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2-2023\4. July\Summary\"/>
    </mc:Choice>
  </mc:AlternateContent>
  <xr:revisionPtr revIDLastSave="0" documentId="13_ncr:1_{30527122-EAF0-46E4-B7DC-CFA07D67F26D}" xr6:coauthVersionLast="47" xr6:coauthVersionMax="47" xr10:uidLastSave="{00000000-0000-0000-0000-000000000000}"/>
  <bookViews>
    <workbookView xWindow="-120" yWindow="-120" windowWidth="29040" windowHeight="15840" activeTab="3" xr2:uid="{78BD3AA1-5CFB-44E2-ADF2-5C23E36B3E00}"/>
  </bookViews>
  <sheets>
    <sheet name="Summary" sheetId="1" r:id="rId1"/>
    <sheet name="Table 1" sheetId="2" r:id="rId2"/>
    <sheet name="Table 2 pg 1" sheetId="3" r:id="rId3"/>
    <sheet name="Table 2 pg 2" sheetId="4" r:id="rId4"/>
    <sheet name="Table 3 summary" sheetId="5" r:id="rId5"/>
    <sheet name="Table 3.1" sheetId="6" r:id="rId6"/>
    <sheet name="Table 3.2" sheetId="7" r:id="rId7"/>
    <sheet name="Table 3.3" sheetId="8" r:id="rId8"/>
    <sheet name="Table 3.4" sheetId="9" r:id="rId9"/>
    <sheet name="Table 4" sheetId="11" r:id="rId10"/>
    <sheet name="Table 5" sheetId="1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Print_Area" localSheetId="0">Summary!$A$1:$AU$49</definedName>
    <definedName name="_xlnm.Print_Area" localSheetId="1">'Table 1'!$A$2:$AJ$150</definedName>
    <definedName name="_xlnm.Print_Area" localSheetId="2">'Table 2 pg 1'!$A$1:$BV$74</definedName>
    <definedName name="_xlnm.Print_Area" localSheetId="4">'Table 3 summary'!$A$1:$EP$67</definedName>
    <definedName name="_xlnm.Print_Area" localSheetId="5">'Table 3.1'!$A$1:$EO$594</definedName>
    <definedName name="_xlnm.Print_Area" localSheetId="7">'Table 3.3'!$A$1:$EO$183</definedName>
    <definedName name="_xlnm.Print_Area" localSheetId="9">'Table 4'!$A$1:$AI$99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K140" i="2" l="1"/>
  <c r="AI140" i="2"/>
  <c r="AH140" i="2"/>
  <c r="AG140" i="2"/>
  <c r="AE140" i="2"/>
  <c r="AC140" i="2"/>
  <c r="AB140" i="2"/>
  <c r="AA140" i="2"/>
  <c r="L140" i="2"/>
  <c r="K140" i="2"/>
  <c r="J140" i="2"/>
  <c r="I140" i="2"/>
  <c r="Z139" i="2"/>
  <c r="AI139" i="2" s="1"/>
  <c r="AK139" i="2" s="1"/>
  <c r="U139" i="2"/>
  <c r="AI138" i="2"/>
  <c r="AK138" i="2" s="1"/>
  <c r="U138" i="2"/>
  <c r="AK137" i="2"/>
  <c r="AI137" i="2"/>
  <c r="U137" i="2"/>
  <c r="AK136" i="2"/>
  <c r="AI136" i="2"/>
  <c r="U136" i="2"/>
  <c r="AK134" i="2"/>
  <c r="AI134" i="2"/>
  <c r="U134" i="2"/>
  <c r="AI133" i="2"/>
  <c r="AK133" i="2" s="1"/>
  <c r="U133" i="2"/>
  <c r="AK132" i="2"/>
  <c r="AI132" i="2"/>
  <c r="U132" i="2"/>
  <c r="AK131" i="2"/>
  <c r="AI131" i="2"/>
  <c r="U131" i="2"/>
  <c r="AI130" i="2"/>
  <c r="AK130" i="2" s="1"/>
  <c r="U130" i="2"/>
  <c r="AI129" i="2"/>
  <c r="AK129" i="2" s="1"/>
  <c r="AD129" i="2"/>
  <c r="AD122" i="2" s="1"/>
  <c r="U129" i="2"/>
  <c r="K129" i="2"/>
  <c r="AI128" i="2"/>
  <c r="AK128" i="2" s="1"/>
  <c r="U128" i="2"/>
  <c r="AI127" i="2"/>
  <c r="AK127" i="2" s="1"/>
  <c r="U127" i="2"/>
  <c r="AK126" i="2"/>
  <c r="AI126" i="2"/>
  <c r="U126" i="2"/>
  <c r="AK125" i="2"/>
  <c r="AI125" i="2"/>
  <c r="U125" i="2"/>
  <c r="AK124" i="2"/>
  <c r="AI124" i="2"/>
  <c r="K124" i="2"/>
  <c r="J124" i="2"/>
  <c r="U124" i="2" s="1"/>
  <c r="AK123" i="2"/>
  <c r="AI123" i="2"/>
  <c r="AH123" i="2"/>
  <c r="U123" i="2"/>
  <c r="AH122" i="2"/>
  <c r="AF122" i="2"/>
  <c r="AE122" i="2"/>
  <c r="AC122" i="2"/>
  <c r="AB122" i="2"/>
  <c r="AA122" i="2"/>
  <c r="Z122" i="2"/>
  <c r="Y122" i="2"/>
  <c r="X122" i="2"/>
  <c r="W122" i="2"/>
  <c r="AI122" i="2" s="1"/>
  <c r="AK122" i="2" s="1"/>
  <c r="T122" i="2"/>
  <c r="R122" i="2"/>
  <c r="Q122" i="2"/>
  <c r="P122" i="2"/>
  <c r="O122" i="2"/>
  <c r="N122" i="2"/>
  <c r="M122" i="2"/>
  <c r="L122" i="2"/>
  <c r="K122" i="2"/>
  <c r="I122" i="2"/>
  <c r="AH121" i="2"/>
  <c r="AF121" i="2"/>
  <c r="AE121" i="2"/>
  <c r="AD121" i="2"/>
  <c r="AC121" i="2"/>
  <c r="AB121" i="2"/>
  <c r="AA121" i="2"/>
  <c r="Z121" i="2"/>
  <c r="Y121" i="2"/>
  <c r="X121" i="2"/>
  <c r="W121" i="2"/>
  <c r="L121" i="2"/>
  <c r="K121" i="2"/>
  <c r="J121" i="2"/>
  <c r="I121" i="2"/>
  <c r="R120" i="2"/>
  <c r="R119" i="2" s="1"/>
  <c r="V119" i="2"/>
  <c r="AH115" i="2"/>
  <c r="AG115" i="2"/>
  <c r="AF115" i="2"/>
  <c r="AE115" i="2"/>
  <c r="AD115" i="2"/>
  <c r="AC115" i="2"/>
  <c r="AB115" i="2"/>
  <c r="AA115" i="2"/>
  <c r="AA98" i="2" s="1"/>
  <c r="AA82" i="2" s="1"/>
  <c r="AA120" i="2" s="1"/>
  <c r="AA119" i="2" s="1"/>
  <c r="Z115" i="2"/>
  <c r="Y115" i="2"/>
  <c r="X115" i="2"/>
  <c r="W115" i="2"/>
  <c r="AI115" i="2" s="1"/>
  <c r="AK115" i="2" s="1"/>
  <c r="K115" i="2"/>
  <c r="K98" i="2" s="1"/>
  <c r="K82" i="2" s="1"/>
  <c r="J115" i="2"/>
  <c r="J98" i="2" s="1"/>
  <c r="J82" i="2" s="1"/>
  <c r="J120" i="2" s="1"/>
  <c r="J119" i="2" s="1"/>
  <c r="I115" i="2"/>
  <c r="I98" i="2" s="1"/>
  <c r="I82" i="2" s="1"/>
  <c r="H115" i="2"/>
  <c r="H98" i="2" s="1"/>
  <c r="H82" i="2" s="1"/>
  <c r="AK114" i="2"/>
  <c r="AK113" i="2"/>
  <c r="AI113" i="2"/>
  <c r="U113" i="2"/>
  <c r="AK112" i="2"/>
  <c r="AI112" i="2"/>
  <c r="AE112" i="2"/>
  <c r="AD112" i="2"/>
  <c r="AD102" i="2" s="1"/>
  <c r="AB112" i="2"/>
  <c r="AB102" i="2" s="1"/>
  <c r="U112" i="2"/>
  <c r="AI111" i="2"/>
  <c r="AK111" i="2" s="1"/>
  <c r="Y111" i="2"/>
  <c r="Y102" i="2" s="1"/>
  <c r="U111" i="2"/>
  <c r="AI110" i="2"/>
  <c r="AK110" i="2" s="1"/>
  <c r="AE110" i="2"/>
  <c r="AE102" i="2" s="1"/>
  <c r="AD110" i="2"/>
  <c r="AB110" i="2"/>
  <c r="Z110" i="2"/>
  <c r="Y110" i="2"/>
  <c r="U110" i="2"/>
  <c r="AI109" i="2"/>
  <c r="AK109" i="2" s="1"/>
  <c r="U109" i="2"/>
  <c r="AK108" i="2"/>
  <c r="AI108" i="2"/>
  <c r="Y108" i="2"/>
  <c r="U108" i="2"/>
  <c r="AK107" i="2"/>
  <c r="AI107" i="2"/>
  <c r="U107" i="2"/>
  <c r="AK106" i="2"/>
  <c r="AI106" i="2"/>
  <c r="U106" i="2"/>
  <c r="AK105" i="2"/>
  <c r="AI105" i="2"/>
  <c r="Y105" i="2"/>
  <c r="U105" i="2"/>
  <c r="AK104" i="2"/>
  <c r="AI104" i="2"/>
  <c r="U104" i="2"/>
  <c r="AI103" i="2"/>
  <c r="AK103" i="2" s="1"/>
  <c r="AE103" i="2"/>
  <c r="AD103" i="2"/>
  <c r="U103" i="2"/>
  <c r="AK102" i="2"/>
  <c r="AI102" i="2"/>
  <c r="AH102" i="2"/>
  <c r="AH98" i="2" s="1"/>
  <c r="AH82" i="2" s="1"/>
  <c r="AG102" i="2"/>
  <c r="AF102" i="2"/>
  <c r="AF98" i="2" s="1"/>
  <c r="AF82" i="2" s="1"/>
  <c r="Z102" i="2"/>
  <c r="W102" i="2"/>
  <c r="K102" i="2"/>
  <c r="J102" i="2"/>
  <c r="I102" i="2"/>
  <c r="U102" i="2" s="1"/>
  <c r="AI101" i="2"/>
  <c r="AK101" i="2" s="1"/>
  <c r="AE101" i="2"/>
  <c r="AD101" i="2"/>
  <c r="AB101" i="2"/>
  <c r="Z101" i="2"/>
  <c r="Z98" i="2" s="1"/>
  <c r="Z82" i="2" s="1"/>
  <c r="Y101" i="2"/>
  <c r="U101" i="2"/>
  <c r="AI100" i="2"/>
  <c r="AK100" i="2" s="1"/>
  <c r="U100" i="2"/>
  <c r="AK99" i="2"/>
  <c r="AI99" i="2"/>
  <c r="U99" i="2"/>
  <c r="AG98" i="2"/>
  <c r="AG82" i="2" s="1"/>
  <c r="AC98" i="2"/>
  <c r="AC82" i="2" s="1"/>
  <c r="AB98" i="2"/>
  <c r="X98" i="2"/>
  <c r="W98" i="2"/>
  <c r="W82" i="2" s="1"/>
  <c r="W120" i="2" s="1"/>
  <c r="W119" i="2" s="1"/>
  <c r="AK97" i="2"/>
  <c r="AI97" i="2"/>
  <c r="AB97" i="2"/>
  <c r="Y97" i="2"/>
  <c r="U97" i="2"/>
  <c r="AK96" i="2"/>
  <c r="AI96" i="2"/>
  <c r="U96" i="2"/>
  <c r="AK94" i="2"/>
  <c r="AI94" i="2"/>
  <c r="U94" i="2"/>
  <c r="AI93" i="2"/>
  <c r="AK93" i="2" s="1"/>
  <c r="U93" i="2"/>
  <c r="AE92" i="2"/>
  <c r="AD92" i="2"/>
  <c r="AB92" i="2"/>
  <c r="Z92" i="2"/>
  <c r="Y92" i="2"/>
  <c r="AI92" i="2" s="1"/>
  <c r="AK92" i="2" s="1"/>
  <c r="U92" i="2"/>
  <c r="AE90" i="2"/>
  <c r="AD90" i="2"/>
  <c r="Y90" i="2"/>
  <c r="AI90" i="2" s="1"/>
  <c r="AK90" i="2" s="1"/>
  <c r="U90" i="2"/>
  <c r="AI89" i="2"/>
  <c r="AK89" i="2" s="1"/>
  <c r="U89" i="2"/>
  <c r="AI88" i="2"/>
  <c r="AK88" i="2" s="1"/>
  <c r="AE88" i="2"/>
  <c r="AD88" i="2"/>
  <c r="Y88" i="2"/>
  <c r="U88" i="2"/>
  <c r="AE87" i="2"/>
  <c r="AD87" i="2"/>
  <c r="AB87" i="2"/>
  <c r="Z87" i="2"/>
  <c r="AI87" i="2" s="1"/>
  <c r="AK87" i="2" s="1"/>
  <c r="Y87" i="2"/>
  <c r="U87" i="2"/>
  <c r="AE86" i="2"/>
  <c r="AD86" i="2"/>
  <c r="Z86" i="2"/>
  <c r="Y86" i="2"/>
  <c r="U86" i="2"/>
  <c r="AK85" i="2"/>
  <c r="AI85" i="2"/>
  <c r="AE85" i="2"/>
  <c r="U85" i="2"/>
  <c r="AE84" i="2"/>
  <c r="AD84" i="2"/>
  <c r="AB84" i="2"/>
  <c r="AB82" i="2" s="1"/>
  <c r="Z84" i="2"/>
  <c r="AI84" i="2" s="1"/>
  <c r="Y84" i="2"/>
  <c r="U84" i="2"/>
  <c r="X82" i="2"/>
  <c r="V82" i="2"/>
  <c r="T82" i="2"/>
  <c r="T120" i="2" s="1"/>
  <c r="T119" i="2" s="1"/>
  <c r="S82" i="2"/>
  <c r="R82" i="2"/>
  <c r="Q82" i="2"/>
  <c r="P82" i="2"/>
  <c r="P120" i="2" s="1"/>
  <c r="P119" i="2" s="1"/>
  <c r="O82" i="2"/>
  <c r="N82" i="2"/>
  <c r="M82" i="2"/>
  <c r="L82" i="2"/>
  <c r="AK81" i="2"/>
  <c r="AK80" i="2"/>
  <c r="AI78" i="2"/>
  <c r="AK78" i="2" s="1"/>
  <c r="U78" i="2"/>
  <c r="V77" i="2"/>
  <c r="AI76" i="2"/>
  <c r="AK76" i="2" s="1"/>
  <c r="AH76" i="2"/>
  <c r="AG76" i="2"/>
  <c r="AF76" i="2"/>
  <c r="AE76" i="2"/>
  <c r="AD76" i="2"/>
  <c r="AC76" i="2"/>
  <c r="AB76" i="2"/>
  <c r="AA76" i="2"/>
  <c r="Z76" i="2"/>
  <c r="Y76" i="2"/>
  <c r="X76" i="2"/>
  <c r="U76" i="2"/>
  <c r="L76" i="2"/>
  <c r="K76" i="2"/>
  <c r="AI75" i="2"/>
  <c r="U75" i="2"/>
  <c r="AH74" i="2"/>
  <c r="AG74" i="2"/>
  <c r="AF74" i="2"/>
  <c r="AE74" i="2"/>
  <c r="AD74" i="2"/>
  <c r="AC74" i="2"/>
  <c r="AB74" i="2"/>
  <c r="AA74" i="2"/>
  <c r="Z74" i="2"/>
  <c r="Y74" i="2"/>
  <c r="X74" i="2"/>
  <c r="W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AI73" i="2"/>
  <c r="AK73" i="2" s="1"/>
  <c r="U73" i="2"/>
  <c r="AK72" i="2"/>
  <c r="AI72" i="2"/>
  <c r="U72" i="2"/>
  <c r="AK71" i="2"/>
  <c r="AI71" i="2"/>
  <c r="U71" i="2"/>
  <c r="AI69" i="2"/>
  <c r="AK69" i="2" s="1"/>
  <c r="U69" i="2"/>
  <c r="AI68" i="2"/>
  <c r="U68" i="2"/>
  <c r="AK67" i="2"/>
  <c r="AI67" i="2"/>
  <c r="U67" i="2"/>
  <c r="AK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AI64" i="2"/>
  <c r="U64" i="2"/>
  <c r="AK62" i="2"/>
  <c r="AI62" i="2"/>
  <c r="U62" i="2"/>
  <c r="AI61" i="2"/>
  <c r="AK61" i="2" s="1"/>
  <c r="U61" i="2"/>
  <c r="AI60" i="2"/>
  <c r="AK60" i="2" s="1"/>
  <c r="U60" i="2"/>
  <c r="AK59" i="2"/>
  <c r="AI59" i="2"/>
  <c r="U59" i="2"/>
  <c r="AK58" i="2"/>
  <c r="AI58" i="2"/>
  <c r="U58" i="2"/>
  <c r="AI57" i="2"/>
  <c r="AK57" i="2" s="1"/>
  <c r="U57" i="2"/>
  <c r="AI56" i="2"/>
  <c r="AK56" i="2" s="1"/>
  <c r="U56" i="2"/>
  <c r="AK55" i="2"/>
  <c r="AI55" i="2"/>
  <c r="U55" i="2"/>
  <c r="AK53" i="2"/>
  <c r="AI53" i="2"/>
  <c r="U53" i="2"/>
  <c r="AI52" i="2"/>
  <c r="U52" i="2"/>
  <c r="AH51" i="2"/>
  <c r="AG51" i="2"/>
  <c r="AF51" i="2"/>
  <c r="AE51" i="2"/>
  <c r="AD51" i="2"/>
  <c r="AC51" i="2"/>
  <c r="AB51" i="2"/>
  <c r="AA51" i="2"/>
  <c r="Z51" i="2"/>
  <c r="Y51" i="2"/>
  <c r="X51" i="2"/>
  <c r="W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AI49" i="2"/>
  <c r="AK49" i="2" s="1"/>
  <c r="U49" i="2"/>
  <c r="AK48" i="2"/>
  <c r="AI48" i="2"/>
  <c r="U48" i="2"/>
  <c r="AK47" i="2"/>
  <c r="AI47" i="2"/>
  <c r="U47" i="2"/>
  <c r="AI46" i="2"/>
  <c r="AK46" i="2" s="1"/>
  <c r="U46" i="2"/>
  <c r="AI45" i="2"/>
  <c r="AK45" i="2" s="1"/>
  <c r="U45" i="2"/>
  <c r="AK44" i="2"/>
  <c r="AI44" i="2"/>
  <c r="U44" i="2"/>
  <c r="AK43" i="2"/>
  <c r="AI43" i="2"/>
  <c r="U43" i="2"/>
  <c r="AI42" i="2"/>
  <c r="AK42" i="2" s="1"/>
  <c r="U42" i="2"/>
  <c r="AI41" i="2"/>
  <c r="AK41" i="2" s="1"/>
  <c r="U41" i="2"/>
  <c r="AK40" i="2"/>
  <c r="AI40" i="2"/>
  <c r="U40" i="2"/>
  <c r="AK39" i="2"/>
  <c r="AI39" i="2"/>
  <c r="U39" i="2"/>
  <c r="AI38" i="2"/>
  <c r="AK38" i="2" s="1"/>
  <c r="U38" i="2"/>
  <c r="AH37" i="2"/>
  <c r="AG37" i="2"/>
  <c r="AF37" i="2"/>
  <c r="AE37" i="2"/>
  <c r="AD37" i="2"/>
  <c r="AC37" i="2"/>
  <c r="AB37" i="2"/>
  <c r="AA37" i="2"/>
  <c r="Z37" i="2"/>
  <c r="Y37" i="2"/>
  <c r="X37" i="2"/>
  <c r="W37" i="2"/>
  <c r="T37" i="2"/>
  <c r="S37" i="2"/>
  <c r="R37" i="2"/>
  <c r="Q37" i="2"/>
  <c r="P37" i="2"/>
  <c r="O37" i="2"/>
  <c r="N37" i="2"/>
  <c r="M37" i="2"/>
  <c r="L37" i="2"/>
  <c r="K37" i="2"/>
  <c r="J37" i="2"/>
  <c r="I37" i="2"/>
  <c r="U37" i="2" s="1"/>
  <c r="H37" i="2"/>
  <c r="AI36" i="2"/>
  <c r="AK36" i="2" s="1"/>
  <c r="U36" i="2"/>
  <c r="AK35" i="2"/>
  <c r="AI35" i="2"/>
  <c r="U35" i="2"/>
  <c r="AK34" i="2"/>
  <c r="AI34" i="2"/>
  <c r="U34" i="2"/>
  <c r="AI33" i="2"/>
  <c r="U33" i="2"/>
  <c r="AH32" i="2"/>
  <c r="AH31" i="2" s="1"/>
  <c r="AG32" i="2"/>
  <c r="AF32" i="2"/>
  <c r="AE32" i="2"/>
  <c r="AD32" i="2"/>
  <c r="AD31" i="2" s="1"/>
  <c r="AC32" i="2"/>
  <c r="AB32" i="2"/>
  <c r="AA32" i="2"/>
  <c r="Z32" i="2"/>
  <c r="Z31" i="2" s="1"/>
  <c r="Y32" i="2"/>
  <c r="X32" i="2"/>
  <c r="W32" i="2"/>
  <c r="U32" i="2"/>
  <c r="U31" i="2" s="1"/>
  <c r="T32" i="2"/>
  <c r="S32" i="2"/>
  <c r="R32" i="2"/>
  <c r="Q32" i="2"/>
  <c r="Q31" i="2" s="1"/>
  <c r="P32" i="2"/>
  <c r="O32" i="2"/>
  <c r="N32" i="2"/>
  <c r="M32" i="2"/>
  <c r="M31" i="2" s="1"/>
  <c r="L32" i="2"/>
  <c r="K32" i="2"/>
  <c r="J32" i="2"/>
  <c r="I32" i="2"/>
  <c r="I31" i="2" s="1"/>
  <c r="H32" i="2"/>
  <c r="AG31" i="2"/>
  <c r="AF31" i="2"/>
  <c r="AE31" i="2"/>
  <c r="AC31" i="2"/>
  <c r="AB31" i="2"/>
  <c r="AA31" i="2"/>
  <c r="Y31" i="2"/>
  <c r="X31" i="2"/>
  <c r="W31" i="2"/>
  <c r="T31" i="2"/>
  <c r="S31" i="2"/>
  <c r="R31" i="2"/>
  <c r="P31" i="2"/>
  <c r="O31" i="2"/>
  <c r="N31" i="2"/>
  <c r="L31" i="2"/>
  <c r="K31" i="2"/>
  <c r="J31" i="2"/>
  <c r="H31" i="2"/>
  <c r="AI30" i="2"/>
  <c r="AK30" i="2" s="1"/>
  <c r="U30" i="2"/>
  <c r="AK29" i="2"/>
  <c r="AI29" i="2"/>
  <c r="U29" i="2"/>
  <c r="U24" i="2" s="1"/>
  <c r="AK27" i="2"/>
  <c r="AI27" i="2"/>
  <c r="U27" i="2"/>
  <c r="AI26" i="2"/>
  <c r="U26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AI23" i="2"/>
  <c r="U23" i="2"/>
  <c r="AH22" i="2"/>
  <c r="AG22" i="2"/>
  <c r="AF22" i="2"/>
  <c r="AE22" i="2"/>
  <c r="AD22" i="2"/>
  <c r="AC22" i="2"/>
  <c r="AB22" i="2"/>
  <c r="AA22" i="2"/>
  <c r="Z22" i="2"/>
  <c r="Y22" i="2"/>
  <c r="X22" i="2"/>
  <c r="W22" i="2"/>
  <c r="W77" i="2" s="1"/>
  <c r="W79" i="2" s="1"/>
  <c r="V22" i="2"/>
  <c r="U22" i="2"/>
  <c r="T22" i="2"/>
  <c r="S22" i="2"/>
  <c r="R22" i="2"/>
  <c r="R77" i="2" s="1"/>
  <c r="R79" i="2" s="1"/>
  <c r="Q22" i="2"/>
  <c r="P22" i="2"/>
  <c r="O22" i="2"/>
  <c r="N22" i="2"/>
  <c r="N77" i="2" s="1"/>
  <c r="N79" i="2" s="1"/>
  <c r="M22" i="2"/>
  <c r="L22" i="2"/>
  <c r="K22" i="2"/>
  <c r="J22" i="2"/>
  <c r="I22" i="2"/>
  <c r="H22" i="2"/>
  <c r="AI21" i="2"/>
  <c r="AK21" i="2" s="1"/>
  <c r="U21" i="2"/>
  <c r="AH20" i="2"/>
  <c r="AG20" i="2"/>
  <c r="AF20" i="2"/>
  <c r="AE20" i="2"/>
  <c r="AD20" i="2"/>
  <c r="AC20" i="2"/>
  <c r="AB20" i="2"/>
  <c r="AA20" i="2"/>
  <c r="Z20" i="2"/>
  <c r="AI20" i="2" s="1"/>
  <c r="AK20" i="2" s="1"/>
  <c r="Y20" i="2"/>
  <c r="X20" i="2"/>
  <c r="L20" i="2"/>
  <c r="U20" i="2" s="1"/>
  <c r="K20" i="2"/>
  <c r="J20" i="2"/>
  <c r="AI18" i="2"/>
  <c r="AK18" i="2" s="1"/>
  <c r="U18" i="2"/>
  <c r="AI17" i="2"/>
  <c r="AK17" i="2" s="1"/>
  <c r="U17" i="2"/>
  <c r="AK16" i="2"/>
  <c r="AI16" i="2"/>
  <c r="U16" i="2"/>
  <c r="AK15" i="2"/>
  <c r="AI15" i="2"/>
  <c r="U15" i="2"/>
  <c r="AI14" i="2"/>
  <c r="AK14" i="2" s="1"/>
  <c r="AH14" i="2"/>
  <c r="AG14" i="2"/>
  <c r="AF14" i="2"/>
  <c r="AE14" i="2"/>
  <c r="AD14" i="2"/>
  <c r="AC14" i="2"/>
  <c r="AB14" i="2"/>
  <c r="AA14" i="2"/>
  <c r="Z14" i="2"/>
  <c r="Y14" i="2"/>
  <c r="X14" i="2"/>
  <c r="U14" i="2"/>
  <c r="L14" i="2"/>
  <c r="K14" i="2"/>
  <c r="J14" i="2"/>
  <c r="AK12" i="2"/>
  <c r="AH12" i="2"/>
  <c r="AG12" i="2"/>
  <c r="AF12" i="2"/>
  <c r="AE12" i="2"/>
  <c r="AD12" i="2"/>
  <c r="AC12" i="2"/>
  <c r="AB12" i="2"/>
  <c r="AA12" i="2"/>
  <c r="Z12" i="2"/>
  <c r="Y12" i="2"/>
  <c r="X12" i="2"/>
  <c r="AI12" i="2" s="1"/>
  <c r="L12" i="2"/>
  <c r="K12" i="2"/>
  <c r="J12" i="2"/>
  <c r="U12" i="2" s="1"/>
  <c r="AH11" i="2"/>
  <c r="AG11" i="2"/>
  <c r="AG7" i="2" s="1"/>
  <c r="AG6" i="2" s="1"/>
  <c r="AG77" i="2" s="1"/>
  <c r="AG79" i="2" s="1"/>
  <c r="AF11" i="2"/>
  <c r="AE11" i="2"/>
  <c r="AD11" i="2"/>
  <c r="AC11" i="2"/>
  <c r="AC7" i="2" s="1"/>
  <c r="AC6" i="2" s="1"/>
  <c r="AC77" i="2" s="1"/>
  <c r="AC79" i="2" s="1"/>
  <c r="AB11" i="2"/>
  <c r="AA11" i="2"/>
  <c r="Z11" i="2"/>
  <c r="Y11" i="2"/>
  <c r="X11" i="2"/>
  <c r="AI11" i="2" s="1"/>
  <c r="AK11" i="2" s="1"/>
  <c r="L11" i="2"/>
  <c r="K11" i="2"/>
  <c r="J11" i="2"/>
  <c r="U11" i="2" s="1"/>
  <c r="AH10" i="2"/>
  <c r="AH7" i="2" s="1"/>
  <c r="AH6" i="2" s="1"/>
  <c r="AG10" i="2"/>
  <c r="AF10" i="2"/>
  <c r="AE10" i="2"/>
  <c r="AD10" i="2"/>
  <c r="AD7" i="2" s="1"/>
  <c r="AD6" i="2" s="1"/>
  <c r="AC10" i="2"/>
  <c r="AB10" i="2"/>
  <c r="AA10" i="2"/>
  <c r="Z10" i="2"/>
  <c r="Y10" i="2"/>
  <c r="X10" i="2"/>
  <c r="L10" i="2"/>
  <c r="U10" i="2" s="1"/>
  <c r="K10" i="2"/>
  <c r="J10" i="2"/>
  <c r="AI9" i="2"/>
  <c r="AK9" i="2" s="1"/>
  <c r="AH9" i="2"/>
  <c r="AG9" i="2"/>
  <c r="AF9" i="2"/>
  <c r="AE9" i="2"/>
  <c r="AD9" i="2"/>
  <c r="AC9" i="2"/>
  <c r="AB9" i="2"/>
  <c r="AA9" i="2"/>
  <c r="Z9" i="2"/>
  <c r="Y9" i="2"/>
  <c r="X9" i="2"/>
  <c r="U9" i="2"/>
  <c r="L9" i="2"/>
  <c r="K9" i="2"/>
  <c r="J9" i="2"/>
  <c r="AH8" i="2"/>
  <c r="AG8" i="2"/>
  <c r="AF8" i="2"/>
  <c r="AE8" i="2"/>
  <c r="AE7" i="2" s="1"/>
  <c r="AD8" i="2"/>
  <c r="AC8" i="2"/>
  <c r="AB8" i="2"/>
  <c r="AA8" i="2"/>
  <c r="AA7" i="2" s="1"/>
  <c r="Z8" i="2"/>
  <c r="Y8" i="2"/>
  <c r="X8" i="2"/>
  <c r="L8" i="2"/>
  <c r="K8" i="2"/>
  <c r="K7" i="2" s="1"/>
  <c r="K6" i="2" s="1"/>
  <c r="K77" i="2" s="1"/>
  <c r="K79" i="2" s="1"/>
  <c r="J8" i="2"/>
  <c r="Y7" i="2"/>
  <c r="Y6" i="2" s="1"/>
  <c r="Y77" i="2" s="1"/>
  <c r="Y79" i="2" s="1"/>
  <c r="W7" i="2"/>
  <c r="T7" i="2"/>
  <c r="T6" i="2" s="1"/>
  <c r="S7" i="2"/>
  <c r="S6" i="2" s="1"/>
  <c r="S77" i="2" s="1"/>
  <c r="S79" i="2" s="1"/>
  <c r="R7" i="2"/>
  <c r="Q7" i="2"/>
  <c r="P7" i="2"/>
  <c r="P6" i="2" s="1"/>
  <c r="O7" i="2"/>
  <c r="O6" i="2" s="1"/>
  <c r="O77" i="2" s="1"/>
  <c r="O79" i="2" s="1"/>
  <c r="N7" i="2"/>
  <c r="M7" i="2"/>
  <c r="I7" i="2"/>
  <c r="H7" i="2"/>
  <c r="H6" i="2" s="1"/>
  <c r="H77" i="2" s="1"/>
  <c r="H79" i="2" s="1"/>
  <c r="W6" i="2"/>
  <c r="V6" i="2"/>
  <c r="R6" i="2"/>
  <c r="Q6" i="2"/>
  <c r="N6" i="2"/>
  <c r="M6" i="2"/>
  <c r="I6" i="2"/>
  <c r="W116" i="2" l="1"/>
  <c r="W118" i="2" s="1"/>
  <c r="W135" i="2" s="1"/>
  <c r="W141" i="2" s="1"/>
  <c r="U98" i="2"/>
  <c r="U82" i="2" s="1"/>
  <c r="AD77" i="2"/>
  <c r="AD79" i="2" s="1"/>
  <c r="AH77" i="2"/>
  <c r="AH79" i="2" s="1"/>
  <c r="AK26" i="2"/>
  <c r="AI24" i="2"/>
  <c r="Q77" i="2"/>
  <c r="Q79" i="2" s="1"/>
  <c r="I77" i="2"/>
  <c r="I79" i="2" s="1"/>
  <c r="I116" i="2" s="1"/>
  <c r="I118" i="2" s="1"/>
  <c r="AA6" i="2"/>
  <c r="AA77" i="2" s="1"/>
  <c r="AA79" i="2" s="1"/>
  <c r="AE6" i="2"/>
  <c r="AE77" i="2" s="1"/>
  <c r="AE79" i="2" s="1"/>
  <c r="AK22" i="2"/>
  <c r="AK24" i="2"/>
  <c r="AI32" i="2"/>
  <c r="AK33" i="2"/>
  <c r="AK64" i="2"/>
  <c r="AK52" i="2"/>
  <c r="AI51" i="2"/>
  <c r="AK51" i="2" s="1"/>
  <c r="U65" i="2"/>
  <c r="AA116" i="2"/>
  <c r="AA118" i="2" s="1"/>
  <c r="AA135" i="2" s="1"/>
  <c r="AA141" i="2" s="1"/>
  <c r="Z120" i="2"/>
  <c r="Z119" i="2" s="1"/>
  <c r="M77" i="2"/>
  <c r="M79" i="2" s="1"/>
  <c r="L7" i="2"/>
  <c r="L6" i="2" s="1"/>
  <c r="L77" i="2" s="1"/>
  <c r="L79" i="2" s="1"/>
  <c r="L116" i="2" s="1"/>
  <c r="L118" i="2" s="1"/>
  <c r="P77" i="2"/>
  <c r="P79" i="2" s="1"/>
  <c r="P116" i="2" s="1"/>
  <c r="P118" i="2" s="1"/>
  <c r="P135" i="2" s="1"/>
  <c r="P141" i="2" s="1"/>
  <c r="T77" i="2"/>
  <c r="T79" i="2" s="1"/>
  <c r="T116" i="2" s="1"/>
  <c r="T118" i="2" s="1"/>
  <c r="T135" i="2" s="1"/>
  <c r="T141" i="2" s="1"/>
  <c r="AI8" i="2"/>
  <c r="X7" i="2"/>
  <c r="X6" i="2" s="1"/>
  <c r="X77" i="2" s="1"/>
  <c r="X79" i="2" s="1"/>
  <c r="X116" i="2" s="1"/>
  <c r="X118" i="2" s="1"/>
  <c r="AB7" i="2"/>
  <c r="AB6" i="2" s="1"/>
  <c r="AB77" i="2" s="1"/>
  <c r="AB79" i="2" s="1"/>
  <c r="AB116" i="2" s="1"/>
  <c r="AB118" i="2" s="1"/>
  <c r="AF7" i="2"/>
  <c r="AF6" i="2" s="1"/>
  <c r="AF77" i="2" s="1"/>
  <c r="AF79" i="2" s="1"/>
  <c r="AI65" i="2"/>
  <c r="AK84" i="2"/>
  <c r="Y98" i="2"/>
  <c r="AI98" i="2" s="1"/>
  <c r="AK98" i="2" s="1"/>
  <c r="AB120" i="2"/>
  <c r="AB119" i="2" s="1"/>
  <c r="AF116" i="2"/>
  <c r="AF118" i="2" s="1"/>
  <c r="AF120" i="2"/>
  <c r="AF119" i="2" s="1"/>
  <c r="H116" i="2"/>
  <c r="U8" i="2"/>
  <c r="U7" i="2" s="1"/>
  <c r="U6" i="2" s="1"/>
  <c r="U77" i="2" s="1"/>
  <c r="U79" i="2" s="1"/>
  <c r="J7" i="2"/>
  <c r="J6" i="2" s="1"/>
  <c r="J77" i="2" s="1"/>
  <c r="J79" i="2" s="1"/>
  <c r="J116" i="2" s="1"/>
  <c r="J118" i="2" s="1"/>
  <c r="J135" i="2" s="1"/>
  <c r="J141" i="2" s="1"/>
  <c r="AI10" i="2"/>
  <c r="AK10" i="2" s="1"/>
  <c r="Z7" i="2"/>
  <c r="Z6" i="2" s="1"/>
  <c r="Z77" i="2" s="1"/>
  <c r="Z79" i="2" s="1"/>
  <c r="Z116" i="2" s="1"/>
  <c r="Z118" i="2" s="1"/>
  <c r="AI22" i="2"/>
  <c r="AK23" i="2"/>
  <c r="AI37" i="2"/>
  <c r="AK37" i="2" s="1"/>
  <c r="AK75" i="2"/>
  <c r="AI74" i="2"/>
  <c r="AK74" i="2" s="1"/>
  <c r="V79" i="2"/>
  <c r="K116" i="2"/>
  <c r="K118" i="2" s="1"/>
  <c r="K120" i="2"/>
  <c r="K119" i="2" s="1"/>
  <c r="O120" i="2"/>
  <c r="O119" i="2" s="1"/>
  <c r="O116" i="2"/>
  <c r="O118" i="2" s="1"/>
  <c r="O135" i="2" s="1"/>
  <c r="O141" i="2" s="1"/>
  <c r="S116" i="2"/>
  <c r="S118" i="2" s="1"/>
  <c r="S135" i="2" s="1"/>
  <c r="S141" i="2" s="1"/>
  <c r="S120" i="2"/>
  <c r="S119" i="2" s="1"/>
  <c r="X120" i="2"/>
  <c r="X119" i="2" s="1"/>
  <c r="L120" i="2"/>
  <c r="L119" i="2" s="1"/>
  <c r="AC120" i="2"/>
  <c r="AC119" i="2" s="1"/>
  <c r="AC116" i="2"/>
  <c r="AC118" i="2" s="1"/>
  <c r="U115" i="2"/>
  <c r="AK68" i="2"/>
  <c r="I120" i="2"/>
  <c r="I119" i="2" s="1"/>
  <c r="M120" i="2"/>
  <c r="M119" i="2" s="1"/>
  <c r="M116" i="2"/>
  <c r="M118" i="2" s="1"/>
  <c r="Q120" i="2"/>
  <c r="Q119" i="2" s="1"/>
  <c r="Q116" i="2"/>
  <c r="Q118" i="2" s="1"/>
  <c r="Q135" i="2" s="1"/>
  <c r="Q141" i="2" s="1"/>
  <c r="V116" i="2"/>
  <c r="AI86" i="2"/>
  <c r="AK86" i="2" s="1"/>
  <c r="AD98" i="2"/>
  <c r="AD82" i="2" s="1"/>
  <c r="AH120" i="2"/>
  <c r="AH119" i="2" s="1"/>
  <c r="AH116" i="2"/>
  <c r="AH118" i="2" s="1"/>
  <c r="U140" i="2"/>
  <c r="N116" i="2"/>
  <c r="N118" i="2" s="1"/>
  <c r="R116" i="2"/>
  <c r="R118" i="2" s="1"/>
  <c r="R135" i="2" s="1"/>
  <c r="R141" i="2" s="1"/>
  <c r="AG120" i="2"/>
  <c r="AG119" i="2" s="1"/>
  <c r="AG116" i="2"/>
  <c r="AG118" i="2" s="1"/>
  <c r="AE98" i="2"/>
  <c r="AE82" i="2" s="1"/>
  <c r="N120" i="2"/>
  <c r="N119" i="2" s="1"/>
  <c r="U121" i="2"/>
  <c r="AI121" i="2"/>
  <c r="AK121" i="2" s="1"/>
  <c r="J122" i="2"/>
  <c r="U122" i="2" s="1"/>
  <c r="AB135" i="2" l="1"/>
  <c r="AB141" i="2" s="1"/>
  <c r="K135" i="2"/>
  <c r="K141" i="2" s="1"/>
  <c r="X135" i="2"/>
  <c r="X141" i="2" s="1"/>
  <c r="Y82" i="2"/>
  <c r="AI82" i="2"/>
  <c r="AI120" i="2" s="1"/>
  <c r="Z135" i="2"/>
  <c r="Z141" i="2" s="1"/>
  <c r="I135" i="2"/>
  <c r="I141" i="2" s="1"/>
  <c r="AD120" i="2"/>
  <c r="AD119" i="2" s="1"/>
  <c r="AD116" i="2"/>
  <c r="AD118" i="2" s="1"/>
  <c r="U120" i="2"/>
  <c r="U119" i="2" s="1"/>
  <c r="U116" i="2"/>
  <c r="U118" i="2" s="1"/>
  <c r="AE120" i="2"/>
  <c r="AE119" i="2" s="1"/>
  <c r="AE116" i="2"/>
  <c r="AE118" i="2" s="1"/>
  <c r="AF135" i="2"/>
  <c r="AF141" i="2" s="1"/>
  <c r="L135" i="2"/>
  <c r="L141" i="2" s="1"/>
  <c r="AG135" i="2"/>
  <c r="AG141" i="2" s="1"/>
  <c r="N135" i="2"/>
  <c r="N141" i="2" s="1"/>
  <c r="AC135" i="2"/>
  <c r="AC141" i="2" s="1"/>
  <c r="AI7" i="2"/>
  <c r="AK8" i="2"/>
  <c r="V118" i="2"/>
  <c r="AH135" i="2"/>
  <c r="AH141" i="2" s="1"/>
  <c r="Y120" i="2"/>
  <c r="Y119" i="2" s="1"/>
  <c r="Y116" i="2"/>
  <c r="Y118" i="2" s="1"/>
  <c r="M135" i="2"/>
  <c r="M141" i="2" s="1"/>
  <c r="H118" i="2"/>
  <c r="AK32" i="2"/>
  <c r="AI31" i="2"/>
  <c r="AK31" i="2" s="1"/>
  <c r="AK82" i="2" l="1"/>
  <c r="Y135" i="2"/>
  <c r="Y141" i="2" s="1"/>
  <c r="AD135" i="2"/>
  <c r="AD141" i="2" s="1"/>
  <c r="AE135" i="2"/>
  <c r="AE141" i="2" s="1"/>
  <c r="U135" i="2"/>
  <c r="U141" i="2" s="1"/>
  <c r="V135" i="2"/>
  <c r="AK120" i="2"/>
  <c r="AI119" i="2"/>
  <c r="AK119" i="2" s="1"/>
  <c r="AK7" i="2"/>
  <c r="AI6" i="2"/>
  <c r="AI77" i="2" l="1"/>
  <c r="AK6" i="2"/>
  <c r="V141" i="2"/>
  <c r="AI79" i="2" l="1"/>
  <c r="AK77" i="2"/>
  <c r="AI116" i="2" l="1"/>
  <c r="AK79" i="2"/>
  <c r="AI118" i="2" l="1"/>
  <c r="AK116" i="2"/>
  <c r="AI135" i="2" l="1"/>
  <c r="AK118" i="2"/>
  <c r="AI141" i="2" l="1"/>
  <c r="AK135" i="2"/>
  <c r="AK141" i="2" l="1"/>
</calcChain>
</file>

<file path=xl/sharedStrings.xml><?xml version="1.0" encoding="utf-8"?>
<sst xmlns="http://schemas.openxmlformats.org/spreadsheetml/2006/main" count="1773" uniqueCount="581">
  <si>
    <t>The statement of actual revenue, expenditure and borrowings with regard to the National Revenue Fund as at the end of July 2022/2023 fiscal year is hereby published in terms of section 32 (1) of the Public Finance Management Act, 1999.</t>
  </si>
  <si>
    <t>Detailed information is available on the website of the National Treasury at www.treasury.gov.za click the Communications &amp; Media link - Press Releases - Monthly Press Releases</t>
  </si>
  <si>
    <t>Summary table of national revenue, expenditure and borrowing for the month ended 31 July 2022</t>
  </si>
  <si>
    <t>2022/23</t>
  </si>
  <si>
    <t>2021/22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</si>
  <si>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</si>
  <si>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</si>
  <si>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</si>
  <si>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</si>
  <si>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</si>
  <si>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</si>
  <si>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</si>
  <si>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</si>
  <si>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</si>
  <si>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</si>
  <si>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</si>
  <si>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</si>
  <si>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</si>
  <si>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</si>
  <si>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</si>
  <si>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R thousand</t>
  </si>
  <si>
    <t>Table</t>
  </si>
  <si>
    <t>estimate</t>
  </si>
  <si>
    <t xml:space="preserve">                  outcome 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</si>
  <si>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</si>
  <si>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</si>
  <si>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</si>
  <si>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</si>
  <si>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</si>
  <si>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</si>
  <si>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</si>
  <si>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</si>
  <si>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</si>
  <si>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</si>
  <si>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South African Airways (Public Enterprise)</t>
  </si>
  <si>
    <t>The South African Special Risk Insurance Association (National Treasury)</t>
  </si>
  <si>
    <t>Payments in terms of section 6(1)(b) of the Appropriation Act 2021 (Act No 10 of 2021)</t>
  </si>
  <si>
    <t>Main budget balance</t>
  </si>
  <si>
    <t>Financing of the net borrowing requirement</t>
  </si>
  <si>
    <t>Domestic short-term loans (net)</t>
  </si>
  <si>
    <t>Domestic long-term loans (net)</t>
  </si>
  <si>
    <t>Foreign loans (net)</t>
  </si>
  <si>
    <r>
      <t>Change in cash and other balances</t>
    </r>
    <r>
      <rPr>
        <b/>
        <vertAlign val="superscript"/>
        <sz val="10"/>
        <rFont val="Arial Narrow"/>
        <family val="2"/>
      </rPr>
      <t>1</t>
    </r>
  </si>
  <si>
    <t>Total financing (net)</t>
  </si>
  <si>
    <t>1) A negative value indicates an increase in cash and other balances. A positive value indicates that cash is used to finance part of the borrowing requirement.</t>
  </si>
  <si>
    <t>COMPILED BY: Phindile Dhlame</t>
  </si>
  <si>
    <t xml:space="preserve">REVIEWED: Suzan Molokwane </t>
  </si>
  <si>
    <t>APPROVED: Lizette Labuschagne</t>
  </si>
  <si>
    <t xml:space="preserve">DATE: </t>
  </si>
  <si>
    <t>Other payments</t>
  </si>
  <si>
    <t>Denel (Public Enterprises)</t>
  </si>
  <si>
    <t>Payments in terms of section 16(1) of the PFMA</t>
  </si>
  <si>
    <t>Provisional allocations not assigned to votes</t>
  </si>
  <si>
    <t>Infrastructure Fund not assigned to votes</t>
  </si>
  <si>
    <t>Contingency reserve</t>
  </si>
  <si>
    <t>Table 1 Revenue*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</si>
  <si>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</si>
  <si>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</si>
  <si>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</si>
  <si>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</si>
  <si>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</si>
  <si>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</si>
  <si>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</si>
  <si>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</si>
  <si>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</si>
  <si>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</si>
  <si>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</si>
  <si>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</si>
  <si>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</si>
  <si>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</si>
  <si>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</si>
  <si>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</si>
  <si>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</si>
  <si>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</si>
  <si>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</si>
  <si>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</si>
  <si>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</si>
  <si>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</si>
  <si>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</si>
  <si>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</si>
  <si>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</si>
  <si>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</si>
  <si>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</si>
  <si>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</si>
  <si>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</si>
  <si>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</si>
  <si>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</si>
  <si>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</si>
  <si>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</si>
  <si>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</si>
  <si>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</si>
  <si>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</si>
  <si>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</si>
  <si>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Vapour Products</t>
  </si>
  <si>
    <t>Pipe tobacco and cigars</t>
  </si>
  <si>
    <t>Petroleum products</t>
  </si>
  <si>
    <t>2)</t>
  </si>
  <si>
    <t>Revenue from neighbouring countries</t>
  </si>
  <si>
    <t>3)</t>
  </si>
  <si>
    <t>Ad valorem excise duties</t>
  </si>
  <si>
    <t>Health promotion levy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</si>
  <si>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</si>
  <si>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</si>
  <si>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</si>
  <si>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</si>
  <si>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</si>
  <si>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</si>
  <si>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</si>
  <si>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</si>
  <si>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</si>
  <si>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</si>
  <si>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</si>
  <si>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</si>
  <si>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</si>
  <si>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</si>
  <si>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</si>
  <si>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</si>
  <si>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</si>
  <si>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</si>
  <si>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</si>
  <si>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</si>
  <si>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</si>
  <si>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</si>
  <si>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</si>
  <si>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</si>
  <si>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</si>
  <si>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</si>
  <si>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</si>
  <si>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</si>
  <si>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</si>
  <si>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</si>
  <si>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</si>
  <si>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</si>
  <si>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</si>
  <si>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</si>
  <si>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</si>
  <si>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</si>
  <si>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</si>
  <si>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</si>
  <si>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</si>
  <si>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</si>
  <si>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</si>
  <si>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</si>
  <si>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</si>
  <si>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</si>
  <si>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</si>
  <si>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</si>
  <si>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</si>
  <si>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</si>
  <si>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</si>
  <si>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</si>
  <si>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</si>
  <si>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</si>
  <si>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</si>
  <si>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</si>
  <si>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</si>
  <si>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</si>
  <si>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</si>
  <si>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</si>
  <si>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</si>
  <si>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</si>
  <si>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</si>
  <si>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</si>
  <si>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</si>
  <si>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</si>
  <si>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</si>
  <si>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</si>
  <si>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</si>
  <si>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</si>
  <si>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</si>
  <si>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</si>
  <si>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</si>
  <si>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</si>
  <si>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</si>
  <si>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</si>
  <si>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</si>
  <si>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Sanctions</t>
  </si>
  <si>
    <t xml:space="preserve">  FSCA</t>
  </si>
  <si>
    <t xml:space="preserve">  SARB Fedgro Sanctions</t>
  </si>
  <si>
    <t xml:space="preserve">  Secret Service Account</t>
  </si>
  <si>
    <t xml:space="preserve">  Proceeds of organised Crime Act</t>
  </si>
  <si>
    <t xml:space="preserve">  DTI Various Entities</t>
  </si>
  <si>
    <t xml:space="preserve">  Competition Commission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</si>
  <si>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</si>
  <si>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</si>
  <si>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</si>
  <si>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</si>
  <si>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</si>
  <si>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</si>
  <si>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</si>
  <si>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</si>
  <si>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</si>
  <si>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</si>
  <si>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</si>
  <si>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</si>
  <si>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</si>
  <si>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</si>
  <si>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</si>
  <si>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</si>
  <si>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</si>
  <si>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</si>
  <si>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</si>
  <si>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</si>
  <si>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</si>
  <si>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</si>
  <si>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</si>
  <si>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</si>
  <si>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</si>
  <si>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</si>
  <si>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</si>
  <si>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</si>
  <si>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</si>
  <si>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</si>
  <si>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</si>
  <si>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</si>
  <si>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</si>
  <si>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</si>
  <si>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</si>
  <si>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</si>
  <si>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</si>
  <si>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</si>
  <si>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</si>
  <si>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</si>
  <si>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</si>
  <si>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</si>
  <si>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</si>
  <si>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</si>
  <si>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</si>
  <si>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</si>
  <si>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</si>
  <si>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</si>
  <si>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</si>
  <si>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</si>
  <si>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</si>
  <si>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</si>
  <si>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</si>
  <si>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</si>
  <si>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</si>
  <si>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</si>
  <si>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</si>
  <si>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</si>
  <si>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</si>
  <si>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</si>
  <si>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</si>
  <si>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</si>
  <si>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</si>
  <si>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</si>
  <si>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</si>
  <si>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</si>
  <si>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</si>
  <si>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</si>
  <si>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</si>
  <si>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</si>
  <si>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</si>
  <si>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</si>
  <si>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</si>
  <si>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</si>
  <si>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</si>
  <si>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</si>
  <si>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</si>
  <si>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</si>
  <si>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</si>
  <si>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</si>
  <si>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</si>
  <si>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</si>
  <si>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</si>
  <si>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</si>
  <si>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Denel (Public Enterprise)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</si>
  <si>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</si>
  <si>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</si>
  <si>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</si>
  <si>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</si>
  <si>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</si>
  <si>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</si>
  <si>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</si>
  <si>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</si>
  <si>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</si>
  <si>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Preliminary outcome</t>
  </si>
  <si>
    <t>IYM</t>
  </si>
  <si>
    <t>Difference</t>
  </si>
  <si>
    <t xml:space="preserve">Forestry, Fisheries and the Environment, </t>
  </si>
  <si>
    <t>President and Deputy President salaries (The Presidency)</t>
  </si>
  <si>
    <t>South African Airways (Public Enterprises)</t>
  </si>
  <si>
    <t>Land and Agricultural Development Bank of SA</t>
  </si>
  <si>
    <t>COVID-19 vaccine programme (Health)</t>
  </si>
  <si>
    <t>National government projected underspending</t>
  </si>
  <si>
    <t>Local government repayment to the National Revenue Fund</t>
  </si>
  <si>
    <t>Table 3  Summary table of borrowing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</si>
  <si>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</si>
  <si>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</si>
  <si>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</si>
  <si>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</si>
  <si>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</si>
  <si>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</si>
  <si>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</si>
  <si>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</si>
  <si>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</si>
  <si>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</si>
  <si>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</si>
  <si>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</si>
  <si>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</si>
  <si>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</si>
  <si>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</si>
  <si>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</si>
  <si>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</si>
  <si>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</si>
  <si>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</si>
  <si>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</si>
  <si>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</si>
  <si>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</si>
  <si>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</si>
  <si>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</si>
  <si>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</si>
  <si>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</si>
  <si>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</si>
  <si>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</si>
  <si>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</si>
  <si>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</si>
  <si>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</si>
  <si>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</si>
  <si>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</si>
  <si>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</si>
  <si>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</si>
  <si>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</si>
  <si>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</si>
  <si>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</si>
  <si>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</si>
  <si>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</si>
  <si>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</si>
  <si>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</si>
  <si>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</si>
  <si>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</si>
  <si>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</si>
  <si>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</si>
  <si>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</si>
  <si>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</si>
  <si>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</si>
  <si>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</si>
  <si>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</si>
  <si>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</si>
  <si>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</si>
  <si>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</si>
  <si>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</si>
  <si>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</si>
  <si>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</si>
  <si>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I2033 (1.875% due 2033/02/28)                                                                       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</si>
  <si>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</si>
  <si>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</si>
  <si>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</si>
  <si>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</si>
  <si>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</si>
  <si>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</si>
  <si>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</si>
  <si>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</si>
  <si>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</si>
  <si>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</si>
  <si>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</si>
  <si>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</si>
  <si>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</si>
  <si>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</si>
  <si>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</si>
  <si>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</si>
  <si>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</si>
  <si>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</si>
  <si>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RN2027 (3M JIBAR (floating) due 2027/07/11)</t>
  </si>
  <si>
    <t>New FRB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</si>
  <si>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</si>
  <si>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</si>
  <si>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</si>
  <si>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</si>
  <si>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</si>
  <si>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</si>
  <si>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</si>
  <si>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</si>
  <si>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</si>
  <si>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</si>
  <si>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</si>
  <si>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</si>
  <si>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</si>
  <si>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</si>
  <si>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</si>
  <si>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</si>
  <si>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</si>
  <si>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</si>
  <si>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</si>
  <si>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</si>
  <si>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</si>
  <si>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</si>
  <si>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</si>
  <si>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</si>
  <si>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</si>
  <si>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</si>
  <si>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R212 (2.75% due 2022/01/31)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</si>
  <si>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</si>
  <si>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</si>
  <si>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</si>
  <si>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</si>
  <si>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</si>
  <si>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</si>
  <si>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</si>
  <si>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</si>
  <si>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</si>
  <si>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</si>
  <si>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</si>
  <si>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</si>
  <si>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</si>
  <si>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R204 (8.00%  2018/12/21)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</si>
  <si>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</si>
  <si>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</si>
  <si>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</si>
  <si>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</si>
  <si>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</si>
  <si>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</si>
  <si>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</si>
  <si>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</si>
  <si>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</si>
  <si>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</si>
  <si>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Withholding tax on interest</t>
  </si>
  <si>
    <t>Tax on retirement funds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</si>
  <si>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</si>
  <si>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</si>
  <si>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</si>
  <si>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</si>
  <si>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</si>
  <si>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</si>
  <si>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</si>
  <si>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TY2/106  6M LIBOR plus 1.25% (floating) US Dollar Notes due 2051/06/17</t>
  </si>
  <si>
    <t xml:space="preserve">  TY2/108  6M LIBOR plus 1.05% (floating) US Dollar Notes due 2046/09/15 (Tranche A)</t>
  </si>
  <si>
    <t xml:space="preserve">  TY2/109  6M SOFR + 0.75%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</si>
  <si>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</si>
  <si>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</si>
  <si>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</si>
  <si>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TY2/113</t>
  </si>
  <si>
    <t xml:space="preserve">  TY2/114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</si>
  <si>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</si>
  <si>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</si>
  <si>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</si>
  <si>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</si>
  <si>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</si>
  <si>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</si>
  <si>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</si>
  <si>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</si>
  <si>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</si>
  <si>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</si>
  <si>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</si>
  <si>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</si>
  <si>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</si>
  <si>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</si>
  <si>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</si>
  <si>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 2.50% Kwandebele Water Augmentation Project due 2021/05/20</t>
  </si>
  <si>
    <t xml:space="preserve">  TY2/77  3.80% RSA Notes due 2021/09/07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</si>
  <si>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</si>
  <si>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</si>
  <si>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</si>
  <si>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</si>
  <si>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</si>
  <si>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</si>
  <si>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</si>
  <si>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</si>
  <si>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</si>
  <si>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</si>
  <si>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</si>
  <si>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</si>
  <si>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</si>
  <si>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</si>
  <si>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</si>
  <si>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</si>
  <si>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</si>
  <si>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</si>
  <si>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</si>
  <si>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</si>
  <si>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</si>
  <si>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</si>
  <si>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</si>
  <si>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</si>
  <si>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</si>
  <si>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</si>
  <si>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2021/22 and prior</t>
  </si>
  <si>
    <t xml:space="preserve">Late requests by National Departments                 </t>
  </si>
  <si>
    <t xml:space="preserve">     2021/22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</si>
  <si>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</si>
  <si>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</si>
  <si>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</si>
  <si>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</si>
  <si>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</si>
  <si>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</si>
  <si>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</si>
  <si>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</si>
  <si>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</si>
  <si>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</si>
  <si>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</si>
  <si>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</si>
  <si>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</si>
  <si>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</si>
  <si>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</si>
  <si>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</si>
  <si>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</si>
  <si>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Total financing</t>
  </si>
  <si>
    <t>Loans issued for financing (net)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</si>
  <si>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</si>
  <si>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</si>
  <si>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</si>
  <si>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</si>
  <si>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</si>
  <si>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</si>
  <si>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</si>
  <si>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</si>
  <si>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</si>
  <si>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</si>
  <si>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</si>
  <si>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</si>
  <si>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</si>
  <si>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</si>
  <si>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</si>
  <si>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</si>
  <si>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</si>
  <si>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r>
      <t xml:space="preserve">Change in cash balances                                                                                    </t>
    </r>
    <r>
      <rPr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 xml:space="preserve"> </t>
    </r>
  </si>
  <si>
    <t xml:space="preserve">  4)</t>
  </si>
  <si>
    <t>Opening balance</t>
  </si>
  <si>
    <t xml:space="preserve">   </t>
  </si>
  <si>
    <t>SARB accounts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</si>
  <si>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</si>
  <si>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</si>
  <si>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</si>
  <si>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</si>
  <si>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</si>
  <si>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</si>
  <si>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</si>
  <si>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r>
      <t>Table 5 Additional information on National Revenue Fund receipts and payments</t>
    </r>
    <r>
      <rPr>
        <b/>
        <vertAlign val="superscript"/>
        <sz val="12"/>
        <rFont val="Arial Narrow"/>
        <family val="2"/>
      </rPr>
      <t>1</t>
    </r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</si>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</sst>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 * #,##0_ ;_ * \-#,##0_ ;_ * &quot;-&quot;??_ ;_ @_ "/>
    <numFmt numFmtId="169" formatCode="_(* #,##0.0_);_(* \(#,##0.0\);_(* &quot;-&quot;??_);_(@_)"/>
    <numFmt numFmtId="170" formatCode=";;;"/>
    <numFmt numFmtId="171" formatCode="_(* #,##0.000000000000000000_);_(* \(#,##0.000000000000000000\);_(* &quot;-&quot;??_);_(@_)"/>
    <numFmt numFmtId="172" formatCode="_(* #,##0.000000000000000000000000000_);_(* \(#,##0.000000000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-* #,##0_-;\-* #,##0_-;_-* &quot;-&quot;??_-;_-@_-"/>
    <numFmt numFmtId="179" formatCode="_(* #,##0.000_);_(* \(#,##0.000\);_(* &quot;-&quot;??_);_(@_)"/>
    <numFmt numFmtId="180" formatCode="_-* #,##0.0_-;\-* #,##0.0_-;_-* &quot;-&quot;??_-;_-@_-"/>
    <numFmt numFmtId="182" formatCode="_-* #,##0_-;\-* #,##0_-;_-* &quot;-&quot;_-;_-@_-"/>
    <numFmt numFmtId="184" formatCode="_-* #,##0.00_-;\-* #,##0.00_-;_-* &quot;-&quot;??_-;_-@_-"/>
    <numFmt numFmtId="185" formatCode="_ &quot;R&quot;\ * #,##0.00_ ;_ &quot;R&quot;\ * \-#,##0.00_ ;_ &quot;R&quot;\ * &quot;-&quot;??_ ;_ @_ "/>
    <numFmt numFmtId="186" formatCode="&quot;$&quot;#,##0_);\(&quot;$&quot;#,##0\)"/>
    <numFmt numFmtId="187" formatCode="_(&quot;$&quot;* #,##0.00_);_(&quot;$&quot;* \(#,##0.00\);_(&quot;$&quot;* &quot;-&quot;??_);_(@_)"/>
    <numFmt numFmtId="188" formatCode="0.00000000"/>
    <numFmt numFmtId="189" formatCode="0.00000"/>
    <numFmt numFmtId="190" formatCode="0.000000"/>
    <numFmt numFmtId="191" formatCode="0.0000000"/>
    <numFmt numFmtId="192" formatCode="dd\-mmm\-yy_)"/>
    <numFmt numFmtId="193" formatCode="General_)"/>
    <numFmt numFmtId="194" formatCode="0.0%;\(0.0%\)"/>
    <numFmt numFmtId="195" formatCode="&quot;$&quot;#,##0.0"/>
    <numFmt numFmtId="196" formatCode="&quot;$&quot;#,##0,;\(&quot;$&quot;#,##0,\)"/>
    <numFmt numFmtId="197" formatCode="d/m/yy"/>
    <numFmt numFmtId="198" formatCode="d/m/yy\ h:mm"/>
    <numFmt numFmtId="199" formatCode="_-&quot;£&quot;* #,##0_-;\-&quot;£&quot;* #,##0_-;_-&quot;£&quot;* &quot;-&quot;_-;_-@_-"/>
    <numFmt numFmtId="200" formatCode="_-&quot;£&quot;* #,##0.00_-;\-&quot;£&quot;* #,##0.00_-;_-&quot;£&quot;* &quot;-&quot;??_-;_-@_-"/>
    <numFmt numFmtId="201" formatCode="_ * #,##0.00_)\ _R_ ;_ * \(#,##0.00\)\ _R_ ;_ * &quot;-&quot;??_)\ _R_ ;_ @_ "/>
    <numFmt numFmtId="202" formatCode="#,##0;\-#,##0;&quot;-&quot;"/>
    <numFmt numFmtId="203" formatCode="#,##0.00;\-#,##0.00;&quot;-&quot;"/>
    <numFmt numFmtId="204" formatCode="#,##0%;\-#,##0%;&quot;- &quot;"/>
    <numFmt numFmtId="205" formatCode="#,##0.0%;\-#,##0.0%;&quot;- &quot;"/>
    <numFmt numFmtId="206" formatCode="#,##0.00%;\-#,##0.00%;&quot;- &quot;"/>
    <numFmt numFmtId="207" formatCode="#,##0.0;\-#,##0.0;&quot;-&quot;"/>
    <numFmt numFmtId="208" formatCode="[Red]0%;[Red]\(0%\)"/>
    <numFmt numFmtId="209" formatCode="0%;\(0%\)"/>
    <numFmt numFmtId="210" formatCode="\ \ @"/>
    <numFmt numFmtId="211" formatCode="\ \ \ \ @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vertAlign val="superscript"/>
      <sz val="10"/>
      <name val="Arial Narrow"/>
      <family val="2"/>
    </font>
    <font>
      <i/>
      <sz val="9"/>
      <name val="Arial Narrow"/>
      <family val="2"/>
    </font>
    <font>
      <sz val="8"/>
      <color rgb="FFFF0000"/>
      <name val="Arial Narrow"/>
      <family val="2"/>
    </font>
    <font>
      <i/>
      <sz val="9"/>
      <color rgb="FFFF0000"/>
      <name val="Arial Narrow"/>
      <family val="2"/>
    </font>
    <font>
      <b/>
      <sz val="8"/>
      <color rgb="FFFF0000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0"/>
      <color rgb="FFFF0000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sz val="11"/>
      <name val="Arial"/>
    </font>
    <font>
      <sz val="11"/>
      <name val="Arial"/>
      <family val="2"/>
    </font>
    <font>
      <b/>
      <sz val="10"/>
      <color rgb="FFFF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b/>
      <vertAlign val="superscript"/>
      <sz val="12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10"/>
      <name val="Arial"/>
    </font>
    <font>
      <sz val="11"/>
      <color indexed="8"/>
      <name val="Calibri"/>
      <family val="2"/>
    </font>
    <font>
      <b/>
      <sz val="12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sz val="10"/>
      <name val="Courier"/>
      <family val="3"/>
    </font>
    <font>
      <sz val="10"/>
      <color indexed="10"/>
      <name val="Arial Narrow"/>
      <family val="2"/>
    </font>
    <font>
      <u/>
      <sz val="10"/>
      <color indexed="12"/>
      <name val="Arial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0"/>
      <color indexed="17"/>
      <name val="Arial Narrow"/>
      <family val="2"/>
    </font>
    <font>
      <b/>
      <sz val="11"/>
      <color indexed="62"/>
      <name val="Arial Narrow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b/>
      <sz val="10"/>
      <color indexed="63"/>
      <name val="Arial Narrow"/>
      <family val="2"/>
    </font>
    <font>
      <b/>
      <sz val="18"/>
      <color indexed="62"/>
      <name val="Cambria"/>
      <family val="2"/>
    </font>
    <font>
      <b/>
      <sz val="14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58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</borders>
  <cellStyleXfs count="34247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28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29" fillId="0" borderId="0"/>
    <xf numFmtId="9" fontId="29" fillId="0" borderId="0" applyFont="0" applyFill="0" applyBorder="0" applyAlignment="0" applyProtection="0"/>
    <xf numFmtId="0" fontId="37" fillId="0" borderId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4" borderId="0" applyNumberFormat="0" applyBorder="0" applyAlignment="0" applyProtection="0"/>
    <xf numFmtId="0" fontId="11" fillId="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59" fillId="4" borderId="0" applyNumberFormat="0" applyBorder="0" applyAlignment="0" applyProtection="0"/>
    <xf numFmtId="0" fontId="59" fillId="9" borderId="0" applyNumberFormat="0" applyBorder="0" applyAlignment="0" applyProtection="0"/>
    <xf numFmtId="0" fontId="59" fillId="11" borderId="0" applyNumberFormat="0" applyBorder="0" applyAlignment="0" applyProtection="0"/>
    <xf numFmtId="0" fontId="59" fillId="13" borderId="0" applyNumberFormat="0" applyBorder="0" applyAlignment="0" applyProtection="0"/>
    <xf numFmtId="0" fontId="59" fillId="4" borderId="0" applyNumberFormat="0" applyBorder="0" applyAlignment="0" applyProtection="0"/>
    <xf numFmtId="0" fontId="59" fillId="6" borderId="0" applyNumberFormat="0" applyBorder="0" applyAlignment="0" applyProtection="0"/>
    <xf numFmtId="0" fontId="59" fillId="14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4" borderId="0" applyNumberFormat="0" applyBorder="0" applyAlignment="0" applyProtection="0"/>
    <xf numFmtId="0" fontId="59" fillId="19" borderId="0" applyNumberFormat="0" applyBorder="0" applyAlignment="0" applyProtection="0"/>
    <xf numFmtId="0" fontId="60" fillId="5" borderId="0" applyNumberFormat="0" applyBorder="0" applyAlignment="0" applyProtection="0"/>
    <xf numFmtId="192" fontId="5" fillId="0" borderId="0" applyFill="0" applyBorder="0" applyAlignment="0"/>
    <xf numFmtId="202" fontId="43" fillId="0" borderId="0" applyFill="0" applyBorder="0" applyAlignment="0"/>
    <xf numFmtId="193" fontId="5" fillId="0" borderId="0" applyFill="0" applyBorder="0" applyAlignment="0"/>
    <xf numFmtId="203" fontId="43" fillId="0" borderId="0" applyFill="0" applyBorder="0" applyAlignment="0"/>
    <xf numFmtId="194" fontId="5" fillId="0" borderId="0" applyFill="0" applyBorder="0" applyAlignment="0"/>
    <xf numFmtId="204" fontId="43" fillId="0" borderId="0" applyFill="0" applyBorder="0" applyAlignment="0"/>
    <xf numFmtId="195" fontId="5" fillId="0" borderId="0" applyFill="0" applyBorder="0" applyAlignment="0"/>
    <xf numFmtId="205" fontId="43" fillId="0" borderId="0" applyFill="0" applyBorder="0" applyAlignment="0"/>
    <xf numFmtId="190" fontId="5" fillId="0" borderId="0" applyFill="0" applyBorder="0" applyAlignment="0"/>
    <xf numFmtId="206" fontId="43" fillId="0" borderId="0" applyFill="0" applyBorder="0" applyAlignment="0"/>
    <xf numFmtId="192" fontId="5" fillId="0" borderId="0" applyFill="0" applyBorder="0" applyAlignment="0"/>
    <xf numFmtId="202" fontId="43" fillId="0" borderId="0" applyFill="0" applyBorder="0" applyAlignment="0"/>
    <xf numFmtId="189" fontId="5" fillId="0" borderId="0" applyFill="0" applyBorder="0" applyAlignment="0"/>
    <xf numFmtId="207" fontId="43" fillId="0" borderId="0" applyFill="0" applyBorder="0" applyAlignment="0"/>
    <xf numFmtId="193" fontId="5" fillId="0" borderId="0" applyFill="0" applyBorder="0" applyAlignment="0"/>
    <xf numFmtId="203" fontId="43" fillId="0" borderId="0" applyFill="0" applyBorder="0" applyAlignment="0"/>
    <xf numFmtId="0" fontId="61" fillId="20" borderId="71" applyNumberFormat="0" applyAlignment="0" applyProtection="0"/>
    <xf numFmtId="0" fontId="62" fillId="21" borderId="72" applyNumberFormat="0" applyAlignment="0" applyProtection="0"/>
    <xf numFmtId="192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20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3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203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4" fontId="43" fillId="0" borderId="0" applyFill="0" applyBorder="0" applyAlignment="0"/>
    <xf numFmtId="0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92" fontId="5" fillId="0" borderId="0" applyFill="0" applyBorder="0" applyAlignment="0"/>
    <xf numFmtId="202" fontId="63" fillId="0" borderId="0" applyFill="0" applyBorder="0" applyAlignment="0"/>
    <xf numFmtId="193" fontId="5" fillId="0" borderId="0" applyFill="0" applyBorder="0" applyAlignment="0"/>
    <xf numFmtId="203" fontId="63" fillId="0" borderId="0" applyFill="0" applyBorder="0" applyAlignment="0"/>
    <xf numFmtId="192" fontId="5" fillId="0" borderId="0" applyFill="0" applyBorder="0" applyAlignment="0"/>
    <xf numFmtId="202" fontId="63" fillId="0" borderId="0" applyFill="0" applyBorder="0" applyAlignment="0"/>
    <xf numFmtId="189" fontId="5" fillId="0" borderId="0" applyFill="0" applyBorder="0" applyAlignment="0"/>
    <xf numFmtId="207" fontId="63" fillId="0" borderId="0" applyFill="0" applyBorder="0" applyAlignment="0"/>
    <xf numFmtId="193" fontId="5" fillId="0" borderId="0" applyFill="0" applyBorder="0" applyAlignment="0"/>
    <xf numFmtId="203" fontId="63" fillId="0" borderId="0" applyFill="0" applyBorder="0" applyAlignment="0"/>
    <xf numFmtId="0" fontId="64" fillId="0" borderId="0" applyNumberFormat="0" applyFill="0" applyBorder="0" applyAlignment="0" applyProtection="0"/>
    <xf numFmtId="0" fontId="49" fillId="0" borderId="0" applyProtection="0"/>
    <xf numFmtId="0" fontId="36" fillId="0" borderId="0" applyProtection="0"/>
    <xf numFmtId="0" fontId="50" fillId="0" borderId="0" applyProtection="0"/>
    <xf numFmtId="0" fontId="51" fillId="0" borderId="0" applyProtection="0"/>
    <xf numFmtId="0" fontId="52" fillId="0" borderId="0" applyProtection="0"/>
    <xf numFmtId="0" fontId="53" fillId="0" borderId="0" applyProtection="0"/>
    <xf numFmtId="0" fontId="54" fillId="0" borderId="0" applyProtection="0"/>
    <xf numFmtId="2" fontId="5" fillId="0" borderId="0" applyFont="0" applyFill="0" applyBorder="0" applyAlignment="0" applyProtection="0"/>
    <xf numFmtId="0" fontId="65" fillId="7" borderId="0" applyNumberFormat="0" applyBorder="0" applyAlignment="0" applyProtection="0"/>
    <xf numFmtId="38" fontId="36" fillId="22" borderId="0" applyNumberFormat="0" applyBorder="0" applyAlignment="0" applyProtection="0"/>
    <xf numFmtId="38" fontId="36" fillId="22" borderId="0" applyNumberFormat="0" applyBorder="0" applyAlignment="0" applyProtection="0"/>
    <xf numFmtId="38" fontId="36" fillId="22" borderId="0" applyNumberFormat="0" applyBorder="0" applyAlignment="0" applyProtection="0"/>
    <xf numFmtId="0" fontId="39" fillId="0" borderId="73" applyNumberFormat="0" applyAlignment="0" applyProtection="0">
      <alignment horizontal="left" vertical="center"/>
    </xf>
    <xf numFmtId="0" fontId="39" fillId="0" borderId="50">
      <alignment horizontal="left" vertical="center"/>
    </xf>
    <xf numFmtId="0" fontId="55" fillId="0" borderId="0" applyNumberFormat="0" applyFill="0" applyBorder="0" applyAlignment="0" applyProtection="0"/>
    <xf numFmtId="0" fontId="55" fillId="0" borderId="0" applyNumberFormat="0" applyFon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ont="0" applyFill="0" applyAlignment="0" applyProtection="0"/>
    <xf numFmtId="0" fontId="66" fillId="0" borderId="74" applyNumberFormat="0" applyFill="0" applyAlignment="0" applyProtection="0"/>
    <xf numFmtId="0" fontId="66" fillId="0" borderId="0" applyNumberFormat="0" applyFill="0" applyBorder="0" applyAlignment="0" applyProtection="0"/>
    <xf numFmtId="0" fontId="55" fillId="23" borderId="0" applyNumberFormat="0" applyFill="0" applyBorder="0" applyAlignment="0" applyProtection="0"/>
    <xf numFmtId="0" fontId="39" fillId="23" borderId="0" applyNumberFormat="0" applyFill="0" applyBorder="0" applyAlignment="0" applyProtection="0"/>
    <xf numFmtId="0" fontId="39" fillId="23" borderId="0" applyNumberFormat="0" applyFill="0" applyBorder="0" applyAlignment="0" applyProtection="0"/>
    <xf numFmtId="0" fontId="39" fillId="23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10" fontId="36" fillId="24" borderId="75" applyNumberFormat="0" applyBorder="0" applyAlignment="0" applyProtection="0"/>
    <xf numFmtId="10" fontId="36" fillId="24" borderId="75" applyNumberFormat="0" applyBorder="0" applyAlignment="0" applyProtection="0"/>
    <xf numFmtId="10" fontId="36" fillId="24" borderId="75" applyNumberFormat="0" applyBorder="0" applyAlignment="0" applyProtection="0"/>
    <xf numFmtId="0" fontId="67" fillId="6" borderId="71" applyNumberFormat="0" applyAlignment="0" applyProtection="0"/>
    <xf numFmtId="0" fontId="67" fillId="6" borderId="71" applyNumberFormat="0" applyAlignment="0" applyProtection="0"/>
    <xf numFmtId="0" fontId="67" fillId="6" borderId="71" applyNumberFormat="0" applyAlignment="0" applyProtection="0"/>
    <xf numFmtId="192" fontId="5" fillId="0" borderId="0" applyFill="0" applyBorder="0" applyAlignment="0"/>
    <xf numFmtId="202" fontId="68" fillId="0" borderId="0" applyFill="0" applyBorder="0" applyAlignment="0"/>
    <xf numFmtId="193" fontId="5" fillId="0" borderId="0" applyFill="0" applyBorder="0" applyAlignment="0"/>
    <xf numFmtId="203" fontId="68" fillId="0" borderId="0" applyFill="0" applyBorder="0" applyAlignment="0"/>
    <xf numFmtId="192" fontId="5" fillId="0" borderId="0" applyFill="0" applyBorder="0" applyAlignment="0"/>
    <xf numFmtId="202" fontId="68" fillId="0" borderId="0" applyFill="0" applyBorder="0" applyAlignment="0"/>
    <xf numFmtId="189" fontId="5" fillId="0" borderId="0" applyFill="0" applyBorder="0" applyAlignment="0"/>
    <xf numFmtId="207" fontId="68" fillId="0" borderId="0" applyFill="0" applyBorder="0" applyAlignment="0"/>
    <xf numFmtId="193" fontId="5" fillId="0" borderId="0" applyFill="0" applyBorder="0" applyAlignment="0"/>
    <xf numFmtId="203" fontId="68" fillId="0" borderId="0" applyFill="0" applyBorder="0" applyAlignment="0"/>
    <xf numFmtId="0" fontId="69" fillId="0" borderId="76" applyNumberFormat="0" applyFill="0" applyAlignment="0" applyProtection="0"/>
    <xf numFmtId="0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70" fillId="11" borderId="0" applyNumberFormat="0" applyBorder="0" applyAlignment="0" applyProtection="0"/>
    <xf numFmtId="197" fontId="5" fillId="0" borderId="0"/>
    <xf numFmtId="208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8" fillId="0" borderId="0" applyFont="0"/>
    <xf numFmtId="0" fontId="8" fillId="0" borderId="0" applyFont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5" fillId="8" borderId="77" applyNumberFormat="0" applyFont="0" applyAlignment="0" applyProtection="0"/>
    <xf numFmtId="0" fontId="71" fillId="20" borderId="78" applyNumberFormat="0" applyAlignment="0" applyProtection="0"/>
    <xf numFmtId="190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92" fontId="5" fillId="0" borderId="0" applyFill="0" applyBorder="0" applyAlignment="0"/>
    <xf numFmtId="202" fontId="41" fillId="0" borderId="0" applyFill="0" applyBorder="0" applyAlignment="0"/>
    <xf numFmtId="193" fontId="5" fillId="0" borderId="0" applyFill="0" applyBorder="0" applyAlignment="0"/>
    <xf numFmtId="203" fontId="41" fillId="0" borderId="0" applyFill="0" applyBorder="0" applyAlignment="0"/>
    <xf numFmtId="192" fontId="5" fillId="0" borderId="0" applyFill="0" applyBorder="0" applyAlignment="0"/>
    <xf numFmtId="202" fontId="41" fillId="0" borderId="0" applyFill="0" applyBorder="0" applyAlignment="0"/>
    <xf numFmtId="189" fontId="5" fillId="0" borderId="0" applyFill="0" applyBorder="0" applyAlignment="0"/>
    <xf numFmtId="207" fontId="41" fillId="0" borderId="0" applyFill="0" applyBorder="0" applyAlignment="0"/>
    <xf numFmtId="193" fontId="5" fillId="0" borderId="0" applyFill="0" applyBorder="0" applyAlignment="0"/>
    <xf numFmtId="203" fontId="41" fillId="0" borderId="0" applyFill="0" applyBorder="0" applyAlignment="0"/>
    <xf numFmtId="4" fontId="45" fillId="11" borderId="79" applyNumberFormat="0" applyProtection="0">
      <alignment vertical="center"/>
    </xf>
    <xf numFmtId="4" fontId="46" fillId="25" borderId="79" applyNumberFormat="0" applyProtection="0">
      <alignment vertical="center"/>
    </xf>
    <xf numFmtId="4" fontId="45" fillId="25" borderId="79" applyNumberFormat="0" applyProtection="0">
      <alignment horizontal="left" vertical="center" indent="1"/>
    </xf>
    <xf numFmtId="0" fontId="45" fillId="25" borderId="79" applyNumberFormat="0" applyProtection="0">
      <alignment horizontal="left" vertical="top" indent="1"/>
    </xf>
    <xf numFmtId="4" fontId="45" fillId="26" borderId="0" applyNumberFormat="0" applyProtection="0">
      <alignment horizontal="left" vertical="center" indent="1"/>
    </xf>
    <xf numFmtId="4" fontId="43" fillId="5" borderId="79" applyNumberFormat="0" applyProtection="0">
      <alignment horizontal="right" vertical="center"/>
    </xf>
    <xf numFmtId="4" fontId="43" fillId="9" borderId="79" applyNumberFormat="0" applyProtection="0">
      <alignment horizontal="right" vertical="center"/>
    </xf>
    <xf numFmtId="4" fontId="43" fillId="16" borderId="79" applyNumberFormat="0" applyProtection="0">
      <alignment horizontal="right" vertical="center"/>
    </xf>
    <xf numFmtId="4" fontId="43" fillId="12" borderId="79" applyNumberFormat="0" applyProtection="0">
      <alignment horizontal="right" vertical="center"/>
    </xf>
    <xf numFmtId="4" fontId="43" fillId="15" borderId="79" applyNumberFormat="0" applyProtection="0">
      <alignment horizontal="right" vertical="center"/>
    </xf>
    <xf numFmtId="4" fontId="43" fillId="19" borderId="79" applyNumberFormat="0" applyProtection="0">
      <alignment horizontal="right" vertical="center"/>
    </xf>
    <xf numFmtId="4" fontId="43" fillId="17" borderId="79" applyNumberFormat="0" applyProtection="0">
      <alignment horizontal="right" vertical="center"/>
    </xf>
    <xf numFmtId="4" fontId="43" fillId="27" borderId="79" applyNumberFormat="0" applyProtection="0">
      <alignment horizontal="right" vertical="center"/>
    </xf>
    <xf numFmtId="4" fontId="43" fillId="10" borderId="79" applyNumberFormat="0" applyProtection="0">
      <alignment horizontal="right" vertical="center"/>
    </xf>
    <xf numFmtId="4" fontId="45" fillId="28" borderId="80" applyNumberFormat="0" applyProtection="0">
      <alignment horizontal="left" vertical="center" indent="1"/>
    </xf>
    <xf numFmtId="4" fontId="43" fillId="29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3" fillId="31" borderId="79" applyNumberFormat="0" applyProtection="0">
      <alignment horizontal="right" vertical="center"/>
    </xf>
    <xf numFmtId="4" fontId="43" fillId="29" borderId="0" applyNumberFormat="0" applyProtection="0">
      <alignment horizontal="left" vertical="center" indent="1"/>
    </xf>
    <xf numFmtId="4" fontId="43" fillId="26" borderId="0" applyNumberFormat="0" applyProtection="0">
      <alignment horizontal="left" vertical="center" indent="1"/>
    </xf>
    <xf numFmtId="0" fontId="5" fillId="30" borderId="79" applyNumberFormat="0" applyProtection="0">
      <alignment horizontal="left" vertical="center" indent="1"/>
    </xf>
    <xf numFmtId="0" fontId="5" fillId="30" borderId="79" applyNumberFormat="0" applyProtection="0">
      <alignment horizontal="left" vertical="center" indent="1"/>
    </xf>
    <xf numFmtId="0" fontId="5" fillId="30" borderId="79" applyNumberFormat="0" applyProtection="0">
      <alignment horizontal="left" vertical="top" indent="1"/>
    </xf>
    <xf numFmtId="0" fontId="5" fillId="30" borderId="79" applyNumberFormat="0" applyProtection="0">
      <alignment horizontal="left" vertical="top" indent="1"/>
    </xf>
    <xf numFmtId="0" fontId="5" fillId="26" borderId="79" applyNumberFormat="0" applyProtection="0">
      <alignment horizontal="left" vertical="center" indent="1"/>
    </xf>
    <xf numFmtId="0" fontId="5" fillId="26" borderId="79" applyNumberFormat="0" applyProtection="0">
      <alignment horizontal="left" vertical="center" indent="1"/>
    </xf>
    <xf numFmtId="0" fontId="5" fillId="26" borderId="79" applyNumberFormat="0" applyProtection="0">
      <alignment horizontal="left" vertical="top" indent="1"/>
    </xf>
    <xf numFmtId="0" fontId="5" fillId="26" borderId="79" applyNumberFormat="0" applyProtection="0">
      <alignment horizontal="left" vertical="top" indent="1"/>
    </xf>
    <xf numFmtId="0" fontId="5" fillId="32" borderId="79" applyNumberFormat="0" applyProtection="0">
      <alignment horizontal="left" vertical="center" indent="1"/>
    </xf>
    <xf numFmtId="0" fontId="5" fillId="32" borderId="79" applyNumberFormat="0" applyProtection="0">
      <alignment horizontal="left" vertical="center" indent="1"/>
    </xf>
    <xf numFmtId="0" fontId="5" fillId="32" borderId="79" applyNumberFormat="0" applyProtection="0">
      <alignment horizontal="left" vertical="top" indent="1"/>
    </xf>
    <xf numFmtId="0" fontId="5" fillId="32" borderId="79" applyNumberFormat="0" applyProtection="0">
      <alignment horizontal="left" vertical="top" indent="1"/>
    </xf>
    <xf numFmtId="0" fontId="5" fillId="33" borderId="79" applyNumberFormat="0" applyProtection="0">
      <alignment horizontal="left" vertical="center" indent="1"/>
    </xf>
    <xf numFmtId="0" fontId="5" fillId="33" borderId="79" applyNumberFormat="0" applyProtection="0">
      <alignment horizontal="left" vertical="center" indent="1"/>
    </xf>
    <xf numFmtId="0" fontId="5" fillId="33" borderId="79" applyNumberFormat="0" applyProtection="0">
      <alignment horizontal="left" vertical="top" indent="1"/>
    </xf>
    <xf numFmtId="0" fontId="5" fillId="33" borderId="79" applyNumberFormat="0" applyProtection="0">
      <alignment horizontal="left" vertical="top" indent="1"/>
    </xf>
    <xf numFmtId="4" fontId="43" fillId="24" borderId="79" applyNumberFormat="0" applyProtection="0">
      <alignment vertical="center"/>
    </xf>
    <xf numFmtId="4" fontId="44" fillId="24" borderId="79" applyNumberFormat="0" applyProtection="0">
      <alignment vertical="center"/>
    </xf>
    <xf numFmtId="4" fontId="43" fillId="24" borderId="79" applyNumberFormat="0" applyProtection="0">
      <alignment horizontal="left" vertical="center" indent="1"/>
    </xf>
    <xf numFmtId="0" fontId="43" fillId="24" borderId="79" applyNumberFormat="0" applyProtection="0">
      <alignment horizontal="left" vertical="top" indent="1"/>
    </xf>
    <xf numFmtId="4" fontId="43" fillId="29" borderId="79" applyNumberFormat="0" applyProtection="0">
      <alignment horizontal="right" vertical="center"/>
    </xf>
    <xf numFmtId="4" fontId="44" fillId="29" borderId="79" applyNumberFormat="0" applyProtection="0">
      <alignment horizontal="right" vertical="center"/>
    </xf>
    <xf numFmtId="4" fontId="43" fillId="31" borderId="79" applyNumberFormat="0" applyProtection="0">
      <alignment horizontal="left" vertical="center" indent="1"/>
    </xf>
    <xf numFmtId="0" fontId="43" fillId="26" borderId="79" applyNumberFormat="0" applyProtection="0">
      <alignment horizontal="left" vertical="top" indent="1"/>
    </xf>
    <xf numFmtId="4" fontId="48" fillId="34" borderId="0" applyNumberFormat="0" applyProtection="0">
      <alignment horizontal="left" vertical="center" indent="1"/>
    </xf>
    <xf numFmtId="4" fontId="41" fillId="29" borderId="79" applyNumberFormat="0" applyProtection="0">
      <alignment horizontal="right" vertical="center"/>
    </xf>
    <xf numFmtId="0" fontId="5" fillId="35" borderId="0"/>
    <xf numFmtId="0" fontId="36" fillId="0" borderId="0" applyNumberFormat="0" applyFont="0" applyAlignment="0"/>
    <xf numFmtId="0" fontId="36" fillId="0" borderId="0" applyNumberFormat="0" applyFont="0" applyAlignment="0"/>
    <xf numFmtId="49" fontId="43" fillId="0" borderId="0" applyFill="0" applyBorder="0" applyAlignment="0"/>
    <xf numFmtId="191" fontId="5" fillId="0" borderId="0" applyFill="0" applyBorder="0" applyAlignment="0"/>
    <xf numFmtId="210" fontId="43" fillId="0" borderId="0" applyFill="0" applyBorder="0" applyAlignment="0"/>
    <xf numFmtId="188" fontId="5" fillId="0" borderId="0" applyFill="0" applyBorder="0" applyAlignment="0"/>
    <xf numFmtId="211" fontId="43" fillId="0" borderId="0" applyFill="0" applyBorder="0" applyAlignment="0"/>
    <xf numFmtId="0" fontId="72" fillId="0" borderId="0" applyNumberFormat="0" applyFill="0" applyBorder="0" applyAlignment="0" applyProtection="0"/>
    <xf numFmtId="0" fontId="5" fillId="0" borderId="81" applyNumberFormat="0" applyFont="0" applyFill="0" applyAlignment="0" applyProtection="0"/>
    <xf numFmtId="0" fontId="5" fillId="0" borderId="82" applyNumberFormat="0" applyFont="0" applyBorder="0" applyAlignment="0" applyProtection="0"/>
    <xf numFmtId="199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29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184" fontId="42" fillId="0" borderId="0" applyFont="0" applyFill="0" applyBorder="0" applyAlignment="0" applyProtection="0"/>
    <xf numFmtId="0" fontId="42" fillId="0" borderId="0"/>
    <xf numFmtId="0" fontId="42" fillId="0" borderId="0"/>
    <xf numFmtId="0" fontId="73" fillId="0" borderId="0">
      <alignment vertical="top"/>
    </xf>
    <xf numFmtId="184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0" fontId="42" fillId="0" borderId="0"/>
  </cellStyleXfs>
  <cellXfs count="812">
    <xf numFmtId="0" fontId="0" fillId="0" borderId="0" xfId="0"/>
    <xf numFmtId="0" fontId="3" fillId="0" borderId="4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5" fontId="3" fillId="0" borderId="0" xfId="1" applyNumberFormat="1" applyFont="1" applyFill="1" applyBorder="1" applyAlignment="1">
      <alignment vertical="center"/>
    </xf>
    <xf numFmtId="0" fontId="2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165" fontId="3" fillId="0" borderId="0" xfId="1" applyNumberFormat="1" applyFont="1" applyFill="1" applyBorder="1" applyAlignment="1">
      <alignment horizontal="right"/>
    </xf>
    <xf numFmtId="0" fontId="3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/>
    <xf numFmtId="43" fontId="3" fillId="0" borderId="0" xfId="1" applyFont="1" applyFill="1" applyBorder="1"/>
    <xf numFmtId="165" fontId="3" fillId="0" borderId="0" xfId="1" applyNumberFormat="1" applyFont="1" applyFill="1" applyBorder="1"/>
    <xf numFmtId="0" fontId="6" fillId="0" borderId="8" xfId="0" applyFont="1" applyBorder="1"/>
    <xf numFmtId="0" fontId="7" fillId="0" borderId="8" xfId="0" applyFont="1" applyBorder="1"/>
    <xf numFmtId="0" fontId="3" fillId="0" borderId="8" xfId="0" applyFont="1" applyBorder="1"/>
    <xf numFmtId="0" fontId="4" fillId="0" borderId="8" xfId="0" applyFont="1" applyBorder="1"/>
    <xf numFmtId="43" fontId="3" fillId="0" borderId="8" xfId="1" applyFont="1" applyFill="1" applyBorder="1"/>
    <xf numFmtId="165" fontId="3" fillId="0" borderId="0" xfId="1" applyNumberFormat="1" applyFont="1" applyFill="1"/>
    <xf numFmtId="0" fontId="7" fillId="0" borderId="9" xfId="0" applyFont="1" applyBorder="1"/>
    <xf numFmtId="0" fontId="7" fillId="0" borderId="10" xfId="0" applyFont="1" applyBorder="1"/>
    <xf numFmtId="0" fontId="8" fillId="0" borderId="9" xfId="0" applyFont="1" applyBorder="1"/>
    <xf numFmtId="0" fontId="8" fillId="0" borderId="0" xfId="0" applyFont="1"/>
    <xf numFmtId="165" fontId="8" fillId="0" borderId="0" xfId="1" applyNumberFormat="1" applyFont="1" applyFill="1"/>
    <xf numFmtId="0" fontId="7" fillId="0" borderId="15" xfId="0" applyFont="1" applyBorder="1" applyAlignment="1">
      <alignment horizontal="center"/>
    </xf>
    <xf numFmtId="165" fontId="7" fillId="0" borderId="16" xfId="1" applyNumberFormat="1" applyFont="1" applyFill="1" applyBorder="1" applyAlignment="1">
      <alignment horizontal="right"/>
    </xf>
    <xf numFmtId="165" fontId="7" fillId="0" borderId="17" xfId="1" applyNumberFormat="1" applyFont="1" applyFill="1" applyBorder="1" applyAlignment="1">
      <alignment horizontal="right"/>
    </xf>
    <xf numFmtId="165" fontId="7" fillId="0" borderId="18" xfId="1" applyNumberFormat="1" applyFont="1" applyFill="1" applyBorder="1" applyAlignment="1">
      <alignment horizontal="right"/>
    </xf>
    <xf numFmtId="165" fontId="7" fillId="0" borderId="19" xfId="1" applyNumberFormat="1" applyFont="1" applyFill="1" applyBorder="1" applyAlignment="1">
      <alignment horizontal="right"/>
    </xf>
    <xf numFmtId="165" fontId="7" fillId="0" borderId="0" xfId="1" applyNumberFormat="1" applyFont="1" applyFill="1"/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 applyAlignment="1">
      <alignment horizontal="center"/>
    </xf>
    <xf numFmtId="165" fontId="7" fillId="0" borderId="23" xfId="1" applyNumberFormat="1" applyFont="1" applyFill="1" applyBorder="1" applyAlignment="1">
      <alignment horizontal="right"/>
    </xf>
    <xf numFmtId="165" fontId="7" fillId="0" borderId="24" xfId="1" applyNumberFormat="1" applyFont="1" applyFill="1" applyBorder="1" applyAlignment="1">
      <alignment horizontal="right"/>
    </xf>
    <xf numFmtId="0" fontId="7" fillId="0" borderId="21" xfId="0" applyFont="1" applyBorder="1" applyAlignment="1">
      <alignment horizontal="right"/>
    </xf>
    <xf numFmtId="0" fontId="7" fillId="0" borderId="23" xfId="0" applyFont="1" applyBorder="1" applyAlignment="1">
      <alignment horizontal="right"/>
    </xf>
    <xf numFmtId="0" fontId="7" fillId="0" borderId="25" xfId="0" applyFont="1" applyBorder="1" applyAlignment="1">
      <alignment horizontal="right"/>
    </xf>
    <xf numFmtId="0" fontId="7" fillId="0" borderId="26" xfId="0" applyFont="1" applyBorder="1"/>
    <xf numFmtId="0" fontId="7" fillId="0" borderId="18" xfId="0" applyFont="1" applyBorder="1"/>
    <xf numFmtId="0" fontId="7" fillId="0" borderId="27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165" fontId="7" fillId="0" borderId="28" xfId="1" applyNumberFormat="1" applyFont="1" applyFill="1" applyBorder="1" applyAlignment="1">
      <alignment horizontal="right"/>
    </xf>
    <xf numFmtId="0" fontId="7" fillId="0" borderId="17" xfId="0" applyFont="1" applyBorder="1" applyAlignment="1">
      <alignment horizontal="center"/>
    </xf>
    <xf numFmtId="165" fontId="7" fillId="0" borderId="17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165" fontId="7" fillId="0" borderId="0" xfId="0" applyNumberFormat="1" applyFont="1"/>
    <xf numFmtId="165" fontId="7" fillId="0" borderId="0" xfId="1" applyNumberFormat="1" applyFont="1" applyFill="1" applyBorder="1" applyAlignment="1">
      <alignment horizontal="right"/>
    </xf>
    <xf numFmtId="165" fontId="7" fillId="0" borderId="29" xfId="1" applyNumberFormat="1" applyFont="1" applyFill="1" applyBorder="1" applyAlignment="1">
      <alignment horizontal="center"/>
    </xf>
    <xf numFmtId="0" fontId="8" fillId="0" borderId="9" xfId="0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30" xfId="0" applyNumberFormat="1" applyFont="1" applyBorder="1"/>
    <xf numFmtId="165" fontId="7" fillId="0" borderId="0" xfId="1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15" xfId="0" applyFont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164" fontId="8" fillId="0" borderId="28" xfId="1" applyNumberFormat="1" applyFont="1" applyFill="1" applyBorder="1" applyAlignment="1">
      <alignment horizontal="right"/>
    </xf>
    <xf numFmtId="164" fontId="8" fillId="0" borderId="29" xfId="1" applyNumberFormat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31" xfId="1" applyNumberFormat="1" applyFont="1" applyFill="1" applyBorder="1" applyAlignment="1">
      <alignment horizontal="right"/>
    </xf>
    <xf numFmtId="0" fontId="8" fillId="0" borderId="0" xfId="0" applyFont="1" applyAlignment="1">
      <alignment horizontal="right"/>
    </xf>
    <xf numFmtId="165" fontId="8" fillId="0" borderId="0" xfId="1" applyNumberFormat="1" applyFont="1" applyFill="1" applyAlignment="1">
      <alignment horizontal="right"/>
    </xf>
    <xf numFmtId="165" fontId="7" fillId="0" borderId="29" xfId="1" applyNumberFormat="1" applyFont="1" applyFill="1" applyBorder="1" applyAlignment="1">
      <alignment horizontal="right"/>
    </xf>
    <xf numFmtId="165" fontId="7" fillId="0" borderId="31" xfId="1" applyNumberFormat="1" applyFont="1" applyFill="1" applyBorder="1" applyAlignment="1">
      <alignment horizontal="right"/>
    </xf>
    <xf numFmtId="0" fontId="9" fillId="0" borderId="9" xfId="0" applyFont="1" applyBorder="1"/>
    <xf numFmtId="165" fontId="7" fillId="0" borderId="28" xfId="1" applyNumberFormat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5" fontId="7" fillId="0" borderId="31" xfId="1" applyNumberFormat="1" applyFont="1" applyFill="1" applyBorder="1" applyAlignment="1">
      <alignment horizontal="center"/>
    </xf>
    <xf numFmtId="165" fontId="7" fillId="0" borderId="32" xfId="1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9" fillId="0" borderId="15" xfId="0" applyFont="1" applyBorder="1" applyAlignment="1">
      <alignment horizontal="center"/>
    </xf>
    <xf numFmtId="165" fontId="10" fillId="0" borderId="28" xfId="1" applyNumberFormat="1" applyFont="1" applyFill="1" applyBorder="1" applyAlignment="1">
      <alignment horizontal="center"/>
    </xf>
    <xf numFmtId="165" fontId="10" fillId="0" borderId="29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right"/>
    </xf>
    <xf numFmtId="165" fontId="9" fillId="0" borderId="0" xfId="1" applyNumberFormat="1" applyFont="1" applyFill="1" applyAlignment="1">
      <alignment horizontal="right"/>
    </xf>
    <xf numFmtId="165" fontId="10" fillId="0" borderId="0" xfId="1" applyNumberFormat="1" applyFont="1" applyFill="1" applyAlignment="1">
      <alignment horizontal="right"/>
    </xf>
    <xf numFmtId="0" fontId="10" fillId="0" borderId="0" xfId="0" applyFont="1" applyAlignment="1">
      <alignment horizontal="right"/>
    </xf>
    <xf numFmtId="165" fontId="10" fillId="0" borderId="31" xfId="1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wrapText="1"/>
    </xf>
    <xf numFmtId="0" fontId="8" fillId="0" borderId="15" xfId="0" applyFont="1" applyBorder="1" applyAlignment="1">
      <alignment horizontal="left" indent="1"/>
    </xf>
    <xf numFmtId="165" fontId="8" fillId="0" borderId="28" xfId="1" applyNumberFormat="1" applyFont="1" applyFill="1" applyBorder="1" applyAlignment="1">
      <alignment horizontal="left" indent="1"/>
    </xf>
    <xf numFmtId="0" fontId="8" fillId="0" borderId="9" xfId="0" applyFont="1" applyBorder="1" applyAlignment="1">
      <alignment horizontal="left" indent="1"/>
    </xf>
    <xf numFmtId="165" fontId="8" fillId="0" borderId="0" xfId="1" applyNumberFormat="1" applyFont="1" applyFill="1" applyAlignment="1">
      <alignment horizontal="left" indent="1"/>
    </xf>
    <xf numFmtId="0" fontId="10" fillId="0" borderId="9" xfId="0" applyFont="1" applyBorder="1"/>
    <xf numFmtId="0" fontId="10" fillId="0" borderId="0" xfId="0" applyFont="1" applyAlignment="1">
      <alignment horizontal="left" indent="1"/>
    </xf>
    <xf numFmtId="0" fontId="10" fillId="0" borderId="15" xfId="0" applyFont="1" applyBorder="1" applyAlignment="1">
      <alignment horizontal="center"/>
    </xf>
    <xf numFmtId="0" fontId="12" fillId="0" borderId="0" xfId="0" applyFont="1" applyAlignment="1">
      <alignment horizontal="left" wrapText="1" indent="1"/>
    </xf>
    <xf numFmtId="165" fontId="10" fillId="0" borderId="28" xfId="1" applyNumberFormat="1" applyFont="1" applyFill="1" applyBorder="1" applyAlignment="1">
      <alignment horizontal="left" indent="1"/>
    </xf>
    <xf numFmtId="165" fontId="8" fillId="0" borderId="28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left" indent="1"/>
    </xf>
    <xf numFmtId="0" fontId="8" fillId="0" borderId="9" xfId="2" applyFont="1" applyBorder="1"/>
    <xf numFmtId="0" fontId="8" fillId="0" borderId="0" xfId="2" applyFont="1"/>
    <xf numFmtId="165" fontId="8" fillId="0" borderId="29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31" xfId="1" applyNumberFormat="1" applyFont="1" applyFill="1" applyBorder="1" applyAlignment="1">
      <alignment horizontal="center"/>
    </xf>
    <xf numFmtId="0" fontId="7" fillId="0" borderId="9" xfId="0" applyFont="1" applyBorder="1" applyAlignment="1">
      <alignment horizontal="right"/>
    </xf>
    <xf numFmtId="166" fontId="7" fillId="0" borderId="16" xfId="1" applyNumberFormat="1" applyFont="1" applyFill="1" applyBorder="1" applyAlignment="1">
      <alignment horizontal="right"/>
    </xf>
    <xf numFmtId="166" fontId="7" fillId="0" borderId="17" xfId="1" applyNumberFormat="1" applyFont="1" applyFill="1" applyBorder="1" applyAlignment="1">
      <alignment horizontal="right"/>
    </xf>
    <xf numFmtId="166" fontId="7" fillId="0" borderId="19" xfId="1" applyNumberFormat="1" applyFont="1" applyFill="1" applyBorder="1" applyAlignment="1">
      <alignment horizontal="right"/>
    </xf>
    <xf numFmtId="37" fontId="8" fillId="0" borderId="23" xfId="1" applyNumberFormat="1" applyFont="1" applyFill="1" applyBorder="1" applyAlignment="1">
      <alignment horizontal="right"/>
    </xf>
    <xf numFmtId="37" fontId="8" fillId="0" borderId="24" xfId="1" applyNumberFormat="1" applyFont="1" applyFill="1" applyBorder="1" applyAlignment="1">
      <alignment horizontal="right"/>
    </xf>
    <xf numFmtId="37" fontId="8" fillId="0" borderId="21" xfId="1" applyNumberFormat="1" applyFont="1" applyFill="1" applyBorder="1" applyAlignment="1">
      <alignment horizontal="right"/>
    </xf>
    <xf numFmtId="37" fontId="8" fillId="0" borderId="25" xfId="1" applyNumberFormat="1" applyFont="1" applyFill="1" applyBorder="1" applyAlignment="1">
      <alignment horizontal="right"/>
    </xf>
    <xf numFmtId="165" fontId="9" fillId="0" borderId="16" xfId="1" applyNumberFormat="1" applyFont="1" applyFill="1" applyBorder="1" applyAlignment="1">
      <alignment horizontal="right"/>
    </xf>
    <xf numFmtId="165" fontId="9" fillId="0" borderId="17" xfId="1" applyNumberFormat="1" applyFont="1" applyFill="1" applyBorder="1" applyAlignment="1">
      <alignment horizontal="right"/>
    </xf>
    <xf numFmtId="165" fontId="9" fillId="0" borderId="18" xfId="1" applyNumberFormat="1" applyFont="1" applyFill="1" applyBorder="1" applyAlignment="1">
      <alignment horizontal="right"/>
    </xf>
    <xf numFmtId="165" fontId="9" fillId="0" borderId="19" xfId="1" applyNumberFormat="1" applyFont="1" applyFill="1" applyBorder="1" applyAlignment="1">
      <alignment horizontal="right"/>
    </xf>
    <xf numFmtId="165" fontId="9" fillId="0" borderId="28" xfId="1" applyNumberFormat="1" applyFont="1" applyFill="1" applyBorder="1" applyAlignment="1">
      <alignment horizontal="right"/>
    </xf>
    <xf numFmtId="165" fontId="9" fillId="0" borderId="29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5" fontId="9" fillId="0" borderId="31" xfId="1" applyNumberFormat="1" applyFont="1" applyFill="1" applyBorder="1" applyAlignment="1">
      <alignment horizontal="right"/>
    </xf>
    <xf numFmtId="4" fontId="8" fillId="0" borderId="0" xfId="0" applyNumberFormat="1" applyFont="1"/>
    <xf numFmtId="0" fontId="9" fillId="0" borderId="9" xfId="0" applyFont="1" applyBorder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165" fontId="8" fillId="0" borderId="21" xfId="1" applyNumberFormat="1" applyFont="1" applyFill="1" applyBorder="1" applyAlignment="1">
      <alignment horizontal="right"/>
    </xf>
    <xf numFmtId="165" fontId="8" fillId="0" borderId="25" xfId="1" applyNumberFormat="1" applyFont="1" applyFill="1" applyBorder="1" applyAlignment="1">
      <alignment horizontal="right"/>
    </xf>
    <xf numFmtId="37" fontId="7" fillId="0" borderId="16" xfId="1" applyNumberFormat="1" applyFont="1" applyFill="1" applyBorder="1" applyAlignment="1">
      <alignment horizontal="right"/>
    </xf>
    <xf numFmtId="37" fontId="7" fillId="0" borderId="19" xfId="1" applyNumberFormat="1" applyFont="1" applyFill="1" applyBorder="1" applyAlignment="1">
      <alignment horizontal="right"/>
    </xf>
    <xf numFmtId="0" fontId="8" fillId="0" borderId="33" xfId="0" applyFont="1" applyBorder="1"/>
    <xf numFmtId="0" fontId="8" fillId="0" borderId="8" xfId="0" applyFont="1" applyBorder="1"/>
    <xf numFmtId="0" fontId="8" fillId="0" borderId="34" xfId="0" applyFont="1" applyBorder="1" applyAlignment="1">
      <alignment horizontal="center"/>
    </xf>
    <xf numFmtId="165" fontId="8" fillId="0" borderId="35" xfId="1" applyNumberFormat="1" applyFont="1" applyFill="1" applyBorder="1" applyAlignment="1">
      <alignment horizontal="right"/>
    </xf>
    <xf numFmtId="165" fontId="8" fillId="0" borderId="36" xfId="1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165" fontId="8" fillId="0" borderId="37" xfId="1" applyNumberFormat="1" applyFont="1" applyFill="1" applyBorder="1" applyAlignment="1">
      <alignment horizontal="right"/>
    </xf>
    <xf numFmtId="0" fontId="14" fillId="0" borderId="0" xfId="0" applyFont="1"/>
    <xf numFmtId="0" fontId="10" fillId="0" borderId="0" xfId="0" applyFont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0" fontId="15" fillId="0" borderId="0" xfId="0" applyFont="1"/>
    <xf numFmtId="165" fontId="16" fillId="0" borderId="0" xfId="1" applyNumberFormat="1" applyFont="1" applyFill="1" applyBorder="1"/>
    <xf numFmtId="43" fontId="16" fillId="0" borderId="0" xfId="1" applyFont="1" applyFill="1" applyBorder="1"/>
    <xf numFmtId="0" fontId="15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165" fontId="15" fillId="0" borderId="0" xfId="1" applyNumberFormat="1" applyFont="1" applyFill="1" applyAlignment="1">
      <alignment horizontal="right"/>
    </xf>
    <xf numFmtId="165" fontId="3" fillId="0" borderId="0" xfId="1" applyNumberFormat="1" applyFont="1" applyFill="1" applyBorder="1" applyAlignment="1"/>
    <xf numFmtId="165" fontId="3" fillId="0" borderId="0" xfId="1" applyNumberFormat="1" applyFont="1" applyFill="1" applyAlignment="1">
      <alignment horizontal="right"/>
    </xf>
    <xf numFmtId="165" fontId="3" fillId="0" borderId="0" xfId="1" applyNumberFormat="1" applyFont="1" applyFill="1" applyBorder="1" applyAlignment="1">
      <alignment horizontal="left"/>
    </xf>
    <xf numFmtId="165" fontId="8" fillId="0" borderId="0" xfId="0" applyNumberFormat="1" applyFont="1"/>
    <xf numFmtId="165" fontId="7" fillId="0" borderId="8" xfId="0" applyNumberFormat="1" applyFont="1" applyBorder="1"/>
    <xf numFmtId="165" fontId="8" fillId="0" borderId="8" xfId="0" applyNumberFormat="1" applyFont="1" applyBorder="1"/>
    <xf numFmtId="165" fontId="8" fillId="0" borderId="38" xfId="0" applyNumberFormat="1" applyFont="1" applyBorder="1"/>
    <xf numFmtId="165" fontId="8" fillId="0" borderId="39" xfId="0" applyNumberFormat="1" applyFont="1" applyBorder="1"/>
    <xf numFmtId="165" fontId="8" fillId="0" borderId="40" xfId="0" applyNumberFormat="1" applyFont="1" applyBorder="1" applyAlignment="1">
      <alignment horizontal="right"/>
    </xf>
    <xf numFmtId="165" fontId="8" fillId="0" borderId="9" xfId="0" applyNumberFormat="1" applyFont="1" applyBorder="1"/>
    <xf numFmtId="165" fontId="10" fillId="0" borderId="29" xfId="0" applyNumberFormat="1" applyFont="1" applyBorder="1" applyAlignment="1">
      <alignment horizontal="right"/>
    </xf>
    <xf numFmtId="165" fontId="7" fillId="0" borderId="16" xfId="3" applyNumberFormat="1" applyFont="1" applyFill="1" applyBorder="1" applyAlignment="1">
      <alignment horizontal="right"/>
    </xf>
    <xf numFmtId="165" fontId="7" fillId="0" borderId="17" xfId="3" applyNumberFormat="1" applyFont="1" applyFill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165" fontId="7" fillId="0" borderId="41" xfId="3" applyNumberFormat="1" applyFont="1" applyFill="1" applyBorder="1" applyAlignment="1">
      <alignment horizontal="right"/>
    </xf>
    <xf numFmtId="165" fontId="7" fillId="0" borderId="20" xfId="0" applyNumberFormat="1" applyFont="1" applyBorder="1"/>
    <xf numFmtId="165" fontId="7" fillId="0" borderId="21" xfId="0" applyNumberFormat="1" applyFont="1" applyBorder="1"/>
    <xf numFmtId="165" fontId="7" fillId="0" borderId="24" xfId="0" applyNumberFormat="1" applyFont="1" applyBorder="1" applyAlignment="1">
      <alignment horizontal="right"/>
    </xf>
    <xf numFmtId="165" fontId="7" fillId="0" borderId="28" xfId="3" applyNumberFormat="1" applyFont="1" applyFill="1" applyBorder="1" applyAlignment="1">
      <alignment horizontal="right"/>
    </xf>
    <xf numFmtId="165" fontId="7" fillId="0" borderId="29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7" fillId="0" borderId="42" xfId="3" applyNumberFormat="1" applyFont="1" applyFill="1" applyBorder="1" applyAlignment="1">
      <alignment horizontal="right"/>
    </xf>
    <xf numFmtId="165" fontId="10" fillId="0" borderId="26" xfId="0" applyNumberFormat="1" applyFont="1" applyBorder="1"/>
    <xf numFmtId="165" fontId="9" fillId="0" borderId="0" xfId="0" applyNumberFormat="1" applyFont="1"/>
    <xf numFmtId="165" fontId="10" fillId="0" borderId="0" xfId="0" applyNumberFormat="1" applyFont="1"/>
    <xf numFmtId="165" fontId="9" fillId="0" borderId="18" xfId="0" applyNumberFormat="1" applyFont="1" applyBorder="1"/>
    <xf numFmtId="165" fontId="10" fillId="0" borderId="17" xfId="0" applyNumberFormat="1" applyFont="1" applyBorder="1" applyAlignment="1">
      <alignment horizontal="right"/>
    </xf>
    <xf numFmtId="165" fontId="7" fillId="0" borderId="17" xfId="0" applyNumberFormat="1" applyFont="1" applyBorder="1" applyAlignment="1">
      <alignment horizontal="right"/>
    </xf>
    <xf numFmtId="165" fontId="7" fillId="0" borderId="41" xfId="0" applyNumberFormat="1" applyFont="1" applyBorder="1" applyAlignment="1">
      <alignment horizontal="right"/>
    </xf>
    <xf numFmtId="165" fontId="10" fillId="0" borderId="9" xfId="0" applyNumberFormat="1" applyFont="1" applyBorder="1"/>
    <xf numFmtId="165" fontId="8" fillId="0" borderId="29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43" xfId="0" applyNumberFormat="1" applyFont="1" applyBorder="1" applyAlignment="1">
      <alignment horizontal="right"/>
    </xf>
    <xf numFmtId="165" fontId="8" fillId="2" borderId="9" xfId="0" applyNumberFormat="1" applyFont="1" applyFill="1" applyBorder="1"/>
    <xf numFmtId="165" fontId="7" fillId="2" borderId="0" xfId="0" applyNumberFormat="1" applyFont="1" applyFill="1"/>
    <xf numFmtId="165" fontId="8" fillId="2" borderId="0" xfId="0" applyNumberFormat="1" applyFont="1" applyFill="1"/>
    <xf numFmtId="165" fontId="8" fillId="2" borderId="28" xfId="0" applyNumberFormat="1" applyFont="1" applyFill="1" applyBorder="1" applyAlignment="1">
      <alignment horizontal="right"/>
    </xf>
    <xf numFmtId="165" fontId="8" fillId="2" borderId="0" xfId="0" applyNumberFormat="1" applyFont="1" applyFill="1" applyAlignment="1">
      <alignment horizontal="right"/>
    </xf>
    <xf numFmtId="165" fontId="8" fillId="2" borderId="43" xfId="0" applyNumberFormat="1" applyFont="1" applyFill="1" applyBorder="1" applyAlignment="1">
      <alignment horizontal="right"/>
    </xf>
    <xf numFmtId="165" fontId="8" fillId="2" borderId="29" xfId="3" applyNumberFormat="1" applyFont="1" applyFill="1" applyBorder="1" applyAlignment="1">
      <alignment horizontal="right"/>
    </xf>
    <xf numFmtId="165" fontId="8" fillId="2" borderId="29" xfId="0" applyNumberFormat="1" applyFont="1" applyFill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165" fontId="11" fillId="0" borderId="0" xfId="0" applyNumberFormat="1" applyFont="1"/>
    <xf numFmtId="165" fontId="11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18" fillId="0" borderId="0" xfId="0" applyNumberFormat="1" applyFont="1"/>
    <xf numFmtId="165" fontId="12" fillId="0" borderId="29" xfId="0" applyNumberFormat="1" applyFont="1" applyBorder="1" applyAlignment="1">
      <alignment horizontal="right"/>
    </xf>
    <xf numFmtId="165" fontId="7" fillId="0" borderId="29" xfId="3" applyNumberFormat="1" applyFont="1" applyFill="1" applyBorder="1" applyAlignment="1">
      <alignment horizontal="center"/>
    </xf>
    <xf numFmtId="165" fontId="7" fillId="0" borderId="0" xfId="3" applyNumberFormat="1" applyFont="1" applyFill="1" applyBorder="1" applyAlignment="1">
      <alignment horizontal="center"/>
    </xf>
    <xf numFmtId="165" fontId="7" fillId="0" borderId="43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19" fillId="0" borderId="0" xfId="0" applyNumberFormat="1" applyFont="1"/>
    <xf numFmtId="165" fontId="11" fillId="0" borderId="29" xfId="0" applyNumberFormat="1" applyFont="1" applyBorder="1" applyAlignment="1">
      <alignment horizontal="right"/>
    </xf>
    <xf numFmtId="165" fontId="12" fillId="0" borderId="0" xfId="0" applyNumberFormat="1" applyFont="1"/>
    <xf numFmtId="165" fontId="20" fillId="0" borderId="0" xfId="0" applyNumberFormat="1" applyFont="1" applyAlignment="1">
      <alignment horizontal="left"/>
    </xf>
    <xf numFmtId="165" fontId="8" fillId="0" borderId="28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165" fontId="8" fillId="0" borderId="29" xfId="3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left"/>
    </xf>
    <xf numFmtId="165" fontId="10" fillId="0" borderId="28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43" xfId="0" applyNumberFormat="1" applyFont="1" applyBorder="1" applyAlignment="1">
      <alignment horizontal="right"/>
    </xf>
    <xf numFmtId="165" fontId="21" fillId="0" borderId="0" xfId="0" applyNumberFormat="1" applyFont="1" applyAlignment="1">
      <alignment horizontal="left"/>
    </xf>
    <xf numFmtId="165" fontId="10" fillId="0" borderId="28" xfId="3" applyNumberFormat="1" applyFont="1" applyFill="1" applyBorder="1" applyAlignment="1">
      <alignment horizontal="center"/>
    </xf>
    <xf numFmtId="165" fontId="10" fillId="0" borderId="0" xfId="3" applyNumberFormat="1" applyFont="1" applyFill="1" applyBorder="1" applyAlignment="1">
      <alignment horizontal="center"/>
    </xf>
    <xf numFmtId="165" fontId="9" fillId="0" borderId="9" xfId="0" applyNumberFormat="1" applyFont="1" applyBorder="1"/>
    <xf numFmtId="165" fontId="7" fillId="2" borderId="9" xfId="0" applyNumberFormat="1" applyFont="1" applyFill="1" applyBorder="1"/>
    <xf numFmtId="165" fontId="12" fillId="2" borderId="29" xfId="0" applyNumberFormat="1" applyFont="1" applyFill="1" applyBorder="1" applyAlignment="1">
      <alignment horizontal="right"/>
    </xf>
    <xf numFmtId="165" fontId="7" fillId="2" borderId="23" xfId="3" applyNumberFormat="1" applyFont="1" applyFill="1" applyBorder="1" applyAlignment="1">
      <alignment horizontal="center"/>
    </xf>
    <xf numFmtId="165" fontId="7" fillId="2" borderId="21" xfId="3" applyNumberFormat="1" applyFont="1" applyFill="1" applyBorder="1" applyAlignment="1">
      <alignment horizontal="center"/>
    </xf>
    <xf numFmtId="165" fontId="7" fillId="2" borderId="42" xfId="3" applyNumberFormat="1" applyFont="1" applyFill="1" applyBorder="1" applyAlignment="1">
      <alignment horizontal="center"/>
    </xf>
    <xf numFmtId="165" fontId="8" fillId="0" borderId="26" xfId="0" applyNumberFormat="1" applyFont="1" applyBorder="1"/>
    <xf numFmtId="165" fontId="7" fillId="0" borderId="18" xfId="0" applyNumberFormat="1" applyFont="1" applyBorder="1"/>
    <xf numFmtId="165" fontId="8" fillId="0" borderId="18" xfId="0" applyNumberFormat="1" applyFont="1" applyBorder="1"/>
    <xf numFmtId="165" fontId="12" fillId="0" borderId="17" xfId="0" applyNumberFormat="1" applyFont="1" applyBorder="1" applyAlignment="1">
      <alignment horizontal="right"/>
    </xf>
    <xf numFmtId="165" fontId="7" fillId="0" borderId="28" xfId="3" applyNumberFormat="1" applyFont="1" applyFill="1" applyBorder="1" applyAlignment="1">
      <alignment horizontal="center"/>
    </xf>
    <xf numFmtId="165" fontId="7" fillId="0" borderId="41" xfId="3" applyNumberFormat="1" applyFont="1" applyFill="1" applyBorder="1" applyAlignment="1">
      <alignment horizontal="center"/>
    </xf>
    <xf numFmtId="165" fontId="7" fillId="0" borderId="16" xfId="3" applyNumberFormat="1" applyFont="1" applyFill="1" applyBorder="1" applyAlignment="1">
      <alignment horizontal="center"/>
    </xf>
    <xf numFmtId="165" fontId="7" fillId="0" borderId="23" xfId="0" applyNumberFormat="1" applyFont="1" applyBorder="1" applyAlignment="1">
      <alignment horizontal="right"/>
    </xf>
    <xf numFmtId="165" fontId="7" fillId="0" borderId="22" xfId="0" applyNumberFormat="1" applyFont="1" applyBorder="1" applyAlignment="1">
      <alignment horizontal="right"/>
    </xf>
    <xf numFmtId="165" fontId="7" fillId="0" borderId="42" xfId="0" applyNumberFormat="1" applyFont="1" applyBorder="1" applyAlignment="1">
      <alignment horizontal="right"/>
    </xf>
    <xf numFmtId="165" fontId="7" fillId="0" borderId="21" xfId="0" applyNumberFormat="1" applyFont="1" applyBorder="1" applyAlignment="1">
      <alignment horizontal="right"/>
    </xf>
    <xf numFmtId="165" fontId="8" fillId="0" borderId="44" xfId="0" applyNumberFormat="1" applyFont="1" applyBorder="1"/>
    <xf numFmtId="165" fontId="8" fillId="0" borderId="30" xfId="0" applyNumberFormat="1" applyFont="1" applyBorder="1"/>
    <xf numFmtId="165" fontId="11" fillId="0" borderId="30" xfId="0" applyNumberFormat="1" applyFont="1" applyBorder="1"/>
    <xf numFmtId="165" fontId="12" fillId="0" borderId="45" xfId="0" applyNumberFormat="1" applyFont="1" applyBorder="1" applyAlignment="1">
      <alignment horizontal="right"/>
    </xf>
    <xf numFmtId="165" fontId="7" fillId="0" borderId="46" xfId="3" applyNumberFormat="1" applyFont="1" applyFill="1" applyBorder="1" applyAlignment="1">
      <alignment horizontal="center"/>
    </xf>
    <xf numFmtId="165" fontId="7" fillId="0" borderId="47" xfId="3" applyNumberFormat="1" applyFont="1" applyFill="1" applyBorder="1" applyAlignment="1">
      <alignment horizontal="center"/>
    </xf>
    <xf numFmtId="165" fontId="7" fillId="0" borderId="48" xfId="3" applyNumberFormat="1" applyFont="1" applyFill="1" applyBorder="1" applyAlignment="1">
      <alignment horizontal="center"/>
    </xf>
    <xf numFmtId="165" fontId="7" fillId="0" borderId="45" xfId="3" applyNumberFormat="1" applyFont="1" applyFill="1" applyBorder="1" applyAlignment="1">
      <alignment horizontal="center"/>
    </xf>
    <xf numFmtId="165" fontId="7" fillId="0" borderId="43" xfId="3" applyNumberFormat="1" applyFont="1" applyFill="1" applyBorder="1" applyAlignment="1">
      <alignment horizontal="center"/>
    </xf>
    <xf numFmtId="165" fontId="8" fillId="0" borderId="33" xfId="0" applyNumberFormat="1" applyFont="1" applyBorder="1"/>
    <xf numFmtId="165" fontId="12" fillId="0" borderId="8" xfId="0" applyNumberFormat="1" applyFont="1" applyBorder="1" applyAlignment="1">
      <alignment horizontal="right"/>
    </xf>
    <xf numFmtId="165" fontId="8" fillId="0" borderId="43" xfId="3" applyNumberFormat="1" applyFont="1" applyFill="1" applyBorder="1" applyAlignment="1">
      <alignment horizontal="center"/>
    </xf>
    <xf numFmtId="165" fontId="7" fillId="0" borderId="16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left"/>
    </xf>
    <xf numFmtId="165" fontId="7" fillId="0" borderId="9" xfId="0" applyNumberFormat="1" applyFont="1" applyBorder="1"/>
    <xf numFmtId="165" fontId="19" fillId="0" borderId="29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165" fontId="7" fillId="0" borderId="29" xfId="0" applyNumberFormat="1" applyFont="1" applyBorder="1" applyAlignment="1">
      <alignment horizontal="right"/>
    </xf>
    <xf numFmtId="165" fontId="18" fillId="0" borderId="29" xfId="0" applyNumberFormat="1" applyFont="1" applyBorder="1" applyAlignment="1">
      <alignment horizontal="right"/>
    </xf>
    <xf numFmtId="165" fontId="19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left" indent="1"/>
    </xf>
    <xf numFmtId="165" fontId="12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left" indent="1"/>
    </xf>
    <xf numFmtId="165" fontId="8" fillId="0" borderId="28" xfId="4" applyNumberFormat="1" applyFont="1" applyFill="1" applyBorder="1" applyProtection="1"/>
    <xf numFmtId="165" fontId="8" fillId="0" borderId="43" xfId="4" applyNumberFormat="1" applyFont="1" applyFill="1" applyBorder="1" applyProtection="1"/>
    <xf numFmtId="165" fontId="10" fillId="0" borderId="28" xfId="4" applyNumberFormat="1" applyFont="1" applyFill="1" applyBorder="1" applyProtection="1"/>
    <xf numFmtId="165" fontId="12" fillId="0" borderId="0" xfId="0" applyNumberFormat="1" applyFont="1" applyAlignment="1">
      <alignment horizontal="left" indent="2"/>
    </xf>
    <xf numFmtId="165" fontId="10" fillId="0" borderId="23" xfId="0" applyNumberFormat="1" applyFont="1" applyBorder="1" applyAlignment="1">
      <alignment horizontal="right"/>
    </xf>
    <xf numFmtId="165" fontId="10" fillId="0" borderId="42" xfId="0" applyNumberFormat="1" applyFont="1" applyBorder="1" applyAlignment="1">
      <alignment horizontal="right"/>
    </xf>
    <xf numFmtId="165" fontId="10" fillId="0" borderId="15" xfId="0" applyNumberFormat="1" applyFont="1" applyBorder="1" applyAlignment="1">
      <alignment horizontal="right"/>
    </xf>
    <xf numFmtId="165" fontId="7" fillId="0" borderId="44" xfId="0" applyNumberFormat="1" applyFont="1" applyBorder="1"/>
    <xf numFmtId="165" fontId="7" fillId="0" borderId="45" xfId="0" applyNumberFormat="1" applyFont="1" applyBorder="1"/>
    <xf numFmtId="165" fontId="7" fillId="0" borderId="48" xfId="0" applyNumberFormat="1" applyFont="1" applyBorder="1"/>
    <xf numFmtId="165" fontId="7" fillId="0" borderId="51" xfId="0" applyNumberFormat="1" applyFont="1" applyBorder="1"/>
    <xf numFmtId="165" fontId="7" fillId="0" borderId="38" xfId="0" applyNumberFormat="1" applyFont="1" applyBorder="1"/>
    <xf numFmtId="165" fontId="7" fillId="0" borderId="39" xfId="0" applyNumberFormat="1" applyFont="1" applyBorder="1"/>
    <xf numFmtId="165" fontId="8" fillId="0" borderId="39" xfId="0" applyNumberFormat="1" applyFont="1" applyBorder="1" applyAlignment="1">
      <alignment horizontal="left"/>
    </xf>
    <xf numFmtId="165" fontId="7" fillId="0" borderId="52" xfId="0" applyNumberFormat="1" applyFont="1" applyBorder="1"/>
    <xf numFmtId="165" fontId="7" fillId="0" borderId="40" xfId="0" applyNumberFormat="1" applyFont="1" applyBorder="1"/>
    <xf numFmtId="165" fontId="7" fillId="0" borderId="53" xfId="0" applyNumberFormat="1" applyFont="1" applyBorder="1"/>
    <xf numFmtId="165" fontId="7" fillId="0" borderId="9" xfId="0" applyNumberFormat="1" applyFont="1" applyBorder="1" applyAlignment="1">
      <alignment horizontal="left"/>
    </xf>
    <xf numFmtId="165" fontId="7" fillId="0" borderId="0" xfId="0" applyNumberFormat="1" applyFont="1" applyAlignment="1">
      <alignment horizontal="left"/>
    </xf>
    <xf numFmtId="165" fontId="7" fillId="0" borderId="29" xfId="0" applyNumberFormat="1" applyFont="1" applyBorder="1" applyAlignment="1">
      <alignment horizontal="left"/>
    </xf>
    <xf numFmtId="165" fontId="7" fillId="0" borderId="28" xfId="0" applyNumberFormat="1" applyFont="1" applyBorder="1"/>
    <xf numFmtId="165" fontId="8" fillId="0" borderId="32" xfId="0" applyNumberFormat="1" applyFont="1" applyBorder="1" applyAlignment="1">
      <alignment horizontal="right"/>
    </xf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7" fillId="0" borderId="15" xfId="0" applyNumberFormat="1" applyFont="1" applyBorder="1" applyAlignment="1">
      <alignment horizontal="right"/>
    </xf>
    <xf numFmtId="165" fontId="8" fillId="0" borderId="20" xfId="0" applyNumberFormat="1" applyFont="1" applyBorder="1"/>
    <xf numFmtId="165" fontId="8" fillId="0" borderId="21" xfId="0" applyNumberFormat="1" applyFont="1" applyBorder="1"/>
    <xf numFmtId="165" fontId="8" fillId="0" borderId="23" xfId="0" applyNumberFormat="1" applyFont="1" applyBorder="1" applyAlignment="1">
      <alignment horizontal="right"/>
    </xf>
    <xf numFmtId="165" fontId="8" fillId="0" borderId="24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165" fontId="8" fillId="0" borderId="42" xfId="0" applyNumberFormat="1" applyFont="1" applyBorder="1" applyAlignment="1">
      <alignment horizontal="right"/>
    </xf>
    <xf numFmtId="165" fontId="7" fillId="0" borderId="46" xfId="0" applyNumberFormat="1" applyFont="1" applyBorder="1"/>
    <xf numFmtId="165" fontId="10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left" vertical="center"/>
    </xf>
    <xf numFmtId="165" fontId="7" fillId="0" borderId="30" xfId="0" applyNumberFormat="1" applyFont="1" applyFill="1" applyBorder="1"/>
    <xf numFmtId="165" fontId="7" fillId="0" borderId="48" xfId="0" applyNumberFormat="1" applyFont="1" applyFill="1" applyBorder="1"/>
    <xf numFmtId="165" fontId="7" fillId="0" borderId="45" xfId="0" applyNumberFormat="1" applyFont="1" applyFill="1" applyBorder="1"/>
    <xf numFmtId="165" fontId="8" fillId="0" borderId="0" xfId="0" applyNumberFormat="1" applyFont="1" applyBorder="1"/>
    <xf numFmtId="165" fontId="7" fillId="0" borderId="0" xfId="0" applyNumberFormat="1" applyFont="1" applyBorder="1"/>
    <xf numFmtId="3" fontId="8" fillId="0" borderId="8" xfId="0" applyNumberFormat="1" applyFont="1" applyBorder="1"/>
    <xf numFmtId="0" fontId="7" fillId="0" borderId="38" xfId="0" applyFont="1" applyBorder="1"/>
    <xf numFmtId="0" fontId="7" fillId="0" borderId="40" xfId="0" applyFont="1" applyBorder="1" applyAlignment="1">
      <alignment horizontal="right"/>
    </xf>
    <xf numFmtId="0" fontId="7" fillId="0" borderId="0" xfId="0" applyFont="1" applyAlignment="1">
      <alignment horizontal="center"/>
    </xf>
    <xf numFmtId="0" fontId="7" fillId="0" borderId="29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3" fontId="7" fillId="0" borderId="16" xfId="0" applyNumberFormat="1" applyFont="1" applyBorder="1" applyAlignment="1">
      <alignment horizontal="right"/>
    </xf>
    <xf numFmtId="0" fontId="19" fillId="0" borderId="20" xfId="0" applyFont="1" applyBorder="1"/>
    <xf numFmtId="0" fontId="7" fillId="0" borderId="24" xfId="0" applyFont="1" applyBorder="1" applyAlignment="1">
      <alignment horizontal="right"/>
    </xf>
    <xf numFmtId="0" fontId="7" fillId="0" borderId="22" xfId="0" applyFont="1" applyBorder="1" applyAlignment="1">
      <alignment horizontal="right"/>
    </xf>
    <xf numFmtId="0" fontId="7" fillId="0" borderId="59" xfId="0" applyFont="1" applyBorder="1" applyAlignment="1">
      <alignment horizontal="right"/>
    </xf>
    <xf numFmtId="2" fontId="7" fillId="0" borderId="0" xfId="0" applyNumberFormat="1" applyFont="1"/>
    <xf numFmtId="0" fontId="19" fillId="0" borderId="9" xfId="0" applyFont="1" applyBorder="1"/>
    <xf numFmtId="0" fontId="7" fillId="0" borderId="27" xfId="0" applyFont="1" applyBorder="1" applyAlignment="1">
      <alignment horizontal="right"/>
    </xf>
    <xf numFmtId="0" fontId="7" fillId="0" borderId="18" xfId="0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11" fillId="0" borderId="9" xfId="0" applyFont="1" applyBorder="1" applyAlignment="1">
      <alignment horizontal="left"/>
    </xf>
    <xf numFmtId="37" fontId="11" fillId="0" borderId="0" xfId="0" applyNumberFormat="1" applyFont="1"/>
    <xf numFmtId="37" fontId="11" fillId="0" borderId="0" xfId="0" applyNumberFormat="1" applyFont="1" applyAlignment="1">
      <alignment horizontal="right"/>
    </xf>
    <xf numFmtId="165" fontId="8" fillId="0" borderId="15" xfId="3" applyNumberFormat="1" applyFont="1" applyFill="1" applyBorder="1" applyAlignment="1">
      <alignment horizontal="right"/>
    </xf>
    <xf numFmtId="165" fontId="8" fillId="0" borderId="0" xfId="3" applyNumberFormat="1" applyFont="1" applyFill="1" applyBorder="1" applyAlignment="1">
      <alignment horizontal="right"/>
    </xf>
    <xf numFmtId="165" fontId="8" fillId="0" borderId="29" xfId="3" applyNumberFormat="1" applyFont="1" applyFill="1" applyBorder="1" applyAlignment="1">
      <alignment horizontal="right"/>
    </xf>
    <xf numFmtId="165" fontId="8" fillId="0" borderId="0" xfId="3" applyNumberFormat="1" applyFont="1" applyFill="1"/>
    <xf numFmtId="165" fontId="8" fillId="0" borderId="0" xfId="3" applyNumberFormat="1" applyFont="1" applyFill="1" applyBorder="1" applyAlignment="1"/>
    <xf numFmtId="167" fontId="22" fillId="0" borderId="0" xfId="0" applyNumberFormat="1" applyFont="1"/>
    <xf numFmtId="168" fontId="23" fillId="0" borderId="0" xfId="3" applyNumberFormat="1" applyFont="1" applyFill="1" applyBorder="1"/>
    <xf numFmtId="43" fontId="8" fillId="0" borderId="0" xfId="0" applyNumberFormat="1" applyFont="1"/>
    <xf numFmtId="37" fontId="12" fillId="0" borderId="0" xfId="0" quotePrefix="1" applyNumberFormat="1" applyFont="1" applyAlignment="1">
      <alignment horizontal="right"/>
    </xf>
    <xf numFmtId="167" fontId="8" fillId="0" borderId="0" xfId="0" applyNumberFormat="1" applyFont="1"/>
    <xf numFmtId="164" fontId="8" fillId="0" borderId="0" xfId="0" applyNumberFormat="1" applyFont="1" applyAlignment="1">
      <alignment horizontal="right"/>
    </xf>
    <xf numFmtId="167" fontId="22" fillId="3" borderId="0" xfId="0" applyNumberFormat="1" applyFont="1" applyFill="1"/>
    <xf numFmtId="0" fontId="8" fillId="0" borderId="9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168" fontId="3" fillId="0" borderId="0" xfId="3" applyNumberFormat="1" applyFont="1" applyFill="1" applyBorder="1"/>
    <xf numFmtId="0" fontId="10" fillId="0" borderId="0" xfId="0" quotePrefix="1" applyFont="1" applyAlignment="1">
      <alignment horizontal="right"/>
    </xf>
    <xf numFmtId="0" fontId="11" fillId="0" borderId="0" xfId="0" applyFont="1"/>
    <xf numFmtId="37" fontId="10" fillId="0" borderId="0" xfId="0" quotePrefix="1" applyNumberFormat="1" applyFont="1" applyAlignment="1">
      <alignment horizontal="right"/>
    </xf>
    <xf numFmtId="37" fontId="8" fillId="0" borderId="0" xfId="0" applyNumberFormat="1" applyFont="1" applyAlignment="1">
      <alignment horizontal="left"/>
    </xf>
    <xf numFmtId="37" fontId="10" fillId="0" borderId="0" xfId="0" applyNumberFormat="1" applyFont="1" applyAlignment="1">
      <alignment horizontal="right"/>
    </xf>
    <xf numFmtId="0" fontId="8" fillId="2" borderId="9" xfId="0" applyFont="1" applyFill="1" applyBorder="1" applyAlignment="1">
      <alignment horizontal="left"/>
    </xf>
    <xf numFmtId="37" fontId="8" fillId="2" borderId="0" xfId="0" applyNumberFormat="1" applyFont="1" applyFill="1"/>
    <xf numFmtId="0" fontId="8" fillId="2" borderId="0" xfId="0" applyFont="1" applyFill="1"/>
    <xf numFmtId="37" fontId="8" fillId="2" borderId="0" xfId="0" applyNumberFormat="1" applyFont="1" applyFill="1" applyAlignment="1">
      <alignment horizontal="right"/>
    </xf>
    <xf numFmtId="165" fontId="8" fillId="2" borderId="15" xfId="3" applyNumberFormat="1" applyFont="1" applyFill="1" applyBorder="1" applyAlignment="1">
      <alignment horizontal="right"/>
    </xf>
    <xf numFmtId="165" fontId="8" fillId="2" borderId="0" xfId="3" applyNumberFormat="1" applyFont="1" applyFill="1" applyBorder="1" applyAlignment="1">
      <alignment horizontal="right"/>
    </xf>
    <xf numFmtId="165" fontId="8" fillId="2" borderId="15" xfId="0" applyNumberFormat="1" applyFont="1" applyFill="1" applyBorder="1" applyAlignment="1">
      <alignment horizontal="right"/>
    </xf>
    <xf numFmtId="165" fontId="8" fillId="2" borderId="32" xfId="0" applyNumberFormat="1" applyFont="1" applyFill="1" applyBorder="1" applyAlignment="1">
      <alignment horizontal="right"/>
    </xf>
    <xf numFmtId="165" fontId="8" fillId="2" borderId="0" xfId="3" applyNumberFormat="1" applyFont="1" applyFill="1" applyBorder="1" applyAlignment="1">
      <alignment horizontal="center"/>
    </xf>
    <xf numFmtId="167" fontId="8" fillId="2" borderId="0" xfId="0" applyNumberFormat="1" applyFont="1" applyFill="1"/>
    <xf numFmtId="168" fontId="23" fillId="2" borderId="0" xfId="3" applyNumberFormat="1" applyFont="1" applyFill="1" applyBorder="1"/>
    <xf numFmtId="43" fontId="8" fillId="2" borderId="0" xfId="0" applyNumberFormat="1" applyFont="1" applyFill="1"/>
    <xf numFmtId="0" fontId="11" fillId="0" borderId="0" xfId="0" applyFont="1" applyAlignment="1">
      <alignment horizontal="right"/>
    </xf>
    <xf numFmtId="167" fontId="8" fillId="3" borderId="0" xfId="0" applyNumberFormat="1" applyFont="1" applyFill="1"/>
    <xf numFmtId="0" fontId="11" fillId="0" borderId="20" xfId="0" applyFont="1" applyBorder="1" applyAlignment="1">
      <alignment horizontal="left"/>
    </xf>
    <xf numFmtId="37" fontId="11" fillId="0" borderId="21" xfId="0" applyNumberFormat="1" applyFont="1" applyBorder="1"/>
    <xf numFmtId="0" fontId="8" fillId="0" borderId="21" xfId="0" applyFont="1" applyBorder="1"/>
    <xf numFmtId="37" fontId="11" fillId="0" borderId="24" xfId="0" applyNumberFormat="1" applyFont="1" applyBorder="1" applyAlignment="1">
      <alignment horizontal="right"/>
    </xf>
    <xf numFmtId="165" fontId="8" fillId="0" borderId="22" xfId="3" applyNumberFormat="1" applyFont="1" applyFill="1" applyBorder="1" applyAlignment="1">
      <alignment horizontal="right"/>
    </xf>
    <xf numFmtId="165" fontId="8" fillId="0" borderId="21" xfId="3" applyNumberFormat="1" applyFont="1" applyFill="1" applyBorder="1" applyAlignment="1">
      <alignment horizontal="right"/>
    </xf>
    <xf numFmtId="165" fontId="8" fillId="0" borderId="24" xfId="3" applyNumberFormat="1" applyFont="1" applyFill="1" applyBorder="1" applyAlignment="1">
      <alignment horizontal="right"/>
    </xf>
    <xf numFmtId="0" fontId="19" fillId="0" borderId="33" xfId="0" applyFont="1" applyBorder="1"/>
    <xf numFmtId="37" fontId="11" fillId="0" borderId="8" xfId="0" applyNumberFormat="1" applyFont="1" applyBorder="1"/>
    <xf numFmtId="37" fontId="12" fillId="0" borderId="36" xfId="0" quotePrefix="1" applyNumberFormat="1" applyFont="1" applyBorder="1" applyAlignment="1">
      <alignment horizontal="right"/>
    </xf>
    <xf numFmtId="165" fontId="7" fillId="0" borderId="34" xfId="3" applyNumberFormat="1" applyFont="1" applyFill="1" applyBorder="1" applyAlignment="1">
      <alignment horizontal="right"/>
    </xf>
    <xf numFmtId="165" fontId="7" fillId="0" borderId="8" xfId="3" applyNumberFormat="1" applyFont="1" applyFill="1" applyBorder="1" applyAlignment="1">
      <alignment horizontal="right"/>
    </xf>
    <xf numFmtId="165" fontId="7" fillId="0" borderId="46" xfId="0" applyNumberFormat="1" applyFont="1" applyBorder="1" applyAlignment="1">
      <alignment horizontal="right"/>
    </xf>
    <xf numFmtId="165" fontId="7" fillId="0" borderId="47" xfId="0" applyNumberFormat="1" applyFont="1" applyBorder="1" applyAlignment="1">
      <alignment horizontal="right"/>
    </xf>
    <xf numFmtId="165" fontId="7" fillId="0" borderId="30" xfId="0" applyNumberFormat="1" applyFont="1" applyBorder="1" applyAlignment="1">
      <alignment horizontal="right"/>
    </xf>
    <xf numFmtId="165" fontId="7" fillId="0" borderId="60" xfId="0" applyNumberFormat="1" applyFont="1" applyBorder="1" applyAlignment="1">
      <alignment horizontal="right"/>
    </xf>
    <xf numFmtId="168" fontId="24" fillId="0" borderId="0" xfId="0" applyNumberFormat="1" applyFont="1"/>
    <xf numFmtId="43" fontId="7" fillId="0" borderId="0" xfId="0" applyNumberFormat="1" applyFont="1"/>
    <xf numFmtId="0" fontId="11" fillId="0" borderId="9" xfId="0" applyFont="1" applyBorder="1"/>
    <xf numFmtId="37" fontId="12" fillId="0" borderId="29" xfId="0" quotePrefix="1" applyNumberFormat="1" applyFont="1" applyBorder="1" applyAlignment="1">
      <alignment horizontal="right"/>
    </xf>
    <xf numFmtId="165" fontId="7" fillId="0" borderId="32" xfId="0" applyNumberFormat="1" applyFont="1" applyBorder="1" applyAlignment="1">
      <alignment horizontal="right"/>
    </xf>
    <xf numFmtId="37" fontId="11" fillId="0" borderId="29" xfId="0" applyNumberFormat="1" applyFont="1" applyBorder="1" applyAlignment="1">
      <alignment horizontal="right"/>
    </xf>
    <xf numFmtId="165" fontId="7" fillId="0" borderId="15" xfId="3" applyNumberFormat="1" applyFont="1" applyFill="1" applyBorder="1" applyAlignment="1">
      <alignment horizontal="center"/>
    </xf>
    <xf numFmtId="166" fontId="7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8" fillId="0" borderId="15" xfId="3" applyNumberFormat="1" applyFont="1" applyFill="1" applyBorder="1" applyAlignment="1">
      <alignment horizontal="center"/>
    </xf>
    <xf numFmtId="37" fontId="12" fillId="0" borderId="29" xfId="0" applyNumberFormat="1" applyFont="1" applyBorder="1" applyAlignment="1">
      <alignment horizontal="right"/>
    </xf>
    <xf numFmtId="0" fontId="12" fillId="0" borderId="9" xfId="0" applyFont="1" applyBorder="1" applyAlignment="1">
      <alignment horizontal="left" indent="1"/>
    </xf>
    <xf numFmtId="165" fontId="10" fillId="0" borderId="15" xfId="3" applyNumberFormat="1" applyFont="1" applyFill="1" applyBorder="1" applyAlignment="1">
      <alignment horizontal="right"/>
    </xf>
    <xf numFmtId="165" fontId="10" fillId="0" borderId="0" xfId="3" applyNumberFormat="1" applyFont="1" applyFill="1" applyBorder="1" applyAlignment="1">
      <alignment horizontal="right"/>
    </xf>
    <xf numFmtId="165" fontId="10" fillId="0" borderId="15" xfId="3" applyNumberFormat="1" applyFont="1" applyFill="1" applyBorder="1" applyAlignment="1">
      <alignment horizontal="center"/>
    </xf>
    <xf numFmtId="165" fontId="10" fillId="0" borderId="32" xfId="0" applyNumberFormat="1" applyFont="1" applyBorder="1" applyAlignment="1">
      <alignment horizontal="right"/>
    </xf>
    <xf numFmtId="165" fontId="10" fillId="0" borderId="0" xfId="5" applyNumberFormat="1" applyFont="1" applyFill="1" applyBorder="1" applyAlignment="1">
      <alignment horizontal="center"/>
    </xf>
    <xf numFmtId="167" fontId="10" fillId="0" borderId="0" xfId="0" applyNumberFormat="1" applyFont="1"/>
    <xf numFmtId="168" fontId="25" fillId="0" borderId="0" xfId="3" applyNumberFormat="1" applyFont="1" applyFill="1" applyBorder="1"/>
    <xf numFmtId="43" fontId="10" fillId="0" borderId="0" xfId="0" applyNumberFormat="1" applyFont="1"/>
    <xf numFmtId="0" fontId="8" fillId="0" borderId="0" xfId="0" applyFont="1" applyAlignment="1">
      <alignment horizontal="left"/>
    </xf>
    <xf numFmtId="37" fontId="8" fillId="0" borderId="29" xfId="0" applyNumberFormat="1" applyFont="1" applyBorder="1" applyAlignment="1">
      <alignment horizontal="right"/>
    </xf>
    <xf numFmtId="165" fontId="8" fillId="0" borderId="0" xfId="3" quotePrefix="1" applyNumberFormat="1" applyFont="1" applyFill="1" applyBorder="1" applyAlignment="1">
      <alignment horizontal="center"/>
    </xf>
    <xf numFmtId="37" fontId="10" fillId="0" borderId="29" xfId="0" quotePrefix="1" applyNumberFormat="1" applyFont="1" applyBorder="1" applyAlignment="1">
      <alignment horizontal="right"/>
    </xf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168" fontId="26" fillId="0" borderId="0" xfId="3" applyNumberFormat="1" applyFont="1" applyFill="1" applyBorder="1"/>
    <xf numFmtId="0" fontId="19" fillId="0" borderId="44" xfId="0" applyFont="1" applyBorder="1"/>
    <xf numFmtId="0" fontId="19" fillId="0" borderId="30" xfId="0" applyFont="1" applyBorder="1"/>
    <xf numFmtId="0" fontId="19" fillId="0" borderId="45" xfId="0" applyFont="1" applyBorder="1"/>
    <xf numFmtId="165" fontId="7" fillId="0" borderId="45" xfId="0" applyNumberFormat="1" applyFont="1" applyBorder="1" applyAlignment="1">
      <alignment horizontal="right"/>
    </xf>
    <xf numFmtId="168" fontId="7" fillId="0" borderId="0" xfId="0" applyNumberFormat="1" applyFont="1"/>
    <xf numFmtId="164" fontId="7" fillId="0" borderId="0" xfId="3" applyFont="1" applyFill="1" applyBorder="1" applyAlignment="1"/>
    <xf numFmtId="0" fontId="8" fillId="0" borderId="30" xfId="0" applyFont="1" applyBorder="1"/>
    <xf numFmtId="0" fontId="27" fillId="0" borderId="9" xfId="0" applyFont="1" applyBorder="1"/>
    <xf numFmtId="168" fontId="8" fillId="0" borderId="0" xfId="0" applyNumberFormat="1" applyFont="1"/>
    <xf numFmtId="164" fontId="8" fillId="0" borderId="0" xfId="3" applyFont="1" applyFill="1" applyBorder="1" applyAlignment="1"/>
    <xf numFmtId="37" fontId="11" fillId="0" borderId="30" xfId="0" applyNumberFormat="1" applyFont="1" applyBorder="1"/>
    <xf numFmtId="37" fontId="11" fillId="0" borderId="45" xfId="0" applyNumberFormat="1" applyFont="1" applyBorder="1" applyAlignment="1">
      <alignment horizontal="right"/>
    </xf>
    <xf numFmtId="0" fontId="8" fillId="0" borderId="18" xfId="0" applyFont="1" applyBorder="1"/>
    <xf numFmtId="0" fontId="19" fillId="0" borderId="49" xfId="0" applyFont="1" applyBorder="1"/>
    <xf numFmtId="37" fontId="11" fillId="0" borderId="50" xfId="0" applyNumberFormat="1" applyFont="1" applyBorder="1"/>
    <xf numFmtId="0" fontId="8" fillId="0" borderId="50" xfId="0" applyFont="1" applyBorder="1"/>
    <xf numFmtId="37" fontId="12" fillId="0" borderId="61" xfId="0" quotePrefix="1" applyNumberFormat="1" applyFont="1" applyBorder="1" applyAlignment="1">
      <alignment horizontal="right"/>
    </xf>
    <xf numFmtId="165" fontId="7" fillId="0" borderId="50" xfId="0" applyNumberFormat="1" applyFont="1" applyBorder="1" applyAlignment="1">
      <alignment horizontal="right"/>
    </xf>
    <xf numFmtId="165" fontId="7" fillId="0" borderId="51" xfId="0" applyNumberFormat="1" applyFont="1" applyBorder="1" applyAlignment="1">
      <alignment horizontal="right"/>
    </xf>
    <xf numFmtId="165" fontId="7" fillId="0" borderId="62" xfId="0" applyNumberFormat="1" applyFont="1" applyBorder="1" applyAlignment="1">
      <alignment horizontal="right"/>
    </xf>
    <xf numFmtId="0" fontId="12" fillId="0" borderId="0" xfId="0" applyFont="1"/>
    <xf numFmtId="165" fontId="11" fillId="0" borderId="0" xfId="3" applyNumberFormat="1" applyFont="1" applyFill="1" applyBorder="1" applyAlignment="1"/>
    <xf numFmtId="0" fontId="8" fillId="0" borderId="0" xfId="0" applyFont="1" applyAlignment="1">
      <alignment horizontal="center"/>
    </xf>
    <xf numFmtId="0" fontId="7" fillId="0" borderId="9" xfId="0" applyFont="1" applyBorder="1" applyAlignment="1">
      <alignment horizontal="center"/>
    </xf>
    <xf numFmtId="3" fontId="7" fillId="0" borderId="27" xfId="0" applyNumberFormat="1" applyFont="1" applyBorder="1" applyAlignment="1">
      <alignment horizontal="right"/>
    </xf>
    <xf numFmtId="165" fontId="8" fillId="0" borderId="0" xfId="5" applyNumberFormat="1" applyFont="1" applyFill="1" applyBorder="1" applyAlignment="1">
      <alignment horizontal="center"/>
    </xf>
    <xf numFmtId="165" fontId="8" fillId="0" borderId="0" xfId="5" applyNumberFormat="1" applyFont="1"/>
    <xf numFmtId="165" fontId="8" fillId="0" borderId="9" xfId="5" applyNumberFormat="1" applyFont="1" applyFill="1" applyBorder="1" applyAlignment="1"/>
    <xf numFmtId="168" fontId="23" fillId="2" borderId="39" xfId="5" applyNumberFormat="1" applyFont="1" applyFill="1" applyBorder="1"/>
    <xf numFmtId="168" fontId="23" fillId="2" borderId="63" xfId="5" applyNumberFormat="1" applyFont="1" applyFill="1" applyBorder="1"/>
    <xf numFmtId="43" fontId="8" fillId="0" borderId="39" xfId="0" applyNumberFormat="1" applyFont="1" applyBorder="1"/>
    <xf numFmtId="43" fontId="8" fillId="0" borderId="63" xfId="0" applyNumberFormat="1" applyFont="1" applyBorder="1"/>
    <xf numFmtId="168" fontId="23" fillId="2" borderId="0" xfId="5" applyNumberFormat="1" applyFont="1" applyFill="1" applyBorder="1"/>
    <xf numFmtId="168" fontId="23" fillId="3" borderId="0" xfId="5" applyNumberFormat="1" applyFont="1" applyFill="1" applyBorder="1"/>
    <xf numFmtId="168" fontId="23" fillId="3" borderId="31" xfId="5" applyNumberFormat="1" applyFont="1" applyFill="1" applyBorder="1"/>
    <xf numFmtId="168" fontId="23" fillId="2" borderId="31" xfId="5" applyNumberFormat="1" applyFont="1" applyFill="1" applyBorder="1"/>
    <xf numFmtId="43" fontId="8" fillId="0" borderId="31" xfId="0" applyNumberFormat="1" applyFont="1" applyBorder="1"/>
    <xf numFmtId="165" fontId="8" fillId="0" borderId="0" xfId="5" applyNumberFormat="1" applyFont="1" applyFill="1"/>
    <xf numFmtId="37" fontId="12" fillId="0" borderId="45" xfId="0" quotePrefix="1" applyNumberFormat="1" applyFont="1" applyBorder="1" applyAlignment="1">
      <alignment horizontal="right"/>
    </xf>
    <xf numFmtId="165" fontId="7" fillId="0" borderId="47" xfId="5" applyNumberFormat="1" applyFont="1" applyFill="1" applyBorder="1" applyAlignment="1">
      <alignment horizontal="right"/>
    </xf>
    <xf numFmtId="165" fontId="8" fillId="0" borderId="47" xfId="0" applyNumberFormat="1" applyFont="1" applyBorder="1" applyAlignment="1">
      <alignment horizontal="right"/>
    </xf>
    <xf numFmtId="165" fontId="8" fillId="0" borderId="30" xfId="0" applyNumberFormat="1" applyFont="1" applyBorder="1" applyAlignment="1">
      <alignment horizontal="right"/>
    </xf>
    <xf numFmtId="168" fontId="24" fillId="2" borderId="49" xfId="0" applyNumberFormat="1" applyFont="1" applyFill="1" applyBorder="1"/>
    <xf numFmtId="168" fontId="24" fillId="2" borderId="50" xfId="0" applyNumberFormat="1" applyFont="1" applyFill="1" applyBorder="1"/>
    <xf numFmtId="168" fontId="24" fillId="2" borderId="64" xfId="0" applyNumberFormat="1" applyFont="1" applyFill="1" applyBorder="1"/>
    <xf numFmtId="43" fontId="7" fillId="0" borderId="49" xfId="0" applyNumberFormat="1" applyFont="1" applyBorder="1"/>
    <xf numFmtId="43" fontId="7" fillId="0" borderId="50" xfId="0" applyNumberFormat="1" applyFont="1" applyBorder="1"/>
    <xf numFmtId="43" fontId="7" fillId="0" borderId="64" xfId="0" applyNumberFormat="1" applyFont="1" applyBorder="1"/>
    <xf numFmtId="0" fontId="8" fillId="0" borderId="65" xfId="0" applyFont="1" applyBorder="1"/>
    <xf numFmtId="0" fontId="8" fillId="0" borderId="31" xfId="0" applyFont="1" applyBorder="1"/>
    <xf numFmtId="165" fontId="7" fillId="0" borderId="15" xfId="5" applyNumberFormat="1" applyFont="1" applyFill="1" applyBorder="1" applyAlignment="1">
      <alignment horizontal="center"/>
    </xf>
    <xf numFmtId="165" fontId="7" fillId="0" borderId="0" xfId="5" applyNumberFormat="1" applyFont="1" applyFill="1" applyBorder="1" applyAlignment="1">
      <alignment horizontal="center"/>
    </xf>
    <xf numFmtId="166" fontId="7" fillId="0" borderId="9" xfId="5" applyNumberFormat="1" applyFont="1" applyFill="1" applyBorder="1" applyAlignment="1">
      <alignment horizontal="center"/>
    </xf>
    <xf numFmtId="0" fontId="8" fillId="0" borderId="66" xfId="0" applyFont="1" applyBorder="1"/>
    <xf numFmtId="165" fontId="8" fillId="0" borderId="15" xfId="5" applyNumberFormat="1" applyFont="1" applyFill="1" applyBorder="1" applyAlignment="1">
      <alignment horizontal="center"/>
    </xf>
    <xf numFmtId="165" fontId="8" fillId="0" borderId="28" xfId="5" applyNumberFormat="1" applyFont="1" applyFill="1" applyBorder="1" applyAlignment="1">
      <alignment horizontal="center"/>
    </xf>
    <xf numFmtId="165" fontId="10" fillId="0" borderId="15" xfId="5" applyNumberFormat="1" applyFont="1" applyFill="1" applyBorder="1" applyAlignment="1">
      <alignment horizontal="center"/>
    </xf>
    <xf numFmtId="168" fontId="25" fillId="2" borderId="0" xfId="5" applyNumberFormat="1" applyFont="1" applyFill="1" applyBorder="1"/>
    <xf numFmtId="168" fontId="25" fillId="2" borderId="31" xfId="5" applyNumberFormat="1" applyFont="1" applyFill="1" applyBorder="1"/>
    <xf numFmtId="43" fontId="10" fillId="0" borderId="31" xfId="0" applyNumberFormat="1" applyFont="1" applyBorder="1"/>
    <xf numFmtId="165" fontId="8" fillId="0" borderId="0" xfId="5" applyNumberFormat="1" applyFont="1" applyFill="1" applyAlignment="1"/>
    <xf numFmtId="168" fontId="23" fillId="2" borderId="66" xfId="5" applyNumberFormat="1" applyFont="1" applyFill="1" applyBorder="1"/>
    <xf numFmtId="0" fontId="11" fillId="0" borderId="9" xfId="0" applyFont="1" applyBorder="1" applyAlignment="1">
      <alignment horizontal="left" indent="1"/>
    </xf>
    <xf numFmtId="165" fontId="8" fillId="0" borderId="29" xfId="5" applyNumberFormat="1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165" fontId="10" fillId="0" borderId="29" xfId="5" applyNumberFormat="1" applyFont="1" applyFill="1" applyBorder="1" applyAlignment="1">
      <alignment horizontal="center"/>
    </xf>
    <xf numFmtId="0" fontId="8" fillId="0" borderId="20" xfId="0" applyFont="1" applyBorder="1" applyAlignment="1">
      <alignment horizontal="left"/>
    </xf>
    <xf numFmtId="0" fontId="8" fillId="0" borderId="21" xfId="0" applyFont="1" applyBorder="1" applyAlignment="1">
      <alignment horizontal="left"/>
    </xf>
    <xf numFmtId="165" fontId="7" fillId="0" borderId="27" xfId="0" applyNumberFormat="1" applyFont="1" applyBorder="1" applyAlignment="1">
      <alignment horizontal="right"/>
    </xf>
    <xf numFmtId="168" fontId="7" fillId="0" borderId="50" xfId="0" applyNumberFormat="1" applyFont="1" applyBorder="1"/>
    <xf numFmtId="164" fontId="7" fillId="0" borderId="50" xfId="5" applyFont="1" applyFill="1" applyBorder="1" applyAlignment="1"/>
    <xf numFmtId="164" fontId="7" fillId="0" borderId="64" xfId="5" applyFont="1" applyFill="1" applyBorder="1" applyAlignment="1"/>
    <xf numFmtId="37" fontId="11" fillId="0" borderId="61" xfId="0" applyNumberFormat="1" applyFont="1" applyBorder="1" applyAlignment="1">
      <alignment horizontal="right"/>
    </xf>
    <xf numFmtId="165" fontId="7" fillId="0" borderId="35" xfId="0" applyNumberFormat="1" applyFont="1" applyBorder="1" applyAlignment="1">
      <alignment horizontal="right"/>
    </xf>
    <xf numFmtId="165" fontId="7" fillId="0" borderId="8" xfId="0" applyNumberFormat="1" applyFont="1" applyBorder="1" applyAlignment="1">
      <alignment horizontal="right"/>
    </xf>
    <xf numFmtId="165" fontId="7" fillId="0" borderId="67" xfId="0" applyNumberFormat="1" applyFont="1" applyBorder="1" applyAlignment="1">
      <alignment horizontal="right"/>
    </xf>
    <xf numFmtId="0" fontId="8" fillId="0" borderId="0" xfId="6" applyFont="1"/>
    <xf numFmtId="165" fontId="7" fillId="0" borderId="68" xfId="0" applyNumberFormat="1" applyFont="1" applyBorder="1" applyAlignment="1">
      <alignment horizontal="right"/>
    </xf>
    <xf numFmtId="165" fontId="7" fillId="0" borderId="61" xfId="0" applyNumberFormat="1" applyFont="1" applyBorder="1" applyAlignment="1">
      <alignment horizontal="right"/>
    </xf>
    <xf numFmtId="165" fontId="8" fillId="0" borderId="0" xfId="5" applyNumberFormat="1" applyFont="1" applyFill="1" applyBorder="1" applyAlignment="1"/>
    <xf numFmtId="165" fontId="11" fillId="0" borderId="0" xfId="5" applyNumberFormat="1" applyFont="1" applyFill="1" applyBorder="1" applyAlignment="1"/>
    <xf numFmtId="164" fontId="8" fillId="0" borderId="0" xfId="5" applyFont="1" applyFill="1" applyBorder="1" applyAlignment="1"/>
    <xf numFmtId="165" fontId="6" fillId="0" borderId="0" xfId="0" applyNumberFormat="1" applyFont="1"/>
    <xf numFmtId="165" fontId="8" fillId="0" borderId="52" xfId="0" applyNumberFormat="1" applyFont="1" applyBorder="1"/>
    <xf numFmtId="165" fontId="8" fillId="0" borderId="11" xfId="0" applyNumberFormat="1" applyFont="1" applyBorder="1"/>
    <xf numFmtId="165" fontId="8" fillId="0" borderId="12" xfId="0" applyNumberFormat="1" applyFont="1" applyBorder="1"/>
    <xf numFmtId="165" fontId="7" fillId="0" borderId="12" xfId="0" applyNumberFormat="1" applyFont="1" applyBorder="1" applyAlignment="1">
      <alignment horizontal="center"/>
    </xf>
    <xf numFmtId="165" fontId="7" fillId="0" borderId="11" xfId="0" applyNumberFormat="1" applyFont="1" applyBorder="1" applyAlignment="1">
      <alignment horizontal="center"/>
    </xf>
    <xf numFmtId="165" fontId="7" fillId="0" borderId="12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left"/>
    </xf>
    <xf numFmtId="165" fontId="7" fillId="0" borderId="21" xfId="0" applyNumberFormat="1" applyFont="1" applyBorder="1" applyAlignment="1">
      <alignment horizontal="center"/>
    </xf>
    <xf numFmtId="165" fontId="7" fillId="0" borderId="25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center"/>
    </xf>
    <xf numFmtId="165" fontId="8" fillId="0" borderId="15" xfId="0" applyNumberFormat="1" applyFont="1" applyBorder="1"/>
    <xf numFmtId="165" fontId="7" fillId="0" borderId="28" xfId="0" applyNumberFormat="1" applyFont="1" applyBorder="1" applyAlignment="1">
      <alignment horizontal="center"/>
    </xf>
    <xf numFmtId="165" fontId="7" fillId="0" borderId="15" xfId="0" applyNumberFormat="1" applyFont="1" applyBorder="1"/>
    <xf numFmtId="165" fontId="7" fillId="0" borderId="0" xfId="1" applyNumberFormat="1" applyFont="1" applyFill="1" applyBorder="1"/>
    <xf numFmtId="165" fontId="7" fillId="0" borderId="15" xfId="1" applyNumberFormat="1" applyFont="1" applyFill="1" applyBorder="1"/>
    <xf numFmtId="165" fontId="7" fillId="0" borderId="0" xfId="30" applyNumberFormat="1" applyFont="1"/>
    <xf numFmtId="165" fontId="8" fillId="0" borderId="27" xfId="0" applyNumberFormat="1" applyFont="1" applyBorder="1"/>
    <xf numFmtId="165" fontId="8" fillId="0" borderId="17" xfId="0" applyNumberFormat="1" applyFont="1" applyBorder="1"/>
    <xf numFmtId="165" fontId="8" fillId="0" borderId="18" xfId="1" applyNumberFormat="1" applyFont="1" applyFill="1" applyBorder="1"/>
    <xf numFmtId="165" fontId="8" fillId="0" borderId="55" xfId="1" applyNumberFormat="1" applyFont="1" applyFill="1" applyBorder="1"/>
    <xf numFmtId="165" fontId="8" fillId="0" borderId="18" xfId="30" applyNumberFormat="1" applyFont="1" applyBorder="1"/>
    <xf numFmtId="165" fontId="8" fillId="0" borderId="16" xfId="30" applyNumberFormat="1" applyFont="1" applyBorder="1"/>
    <xf numFmtId="165" fontId="8" fillId="0" borderId="29" xfId="0" applyNumberFormat="1" applyFont="1" applyBorder="1"/>
    <xf numFmtId="165" fontId="8" fillId="0" borderId="16" xfId="0" applyNumberFormat="1" applyFont="1" applyBorder="1"/>
    <xf numFmtId="165" fontId="8" fillId="0" borderId="28" xfId="0" applyNumberFormat="1" applyFont="1" applyBorder="1"/>
    <xf numFmtId="165" fontId="8" fillId="0" borderId="28" xfId="30" applyNumberFormat="1" applyFont="1" applyBorder="1"/>
    <xf numFmtId="165" fontId="8" fillId="0" borderId="23" xfId="30" applyNumberFormat="1" applyFont="1" applyBorder="1"/>
    <xf numFmtId="165" fontId="8" fillId="0" borderId="23" xfId="0" applyNumberFormat="1" applyFont="1" applyBorder="1"/>
    <xf numFmtId="165" fontId="8" fillId="0" borderId="0" xfId="30" applyNumberFormat="1" applyFont="1"/>
    <xf numFmtId="165" fontId="8" fillId="0" borderId="9" xfId="0" applyNumberFormat="1" applyFont="1" applyBorder="1" applyAlignment="1">
      <alignment horizontal="left"/>
    </xf>
    <xf numFmtId="165" fontId="8" fillId="0" borderId="22" xfId="0" applyNumberFormat="1" applyFont="1" applyBorder="1"/>
    <xf numFmtId="165" fontId="8" fillId="0" borderId="21" xfId="30" applyNumberFormat="1" applyFont="1" applyBorder="1"/>
    <xf numFmtId="165" fontId="8" fillId="0" borderId="24" xfId="0" applyNumberFormat="1" applyFont="1" applyBorder="1"/>
    <xf numFmtId="165" fontId="8" fillId="0" borderId="15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8" fillId="0" borderId="27" xfId="0" applyNumberFormat="1" applyFont="1" applyBorder="1" applyAlignment="1">
      <alignment horizontal="center"/>
    </xf>
    <xf numFmtId="169" fontId="8" fillId="0" borderId="28" xfId="0" applyNumberFormat="1" applyFont="1" applyBorder="1" applyAlignment="1">
      <alignment horizontal="right"/>
    </xf>
    <xf numFmtId="169" fontId="8" fillId="0" borderId="15" xfId="0" applyNumberFormat="1" applyFont="1" applyBorder="1" applyAlignment="1">
      <alignment horizontal="right"/>
    </xf>
    <xf numFmtId="169" fontId="8" fillId="0" borderId="28" xfId="0" applyNumberFormat="1" applyFont="1" applyBorder="1" applyAlignment="1">
      <alignment horizontal="center"/>
    </xf>
    <xf numFmtId="169" fontId="8" fillId="0" borderId="15" xfId="0" applyNumberFormat="1" applyFont="1" applyBorder="1" applyAlignment="1">
      <alignment horizontal="center"/>
    </xf>
    <xf numFmtId="169" fontId="8" fillId="0" borderId="22" xfId="0" applyNumberFormat="1" applyFont="1" applyBorder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right"/>
    </xf>
    <xf numFmtId="169" fontId="8" fillId="0" borderId="27" xfId="0" applyNumberFormat="1" applyFont="1" applyBorder="1" applyAlignment="1">
      <alignment horizontal="center"/>
    </xf>
    <xf numFmtId="165" fontId="8" fillId="0" borderId="22" xfId="0" applyNumberFormat="1" applyFont="1" applyBorder="1" applyAlignment="1">
      <alignment horizontal="center"/>
    </xf>
    <xf numFmtId="165" fontId="8" fillId="0" borderId="17" xfId="1" applyNumberFormat="1" applyFont="1" applyFill="1" applyBorder="1"/>
    <xf numFmtId="165" fontId="8" fillId="0" borderId="0" xfId="1" applyNumberFormat="1" applyFont="1" applyFill="1" applyBorder="1"/>
    <xf numFmtId="165" fontId="8" fillId="0" borderId="15" xfId="1" applyNumberFormat="1" applyFont="1" applyFill="1" applyBorder="1"/>
    <xf numFmtId="165" fontId="8" fillId="0" borderId="27" xfId="1" applyNumberFormat="1" applyFont="1" applyFill="1" applyBorder="1"/>
    <xf numFmtId="165" fontId="8" fillId="0" borderId="29" xfId="1" applyNumberFormat="1" applyFont="1" applyFill="1" applyBorder="1"/>
    <xf numFmtId="165" fontId="7" fillId="0" borderId="26" xfId="0" applyNumberFormat="1" applyFont="1" applyBorder="1"/>
    <xf numFmtId="165" fontId="7" fillId="0" borderId="17" xfId="0" applyNumberFormat="1" applyFont="1" applyBorder="1"/>
    <xf numFmtId="165" fontId="7" fillId="0" borderId="27" xfId="0" applyNumberFormat="1" applyFont="1" applyBorder="1" applyAlignment="1">
      <alignment horizontal="center"/>
    </xf>
    <xf numFmtId="165" fontId="7" fillId="0" borderId="18" xfId="0" applyNumberFormat="1" applyFont="1" applyBorder="1" applyAlignment="1">
      <alignment horizontal="center"/>
    </xf>
    <xf numFmtId="165" fontId="7" fillId="0" borderId="27" xfId="0" applyNumberFormat="1" applyFont="1" applyBorder="1"/>
    <xf numFmtId="165" fontId="7" fillId="0" borderId="18" xfId="30" applyNumberFormat="1" applyFont="1" applyBorder="1"/>
    <xf numFmtId="165" fontId="7" fillId="0" borderId="19" xfId="0" applyNumberFormat="1" applyFont="1" applyBorder="1"/>
    <xf numFmtId="0" fontId="10" fillId="0" borderId="39" xfId="0" applyFont="1" applyBorder="1"/>
    <xf numFmtId="170" fontId="8" fillId="0" borderId="0" xfId="0" applyNumberFormat="1" applyFont="1"/>
    <xf numFmtId="170" fontId="10" fillId="0" borderId="0" xfId="0" applyNumberFormat="1" applyFont="1"/>
    <xf numFmtId="43" fontId="8" fillId="0" borderId="0" xfId="1" applyFont="1" applyFill="1" applyBorder="1"/>
    <xf numFmtId="172" fontId="8" fillId="0" borderId="0" xfId="0" applyNumberFormat="1" applyFont="1"/>
    <xf numFmtId="171" fontId="8" fillId="0" borderId="0" xfId="0" applyNumberFormat="1" applyFont="1"/>
    <xf numFmtId="0" fontId="5" fillId="0" borderId="0" xfId="28"/>
    <xf numFmtId="165" fontId="6" fillId="0" borderId="8" xfId="0" applyNumberFormat="1" applyFont="1" applyBorder="1"/>
    <xf numFmtId="165" fontId="7" fillId="0" borderId="11" xfId="0" applyNumberFormat="1" applyFont="1" applyBorder="1"/>
    <xf numFmtId="165" fontId="7" fillId="0" borderId="12" xfId="0" applyNumberFormat="1" applyFont="1" applyBorder="1"/>
    <xf numFmtId="0" fontId="29" fillId="0" borderId="22" xfId="0" applyFont="1" applyBorder="1"/>
    <xf numFmtId="0" fontId="29" fillId="0" borderId="21" xfId="0" applyFont="1" applyBorder="1"/>
    <xf numFmtId="0" fontId="0" fillId="0" borderId="14" xfId="0" applyBorder="1" applyAlignment="1">
      <alignment horizontal="center"/>
    </xf>
    <xf numFmtId="165" fontId="7" fillId="0" borderId="22" xfId="0" applyNumberFormat="1" applyFont="1" applyBorder="1" applyAlignment="1">
      <alignment horizontal="left"/>
    </xf>
    <xf numFmtId="165" fontId="7" fillId="0" borderId="21" xfId="0" applyNumberFormat="1" applyFont="1" applyBorder="1" applyAlignment="1">
      <alignment horizontal="left"/>
    </xf>
    <xf numFmtId="165" fontId="7" fillId="0" borderId="22" xfId="0" applyNumberFormat="1" applyFont="1" applyBorder="1" applyAlignment="1">
      <alignment horizontal="center"/>
    </xf>
    <xf numFmtId="165" fontId="8" fillId="0" borderId="9" xfId="0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165" fontId="8" fillId="0" borderId="19" xfId="0" applyNumberFormat="1" applyFont="1" applyBorder="1"/>
    <xf numFmtId="165" fontId="8" fillId="0" borderId="17" xfId="0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165" fontId="8" fillId="0" borderId="21" xfId="0" applyNumberFormat="1" applyFont="1" applyBorder="1" applyAlignment="1">
      <alignment horizontal="center"/>
    </xf>
    <xf numFmtId="165" fontId="8" fillId="0" borderId="24" xfId="0" applyNumberFormat="1" applyFont="1" applyBorder="1" applyAlignment="1">
      <alignment horizontal="center"/>
    </xf>
    <xf numFmtId="165" fontId="7" fillId="0" borderId="15" xfId="1" applyNumberFormat="1" applyFont="1" applyFill="1" applyBorder="1" applyAlignment="1">
      <alignment horizontal="right"/>
    </xf>
    <xf numFmtId="43" fontId="7" fillId="0" borderId="0" xfId="1" applyFont="1" applyFill="1"/>
    <xf numFmtId="165" fontId="8" fillId="0" borderId="18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right"/>
    </xf>
    <xf numFmtId="165" fontId="8" fillId="0" borderId="27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54" xfId="0" applyNumberFormat="1" applyFont="1" applyBorder="1"/>
    <xf numFmtId="165" fontId="8" fillId="0" borderId="55" xfId="1" applyNumberFormat="1" applyFont="1" applyFill="1" applyBorder="1" applyAlignment="1">
      <alignment horizontal="left"/>
    </xf>
    <xf numFmtId="165" fontId="8" fillId="0" borderId="56" xfId="1" applyNumberFormat="1" applyFont="1" applyFill="1" applyBorder="1" applyAlignment="1">
      <alignment horizontal="right"/>
    </xf>
    <xf numFmtId="165" fontId="8" fillId="0" borderId="54" xfId="1" applyNumberFormat="1" applyFont="1" applyFill="1" applyBorder="1" applyAlignment="1">
      <alignment horizontal="right"/>
    </xf>
    <xf numFmtId="165" fontId="8" fillId="0" borderId="55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22" xfId="1" applyNumberFormat="1" applyFont="1" applyFill="1" applyBorder="1" applyAlignment="1">
      <alignment horizontal="right"/>
    </xf>
    <xf numFmtId="167" fontId="8" fillId="0" borderId="22" xfId="1" applyNumberFormat="1" applyFont="1" applyFill="1" applyBorder="1" applyAlignment="1">
      <alignment horizontal="right"/>
    </xf>
    <xf numFmtId="167" fontId="8" fillId="0" borderId="24" xfId="1" applyNumberFormat="1" applyFont="1" applyFill="1" applyBorder="1" applyAlignment="1">
      <alignment horizontal="right"/>
    </xf>
    <xf numFmtId="165" fontId="7" fillId="0" borderId="9" xfId="0" applyNumberFormat="1" applyFont="1" applyBorder="1" applyAlignment="1">
      <alignment horizontal="center"/>
    </xf>
    <xf numFmtId="165" fontId="8" fillId="0" borderId="43" xfId="0" applyNumberFormat="1" applyFont="1" applyBorder="1"/>
    <xf numFmtId="165" fontId="8" fillId="0" borderId="31" xfId="0" applyNumberFormat="1" applyFont="1" applyBorder="1"/>
    <xf numFmtId="165" fontId="8" fillId="0" borderId="69" xfId="0" applyNumberFormat="1" applyFont="1" applyBorder="1"/>
    <xf numFmtId="165" fontId="8" fillId="0" borderId="34" xfId="0" applyNumberFormat="1" applyFont="1" applyBorder="1"/>
    <xf numFmtId="165" fontId="8" fillId="0" borderId="34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7" fillId="0" borderId="0" xfId="0" quotePrefix="1" applyNumberFormat="1" applyFont="1"/>
    <xf numFmtId="165" fontId="8" fillId="0" borderId="38" xfId="0" applyNumberFormat="1" applyFont="1" applyBorder="1" applyAlignment="1">
      <alignment horizontal="right"/>
    </xf>
    <xf numFmtId="0" fontId="7" fillId="0" borderId="21" xfId="0" applyFont="1" applyBorder="1" applyAlignment="1">
      <alignment horizontal="center"/>
    </xf>
    <xf numFmtId="165" fontId="8" fillId="0" borderId="9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left" indent="1"/>
    </xf>
    <xf numFmtId="165" fontId="8" fillId="0" borderId="27" xfId="0" applyNumberFormat="1" applyFont="1" applyBorder="1" applyAlignment="1">
      <alignment horizontal="left" indent="1"/>
    </xf>
    <xf numFmtId="165" fontId="8" fillId="0" borderId="18" xfId="0" applyNumberFormat="1" applyFont="1" applyBorder="1" applyAlignment="1">
      <alignment horizontal="left" indent="1"/>
    </xf>
    <xf numFmtId="165" fontId="8" fillId="0" borderId="15" xfId="0" applyNumberFormat="1" applyFont="1" applyBorder="1" applyAlignment="1">
      <alignment horizontal="left"/>
    </xf>
    <xf numFmtId="165" fontId="8" fillId="0" borderId="22" xfId="0" applyNumberFormat="1" applyFont="1" applyBorder="1" applyAlignment="1">
      <alignment horizontal="left" indent="1"/>
    </xf>
    <xf numFmtId="165" fontId="8" fillId="0" borderId="22" xfId="0" applyNumberFormat="1" applyFont="1" applyBorder="1" applyAlignment="1">
      <alignment horizontal="left"/>
    </xf>
    <xf numFmtId="165" fontId="7" fillId="0" borderId="15" xfId="0" applyNumberFormat="1" applyFont="1" applyBorder="1" applyAlignment="1">
      <alignment horizontal="left"/>
    </xf>
    <xf numFmtId="165" fontId="8" fillId="0" borderId="54" xfId="0" applyNumberFormat="1" applyFont="1" applyBorder="1" applyAlignment="1">
      <alignment horizontal="left" indent="1"/>
    </xf>
    <xf numFmtId="168" fontId="8" fillId="0" borderId="55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165" fontId="11" fillId="0" borderId="15" xfId="1" applyNumberFormat="1" applyFont="1" applyFill="1" applyBorder="1" applyAlignment="1">
      <alignment horizontal="right"/>
    </xf>
    <xf numFmtId="165" fontId="8" fillId="0" borderId="55" xfId="0" applyNumberFormat="1" applyFont="1" applyBorder="1"/>
    <xf numFmtId="165" fontId="8" fillId="0" borderId="32" xfId="1" applyNumberFormat="1" applyFont="1" applyFill="1" applyBorder="1" applyAlignment="1">
      <alignment horizontal="right"/>
    </xf>
    <xf numFmtId="165" fontId="8" fillId="0" borderId="56" xfId="0" applyNumberFormat="1" applyFont="1" applyBorder="1"/>
    <xf numFmtId="0" fontId="7" fillId="0" borderId="21" xfId="0" applyFont="1" applyBorder="1" applyAlignment="1">
      <alignment horizontal="center"/>
    </xf>
    <xf numFmtId="165" fontId="7" fillId="0" borderId="15" xfId="1" applyNumberFormat="1" applyFont="1" applyFill="1" applyBorder="1" applyAlignment="1">
      <alignment horizontal="center"/>
    </xf>
    <xf numFmtId="165" fontId="8" fillId="0" borderId="15" xfId="1" applyNumberFormat="1" applyFont="1" applyFill="1" applyBorder="1" applyAlignment="1">
      <alignment horizontal="center"/>
    </xf>
    <xf numFmtId="165" fontId="8" fillId="0" borderId="0" xfId="30" applyNumberFormat="1" applyFont="1" applyAlignment="1">
      <alignment horizontal="center"/>
    </xf>
    <xf numFmtId="165" fontId="7" fillId="0" borderId="21" xfId="1" applyNumberFormat="1" applyFont="1" applyFill="1" applyBorder="1" applyAlignment="1">
      <alignment horizontal="right"/>
    </xf>
    <xf numFmtId="165" fontId="30" fillId="0" borderId="0" xfId="1" applyNumberFormat="1" applyFont="1" applyFill="1" applyBorder="1" applyAlignment="1">
      <alignment horizontal="right"/>
    </xf>
    <xf numFmtId="165" fontId="11" fillId="0" borderId="8" xfId="1" applyNumberFormat="1" applyFont="1" applyFill="1" applyBorder="1" applyAlignment="1">
      <alignment horizontal="right"/>
    </xf>
    <xf numFmtId="165" fontId="11" fillId="0" borderId="34" xfId="1" applyNumberFormat="1" applyFont="1" applyFill="1" applyBorder="1" applyAlignment="1">
      <alignment horizontal="right"/>
    </xf>
    <xf numFmtId="165" fontId="11" fillId="0" borderId="39" xfId="1" applyNumberFormat="1" applyFont="1" applyFill="1" applyBorder="1" applyAlignment="1">
      <alignment horizontal="right"/>
    </xf>
    <xf numFmtId="165" fontId="8" fillId="0" borderId="39" xfId="1" applyNumberFormat="1" applyFont="1" applyFill="1" applyBorder="1" applyAlignment="1">
      <alignment horizontal="right"/>
    </xf>
    <xf numFmtId="165" fontId="7" fillId="0" borderId="25" xfId="0" applyNumberFormat="1" applyFont="1" applyBorder="1" applyAlignment="1">
      <alignment horizontal="center"/>
    </xf>
    <xf numFmtId="165" fontId="10" fillId="0" borderId="15" xfId="0" applyNumberFormat="1" applyFont="1" applyBorder="1"/>
    <xf numFmtId="165" fontId="9" fillId="0" borderId="0" xfId="0" applyNumberFormat="1" applyFont="1" applyAlignment="1">
      <alignment horizontal="right"/>
    </xf>
    <xf numFmtId="165" fontId="9" fillId="0" borderId="39" xfId="0" applyNumberFormat="1" applyFont="1" applyBorder="1" applyAlignment="1">
      <alignment horizontal="right"/>
    </xf>
    <xf numFmtId="165" fontId="7" fillId="0" borderId="10" xfId="0" applyNumberFormat="1" applyFont="1" applyBorder="1"/>
    <xf numFmtId="165" fontId="7" fillId="0" borderId="39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165" fontId="7" fillId="0" borderId="63" xfId="0" applyNumberFormat="1" applyFont="1" applyBorder="1" applyAlignment="1">
      <alignment horizontal="center"/>
    </xf>
    <xf numFmtId="165" fontId="7" fillId="0" borderId="19" xfId="0" applyNumberFormat="1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165" fontId="9" fillId="0" borderId="21" xfId="0" applyNumberFormat="1" applyFont="1" applyBorder="1" applyAlignment="1">
      <alignment horizontal="right"/>
    </xf>
    <xf numFmtId="165" fontId="7" fillId="0" borderId="21" xfId="1" applyNumberFormat="1" applyFont="1" applyFill="1" applyBorder="1" applyAlignment="1">
      <alignment horizontal="center"/>
    </xf>
    <xf numFmtId="165" fontId="7" fillId="0" borderId="9" xfId="1" applyNumberFormat="1" applyFont="1" applyFill="1" applyBorder="1" applyAlignment="1">
      <alignment horizontal="center"/>
    </xf>
    <xf numFmtId="165" fontId="8" fillId="0" borderId="18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27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center"/>
    </xf>
    <xf numFmtId="165" fontId="8" fillId="0" borderId="21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center"/>
    </xf>
    <xf numFmtId="165" fontId="8" fillId="0" borderId="22" xfId="1" applyNumberFormat="1" applyFont="1" applyFill="1" applyBorder="1" applyAlignment="1">
      <alignment horizontal="center"/>
    </xf>
    <xf numFmtId="173" fontId="8" fillId="0" borderId="0" xfId="3" applyNumberFormat="1" applyFont="1" applyFill="1" applyBorder="1" applyAlignment="1">
      <alignment horizontal="right"/>
    </xf>
    <xf numFmtId="165" fontId="8" fillId="0" borderId="9" xfId="0" quotePrefix="1" applyNumberFormat="1" applyFont="1" applyBorder="1"/>
    <xf numFmtId="165" fontId="7" fillId="0" borderId="55" xfId="0" applyNumberFormat="1" applyFont="1" applyBorder="1"/>
    <xf numFmtId="165" fontId="8" fillId="0" borderId="55" xfId="1" applyNumberFormat="1" applyFont="1" applyFill="1" applyBorder="1" applyAlignment="1">
      <alignment horizontal="center"/>
    </xf>
    <xf numFmtId="165" fontId="8" fillId="0" borderId="54" xfId="1" applyNumberFormat="1" applyFont="1" applyFill="1" applyBorder="1" applyAlignment="1">
      <alignment horizontal="center"/>
    </xf>
    <xf numFmtId="165" fontId="7" fillId="0" borderId="56" xfId="1" applyNumberFormat="1" applyFont="1" applyFill="1" applyBorder="1" applyAlignment="1">
      <alignment horizontal="center"/>
    </xf>
    <xf numFmtId="165" fontId="7" fillId="0" borderId="55" xfId="1" applyNumberFormat="1" applyFont="1" applyFill="1" applyBorder="1" applyAlignment="1">
      <alignment horizontal="center"/>
    </xf>
    <xf numFmtId="165" fontId="7" fillId="0" borderId="55" xfId="1" applyNumberFormat="1" applyFont="1" applyFill="1" applyBorder="1" applyAlignment="1">
      <alignment horizontal="right"/>
    </xf>
    <xf numFmtId="165" fontId="7" fillId="0" borderId="54" xfId="1" applyNumberFormat="1" applyFont="1" applyFill="1" applyBorder="1" applyAlignment="1">
      <alignment horizontal="center"/>
    </xf>
    <xf numFmtId="165" fontId="10" fillId="0" borderId="24" xfId="0" applyNumberFormat="1" applyFont="1" applyBorder="1" applyAlignment="1">
      <alignment horizontal="right"/>
    </xf>
    <xf numFmtId="169" fontId="7" fillId="0" borderId="0" xfId="0" applyNumberFormat="1" applyFont="1"/>
    <xf numFmtId="165" fontId="10" fillId="0" borderId="8" xfId="0" applyNumberFormat="1" applyFont="1" applyBorder="1" applyAlignment="1">
      <alignment horizontal="right"/>
    </xf>
    <xf numFmtId="165" fontId="7" fillId="0" borderId="47" xfId="0" applyNumberFormat="1" applyFont="1" applyBorder="1"/>
    <xf numFmtId="165" fontId="7" fillId="0" borderId="30" xfId="1" applyNumberFormat="1" applyFont="1" applyFill="1" applyBorder="1" applyAlignment="1">
      <alignment horizontal="center"/>
    </xf>
    <xf numFmtId="165" fontId="7" fillId="0" borderId="47" xfId="1" applyNumberFormat="1" applyFont="1" applyFill="1" applyBorder="1" applyAlignment="1">
      <alignment horizontal="center"/>
    </xf>
    <xf numFmtId="165" fontId="7" fillId="0" borderId="45" xfId="1" applyNumberFormat="1" applyFont="1" applyFill="1" applyBorder="1" applyAlignment="1">
      <alignment horizontal="center"/>
    </xf>
    <xf numFmtId="165" fontId="10" fillId="0" borderId="0" xfId="0" quotePrefix="1" applyNumberFormat="1" applyFont="1"/>
    <xf numFmtId="165" fontId="10" fillId="0" borderId="0" xfId="0" quotePrefix="1" applyNumberFormat="1" applyFont="1" applyAlignment="1">
      <alignment horizontal="right"/>
    </xf>
    <xf numFmtId="164" fontId="8" fillId="0" borderId="0" xfId="0" applyNumberFormat="1" applyFont="1"/>
    <xf numFmtId="174" fontId="8" fillId="0" borderId="0" xfId="1" applyNumberFormat="1" applyFont="1" applyFill="1"/>
    <xf numFmtId="164" fontId="7" fillId="0" borderId="0" xfId="0" applyNumberFormat="1" applyFont="1"/>
    <xf numFmtId="175" fontId="8" fillId="0" borderId="0" xfId="0" applyNumberFormat="1" applyFont="1"/>
    <xf numFmtId="176" fontId="8" fillId="0" borderId="0" xfId="0" applyNumberFormat="1" applyFont="1"/>
    <xf numFmtId="177" fontId="8" fillId="0" borderId="0" xfId="1" applyNumberFormat="1" applyFont="1" applyFill="1"/>
    <xf numFmtId="174" fontId="8" fillId="0" borderId="0" xfId="0" applyNumberFormat="1" applyFont="1"/>
    <xf numFmtId="164" fontId="8" fillId="0" borderId="0" xfId="5" applyFont="1" applyFill="1" applyBorder="1"/>
    <xf numFmtId="165" fontId="8" fillId="0" borderId="0" xfId="5" applyNumberFormat="1" applyFont="1" applyFill="1" applyBorder="1"/>
    <xf numFmtId="178" fontId="8" fillId="0" borderId="0" xfId="0" applyNumberFormat="1" applyFont="1"/>
    <xf numFmtId="178" fontId="8" fillId="0" borderId="0" xfId="5" applyNumberFormat="1" applyFont="1" applyFill="1" applyBorder="1"/>
    <xf numFmtId="164" fontId="8" fillId="0" borderId="0" xfId="5" applyFont="1" applyFill="1"/>
    <xf numFmtId="0" fontId="7" fillId="0" borderId="39" xfId="0" applyFont="1" applyBorder="1"/>
    <xf numFmtId="0" fontId="7" fillId="0" borderId="39" xfId="0" applyFont="1" applyBorder="1" applyAlignment="1">
      <alignment horizontal="right"/>
    </xf>
    <xf numFmtId="0" fontId="7" fillId="0" borderId="58" xfId="0" applyFont="1" applyBorder="1" applyAlignment="1">
      <alignment horizontal="right"/>
    </xf>
    <xf numFmtId="0" fontId="7" fillId="0" borderId="23" xfId="2" applyFont="1" applyBorder="1" applyAlignment="1">
      <alignment horizontal="right"/>
    </xf>
    <xf numFmtId="0" fontId="7" fillId="0" borderId="23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165" fontId="7" fillId="0" borderId="28" xfId="5" applyNumberFormat="1" applyFont="1" applyFill="1" applyBorder="1" applyAlignment="1">
      <alignment horizontal="right"/>
    </xf>
    <xf numFmtId="165" fontId="7" fillId="0" borderId="32" xfId="5" applyNumberFormat="1" applyFont="1" applyFill="1" applyBorder="1" applyAlignment="1">
      <alignment horizontal="right"/>
    </xf>
    <xf numFmtId="165" fontId="7" fillId="0" borderId="15" xfId="5" applyNumberFormat="1" applyFont="1" applyFill="1" applyBorder="1" applyAlignment="1">
      <alignment horizontal="right"/>
    </xf>
    <xf numFmtId="179" fontId="8" fillId="0" borderId="0" xfId="0" applyNumberFormat="1" applyFont="1" applyAlignment="1">
      <alignment horizontal="right"/>
    </xf>
    <xf numFmtId="165" fontId="11" fillId="0" borderId="15" xfId="5" applyNumberFormat="1" applyFont="1" applyFill="1" applyBorder="1" applyAlignment="1">
      <alignment horizontal="right"/>
    </xf>
    <xf numFmtId="165" fontId="11" fillId="0" borderId="28" xfId="5" applyNumberFormat="1" applyFont="1" applyFill="1" applyBorder="1" applyAlignment="1">
      <alignment horizontal="right"/>
    </xf>
    <xf numFmtId="165" fontId="8" fillId="0" borderId="28" xfId="5" applyNumberFormat="1" applyFont="1" applyFill="1" applyBorder="1" applyAlignment="1">
      <alignment horizontal="right"/>
    </xf>
    <xf numFmtId="165" fontId="8" fillId="0" borderId="15" xfId="5" applyNumberFormat="1" applyFont="1" applyFill="1" applyBorder="1" applyAlignment="1">
      <alignment horizontal="right"/>
    </xf>
    <xf numFmtId="165" fontId="11" fillId="0" borderId="32" xfId="5" applyNumberFormat="1" applyFont="1" applyFill="1" applyBorder="1" applyAlignment="1">
      <alignment horizontal="right"/>
    </xf>
    <xf numFmtId="165" fontId="8" fillId="0" borderId="32" xfId="5" applyNumberFormat="1" applyFont="1" applyFill="1" applyBorder="1" applyAlignment="1">
      <alignment horizontal="right"/>
    </xf>
    <xf numFmtId="0" fontId="7" fillId="0" borderId="31" xfId="0" applyFont="1" applyBorder="1"/>
    <xf numFmtId="165" fontId="19" fillId="0" borderId="15" xfId="5" applyNumberFormat="1" applyFont="1" applyFill="1" applyBorder="1" applyAlignment="1">
      <alignment horizontal="right"/>
    </xf>
    <xf numFmtId="165" fontId="19" fillId="0" borderId="28" xfId="5" applyNumberFormat="1" applyFont="1" applyFill="1" applyBorder="1" applyAlignment="1">
      <alignment horizontal="right"/>
    </xf>
    <xf numFmtId="165" fontId="19" fillId="0" borderId="32" xfId="5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165" fontId="12" fillId="0" borderId="28" xfId="5" applyNumberFormat="1" applyFont="1" applyFill="1" applyBorder="1" applyAlignment="1">
      <alignment horizontal="right"/>
    </xf>
    <xf numFmtId="0" fontId="10" fillId="0" borderId="31" xfId="0" applyFont="1" applyBorder="1"/>
    <xf numFmtId="165" fontId="12" fillId="0" borderId="15" xfId="5" applyNumberFormat="1" applyFont="1" applyFill="1" applyBorder="1" applyAlignment="1">
      <alignment horizontal="right"/>
    </xf>
    <xf numFmtId="165" fontId="18" fillId="0" borderId="28" xfId="5" applyNumberFormat="1" applyFont="1" applyFill="1" applyBorder="1" applyAlignment="1">
      <alignment horizontal="right"/>
    </xf>
    <xf numFmtId="165" fontId="10" fillId="0" borderId="28" xfId="5" applyNumberFormat="1" applyFont="1" applyFill="1" applyBorder="1" applyAlignment="1">
      <alignment horizontal="right"/>
    </xf>
    <xf numFmtId="165" fontId="10" fillId="0" borderId="15" xfId="5" applyNumberFormat="1" applyFont="1" applyFill="1" applyBorder="1" applyAlignment="1">
      <alignment horizontal="right"/>
    </xf>
    <xf numFmtId="165" fontId="12" fillId="0" borderId="32" xfId="5" applyNumberFormat="1" applyFont="1" applyFill="1" applyBorder="1" applyAlignment="1">
      <alignment horizontal="right"/>
    </xf>
    <xf numFmtId="164" fontId="10" fillId="0" borderId="0" xfId="5" applyFont="1" applyFill="1"/>
    <xf numFmtId="165" fontId="18" fillId="0" borderId="15" xfId="5" applyNumberFormat="1" applyFont="1" applyFill="1" applyBorder="1" applyAlignment="1">
      <alignment horizontal="right"/>
    </xf>
    <xf numFmtId="165" fontId="7" fillId="0" borderId="34" xfId="5" applyNumberFormat="1" applyFont="1" applyFill="1" applyBorder="1" applyAlignment="1">
      <alignment horizontal="right"/>
    </xf>
    <xf numFmtId="165" fontId="7" fillId="0" borderId="35" xfId="5" applyNumberFormat="1" applyFont="1" applyFill="1" applyBorder="1" applyAlignment="1">
      <alignment horizontal="right"/>
    </xf>
    <xf numFmtId="165" fontId="7" fillId="0" borderId="67" xfId="5" applyNumberFormat="1" applyFont="1" applyFill="1" applyBorder="1" applyAlignment="1">
      <alignment horizontal="right"/>
    </xf>
    <xf numFmtId="165" fontId="7" fillId="0" borderId="28" xfId="5" applyNumberFormat="1" applyFont="1" applyFill="1" applyBorder="1" applyAlignment="1">
      <alignment horizontal="center"/>
    </xf>
    <xf numFmtId="165" fontId="8" fillId="0" borderId="32" xfId="5" applyNumberFormat="1" applyFont="1" applyFill="1" applyBorder="1" applyAlignment="1">
      <alignment horizontal="center"/>
    </xf>
    <xf numFmtId="0" fontId="10" fillId="0" borderId="29" xfId="0" applyFont="1" applyBorder="1" applyAlignment="1">
      <alignment horizontal="right"/>
    </xf>
    <xf numFmtId="165" fontId="8" fillId="0" borderId="29" xfId="5" applyNumberFormat="1" applyFont="1" applyFill="1" applyBorder="1" applyAlignment="1">
      <alignment horizontal="right"/>
    </xf>
    <xf numFmtId="0" fontId="8" fillId="0" borderId="8" xfId="0" applyFont="1" applyBorder="1" applyAlignment="1">
      <alignment horizontal="right"/>
    </xf>
    <xf numFmtId="165" fontId="8" fillId="0" borderId="34" xfId="5" applyNumberFormat="1" applyFont="1" applyFill="1" applyBorder="1" applyAlignment="1">
      <alignment horizontal="right"/>
    </xf>
    <xf numFmtId="165" fontId="8" fillId="0" borderId="35" xfId="5" applyNumberFormat="1" applyFont="1" applyFill="1" applyBorder="1" applyAlignment="1">
      <alignment horizontal="right"/>
    </xf>
    <xf numFmtId="165" fontId="8" fillId="0" borderId="67" xfId="5" applyNumberFormat="1" applyFont="1" applyFill="1" applyBorder="1" applyAlignment="1">
      <alignment horizontal="right"/>
    </xf>
    <xf numFmtId="165" fontId="8" fillId="0" borderId="50" xfId="5" applyNumberFormat="1" applyFont="1" applyFill="1" applyBorder="1" applyAlignment="1">
      <alignment horizontal="right"/>
    </xf>
    <xf numFmtId="0" fontId="11" fillId="0" borderId="38" xfId="0" applyFont="1" applyBorder="1"/>
    <xf numFmtId="0" fontId="31" fillId="0" borderId="39" xfId="0" applyFont="1" applyBorder="1"/>
    <xf numFmtId="0" fontId="8" fillId="0" borderId="39" xfId="0" applyFont="1" applyBorder="1"/>
    <xf numFmtId="0" fontId="8" fillId="0" borderId="39" xfId="0" applyFont="1" applyBorder="1" applyAlignment="1">
      <alignment horizontal="right"/>
    </xf>
    <xf numFmtId="165" fontId="8" fillId="0" borderId="10" xfId="5" applyNumberFormat="1" applyFont="1" applyFill="1" applyBorder="1" applyAlignment="1">
      <alignment horizontal="right"/>
    </xf>
    <xf numFmtId="165" fontId="8" fillId="0" borderId="52" xfId="5" applyNumberFormat="1" applyFont="1" applyFill="1" applyBorder="1" applyAlignment="1">
      <alignment horizontal="right"/>
    </xf>
    <xf numFmtId="165" fontId="8" fillId="0" borderId="70" xfId="5" applyNumberFormat="1" applyFont="1" applyFill="1" applyBorder="1" applyAlignment="1">
      <alignment horizontal="right"/>
    </xf>
    <xf numFmtId="0" fontId="32" fillId="0" borderId="0" xfId="0" applyFont="1"/>
    <xf numFmtId="0" fontId="31" fillId="0" borderId="9" xfId="0" applyFont="1" applyBorder="1"/>
    <xf numFmtId="0" fontId="31" fillId="0" borderId="0" xfId="0" applyFont="1"/>
    <xf numFmtId="165" fontId="8" fillId="0" borderId="15" xfId="2" applyNumberFormat="1" applyFont="1" applyBorder="1"/>
    <xf numFmtId="165" fontId="8" fillId="0" borderId="32" xfId="0" applyNumberFormat="1" applyFont="1" applyBorder="1"/>
    <xf numFmtId="165" fontId="8" fillId="0" borderId="0" xfId="5" applyNumberFormat="1" applyFont="1" applyFill="1" applyBorder="1" applyAlignment="1">
      <alignment horizontal="right"/>
    </xf>
    <xf numFmtId="0" fontId="10" fillId="0" borderId="0" xfId="0" quotePrefix="1" applyFont="1" applyAlignment="1">
      <alignment horizontal="left"/>
    </xf>
    <xf numFmtId="0" fontId="10" fillId="0" borderId="0" xfId="0" quotePrefix="1" applyFont="1" applyAlignment="1">
      <alignment vertical="top"/>
    </xf>
    <xf numFmtId="0" fontId="14" fillId="0" borderId="0" xfId="0" applyFont="1" applyAlignment="1">
      <alignment vertical="top"/>
    </xf>
    <xf numFmtId="165" fontId="7" fillId="0" borderId="0" xfId="5" applyNumberFormat="1" applyFont="1" applyFill="1" applyBorder="1" applyAlignment="1">
      <alignment horizontal="right"/>
    </xf>
    <xf numFmtId="0" fontId="5" fillId="0" borderId="0" xfId="0" applyFont="1"/>
    <xf numFmtId="0" fontId="5" fillId="0" borderId="8" xfId="0" applyFont="1" applyBorder="1"/>
    <xf numFmtId="0" fontId="5" fillId="0" borderId="9" xfId="0" applyFont="1" applyBorder="1"/>
    <xf numFmtId="0" fontId="7" fillId="0" borderId="16" xfId="2" applyFont="1" applyBorder="1" applyAlignment="1">
      <alignment horizontal="right"/>
    </xf>
    <xf numFmtId="164" fontId="2" fillId="0" borderId="9" xfId="0" applyNumberFormat="1" applyFont="1" applyBorder="1"/>
    <xf numFmtId="165" fontId="2" fillId="0" borderId="0" xfId="0" applyNumberFormat="1" applyFont="1"/>
    <xf numFmtId="165" fontId="5" fillId="0" borderId="0" xfId="0" applyNumberFormat="1" applyFont="1"/>
    <xf numFmtId="164" fontId="5" fillId="0" borderId="9" xfId="0" applyNumberFormat="1" applyFont="1" applyBorder="1"/>
    <xf numFmtId="165" fontId="8" fillId="0" borderId="28" xfId="2" applyNumberFormat="1" applyFont="1" applyBorder="1" applyAlignment="1">
      <alignment horizontal="right"/>
    </xf>
    <xf numFmtId="0" fontId="32" fillId="0" borderId="9" xfId="0" applyFont="1" applyBorder="1"/>
    <xf numFmtId="0" fontId="32" fillId="0" borderId="33" xfId="0" applyFont="1" applyBorder="1"/>
    <xf numFmtId="0" fontId="8" fillId="0" borderId="8" xfId="0" quotePrefix="1" applyFont="1" applyBorder="1"/>
    <xf numFmtId="0" fontId="8" fillId="0" borderId="8" xfId="0" quotePrefix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0" fontId="11" fillId="0" borderId="33" xfId="0" applyFont="1" applyBorder="1"/>
    <xf numFmtId="169" fontId="8" fillId="0" borderId="35" xfId="0" applyNumberFormat="1" applyFont="1" applyBorder="1" applyAlignment="1">
      <alignment horizontal="right"/>
    </xf>
    <xf numFmtId="164" fontId="2" fillId="0" borderId="0" xfId="0" applyNumberFormat="1" applyFont="1"/>
    <xf numFmtId="0" fontId="2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164" fontId="5" fillId="0" borderId="0" xfId="5" applyFont="1" applyFill="1"/>
    <xf numFmtId="164" fontId="5" fillId="0" borderId="0" xfId="5" applyFont="1"/>
    <xf numFmtId="165" fontId="5" fillId="0" borderId="0" xfId="5" applyNumberFormat="1" applyFont="1" applyFill="1"/>
    <xf numFmtId="165" fontId="5" fillId="0" borderId="0" xfId="5" applyNumberFormat="1" applyFont="1"/>
    <xf numFmtId="180" fontId="5" fillId="0" borderId="0" xfId="5" applyNumberFormat="1" applyFont="1" applyFill="1"/>
    <xf numFmtId="165" fontId="2" fillId="0" borderId="0" xfId="5" applyNumberFormat="1" applyFont="1" applyFill="1"/>
    <xf numFmtId="169" fontId="2" fillId="0" borderId="0" xfId="5" applyNumberFormat="1" applyFont="1" applyFill="1"/>
    <xf numFmtId="0" fontId="7" fillId="0" borderId="0" xfId="0" applyFont="1" applyAlignment="1">
      <alignment horizontal="center"/>
    </xf>
    <xf numFmtId="165" fontId="7" fillId="0" borderId="0" xfId="1" applyNumberFormat="1" applyFont="1" applyFill="1" applyAlignment="1">
      <alignment horizontal="center"/>
    </xf>
    <xf numFmtId="165" fontId="3" fillId="0" borderId="0" xfId="1" applyNumberFormat="1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17" fontId="7" fillId="0" borderId="11" xfId="0" quotePrefix="1" applyNumberFormat="1" applyFont="1" applyBorder="1" applyAlignment="1">
      <alignment horizontal="center"/>
    </xf>
    <xf numFmtId="17" fontId="7" fillId="0" borderId="12" xfId="0" quotePrefix="1" applyNumberFormat="1" applyFont="1" applyBorder="1" applyAlignment="1">
      <alignment horizontal="center"/>
    </xf>
    <xf numFmtId="17" fontId="7" fillId="0" borderId="13" xfId="0" quotePrefix="1" applyNumberFormat="1" applyFont="1" applyBorder="1" applyAlignment="1">
      <alignment horizontal="center"/>
    </xf>
    <xf numFmtId="17" fontId="7" fillId="0" borderId="14" xfId="0" quotePrefix="1" applyNumberFormat="1" applyFont="1" applyBorder="1" applyAlignment="1">
      <alignment horizontal="center"/>
    </xf>
    <xf numFmtId="165" fontId="11" fillId="0" borderId="0" xfId="0" applyNumberFormat="1" applyFont="1" applyAlignment="1">
      <alignment horizontal="left"/>
    </xf>
    <xf numFmtId="165" fontId="11" fillId="0" borderId="29" xfId="0" applyNumberFormat="1" applyFont="1" applyBorder="1" applyAlignment="1">
      <alignment horizontal="left"/>
    </xf>
    <xf numFmtId="165" fontId="7" fillId="0" borderId="11" xfId="0" quotePrefix="1" applyNumberFormat="1" applyFont="1" applyBorder="1" applyAlignment="1">
      <alignment horizontal="center"/>
    </xf>
    <xf numFmtId="165" fontId="7" fillId="0" borderId="12" xfId="0" quotePrefix="1" applyNumberFormat="1" applyFont="1" applyBorder="1" applyAlignment="1">
      <alignment horizontal="center"/>
    </xf>
    <xf numFmtId="165" fontId="7" fillId="0" borderId="21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8" fillId="2" borderId="0" xfId="0" applyNumberFormat="1" applyFont="1" applyFill="1" applyAlignment="1">
      <alignment horizontal="left"/>
    </xf>
    <xf numFmtId="165" fontId="8" fillId="2" borderId="29" xfId="0" applyNumberFormat="1" applyFont="1" applyFill="1" applyBorder="1" applyAlignment="1">
      <alignment horizontal="left"/>
    </xf>
    <xf numFmtId="165" fontId="8" fillId="2" borderId="0" xfId="0" applyNumberFormat="1" applyFont="1" applyFill="1"/>
    <xf numFmtId="0" fontId="0" fillId="2" borderId="0" xfId="0" applyFill="1"/>
    <xf numFmtId="0" fontId="0" fillId="2" borderId="29" xfId="0" applyFill="1" applyBorder="1"/>
    <xf numFmtId="165" fontId="8" fillId="0" borderId="0" xfId="0" applyNumberFormat="1" applyFont="1" applyAlignment="1">
      <alignment horizontal="left"/>
    </xf>
    <xf numFmtId="165" fontId="8" fillId="0" borderId="29" xfId="0" applyNumberFormat="1" applyFont="1" applyBorder="1" applyAlignment="1">
      <alignment horizontal="left"/>
    </xf>
    <xf numFmtId="165" fontId="10" fillId="0" borderId="0" xfId="0" applyNumberFormat="1" applyFont="1" applyAlignment="1">
      <alignment horizontal="left"/>
    </xf>
    <xf numFmtId="165" fontId="7" fillId="0" borderId="0" xfId="0" applyNumberFormat="1" applyFont="1" applyAlignment="1">
      <alignment horizontal="left"/>
    </xf>
    <xf numFmtId="165" fontId="7" fillId="0" borderId="49" xfId="0" applyNumberFormat="1" applyFont="1" applyBorder="1" applyAlignment="1">
      <alignment horizontal="left" vertical="top"/>
    </xf>
    <xf numFmtId="165" fontId="7" fillId="0" borderId="50" xfId="0" applyNumberFormat="1" applyFont="1" applyBorder="1" applyAlignment="1">
      <alignment horizontal="left" vertical="top"/>
    </xf>
    <xf numFmtId="165" fontId="8" fillId="0" borderId="9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29" xfId="0" applyNumberFormat="1" applyFont="1" applyBorder="1" applyAlignment="1">
      <alignment horizontal="left" indent="1"/>
    </xf>
    <xf numFmtId="165" fontId="8" fillId="0" borderId="9" xfId="0" applyNumberFormat="1" applyFont="1" applyBorder="1" applyAlignment="1">
      <alignment horizontal="left"/>
    </xf>
    <xf numFmtId="165" fontId="10" fillId="0" borderId="9" xfId="0" applyNumberFormat="1" applyFont="1" applyBorder="1" applyAlignment="1">
      <alignment horizontal="left"/>
    </xf>
    <xf numFmtId="165" fontId="10" fillId="0" borderId="29" xfId="0" applyNumberFormat="1" applyFont="1" applyBorder="1" applyAlignment="1">
      <alignment horizontal="left"/>
    </xf>
    <xf numFmtId="165" fontId="10" fillId="0" borderId="20" xfId="0" applyNumberFormat="1" applyFont="1" applyBorder="1" applyAlignment="1">
      <alignment horizontal="left"/>
    </xf>
    <xf numFmtId="165" fontId="10" fillId="0" borderId="21" xfId="0" applyNumberFormat="1" applyFont="1" applyBorder="1" applyAlignment="1">
      <alignment horizontal="left"/>
    </xf>
    <xf numFmtId="165" fontId="10" fillId="0" borderId="24" xfId="0" applyNumberFormat="1" applyFont="1" applyBorder="1" applyAlignment="1">
      <alignment horizontal="left"/>
    </xf>
    <xf numFmtId="165" fontId="10" fillId="0" borderId="39" xfId="0" applyNumberFormat="1" applyFont="1" applyBorder="1" applyAlignment="1">
      <alignment horizontal="left"/>
    </xf>
    <xf numFmtId="37" fontId="8" fillId="0" borderId="0" xfId="0" applyNumberFormat="1" applyFont="1" applyAlignment="1">
      <alignment horizontal="left"/>
    </xf>
    <xf numFmtId="0" fontId="7" fillId="0" borderId="11" xfId="0" quotePrefix="1" applyFont="1" applyBorder="1" applyAlignment="1">
      <alignment horizontal="center"/>
    </xf>
    <xf numFmtId="0" fontId="0" fillId="0" borderId="12" xfId="0" applyBorder="1"/>
    <xf numFmtId="0" fontId="0" fillId="0" borderId="14" xfId="0" applyBorder="1"/>
    <xf numFmtId="0" fontId="7" fillId="0" borderId="54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7" fillId="0" borderId="55" xfId="0" applyFont="1" applyBorder="1" applyAlignment="1">
      <alignment horizontal="center"/>
    </xf>
    <xf numFmtId="165" fontId="7" fillId="0" borderId="12" xfId="0" applyNumberFormat="1" applyFont="1" applyBorder="1" applyAlignment="1">
      <alignment horizontal="center"/>
    </xf>
    <xf numFmtId="165" fontId="7" fillId="0" borderId="13" xfId="0" quotePrefix="1" applyNumberFormat="1" applyFont="1" applyBorder="1" applyAlignment="1">
      <alignment horizontal="center"/>
    </xf>
    <xf numFmtId="0" fontId="7" fillId="0" borderId="12" xfId="0" quotePrefix="1" applyFont="1" applyBorder="1" applyAlignment="1">
      <alignment horizontal="center"/>
    </xf>
    <xf numFmtId="0" fontId="7" fillId="0" borderId="14" xfId="0" quotePrefix="1" applyFont="1" applyBorder="1" applyAlignment="1">
      <alignment horizontal="center"/>
    </xf>
    <xf numFmtId="0" fontId="7" fillId="0" borderId="21" xfId="0" quotePrefix="1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165" fontId="7" fillId="0" borderId="21" xfId="0" applyNumberFormat="1" applyFont="1" applyBorder="1" applyAlignment="1">
      <alignment horizontal="center"/>
    </xf>
    <xf numFmtId="165" fontId="7" fillId="0" borderId="39" xfId="0" quotePrefix="1" applyNumberFormat="1" applyFont="1" applyBorder="1" applyAlignment="1">
      <alignment horizontal="center"/>
    </xf>
    <xf numFmtId="165" fontId="7" fillId="0" borderId="39" xfId="0" applyNumberFormat="1" applyFont="1" applyBorder="1" applyAlignment="1">
      <alignment horizontal="center"/>
    </xf>
    <xf numFmtId="165" fontId="10" fillId="0" borderId="39" xfId="0" quotePrefix="1" applyNumberFormat="1" applyFont="1" applyBorder="1" applyAlignment="1">
      <alignment horizontal="left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65" fontId="10" fillId="0" borderId="23" xfId="32" applyNumberFormat="1" applyFont="1" applyFill="1" applyBorder="1" applyAlignment="1">
      <alignment horizontal="right"/>
    </xf>
  </cellXfs>
  <cellStyles count="34247">
    <cellStyle name="20% - Accent1 2" xfId="33" xr:uid="{7A85DBDC-2F0E-4680-BB42-2FA71C1273B4}"/>
    <cellStyle name="20% - Accent2 2" xfId="34" xr:uid="{79C8AF84-82A2-455B-AC8D-6BAE5D9D26C1}"/>
    <cellStyle name="20% - Accent3 2" xfId="35" xr:uid="{45BC6C81-66E1-4999-92D2-45E5C488FC87}"/>
    <cellStyle name="20% - Accent4 2" xfId="36" xr:uid="{B3C38D8F-A09E-4BB6-B1D3-7F4352A29179}"/>
    <cellStyle name="20% - Accent5 2" xfId="37" xr:uid="{A67A6497-F6F3-4BCD-88CA-D660676F2B58}"/>
    <cellStyle name="20% - Accent6 2" xfId="38" xr:uid="{43E2A1CC-4C19-47AA-9FD3-70F14A7C9DA0}"/>
    <cellStyle name="40% - Accent1 2" xfId="39" xr:uid="{016A5ADE-A6E6-4CAB-A303-3A6F83C4F472}"/>
    <cellStyle name="40% - Accent2 2" xfId="40" xr:uid="{F45AAFC6-DA9D-4D2C-B264-93AAAC5C56A0}"/>
    <cellStyle name="40% - Accent3 2" xfId="41" xr:uid="{C2161E0F-BA14-428F-9C79-A63BC71360AF}"/>
    <cellStyle name="40% - Accent4 2" xfId="42" xr:uid="{AA558AE8-3AF3-4166-8FF9-A94DED872128}"/>
    <cellStyle name="40% - Accent5 2" xfId="43" xr:uid="{C4597284-BA70-43E3-9681-11BA6A3257E0}"/>
    <cellStyle name="40% - Accent6 2" xfId="44" xr:uid="{C84FBD0C-BE13-4862-93B6-79477EF6B9D0}"/>
    <cellStyle name="60% - Accent1 2" xfId="45" xr:uid="{EA93645A-894F-4C1F-85A3-446463FEAC5E}"/>
    <cellStyle name="60% - Accent2 2" xfId="46" xr:uid="{B3DFE443-7BEE-4E2B-B4B9-26F0EF440374}"/>
    <cellStyle name="60% - Accent3 2" xfId="47" xr:uid="{B20CFEA3-3FCC-4253-95A1-90595B983643}"/>
    <cellStyle name="60% - Accent4 2" xfId="48" xr:uid="{B819839D-8D40-4ABC-9CF0-BFE922C71A3D}"/>
    <cellStyle name="60% - Accent5 2" xfId="49" xr:uid="{6C783E09-E066-4BEE-AC39-7042775C609E}"/>
    <cellStyle name="60% - Accent6 2" xfId="50" xr:uid="{CCFF1749-7375-495A-87AB-DEB21A43640B}"/>
    <cellStyle name="Accent1 2" xfId="51" xr:uid="{D33C4174-EB3B-4B29-9CA3-BDA573E4F04F}"/>
    <cellStyle name="Accent2 2" xfId="52" xr:uid="{4625AD74-686F-420E-ADA3-64D6FEF4636F}"/>
    <cellStyle name="Accent3 2" xfId="53" xr:uid="{DF6FDDA2-F0AB-41E7-AF97-C69E8EEC3856}"/>
    <cellStyle name="Accent4 2" xfId="54" xr:uid="{98C30E41-87FA-46CE-A8A2-5A8BE336218C}"/>
    <cellStyle name="Accent5 2" xfId="55" xr:uid="{1B33DD99-9E29-419F-8D58-2967E8A8E913}"/>
    <cellStyle name="Accent6 2" xfId="56" xr:uid="{3D6D00DF-8884-49F3-803F-7A264D24469B}"/>
    <cellStyle name="Bad 2" xfId="57" xr:uid="{36DB0A88-CBCD-40FF-9FB6-124428F38B86}"/>
    <cellStyle name="Calc Currency (0)" xfId="58" xr:uid="{072486F0-3BC0-498A-A291-D9539D79CBDD}"/>
    <cellStyle name="Calc Currency (0) 2" xfId="59" xr:uid="{A2AB3C7C-616F-4E24-86B3-588D66E98C0B}"/>
    <cellStyle name="Calc Currency (2)" xfId="60" xr:uid="{492D429C-FF54-42E4-B209-C7CCD1178C8D}"/>
    <cellStyle name="Calc Currency (2) 2" xfId="61" xr:uid="{E51A3333-3EB4-4B5A-A9FD-9E812B14D437}"/>
    <cellStyle name="Calc Percent (0)" xfId="62" xr:uid="{36BD65CF-B492-494A-97D6-49107F72F99A}"/>
    <cellStyle name="Calc Percent (0) 2" xfId="63" xr:uid="{ECE8363C-BD85-463C-938B-D3043EF25698}"/>
    <cellStyle name="Calc Percent (1)" xfId="64" xr:uid="{32F7E924-6835-425C-9F3B-B1EAAC0969A9}"/>
    <cellStyle name="Calc Percent (1) 2" xfId="65" xr:uid="{074A71D9-6FAE-42B3-B37E-A29472574E43}"/>
    <cellStyle name="Calc Percent (2)" xfId="66" xr:uid="{C505A65F-3B1E-4BAD-968A-DA128D1EB757}"/>
    <cellStyle name="Calc Percent (2) 2" xfId="67" xr:uid="{1D99AB96-11ED-4C44-94CE-B37C67AD3A6A}"/>
    <cellStyle name="Calc Units (0)" xfId="68" xr:uid="{566B3580-A715-4B38-AFDC-1D8DD3930EF0}"/>
    <cellStyle name="Calc Units (0) 2" xfId="69" xr:uid="{0E04DCFA-7933-4C70-A1BC-50F0B7706653}"/>
    <cellStyle name="Calc Units (1)" xfId="70" xr:uid="{40E409DC-A11F-40F3-A198-F42D23BC35D6}"/>
    <cellStyle name="Calc Units (1) 2" xfId="71" xr:uid="{30EBB347-7E61-4927-BE2C-3F919B1F574D}"/>
    <cellStyle name="Calc Units (2)" xfId="72" xr:uid="{818295B1-8807-408A-A0F5-6A6D08F9BF5A}"/>
    <cellStyle name="Calc Units (2) 2" xfId="73" xr:uid="{4F992B7B-CA78-4CC9-8BE2-C6AB35450D38}"/>
    <cellStyle name="Calculation 2" xfId="74" xr:uid="{888A1057-E461-416E-AB0E-5C299CCFBFA9}"/>
    <cellStyle name="Check Cell 2" xfId="75" xr:uid="{61C85250-188F-4D48-ABD7-C1577F162765}"/>
    <cellStyle name="Comma" xfId="1" builtinId="3"/>
    <cellStyle name="Comma [00]" xfId="76" xr:uid="{60F3933E-2CBF-4EFA-897C-8EEBB2D08116}"/>
    <cellStyle name="Comma [00] 2" xfId="77" xr:uid="{2E3FDA12-EAA2-4C97-9B61-CDE14B610369}"/>
    <cellStyle name="Comma 10" xfId="78" xr:uid="{8A7002CA-59D9-4BF6-B14B-E8902EEF4C55}"/>
    <cellStyle name="Comma 10 2" xfId="79" xr:uid="{FB8C89DC-4915-4085-A0CA-B01BE7BC713F}"/>
    <cellStyle name="Comma 10 3" xfId="80" xr:uid="{AC7C7B50-46EA-439A-AE03-05079E7EAF32}"/>
    <cellStyle name="Comma 10 3 2" xfId="17300" xr:uid="{7B6B5D4E-CAD7-4901-A8AC-62CE829C241F}"/>
    <cellStyle name="Comma 11" xfId="81" xr:uid="{38459FAB-C3D8-48B5-A144-33E1CBAA4DE9}"/>
    <cellStyle name="Comma 11 2" xfId="82" xr:uid="{46F0EF4B-8D0B-40D7-8740-C479883F45C0}"/>
    <cellStyle name="Comma 11 3" xfId="83" xr:uid="{C6517FEE-1895-4D6D-BFD7-827B18E91A10}"/>
    <cellStyle name="Comma 11 3 2" xfId="17301" xr:uid="{E282CB1B-0297-4F63-A809-0CBF05210404}"/>
    <cellStyle name="Comma 12" xfId="84" xr:uid="{76C4F10D-6D35-4B33-93A8-F8702493F433}"/>
    <cellStyle name="Comma 12 2" xfId="85" xr:uid="{1FF22208-8949-40ED-A166-ABBE6B393F81}"/>
    <cellStyle name="Comma 12 3" xfId="86" xr:uid="{BF09FFBC-E06B-495E-BA11-AD63C8016D7A}"/>
    <cellStyle name="Comma 12 3 2" xfId="17302" xr:uid="{09B96E87-18E5-4E47-BDB0-DF209FBDC068}"/>
    <cellStyle name="Comma 13" xfId="5" xr:uid="{2F588CED-947C-480B-9EAE-3D4F5EF4E30A}"/>
    <cellStyle name="Comma 13 2" xfId="88" xr:uid="{DD9B05AF-2156-4A29-809A-61042D556CB6}"/>
    <cellStyle name="Comma 13 3" xfId="89" xr:uid="{38333E10-1D1D-4906-A942-4671FE0471A2}"/>
    <cellStyle name="Comma 13 3 10" xfId="4626" xr:uid="{18CC6B3E-F01A-429D-9CC4-31DC2310ACFD}"/>
    <cellStyle name="Comma 13 3 10 2" xfId="13075" xr:uid="{C3575EFB-9DD6-4A06-80E8-332DE4167E20}"/>
    <cellStyle name="Comma 13 3 10 2 2" xfId="30015" xr:uid="{0BD06228-C66B-42E7-A637-07BC1A272441}"/>
    <cellStyle name="Comma 13 3 10 3" xfId="21567" xr:uid="{44689102-3EA2-413C-B9FD-BE1A2DF8C79B}"/>
    <cellStyle name="Comma 13 3 11" xfId="8851" xr:uid="{0EC33D13-D4FD-4F78-A04A-79E8000E9615}"/>
    <cellStyle name="Comma 13 3 11 2" xfId="25791" xr:uid="{C35B64AB-50B8-4F86-8131-CDB577593C85}"/>
    <cellStyle name="Comma 13 3 12" xfId="17303" xr:uid="{A2C1C4A3-2F91-4549-8105-D8AC30602ED0}"/>
    <cellStyle name="Comma 13 3 2" xfId="90" xr:uid="{DED1B754-5498-4545-93A8-D22ED049FB2F}"/>
    <cellStyle name="Comma 13 3 2 10" xfId="17304" xr:uid="{31D42832-DBA4-437E-9E2A-F799D7F8E69B}"/>
    <cellStyle name="Comma 13 3 2 2" xfId="570" xr:uid="{59F082C3-D6D1-4278-8D78-BDED79A5DA8B}"/>
    <cellStyle name="Comma 13 3 2 2 2" xfId="924" xr:uid="{5DF6779A-03F6-47FD-8551-5966A2FBFCEE}"/>
    <cellStyle name="Comma 13 3 2 2 2 2" xfId="1986" xr:uid="{0F852BC1-C138-4F09-9479-55872F4AED35}"/>
    <cellStyle name="Comma 13 3 2 2 2 2 2" xfId="4098" xr:uid="{09C3306D-AC92-4B15-9538-B36454497C44}"/>
    <cellStyle name="Comma 13 3 2 2 2 2 2 2" xfId="8324" xr:uid="{CB8E1CC8-0899-45C2-8FD1-ECF5D9A9DD6B}"/>
    <cellStyle name="Comma 13 3 2 2 2 2 2 2 2" xfId="16772" xr:uid="{39D99BE3-B7D6-4B73-858D-5A73BD1F65E5}"/>
    <cellStyle name="Comma 13 3 2 2 2 2 2 2 2 2" xfId="33712" xr:uid="{EA7E7182-442C-44C6-BC59-F88DC3355550}"/>
    <cellStyle name="Comma 13 3 2 2 2 2 2 2 3" xfId="25264" xr:uid="{53D4A5B9-23EC-41CE-9B12-BA21C617C74D}"/>
    <cellStyle name="Comma 13 3 2 2 2 2 2 3" xfId="12548" xr:uid="{44C43B81-B56F-4C96-9B86-AEF5B5E84AF4}"/>
    <cellStyle name="Comma 13 3 2 2 2 2 2 3 2" xfId="29488" xr:uid="{EDFAC424-060E-4C29-A655-1CA3C7366083}"/>
    <cellStyle name="Comma 13 3 2 2 2 2 2 4" xfId="21040" xr:uid="{1ECAE7FC-FE80-4C44-944B-50230180B41D}"/>
    <cellStyle name="Comma 13 3 2 2 2 2 3" xfId="6212" xr:uid="{55C9131A-E7E2-4956-B455-34EDC43760DA}"/>
    <cellStyle name="Comma 13 3 2 2 2 2 3 2" xfId="14660" xr:uid="{12BBF3F3-4903-4CA7-8CAA-DBE0C45371C4}"/>
    <cellStyle name="Comma 13 3 2 2 2 2 3 2 2" xfId="31600" xr:uid="{7152DD92-3855-4858-8DF0-298D2F056DB1}"/>
    <cellStyle name="Comma 13 3 2 2 2 2 3 3" xfId="23152" xr:uid="{7D9A3F8A-01B5-4D5E-8A1F-AB3D0E288D1D}"/>
    <cellStyle name="Comma 13 3 2 2 2 2 4" xfId="10436" xr:uid="{BFCBB87E-61B4-45C7-ACFD-BC5826B3365F}"/>
    <cellStyle name="Comma 13 3 2 2 2 2 4 2" xfId="27376" xr:uid="{8F924A74-AE37-4E8E-9282-260B5DE1612D}"/>
    <cellStyle name="Comma 13 3 2 2 2 2 5" xfId="18928" xr:uid="{F1C1AF5D-B22F-47B0-A62B-CA1B438864D0}"/>
    <cellStyle name="Comma 13 3 2 2 2 3" xfId="3042" xr:uid="{41C25BF7-C3A6-48CF-A631-CF8C8D1A80BA}"/>
    <cellStyle name="Comma 13 3 2 2 2 3 2" xfId="7268" xr:uid="{126C0619-CE8C-421B-B17C-699E40CCB55E}"/>
    <cellStyle name="Comma 13 3 2 2 2 3 2 2" xfId="15716" xr:uid="{73A2E176-98F6-48C9-9722-3A98411D4C80}"/>
    <cellStyle name="Comma 13 3 2 2 2 3 2 2 2" xfId="32656" xr:uid="{D6747D71-3235-4258-B6D8-588F5A9EA46B}"/>
    <cellStyle name="Comma 13 3 2 2 2 3 2 3" xfId="24208" xr:uid="{10610622-08AF-47EC-8EFC-2466946DA1DB}"/>
    <cellStyle name="Comma 13 3 2 2 2 3 3" xfId="11492" xr:uid="{5D108D0F-8C59-4FEF-AE1E-3A563373E5FC}"/>
    <cellStyle name="Comma 13 3 2 2 2 3 3 2" xfId="28432" xr:uid="{BB22A9CC-F2FA-4E9D-B586-61BAF570E154}"/>
    <cellStyle name="Comma 13 3 2 2 2 3 4" xfId="19984" xr:uid="{95ADCB5F-D67F-4430-ABD9-80CBDB6F3CC6}"/>
    <cellStyle name="Comma 13 3 2 2 2 4" xfId="5156" xr:uid="{072312BE-E054-4BBA-AAA8-165DCAD78EAF}"/>
    <cellStyle name="Comma 13 3 2 2 2 4 2" xfId="13604" xr:uid="{BB01A44C-2192-49F8-8060-3155A5AF9443}"/>
    <cellStyle name="Comma 13 3 2 2 2 4 2 2" xfId="30544" xr:uid="{AD748038-472B-43B4-9DB3-CF674C8D200D}"/>
    <cellStyle name="Comma 13 3 2 2 2 4 3" xfId="22096" xr:uid="{0B2C7FB9-CD39-4222-A48B-2D855F9908A5}"/>
    <cellStyle name="Comma 13 3 2 2 2 5" xfId="9380" xr:uid="{1B9932FA-500C-4E40-A64C-176C06ABCC93}"/>
    <cellStyle name="Comma 13 3 2 2 2 5 2" xfId="26320" xr:uid="{094DE4A8-EF33-4C0E-BF28-087E5E521D51}"/>
    <cellStyle name="Comma 13 3 2 2 2 6" xfId="17872" xr:uid="{1F08CED4-9779-479B-B0F3-00D3B61E9A21}"/>
    <cellStyle name="Comma 13 3 2 2 3" xfId="1634" xr:uid="{CDD2F080-A38B-46FA-BEDE-803438828310}"/>
    <cellStyle name="Comma 13 3 2 2 3 2" xfId="3746" xr:uid="{658EDD60-8F9E-4B50-8BE0-884A04FA5EE5}"/>
    <cellStyle name="Comma 13 3 2 2 3 2 2" xfId="7972" xr:uid="{FEEAB4F3-2DB9-4346-BE47-C9A9F542201B}"/>
    <cellStyle name="Comma 13 3 2 2 3 2 2 2" xfId="16420" xr:uid="{36650600-7CDD-4281-BDDE-D52FEF10B6F6}"/>
    <cellStyle name="Comma 13 3 2 2 3 2 2 2 2" xfId="33360" xr:uid="{48D086CF-90C0-49A2-801A-2D4DCE7A3762}"/>
    <cellStyle name="Comma 13 3 2 2 3 2 2 3" xfId="24912" xr:uid="{087E8587-DBF6-42E3-8400-CC32195A1304}"/>
    <cellStyle name="Comma 13 3 2 2 3 2 3" xfId="12196" xr:uid="{FB3EF9B4-8EAF-4EE2-8155-C39777F303C3}"/>
    <cellStyle name="Comma 13 3 2 2 3 2 3 2" xfId="29136" xr:uid="{CADA71E2-3299-40AB-B6D8-7AEEF7ADEBB5}"/>
    <cellStyle name="Comma 13 3 2 2 3 2 4" xfId="20688" xr:uid="{E78B3469-E717-4117-9BD9-0284F0F28417}"/>
    <cellStyle name="Comma 13 3 2 2 3 3" xfId="5860" xr:uid="{3DA2A4D1-D79D-44CA-A430-20DF73904FF8}"/>
    <cellStyle name="Comma 13 3 2 2 3 3 2" xfId="14308" xr:uid="{92BE8D53-1DB9-4AA3-9717-0914C9B2F85E}"/>
    <cellStyle name="Comma 13 3 2 2 3 3 2 2" xfId="31248" xr:uid="{99BDD9B8-F1D2-48E7-92DA-C3EA646D2474}"/>
    <cellStyle name="Comma 13 3 2 2 3 3 3" xfId="22800" xr:uid="{6CD77446-FCD0-4C6B-959F-42C4F0C43E55}"/>
    <cellStyle name="Comma 13 3 2 2 3 4" xfId="10084" xr:uid="{22157CF3-6D68-47C6-8F11-AA173F044C21}"/>
    <cellStyle name="Comma 13 3 2 2 3 4 2" xfId="27024" xr:uid="{57BD523B-5B19-4488-8DC6-318811ECDBDB}"/>
    <cellStyle name="Comma 13 3 2 2 3 5" xfId="18576" xr:uid="{DBC5FA32-EF5A-4F2F-BB11-53930AFF14BF}"/>
    <cellStyle name="Comma 13 3 2 2 4" xfId="2690" xr:uid="{9F05CCBF-B278-450B-9474-4CA7AE4931A3}"/>
    <cellStyle name="Comma 13 3 2 2 4 2" xfId="6916" xr:uid="{9103DDA1-154A-45BF-BE71-F32BA4609A5D}"/>
    <cellStyle name="Comma 13 3 2 2 4 2 2" xfId="15364" xr:uid="{CCB52212-CFCE-4CF9-9BEB-E18294A6C15E}"/>
    <cellStyle name="Comma 13 3 2 2 4 2 2 2" xfId="32304" xr:uid="{4D2AD55E-95A3-4801-9609-6E36A38A63F4}"/>
    <cellStyle name="Comma 13 3 2 2 4 2 3" xfId="23856" xr:uid="{62BEC045-5E61-4345-AB8F-8A0CA4A1966C}"/>
    <cellStyle name="Comma 13 3 2 2 4 3" xfId="11140" xr:uid="{D1FE0505-A357-4189-9611-20AA5F9DC408}"/>
    <cellStyle name="Comma 13 3 2 2 4 3 2" xfId="28080" xr:uid="{88A272CA-4F57-468B-A4D7-CB4CB69FB520}"/>
    <cellStyle name="Comma 13 3 2 2 4 4" xfId="19632" xr:uid="{87925428-4172-4616-B2D2-4B26368C716A}"/>
    <cellStyle name="Comma 13 3 2 2 5" xfId="4804" xr:uid="{4E420359-ED22-4F60-9457-DB5B6D168F02}"/>
    <cellStyle name="Comma 13 3 2 2 5 2" xfId="13252" xr:uid="{7A84BA1C-4D12-4DBE-A25E-91A1F468EBEC}"/>
    <cellStyle name="Comma 13 3 2 2 5 2 2" xfId="30192" xr:uid="{D142C464-E738-468F-A954-66CA4C096568}"/>
    <cellStyle name="Comma 13 3 2 2 5 3" xfId="21744" xr:uid="{BF4CAE2B-16FA-4F57-BFBE-B0D228A27E20}"/>
    <cellStyle name="Comma 13 3 2 2 6" xfId="9028" xr:uid="{CCA4301F-F5EE-4A9E-88CA-8B80A5E91498}"/>
    <cellStyle name="Comma 13 3 2 2 6 2" xfId="25968" xr:uid="{1D5455C0-C581-4BE0-AA60-7C17B3EE0AD9}"/>
    <cellStyle name="Comma 13 3 2 2 7" xfId="17520" xr:uid="{BE1B502C-5267-4B46-8155-8CE38D57B49F}"/>
    <cellStyle name="Comma 13 3 2 3" xfId="748" xr:uid="{85E398E8-CA00-47AD-9303-6ECB278E6A78}"/>
    <cellStyle name="Comma 13 3 2 3 2" xfId="1810" xr:uid="{BAD6DCDA-DEBF-4364-97D3-BF79FC2FDAF4}"/>
    <cellStyle name="Comma 13 3 2 3 2 2" xfId="3922" xr:uid="{FA747E49-8393-4688-98D4-43F9B7D34D47}"/>
    <cellStyle name="Comma 13 3 2 3 2 2 2" xfId="8148" xr:uid="{00DEB9D3-7EF5-48DC-AAEC-CA602447CFF4}"/>
    <cellStyle name="Comma 13 3 2 3 2 2 2 2" xfId="16596" xr:uid="{75A1A00A-BA7F-4FA4-AC40-AD17290E779B}"/>
    <cellStyle name="Comma 13 3 2 3 2 2 2 2 2" xfId="33536" xr:uid="{9136D724-9D7F-442E-BF7E-75D32F39DCCE}"/>
    <cellStyle name="Comma 13 3 2 3 2 2 2 3" xfId="25088" xr:uid="{B76CA6A5-D5E5-4061-9BF3-5873AE74F231}"/>
    <cellStyle name="Comma 13 3 2 3 2 2 3" xfId="12372" xr:uid="{B2F683EA-56C6-44C1-BD63-339F4A904C2A}"/>
    <cellStyle name="Comma 13 3 2 3 2 2 3 2" xfId="29312" xr:uid="{956B5383-EBF9-4225-9FD5-84D0E567E2A0}"/>
    <cellStyle name="Comma 13 3 2 3 2 2 4" xfId="20864" xr:uid="{4FE341D9-E313-41DE-A73C-0F2553138ADB}"/>
    <cellStyle name="Comma 13 3 2 3 2 3" xfId="6036" xr:uid="{40F71309-79C9-4DFB-A319-BB786530851F}"/>
    <cellStyle name="Comma 13 3 2 3 2 3 2" xfId="14484" xr:uid="{7357DD0E-40EC-4EC6-99BA-C0F894A7369D}"/>
    <cellStyle name="Comma 13 3 2 3 2 3 2 2" xfId="31424" xr:uid="{E1C79872-C88C-48C1-8521-693EF58D72C9}"/>
    <cellStyle name="Comma 13 3 2 3 2 3 3" xfId="22976" xr:uid="{3821A5D9-E6DB-4BD5-8A5F-EAB72AA7F329}"/>
    <cellStyle name="Comma 13 3 2 3 2 4" xfId="10260" xr:uid="{62F50EE3-F192-4CC8-BB14-F1D77DD1BB69}"/>
    <cellStyle name="Comma 13 3 2 3 2 4 2" xfId="27200" xr:uid="{6F5A801A-A8E2-4C18-9590-B1602BAF4853}"/>
    <cellStyle name="Comma 13 3 2 3 2 5" xfId="18752" xr:uid="{7813769C-F87E-434C-B0F7-D9FB19E00863}"/>
    <cellStyle name="Comma 13 3 2 3 3" xfId="2866" xr:uid="{408190F5-32CB-4C18-84E4-06C0F93CACBC}"/>
    <cellStyle name="Comma 13 3 2 3 3 2" xfId="7092" xr:uid="{F916E65C-066B-454E-9B74-0692F8EA527C}"/>
    <cellStyle name="Comma 13 3 2 3 3 2 2" xfId="15540" xr:uid="{11CE7CB2-8981-481E-B949-46FDB1828570}"/>
    <cellStyle name="Comma 13 3 2 3 3 2 2 2" xfId="32480" xr:uid="{0238A26D-B7B8-47AE-9DB0-2B5156C94EF7}"/>
    <cellStyle name="Comma 13 3 2 3 3 2 3" xfId="24032" xr:uid="{168326C0-D496-4589-A073-40A031376D7D}"/>
    <cellStyle name="Comma 13 3 2 3 3 3" xfId="11316" xr:uid="{658C7634-40DD-48B8-ADDC-8DB46E29F227}"/>
    <cellStyle name="Comma 13 3 2 3 3 3 2" xfId="28256" xr:uid="{C433B033-0470-427E-99EA-FD58B6F6B230}"/>
    <cellStyle name="Comma 13 3 2 3 3 4" xfId="19808" xr:uid="{6910EEA0-CA52-4608-982D-7B74369F9B97}"/>
    <cellStyle name="Comma 13 3 2 3 4" xfId="4980" xr:uid="{8058E15F-D6C9-466D-885B-52C92B64051B}"/>
    <cellStyle name="Comma 13 3 2 3 4 2" xfId="13428" xr:uid="{1176A2CE-FD37-4A6B-B996-A49996EF52A0}"/>
    <cellStyle name="Comma 13 3 2 3 4 2 2" xfId="30368" xr:uid="{733AD574-B035-4D9F-AD35-62D6A429713D}"/>
    <cellStyle name="Comma 13 3 2 3 4 3" xfId="21920" xr:uid="{385069C8-5C8C-4B82-A4AA-BD184CE3A4C2}"/>
    <cellStyle name="Comma 13 3 2 3 5" xfId="9204" xr:uid="{6D16E9C8-0A01-46AF-A3C0-35AD4C55E302}"/>
    <cellStyle name="Comma 13 3 2 3 5 2" xfId="26144" xr:uid="{44622923-0B18-4A10-A32D-A4C8E5780A94}"/>
    <cellStyle name="Comma 13 3 2 3 6" xfId="17696" xr:uid="{35D00FCC-A0B4-4BBF-8765-872AC8F7534C}"/>
    <cellStyle name="Comma 13 3 2 4" xfId="1100" xr:uid="{1344B9BA-E403-40D4-9822-2687DE8C5409}"/>
    <cellStyle name="Comma 13 3 2 4 2" xfId="2162" xr:uid="{861A8A53-E82F-49E7-BB11-FB1A2E734BC4}"/>
    <cellStyle name="Comma 13 3 2 4 2 2" xfId="4274" xr:uid="{8BCB7BD2-E614-422B-9DC1-4C2CF720B54A}"/>
    <cellStyle name="Comma 13 3 2 4 2 2 2" xfId="8500" xr:uid="{25D387D5-17E8-4BA3-8F1B-6042A071BA07}"/>
    <cellStyle name="Comma 13 3 2 4 2 2 2 2" xfId="16948" xr:uid="{A96874A6-64EF-4AA3-94A3-64CED757E24E}"/>
    <cellStyle name="Comma 13 3 2 4 2 2 2 2 2" xfId="33888" xr:uid="{43A29EDA-5FA2-4C26-B732-A2A38A9D2091}"/>
    <cellStyle name="Comma 13 3 2 4 2 2 2 3" xfId="25440" xr:uid="{BE103B62-FABD-4862-B265-7061D5D4FEC6}"/>
    <cellStyle name="Comma 13 3 2 4 2 2 3" xfId="12724" xr:uid="{942C6BCF-B9F8-43E6-BA43-309EF74578B2}"/>
    <cellStyle name="Comma 13 3 2 4 2 2 3 2" xfId="29664" xr:uid="{701EE3A5-1F0E-434C-9A73-02D4EEB7A2AE}"/>
    <cellStyle name="Comma 13 3 2 4 2 2 4" xfId="21216" xr:uid="{051E6BD9-9160-4A51-B17F-FCF4FD91E7E5}"/>
    <cellStyle name="Comma 13 3 2 4 2 3" xfId="6388" xr:uid="{62F16318-DADA-4E07-8F60-4574AB0460B8}"/>
    <cellStyle name="Comma 13 3 2 4 2 3 2" xfId="14836" xr:uid="{1D614F55-0F36-4DFE-A9B6-EDDFB84EEB32}"/>
    <cellStyle name="Comma 13 3 2 4 2 3 2 2" xfId="31776" xr:uid="{6603C1AD-E0C9-446F-9657-6EBE772DBF87}"/>
    <cellStyle name="Comma 13 3 2 4 2 3 3" xfId="23328" xr:uid="{E647A04A-6BDD-46F5-8DB8-BF80EC10ADA5}"/>
    <cellStyle name="Comma 13 3 2 4 2 4" xfId="10612" xr:uid="{6FA83C14-AC5F-4DDE-889F-55D01C5127FA}"/>
    <cellStyle name="Comma 13 3 2 4 2 4 2" xfId="27552" xr:uid="{E1AF1ACE-34C3-4A30-B066-24D27340685E}"/>
    <cellStyle name="Comma 13 3 2 4 2 5" xfId="19104" xr:uid="{83D8CB77-AF26-466E-8EFF-32450F126B06}"/>
    <cellStyle name="Comma 13 3 2 4 3" xfId="3218" xr:uid="{491CBCC0-6523-41D2-A979-843873602809}"/>
    <cellStyle name="Comma 13 3 2 4 3 2" xfId="7444" xr:uid="{54D9CD4C-6B94-4787-9561-269513FF2C3B}"/>
    <cellStyle name="Comma 13 3 2 4 3 2 2" xfId="15892" xr:uid="{7E1444AC-E9AB-4CD8-950E-5478EAB77FD8}"/>
    <cellStyle name="Comma 13 3 2 4 3 2 2 2" xfId="32832" xr:uid="{FD2FCC0C-E563-40E0-93FA-FB444CB36FC6}"/>
    <cellStyle name="Comma 13 3 2 4 3 2 3" xfId="24384" xr:uid="{1EA4AC23-4246-4CE9-BAF1-D5F5D1CF7AED}"/>
    <cellStyle name="Comma 13 3 2 4 3 3" xfId="11668" xr:uid="{373703B3-4103-4EAA-93EB-BD849959DFC6}"/>
    <cellStyle name="Comma 13 3 2 4 3 3 2" xfId="28608" xr:uid="{855135E9-8BEF-49FD-A241-EA5766ACB5FD}"/>
    <cellStyle name="Comma 13 3 2 4 3 4" xfId="20160" xr:uid="{A3632BC9-1EE1-43D1-BBF6-2572029B6EAF}"/>
    <cellStyle name="Comma 13 3 2 4 4" xfId="5332" xr:uid="{A9638325-40E8-461E-9DD5-DF7ABD862FA6}"/>
    <cellStyle name="Comma 13 3 2 4 4 2" xfId="13780" xr:uid="{D6DD1718-F7CA-408E-A9F0-3C4CEE2DD38A}"/>
    <cellStyle name="Comma 13 3 2 4 4 2 2" xfId="30720" xr:uid="{10DAAC28-CAE4-4B84-9FAC-22753BA41196}"/>
    <cellStyle name="Comma 13 3 2 4 4 3" xfId="22272" xr:uid="{1F955CD4-132C-4C77-B40C-9BB3ED440AEE}"/>
    <cellStyle name="Comma 13 3 2 4 5" xfId="9556" xr:uid="{CFF532CB-4CD9-401E-9C0A-4595CA945E3C}"/>
    <cellStyle name="Comma 13 3 2 4 5 2" xfId="26496" xr:uid="{DA7971BE-9928-406E-8903-F4EF764F7FC9}"/>
    <cellStyle name="Comma 13 3 2 4 6" xfId="18048" xr:uid="{12C6313A-26A5-44F3-A3EC-660BF331FE9C}"/>
    <cellStyle name="Comma 13 3 2 5" xfId="1282" xr:uid="{0DE7F031-D6BA-40F1-93C3-90B289891C1E}"/>
    <cellStyle name="Comma 13 3 2 5 2" xfId="2338" xr:uid="{1BD3BEE9-C385-4A5B-B781-BC6165F9C710}"/>
    <cellStyle name="Comma 13 3 2 5 2 2" xfId="4450" xr:uid="{ED73E206-BABE-4CD4-AF74-C5783F93B99D}"/>
    <cellStyle name="Comma 13 3 2 5 2 2 2" xfId="8676" xr:uid="{40820940-61A8-41D3-845B-BDCA12F59CE5}"/>
    <cellStyle name="Comma 13 3 2 5 2 2 2 2" xfId="17124" xr:uid="{BE26A252-E77D-4CC9-9230-202AB06AC676}"/>
    <cellStyle name="Comma 13 3 2 5 2 2 2 2 2" xfId="34064" xr:uid="{85C020DB-E951-47C3-8DA7-BB82C673389F}"/>
    <cellStyle name="Comma 13 3 2 5 2 2 2 3" xfId="25616" xr:uid="{A54D98D5-7678-48A3-83A3-6417EE580A00}"/>
    <cellStyle name="Comma 13 3 2 5 2 2 3" xfId="12900" xr:uid="{F03B7BC1-F476-4839-974D-9DC93EE5DC73}"/>
    <cellStyle name="Comma 13 3 2 5 2 2 3 2" xfId="29840" xr:uid="{C48A7D70-6AED-4844-B8ED-4768C22E7261}"/>
    <cellStyle name="Comma 13 3 2 5 2 2 4" xfId="21392" xr:uid="{9348EA7D-4F18-44B4-B11C-9529B362FC7D}"/>
    <cellStyle name="Comma 13 3 2 5 2 3" xfId="6564" xr:uid="{359E3BFE-88E7-43BD-8844-25D440AA84E4}"/>
    <cellStyle name="Comma 13 3 2 5 2 3 2" xfId="15012" xr:uid="{1D692A31-BC00-4DD3-87C4-9EC8F14BC59D}"/>
    <cellStyle name="Comma 13 3 2 5 2 3 2 2" xfId="31952" xr:uid="{5709F0B0-46C1-4B41-8834-D672BDBC59DB}"/>
    <cellStyle name="Comma 13 3 2 5 2 3 3" xfId="23504" xr:uid="{FFBD8950-9C35-4672-A88C-23ED26ACC6E5}"/>
    <cellStyle name="Comma 13 3 2 5 2 4" xfId="10788" xr:uid="{A63E2EB1-54A8-441C-BD9A-07C8F2A8A0DE}"/>
    <cellStyle name="Comma 13 3 2 5 2 4 2" xfId="27728" xr:uid="{CFADEA3A-A900-4F9E-B334-14D65F1BAC70}"/>
    <cellStyle name="Comma 13 3 2 5 2 5" xfId="19280" xr:uid="{D22660B3-8C5B-4430-A8C6-E6134647333D}"/>
    <cellStyle name="Comma 13 3 2 5 3" xfId="3394" xr:uid="{F4A4C2A5-CCA1-499F-9FC6-C15DDEE89F97}"/>
    <cellStyle name="Comma 13 3 2 5 3 2" xfId="7620" xr:uid="{0A2899BF-2A8E-458E-8ADE-65AAE8846769}"/>
    <cellStyle name="Comma 13 3 2 5 3 2 2" xfId="16068" xr:uid="{060EBEF0-0336-43A9-A1FC-6DFDEC5D39E1}"/>
    <cellStyle name="Comma 13 3 2 5 3 2 2 2" xfId="33008" xr:uid="{637D0387-CB40-43A2-817A-592396696A21}"/>
    <cellStyle name="Comma 13 3 2 5 3 2 3" xfId="24560" xr:uid="{C81C3FF5-2E4A-4A35-8CA3-56558207AFB5}"/>
    <cellStyle name="Comma 13 3 2 5 3 3" xfId="11844" xr:uid="{CC41372E-8E0D-49A9-AB56-102C804F64DE}"/>
    <cellStyle name="Comma 13 3 2 5 3 3 2" xfId="28784" xr:uid="{BCAE47ED-A021-404A-AAE4-1B9EB4FBDCA4}"/>
    <cellStyle name="Comma 13 3 2 5 3 4" xfId="20336" xr:uid="{E4511FD4-421B-4E49-9ED1-7E20098C9264}"/>
    <cellStyle name="Comma 13 3 2 5 4" xfId="5508" xr:uid="{5D6CEA27-02E0-4F1E-B3B6-89AD3C2522A8}"/>
    <cellStyle name="Comma 13 3 2 5 4 2" xfId="13956" xr:uid="{20406E8C-1D8A-45FF-BE05-19F8706C0A33}"/>
    <cellStyle name="Comma 13 3 2 5 4 2 2" xfId="30896" xr:uid="{A2C0AAF1-DD00-4206-ABE2-B25B7E0B01FD}"/>
    <cellStyle name="Comma 13 3 2 5 4 3" xfId="22448" xr:uid="{A4AE2AFD-F9F7-46D2-90BE-FC30F522D8C7}"/>
    <cellStyle name="Comma 13 3 2 5 5" xfId="9732" xr:uid="{0456C598-01FE-47DD-8E81-340212D35EE3}"/>
    <cellStyle name="Comma 13 3 2 5 5 2" xfId="26672" xr:uid="{318B105C-7D89-4526-8F1D-D1CA2C1ABCEB}"/>
    <cellStyle name="Comma 13 3 2 5 6" xfId="18224" xr:uid="{CE876CFB-ABEF-456A-AC5B-1BD8E2AB09D1}"/>
    <cellStyle name="Comma 13 3 2 6" xfId="1458" xr:uid="{685C805D-8086-4967-A742-204130609A15}"/>
    <cellStyle name="Comma 13 3 2 6 2" xfId="3570" xr:uid="{D41425C5-4E69-40FE-9958-505BD59DF738}"/>
    <cellStyle name="Comma 13 3 2 6 2 2" xfId="7796" xr:uid="{47075991-55E2-405C-A9DF-C9AE9D2FF318}"/>
    <cellStyle name="Comma 13 3 2 6 2 2 2" xfId="16244" xr:uid="{ECDA3911-2385-4191-B655-87198E561ACB}"/>
    <cellStyle name="Comma 13 3 2 6 2 2 2 2" xfId="33184" xr:uid="{670E2FF4-FEC8-4159-96BC-40E779892E63}"/>
    <cellStyle name="Comma 13 3 2 6 2 2 3" xfId="24736" xr:uid="{942BB8CB-64D3-4378-ADC7-A3D7E819DA48}"/>
    <cellStyle name="Comma 13 3 2 6 2 3" xfId="12020" xr:uid="{566ED603-CB41-45C0-A27B-1E230FC08929}"/>
    <cellStyle name="Comma 13 3 2 6 2 3 2" xfId="28960" xr:uid="{21837649-0F4C-4B41-AE86-FC53EB5C3E73}"/>
    <cellStyle name="Comma 13 3 2 6 2 4" xfId="20512" xr:uid="{807D4C03-7D1D-4369-8793-0AB951E322D3}"/>
    <cellStyle name="Comma 13 3 2 6 3" xfId="5684" xr:uid="{202D0CB9-395A-43FA-ABF6-F6BE37527332}"/>
    <cellStyle name="Comma 13 3 2 6 3 2" xfId="14132" xr:uid="{F9DCB35E-2132-4DA6-AA54-4DA7956DA4E2}"/>
    <cellStyle name="Comma 13 3 2 6 3 2 2" xfId="31072" xr:uid="{B1FA968F-6433-42C0-8AA4-C3C56951AB61}"/>
    <cellStyle name="Comma 13 3 2 6 3 3" xfId="22624" xr:uid="{102CDB12-A07B-431E-A8B8-AF4D6EBECD75}"/>
    <cellStyle name="Comma 13 3 2 6 4" xfId="9908" xr:uid="{A3BCACCB-A0CD-458F-B043-BA7327BC6250}"/>
    <cellStyle name="Comma 13 3 2 6 4 2" xfId="26848" xr:uid="{4CAB4131-FBB8-4497-93D9-DC85EFABF756}"/>
    <cellStyle name="Comma 13 3 2 6 5" xfId="18400" xr:uid="{8C8752D0-6163-4D7E-B66C-F92B75D7EA84}"/>
    <cellStyle name="Comma 13 3 2 7" xfId="2514" xr:uid="{998B8636-2896-4442-94C2-4F665E0A207E}"/>
    <cellStyle name="Comma 13 3 2 7 2" xfId="6740" xr:uid="{DE0D2CAD-D715-4E8F-9E73-ADBDC71F2D70}"/>
    <cellStyle name="Comma 13 3 2 7 2 2" xfId="15188" xr:uid="{78962CA8-CF9C-432E-8FE1-BE36BCDC2A8F}"/>
    <cellStyle name="Comma 13 3 2 7 2 2 2" xfId="32128" xr:uid="{3B67AE62-8058-474F-A560-8E3A03B2E71F}"/>
    <cellStyle name="Comma 13 3 2 7 2 3" xfId="23680" xr:uid="{A2EDA247-EA61-4779-86B2-FBEF2B0FCDAD}"/>
    <cellStyle name="Comma 13 3 2 7 3" xfId="10964" xr:uid="{22E68D67-D549-4899-8F5B-D0355F5BC565}"/>
    <cellStyle name="Comma 13 3 2 7 3 2" xfId="27904" xr:uid="{32A359D6-0940-42DF-9BF3-AC975B295B0B}"/>
    <cellStyle name="Comma 13 3 2 7 4" xfId="19456" xr:uid="{E8E4D38C-3E10-4B31-B357-F4BF891DA4E6}"/>
    <cellStyle name="Comma 13 3 2 8" xfId="4627" xr:uid="{113F2827-162A-47DC-8E91-2FD5737950D6}"/>
    <cellStyle name="Comma 13 3 2 8 2" xfId="13076" xr:uid="{D30D1A9D-EC73-4976-B76F-C2D3475EA021}"/>
    <cellStyle name="Comma 13 3 2 8 2 2" xfId="30016" xr:uid="{86DA2FFB-1720-48F8-AA53-F0E6F8CC7351}"/>
    <cellStyle name="Comma 13 3 2 8 3" xfId="21568" xr:uid="{7C5450AD-E89C-4992-AFD0-4BB55665C9EE}"/>
    <cellStyle name="Comma 13 3 2 9" xfId="8852" xr:uid="{4E00FE5C-BA84-4F0C-ADB9-C6F053B8DD90}"/>
    <cellStyle name="Comma 13 3 2 9 2" xfId="25792" xr:uid="{8A770192-5006-459F-8DE2-3AA13EB7C8A3}"/>
    <cellStyle name="Comma 13 3 3" xfId="91" xr:uid="{08E6A4CB-CEA2-45B7-9616-A01A0468E855}"/>
    <cellStyle name="Comma 13 3 3 10" xfId="17305" xr:uid="{BB0C422E-548B-4E8B-878A-2D031BA0B4D4}"/>
    <cellStyle name="Comma 13 3 3 2" xfId="571" xr:uid="{861786DA-80F7-4673-A66E-11453E4F06CF}"/>
    <cellStyle name="Comma 13 3 3 2 2" xfId="925" xr:uid="{46F85F8F-C2E7-4D66-87B1-C537EE3F0E34}"/>
    <cellStyle name="Comma 13 3 3 2 2 2" xfId="1987" xr:uid="{CFBD6192-B9FB-42F4-B8D9-B1B325542F84}"/>
    <cellStyle name="Comma 13 3 3 2 2 2 2" xfId="4099" xr:uid="{EF6EF565-E519-4CF2-8F14-B822ECCAA971}"/>
    <cellStyle name="Comma 13 3 3 2 2 2 2 2" xfId="8325" xr:uid="{C65A91FD-7772-4E72-BAF7-BD206527DC36}"/>
    <cellStyle name="Comma 13 3 3 2 2 2 2 2 2" xfId="16773" xr:uid="{59993F4B-974B-44FC-9CDA-8DD445ABEC6C}"/>
    <cellStyle name="Comma 13 3 3 2 2 2 2 2 2 2" xfId="33713" xr:uid="{87A9C08C-D640-4D1A-9709-BAD3278328CE}"/>
    <cellStyle name="Comma 13 3 3 2 2 2 2 2 3" xfId="25265" xr:uid="{FA7E1525-0941-4325-9613-950EDD0DEE28}"/>
    <cellStyle name="Comma 13 3 3 2 2 2 2 3" xfId="12549" xr:uid="{D5DA8AEC-D0DA-4E77-B53C-67AC34175C98}"/>
    <cellStyle name="Comma 13 3 3 2 2 2 2 3 2" xfId="29489" xr:uid="{701E344C-A158-45BE-9ED9-EC7DB7CC53E3}"/>
    <cellStyle name="Comma 13 3 3 2 2 2 2 4" xfId="21041" xr:uid="{F6F81140-7F3F-43C5-801E-89C39410CB81}"/>
    <cellStyle name="Comma 13 3 3 2 2 2 3" xfId="6213" xr:uid="{86480936-8D52-4C5C-ABFD-5D5A4B2141A4}"/>
    <cellStyle name="Comma 13 3 3 2 2 2 3 2" xfId="14661" xr:uid="{1A6CE3CE-C089-47E1-9629-1D05065D999F}"/>
    <cellStyle name="Comma 13 3 3 2 2 2 3 2 2" xfId="31601" xr:uid="{37E88098-79CE-4685-82FC-6BA525ACBCB5}"/>
    <cellStyle name="Comma 13 3 3 2 2 2 3 3" xfId="23153" xr:uid="{C2041382-EB41-4613-9A86-877B790BD4D8}"/>
    <cellStyle name="Comma 13 3 3 2 2 2 4" xfId="10437" xr:uid="{9A5E3DD2-D4ED-4E4F-8B94-B6D038D347FD}"/>
    <cellStyle name="Comma 13 3 3 2 2 2 4 2" xfId="27377" xr:uid="{69531746-A3BA-4EAC-91FC-8EC9E8A23F4C}"/>
    <cellStyle name="Comma 13 3 3 2 2 2 5" xfId="18929" xr:uid="{FB8E5384-4B76-433C-810D-C05D5E8F6BF2}"/>
    <cellStyle name="Comma 13 3 3 2 2 3" xfId="3043" xr:uid="{0A8B511E-2FE9-4404-8216-E5BF080F668A}"/>
    <cellStyle name="Comma 13 3 3 2 2 3 2" xfId="7269" xr:uid="{E0F72DBF-5780-49E9-B6DC-4EE287DFF7BB}"/>
    <cellStyle name="Comma 13 3 3 2 2 3 2 2" xfId="15717" xr:uid="{3E11AF77-0626-45F4-8C52-6422FE7ACC61}"/>
    <cellStyle name="Comma 13 3 3 2 2 3 2 2 2" xfId="32657" xr:uid="{2708F15F-8636-4A2C-B22E-4A3DC37F1CEA}"/>
    <cellStyle name="Comma 13 3 3 2 2 3 2 3" xfId="24209" xr:uid="{F086A3B8-F49F-47D9-8D55-2F166C51B6A8}"/>
    <cellStyle name="Comma 13 3 3 2 2 3 3" xfId="11493" xr:uid="{14933F2E-0416-4E4C-8C87-D980DB592608}"/>
    <cellStyle name="Comma 13 3 3 2 2 3 3 2" xfId="28433" xr:uid="{BE79BFB1-37EE-4830-BE67-2916E8811ABB}"/>
    <cellStyle name="Comma 13 3 3 2 2 3 4" xfId="19985" xr:uid="{7257B92F-05F8-43F4-AE62-907522ABDB0F}"/>
    <cellStyle name="Comma 13 3 3 2 2 4" xfId="5157" xr:uid="{2ED175AC-A3F4-4F86-A804-6A3460969957}"/>
    <cellStyle name="Comma 13 3 3 2 2 4 2" xfId="13605" xr:uid="{FD1CD36D-28BC-40A9-B7CC-6A311A6C81A3}"/>
    <cellStyle name="Comma 13 3 3 2 2 4 2 2" xfId="30545" xr:uid="{1250AD1A-DAD2-42B3-BE1E-FCAC2829811C}"/>
    <cellStyle name="Comma 13 3 3 2 2 4 3" xfId="22097" xr:uid="{2A9EE094-3DE7-47FB-BA87-02206384356A}"/>
    <cellStyle name="Comma 13 3 3 2 2 5" xfId="9381" xr:uid="{B722C11C-3144-47EF-915D-AF0019DB8D88}"/>
    <cellStyle name="Comma 13 3 3 2 2 5 2" xfId="26321" xr:uid="{4B7158CB-F6F8-4946-A3D0-917A9B4EA862}"/>
    <cellStyle name="Comma 13 3 3 2 2 6" xfId="17873" xr:uid="{A71A10C5-05D0-4D4E-828A-986B2B4284C1}"/>
    <cellStyle name="Comma 13 3 3 2 3" xfId="1635" xr:uid="{D9C8475E-6BF3-4AAB-ACFF-1030FE17364A}"/>
    <cellStyle name="Comma 13 3 3 2 3 2" xfId="3747" xr:uid="{8E7A7EEB-B0D0-44BB-B4FF-7AC93B7F8C8F}"/>
    <cellStyle name="Comma 13 3 3 2 3 2 2" xfId="7973" xr:uid="{22C6242E-737D-44B4-92D0-063CDAF09074}"/>
    <cellStyle name="Comma 13 3 3 2 3 2 2 2" xfId="16421" xr:uid="{CD0F0F60-5680-46E9-A6A4-CCCB50459131}"/>
    <cellStyle name="Comma 13 3 3 2 3 2 2 2 2" xfId="33361" xr:uid="{B2F2595C-88CA-4C47-87EC-261FA463393D}"/>
    <cellStyle name="Comma 13 3 3 2 3 2 2 3" xfId="24913" xr:uid="{0D95B618-410F-4125-AD49-00B3A9CD2CB3}"/>
    <cellStyle name="Comma 13 3 3 2 3 2 3" xfId="12197" xr:uid="{41F9058A-E149-4D22-B71E-60BD9C1C8943}"/>
    <cellStyle name="Comma 13 3 3 2 3 2 3 2" xfId="29137" xr:uid="{A5FF576F-8F8E-4BB2-9E0B-1BE343F51C3F}"/>
    <cellStyle name="Comma 13 3 3 2 3 2 4" xfId="20689" xr:uid="{79E9A651-029B-4234-80CB-5390B1B17D47}"/>
    <cellStyle name="Comma 13 3 3 2 3 3" xfId="5861" xr:uid="{FC56038C-C121-4234-A745-C5A070A2FFFE}"/>
    <cellStyle name="Comma 13 3 3 2 3 3 2" xfId="14309" xr:uid="{1DC97F28-DC2E-4319-9308-6AB130910985}"/>
    <cellStyle name="Comma 13 3 3 2 3 3 2 2" xfId="31249" xr:uid="{AA40A0FC-8DCF-430A-A6A6-E74CA34DFB38}"/>
    <cellStyle name="Comma 13 3 3 2 3 3 3" xfId="22801" xr:uid="{B417DDEF-0CC0-4F68-AD05-487F6DA1A00F}"/>
    <cellStyle name="Comma 13 3 3 2 3 4" xfId="10085" xr:uid="{49223ED4-64C5-4F30-8500-44929FF86C1E}"/>
    <cellStyle name="Comma 13 3 3 2 3 4 2" xfId="27025" xr:uid="{780331C4-84FE-4C4C-A85C-2FE12DD3C7FD}"/>
    <cellStyle name="Comma 13 3 3 2 3 5" xfId="18577" xr:uid="{9C8C3162-8DC0-451D-A6B3-19E1741D55D8}"/>
    <cellStyle name="Comma 13 3 3 2 4" xfId="2691" xr:uid="{E96913FA-42F0-40C2-9FB2-ED749B9BF935}"/>
    <cellStyle name="Comma 13 3 3 2 4 2" xfId="6917" xr:uid="{E156EF49-7951-4BDF-A54D-B2324EDC18C9}"/>
    <cellStyle name="Comma 13 3 3 2 4 2 2" xfId="15365" xr:uid="{23168916-824E-42C2-9EA7-977D2C28022C}"/>
    <cellStyle name="Comma 13 3 3 2 4 2 2 2" xfId="32305" xr:uid="{A3B1F9B3-4A87-4554-BCCE-7139B21CAB10}"/>
    <cellStyle name="Comma 13 3 3 2 4 2 3" xfId="23857" xr:uid="{2D319A0C-0868-4EF3-A013-4D982A842E30}"/>
    <cellStyle name="Comma 13 3 3 2 4 3" xfId="11141" xr:uid="{1B44792E-6195-4422-A46D-E1ECC51AA959}"/>
    <cellStyle name="Comma 13 3 3 2 4 3 2" xfId="28081" xr:uid="{EAA5D37B-DDA3-4CBC-A2AB-32211DA743ED}"/>
    <cellStyle name="Comma 13 3 3 2 4 4" xfId="19633" xr:uid="{295D61AB-1E02-4925-BC68-4052668AC783}"/>
    <cellStyle name="Comma 13 3 3 2 5" xfId="4805" xr:uid="{9A2DC4E3-8A71-4A85-B88E-8A72DB4E895F}"/>
    <cellStyle name="Comma 13 3 3 2 5 2" xfId="13253" xr:uid="{39D2E156-114C-42D9-AA55-5D2A07500FE9}"/>
    <cellStyle name="Comma 13 3 3 2 5 2 2" xfId="30193" xr:uid="{2118185E-9E1C-4CEB-8C0F-966F83C442E5}"/>
    <cellStyle name="Comma 13 3 3 2 5 3" xfId="21745" xr:uid="{BE8D680E-21DF-42DF-B54B-0B1A54D817A2}"/>
    <cellStyle name="Comma 13 3 3 2 6" xfId="9029" xr:uid="{7BD97CFF-F8AC-4226-9EC0-A7CEC22CFB76}"/>
    <cellStyle name="Comma 13 3 3 2 6 2" xfId="25969" xr:uid="{0806A98E-1CE0-432E-962A-8380A8D18017}"/>
    <cellStyle name="Comma 13 3 3 2 7" xfId="17521" xr:uid="{1FD14EAD-35B8-48E8-9067-D9C1F4A0579E}"/>
    <cellStyle name="Comma 13 3 3 3" xfId="749" xr:uid="{97CC4EE0-93FC-414F-ACA9-A242B262B28D}"/>
    <cellStyle name="Comma 13 3 3 3 2" xfId="1811" xr:uid="{D40409FF-415F-48A0-879D-88122A69A897}"/>
    <cellStyle name="Comma 13 3 3 3 2 2" xfId="3923" xr:uid="{64315AC8-76CF-4ACE-A2B2-5AE58000393B}"/>
    <cellStyle name="Comma 13 3 3 3 2 2 2" xfId="8149" xr:uid="{250139D9-EA06-4096-8F0F-46434831B6F8}"/>
    <cellStyle name="Comma 13 3 3 3 2 2 2 2" xfId="16597" xr:uid="{E546364E-9870-43F5-9B45-9842F3B84AA8}"/>
    <cellStyle name="Comma 13 3 3 3 2 2 2 2 2" xfId="33537" xr:uid="{DA318DBE-1947-484C-9954-7F621B2A91D7}"/>
    <cellStyle name="Comma 13 3 3 3 2 2 2 3" xfId="25089" xr:uid="{A5709D3B-12C7-42C8-8920-0BB0B209CAF6}"/>
    <cellStyle name="Comma 13 3 3 3 2 2 3" xfId="12373" xr:uid="{5A537F45-3100-4FD5-AE7C-C1D835AB5171}"/>
    <cellStyle name="Comma 13 3 3 3 2 2 3 2" xfId="29313" xr:uid="{78F2C57F-9147-4C70-AC1D-2AE9D6C7B8B6}"/>
    <cellStyle name="Comma 13 3 3 3 2 2 4" xfId="20865" xr:uid="{9B2000C4-89BE-4458-A139-C03532D52521}"/>
    <cellStyle name="Comma 13 3 3 3 2 3" xfId="6037" xr:uid="{A38FA57C-376D-4AC5-B74E-333CC8D2E6EE}"/>
    <cellStyle name="Comma 13 3 3 3 2 3 2" xfId="14485" xr:uid="{3DEC8F33-7345-4231-92FC-9D4B2B9E8542}"/>
    <cellStyle name="Comma 13 3 3 3 2 3 2 2" xfId="31425" xr:uid="{2E16AC4F-7700-405B-8D28-D76B816A9C4A}"/>
    <cellStyle name="Comma 13 3 3 3 2 3 3" xfId="22977" xr:uid="{5D8252A0-CEF0-4021-9976-A31EBEF7B58D}"/>
    <cellStyle name="Comma 13 3 3 3 2 4" xfId="10261" xr:uid="{C89082FF-E9B8-4501-8FFD-F8972ACA7530}"/>
    <cellStyle name="Comma 13 3 3 3 2 4 2" xfId="27201" xr:uid="{D2315185-5B1E-48EC-A692-4C105C59BCF2}"/>
    <cellStyle name="Comma 13 3 3 3 2 5" xfId="18753" xr:uid="{14E297DF-5C25-4088-8E17-77B7346F779E}"/>
    <cellStyle name="Comma 13 3 3 3 3" xfId="2867" xr:uid="{49FFED63-7309-4F2F-9588-8BB26DCE487C}"/>
    <cellStyle name="Comma 13 3 3 3 3 2" xfId="7093" xr:uid="{B67548B7-AAA9-4A05-94A6-2E09F69FAF45}"/>
    <cellStyle name="Comma 13 3 3 3 3 2 2" xfId="15541" xr:uid="{40B4C89C-EC46-4C9D-A7EC-2D5B9A9742E5}"/>
    <cellStyle name="Comma 13 3 3 3 3 2 2 2" xfId="32481" xr:uid="{B8140306-58E1-4404-9455-AC5368734C40}"/>
    <cellStyle name="Comma 13 3 3 3 3 2 3" xfId="24033" xr:uid="{0DFBA0A1-8996-43BD-B9D4-94F96AEE2E82}"/>
    <cellStyle name="Comma 13 3 3 3 3 3" xfId="11317" xr:uid="{128E8927-5465-451F-89DF-E956649A454E}"/>
    <cellStyle name="Comma 13 3 3 3 3 3 2" xfId="28257" xr:uid="{668983B6-FBB2-49CB-8D87-F29610BE60E0}"/>
    <cellStyle name="Comma 13 3 3 3 3 4" xfId="19809" xr:uid="{6D05C00C-B1F9-47C2-B97C-29C707BBF2CC}"/>
    <cellStyle name="Comma 13 3 3 3 4" xfId="4981" xr:uid="{7B95FA78-1830-4717-9043-94C52EBA8EC8}"/>
    <cellStyle name="Comma 13 3 3 3 4 2" xfId="13429" xr:uid="{BB5D68BE-960E-4399-84A8-82561F2FBA27}"/>
    <cellStyle name="Comma 13 3 3 3 4 2 2" xfId="30369" xr:uid="{303A7569-53A7-4FC9-B1A3-B11EDD7FB53C}"/>
    <cellStyle name="Comma 13 3 3 3 4 3" xfId="21921" xr:uid="{BFA3C1FD-DD1F-408A-9FAA-10C84EF6336F}"/>
    <cellStyle name="Comma 13 3 3 3 5" xfId="9205" xr:uid="{C0E49F42-1A6A-42AD-AEF0-A67E24A0AE10}"/>
    <cellStyle name="Comma 13 3 3 3 5 2" xfId="26145" xr:uid="{AC578AAE-6199-43C6-BF11-9D646E150AA2}"/>
    <cellStyle name="Comma 13 3 3 3 6" xfId="17697" xr:uid="{C402ACA3-4EC1-498B-A4B0-DAC16AC49EBB}"/>
    <cellStyle name="Comma 13 3 3 4" xfId="1101" xr:uid="{B7C808C1-8586-4C65-A764-AC5F5A75EFBE}"/>
    <cellStyle name="Comma 13 3 3 4 2" xfId="2163" xr:uid="{BE1CB70F-5781-4E13-8A23-076E4FD046BA}"/>
    <cellStyle name="Comma 13 3 3 4 2 2" xfId="4275" xr:uid="{027A1FAA-85D5-410C-A224-BB93D79EBF15}"/>
    <cellStyle name="Comma 13 3 3 4 2 2 2" xfId="8501" xr:uid="{83B51768-90F0-4378-8AF7-E4579F458AE1}"/>
    <cellStyle name="Comma 13 3 3 4 2 2 2 2" xfId="16949" xr:uid="{A5D751E2-9F9F-4BE9-B2AF-2CC141CAFA81}"/>
    <cellStyle name="Comma 13 3 3 4 2 2 2 2 2" xfId="33889" xr:uid="{BB7DCB35-C116-4397-B86A-BC6AF3CD9E23}"/>
    <cellStyle name="Comma 13 3 3 4 2 2 2 3" xfId="25441" xr:uid="{F00B8B44-113A-4DB1-AACB-02C36741CACB}"/>
    <cellStyle name="Comma 13 3 3 4 2 2 3" xfId="12725" xr:uid="{A5BE83AF-A5D0-4A92-A000-324AD9FC2182}"/>
    <cellStyle name="Comma 13 3 3 4 2 2 3 2" xfId="29665" xr:uid="{58510B0C-25E5-4290-BB75-2D04749B328B}"/>
    <cellStyle name="Comma 13 3 3 4 2 2 4" xfId="21217" xr:uid="{003E7D44-55C0-4882-BDD9-61974724C098}"/>
    <cellStyle name="Comma 13 3 3 4 2 3" xfId="6389" xr:uid="{5963303D-3977-436C-835F-90FE126FA77C}"/>
    <cellStyle name="Comma 13 3 3 4 2 3 2" xfId="14837" xr:uid="{46EF4960-C381-4470-8C9F-51AC33278D8B}"/>
    <cellStyle name="Comma 13 3 3 4 2 3 2 2" xfId="31777" xr:uid="{743B3CCF-CAE3-40BC-8A8A-203450C61AC4}"/>
    <cellStyle name="Comma 13 3 3 4 2 3 3" xfId="23329" xr:uid="{F11438B7-FC14-4C3F-AA7B-8BD70D557B79}"/>
    <cellStyle name="Comma 13 3 3 4 2 4" xfId="10613" xr:uid="{39203E20-3D48-4BCC-B4AC-CC9EA500CEF8}"/>
    <cellStyle name="Comma 13 3 3 4 2 4 2" xfId="27553" xr:uid="{E815DE4A-EF91-412B-87E8-2CD5371DDD17}"/>
    <cellStyle name="Comma 13 3 3 4 2 5" xfId="19105" xr:uid="{CA9BA1EB-E848-4144-AF59-1C1F35688B83}"/>
    <cellStyle name="Comma 13 3 3 4 3" xfId="3219" xr:uid="{0B3E524E-60C4-443B-9433-8D8B74C5FD15}"/>
    <cellStyle name="Comma 13 3 3 4 3 2" xfId="7445" xr:uid="{C8E6A160-5A3E-49AD-B2DE-7FF7245FA648}"/>
    <cellStyle name="Comma 13 3 3 4 3 2 2" xfId="15893" xr:uid="{B3A888C1-F5C7-487D-95EC-EF68B7F19481}"/>
    <cellStyle name="Comma 13 3 3 4 3 2 2 2" xfId="32833" xr:uid="{B6073A18-58EE-4BE7-B134-5D5086242538}"/>
    <cellStyle name="Comma 13 3 3 4 3 2 3" xfId="24385" xr:uid="{01BEF241-2DFB-41AB-9437-1D1B1A0ECFAF}"/>
    <cellStyle name="Comma 13 3 3 4 3 3" xfId="11669" xr:uid="{E9B227A8-4618-418C-ACC4-A195B7FE7E7E}"/>
    <cellStyle name="Comma 13 3 3 4 3 3 2" xfId="28609" xr:uid="{9E3B9A67-3450-4A23-B76F-C9C0ACCB1310}"/>
    <cellStyle name="Comma 13 3 3 4 3 4" xfId="20161" xr:uid="{2777B918-CBD6-42F2-9168-B461C2C17F4E}"/>
    <cellStyle name="Comma 13 3 3 4 4" xfId="5333" xr:uid="{B77FE4C0-8456-4051-91C8-B3E6210A3A19}"/>
    <cellStyle name="Comma 13 3 3 4 4 2" xfId="13781" xr:uid="{63D1FFA2-19FB-403F-8AD6-44D5F23BA197}"/>
    <cellStyle name="Comma 13 3 3 4 4 2 2" xfId="30721" xr:uid="{C55A40E1-7435-4EDD-9E34-7D64840F7039}"/>
    <cellStyle name="Comma 13 3 3 4 4 3" xfId="22273" xr:uid="{23AD8035-EC0B-46D6-8989-DEDAB2F52BD9}"/>
    <cellStyle name="Comma 13 3 3 4 5" xfId="9557" xr:uid="{667723FF-FD5E-4656-9B89-1516D65AA212}"/>
    <cellStyle name="Comma 13 3 3 4 5 2" xfId="26497" xr:uid="{8DE8E6B8-D175-4077-8883-CC748E8B9CD6}"/>
    <cellStyle name="Comma 13 3 3 4 6" xfId="18049" xr:uid="{CB0FFF31-00D6-4100-83C1-E0EDE5FC814E}"/>
    <cellStyle name="Comma 13 3 3 5" xfId="1283" xr:uid="{753DBC27-38CE-41B6-9FB4-379D175E07CB}"/>
    <cellStyle name="Comma 13 3 3 5 2" xfId="2339" xr:uid="{F868497B-A988-466C-BEF2-D98ABFDE220B}"/>
    <cellStyle name="Comma 13 3 3 5 2 2" xfId="4451" xr:uid="{B86C208D-5691-45E4-9EF2-ADCC60B85C2C}"/>
    <cellStyle name="Comma 13 3 3 5 2 2 2" xfId="8677" xr:uid="{67D8867B-E472-425C-8153-52DE1F810DA4}"/>
    <cellStyle name="Comma 13 3 3 5 2 2 2 2" xfId="17125" xr:uid="{A96C07F5-4B9A-48B4-B0BF-1637428DB50F}"/>
    <cellStyle name="Comma 13 3 3 5 2 2 2 2 2" xfId="34065" xr:uid="{A3D4BB82-7227-40B8-A300-5BD91373DDCE}"/>
    <cellStyle name="Comma 13 3 3 5 2 2 2 3" xfId="25617" xr:uid="{F4A4B5E5-8BE6-4EC9-B808-46FD3FD8B5B4}"/>
    <cellStyle name="Comma 13 3 3 5 2 2 3" xfId="12901" xr:uid="{2A2FD74E-9BE4-45B5-8F16-E2CE55A56701}"/>
    <cellStyle name="Comma 13 3 3 5 2 2 3 2" xfId="29841" xr:uid="{89208D9B-0F19-4227-8CA9-69A8A8F9E673}"/>
    <cellStyle name="Comma 13 3 3 5 2 2 4" xfId="21393" xr:uid="{40C874B4-747F-4AEA-9C03-D8EDE8C55B36}"/>
    <cellStyle name="Comma 13 3 3 5 2 3" xfId="6565" xr:uid="{EBE097B0-2827-4270-8C80-E5BE9A06EB06}"/>
    <cellStyle name="Comma 13 3 3 5 2 3 2" xfId="15013" xr:uid="{46E107D5-AD33-42BF-9F40-0E5F4D7ADF8B}"/>
    <cellStyle name="Comma 13 3 3 5 2 3 2 2" xfId="31953" xr:uid="{D271922C-34CC-42BD-87CF-13991294695A}"/>
    <cellStyle name="Comma 13 3 3 5 2 3 3" xfId="23505" xr:uid="{6B9728CF-EC3D-4389-9178-90D87B2D7C87}"/>
    <cellStyle name="Comma 13 3 3 5 2 4" xfId="10789" xr:uid="{CC597557-60C1-4754-82C9-F7E73874FAFC}"/>
    <cellStyle name="Comma 13 3 3 5 2 4 2" xfId="27729" xr:uid="{9A439272-1E6E-4F30-A80B-6D623FF0528A}"/>
    <cellStyle name="Comma 13 3 3 5 2 5" xfId="19281" xr:uid="{25AAB08E-D185-4108-96B0-4438F2D3A96E}"/>
    <cellStyle name="Comma 13 3 3 5 3" xfId="3395" xr:uid="{F93FA558-D876-4689-96C3-B9F39F04E9F4}"/>
    <cellStyle name="Comma 13 3 3 5 3 2" xfId="7621" xr:uid="{7C661145-B342-4FA7-948C-A4AF0C19FC0C}"/>
    <cellStyle name="Comma 13 3 3 5 3 2 2" xfId="16069" xr:uid="{A27FA765-B8ED-4B42-9DF1-218D52077340}"/>
    <cellStyle name="Comma 13 3 3 5 3 2 2 2" xfId="33009" xr:uid="{F39BB1CA-3689-45F4-87B4-D045082B0A41}"/>
    <cellStyle name="Comma 13 3 3 5 3 2 3" xfId="24561" xr:uid="{5BF0FB2A-1839-4060-8F66-100B6729AB35}"/>
    <cellStyle name="Comma 13 3 3 5 3 3" xfId="11845" xr:uid="{E75663AE-7C00-419D-A901-D374D21DFAA7}"/>
    <cellStyle name="Comma 13 3 3 5 3 3 2" xfId="28785" xr:uid="{394ED09C-071E-487A-AD71-57E23851112D}"/>
    <cellStyle name="Comma 13 3 3 5 3 4" xfId="20337" xr:uid="{1897DE07-11A3-4F17-83A3-CA63F5678729}"/>
    <cellStyle name="Comma 13 3 3 5 4" xfId="5509" xr:uid="{071DAA36-C95C-4A82-8594-925109203DD4}"/>
    <cellStyle name="Comma 13 3 3 5 4 2" xfId="13957" xr:uid="{1007F6D2-39AA-4FFF-A08F-70C173D33C55}"/>
    <cellStyle name="Comma 13 3 3 5 4 2 2" xfId="30897" xr:uid="{85013701-73C9-4A60-BD0A-1050EC3EEFF2}"/>
    <cellStyle name="Comma 13 3 3 5 4 3" xfId="22449" xr:uid="{9A6170C7-647D-4939-A83D-408615540B1A}"/>
    <cellStyle name="Comma 13 3 3 5 5" xfId="9733" xr:uid="{755411BC-6228-487E-B100-CC670F247CB5}"/>
    <cellStyle name="Comma 13 3 3 5 5 2" xfId="26673" xr:uid="{0B9EED05-EFF3-4750-AAE0-79D54AEAC9BB}"/>
    <cellStyle name="Comma 13 3 3 5 6" xfId="18225" xr:uid="{2CAF8E7E-60AE-43D0-989D-5B5A15BB2D49}"/>
    <cellStyle name="Comma 13 3 3 6" xfId="1459" xr:uid="{BE9B5144-2A5E-46EA-AE30-BF7A04455B4C}"/>
    <cellStyle name="Comma 13 3 3 6 2" xfId="3571" xr:uid="{8DC54CBE-3E35-4917-8AC5-B736D7077B56}"/>
    <cellStyle name="Comma 13 3 3 6 2 2" xfId="7797" xr:uid="{0587C7ED-A93C-479E-9962-5868D2CE08D8}"/>
    <cellStyle name="Comma 13 3 3 6 2 2 2" xfId="16245" xr:uid="{A55ECBE4-F07C-4BB6-87C2-64FD0FBA1251}"/>
    <cellStyle name="Comma 13 3 3 6 2 2 2 2" xfId="33185" xr:uid="{7179BEE5-5F69-4782-AF1F-5E43140EA402}"/>
    <cellStyle name="Comma 13 3 3 6 2 2 3" xfId="24737" xr:uid="{D7CCC318-2D2D-41B6-BA48-1AFC864262EF}"/>
    <cellStyle name="Comma 13 3 3 6 2 3" xfId="12021" xr:uid="{FE6B1347-DE75-4B1F-BB4F-F15B9302D0D4}"/>
    <cellStyle name="Comma 13 3 3 6 2 3 2" xfId="28961" xr:uid="{050A55DA-C05F-41C6-9367-714EF6709701}"/>
    <cellStyle name="Comma 13 3 3 6 2 4" xfId="20513" xr:uid="{C3F0C141-C43B-410F-82B5-CBB01D8449B7}"/>
    <cellStyle name="Comma 13 3 3 6 3" xfId="5685" xr:uid="{B213D53B-D7CE-4A2A-BD95-7E15FA0C8E4D}"/>
    <cellStyle name="Comma 13 3 3 6 3 2" xfId="14133" xr:uid="{E4A1790D-8415-4532-A36F-69C7E0177AE5}"/>
    <cellStyle name="Comma 13 3 3 6 3 2 2" xfId="31073" xr:uid="{5449FCC3-631B-491C-BDB4-473E7C9CA6A4}"/>
    <cellStyle name="Comma 13 3 3 6 3 3" xfId="22625" xr:uid="{22BF7073-3885-4988-BBCE-5CDB0109F03B}"/>
    <cellStyle name="Comma 13 3 3 6 4" xfId="9909" xr:uid="{B6D03591-C9B8-4F81-A26E-F64125BDE02F}"/>
    <cellStyle name="Comma 13 3 3 6 4 2" xfId="26849" xr:uid="{15022622-EF3F-4F60-B207-3E93A64962B0}"/>
    <cellStyle name="Comma 13 3 3 6 5" xfId="18401" xr:uid="{361B3CF9-6501-4A28-BB7D-3420D23631B5}"/>
    <cellStyle name="Comma 13 3 3 7" xfId="2515" xr:uid="{FC0087C4-422F-4621-9376-A7DA8BB3D4B9}"/>
    <cellStyle name="Comma 13 3 3 7 2" xfId="6741" xr:uid="{EB0F9B1D-5953-4241-9BF9-0BFBF67805EF}"/>
    <cellStyle name="Comma 13 3 3 7 2 2" xfId="15189" xr:uid="{00C68E37-2BC6-4886-8CB1-3F77388F2173}"/>
    <cellStyle name="Comma 13 3 3 7 2 2 2" xfId="32129" xr:uid="{8F647BBE-618C-4E75-A3CB-5A8935E9ADD0}"/>
    <cellStyle name="Comma 13 3 3 7 2 3" xfId="23681" xr:uid="{785B44AC-C910-4E61-9E25-6D4E13B29B77}"/>
    <cellStyle name="Comma 13 3 3 7 3" xfId="10965" xr:uid="{17BD286A-FCE7-4B45-87CD-D96AC709CEA7}"/>
    <cellStyle name="Comma 13 3 3 7 3 2" xfId="27905" xr:uid="{4826A497-14AD-480A-A61D-88A2C05B7442}"/>
    <cellStyle name="Comma 13 3 3 7 4" xfId="19457" xr:uid="{2E060111-758A-4D3E-B0AA-96B65EB33033}"/>
    <cellStyle name="Comma 13 3 3 8" xfId="4628" xr:uid="{6E473BC6-7AFC-4750-ACBD-DB77D93B4323}"/>
    <cellStyle name="Comma 13 3 3 8 2" xfId="13077" xr:uid="{802F6976-8D1A-466B-870A-EA7F9C8E5216}"/>
    <cellStyle name="Comma 13 3 3 8 2 2" xfId="30017" xr:uid="{8C3911ED-4836-4866-AFD2-7A176BA598CA}"/>
    <cellStyle name="Comma 13 3 3 8 3" xfId="21569" xr:uid="{09C0F26D-1E05-44E0-9C43-C455B2EA99A6}"/>
    <cellStyle name="Comma 13 3 3 9" xfId="8853" xr:uid="{48E1734D-9400-41DE-A23F-883B8E3D5499}"/>
    <cellStyle name="Comma 13 3 3 9 2" xfId="25793" xr:uid="{A8AEF3AD-040B-4A02-8403-76C39EDDF6BC}"/>
    <cellStyle name="Comma 13 3 4" xfId="569" xr:uid="{A72A71DA-5DEC-420A-A353-81F09D4DA7A9}"/>
    <cellStyle name="Comma 13 3 4 2" xfId="923" xr:uid="{8D6233B4-5A1F-4E6E-AD34-BD6ABBDAC4D0}"/>
    <cellStyle name="Comma 13 3 4 2 2" xfId="1985" xr:uid="{10412AAE-1F5E-4195-A6E2-F63AB695A688}"/>
    <cellStyle name="Comma 13 3 4 2 2 2" xfId="4097" xr:uid="{4AE8B721-BEA1-4572-9E0F-A9766C3A60A8}"/>
    <cellStyle name="Comma 13 3 4 2 2 2 2" xfId="8323" xr:uid="{A9712F7E-0A27-444B-8AAD-B0EA7838EA14}"/>
    <cellStyle name="Comma 13 3 4 2 2 2 2 2" xfId="16771" xr:uid="{05FB022F-3848-4249-82DE-BF0FF7536255}"/>
    <cellStyle name="Comma 13 3 4 2 2 2 2 2 2" xfId="33711" xr:uid="{553BD50C-202D-4DED-8003-FC50970FDADA}"/>
    <cellStyle name="Comma 13 3 4 2 2 2 2 3" xfId="25263" xr:uid="{557BFA6A-06EE-4B23-8372-72F13428AD6B}"/>
    <cellStyle name="Comma 13 3 4 2 2 2 3" xfId="12547" xr:uid="{FBE36A2D-5CDD-4805-B022-8029D70078F5}"/>
    <cellStyle name="Comma 13 3 4 2 2 2 3 2" xfId="29487" xr:uid="{64EC0C60-F12C-45A0-B875-87A331CB1F33}"/>
    <cellStyle name="Comma 13 3 4 2 2 2 4" xfId="21039" xr:uid="{6F7F6FDD-5D7E-4E1F-B2C4-AF429CBA49E2}"/>
    <cellStyle name="Comma 13 3 4 2 2 3" xfId="6211" xr:uid="{3C191E37-142A-46E9-8921-303A29D0036F}"/>
    <cellStyle name="Comma 13 3 4 2 2 3 2" xfId="14659" xr:uid="{10F6B963-B847-4B75-817D-CF0899BF8438}"/>
    <cellStyle name="Comma 13 3 4 2 2 3 2 2" xfId="31599" xr:uid="{BEFF3AF3-EF1D-434B-922A-0838B08448D0}"/>
    <cellStyle name="Comma 13 3 4 2 2 3 3" xfId="23151" xr:uid="{43D62A37-1D3A-4671-9B48-5CF835965EFA}"/>
    <cellStyle name="Comma 13 3 4 2 2 4" xfId="10435" xr:uid="{C09C9B42-6E87-4A83-9104-2E31F2198FD0}"/>
    <cellStyle name="Comma 13 3 4 2 2 4 2" xfId="27375" xr:uid="{FACF4D85-06C5-417B-AFE3-971CF4BF2867}"/>
    <cellStyle name="Comma 13 3 4 2 2 5" xfId="18927" xr:uid="{D9C997F6-9999-4F86-B73E-116F2B5B84CF}"/>
    <cellStyle name="Comma 13 3 4 2 3" xfId="3041" xr:uid="{690F1952-33D7-4D5E-86DF-5BB28C9E382F}"/>
    <cellStyle name="Comma 13 3 4 2 3 2" xfId="7267" xr:uid="{561C3E42-6BDE-450F-B965-8DBD2BE24F18}"/>
    <cellStyle name="Comma 13 3 4 2 3 2 2" xfId="15715" xr:uid="{EA5DAC0F-4BE4-4516-9BBD-213CA77A3F0E}"/>
    <cellStyle name="Comma 13 3 4 2 3 2 2 2" xfId="32655" xr:uid="{F7FBE666-823F-4A9B-899F-0B2264C9296E}"/>
    <cellStyle name="Comma 13 3 4 2 3 2 3" xfId="24207" xr:uid="{D07BB002-0C0A-4DDF-A278-0FC14B65FDB0}"/>
    <cellStyle name="Comma 13 3 4 2 3 3" xfId="11491" xr:uid="{9F9A099F-0E86-4C40-8273-CF692FDC2ED3}"/>
    <cellStyle name="Comma 13 3 4 2 3 3 2" xfId="28431" xr:uid="{6F1C41CB-710F-46A2-8236-F354FFFE3F75}"/>
    <cellStyle name="Comma 13 3 4 2 3 4" xfId="19983" xr:uid="{4BBA5F69-92A0-4BEC-B475-D0A3720C3D07}"/>
    <cellStyle name="Comma 13 3 4 2 4" xfId="5155" xr:uid="{58A932DB-E9DE-46A3-8393-B7ECEFA5AFB9}"/>
    <cellStyle name="Comma 13 3 4 2 4 2" xfId="13603" xr:uid="{38AD6E43-0633-4A55-B9D2-4F469254FA55}"/>
    <cellStyle name="Comma 13 3 4 2 4 2 2" xfId="30543" xr:uid="{8D89E3C8-A83D-4079-83EF-C995F89396CB}"/>
    <cellStyle name="Comma 13 3 4 2 4 3" xfId="22095" xr:uid="{FC4E5EA7-F37D-47DD-9224-39798F74D41C}"/>
    <cellStyle name="Comma 13 3 4 2 5" xfId="9379" xr:uid="{DF803532-EAE2-4FA9-B3A6-439587AC1C51}"/>
    <cellStyle name="Comma 13 3 4 2 5 2" xfId="26319" xr:uid="{A834736F-10DE-43A1-AE6A-87BB3DB25939}"/>
    <cellStyle name="Comma 13 3 4 2 6" xfId="17871" xr:uid="{0CD278FE-FF44-4A90-9BF7-F963F8C11E4B}"/>
    <cellStyle name="Comma 13 3 4 3" xfId="1633" xr:uid="{54F67D4A-FCB7-47E1-880D-548D0ED6E10C}"/>
    <cellStyle name="Comma 13 3 4 3 2" xfId="3745" xr:uid="{14000EAD-77AC-4390-A527-2619F69FCE4F}"/>
    <cellStyle name="Comma 13 3 4 3 2 2" xfId="7971" xr:uid="{F830E96B-7480-42AA-A223-6035C473891F}"/>
    <cellStyle name="Comma 13 3 4 3 2 2 2" xfId="16419" xr:uid="{19675CC5-5A85-4EFE-B695-A74D7A486AC8}"/>
    <cellStyle name="Comma 13 3 4 3 2 2 2 2" xfId="33359" xr:uid="{F4552D65-88F8-477C-8599-6B327A8F151B}"/>
    <cellStyle name="Comma 13 3 4 3 2 2 3" xfId="24911" xr:uid="{024AEFF3-61A0-45EF-8FE5-A815EBCB96DE}"/>
    <cellStyle name="Comma 13 3 4 3 2 3" xfId="12195" xr:uid="{46CCFA8E-C71E-463A-AF21-F22823023883}"/>
    <cellStyle name="Comma 13 3 4 3 2 3 2" xfId="29135" xr:uid="{4713D94D-08D6-4E6D-9652-53C7E303D686}"/>
    <cellStyle name="Comma 13 3 4 3 2 4" xfId="20687" xr:uid="{F4D1ACE4-1C3F-40E5-B118-AF434DC60787}"/>
    <cellStyle name="Comma 13 3 4 3 3" xfId="5859" xr:uid="{708BFEDB-39D3-4AB1-A7A0-AA158DF58B58}"/>
    <cellStyle name="Comma 13 3 4 3 3 2" xfId="14307" xr:uid="{6E6D24E5-E658-45D3-8A6E-18E685398B70}"/>
    <cellStyle name="Comma 13 3 4 3 3 2 2" xfId="31247" xr:uid="{7C73647B-D890-4C67-AC43-E57355C78585}"/>
    <cellStyle name="Comma 13 3 4 3 3 3" xfId="22799" xr:uid="{AF24011B-E54D-4289-A81B-4252926BA3E9}"/>
    <cellStyle name="Comma 13 3 4 3 4" xfId="10083" xr:uid="{8449EA6D-8580-4AE4-84A3-FC5AE6DF6DE8}"/>
    <cellStyle name="Comma 13 3 4 3 4 2" xfId="27023" xr:uid="{3906FF16-BD60-4C91-90FB-F9D27C699E05}"/>
    <cellStyle name="Comma 13 3 4 3 5" xfId="18575" xr:uid="{A4B1CBA3-97F3-4CFF-AFF1-7DFE22F939A3}"/>
    <cellStyle name="Comma 13 3 4 4" xfId="2689" xr:uid="{3F536D48-E4BF-4655-BC88-03C00301B76F}"/>
    <cellStyle name="Comma 13 3 4 4 2" xfId="6915" xr:uid="{F484E1F3-8279-43F9-B7B9-2D63C2F98E1C}"/>
    <cellStyle name="Comma 13 3 4 4 2 2" xfId="15363" xr:uid="{E74A5B34-9AB1-4F48-8981-2484A85C3732}"/>
    <cellStyle name="Comma 13 3 4 4 2 2 2" xfId="32303" xr:uid="{BCD7141D-AC07-43A2-BDC3-C7A5D9F6EF87}"/>
    <cellStyle name="Comma 13 3 4 4 2 3" xfId="23855" xr:uid="{87689A16-693C-4C83-AD60-D076DA97F964}"/>
    <cellStyle name="Comma 13 3 4 4 3" xfId="11139" xr:uid="{F2FBE576-024D-45EC-AE58-1B578C8FD289}"/>
    <cellStyle name="Comma 13 3 4 4 3 2" xfId="28079" xr:uid="{833D9890-5EFB-4691-9533-AE1D8FC0C847}"/>
    <cellStyle name="Comma 13 3 4 4 4" xfId="19631" xr:uid="{73BF1ED9-D8AA-409F-8912-039595C1D33B}"/>
    <cellStyle name="Comma 13 3 4 5" xfId="4803" xr:uid="{7148236A-51E4-4CDA-A506-B2E0BEECBE14}"/>
    <cellStyle name="Comma 13 3 4 5 2" xfId="13251" xr:uid="{F73EC13A-76F7-4B0C-B90E-258221E2E078}"/>
    <cellStyle name="Comma 13 3 4 5 2 2" xfId="30191" xr:uid="{8E11C12D-DE45-4FEF-B6A8-2393DA214FA8}"/>
    <cellStyle name="Comma 13 3 4 5 3" xfId="21743" xr:uid="{4BF5C3AF-C113-4725-94AF-4BD5D385D057}"/>
    <cellStyle name="Comma 13 3 4 6" xfId="9027" xr:uid="{DE7F66F7-C240-41EE-849A-76D2F800A1AD}"/>
    <cellStyle name="Comma 13 3 4 6 2" xfId="25967" xr:uid="{C33A4FB6-2106-43DF-BE2B-C0B45DF4B587}"/>
    <cellStyle name="Comma 13 3 4 7" xfId="17519" xr:uid="{8E049A2A-2F31-4F32-B726-36F28496F3F7}"/>
    <cellStyle name="Comma 13 3 5" xfId="747" xr:uid="{F212BEE7-330C-495A-8610-13D2631FECF6}"/>
    <cellStyle name="Comma 13 3 5 2" xfId="1809" xr:uid="{E5C6A297-9B11-46B6-A236-744162A903CA}"/>
    <cellStyle name="Comma 13 3 5 2 2" xfId="3921" xr:uid="{8766F60B-2C25-4B4F-9AE5-CA8B8299AC84}"/>
    <cellStyle name="Comma 13 3 5 2 2 2" xfId="8147" xr:uid="{A518F3C5-866A-412A-9173-F1D99AC620F5}"/>
    <cellStyle name="Comma 13 3 5 2 2 2 2" xfId="16595" xr:uid="{B07689EA-2413-4545-ACD0-4B3FF3549130}"/>
    <cellStyle name="Comma 13 3 5 2 2 2 2 2" xfId="33535" xr:uid="{630284FC-F910-4CEA-B821-F328DBE137C4}"/>
    <cellStyle name="Comma 13 3 5 2 2 2 3" xfId="25087" xr:uid="{B0B6A6F5-186C-4305-9123-D8F1A6F4E06A}"/>
    <cellStyle name="Comma 13 3 5 2 2 3" xfId="12371" xr:uid="{03DED9BD-0CB2-4389-AF2B-C580037D662B}"/>
    <cellStyle name="Comma 13 3 5 2 2 3 2" xfId="29311" xr:uid="{8FFF85B9-DCAF-4668-9E18-ABEF8AB0E022}"/>
    <cellStyle name="Comma 13 3 5 2 2 4" xfId="20863" xr:uid="{8CDEDB6A-3811-4B6E-99B0-01C4D69C557E}"/>
    <cellStyle name="Comma 13 3 5 2 3" xfId="6035" xr:uid="{0EC7519C-AAF1-4FAC-8569-01A172CB5F55}"/>
    <cellStyle name="Comma 13 3 5 2 3 2" xfId="14483" xr:uid="{A0570A5B-16DC-4093-9E82-510A0AF93008}"/>
    <cellStyle name="Comma 13 3 5 2 3 2 2" xfId="31423" xr:uid="{F2C40682-84AE-4FAD-BEDE-BCF14AE62593}"/>
    <cellStyle name="Comma 13 3 5 2 3 3" xfId="22975" xr:uid="{6E78C066-E53E-4D14-8D8E-E8A6D99A7E5B}"/>
    <cellStyle name="Comma 13 3 5 2 4" xfId="10259" xr:uid="{44BF2BAE-B9A0-4BB5-85D7-A9FA2FEC7323}"/>
    <cellStyle name="Comma 13 3 5 2 4 2" xfId="27199" xr:uid="{2469AF3D-71D7-4BE9-BE78-2D71E2C8D4AE}"/>
    <cellStyle name="Comma 13 3 5 2 5" xfId="18751" xr:uid="{1C243A53-CD68-4012-BFF2-4D6CCD646D77}"/>
    <cellStyle name="Comma 13 3 5 3" xfId="2865" xr:uid="{4625005B-8541-4003-91BC-2DF0D88BB7FF}"/>
    <cellStyle name="Comma 13 3 5 3 2" xfId="7091" xr:uid="{1470D4A4-547D-4500-8418-852D94D737D8}"/>
    <cellStyle name="Comma 13 3 5 3 2 2" xfId="15539" xr:uid="{61213512-C176-4B17-ADE6-E44BFCB48257}"/>
    <cellStyle name="Comma 13 3 5 3 2 2 2" xfId="32479" xr:uid="{B27C3B01-FBB0-4D35-B1DA-5548F2DF3651}"/>
    <cellStyle name="Comma 13 3 5 3 2 3" xfId="24031" xr:uid="{F79FFFAF-0B3D-4D34-AB1C-CC9CAA5C76DF}"/>
    <cellStyle name="Comma 13 3 5 3 3" xfId="11315" xr:uid="{7303DD37-CB04-41F0-9DE6-397490AAF05F}"/>
    <cellStyle name="Comma 13 3 5 3 3 2" xfId="28255" xr:uid="{742E42E5-9B64-4AF9-A7EC-0B812B39A90D}"/>
    <cellStyle name="Comma 13 3 5 3 4" xfId="19807" xr:uid="{144AA48E-4E9D-4EC5-8F1D-6A1359E5A308}"/>
    <cellStyle name="Comma 13 3 5 4" xfId="4979" xr:uid="{06D450B7-1945-4AA1-ACB1-6410AEC67F4A}"/>
    <cellStyle name="Comma 13 3 5 4 2" xfId="13427" xr:uid="{57CEC24D-5D8D-45A0-ABB1-9C640BC42D40}"/>
    <cellStyle name="Comma 13 3 5 4 2 2" xfId="30367" xr:uid="{4BAFDF8F-7EF8-41B4-BD3B-032B20AC0690}"/>
    <cellStyle name="Comma 13 3 5 4 3" xfId="21919" xr:uid="{9E813911-79C3-4828-B402-E849C4EBBADC}"/>
    <cellStyle name="Comma 13 3 5 5" xfId="9203" xr:uid="{631FD113-D2E7-4B93-93B6-04CB1F46A4BD}"/>
    <cellStyle name="Comma 13 3 5 5 2" xfId="26143" xr:uid="{4DAD9C22-B44C-488C-8611-09D41261C96A}"/>
    <cellStyle name="Comma 13 3 5 6" xfId="17695" xr:uid="{F034AFAF-0684-4953-8F4E-C40F086B8980}"/>
    <cellStyle name="Comma 13 3 6" xfId="1099" xr:uid="{FB19027D-97B1-455D-A0C9-4CBD03016290}"/>
    <cellStyle name="Comma 13 3 6 2" xfId="2161" xr:uid="{880CEAE0-0DCB-4B21-9DDB-53C0454B9B2E}"/>
    <cellStyle name="Comma 13 3 6 2 2" xfId="4273" xr:uid="{35C5A4DD-1054-4429-B6B9-6136F240D049}"/>
    <cellStyle name="Comma 13 3 6 2 2 2" xfId="8499" xr:uid="{73D9D0FF-29F0-483A-8007-23EBE3C5C85B}"/>
    <cellStyle name="Comma 13 3 6 2 2 2 2" xfId="16947" xr:uid="{C8F4310D-A67D-4C3A-A8BA-72D0DC71CD67}"/>
    <cellStyle name="Comma 13 3 6 2 2 2 2 2" xfId="33887" xr:uid="{0E67EEBD-9594-4520-B297-D20881A99DF7}"/>
    <cellStyle name="Comma 13 3 6 2 2 2 3" xfId="25439" xr:uid="{ABBEC64A-BB16-453F-8E75-C8A11FCFE844}"/>
    <cellStyle name="Comma 13 3 6 2 2 3" xfId="12723" xr:uid="{C1BB6F47-BB32-424C-A62B-5C597B2ECF3D}"/>
    <cellStyle name="Comma 13 3 6 2 2 3 2" xfId="29663" xr:uid="{878A17ED-DA48-4A01-974E-62013D77D042}"/>
    <cellStyle name="Comma 13 3 6 2 2 4" xfId="21215" xr:uid="{B8C1B6C5-2422-4AEA-AE16-831466DC99E6}"/>
    <cellStyle name="Comma 13 3 6 2 3" xfId="6387" xr:uid="{5527C3BD-632C-42B2-8002-24532CF2A85B}"/>
    <cellStyle name="Comma 13 3 6 2 3 2" xfId="14835" xr:uid="{7D6AA8FA-2F34-44FA-A11C-A67E8860C60F}"/>
    <cellStyle name="Comma 13 3 6 2 3 2 2" xfId="31775" xr:uid="{4996F1CB-2ECA-46A1-B428-2C60FDB69F5E}"/>
    <cellStyle name="Comma 13 3 6 2 3 3" xfId="23327" xr:uid="{D1EC2F5B-7D99-4499-B896-F4741FD5C10D}"/>
    <cellStyle name="Comma 13 3 6 2 4" xfId="10611" xr:uid="{39A35D0A-73D7-47DA-9F3E-E7933A883692}"/>
    <cellStyle name="Comma 13 3 6 2 4 2" xfId="27551" xr:uid="{1FEC26DC-9F26-473C-9B54-D84CE003D54C}"/>
    <cellStyle name="Comma 13 3 6 2 5" xfId="19103" xr:uid="{68F25A80-6523-42FC-8FDD-DE3930C8ADF6}"/>
    <cellStyle name="Comma 13 3 6 3" xfId="3217" xr:uid="{EC36BD6A-1657-4552-A620-ECEE54B1A844}"/>
    <cellStyle name="Comma 13 3 6 3 2" xfId="7443" xr:uid="{A16C3BCC-22D4-42DD-B9D6-C17EC87D6D8B}"/>
    <cellStyle name="Comma 13 3 6 3 2 2" xfId="15891" xr:uid="{B71E61C8-A03E-4CDB-A63F-66BA94BD462A}"/>
    <cellStyle name="Comma 13 3 6 3 2 2 2" xfId="32831" xr:uid="{972A8C94-281B-40B0-A364-20C3B3326E0C}"/>
    <cellStyle name="Comma 13 3 6 3 2 3" xfId="24383" xr:uid="{D3F576F0-BABE-49A1-A9F1-C06F84AB85D6}"/>
    <cellStyle name="Comma 13 3 6 3 3" xfId="11667" xr:uid="{7CD479C3-3839-4905-84C6-085CE3AB3168}"/>
    <cellStyle name="Comma 13 3 6 3 3 2" xfId="28607" xr:uid="{63A1FF4D-6326-4C50-8886-24ACF8ADEB38}"/>
    <cellStyle name="Comma 13 3 6 3 4" xfId="20159" xr:uid="{B735DB7C-46AE-4233-A3BF-52CEC23C597D}"/>
    <cellStyle name="Comma 13 3 6 4" xfId="5331" xr:uid="{3CAA7259-3D23-4C59-9262-71C91DF90374}"/>
    <cellStyle name="Comma 13 3 6 4 2" xfId="13779" xr:uid="{6B5C41D4-2F67-46D3-8A89-8D8246A2689C}"/>
    <cellStyle name="Comma 13 3 6 4 2 2" xfId="30719" xr:uid="{9D56C1F4-6388-4062-A2EF-7417AB7C36EA}"/>
    <cellStyle name="Comma 13 3 6 4 3" xfId="22271" xr:uid="{A4676951-370E-41D4-8B7B-E029BEF18803}"/>
    <cellStyle name="Comma 13 3 6 5" xfId="9555" xr:uid="{8C131944-12EA-45FE-A54C-D4CE065FFBE7}"/>
    <cellStyle name="Comma 13 3 6 5 2" xfId="26495" xr:uid="{9C08B5A7-73EF-4B1E-A0E8-F5BB6D63F836}"/>
    <cellStyle name="Comma 13 3 6 6" xfId="18047" xr:uid="{6C8422C1-A0C8-4C68-A766-3E7FD6849CF7}"/>
    <cellStyle name="Comma 13 3 7" xfId="1281" xr:uid="{1EDB0E23-B660-4DA4-BD37-B9605263EC81}"/>
    <cellStyle name="Comma 13 3 7 2" xfId="2337" xr:uid="{0AD07E23-F03B-45A4-B9EF-1CCF821EBE04}"/>
    <cellStyle name="Comma 13 3 7 2 2" xfId="4449" xr:uid="{66506745-A6BF-40B1-9623-98561C0DDD32}"/>
    <cellStyle name="Comma 13 3 7 2 2 2" xfId="8675" xr:uid="{3447E5E4-77B6-4DD6-BCDD-1625659CE6AF}"/>
    <cellStyle name="Comma 13 3 7 2 2 2 2" xfId="17123" xr:uid="{480D756B-CCB4-4B47-9E5F-9C0A19B80DDD}"/>
    <cellStyle name="Comma 13 3 7 2 2 2 2 2" xfId="34063" xr:uid="{4FF524AD-C754-4E8E-9CBB-E1E8E3507E69}"/>
    <cellStyle name="Comma 13 3 7 2 2 2 3" xfId="25615" xr:uid="{13F357DB-E0A5-4D81-B7A3-49C49CB8D4AB}"/>
    <cellStyle name="Comma 13 3 7 2 2 3" xfId="12899" xr:uid="{C386C738-D925-4F95-AB80-38B99AB58DEE}"/>
    <cellStyle name="Comma 13 3 7 2 2 3 2" xfId="29839" xr:uid="{0A3357EC-38A5-4556-9EF8-934E655022AA}"/>
    <cellStyle name="Comma 13 3 7 2 2 4" xfId="21391" xr:uid="{FC4D2668-7DDE-4012-8AE7-C64EBF612965}"/>
    <cellStyle name="Comma 13 3 7 2 3" xfId="6563" xr:uid="{9E5FB951-BEF0-4FDD-B8CB-E1A41DFDA471}"/>
    <cellStyle name="Comma 13 3 7 2 3 2" xfId="15011" xr:uid="{00A9DAE7-767D-49A1-90FC-F0B11419DCC5}"/>
    <cellStyle name="Comma 13 3 7 2 3 2 2" xfId="31951" xr:uid="{7B30B5B5-1614-4587-835C-D9333E32B3F4}"/>
    <cellStyle name="Comma 13 3 7 2 3 3" xfId="23503" xr:uid="{0E1153F5-9AD2-4DD4-AA44-91701E1D2D66}"/>
    <cellStyle name="Comma 13 3 7 2 4" xfId="10787" xr:uid="{CBE7246E-E550-45E4-AD10-C08DE8BD973C}"/>
    <cellStyle name="Comma 13 3 7 2 4 2" xfId="27727" xr:uid="{8CA4F5A3-EF44-4225-8835-BD2ECCC3426B}"/>
    <cellStyle name="Comma 13 3 7 2 5" xfId="19279" xr:uid="{7D3F590C-B390-4128-9A93-4CA127B377A7}"/>
    <cellStyle name="Comma 13 3 7 3" xfId="3393" xr:uid="{6B5C8B5E-92E2-4149-9BF5-33187F5E3C29}"/>
    <cellStyle name="Comma 13 3 7 3 2" xfId="7619" xr:uid="{7D5E916E-1846-487F-A185-DB6EFF2AEB5C}"/>
    <cellStyle name="Comma 13 3 7 3 2 2" xfId="16067" xr:uid="{3377DAEE-026B-4594-957C-3F1F73AE247E}"/>
    <cellStyle name="Comma 13 3 7 3 2 2 2" xfId="33007" xr:uid="{A7D06534-3854-4EE1-B95C-B8B6BD43836A}"/>
    <cellStyle name="Comma 13 3 7 3 2 3" xfId="24559" xr:uid="{400A6939-AE4E-4317-B925-C5D12A79BC78}"/>
    <cellStyle name="Comma 13 3 7 3 3" xfId="11843" xr:uid="{BDED6DC9-18A4-4243-B3BE-2C2F46026BEF}"/>
    <cellStyle name="Comma 13 3 7 3 3 2" xfId="28783" xr:uid="{BA3E0583-8A8A-4DCA-8FA8-D088D6D0EFA4}"/>
    <cellStyle name="Comma 13 3 7 3 4" xfId="20335" xr:uid="{98601F9A-F531-412C-98E8-D4220BB1E898}"/>
    <cellStyle name="Comma 13 3 7 4" xfId="5507" xr:uid="{0AAE6258-3799-4AE1-B80F-5704F2E2D00E}"/>
    <cellStyle name="Comma 13 3 7 4 2" xfId="13955" xr:uid="{B63F704B-1158-4B28-BD08-4B09434B881C}"/>
    <cellStyle name="Comma 13 3 7 4 2 2" xfId="30895" xr:uid="{36C1E47D-5836-4947-918F-15B570312D6A}"/>
    <cellStyle name="Comma 13 3 7 4 3" xfId="22447" xr:uid="{77D84327-94A7-45C9-969B-A6032A236D73}"/>
    <cellStyle name="Comma 13 3 7 5" xfId="9731" xr:uid="{509410A2-A9A1-48CC-A53C-802D8A6AD73F}"/>
    <cellStyle name="Comma 13 3 7 5 2" xfId="26671" xr:uid="{F02A0E3C-94FF-4819-8325-1072C187B1AF}"/>
    <cellStyle name="Comma 13 3 7 6" xfId="18223" xr:uid="{CB8511DF-9F7B-4AF2-923D-060EFE1FE0CB}"/>
    <cellStyle name="Comma 13 3 8" xfId="1457" xr:uid="{D04C8C5E-52E5-4D12-9FD6-B8BF19A56CFA}"/>
    <cellStyle name="Comma 13 3 8 2" xfId="3569" xr:uid="{7399B839-7328-4B71-ABD1-A06177031D8A}"/>
    <cellStyle name="Comma 13 3 8 2 2" xfId="7795" xr:uid="{EABE866B-AA1F-435D-86C3-DAF0D1CC949A}"/>
    <cellStyle name="Comma 13 3 8 2 2 2" xfId="16243" xr:uid="{66BAA7E0-5942-400F-867A-19D898C73C15}"/>
    <cellStyle name="Comma 13 3 8 2 2 2 2" xfId="33183" xr:uid="{96E4052F-2E72-473E-BC8A-43E611704D1B}"/>
    <cellStyle name="Comma 13 3 8 2 2 3" xfId="24735" xr:uid="{B0D83258-270B-4457-B4B1-7B7BC10D1E98}"/>
    <cellStyle name="Comma 13 3 8 2 3" xfId="12019" xr:uid="{FF2C3CEE-382D-49E7-9390-0F65F09A4786}"/>
    <cellStyle name="Comma 13 3 8 2 3 2" xfId="28959" xr:uid="{37C46979-3C79-4A25-8C73-B064FBD7564B}"/>
    <cellStyle name="Comma 13 3 8 2 4" xfId="20511" xr:uid="{103393B6-6384-4908-976A-D08D0A31E32F}"/>
    <cellStyle name="Comma 13 3 8 3" xfId="5683" xr:uid="{2869079E-913C-4415-BA6A-03EB8E5333DD}"/>
    <cellStyle name="Comma 13 3 8 3 2" xfId="14131" xr:uid="{0CF3D083-1699-4C19-A618-E67F673FED16}"/>
    <cellStyle name="Comma 13 3 8 3 2 2" xfId="31071" xr:uid="{702B77C5-C0B5-4B7C-A592-223471C87B78}"/>
    <cellStyle name="Comma 13 3 8 3 3" xfId="22623" xr:uid="{06CFF3BF-F2E1-42E7-B4DC-D2464A45B3BB}"/>
    <cellStyle name="Comma 13 3 8 4" xfId="9907" xr:uid="{9AC7C6E8-9254-4721-AE49-85BCA2FC2CCA}"/>
    <cellStyle name="Comma 13 3 8 4 2" xfId="26847" xr:uid="{5C0DF10C-6A3C-4DD0-95BC-B62BC8A119AE}"/>
    <cellStyle name="Comma 13 3 8 5" xfId="18399" xr:uid="{63ADABCB-73B8-4319-A193-4DC215F88BF9}"/>
    <cellStyle name="Comma 13 3 9" xfId="2513" xr:uid="{730C84DB-28C6-45EC-BC84-521379EBA78A}"/>
    <cellStyle name="Comma 13 3 9 2" xfId="6739" xr:uid="{9B963575-5187-4B8B-BB72-970E98AB991F}"/>
    <cellStyle name="Comma 13 3 9 2 2" xfId="15187" xr:uid="{2C41C838-0F44-4941-88BF-43328BFDE49E}"/>
    <cellStyle name="Comma 13 3 9 2 2 2" xfId="32127" xr:uid="{450BEC10-3AC0-4DA2-9988-AAC15DDAA0CE}"/>
    <cellStyle name="Comma 13 3 9 2 3" xfId="23679" xr:uid="{17FD6A87-88BF-4D55-9C64-E8FEEEA7B75B}"/>
    <cellStyle name="Comma 13 3 9 3" xfId="10963" xr:uid="{149507A0-FCC1-43F2-8D23-D0B9D8FFD3B4}"/>
    <cellStyle name="Comma 13 3 9 3 2" xfId="27903" xr:uid="{07ED8FA2-D589-4B03-9CA3-D1C3935EA743}"/>
    <cellStyle name="Comma 13 3 9 4" xfId="19455" xr:uid="{C3AF6972-CA01-44BE-97B5-F919913BE50B}"/>
    <cellStyle name="Comma 13 4" xfId="87" xr:uid="{77A5E4ED-A585-4A46-8BE5-FC5F86812667}"/>
    <cellStyle name="Comma 14" xfId="92" xr:uid="{BF3D4F51-E428-46DA-8C7E-40542249D129}"/>
    <cellStyle name="Comma 14 2" xfId="93" xr:uid="{80A0D182-E3CD-4AD0-9898-5251E2030BAA}"/>
    <cellStyle name="Comma 14 3" xfId="94" xr:uid="{2A586113-1E39-48C7-A865-72942B478EC1}"/>
    <cellStyle name="Comma 14 3 10" xfId="4629" xr:uid="{D263E0FB-3216-4760-AD80-9F58C215965C}"/>
    <cellStyle name="Comma 14 3 10 2" xfId="13078" xr:uid="{831810C4-BBDD-472D-8D7F-36FE2165FE1B}"/>
    <cellStyle name="Comma 14 3 10 2 2" xfId="30018" xr:uid="{E2D096C0-E876-4C9B-9B22-9CCE84B429CC}"/>
    <cellStyle name="Comma 14 3 10 3" xfId="21570" xr:uid="{EDA8D553-A64F-453A-9560-26FB45C5A93F}"/>
    <cellStyle name="Comma 14 3 11" xfId="8854" xr:uid="{47864314-3EA9-4480-997A-8F37A25BEF11}"/>
    <cellStyle name="Comma 14 3 11 2" xfId="25794" xr:uid="{7260696A-5EAC-4D2C-B3B8-6B3AA4A1AFB6}"/>
    <cellStyle name="Comma 14 3 12" xfId="17306" xr:uid="{24BEFE87-E192-4B1E-821F-E61858B0D1A8}"/>
    <cellStyle name="Comma 14 3 2" xfId="95" xr:uid="{758A9CCB-A2B6-4F48-80F3-ABEB199B4714}"/>
    <cellStyle name="Comma 14 3 2 10" xfId="17307" xr:uid="{02121815-21E8-4629-8BEB-5FD6365FEA04}"/>
    <cellStyle name="Comma 14 3 2 2" xfId="573" xr:uid="{F244BAF2-0255-4AFF-818E-BB9E98753D15}"/>
    <cellStyle name="Comma 14 3 2 2 2" xfId="927" xr:uid="{0B9A0BDD-664A-43D6-B91C-70786034B457}"/>
    <cellStyle name="Comma 14 3 2 2 2 2" xfId="1989" xr:uid="{F0BCB1F6-7D04-4F97-93F9-C52E1310E228}"/>
    <cellStyle name="Comma 14 3 2 2 2 2 2" xfId="4101" xr:uid="{234C6CC2-CEBF-4414-98D1-2E51ACBDB32C}"/>
    <cellStyle name="Comma 14 3 2 2 2 2 2 2" xfId="8327" xr:uid="{5B2A7274-FF71-438D-A1F1-983D2F569A9A}"/>
    <cellStyle name="Comma 14 3 2 2 2 2 2 2 2" xfId="16775" xr:uid="{2EFEC7D3-7694-4841-8D42-7B05BEA5A676}"/>
    <cellStyle name="Comma 14 3 2 2 2 2 2 2 2 2" xfId="33715" xr:uid="{56F5FCA3-2D5F-4981-BA93-C27983348BD3}"/>
    <cellStyle name="Comma 14 3 2 2 2 2 2 2 3" xfId="25267" xr:uid="{0A076614-EBC6-485B-9EDC-FD964AD42E9D}"/>
    <cellStyle name="Comma 14 3 2 2 2 2 2 3" xfId="12551" xr:uid="{830B2E47-3E24-4F02-8C33-5A79C2025A03}"/>
    <cellStyle name="Comma 14 3 2 2 2 2 2 3 2" xfId="29491" xr:uid="{4B3087C1-8608-418D-B306-8A395C4391D0}"/>
    <cellStyle name="Comma 14 3 2 2 2 2 2 4" xfId="21043" xr:uid="{558EA8A6-CE28-4E68-80F6-FA99E9CCDDBC}"/>
    <cellStyle name="Comma 14 3 2 2 2 2 3" xfId="6215" xr:uid="{745BB6A3-1493-4260-877F-B11ACE0BD602}"/>
    <cellStyle name="Comma 14 3 2 2 2 2 3 2" xfId="14663" xr:uid="{1291BF32-B2EC-4FED-98C0-2991E4614CD4}"/>
    <cellStyle name="Comma 14 3 2 2 2 2 3 2 2" xfId="31603" xr:uid="{A332893E-1486-4432-9D14-133B93CE2F9F}"/>
    <cellStyle name="Comma 14 3 2 2 2 2 3 3" xfId="23155" xr:uid="{E04892A7-2B2A-4F3A-BEA4-FDC2A18AC16F}"/>
    <cellStyle name="Comma 14 3 2 2 2 2 4" xfId="10439" xr:uid="{6BEAE439-42F3-4155-9A65-0CBA83767F3A}"/>
    <cellStyle name="Comma 14 3 2 2 2 2 4 2" xfId="27379" xr:uid="{63F047F7-F02C-42C4-AB3A-8584B418251B}"/>
    <cellStyle name="Comma 14 3 2 2 2 2 5" xfId="18931" xr:uid="{CB638E67-5B85-449A-A621-03F1DFB96131}"/>
    <cellStyle name="Comma 14 3 2 2 2 3" xfId="3045" xr:uid="{E08E1F00-0ED8-4BD7-B166-20F0EA064871}"/>
    <cellStyle name="Comma 14 3 2 2 2 3 2" xfId="7271" xr:uid="{906927DE-D582-4D23-A0EC-B84DCD19E0EA}"/>
    <cellStyle name="Comma 14 3 2 2 2 3 2 2" xfId="15719" xr:uid="{9133C47A-08D4-48CC-8821-330315AF468E}"/>
    <cellStyle name="Comma 14 3 2 2 2 3 2 2 2" xfId="32659" xr:uid="{51451B00-652A-4119-85FD-957FDA914522}"/>
    <cellStyle name="Comma 14 3 2 2 2 3 2 3" xfId="24211" xr:uid="{A83AFCCF-D9F1-479B-9652-3233531E2AB8}"/>
    <cellStyle name="Comma 14 3 2 2 2 3 3" xfId="11495" xr:uid="{58953A46-6B54-453C-B640-9D1C14B90AC2}"/>
    <cellStyle name="Comma 14 3 2 2 2 3 3 2" xfId="28435" xr:uid="{1209A3CB-EF4F-420E-9FF3-CA89FBA2BBEB}"/>
    <cellStyle name="Comma 14 3 2 2 2 3 4" xfId="19987" xr:uid="{4C71D7B0-7ECA-4983-9020-AEF447E8891A}"/>
    <cellStyle name="Comma 14 3 2 2 2 4" xfId="5159" xr:uid="{1EB96994-1B8B-4C61-8208-C6CBAA76891F}"/>
    <cellStyle name="Comma 14 3 2 2 2 4 2" xfId="13607" xr:uid="{01CB88F4-F81F-44B4-8961-F92A2F9B92C5}"/>
    <cellStyle name="Comma 14 3 2 2 2 4 2 2" xfId="30547" xr:uid="{75DD7598-F602-4E82-8E22-729DB8ADFB94}"/>
    <cellStyle name="Comma 14 3 2 2 2 4 3" xfId="22099" xr:uid="{937D5700-8F07-432B-BBA6-CD6544070DA8}"/>
    <cellStyle name="Comma 14 3 2 2 2 5" xfId="9383" xr:uid="{23C5443B-1D47-4466-A420-13E80E16F604}"/>
    <cellStyle name="Comma 14 3 2 2 2 5 2" xfId="26323" xr:uid="{A6948748-9C0E-40AE-B202-0A08A8058242}"/>
    <cellStyle name="Comma 14 3 2 2 2 6" xfId="17875" xr:uid="{B5078A56-2260-4939-97F3-5A8525D18938}"/>
    <cellStyle name="Comma 14 3 2 2 3" xfId="1637" xr:uid="{D6AC2B7F-0F22-4B7E-9723-F778C4B7DD3B}"/>
    <cellStyle name="Comma 14 3 2 2 3 2" xfId="3749" xr:uid="{4E9A2B50-C42A-4C90-989A-D479539F775C}"/>
    <cellStyle name="Comma 14 3 2 2 3 2 2" xfId="7975" xr:uid="{B978C5A1-5119-4632-B603-D48E5CC2837A}"/>
    <cellStyle name="Comma 14 3 2 2 3 2 2 2" xfId="16423" xr:uid="{965A2251-D945-4921-807F-9951B4B36441}"/>
    <cellStyle name="Comma 14 3 2 2 3 2 2 2 2" xfId="33363" xr:uid="{C95BABAB-00CA-4787-80A1-2E780A60A25D}"/>
    <cellStyle name="Comma 14 3 2 2 3 2 2 3" xfId="24915" xr:uid="{8945DE37-951D-4781-9300-BA17FA6F0911}"/>
    <cellStyle name="Comma 14 3 2 2 3 2 3" xfId="12199" xr:uid="{3C32262E-6E36-471E-B6A8-821733000EB3}"/>
    <cellStyle name="Comma 14 3 2 2 3 2 3 2" xfId="29139" xr:uid="{6336A9E7-A75B-4B35-827A-BE6C3ED836E3}"/>
    <cellStyle name="Comma 14 3 2 2 3 2 4" xfId="20691" xr:uid="{12622FAB-6A0C-4120-829C-2C6E19775C97}"/>
    <cellStyle name="Comma 14 3 2 2 3 3" xfId="5863" xr:uid="{967B8A57-5A95-41C8-A76E-13D92121A56B}"/>
    <cellStyle name="Comma 14 3 2 2 3 3 2" xfId="14311" xr:uid="{ACCA01A1-3789-4308-818A-DF552E467C6B}"/>
    <cellStyle name="Comma 14 3 2 2 3 3 2 2" xfId="31251" xr:uid="{65FE6E20-F420-48FA-9729-2247F29D673E}"/>
    <cellStyle name="Comma 14 3 2 2 3 3 3" xfId="22803" xr:uid="{6E05F4F7-AF99-439A-86E8-E55F38376E6D}"/>
    <cellStyle name="Comma 14 3 2 2 3 4" xfId="10087" xr:uid="{E9309E13-A1E4-4336-8DD1-D3754DFDA3EF}"/>
    <cellStyle name="Comma 14 3 2 2 3 4 2" xfId="27027" xr:uid="{5B693408-A8FF-4A1C-BB33-3BB10BE5D647}"/>
    <cellStyle name="Comma 14 3 2 2 3 5" xfId="18579" xr:uid="{90796611-12A0-4AC5-B27F-ED6EA1D542EC}"/>
    <cellStyle name="Comma 14 3 2 2 4" xfId="2693" xr:uid="{755CF59D-60C8-4787-8584-7B4CFB22CE0E}"/>
    <cellStyle name="Comma 14 3 2 2 4 2" xfId="6919" xr:uid="{5CBB823A-F3EF-427B-9C4B-2D098313B941}"/>
    <cellStyle name="Comma 14 3 2 2 4 2 2" xfId="15367" xr:uid="{3C7C8BEE-EF80-4019-854C-81C81C3A4ACF}"/>
    <cellStyle name="Comma 14 3 2 2 4 2 2 2" xfId="32307" xr:uid="{F0F81759-A9BA-4525-9176-9BD76C9F1126}"/>
    <cellStyle name="Comma 14 3 2 2 4 2 3" xfId="23859" xr:uid="{DB4E7161-2E9C-46AD-9EEB-2D852430EA9E}"/>
    <cellStyle name="Comma 14 3 2 2 4 3" xfId="11143" xr:uid="{5FB335C7-5056-4AF0-AD20-4651404DF246}"/>
    <cellStyle name="Comma 14 3 2 2 4 3 2" xfId="28083" xr:uid="{708E0229-42CE-4A6B-82D6-70F6E84D6365}"/>
    <cellStyle name="Comma 14 3 2 2 4 4" xfId="19635" xr:uid="{9A292ECE-3C4D-464D-BB90-8CCF04456831}"/>
    <cellStyle name="Comma 14 3 2 2 5" xfId="4807" xr:uid="{738F6B79-2F6E-4A59-9736-69CD8916B915}"/>
    <cellStyle name="Comma 14 3 2 2 5 2" xfId="13255" xr:uid="{0338F107-55A7-4CEE-912B-DDBAB27C5BAE}"/>
    <cellStyle name="Comma 14 3 2 2 5 2 2" xfId="30195" xr:uid="{40BE535D-DE3D-4E62-ABCC-DB6C954DD1E2}"/>
    <cellStyle name="Comma 14 3 2 2 5 3" xfId="21747" xr:uid="{4562CBAA-AA11-4E36-A907-C90E41E70A81}"/>
    <cellStyle name="Comma 14 3 2 2 6" xfId="9031" xr:uid="{C01FF990-A350-48DA-9A87-6A375BE576DE}"/>
    <cellStyle name="Comma 14 3 2 2 6 2" xfId="25971" xr:uid="{A9103D4D-50E8-4D61-9C79-984A87EF2C2F}"/>
    <cellStyle name="Comma 14 3 2 2 7" xfId="17523" xr:uid="{982F6CA0-81DC-4EE1-816A-7306C51ECE17}"/>
    <cellStyle name="Comma 14 3 2 3" xfId="751" xr:uid="{583F73DA-C255-4660-B1B7-E4ADE172B521}"/>
    <cellStyle name="Comma 14 3 2 3 2" xfId="1813" xr:uid="{5F11D0F9-F2BC-4CD1-9EA5-820048E0C36D}"/>
    <cellStyle name="Comma 14 3 2 3 2 2" xfId="3925" xr:uid="{FDE9551A-F126-4821-B30F-6C9A1B33708F}"/>
    <cellStyle name="Comma 14 3 2 3 2 2 2" xfId="8151" xr:uid="{03351CA2-5766-4466-B46E-32A81697C36A}"/>
    <cellStyle name="Comma 14 3 2 3 2 2 2 2" xfId="16599" xr:uid="{80D992C6-2ADA-4D11-9161-DC481295E391}"/>
    <cellStyle name="Comma 14 3 2 3 2 2 2 2 2" xfId="33539" xr:uid="{66C67CCB-0869-4ACF-8C9B-313F18F74EC4}"/>
    <cellStyle name="Comma 14 3 2 3 2 2 2 3" xfId="25091" xr:uid="{6331070F-E1EC-454E-B0BF-FA9BBA456650}"/>
    <cellStyle name="Comma 14 3 2 3 2 2 3" xfId="12375" xr:uid="{31326B9C-EC0C-420F-993F-8EA68CF5DE00}"/>
    <cellStyle name="Comma 14 3 2 3 2 2 3 2" xfId="29315" xr:uid="{9AA7FBFD-26C2-4C3E-9BF3-3AB0502E5816}"/>
    <cellStyle name="Comma 14 3 2 3 2 2 4" xfId="20867" xr:uid="{D1FCE61B-3292-4E30-BB13-C8FCC2414289}"/>
    <cellStyle name="Comma 14 3 2 3 2 3" xfId="6039" xr:uid="{01D9B33C-0D3F-4E49-9C1F-92A9D9802824}"/>
    <cellStyle name="Comma 14 3 2 3 2 3 2" xfId="14487" xr:uid="{A0584D43-4CEC-4CB3-8921-704B2E575BC1}"/>
    <cellStyle name="Comma 14 3 2 3 2 3 2 2" xfId="31427" xr:uid="{F7FC55D2-BBB8-48CC-80AD-2EBFF5E71DC2}"/>
    <cellStyle name="Comma 14 3 2 3 2 3 3" xfId="22979" xr:uid="{85850D90-60B2-41B2-A77C-3A1904C7A5B1}"/>
    <cellStyle name="Comma 14 3 2 3 2 4" xfId="10263" xr:uid="{60FD0115-3859-47AD-B8FA-89334E1E7B87}"/>
    <cellStyle name="Comma 14 3 2 3 2 4 2" xfId="27203" xr:uid="{88AE2DD3-BEBD-4963-80FC-3EDE17241EB9}"/>
    <cellStyle name="Comma 14 3 2 3 2 5" xfId="18755" xr:uid="{D498350B-876A-459C-9DF3-CA749C73A991}"/>
    <cellStyle name="Comma 14 3 2 3 3" xfId="2869" xr:uid="{4693AC2F-3746-40A0-B02B-C60A83B89C43}"/>
    <cellStyle name="Comma 14 3 2 3 3 2" xfId="7095" xr:uid="{F9DAE7BB-B6F3-4BA7-ACB8-0637F77F9BB8}"/>
    <cellStyle name="Comma 14 3 2 3 3 2 2" xfId="15543" xr:uid="{90CD5D12-7C0A-49CC-BB4D-CAE12EABF8FE}"/>
    <cellStyle name="Comma 14 3 2 3 3 2 2 2" xfId="32483" xr:uid="{F970E4F6-6CBF-4464-AB54-CB8AE15C20A8}"/>
    <cellStyle name="Comma 14 3 2 3 3 2 3" xfId="24035" xr:uid="{D4198262-ED3C-4909-8859-517506092141}"/>
    <cellStyle name="Comma 14 3 2 3 3 3" xfId="11319" xr:uid="{5E5F10F1-EEA7-40DD-919F-93D2B5DF57C6}"/>
    <cellStyle name="Comma 14 3 2 3 3 3 2" xfId="28259" xr:uid="{455FB5E4-9BE4-4943-9441-83A9F9C51221}"/>
    <cellStyle name="Comma 14 3 2 3 3 4" xfId="19811" xr:uid="{9E5E2825-9FD0-48A6-9179-F58F8DF70686}"/>
    <cellStyle name="Comma 14 3 2 3 4" xfId="4983" xr:uid="{3B97784C-1946-42BB-9702-657251524F6E}"/>
    <cellStyle name="Comma 14 3 2 3 4 2" xfId="13431" xr:uid="{A9FF8F64-3E38-46DA-9026-26A57659054C}"/>
    <cellStyle name="Comma 14 3 2 3 4 2 2" xfId="30371" xr:uid="{C8FAB496-F600-40D4-8E52-626B848F0101}"/>
    <cellStyle name="Comma 14 3 2 3 4 3" xfId="21923" xr:uid="{050AABFE-1A90-4B78-A360-8127DAE215D3}"/>
    <cellStyle name="Comma 14 3 2 3 5" xfId="9207" xr:uid="{0CE4D1DA-E978-43D9-871B-20FA19F1A935}"/>
    <cellStyle name="Comma 14 3 2 3 5 2" xfId="26147" xr:uid="{C01610DA-0989-442A-BC55-3B7C0B2D0F1E}"/>
    <cellStyle name="Comma 14 3 2 3 6" xfId="17699" xr:uid="{0A5F8F42-0C74-43DE-9F0C-3B3E0C311553}"/>
    <cellStyle name="Comma 14 3 2 4" xfId="1103" xr:uid="{00DCE959-C75E-46B0-9D47-06EB8D4E7916}"/>
    <cellStyle name="Comma 14 3 2 4 2" xfId="2165" xr:uid="{FF79DEBF-2094-4CF9-8CC9-BB3E5FDFCBCA}"/>
    <cellStyle name="Comma 14 3 2 4 2 2" xfId="4277" xr:uid="{F78B3A4F-5F70-4188-8590-9515993250C6}"/>
    <cellStyle name="Comma 14 3 2 4 2 2 2" xfId="8503" xr:uid="{06A40218-F049-4E58-8BBF-E4DDAFDEC8F6}"/>
    <cellStyle name="Comma 14 3 2 4 2 2 2 2" xfId="16951" xr:uid="{A3D716A2-ACF6-4DA6-B06A-D22D674725F4}"/>
    <cellStyle name="Comma 14 3 2 4 2 2 2 2 2" xfId="33891" xr:uid="{53F3B9D2-C5A4-4C0C-B83E-5DB17C29C344}"/>
    <cellStyle name="Comma 14 3 2 4 2 2 2 3" xfId="25443" xr:uid="{96867F84-6B35-42DA-BE40-E3CEC5157F17}"/>
    <cellStyle name="Comma 14 3 2 4 2 2 3" xfId="12727" xr:uid="{49376EE3-9B5B-4B5C-A7B1-F52BEEFE8BEA}"/>
    <cellStyle name="Comma 14 3 2 4 2 2 3 2" xfId="29667" xr:uid="{7AAF423A-5332-4004-A2B7-BB874B3AA332}"/>
    <cellStyle name="Comma 14 3 2 4 2 2 4" xfId="21219" xr:uid="{AC885D5B-348E-4D28-972C-C477023F074D}"/>
    <cellStyle name="Comma 14 3 2 4 2 3" xfId="6391" xr:uid="{0D2E4947-FCDE-40D4-AD92-D43543A60E34}"/>
    <cellStyle name="Comma 14 3 2 4 2 3 2" xfId="14839" xr:uid="{4853F693-3983-414D-AB0B-69D41D1B643B}"/>
    <cellStyle name="Comma 14 3 2 4 2 3 2 2" xfId="31779" xr:uid="{1D04473E-BD17-4538-950A-8BEFCA1AC247}"/>
    <cellStyle name="Comma 14 3 2 4 2 3 3" xfId="23331" xr:uid="{687C45B5-B05C-44E2-A9BD-86524CF3813F}"/>
    <cellStyle name="Comma 14 3 2 4 2 4" xfId="10615" xr:uid="{6687009E-3E0E-4F60-8D86-9C0627E1F02D}"/>
    <cellStyle name="Comma 14 3 2 4 2 4 2" xfId="27555" xr:uid="{7DC26010-60E7-46DF-A19B-AAA316C9C54A}"/>
    <cellStyle name="Comma 14 3 2 4 2 5" xfId="19107" xr:uid="{C816E28F-0FD3-49B2-AEA5-50C361D001F9}"/>
    <cellStyle name="Comma 14 3 2 4 3" xfId="3221" xr:uid="{B479B1B2-57D6-4B79-B513-E30794F201E5}"/>
    <cellStyle name="Comma 14 3 2 4 3 2" xfId="7447" xr:uid="{4183730D-510D-43FD-A0A1-C8E0A3B8B387}"/>
    <cellStyle name="Comma 14 3 2 4 3 2 2" xfId="15895" xr:uid="{DFB6024F-68FE-4E15-AE80-DDBFD66BC806}"/>
    <cellStyle name="Comma 14 3 2 4 3 2 2 2" xfId="32835" xr:uid="{63E311D2-3A98-4903-BCEF-C5FB571C1C7E}"/>
    <cellStyle name="Comma 14 3 2 4 3 2 3" xfId="24387" xr:uid="{09726CF8-1DFD-4BB0-A5C2-0DD70DDE8570}"/>
    <cellStyle name="Comma 14 3 2 4 3 3" xfId="11671" xr:uid="{82BD4CD8-629E-49CB-BE10-67931E15CCD7}"/>
    <cellStyle name="Comma 14 3 2 4 3 3 2" xfId="28611" xr:uid="{EA6897D9-8207-419A-999D-AE0E5B08B223}"/>
    <cellStyle name="Comma 14 3 2 4 3 4" xfId="20163" xr:uid="{B368462A-7C2F-442D-811A-E52763541DD6}"/>
    <cellStyle name="Comma 14 3 2 4 4" xfId="5335" xr:uid="{29764053-324E-4D2B-A149-978E05B7B01D}"/>
    <cellStyle name="Comma 14 3 2 4 4 2" xfId="13783" xr:uid="{85B656CE-3F9C-4DF8-9AD6-1AEC57AD5744}"/>
    <cellStyle name="Comma 14 3 2 4 4 2 2" xfId="30723" xr:uid="{302142BC-9F3B-4702-9C2B-A9E92EC6B06D}"/>
    <cellStyle name="Comma 14 3 2 4 4 3" xfId="22275" xr:uid="{B4E78139-5FD4-4D16-83CA-9DBCDCB40F4B}"/>
    <cellStyle name="Comma 14 3 2 4 5" xfId="9559" xr:uid="{0DB3D252-09FA-48F5-92B1-B357732CC521}"/>
    <cellStyle name="Comma 14 3 2 4 5 2" xfId="26499" xr:uid="{863E6EEC-889F-4ED0-A35A-917D48E7D521}"/>
    <cellStyle name="Comma 14 3 2 4 6" xfId="18051" xr:uid="{BC81FA6C-D078-440B-8941-EE1FE3243591}"/>
    <cellStyle name="Comma 14 3 2 5" xfId="1285" xr:uid="{B33F174F-9BD9-4D03-B4DF-A94C8EE05A44}"/>
    <cellStyle name="Comma 14 3 2 5 2" xfId="2341" xr:uid="{C98D6C7E-C871-4420-856E-A30CC6E9B3AE}"/>
    <cellStyle name="Comma 14 3 2 5 2 2" xfId="4453" xr:uid="{2DC5C436-D3A8-4385-84F9-D99C16F3D7CA}"/>
    <cellStyle name="Comma 14 3 2 5 2 2 2" xfId="8679" xr:uid="{4C9F1C26-B5A3-4E96-9F98-F5E313D2D736}"/>
    <cellStyle name="Comma 14 3 2 5 2 2 2 2" xfId="17127" xr:uid="{02E1592F-7514-4D1C-B1D0-17776558C2F9}"/>
    <cellStyle name="Comma 14 3 2 5 2 2 2 2 2" xfId="34067" xr:uid="{7F09834D-ACC7-4E91-BEF5-856B0F75C7E4}"/>
    <cellStyle name="Comma 14 3 2 5 2 2 2 3" xfId="25619" xr:uid="{75E2EDA6-171C-4B5B-9832-24CD330B3CD4}"/>
    <cellStyle name="Comma 14 3 2 5 2 2 3" xfId="12903" xr:uid="{782FEDF6-D087-461C-9EB8-A6C45CB4BCAF}"/>
    <cellStyle name="Comma 14 3 2 5 2 2 3 2" xfId="29843" xr:uid="{F3A089F1-772E-4020-B548-0FAFA354AFBD}"/>
    <cellStyle name="Comma 14 3 2 5 2 2 4" xfId="21395" xr:uid="{BB0EB516-FECC-4F57-A2AD-427C03BAC225}"/>
    <cellStyle name="Comma 14 3 2 5 2 3" xfId="6567" xr:uid="{3C75878F-EB31-4CDF-A15B-3D67BC845361}"/>
    <cellStyle name="Comma 14 3 2 5 2 3 2" xfId="15015" xr:uid="{B7A987F0-F27C-498E-A2CE-A4CA1730A8D4}"/>
    <cellStyle name="Comma 14 3 2 5 2 3 2 2" xfId="31955" xr:uid="{B703D741-68BC-4EFD-9E51-44B7BDF69931}"/>
    <cellStyle name="Comma 14 3 2 5 2 3 3" xfId="23507" xr:uid="{5B36A149-7D86-43E3-876F-7DAA97D781CB}"/>
    <cellStyle name="Comma 14 3 2 5 2 4" xfId="10791" xr:uid="{1A61D5F2-32B0-4CF3-A30F-5D20B17A0B9C}"/>
    <cellStyle name="Comma 14 3 2 5 2 4 2" xfId="27731" xr:uid="{2F1FD75E-940E-4F79-BF7F-DCF8BE98C68C}"/>
    <cellStyle name="Comma 14 3 2 5 2 5" xfId="19283" xr:uid="{5EF48F4F-A22D-4005-B511-7860A5086E1F}"/>
    <cellStyle name="Comma 14 3 2 5 3" xfId="3397" xr:uid="{498CB7B9-733F-4AA0-9FC7-C3528BD2DC14}"/>
    <cellStyle name="Comma 14 3 2 5 3 2" xfId="7623" xr:uid="{D5B53C54-2EB5-45D9-AAB1-84D41AADFC62}"/>
    <cellStyle name="Comma 14 3 2 5 3 2 2" xfId="16071" xr:uid="{1A7EE4C7-78C5-4843-AC22-B623CEBCE017}"/>
    <cellStyle name="Comma 14 3 2 5 3 2 2 2" xfId="33011" xr:uid="{F477CF54-750B-4761-85E8-AF6ADB08D2C1}"/>
    <cellStyle name="Comma 14 3 2 5 3 2 3" xfId="24563" xr:uid="{D6F5607F-7766-443D-ACC2-5603C77250FE}"/>
    <cellStyle name="Comma 14 3 2 5 3 3" xfId="11847" xr:uid="{17724F5B-03E8-4D82-B526-A72484006B88}"/>
    <cellStyle name="Comma 14 3 2 5 3 3 2" xfId="28787" xr:uid="{0132BDF3-9553-4AA2-8E7A-1DA0C90EAB13}"/>
    <cellStyle name="Comma 14 3 2 5 3 4" xfId="20339" xr:uid="{34CF831C-B506-48BB-BD27-8F49134737EF}"/>
    <cellStyle name="Comma 14 3 2 5 4" xfId="5511" xr:uid="{FD299C21-15DD-495E-9F49-950B945A3149}"/>
    <cellStyle name="Comma 14 3 2 5 4 2" xfId="13959" xr:uid="{F25DBB2A-8851-46C2-BA2F-05603CA1868C}"/>
    <cellStyle name="Comma 14 3 2 5 4 2 2" xfId="30899" xr:uid="{51A85DB6-B38E-4F60-8844-DA20FBD6E542}"/>
    <cellStyle name="Comma 14 3 2 5 4 3" xfId="22451" xr:uid="{4F1914A7-F2EC-4343-A963-8ED9768F7F04}"/>
    <cellStyle name="Comma 14 3 2 5 5" xfId="9735" xr:uid="{6879D785-8193-4117-9967-079170377147}"/>
    <cellStyle name="Comma 14 3 2 5 5 2" xfId="26675" xr:uid="{6FE36BDA-7136-4784-933B-C2E2508ECB60}"/>
    <cellStyle name="Comma 14 3 2 5 6" xfId="18227" xr:uid="{C52FBD77-67A7-4A35-A3C9-6AEFA13A3411}"/>
    <cellStyle name="Comma 14 3 2 6" xfId="1461" xr:uid="{D659949A-46CC-45DE-A9D5-C31753E7FCC0}"/>
    <cellStyle name="Comma 14 3 2 6 2" xfId="3573" xr:uid="{06ED4175-16B9-42F9-A163-C943C6E9F761}"/>
    <cellStyle name="Comma 14 3 2 6 2 2" xfId="7799" xr:uid="{05BB4281-A963-43AA-B57F-1D2F352D81FD}"/>
    <cellStyle name="Comma 14 3 2 6 2 2 2" xfId="16247" xr:uid="{15D2F420-3589-4E66-A314-7B585415A6F7}"/>
    <cellStyle name="Comma 14 3 2 6 2 2 2 2" xfId="33187" xr:uid="{99DABC49-BC45-48B9-9537-1486668F7192}"/>
    <cellStyle name="Comma 14 3 2 6 2 2 3" xfId="24739" xr:uid="{583D31AC-A780-4594-9F59-B43198868A49}"/>
    <cellStyle name="Comma 14 3 2 6 2 3" xfId="12023" xr:uid="{D4F50F88-5373-4269-8A12-F210A4C900BB}"/>
    <cellStyle name="Comma 14 3 2 6 2 3 2" xfId="28963" xr:uid="{8820F40B-0033-4F08-8C9B-9AD34F436A45}"/>
    <cellStyle name="Comma 14 3 2 6 2 4" xfId="20515" xr:uid="{5693FE6E-BDAE-47EE-BBEA-592165004CDD}"/>
    <cellStyle name="Comma 14 3 2 6 3" xfId="5687" xr:uid="{45463CA6-FB0E-4767-A355-560B5634614F}"/>
    <cellStyle name="Comma 14 3 2 6 3 2" xfId="14135" xr:uid="{12C3B7F9-00AE-4B58-9357-9BCBD02268CA}"/>
    <cellStyle name="Comma 14 3 2 6 3 2 2" xfId="31075" xr:uid="{E0F095B4-28A2-4901-B7E5-D8F63A77BF27}"/>
    <cellStyle name="Comma 14 3 2 6 3 3" xfId="22627" xr:uid="{5DB37927-2FB5-4F65-96FE-5D1C76EB39FB}"/>
    <cellStyle name="Comma 14 3 2 6 4" xfId="9911" xr:uid="{11DD3958-CC39-4A2D-B7AB-A746964940D7}"/>
    <cellStyle name="Comma 14 3 2 6 4 2" xfId="26851" xr:uid="{EB97CF87-B3E3-49BE-97C4-FA59F517D8FE}"/>
    <cellStyle name="Comma 14 3 2 6 5" xfId="18403" xr:uid="{426D44C5-A9CF-4B61-A77F-75332DCDDE84}"/>
    <cellStyle name="Comma 14 3 2 7" xfId="2517" xr:uid="{8258316F-A4A5-43B9-8839-3E8FCA4F613A}"/>
    <cellStyle name="Comma 14 3 2 7 2" xfId="6743" xr:uid="{B54BE5D5-17E8-4CF7-94AF-3F86692AB17A}"/>
    <cellStyle name="Comma 14 3 2 7 2 2" xfId="15191" xr:uid="{8380CAE8-FD37-4948-BCD9-42073AA81082}"/>
    <cellStyle name="Comma 14 3 2 7 2 2 2" xfId="32131" xr:uid="{3C26FE9D-3FDA-49CB-87CA-79031332E9F5}"/>
    <cellStyle name="Comma 14 3 2 7 2 3" xfId="23683" xr:uid="{1402930A-F0C4-4F2D-A554-0ADE9E405816}"/>
    <cellStyle name="Comma 14 3 2 7 3" xfId="10967" xr:uid="{72D5015B-E41B-4F2A-823E-15F3ADE11544}"/>
    <cellStyle name="Comma 14 3 2 7 3 2" xfId="27907" xr:uid="{7F22B6B4-69B7-4B35-93AD-9B5973ABCF5B}"/>
    <cellStyle name="Comma 14 3 2 7 4" xfId="19459" xr:uid="{AF01B478-3312-4585-8061-215D9327A20B}"/>
    <cellStyle name="Comma 14 3 2 8" xfId="4630" xr:uid="{E9CD1000-5D8E-4E3A-A053-E166E022D019}"/>
    <cellStyle name="Comma 14 3 2 8 2" xfId="13079" xr:uid="{EC777808-DE0C-4448-AD20-6F284EC0D836}"/>
    <cellStyle name="Comma 14 3 2 8 2 2" xfId="30019" xr:uid="{8E8B3497-DA03-4C0E-A40F-A817279878EF}"/>
    <cellStyle name="Comma 14 3 2 8 3" xfId="21571" xr:uid="{BA8B0CE5-9A89-430D-B515-7CBE04D0D080}"/>
    <cellStyle name="Comma 14 3 2 9" xfId="8855" xr:uid="{89817955-2A59-400A-A5AA-B693CD6BA3F7}"/>
    <cellStyle name="Comma 14 3 2 9 2" xfId="25795" xr:uid="{729780A9-52A8-4831-869C-06B552993384}"/>
    <cellStyle name="Comma 14 3 3" xfId="96" xr:uid="{ACAE3E02-1A2E-4F7D-95E7-F4D65BBEDF16}"/>
    <cellStyle name="Comma 14 3 3 10" xfId="17308" xr:uid="{44FD82B2-427C-4235-A1A6-A34C2C7E464F}"/>
    <cellStyle name="Comma 14 3 3 2" xfId="574" xr:uid="{2E279EAB-65EE-4BD4-AB12-ECD917339D5D}"/>
    <cellStyle name="Comma 14 3 3 2 2" xfId="928" xr:uid="{4C82F0DE-E1F6-4472-9631-CA747E3E18B8}"/>
    <cellStyle name="Comma 14 3 3 2 2 2" xfId="1990" xr:uid="{DB1B13F0-B941-4CB7-B3B0-EE6D3A7BDB62}"/>
    <cellStyle name="Comma 14 3 3 2 2 2 2" xfId="4102" xr:uid="{C114EC7D-7691-4710-A254-2EAD4B63E243}"/>
    <cellStyle name="Comma 14 3 3 2 2 2 2 2" xfId="8328" xr:uid="{0D592D60-50DA-47EB-87ED-ECFDB88FC462}"/>
    <cellStyle name="Comma 14 3 3 2 2 2 2 2 2" xfId="16776" xr:uid="{9E4FCD3D-305A-4038-B5F4-BD08A86ECF97}"/>
    <cellStyle name="Comma 14 3 3 2 2 2 2 2 2 2" xfId="33716" xr:uid="{374EA2FB-DF46-44EA-AFC2-2224FB701930}"/>
    <cellStyle name="Comma 14 3 3 2 2 2 2 2 3" xfId="25268" xr:uid="{0128D8BA-B946-452E-957D-6ECEBC964148}"/>
    <cellStyle name="Comma 14 3 3 2 2 2 2 3" xfId="12552" xr:uid="{0E87B717-C680-47C6-ADF5-0FAAEEBE0B23}"/>
    <cellStyle name="Comma 14 3 3 2 2 2 2 3 2" xfId="29492" xr:uid="{4E61EB0C-9286-40B9-98AB-937BE529C1E3}"/>
    <cellStyle name="Comma 14 3 3 2 2 2 2 4" xfId="21044" xr:uid="{D874260D-15E8-48E2-A0A9-543F6040980F}"/>
    <cellStyle name="Comma 14 3 3 2 2 2 3" xfId="6216" xr:uid="{5EBBF4A1-A270-4F4A-A85A-FF69E6B04150}"/>
    <cellStyle name="Comma 14 3 3 2 2 2 3 2" xfId="14664" xr:uid="{1547700C-45EA-4D5D-B9CB-4493436900F3}"/>
    <cellStyle name="Comma 14 3 3 2 2 2 3 2 2" xfId="31604" xr:uid="{E61874BB-A22B-4875-A81B-AB20A7808B5A}"/>
    <cellStyle name="Comma 14 3 3 2 2 2 3 3" xfId="23156" xr:uid="{D7B29519-B8B9-43B9-B08F-99DCD56CD45E}"/>
    <cellStyle name="Comma 14 3 3 2 2 2 4" xfId="10440" xr:uid="{6E32AA1A-D7E9-49C2-A63B-38B4920460A2}"/>
    <cellStyle name="Comma 14 3 3 2 2 2 4 2" xfId="27380" xr:uid="{4D4E0E40-B167-4FF6-A144-923D39BE1C55}"/>
    <cellStyle name="Comma 14 3 3 2 2 2 5" xfId="18932" xr:uid="{E5898181-4255-4F1E-BE4D-232728398BFF}"/>
    <cellStyle name="Comma 14 3 3 2 2 3" xfId="3046" xr:uid="{B1BF060A-A2AA-4DA2-AB66-EFF0A0A5E1F4}"/>
    <cellStyle name="Comma 14 3 3 2 2 3 2" xfId="7272" xr:uid="{199FDDFC-8D79-4973-9021-DD1197FADB26}"/>
    <cellStyle name="Comma 14 3 3 2 2 3 2 2" xfId="15720" xr:uid="{9D1F043E-8179-401C-B6FB-1C375D1AAE12}"/>
    <cellStyle name="Comma 14 3 3 2 2 3 2 2 2" xfId="32660" xr:uid="{454A2270-C573-4177-A9E0-82ADD938E6AE}"/>
    <cellStyle name="Comma 14 3 3 2 2 3 2 3" xfId="24212" xr:uid="{82874B5B-15EC-4EFE-AF9E-844754CD06EC}"/>
    <cellStyle name="Comma 14 3 3 2 2 3 3" xfId="11496" xr:uid="{ECD4CCE9-3787-4094-A834-D8D773867A05}"/>
    <cellStyle name="Comma 14 3 3 2 2 3 3 2" xfId="28436" xr:uid="{AF9D7085-80C5-4359-8EAC-28E8F3362BC2}"/>
    <cellStyle name="Comma 14 3 3 2 2 3 4" xfId="19988" xr:uid="{EB47261E-23E3-463B-A269-19BAF8673A52}"/>
    <cellStyle name="Comma 14 3 3 2 2 4" xfId="5160" xr:uid="{5C400750-4CFD-4802-9031-56DC036FB84E}"/>
    <cellStyle name="Comma 14 3 3 2 2 4 2" xfId="13608" xr:uid="{D156D358-ACE6-4FA1-8344-B84E039AF5CE}"/>
    <cellStyle name="Comma 14 3 3 2 2 4 2 2" xfId="30548" xr:uid="{697A9876-2554-4F55-88BD-1FDD3B019E6A}"/>
    <cellStyle name="Comma 14 3 3 2 2 4 3" xfId="22100" xr:uid="{D75E9151-17FA-4476-8D6C-CF43F1617113}"/>
    <cellStyle name="Comma 14 3 3 2 2 5" xfId="9384" xr:uid="{99D27B83-6D36-4A64-A0EA-615D77126FC2}"/>
    <cellStyle name="Comma 14 3 3 2 2 5 2" xfId="26324" xr:uid="{A21175F4-20AA-4230-88C7-0F966A49503D}"/>
    <cellStyle name="Comma 14 3 3 2 2 6" xfId="17876" xr:uid="{30E58678-9C3B-42CF-A1CD-A6F417BA1952}"/>
    <cellStyle name="Comma 14 3 3 2 3" xfId="1638" xr:uid="{8D661617-D063-43BB-8B10-E9ED67FF2B85}"/>
    <cellStyle name="Comma 14 3 3 2 3 2" xfId="3750" xr:uid="{579A16AD-F58C-4F43-A248-C7C8CCF46AC7}"/>
    <cellStyle name="Comma 14 3 3 2 3 2 2" xfId="7976" xr:uid="{00B53D97-14E8-44F9-B3C4-0705F45431D0}"/>
    <cellStyle name="Comma 14 3 3 2 3 2 2 2" xfId="16424" xr:uid="{42B0808A-94B6-4E62-886C-2780177FDE12}"/>
    <cellStyle name="Comma 14 3 3 2 3 2 2 2 2" xfId="33364" xr:uid="{01359063-7841-44AB-A050-C35FE0EB316D}"/>
    <cellStyle name="Comma 14 3 3 2 3 2 2 3" xfId="24916" xr:uid="{0B6AFBDC-42F3-4E80-821D-35E9D0C83DC5}"/>
    <cellStyle name="Comma 14 3 3 2 3 2 3" xfId="12200" xr:uid="{488DCA0E-5690-40F2-873E-D4F1DEF5FBCD}"/>
    <cellStyle name="Comma 14 3 3 2 3 2 3 2" xfId="29140" xr:uid="{0B6924CE-C815-4DD9-89DB-8D4BC3A2CC37}"/>
    <cellStyle name="Comma 14 3 3 2 3 2 4" xfId="20692" xr:uid="{0B98391F-B171-4CF0-8C64-7D8BE390B3B4}"/>
    <cellStyle name="Comma 14 3 3 2 3 3" xfId="5864" xr:uid="{8F8CE808-90BD-43C0-B391-F6662F485C58}"/>
    <cellStyle name="Comma 14 3 3 2 3 3 2" xfId="14312" xr:uid="{8EA5150E-7205-4A9A-8E9E-2726FB6A330D}"/>
    <cellStyle name="Comma 14 3 3 2 3 3 2 2" xfId="31252" xr:uid="{74177289-7E74-47BE-908D-E89BCBC5269E}"/>
    <cellStyle name="Comma 14 3 3 2 3 3 3" xfId="22804" xr:uid="{119834C9-C63B-4187-88DD-5FAA2A001772}"/>
    <cellStyle name="Comma 14 3 3 2 3 4" xfId="10088" xr:uid="{1C0809E6-E5BB-4471-BAC0-6F65357397EC}"/>
    <cellStyle name="Comma 14 3 3 2 3 4 2" xfId="27028" xr:uid="{98C17173-622F-40CA-A52D-597072250A49}"/>
    <cellStyle name="Comma 14 3 3 2 3 5" xfId="18580" xr:uid="{BD159CA9-F002-419E-9881-C794EE123E37}"/>
    <cellStyle name="Comma 14 3 3 2 4" xfId="2694" xr:uid="{3DB744AB-5D08-4665-92BD-DC7C92CC2024}"/>
    <cellStyle name="Comma 14 3 3 2 4 2" xfId="6920" xr:uid="{91E87615-7BC5-4032-BA12-11DC2A52F916}"/>
    <cellStyle name="Comma 14 3 3 2 4 2 2" xfId="15368" xr:uid="{439B1FA8-926F-4849-9FC5-E37F09A8B03F}"/>
    <cellStyle name="Comma 14 3 3 2 4 2 2 2" xfId="32308" xr:uid="{0033E80A-D1D3-46ED-8B55-85ED1C73A7CC}"/>
    <cellStyle name="Comma 14 3 3 2 4 2 3" xfId="23860" xr:uid="{A219B483-E626-44C5-90B3-41E8CE457CD5}"/>
    <cellStyle name="Comma 14 3 3 2 4 3" xfId="11144" xr:uid="{01EF8DA3-CA2B-4D77-9E4B-074082719568}"/>
    <cellStyle name="Comma 14 3 3 2 4 3 2" xfId="28084" xr:uid="{504A0647-A33E-40BD-BDF7-B86326386077}"/>
    <cellStyle name="Comma 14 3 3 2 4 4" xfId="19636" xr:uid="{DCFD3B99-B33B-46FF-8239-AF3160D184F4}"/>
    <cellStyle name="Comma 14 3 3 2 5" xfId="4808" xr:uid="{C3CC653C-7AF5-4054-B79F-8B19C23FB485}"/>
    <cellStyle name="Comma 14 3 3 2 5 2" xfId="13256" xr:uid="{1F0F791A-72BA-4828-8F28-2AF148263A0F}"/>
    <cellStyle name="Comma 14 3 3 2 5 2 2" xfId="30196" xr:uid="{C9C31C5B-5C54-404C-A9F0-FF6BB52408C8}"/>
    <cellStyle name="Comma 14 3 3 2 5 3" xfId="21748" xr:uid="{C004E405-F653-4FDF-A76A-4CB997A9C5B7}"/>
    <cellStyle name="Comma 14 3 3 2 6" xfId="9032" xr:uid="{FD077CBD-9D43-44F7-8502-E45BB13B199E}"/>
    <cellStyle name="Comma 14 3 3 2 6 2" xfId="25972" xr:uid="{B057528D-1E6E-4EA1-8C7D-C2938D53ED60}"/>
    <cellStyle name="Comma 14 3 3 2 7" xfId="17524" xr:uid="{5D888842-7E28-49E5-B00F-7E78619EA153}"/>
    <cellStyle name="Comma 14 3 3 3" xfId="752" xr:uid="{A6627B20-3C83-4BCB-A539-F5CC101BD078}"/>
    <cellStyle name="Comma 14 3 3 3 2" xfId="1814" xr:uid="{2BB694EE-54C3-42BD-A0F5-5A2572B6F3EA}"/>
    <cellStyle name="Comma 14 3 3 3 2 2" xfId="3926" xr:uid="{29A070D9-2812-4DD4-9985-CB137F659A28}"/>
    <cellStyle name="Comma 14 3 3 3 2 2 2" xfId="8152" xr:uid="{B5D344FE-6BA2-47E6-9498-A18AC981453F}"/>
    <cellStyle name="Comma 14 3 3 3 2 2 2 2" xfId="16600" xr:uid="{9F2FA3FF-9050-4593-834A-F83C7AB9F542}"/>
    <cellStyle name="Comma 14 3 3 3 2 2 2 2 2" xfId="33540" xr:uid="{0D08E9F3-DFE8-45A0-AE1A-6959CFD1D5BF}"/>
    <cellStyle name="Comma 14 3 3 3 2 2 2 3" xfId="25092" xr:uid="{B22841A5-AE62-4600-A053-104D5B56E219}"/>
    <cellStyle name="Comma 14 3 3 3 2 2 3" xfId="12376" xr:uid="{7B89EB77-E983-4006-AE46-D74B6BEB6609}"/>
    <cellStyle name="Comma 14 3 3 3 2 2 3 2" xfId="29316" xr:uid="{4E1F15A2-0C53-4CAA-BDF1-3555B12CCFF9}"/>
    <cellStyle name="Comma 14 3 3 3 2 2 4" xfId="20868" xr:uid="{A3C9BBF7-63BD-41C5-8C30-D0615409CD5C}"/>
    <cellStyle name="Comma 14 3 3 3 2 3" xfId="6040" xr:uid="{9DCE21E3-E5B0-484C-AB9C-8BB04572CF12}"/>
    <cellStyle name="Comma 14 3 3 3 2 3 2" xfId="14488" xr:uid="{FDBA9255-17DB-4905-B764-E2223B24EEAC}"/>
    <cellStyle name="Comma 14 3 3 3 2 3 2 2" xfId="31428" xr:uid="{C15EF591-B1B8-47BC-85B5-B37A6EEBC144}"/>
    <cellStyle name="Comma 14 3 3 3 2 3 3" xfId="22980" xr:uid="{CB235E39-4FEC-4DBB-9D38-592418BF9D8A}"/>
    <cellStyle name="Comma 14 3 3 3 2 4" xfId="10264" xr:uid="{B49F368E-61A3-4997-BBF1-B969C4008A4D}"/>
    <cellStyle name="Comma 14 3 3 3 2 4 2" xfId="27204" xr:uid="{1C8ED96F-D338-4744-8620-C84657591AF7}"/>
    <cellStyle name="Comma 14 3 3 3 2 5" xfId="18756" xr:uid="{B11E704E-D227-45AD-80E5-D76D4FDF1422}"/>
    <cellStyle name="Comma 14 3 3 3 3" xfId="2870" xr:uid="{5961871E-AECF-48A4-8C61-C0DAC101F873}"/>
    <cellStyle name="Comma 14 3 3 3 3 2" xfId="7096" xr:uid="{53428D08-D526-4F88-83A0-9B74BC103309}"/>
    <cellStyle name="Comma 14 3 3 3 3 2 2" xfId="15544" xr:uid="{00975F25-3251-4737-A4E9-AC5DA46EC938}"/>
    <cellStyle name="Comma 14 3 3 3 3 2 2 2" xfId="32484" xr:uid="{8E515DEE-B985-4E40-B905-CD565F59178D}"/>
    <cellStyle name="Comma 14 3 3 3 3 2 3" xfId="24036" xr:uid="{CD0C5E17-1855-4F58-B851-8CE553D7927D}"/>
    <cellStyle name="Comma 14 3 3 3 3 3" xfId="11320" xr:uid="{7840666D-5CFC-46C5-81E2-F10855880803}"/>
    <cellStyle name="Comma 14 3 3 3 3 3 2" xfId="28260" xr:uid="{D1C73466-37D6-4B77-8872-38DA632CAB12}"/>
    <cellStyle name="Comma 14 3 3 3 3 4" xfId="19812" xr:uid="{401C226E-C082-40B4-8BFB-4A7762167A44}"/>
    <cellStyle name="Comma 14 3 3 3 4" xfId="4984" xr:uid="{A4498949-D2E9-43A5-B229-F8EAB26419AC}"/>
    <cellStyle name="Comma 14 3 3 3 4 2" xfId="13432" xr:uid="{AF886C6F-7911-44FE-9F83-DA6A4475DF11}"/>
    <cellStyle name="Comma 14 3 3 3 4 2 2" xfId="30372" xr:uid="{CEBD77AD-9DC6-4C4F-A795-45A20D960D47}"/>
    <cellStyle name="Comma 14 3 3 3 4 3" xfId="21924" xr:uid="{7C83D58C-B6D3-45B6-A27F-6623839C0EF4}"/>
    <cellStyle name="Comma 14 3 3 3 5" xfId="9208" xr:uid="{FFE03181-F098-4FF5-86A9-5E3E36814C10}"/>
    <cellStyle name="Comma 14 3 3 3 5 2" xfId="26148" xr:uid="{84B12148-0760-4F4F-82EA-B160D615365C}"/>
    <cellStyle name="Comma 14 3 3 3 6" xfId="17700" xr:uid="{78191599-45AE-48E5-BA05-BF2C39587D92}"/>
    <cellStyle name="Comma 14 3 3 4" xfId="1104" xr:uid="{506EDA63-38BD-4674-B88E-5F63C072EEBC}"/>
    <cellStyle name="Comma 14 3 3 4 2" xfId="2166" xr:uid="{7DE7CE06-3F76-465A-9156-CE2D06E6C876}"/>
    <cellStyle name="Comma 14 3 3 4 2 2" xfId="4278" xr:uid="{3BA4C758-311E-418B-98DC-E9DEBD4CC79C}"/>
    <cellStyle name="Comma 14 3 3 4 2 2 2" xfId="8504" xr:uid="{30F34E5A-E5D0-4D0B-87B3-CCE11BF51478}"/>
    <cellStyle name="Comma 14 3 3 4 2 2 2 2" xfId="16952" xr:uid="{100508F6-B340-4733-8BF7-86AC69E20831}"/>
    <cellStyle name="Comma 14 3 3 4 2 2 2 2 2" xfId="33892" xr:uid="{472A4C16-5216-4184-ACEB-FDE45343F0ED}"/>
    <cellStyle name="Comma 14 3 3 4 2 2 2 3" xfId="25444" xr:uid="{DE2C19EF-5246-4CBA-9C10-1D67734232EC}"/>
    <cellStyle name="Comma 14 3 3 4 2 2 3" xfId="12728" xr:uid="{21D2E8B7-60B8-4732-B45D-ACB90A593AB9}"/>
    <cellStyle name="Comma 14 3 3 4 2 2 3 2" xfId="29668" xr:uid="{7F3D313A-B6C7-4E00-887B-5B7DCBE25F80}"/>
    <cellStyle name="Comma 14 3 3 4 2 2 4" xfId="21220" xr:uid="{0E1BACA9-9183-429D-AC99-02EC7D0C63AC}"/>
    <cellStyle name="Comma 14 3 3 4 2 3" xfId="6392" xr:uid="{320CBE55-FF26-4540-B1B8-A469D206B1BA}"/>
    <cellStyle name="Comma 14 3 3 4 2 3 2" xfId="14840" xr:uid="{563D26D4-EBFC-455A-B9CB-D883604749A3}"/>
    <cellStyle name="Comma 14 3 3 4 2 3 2 2" xfId="31780" xr:uid="{6230C20A-DEB4-4749-AC94-5DDC25E6310F}"/>
    <cellStyle name="Comma 14 3 3 4 2 3 3" xfId="23332" xr:uid="{373AA8B9-313D-4AFE-8F0B-20D52B161C9C}"/>
    <cellStyle name="Comma 14 3 3 4 2 4" xfId="10616" xr:uid="{51DD8A2F-495A-4A39-9A6E-1EF793AB0C86}"/>
    <cellStyle name="Comma 14 3 3 4 2 4 2" xfId="27556" xr:uid="{28B224E1-3810-4556-8396-991E2715CE13}"/>
    <cellStyle name="Comma 14 3 3 4 2 5" xfId="19108" xr:uid="{288D34C0-6081-45F0-9F26-78844F75A71C}"/>
    <cellStyle name="Comma 14 3 3 4 3" xfId="3222" xr:uid="{F889A675-98DB-4FB9-B996-5A422DB01B4F}"/>
    <cellStyle name="Comma 14 3 3 4 3 2" xfId="7448" xr:uid="{E144D1F9-F30A-49E8-BE79-381D6357CD30}"/>
    <cellStyle name="Comma 14 3 3 4 3 2 2" xfId="15896" xr:uid="{55F71A96-1C6A-40F1-B789-47439A059905}"/>
    <cellStyle name="Comma 14 3 3 4 3 2 2 2" xfId="32836" xr:uid="{DF63CE88-77F3-48FE-8141-C5BA3FCE3FC6}"/>
    <cellStyle name="Comma 14 3 3 4 3 2 3" xfId="24388" xr:uid="{8805FE24-7244-459A-93C0-3A80C624AFAB}"/>
    <cellStyle name="Comma 14 3 3 4 3 3" xfId="11672" xr:uid="{F8782E7D-AE3D-4CC1-8B2A-A5300F3E3D80}"/>
    <cellStyle name="Comma 14 3 3 4 3 3 2" xfId="28612" xr:uid="{3ECB523C-195E-4C7A-9AE2-1B6B4A3C7169}"/>
    <cellStyle name="Comma 14 3 3 4 3 4" xfId="20164" xr:uid="{7E237D26-AFA6-437B-83CC-F95552ED0DCC}"/>
    <cellStyle name="Comma 14 3 3 4 4" xfId="5336" xr:uid="{39761CF2-F5CC-46B5-82AB-CC4EA0809EE5}"/>
    <cellStyle name="Comma 14 3 3 4 4 2" xfId="13784" xr:uid="{0AA1EE8A-EC67-4F90-A25B-7BC425337DD3}"/>
    <cellStyle name="Comma 14 3 3 4 4 2 2" xfId="30724" xr:uid="{BF5D058A-AACB-490B-AA67-B21BEBB2B950}"/>
    <cellStyle name="Comma 14 3 3 4 4 3" xfId="22276" xr:uid="{6A207727-53B1-4135-B562-303F44FC3CC2}"/>
    <cellStyle name="Comma 14 3 3 4 5" xfId="9560" xr:uid="{F97EE269-C700-4CD6-9C3C-ECB0E3E7EC93}"/>
    <cellStyle name="Comma 14 3 3 4 5 2" xfId="26500" xr:uid="{02BBA445-0649-4038-A2FF-265D6C731A0D}"/>
    <cellStyle name="Comma 14 3 3 4 6" xfId="18052" xr:uid="{D09F68FD-7AD7-4CC7-9E78-E57441C04095}"/>
    <cellStyle name="Comma 14 3 3 5" xfId="1286" xr:uid="{D470FE6E-8458-4E1F-9511-4A212123BE3B}"/>
    <cellStyle name="Comma 14 3 3 5 2" xfId="2342" xr:uid="{D7AFE489-9E94-4028-A503-737962CFBF68}"/>
    <cellStyle name="Comma 14 3 3 5 2 2" xfId="4454" xr:uid="{736FDF9B-1643-47DF-8046-6E5671570DB0}"/>
    <cellStyle name="Comma 14 3 3 5 2 2 2" xfId="8680" xr:uid="{A0AA8C7D-D34F-4554-AD2C-6A550C8E16BC}"/>
    <cellStyle name="Comma 14 3 3 5 2 2 2 2" xfId="17128" xr:uid="{4ABFCAD3-59DF-4315-B2DB-D4ACB7503F51}"/>
    <cellStyle name="Comma 14 3 3 5 2 2 2 2 2" xfId="34068" xr:uid="{38A049C6-17D8-4CCC-9F3C-2CDDBA28A8D0}"/>
    <cellStyle name="Comma 14 3 3 5 2 2 2 3" xfId="25620" xr:uid="{3D25970E-0F23-4697-893C-5C2E1312ADED}"/>
    <cellStyle name="Comma 14 3 3 5 2 2 3" xfId="12904" xr:uid="{08AFB919-FB5F-40E8-9AC9-81AEE44CD471}"/>
    <cellStyle name="Comma 14 3 3 5 2 2 3 2" xfId="29844" xr:uid="{64F1679E-8FF1-43EC-8C1C-0D40C38C6A4C}"/>
    <cellStyle name="Comma 14 3 3 5 2 2 4" xfId="21396" xr:uid="{6035CAB7-1BC8-4261-99C0-6E063699C13E}"/>
    <cellStyle name="Comma 14 3 3 5 2 3" xfId="6568" xr:uid="{B7B44455-D05C-4AB5-B615-4FA6CA44FBB6}"/>
    <cellStyle name="Comma 14 3 3 5 2 3 2" xfId="15016" xr:uid="{1FE381A5-D8C8-4A5D-BD46-FB0870E31F0C}"/>
    <cellStyle name="Comma 14 3 3 5 2 3 2 2" xfId="31956" xr:uid="{E8308A7F-3C6E-4BB8-8531-47FE601EF572}"/>
    <cellStyle name="Comma 14 3 3 5 2 3 3" xfId="23508" xr:uid="{6D2A2956-3FC5-48A4-B5BE-B3A501D584B3}"/>
    <cellStyle name="Comma 14 3 3 5 2 4" xfId="10792" xr:uid="{9A9B168D-302B-46DB-9B04-34084AD471EC}"/>
    <cellStyle name="Comma 14 3 3 5 2 4 2" xfId="27732" xr:uid="{DE00665B-4780-4555-86C4-4A3524B8C502}"/>
    <cellStyle name="Comma 14 3 3 5 2 5" xfId="19284" xr:uid="{CD1CEB6C-D5DB-4BCD-9A74-B59D5D48C4DD}"/>
    <cellStyle name="Comma 14 3 3 5 3" xfId="3398" xr:uid="{99B41F46-08B4-4C9D-81BF-668BAB44CF67}"/>
    <cellStyle name="Comma 14 3 3 5 3 2" xfId="7624" xr:uid="{8BAB02ED-AE5C-491D-8020-2AC26CEBDDA9}"/>
    <cellStyle name="Comma 14 3 3 5 3 2 2" xfId="16072" xr:uid="{385488FD-D9D3-455A-BBCF-981B5C26E706}"/>
    <cellStyle name="Comma 14 3 3 5 3 2 2 2" xfId="33012" xr:uid="{CBCD5AC9-9155-489E-8D1A-5CDEA6DEE29E}"/>
    <cellStyle name="Comma 14 3 3 5 3 2 3" xfId="24564" xr:uid="{BFDE32A9-FF51-4421-8DCE-A453EE353578}"/>
    <cellStyle name="Comma 14 3 3 5 3 3" xfId="11848" xr:uid="{55459ADE-A10D-41FD-A063-727E36C000EA}"/>
    <cellStyle name="Comma 14 3 3 5 3 3 2" xfId="28788" xr:uid="{242403DC-3522-43AA-B6D9-DB4C6B600922}"/>
    <cellStyle name="Comma 14 3 3 5 3 4" xfId="20340" xr:uid="{F9F8AD7F-4100-4F84-89A0-D5F925D62867}"/>
    <cellStyle name="Comma 14 3 3 5 4" xfId="5512" xr:uid="{917BAB44-5177-4604-B8D3-9E187C9FF631}"/>
    <cellStyle name="Comma 14 3 3 5 4 2" xfId="13960" xr:uid="{6CB2666E-E37F-4743-9180-8F2D16463370}"/>
    <cellStyle name="Comma 14 3 3 5 4 2 2" xfId="30900" xr:uid="{D3F0F4A5-82C2-4F86-BF32-0B900D0A7FBA}"/>
    <cellStyle name="Comma 14 3 3 5 4 3" xfId="22452" xr:uid="{64F9B65D-B0CA-4E8D-8F25-9CCF16CC6878}"/>
    <cellStyle name="Comma 14 3 3 5 5" xfId="9736" xr:uid="{4CFFC6C3-73BC-4257-A2FF-E6B760B90904}"/>
    <cellStyle name="Comma 14 3 3 5 5 2" xfId="26676" xr:uid="{89CA5951-408C-4C5B-9FB5-74F9C6F16428}"/>
    <cellStyle name="Comma 14 3 3 5 6" xfId="18228" xr:uid="{A1E69DD6-A609-44CD-B907-E13CB39DBEC7}"/>
    <cellStyle name="Comma 14 3 3 6" xfId="1462" xr:uid="{FDE31A84-A4B5-43E6-8C37-BB6BA9E375BC}"/>
    <cellStyle name="Comma 14 3 3 6 2" xfId="3574" xr:uid="{BE42792D-0AE6-4DF1-A68D-30B43F0220A1}"/>
    <cellStyle name="Comma 14 3 3 6 2 2" xfId="7800" xr:uid="{E543B910-8D3B-4B6B-9FBD-38BD96BA3AF3}"/>
    <cellStyle name="Comma 14 3 3 6 2 2 2" xfId="16248" xr:uid="{ECC1AC40-B733-4734-8499-F9493486A784}"/>
    <cellStyle name="Comma 14 3 3 6 2 2 2 2" xfId="33188" xr:uid="{32F2C64B-19B3-4205-9818-74A4C73F024F}"/>
    <cellStyle name="Comma 14 3 3 6 2 2 3" xfId="24740" xr:uid="{CC6FA1F3-FADC-401C-9B3D-1DD699872B25}"/>
    <cellStyle name="Comma 14 3 3 6 2 3" xfId="12024" xr:uid="{E3173161-9772-4D33-A68C-BC6635548319}"/>
    <cellStyle name="Comma 14 3 3 6 2 3 2" xfId="28964" xr:uid="{31F3CB5C-D868-4667-B980-468B5695C679}"/>
    <cellStyle name="Comma 14 3 3 6 2 4" xfId="20516" xr:uid="{BD9E7117-C78B-4605-B5BF-2F3C855487BB}"/>
    <cellStyle name="Comma 14 3 3 6 3" xfId="5688" xr:uid="{2D8A2370-3CB6-4167-A846-889EFFE23021}"/>
    <cellStyle name="Comma 14 3 3 6 3 2" xfId="14136" xr:uid="{7A66FED3-2079-4939-9548-1B79E17B6C55}"/>
    <cellStyle name="Comma 14 3 3 6 3 2 2" xfId="31076" xr:uid="{BF13B288-6170-4834-8DB6-64FDC9B9E7F1}"/>
    <cellStyle name="Comma 14 3 3 6 3 3" xfId="22628" xr:uid="{8C53D86A-93AD-41E4-8240-8A5E9708B718}"/>
    <cellStyle name="Comma 14 3 3 6 4" xfId="9912" xr:uid="{E4F86A5E-DCAF-4707-ADA7-047915AA7656}"/>
    <cellStyle name="Comma 14 3 3 6 4 2" xfId="26852" xr:uid="{257B3CFB-79A6-4E45-9982-7553ED6A53F7}"/>
    <cellStyle name="Comma 14 3 3 6 5" xfId="18404" xr:uid="{A3BCE38D-C4CE-4987-A4B3-774847EE0E7F}"/>
    <cellStyle name="Comma 14 3 3 7" xfId="2518" xr:uid="{99BA30DD-7D61-44D1-B587-075F84F62D8E}"/>
    <cellStyle name="Comma 14 3 3 7 2" xfId="6744" xr:uid="{63C77E63-03F3-4D2D-AA4B-0EA0FF174CCB}"/>
    <cellStyle name="Comma 14 3 3 7 2 2" xfId="15192" xr:uid="{9AE43A25-3F4D-4B2A-8434-C18985B20AC1}"/>
    <cellStyle name="Comma 14 3 3 7 2 2 2" xfId="32132" xr:uid="{CE7823D6-856C-4BF0-BFB1-9A5A5983EB6D}"/>
    <cellStyle name="Comma 14 3 3 7 2 3" xfId="23684" xr:uid="{010940A9-0AF0-464F-8E8D-9791B21861CC}"/>
    <cellStyle name="Comma 14 3 3 7 3" xfId="10968" xr:uid="{0F61394B-C086-478F-9E82-AA0F21FECA3F}"/>
    <cellStyle name="Comma 14 3 3 7 3 2" xfId="27908" xr:uid="{5B32CA82-8354-4EB4-B5FD-5FECB60B7ADE}"/>
    <cellStyle name="Comma 14 3 3 7 4" xfId="19460" xr:uid="{6392615C-604C-429B-A191-72133751D1AF}"/>
    <cellStyle name="Comma 14 3 3 8" xfId="4631" xr:uid="{46BC4057-CE2F-48AF-BCC8-31767F13696B}"/>
    <cellStyle name="Comma 14 3 3 8 2" xfId="13080" xr:uid="{AD86D6C9-F05A-4FF8-8E7D-1AF3424339FB}"/>
    <cellStyle name="Comma 14 3 3 8 2 2" xfId="30020" xr:uid="{4C2984A9-6138-424E-A146-2F15DCA961A4}"/>
    <cellStyle name="Comma 14 3 3 8 3" xfId="21572" xr:uid="{10C2C6C2-244C-4117-BAAC-D2052FF8A2AA}"/>
    <cellStyle name="Comma 14 3 3 9" xfId="8856" xr:uid="{8C67ECFF-63C7-482B-9193-EFAC59082448}"/>
    <cellStyle name="Comma 14 3 3 9 2" xfId="25796" xr:uid="{A1EFD83B-9F71-4A2E-9FAC-4FCB3E7B7F94}"/>
    <cellStyle name="Comma 14 3 4" xfId="572" xr:uid="{64305562-805D-40F0-AD2D-24463707D702}"/>
    <cellStyle name="Comma 14 3 4 2" xfId="926" xr:uid="{3B401119-8F3A-4DD7-B215-D2FDA5DB3B9A}"/>
    <cellStyle name="Comma 14 3 4 2 2" xfId="1988" xr:uid="{F544E2AE-5767-4F89-811B-662BAD38C71E}"/>
    <cellStyle name="Comma 14 3 4 2 2 2" xfId="4100" xr:uid="{5B549513-1720-47ED-AE81-0A9E9935BAF1}"/>
    <cellStyle name="Comma 14 3 4 2 2 2 2" xfId="8326" xr:uid="{7565CE67-1BC2-4A1E-8350-5CE26B8EB3A9}"/>
    <cellStyle name="Comma 14 3 4 2 2 2 2 2" xfId="16774" xr:uid="{55D9B4B6-F08A-460F-A7BE-D16E48A76351}"/>
    <cellStyle name="Comma 14 3 4 2 2 2 2 2 2" xfId="33714" xr:uid="{4C15A68E-3132-47CB-8619-2B31DE6BDE7E}"/>
    <cellStyle name="Comma 14 3 4 2 2 2 2 3" xfId="25266" xr:uid="{A9C257D2-FA0C-4DB7-82C0-796038B19C1F}"/>
    <cellStyle name="Comma 14 3 4 2 2 2 3" xfId="12550" xr:uid="{302C8088-9B10-43B3-AC20-1598C7739751}"/>
    <cellStyle name="Comma 14 3 4 2 2 2 3 2" xfId="29490" xr:uid="{243293BC-2B1C-48AD-89EA-A8F574F4F95D}"/>
    <cellStyle name="Comma 14 3 4 2 2 2 4" xfId="21042" xr:uid="{7AE7C61F-88B6-4150-AD2C-AEA5372E4A29}"/>
    <cellStyle name="Comma 14 3 4 2 2 3" xfId="6214" xr:uid="{F1E6A0BE-D674-49B8-94D5-57089BBF69EF}"/>
    <cellStyle name="Comma 14 3 4 2 2 3 2" xfId="14662" xr:uid="{040F550C-A781-4B11-9C68-3099B1C7B311}"/>
    <cellStyle name="Comma 14 3 4 2 2 3 2 2" xfId="31602" xr:uid="{B672E1BD-208B-4EB6-B373-7BFD5D948B1F}"/>
    <cellStyle name="Comma 14 3 4 2 2 3 3" xfId="23154" xr:uid="{8B9420BD-A4E9-48EF-A6FD-41BA702A81B4}"/>
    <cellStyle name="Comma 14 3 4 2 2 4" xfId="10438" xr:uid="{DB006B5D-99E9-4878-9056-FD637E6660ED}"/>
    <cellStyle name="Comma 14 3 4 2 2 4 2" xfId="27378" xr:uid="{22E9FCCF-80F7-4BAD-9737-0F73D6A2D83A}"/>
    <cellStyle name="Comma 14 3 4 2 2 5" xfId="18930" xr:uid="{37997AE8-84A5-4386-A3BF-86F72FA6448B}"/>
    <cellStyle name="Comma 14 3 4 2 3" xfId="3044" xr:uid="{3435803A-0ADF-4DE2-8ED2-4B2EBD4BFD59}"/>
    <cellStyle name="Comma 14 3 4 2 3 2" xfId="7270" xr:uid="{655920DA-213F-426D-B10D-A37A662A0911}"/>
    <cellStyle name="Comma 14 3 4 2 3 2 2" xfId="15718" xr:uid="{C5EFDA1C-D338-491E-9A5D-7FB1AA0527BE}"/>
    <cellStyle name="Comma 14 3 4 2 3 2 2 2" xfId="32658" xr:uid="{4A6E2F95-733E-456F-B98C-D5C5719A7357}"/>
    <cellStyle name="Comma 14 3 4 2 3 2 3" xfId="24210" xr:uid="{75EB95CF-7767-4B3A-B193-D1184EBD40DF}"/>
    <cellStyle name="Comma 14 3 4 2 3 3" xfId="11494" xr:uid="{A72642B2-81A2-4C05-9C0A-94F3673A3F29}"/>
    <cellStyle name="Comma 14 3 4 2 3 3 2" xfId="28434" xr:uid="{DCB68E6F-A01D-4FC6-932D-CFAE35684B06}"/>
    <cellStyle name="Comma 14 3 4 2 3 4" xfId="19986" xr:uid="{355E7A81-6FA2-46B9-9396-7DA0CD56C113}"/>
    <cellStyle name="Comma 14 3 4 2 4" xfId="5158" xr:uid="{6C035816-B348-45A3-90D4-5775D7D7E303}"/>
    <cellStyle name="Comma 14 3 4 2 4 2" xfId="13606" xr:uid="{16E74354-90D6-494C-A134-389A910F384B}"/>
    <cellStyle name="Comma 14 3 4 2 4 2 2" xfId="30546" xr:uid="{A73589B4-76A5-4805-BB62-AA851A891C47}"/>
    <cellStyle name="Comma 14 3 4 2 4 3" xfId="22098" xr:uid="{5B8B9FE1-20D2-4949-812D-9F45FAC016CD}"/>
    <cellStyle name="Comma 14 3 4 2 5" xfId="9382" xr:uid="{472D2E5A-6683-46D9-972D-6321736ACD2F}"/>
    <cellStyle name="Comma 14 3 4 2 5 2" xfId="26322" xr:uid="{BDEF3936-81A9-461F-AC55-B39FF1E5DAD0}"/>
    <cellStyle name="Comma 14 3 4 2 6" xfId="17874" xr:uid="{5F1F4A85-3DB4-4CA9-ABCC-0A3FB3755BA0}"/>
    <cellStyle name="Comma 14 3 4 3" xfId="1636" xr:uid="{C5A3DF93-AB15-47E4-B905-B439E1C3814F}"/>
    <cellStyle name="Comma 14 3 4 3 2" xfId="3748" xr:uid="{465E40CB-CD07-4BEE-8237-0D278D5B38E1}"/>
    <cellStyle name="Comma 14 3 4 3 2 2" xfId="7974" xr:uid="{6B7900D6-0DFA-49D6-9B79-59CC5ACF5630}"/>
    <cellStyle name="Comma 14 3 4 3 2 2 2" xfId="16422" xr:uid="{82D7A9D4-6687-4A5D-B707-0991EFDF3C84}"/>
    <cellStyle name="Comma 14 3 4 3 2 2 2 2" xfId="33362" xr:uid="{AE5F6E1F-A8FB-481E-9A39-D303C4F6DC95}"/>
    <cellStyle name="Comma 14 3 4 3 2 2 3" xfId="24914" xr:uid="{645EA163-660C-47B6-AED1-BEAC857467FB}"/>
    <cellStyle name="Comma 14 3 4 3 2 3" xfId="12198" xr:uid="{71AAEB47-0B30-4E8F-A9F5-09DE593CF813}"/>
    <cellStyle name="Comma 14 3 4 3 2 3 2" xfId="29138" xr:uid="{F5DD177E-90DD-407F-BCE8-7873A2947D6B}"/>
    <cellStyle name="Comma 14 3 4 3 2 4" xfId="20690" xr:uid="{2985E5FB-D546-4A5A-A4DF-10A020A4187D}"/>
    <cellStyle name="Comma 14 3 4 3 3" xfId="5862" xr:uid="{674CEA7D-5BC4-4E89-92C9-6354954644A0}"/>
    <cellStyle name="Comma 14 3 4 3 3 2" xfId="14310" xr:uid="{124E7A49-290F-4686-A224-63BFFA99ACB6}"/>
    <cellStyle name="Comma 14 3 4 3 3 2 2" xfId="31250" xr:uid="{714A1822-6902-406C-A4E4-6E4D02B35D5B}"/>
    <cellStyle name="Comma 14 3 4 3 3 3" xfId="22802" xr:uid="{1284A3B5-ADD5-4604-8A1C-A3E9D745AB53}"/>
    <cellStyle name="Comma 14 3 4 3 4" xfId="10086" xr:uid="{53F81749-70EE-4AEE-8852-A9E3C5C9D593}"/>
    <cellStyle name="Comma 14 3 4 3 4 2" xfId="27026" xr:uid="{2ACCAF4C-DC76-4203-9DF9-51C6A93AB62A}"/>
    <cellStyle name="Comma 14 3 4 3 5" xfId="18578" xr:uid="{C41E68C3-F555-4B45-B2F0-EFB506F95AA3}"/>
    <cellStyle name="Comma 14 3 4 4" xfId="2692" xr:uid="{23BCEF53-997C-45D9-A7F6-CEE90F0609F6}"/>
    <cellStyle name="Comma 14 3 4 4 2" xfId="6918" xr:uid="{5F8B1DF1-DDCA-40C7-99A0-D63926A2287D}"/>
    <cellStyle name="Comma 14 3 4 4 2 2" xfId="15366" xr:uid="{CE26AD96-5F94-432E-938C-51E5AEC1CBED}"/>
    <cellStyle name="Comma 14 3 4 4 2 2 2" xfId="32306" xr:uid="{673902B2-5780-4A67-8A0F-647F72E0A7B9}"/>
    <cellStyle name="Comma 14 3 4 4 2 3" xfId="23858" xr:uid="{580B9C98-4220-4A34-9DC8-4EF4A1199BCE}"/>
    <cellStyle name="Comma 14 3 4 4 3" xfId="11142" xr:uid="{01CCC3CE-2A4E-44FA-AEC5-3792F0B6E3E8}"/>
    <cellStyle name="Comma 14 3 4 4 3 2" xfId="28082" xr:uid="{FCF69493-4CD7-4A83-9FD0-30AF1A15A273}"/>
    <cellStyle name="Comma 14 3 4 4 4" xfId="19634" xr:uid="{BBADD64C-DDCA-4CF3-AF66-5370888EF257}"/>
    <cellStyle name="Comma 14 3 4 5" xfId="4806" xr:uid="{BD3679C7-2E23-4A63-AB84-3A5B5CE2A4C7}"/>
    <cellStyle name="Comma 14 3 4 5 2" xfId="13254" xr:uid="{AA7B8FED-A596-4E77-876C-56635CF9F5AD}"/>
    <cellStyle name="Comma 14 3 4 5 2 2" xfId="30194" xr:uid="{6E569D44-1674-4AA8-867A-FD54801EF607}"/>
    <cellStyle name="Comma 14 3 4 5 3" xfId="21746" xr:uid="{9508B1B1-C204-4F28-87B5-562FE586FC2F}"/>
    <cellStyle name="Comma 14 3 4 6" xfId="9030" xr:uid="{CC7F72CD-E2BC-4BBF-A526-19A8C484F389}"/>
    <cellStyle name="Comma 14 3 4 6 2" xfId="25970" xr:uid="{709BD984-C3E4-4FC7-8B21-E3591D457D6F}"/>
    <cellStyle name="Comma 14 3 4 7" xfId="17522" xr:uid="{A759F00F-6FBD-45A9-B83D-F5F699D1DBD2}"/>
    <cellStyle name="Comma 14 3 5" xfId="750" xr:uid="{157C5062-3CD6-4287-8514-870E896DB586}"/>
    <cellStyle name="Comma 14 3 5 2" xfId="1812" xr:uid="{10978F15-D538-4CA6-81C9-A1A359EAE3C2}"/>
    <cellStyle name="Comma 14 3 5 2 2" xfId="3924" xr:uid="{364C68DE-E953-442F-BA85-4451C1719823}"/>
    <cellStyle name="Comma 14 3 5 2 2 2" xfId="8150" xr:uid="{D9D7B310-0159-40DC-847B-D7B551C53DD3}"/>
    <cellStyle name="Comma 14 3 5 2 2 2 2" xfId="16598" xr:uid="{27F1E153-FC56-42FF-A91E-F9EF385533D0}"/>
    <cellStyle name="Comma 14 3 5 2 2 2 2 2" xfId="33538" xr:uid="{B42CA738-9F33-4D1B-B5EF-36013FF752F2}"/>
    <cellStyle name="Comma 14 3 5 2 2 2 3" xfId="25090" xr:uid="{C9D8D316-A26E-4578-BEDF-735B602FDFED}"/>
    <cellStyle name="Comma 14 3 5 2 2 3" xfId="12374" xr:uid="{E43713AC-5AAE-4729-83AD-237B325A330E}"/>
    <cellStyle name="Comma 14 3 5 2 2 3 2" xfId="29314" xr:uid="{BC4F8BE3-BF77-4B40-A1FB-5FA6A8A05FAE}"/>
    <cellStyle name="Comma 14 3 5 2 2 4" xfId="20866" xr:uid="{85D2C78C-6ABE-40C6-9CF6-AA53E66EBAD3}"/>
    <cellStyle name="Comma 14 3 5 2 3" xfId="6038" xr:uid="{18821E12-8CAB-43B0-9F96-7550A2E861B9}"/>
    <cellStyle name="Comma 14 3 5 2 3 2" xfId="14486" xr:uid="{DE73E01E-9376-4C2C-8144-28B8E6ED6E10}"/>
    <cellStyle name="Comma 14 3 5 2 3 2 2" xfId="31426" xr:uid="{44DED700-F741-44C1-BD20-D60447209FDA}"/>
    <cellStyle name="Comma 14 3 5 2 3 3" xfId="22978" xr:uid="{247FDE21-8398-4457-B38A-88ACD61B19CE}"/>
    <cellStyle name="Comma 14 3 5 2 4" xfId="10262" xr:uid="{88BFF080-FEDF-4096-818A-038D0D736FBC}"/>
    <cellStyle name="Comma 14 3 5 2 4 2" xfId="27202" xr:uid="{2BF9C6F1-C375-4180-BA57-1C68EBC81D97}"/>
    <cellStyle name="Comma 14 3 5 2 5" xfId="18754" xr:uid="{1F31919D-299D-4798-AAA2-D5A681AF66CB}"/>
    <cellStyle name="Comma 14 3 5 3" xfId="2868" xr:uid="{8692FE9B-7DB0-45A2-9A49-09BAED144C84}"/>
    <cellStyle name="Comma 14 3 5 3 2" xfId="7094" xr:uid="{E242F7AD-C63A-4959-BAA1-C0AC07DB5580}"/>
    <cellStyle name="Comma 14 3 5 3 2 2" xfId="15542" xr:uid="{70348E34-74D8-4207-9A55-D406C5CA4F23}"/>
    <cellStyle name="Comma 14 3 5 3 2 2 2" xfId="32482" xr:uid="{1621899F-5173-4AD9-B7E8-65039B9650BC}"/>
    <cellStyle name="Comma 14 3 5 3 2 3" xfId="24034" xr:uid="{2EC964A3-C50C-476E-9350-03A9EAED786D}"/>
    <cellStyle name="Comma 14 3 5 3 3" xfId="11318" xr:uid="{87EC7512-C2BC-44B6-9F5C-BEFEC29399AB}"/>
    <cellStyle name="Comma 14 3 5 3 3 2" xfId="28258" xr:uid="{46B42BC9-8B1C-4D3F-B9D3-D00BD932D983}"/>
    <cellStyle name="Comma 14 3 5 3 4" xfId="19810" xr:uid="{C8DA01DA-CA4C-4122-83D1-76F4DEDC6E69}"/>
    <cellStyle name="Comma 14 3 5 4" xfId="4982" xr:uid="{536F41CB-1204-4B5A-86D4-FFF43D905604}"/>
    <cellStyle name="Comma 14 3 5 4 2" xfId="13430" xr:uid="{080BB8DB-FF8E-405D-8702-9E39372D8AE9}"/>
    <cellStyle name="Comma 14 3 5 4 2 2" xfId="30370" xr:uid="{2B09EE94-A91A-4862-86C9-C4EF25274A2A}"/>
    <cellStyle name="Comma 14 3 5 4 3" xfId="21922" xr:uid="{4638CB8B-408E-47BF-A873-89599F9A3878}"/>
    <cellStyle name="Comma 14 3 5 5" xfId="9206" xr:uid="{74C6F5EB-79BC-46B0-987F-5D7E2042BB78}"/>
    <cellStyle name="Comma 14 3 5 5 2" xfId="26146" xr:uid="{70F600D5-92BD-4AF5-8843-A13C45343907}"/>
    <cellStyle name="Comma 14 3 5 6" xfId="17698" xr:uid="{B179279E-E70C-41A6-835C-5E5D8F46D740}"/>
    <cellStyle name="Comma 14 3 6" xfId="1102" xr:uid="{4B88CA98-3B7C-421B-8E4D-2476FB9BC442}"/>
    <cellStyle name="Comma 14 3 6 2" xfId="2164" xr:uid="{F3A1D21E-3780-438B-A1E9-9F7C5DF4E8CE}"/>
    <cellStyle name="Comma 14 3 6 2 2" xfId="4276" xr:uid="{BD14EA07-0460-4FE8-93D3-DACD7D65F8E3}"/>
    <cellStyle name="Comma 14 3 6 2 2 2" xfId="8502" xr:uid="{C9F39AC4-CA0F-432B-9769-F6D1CD662E49}"/>
    <cellStyle name="Comma 14 3 6 2 2 2 2" xfId="16950" xr:uid="{6F4CFA78-4CD6-4D31-8D8B-70ABB65EDC6F}"/>
    <cellStyle name="Comma 14 3 6 2 2 2 2 2" xfId="33890" xr:uid="{A2774842-D88E-41BA-9015-E2A471ED660E}"/>
    <cellStyle name="Comma 14 3 6 2 2 2 3" xfId="25442" xr:uid="{0F9DB5BE-025F-46E6-8602-BA0CF0EC33DB}"/>
    <cellStyle name="Comma 14 3 6 2 2 3" xfId="12726" xr:uid="{F59EEFAE-17FC-486F-B9A6-9D0C1EC03B58}"/>
    <cellStyle name="Comma 14 3 6 2 2 3 2" xfId="29666" xr:uid="{757BE51B-D26A-4AE9-8322-76D352DE3444}"/>
    <cellStyle name="Comma 14 3 6 2 2 4" xfId="21218" xr:uid="{E2EEDE8C-5ED5-446F-8797-BF707AEF39E3}"/>
    <cellStyle name="Comma 14 3 6 2 3" xfId="6390" xr:uid="{04F901D7-1210-47D7-919F-DE11863CE872}"/>
    <cellStyle name="Comma 14 3 6 2 3 2" xfId="14838" xr:uid="{FB25F516-913E-4592-99BB-38511138AA58}"/>
    <cellStyle name="Comma 14 3 6 2 3 2 2" xfId="31778" xr:uid="{E0655F0D-149D-4406-80BE-9366201B908D}"/>
    <cellStyle name="Comma 14 3 6 2 3 3" xfId="23330" xr:uid="{FEE2D868-2F22-49E8-A309-2796119BFD12}"/>
    <cellStyle name="Comma 14 3 6 2 4" xfId="10614" xr:uid="{8940812B-F479-4F39-963C-37E9B5838DED}"/>
    <cellStyle name="Comma 14 3 6 2 4 2" xfId="27554" xr:uid="{DE16634C-4262-45FD-B3C3-C71981FF66BA}"/>
    <cellStyle name="Comma 14 3 6 2 5" xfId="19106" xr:uid="{F48A10E8-15B3-4800-B1A6-DD2A68F87F5B}"/>
    <cellStyle name="Comma 14 3 6 3" xfId="3220" xr:uid="{15ECA6A2-DCB4-4A90-9FC1-A08855EEA432}"/>
    <cellStyle name="Comma 14 3 6 3 2" xfId="7446" xr:uid="{842080CA-F10B-497E-9383-7690C251D448}"/>
    <cellStyle name="Comma 14 3 6 3 2 2" xfId="15894" xr:uid="{A10EF4A0-709F-4F45-8FBD-7E981D192DE2}"/>
    <cellStyle name="Comma 14 3 6 3 2 2 2" xfId="32834" xr:uid="{415C9814-FAEB-4AFC-8EBA-19DE15D5B6B5}"/>
    <cellStyle name="Comma 14 3 6 3 2 3" xfId="24386" xr:uid="{E96F4549-0A2A-4047-B8F8-EC25B474626C}"/>
    <cellStyle name="Comma 14 3 6 3 3" xfId="11670" xr:uid="{A6DB2511-E0EA-4014-87CC-5E02996A3641}"/>
    <cellStyle name="Comma 14 3 6 3 3 2" xfId="28610" xr:uid="{D95C35B2-6B24-4C56-A550-B04C64E270D6}"/>
    <cellStyle name="Comma 14 3 6 3 4" xfId="20162" xr:uid="{142E599D-25CF-4DD3-8503-F463F1D35347}"/>
    <cellStyle name="Comma 14 3 6 4" xfId="5334" xr:uid="{1F531161-A014-4B46-9C54-3BD0B09B9430}"/>
    <cellStyle name="Comma 14 3 6 4 2" xfId="13782" xr:uid="{49EA33DC-D670-4158-8574-61C257522EE7}"/>
    <cellStyle name="Comma 14 3 6 4 2 2" xfId="30722" xr:uid="{631ECBB5-CF52-43D8-B0DB-EB15C1CBCD79}"/>
    <cellStyle name="Comma 14 3 6 4 3" xfId="22274" xr:uid="{B264A0D8-84B9-4542-89A2-CD2E23790947}"/>
    <cellStyle name="Comma 14 3 6 5" xfId="9558" xr:uid="{6F456695-DFFA-4EDD-8466-A707DC01640D}"/>
    <cellStyle name="Comma 14 3 6 5 2" xfId="26498" xr:uid="{08675211-B6B9-4E60-833A-90884A96515D}"/>
    <cellStyle name="Comma 14 3 6 6" xfId="18050" xr:uid="{84496956-36D4-4D42-926B-B9B54B064D51}"/>
    <cellStyle name="Comma 14 3 7" xfId="1284" xr:uid="{19B35C85-31D6-44C0-938F-BBD087E50ACF}"/>
    <cellStyle name="Comma 14 3 7 2" xfId="2340" xr:uid="{E8A95C63-857D-4D7C-92ED-BF3471082A99}"/>
    <cellStyle name="Comma 14 3 7 2 2" xfId="4452" xr:uid="{3063B2CA-284A-4938-AAD1-BA027EE4A4DA}"/>
    <cellStyle name="Comma 14 3 7 2 2 2" xfId="8678" xr:uid="{3C543F3D-2762-4991-AFAA-1D7A10E89DE4}"/>
    <cellStyle name="Comma 14 3 7 2 2 2 2" xfId="17126" xr:uid="{8B0B5D1C-CDE5-42FF-B354-F9E875961923}"/>
    <cellStyle name="Comma 14 3 7 2 2 2 2 2" xfId="34066" xr:uid="{92CEA69C-7F91-48C4-8173-A91698024539}"/>
    <cellStyle name="Comma 14 3 7 2 2 2 3" xfId="25618" xr:uid="{F6CAB9BA-BF07-45F4-9A81-594D87F618CD}"/>
    <cellStyle name="Comma 14 3 7 2 2 3" xfId="12902" xr:uid="{1745791E-5553-4CFF-B9A7-F3A55A25EB86}"/>
    <cellStyle name="Comma 14 3 7 2 2 3 2" xfId="29842" xr:uid="{A1F54588-0F6C-4503-81F8-02E1830FCA3F}"/>
    <cellStyle name="Comma 14 3 7 2 2 4" xfId="21394" xr:uid="{6526D385-89F5-447C-B273-722A09ACEB60}"/>
    <cellStyle name="Comma 14 3 7 2 3" xfId="6566" xr:uid="{F72B4D43-FC2D-4122-8ED0-83713E66D86B}"/>
    <cellStyle name="Comma 14 3 7 2 3 2" xfId="15014" xr:uid="{25D76AC7-1E57-402F-996F-C806871B93EB}"/>
    <cellStyle name="Comma 14 3 7 2 3 2 2" xfId="31954" xr:uid="{A1645EEF-E94D-4A38-B25E-B193279068B1}"/>
    <cellStyle name="Comma 14 3 7 2 3 3" xfId="23506" xr:uid="{6B0BCFBD-A583-4086-BD42-2323A2794566}"/>
    <cellStyle name="Comma 14 3 7 2 4" xfId="10790" xr:uid="{4ACC08E0-4357-4871-85BF-93040771B522}"/>
    <cellStyle name="Comma 14 3 7 2 4 2" xfId="27730" xr:uid="{BD3122F1-180C-4C43-A8E9-3A4120CD2E17}"/>
    <cellStyle name="Comma 14 3 7 2 5" xfId="19282" xr:uid="{86434567-0FAC-42D3-B160-0623026F112C}"/>
    <cellStyle name="Comma 14 3 7 3" xfId="3396" xr:uid="{1AB6A0DC-1638-4F07-82D3-4853EA2E2167}"/>
    <cellStyle name="Comma 14 3 7 3 2" xfId="7622" xr:uid="{7366F13D-02A1-48E5-A42C-AC2731EFE73A}"/>
    <cellStyle name="Comma 14 3 7 3 2 2" xfId="16070" xr:uid="{70B4A36A-642F-497D-8570-96ED39D02463}"/>
    <cellStyle name="Comma 14 3 7 3 2 2 2" xfId="33010" xr:uid="{F4606779-5941-47ED-8CD1-027792700B4C}"/>
    <cellStyle name="Comma 14 3 7 3 2 3" xfId="24562" xr:uid="{3A3D9B9A-5466-438A-AB82-5A3F894D4F26}"/>
    <cellStyle name="Comma 14 3 7 3 3" xfId="11846" xr:uid="{EBF1F374-8CEB-4899-923E-03FBDFAB008F}"/>
    <cellStyle name="Comma 14 3 7 3 3 2" xfId="28786" xr:uid="{68196E40-20EF-4AB9-8997-2C13E35C775B}"/>
    <cellStyle name="Comma 14 3 7 3 4" xfId="20338" xr:uid="{2E155A64-D0EF-4319-AC9B-95400489CAB2}"/>
    <cellStyle name="Comma 14 3 7 4" xfId="5510" xr:uid="{341E6A62-A87E-49E0-8ACA-FF2E4C576C44}"/>
    <cellStyle name="Comma 14 3 7 4 2" xfId="13958" xr:uid="{1695C67F-B256-42F6-B694-BFF83AD2B42A}"/>
    <cellStyle name="Comma 14 3 7 4 2 2" xfId="30898" xr:uid="{892C8D4E-4071-43BB-9ACB-20B367C9351F}"/>
    <cellStyle name="Comma 14 3 7 4 3" xfId="22450" xr:uid="{BA209D7C-678B-4731-9182-52B51D4B37F1}"/>
    <cellStyle name="Comma 14 3 7 5" xfId="9734" xr:uid="{3021B718-9CF0-4E6F-8D30-01D148FE623B}"/>
    <cellStyle name="Comma 14 3 7 5 2" xfId="26674" xr:uid="{173AF5AD-ECD7-4EFE-BA8D-36D129692795}"/>
    <cellStyle name="Comma 14 3 7 6" xfId="18226" xr:uid="{459CF926-AA94-4C6E-97EE-AB9EFB5315C8}"/>
    <cellStyle name="Comma 14 3 8" xfId="1460" xr:uid="{53898789-A27A-4CAB-A55D-3D685633A56D}"/>
    <cellStyle name="Comma 14 3 8 2" xfId="3572" xr:uid="{E1ECC2EE-A3E2-41DB-9F67-184514686292}"/>
    <cellStyle name="Comma 14 3 8 2 2" xfId="7798" xr:uid="{453C4DB0-A4FF-4E8A-A4CF-5317BF4FD4E4}"/>
    <cellStyle name="Comma 14 3 8 2 2 2" xfId="16246" xr:uid="{5238B9FF-D5B3-4675-8941-EBB1107EE0CE}"/>
    <cellStyle name="Comma 14 3 8 2 2 2 2" xfId="33186" xr:uid="{ED75191C-F38B-481E-A33F-6B4EA6ED6392}"/>
    <cellStyle name="Comma 14 3 8 2 2 3" xfId="24738" xr:uid="{B749F591-6F7A-4AD6-AE78-8884CDAE6205}"/>
    <cellStyle name="Comma 14 3 8 2 3" xfId="12022" xr:uid="{548D1805-999A-4792-BBD6-18862A9F3C53}"/>
    <cellStyle name="Comma 14 3 8 2 3 2" xfId="28962" xr:uid="{34E18E18-8967-47E7-8314-316BF6250B1D}"/>
    <cellStyle name="Comma 14 3 8 2 4" xfId="20514" xr:uid="{8C958BDD-80EA-4A36-BC07-36295DA19A4B}"/>
    <cellStyle name="Comma 14 3 8 3" xfId="5686" xr:uid="{F5B828DB-5859-471F-AD5E-1B743AEBF2CE}"/>
    <cellStyle name="Comma 14 3 8 3 2" xfId="14134" xr:uid="{F26A80B5-1E90-4C51-92CA-B10A03F49782}"/>
    <cellStyle name="Comma 14 3 8 3 2 2" xfId="31074" xr:uid="{32D6440B-1888-4D46-B8BA-DA8802E42E2B}"/>
    <cellStyle name="Comma 14 3 8 3 3" xfId="22626" xr:uid="{6FFFC5BD-1914-49FF-951B-F58CD43D3111}"/>
    <cellStyle name="Comma 14 3 8 4" xfId="9910" xr:uid="{B7D3A2ED-834C-43D9-8750-0838CE16AD2C}"/>
    <cellStyle name="Comma 14 3 8 4 2" xfId="26850" xr:uid="{DA3F0682-1D47-4C2C-8186-5A2887A24DBE}"/>
    <cellStyle name="Comma 14 3 8 5" xfId="18402" xr:uid="{2DCF7BEF-3692-44D7-997E-84AE8F1EA27D}"/>
    <cellStyle name="Comma 14 3 9" xfId="2516" xr:uid="{10E79CF0-66F4-4ABE-8710-BE12E669BEEB}"/>
    <cellStyle name="Comma 14 3 9 2" xfId="6742" xr:uid="{8E030299-99D9-4E1A-B668-938505597BBE}"/>
    <cellStyle name="Comma 14 3 9 2 2" xfId="15190" xr:uid="{09F506F0-EF7D-46A8-ACF3-3C208C24FAFB}"/>
    <cellStyle name="Comma 14 3 9 2 2 2" xfId="32130" xr:uid="{401641B5-5C7A-47EA-B8E1-695E232D5509}"/>
    <cellStyle name="Comma 14 3 9 2 3" xfId="23682" xr:uid="{3EA551BA-C19B-4911-999B-994960582DF6}"/>
    <cellStyle name="Comma 14 3 9 3" xfId="10966" xr:uid="{AE74655F-0B73-4B18-AC99-7E6002933EC2}"/>
    <cellStyle name="Comma 14 3 9 3 2" xfId="27906" xr:uid="{3AAF0290-96D0-40B1-B98D-106FBF3175B9}"/>
    <cellStyle name="Comma 14 3 9 4" xfId="19458" xr:uid="{7E27E95D-82DE-4FF7-AE80-A7C5D054ABFE}"/>
    <cellStyle name="Comma 15" xfId="97" xr:uid="{66A9AF5A-1AB5-442B-BA84-DB682F4F8268}"/>
    <cellStyle name="Comma 15 10" xfId="4632" xr:uid="{3E1C49DA-8371-4AF3-BB00-54D9CB0BF636}"/>
    <cellStyle name="Comma 15 10 2" xfId="13081" xr:uid="{6D598918-A401-4F43-8685-DF91061BF9B3}"/>
    <cellStyle name="Comma 15 10 2 2" xfId="30021" xr:uid="{7829DDA6-2A31-477A-9914-31D8363ADE5C}"/>
    <cellStyle name="Comma 15 10 3" xfId="21573" xr:uid="{FCDF6F45-5EA1-44EB-A010-0F970F6584FC}"/>
    <cellStyle name="Comma 15 11" xfId="8857" xr:uid="{80A2BD35-1E76-4258-B1E9-C1F00D2FDB03}"/>
    <cellStyle name="Comma 15 11 2" xfId="25797" xr:uid="{459D7084-EE58-46A3-B196-4B4A137E02EA}"/>
    <cellStyle name="Comma 15 12" xfId="17309" xr:uid="{622E1BEC-3529-4D63-AEEE-2AA55B8B35CE}"/>
    <cellStyle name="Comma 15 2" xfId="98" xr:uid="{5CD09CF3-4213-46A2-8B50-7F31C2240D70}"/>
    <cellStyle name="Comma 15 2 10" xfId="17310" xr:uid="{FF1082C4-51BA-4325-B15A-E3611F90E85E}"/>
    <cellStyle name="Comma 15 2 2" xfId="576" xr:uid="{5B0B88CE-BFD5-4321-8D20-2DD0F1AC707D}"/>
    <cellStyle name="Comma 15 2 2 2" xfId="930" xr:uid="{1081282F-D549-43A8-A96D-4359B23A1946}"/>
    <cellStyle name="Comma 15 2 2 2 2" xfId="1992" xr:uid="{4FAF3132-46D2-4828-8A08-8FAD2B6103CF}"/>
    <cellStyle name="Comma 15 2 2 2 2 2" xfId="4104" xr:uid="{DD4C71B3-0AC8-43D7-B6FB-12F93A63FC75}"/>
    <cellStyle name="Comma 15 2 2 2 2 2 2" xfId="8330" xr:uid="{EAC2BBD6-3989-4228-B23F-AB683A256C87}"/>
    <cellStyle name="Comma 15 2 2 2 2 2 2 2" xfId="16778" xr:uid="{BA6DD59A-F05A-4254-BBB4-F41A71EC14B5}"/>
    <cellStyle name="Comma 15 2 2 2 2 2 2 2 2" xfId="33718" xr:uid="{A3B77B97-52D7-4DF5-A7A7-07957AC7E169}"/>
    <cellStyle name="Comma 15 2 2 2 2 2 2 3" xfId="25270" xr:uid="{36A9BF22-E908-4BAA-BBE2-F9BBA13F93A8}"/>
    <cellStyle name="Comma 15 2 2 2 2 2 3" xfId="12554" xr:uid="{856446C4-EDB4-488C-820D-62EE2179D29D}"/>
    <cellStyle name="Comma 15 2 2 2 2 2 3 2" xfId="29494" xr:uid="{1A0E23DE-82B1-4209-B30C-450B9FC43FE3}"/>
    <cellStyle name="Comma 15 2 2 2 2 2 4" xfId="21046" xr:uid="{389E83D1-2534-402E-B914-7A9B5678F460}"/>
    <cellStyle name="Comma 15 2 2 2 2 3" xfId="6218" xr:uid="{92C24ABE-F626-4728-8EA6-B2416D704858}"/>
    <cellStyle name="Comma 15 2 2 2 2 3 2" xfId="14666" xr:uid="{486699B4-7FDD-41B4-807F-4364C8BE634F}"/>
    <cellStyle name="Comma 15 2 2 2 2 3 2 2" xfId="31606" xr:uid="{6A2A8558-B23B-4081-993E-71EEECA2D118}"/>
    <cellStyle name="Comma 15 2 2 2 2 3 3" xfId="23158" xr:uid="{83996853-E122-487B-8A37-A805CA1BBC9B}"/>
    <cellStyle name="Comma 15 2 2 2 2 4" xfId="10442" xr:uid="{6F44DC2C-4971-4FAC-93B8-D2EF9FEDC965}"/>
    <cellStyle name="Comma 15 2 2 2 2 4 2" xfId="27382" xr:uid="{EAD74EE2-478F-4CCC-B74A-7368344371BF}"/>
    <cellStyle name="Comma 15 2 2 2 2 5" xfId="18934" xr:uid="{8B4588D6-EE51-4294-8EE0-22BC7984B8A0}"/>
    <cellStyle name="Comma 15 2 2 2 3" xfId="3048" xr:uid="{5C037624-6903-4E57-9831-413136AF62DA}"/>
    <cellStyle name="Comma 15 2 2 2 3 2" xfId="7274" xr:uid="{F2EF8352-76D6-486B-B89B-6383910C0772}"/>
    <cellStyle name="Comma 15 2 2 2 3 2 2" xfId="15722" xr:uid="{8B54135D-D8BA-46EC-9B37-746C70EBC2F7}"/>
    <cellStyle name="Comma 15 2 2 2 3 2 2 2" xfId="32662" xr:uid="{5EECB216-E68B-49C9-B72F-F2AA7E178AB7}"/>
    <cellStyle name="Comma 15 2 2 2 3 2 3" xfId="24214" xr:uid="{DE9EAF61-953B-4B9A-BB5F-51A74BA4A46A}"/>
    <cellStyle name="Comma 15 2 2 2 3 3" xfId="11498" xr:uid="{B3D9E682-8CBC-4D4C-8893-FB459678567B}"/>
    <cellStyle name="Comma 15 2 2 2 3 3 2" xfId="28438" xr:uid="{AB80D725-A8FB-468D-B3DB-0B30EBAD7693}"/>
    <cellStyle name="Comma 15 2 2 2 3 4" xfId="19990" xr:uid="{4777A9DE-05A6-4C0E-B546-F64BC24AAD9F}"/>
    <cellStyle name="Comma 15 2 2 2 4" xfId="5162" xr:uid="{1467A3A3-4486-4ADD-8398-81D77FF94B98}"/>
    <cellStyle name="Comma 15 2 2 2 4 2" xfId="13610" xr:uid="{EF3D47EC-0513-4CE9-AC20-A399715F3146}"/>
    <cellStyle name="Comma 15 2 2 2 4 2 2" xfId="30550" xr:uid="{454125E5-7B2B-4DD8-8A58-8FAB6831253F}"/>
    <cellStyle name="Comma 15 2 2 2 4 3" xfId="22102" xr:uid="{D49B4F92-D79C-44B3-9BAE-5748B2061659}"/>
    <cellStyle name="Comma 15 2 2 2 5" xfId="9386" xr:uid="{82D7B187-6DC5-499D-9BC4-6271528CB9D8}"/>
    <cellStyle name="Comma 15 2 2 2 5 2" xfId="26326" xr:uid="{D2F69FD1-0284-4877-97A6-D5663BA3B12D}"/>
    <cellStyle name="Comma 15 2 2 2 6" xfId="17878" xr:uid="{2D9952E3-9C40-4517-BC05-CB03C29DFFA3}"/>
    <cellStyle name="Comma 15 2 2 3" xfId="1640" xr:uid="{846957C5-D5AD-428F-AFC1-AE879160F947}"/>
    <cellStyle name="Comma 15 2 2 3 2" xfId="3752" xr:uid="{81175BF2-7BCF-43D9-A331-B62912444467}"/>
    <cellStyle name="Comma 15 2 2 3 2 2" xfId="7978" xr:uid="{BED15844-A179-4C3D-80BC-7863CE9DF710}"/>
    <cellStyle name="Comma 15 2 2 3 2 2 2" xfId="16426" xr:uid="{BC4CAA8B-5DE8-4A55-8DB7-68CFF72DCF14}"/>
    <cellStyle name="Comma 15 2 2 3 2 2 2 2" xfId="33366" xr:uid="{4497A79F-3AFC-440D-8C9D-D0D208205E22}"/>
    <cellStyle name="Comma 15 2 2 3 2 2 3" xfId="24918" xr:uid="{05CDD002-D0ED-47AF-ABD2-B077A464CF43}"/>
    <cellStyle name="Comma 15 2 2 3 2 3" xfId="12202" xr:uid="{29C17154-887B-42F1-828A-3E1097165AFD}"/>
    <cellStyle name="Comma 15 2 2 3 2 3 2" xfId="29142" xr:uid="{8292FD91-4B38-4720-8E62-9BE7E7721FAF}"/>
    <cellStyle name="Comma 15 2 2 3 2 4" xfId="20694" xr:uid="{A061E2EB-4C89-41F1-B0E6-AC5E033F0EF9}"/>
    <cellStyle name="Comma 15 2 2 3 3" xfId="5866" xr:uid="{A9C1419A-FDA8-40BF-A390-E4BE36A1EDE5}"/>
    <cellStyle name="Comma 15 2 2 3 3 2" xfId="14314" xr:uid="{E9C56368-B8DA-4FDD-9E41-A2A8175414BF}"/>
    <cellStyle name="Comma 15 2 2 3 3 2 2" xfId="31254" xr:uid="{571C2D5E-B09A-44DD-A4B6-BCFBD56ED55E}"/>
    <cellStyle name="Comma 15 2 2 3 3 3" xfId="22806" xr:uid="{481AF38E-386D-4660-AC7C-4157E86A9401}"/>
    <cellStyle name="Comma 15 2 2 3 4" xfId="10090" xr:uid="{C3BAF6A8-D288-4083-B2A4-88A17B7A0CD9}"/>
    <cellStyle name="Comma 15 2 2 3 4 2" xfId="27030" xr:uid="{6FB35CC4-EBFF-4558-B9F3-D9BB6D061F0D}"/>
    <cellStyle name="Comma 15 2 2 3 5" xfId="18582" xr:uid="{E8A75FFC-AE4D-4D2B-AB01-EBE7C28EE6F1}"/>
    <cellStyle name="Comma 15 2 2 4" xfId="2696" xr:uid="{54852AD3-195F-4C90-928F-32AEE8E9D7B6}"/>
    <cellStyle name="Comma 15 2 2 4 2" xfId="6922" xr:uid="{0C925162-B8BE-48BE-9C1F-7B5D3230326A}"/>
    <cellStyle name="Comma 15 2 2 4 2 2" xfId="15370" xr:uid="{D491165C-797D-4B55-9886-86CEAE172D05}"/>
    <cellStyle name="Comma 15 2 2 4 2 2 2" xfId="32310" xr:uid="{96469DBC-BAC4-4727-98F2-9EF274DDE558}"/>
    <cellStyle name="Comma 15 2 2 4 2 3" xfId="23862" xr:uid="{37D98D1E-D908-4587-AD05-1D3754DF26AC}"/>
    <cellStyle name="Comma 15 2 2 4 3" xfId="11146" xr:uid="{0155A2AF-98ED-4DA9-96C1-402CCC187ED9}"/>
    <cellStyle name="Comma 15 2 2 4 3 2" xfId="28086" xr:uid="{434FB19B-4650-4DC2-B15C-49797BB2FA05}"/>
    <cellStyle name="Comma 15 2 2 4 4" xfId="19638" xr:uid="{736D0514-2454-47C6-B6D8-60F7A71D4D6E}"/>
    <cellStyle name="Comma 15 2 2 5" xfId="4810" xr:uid="{5CB3841B-293A-4E2B-B5E5-24AE1F0EE48B}"/>
    <cellStyle name="Comma 15 2 2 5 2" xfId="13258" xr:uid="{4A8029F4-4D13-4B47-902A-74F14FD24014}"/>
    <cellStyle name="Comma 15 2 2 5 2 2" xfId="30198" xr:uid="{66449329-B4DF-4655-8869-3E946D641F9A}"/>
    <cellStyle name="Comma 15 2 2 5 3" xfId="21750" xr:uid="{04B01EAA-2A71-4127-8F01-22A8FD2C8AEE}"/>
    <cellStyle name="Comma 15 2 2 6" xfId="9034" xr:uid="{AC8155C9-4C1D-4B2F-84BC-5222EBDBCB41}"/>
    <cellStyle name="Comma 15 2 2 6 2" xfId="25974" xr:uid="{FDD7AA82-60AF-491E-8C49-D8FB7C845652}"/>
    <cellStyle name="Comma 15 2 2 7" xfId="17526" xr:uid="{88095654-A917-4BEF-898B-C8BC56137CFC}"/>
    <cellStyle name="Comma 15 2 3" xfId="754" xr:uid="{760A06FA-0512-4FDD-B448-229062597219}"/>
    <cellStyle name="Comma 15 2 3 2" xfId="1816" xr:uid="{D1AACC18-9CC5-4000-A8AD-10E6B5E5EA08}"/>
    <cellStyle name="Comma 15 2 3 2 2" xfId="3928" xr:uid="{A937E3CC-DE29-4838-9556-062EA1266F7D}"/>
    <cellStyle name="Comma 15 2 3 2 2 2" xfId="8154" xr:uid="{6DD400F7-EBB1-4549-85AF-08CA11506BD4}"/>
    <cellStyle name="Comma 15 2 3 2 2 2 2" xfId="16602" xr:uid="{4C3E1B7E-CF04-4E91-80AB-5961D5C303B5}"/>
    <cellStyle name="Comma 15 2 3 2 2 2 2 2" xfId="33542" xr:uid="{4687348E-3A7C-4F99-8335-9F5EFD07CBB3}"/>
    <cellStyle name="Comma 15 2 3 2 2 2 3" xfId="25094" xr:uid="{9255F134-5102-432A-91C3-4123EE0844D1}"/>
    <cellStyle name="Comma 15 2 3 2 2 3" xfId="12378" xr:uid="{CF93B41D-675A-4764-A19D-4AECCC8AF849}"/>
    <cellStyle name="Comma 15 2 3 2 2 3 2" xfId="29318" xr:uid="{2DDAA9E0-31B1-45E5-99B7-7ED9306656AE}"/>
    <cellStyle name="Comma 15 2 3 2 2 4" xfId="20870" xr:uid="{4ECAA292-B4FF-4455-BAF7-E7929F4E7C05}"/>
    <cellStyle name="Comma 15 2 3 2 3" xfId="6042" xr:uid="{ACD0BB3B-AB5C-4117-9CB5-35202CFBC86A}"/>
    <cellStyle name="Comma 15 2 3 2 3 2" xfId="14490" xr:uid="{961741F8-B9AD-4FE6-A05F-2A009803F6BB}"/>
    <cellStyle name="Comma 15 2 3 2 3 2 2" xfId="31430" xr:uid="{1182EA41-8D4C-444F-993E-D77F46617EDA}"/>
    <cellStyle name="Comma 15 2 3 2 3 3" xfId="22982" xr:uid="{2BA4A05A-3396-4ED0-AAC8-4E79A04E0DF9}"/>
    <cellStyle name="Comma 15 2 3 2 4" xfId="10266" xr:uid="{6217E7C8-54A9-461F-BB56-40805F91F348}"/>
    <cellStyle name="Comma 15 2 3 2 4 2" xfId="27206" xr:uid="{4AEA216D-D84F-42EE-B0CE-27AA5C3621FD}"/>
    <cellStyle name="Comma 15 2 3 2 5" xfId="18758" xr:uid="{F9C58811-1072-4EB6-A8CF-F2912FBC9B0B}"/>
    <cellStyle name="Comma 15 2 3 3" xfId="2872" xr:uid="{644AF486-A39F-4210-8F8B-B63B00D44FE2}"/>
    <cellStyle name="Comma 15 2 3 3 2" xfId="7098" xr:uid="{3AD989F0-8999-40F8-804A-BD280751BF23}"/>
    <cellStyle name="Comma 15 2 3 3 2 2" xfId="15546" xr:uid="{6B2AB28A-B6EA-4583-B211-B201E72A554B}"/>
    <cellStyle name="Comma 15 2 3 3 2 2 2" xfId="32486" xr:uid="{9C392B42-2399-447E-9109-55D7FD450709}"/>
    <cellStyle name="Comma 15 2 3 3 2 3" xfId="24038" xr:uid="{CBCC527C-A5AC-440C-ACD0-70AF41DEAB1B}"/>
    <cellStyle name="Comma 15 2 3 3 3" xfId="11322" xr:uid="{43C46D35-FC86-4684-B107-DB2EE9E101E0}"/>
    <cellStyle name="Comma 15 2 3 3 3 2" xfId="28262" xr:uid="{09154D5A-7D67-4150-8F96-DB5C9584F286}"/>
    <cellStyle name="Comma 15 2 3 3 4" xfId="19814" xr:uid="{2D67670E-8B5C-4163-BE7E-2B8F8C105CE1}"/>
    <cellStyle name="Comma 15 2 3 4" xfId="4986" xr:uid="{C39E8671-0119-46FE-BEF8-BF4FFB21EBB2}"/>
    <cellStyle name="Comma 15 2 3 4 2" xfId="13434" xr:uid="{4A23962A-3AF8-40C6-B303-4B004C0EE561}"/>
    <cellStyle name="Comma 15 2 3 4 2 2" xfId="30374" xr:uid="{B6DBEC82-67C1-4CE5-AB59-595C06B4B83D}"/>
    <cellStyle name="Comma 15 2 3 4 3" xfId="21926" xr:uid="{190004E0-A937-4DE7-AFC4-1854D4E196D2}"/>
    <cellStyle name="Comma 15 2 3 5" xfId="9210" xr:uid="{23C721D6-3137-4732-96A1-70F5CAD7CDDE}"/>
    <cellStyle name="Comma 15 2 3 5 2" xfId="26150" xr:uid="{F16FE485-20A3-4CF5-9F06-AE2E6670EA7C}"/>
    <cellStyle name="Comma 15 2 3 6" xfId="17702" xr:uid="{1B615747-1736-43F3-BAD9-4E0DE9CEBF02}"/>
    <cellStyle name="Comma 15 2 4" xfId="1106" xr:uid="{2EC8F0FC-0020-4599-A4F7-FF8AE97C3136}"/>
    <cellStyle name="Comma 15 2 4 2" xfId="2168" xr:uid="{9F301D56-888A-48C8-9B53-4428E441DFC0}"/>
    <cellStyle name="Comma 15 2 4 2 2" xfId="4280" xr:uid="{51BD6664-8301-4593-9FF5-A23EAF4B8A60}"/>
    <cellStyle name="Comma 15 2 4 2 2 2" xfId="8506" xr:uid="{A2B26E03-741D-4EDD-B212-E0984EB387C3}"/>
    <cellStyle name="Comma 15 2 4 2 2 2 2" xfId="16954" xr:uid="{705A5F6F-F8D5-4EE4-8D34-5E5406B759EA}"/>
    <cellStyle name="Comma 15 2 4 2 2 2 2 2" xfId="33894" xr:uid="{4BE2149C-A1A5-46A8-8E4E-6E0951C982FF}"/>
    <cellStyle name="Comma 15 2 4 2 2 2 3" xfId="25446" xr:uid="{1EE2E02A-1801-463C-9E5B-549ABD9ECCF8}"/>
    <cellStyle name="Comma 15 2 4 2 2 3" xfId="12730" xr:uid="{DD0C0827-B275-470F-B2DE-37AE38A7F21E}"/>
    <cellStyle name="Comma 15 2 4 2 2 3 2" xfId="29670" xr:uid="{889E33D2-7DE2-4FB2-9C60-9CCB60BDEA19}"/>
    <cellStyle name="Comma 15 2 4 2 2 4" xfId="21222" xr:uid="{34035D7C-8918-4732-A3B7-CD64220267F6}"/>
    <cellStyle name="Comma 15 2 4 2 3" xfId="6394" xr:uid="{23B73B81-3306-4DE4-BDCB-87CDB1DBE6D5}"/>
    <cellStyle name="Comma 15 2 4 2 3 2" xfId="14842" xr:uid="{B47FE73F-CEDB-4E8C-AF0A-7BCB990291CB}"/>
    <cellStyle name="Comma 15 2 4 2 3 2 2" xfId="31782" xr:uid="{3FB65766-3A31-4EDB-83B3-20897B9604C5}"/>
    <cellStyle name="Comma 15 2 4 2 3 3" xfId="23334" xr:uid="{41A91F89-4A1C-48FD-8E45-7176BEB9EA3E}"/>
    <cellStyle name="Comma 15 2 4 2 4" xfId="10618" xr:uid="{AFC196C8-4F81-4117-B317-1CF3A13BDB01}"/>
    <cellStyle name="Comma 15 2 4 2 4 2" xfId="27558" xr:uid="{3A9CC6E4-4CD0-4E5B-B999-F595732C94C7}"/>
    <cellStyle name="Comma 15 2 4 2 5" xfId="19110" xr:uid="{F67D2AAA-D7C8-49BD-938F-B5A3D7977D58}"/>
    <cellStyle name="Comma 15 2 4 3" xfId="3224" xr:uid="{D7330194-8961-4309-AB45-06AE97F22B23}"/>
    <cellStyle name="Comma 15 2 4 3 2" xfId="7450" xr:uid="{3F66D85A-8A0F-4B67-B8FC-984AA0363394}"/>
    <cellStyle name="Comma 15 2 4 3 2 2" xfId="15898" xr:uid="{10214878-703A-4292-A84F-442991CEE2A1}"/>
    <cellStyle name="Comma 15 2 4 3 2 2 2" xfId="32838" xr:uid="{FA73720C-5085-4F97-B7B7-7C4A73098BAF}"/>
    <cellStyle name="Comma 15 2 4 3 2 3" xfId="24390" xr:uid="{77D81964-8F7D-45DF-9CCF-29A46304CBF9}"/>
    <cellStyle name="Comma 15 2 4 3 3" xfId="11674" xr:uid="{ABDE23ED-E5BC-4369-A582-31B5B004CE9C}"/>
    <cellStyle name="Comma 15 2 4 3 3 2" xfId="28614" xr:uid="{58D65C95-CEBC-4EE0-9D8C-57EEBE9D793E}"/>
    <cellStyle name="Comma 15 2 4 3 4" xfId="20166" xr:uid="{4D279C10-AEB2-4F14-A86A-0A98D0A2EFBA}"/>
    <cellStyle name="Comma 15 2 4 4" xfId="5338" xr:uid="{98DF81FE-F03F-4824-9AD1-2FC3685AE450}"/>
    <cellStyle name="Comma 15 2 4 4 2" xfId="13786" xr:uid="{00C49342-D784-45DC-8759-65256B954EC3}"/>
    <cellStyle name="Comma 15 2 4 4 2 2" xfId="30726" xr:uid="{96223551-31F5-4185-965C-45314438F803}"/>
    <cellStyle name="Comma 15 2 4 4 3" xfId="22278" xr:uid="{B8A1372E-66AB-4C65-AEF0-E57706049DDC}"/>
    <cellStyle name="Comma 15 2 4 5" xfId="9562" xr:uid="{BB99196D-F9E5-44D8-B205-D5A26DF23A78}"/>
    <cellStyle name="Comma 15 2 4 5 2" xfId="26502" xr:uid="{7414A7FB-84BE-49AA-861E-3AF09BDF5562}"/>
    <cellStyle name="Comma 15 2 4 6" xfId="18054" xr:uid="{65FC5844-C049-42D2-92A4-D027DD3289F0}"/>
    <cellStyle name="Comma 15 2 5" xfId="1288" xr:uid="{B2873EB7-296C-4E7C-8747-F86F93ED6CC2}"/>
    <cellStyle name="Comma 15 2 5 2" xfId="2344" xr:uid="{E85D6B65-BE45-4BFE-9E1F-0F86F439BD23}"/>
    <cellStyle name="Comma 15 2 5 2 2" xfId="4456" xr:uid="{52D91112-FF51-4C95-B107-9F972EE0835B}"/>
    <cellStyle name="Comma 15 2 5 2 2 2" xfId="8682" xr:uid="{8C9FAA81-5877-46E3-8BFF-A5243EE479E8}"/>
    <cellStyle name="Comma 15 2 5 2 2 2 2" xfId="17130" xr:uid="{B6AFBC04-A55A-48D1-B23D-E7D09F56B1A9}"/>
    <cellStyle name="Comma 15 2 5 2 2 2 2 2" xfId="34070" xr:uid="{FBEE8FBF-6A92-4A76-AAC3-C7164E3BB458}"/>
    <cellStyle name="Comma 15 2 5 2 2 2 3" xfId="25622" xr:uid="{4A069AA7-CC94-42D9-B3BF-95FB6FD6BDE7}"/>
    <cellStyle name="Comma 15 2 5 2 2 3" xfId="12906" xr:uid="{6458B3D3-3E41-498B-9C8C-4A564CCF537E}"/>
    <cellStyle name="Comma 15 2 5 2 2 3 2" xfId="29846" xr:uid="{B3197455-CD9A-4F24-8C99-12630727BE22}"/>
    <cellStyle name="Comma 15 2 5 2 2 4" xfId="21398" xr:uid="{749BC505-1ED0-4CA9-AF0D-58AFDBCC1A4F}"/>
    <cellStyle name="Comma 15 2 5 2 3" xfId="6570" xr:uid="{4132795F-48AE-41EF-9BDD-BF04A17BAF11}"/>
    <cellStyle name="Comma 15 2 5 2 3 2" xfId="15018" xr:uid="{43DDBCC1-0941-4046-ACFD-5420E08256A2}"/>
    <cellStyle name="Comma 15 2 5 2 3 2 2" xfId="31958" xr:uid="{106CA715-EB33-41EF-AF01-3BD7A4259AAC}"/>
    <cellStyle name="Comma 15 2 5 2 3 3" xfId="23510" xr:uid="{FE7B3875-002B-4AA6-BDCE-2F279A9995C4}"/>
    <cellStyle name="Comma 15 2 5 2 4" xfId="10794" xr:uid="{6F85DEBB-47A9-47F1-BFDD-1AF94FD0BE73}"/>
    <cellStyle name="Comma 15 2 5 2 4 2" xfId="27734" xr:uid="{1834FD63-EDB3-42AC-915E-40EDD3AF6329}"/>
    <cellStyle name="Comma 15 2 5 2 5" xfId="19286" xr:uid="{A2EFCE1A-7E0D-49F6-9611-910D6C2EA602}"/>
    <cellStyle name="Comma 15 2 5 3" xfId="3400" xr:uid="{5B9D38A8-6F3E-4B05-843B-76526216F5E5}"/>
    <cellStyle name="Comma 15 2 5 3 2" xfId="7626" xr:uid="{686C2300-08A7-4390-B376-C6340863335D}"/>
    <cellStyle name="Comma 15 2 5 3 2 2" xfId="16074" xr:uid="{F7A400EB-AFDC-4D9F-876B-D0FCDD9462E7}"/>
    <cellStyle name="Comma 15 2 5 3 2 2 2" xfId="33014" xr:uid="{5D7CEEB8-5A1F-4C49-9115-B90441D7C6D4}"/>
    <cellStyle name="Comma 15 2 5 3 2 3" xfId="24566" xr:uid="{8A75090B-A9F2-4ED3-AD67-759F38131133}"/>
    <cellStyle name="Comma 15 2 5 3 3" xfId="11850" xr:uid="{AEBC8E60-9BE8-4F31-AB9C-341037EB1FB6}"/>
    <cellStyle name="Comma 15 2 5 3 3 2" xfId="28790" xr:uid="{BBBD012B-3B6F-4EDA-A766-77AD0CF97FD4}"/>
    <cellStyle name="Comma 15 2 5 3 4" xfId="20342" xr:uid="{A93F7F10-A309-4E99-87AF-F3EB766238C7}"/>
    <cellStyle name="Comma 15 2 5 4" xfId="5514" xr:uid="{546A4444-8C5E-4515-AACC-C7D608C40438}"/>
    <cellStyle name="Comma 15 2 5 4 2" xfId="13962" xr:uid="{6430BF15-DEA0-454F-8772-F9C8C92E104D}"/>
    <cellStyle name="Comma 15 2 5 4 2 2" xfId="30902" xr:uid="{5AFD6690-4039-46CF-BA59-0CA8D5AA2844}"/>
    <cellStyle name="Comma 15 2 5 4 3" xfId="22454" xr:uid="{57872F11-60DC-4F65-B62B-0680C17981D9}"/>
    <cellStyle name="Comma 15 2 5 5" xfId="9738" xr:uid="{F0049F87-1D0A-4956-83CF-606CB22B4967}"/>
    <cellStyle name="Comma 15 2 5 5 2" xfId="26678" xr:uid="{14B3C921-20C3-4D7D-8BA7-E05F9BACC0E1}"/>
    <cellStyle name="Comma 15 2 5 6" xfId="18230" xr:uid="{E2C34E6B-7F5E-4D9C-9B3F-9392B8B43146}"/>
    <cellStyle name="Comma 15 2 6" xfId="1464" xr:uid="{B6DE5DD9-FB4F-4CDE-BF7E-45E92500A3BC}"/>
    <cellStyle name="Comma 15 2 6 2" xfId="3576" xr:uid="{8D55E032-5FB5-469B-BEAF-80745D0546BE}"/>
    <cellStyle name="Comma 15 2 6 2 2" xfId="7802" xr:uid="{0E614ECF-BF03-410A-B5B2-87D91FD610DD}"/>
    <cellStyle name="Comma 15 2 6 2 2 2" xfId="16250" xr:uid="{77F869BB-9BA9-409E-B903-D4000E38B551}"/>
    <cellStyle name="Comma 15 2 6 2 2 2 2" xfId="33190" xr:uid="{3C34CCE9-F9CE-4D4E-914D-DAC68661EA28}"/>
    <cellStyle name="Comma 15 2 6 2 2 3" xfId="24742" xr:uid="{F25EC730-858E-47BD-B743-A0EEDD763CC0}"/>
    <cellStyle name="Comma 15 2 6 2 3" xfId="12026" xr:uid="{1D246749-6B5D-4949-923D-B0028CDA98F8}"/>
    <cellStyle name="Comma 15 2 6 2 3 2" xfId="28966" xr:uid="{BCF4D010-2375-4132-B5D3-DC7B36B6657B}"/>
    <cellStyle name="Comma 15 2 6 2 4" xfId="20518" xr:uid="{42F5D0F2-0B44-4A9B-87D6-37DCCC74AE47}"/>
    <cellStyle name="Comma 15 2 6 3" xfId="5690" xr:uid="{DCD30AFD-472C-4E9C-8D4C-94CCCA35FE50}"/>
    <cellStyle name="Comma 15 2 6 3 2" xfId="14138" xr:uid="{171AD60A-07FE-4FC3-8E28-E62CC7F81385}"/>
    <cellStyle name="Comma 15 2 6 3 2 2" xfId="31078" xr:uid="{05E44B3C-4770-4BEF-BD67-4279EC625A81}"/>
    <cellStyle name="Comma 15 2 6 3 3" xfId="22630" xr:uid="{C3ED92A6-916F-42F3-9B59-C905F72FA498}"/>
    <cellStyle name="Comma 15 2 6 4" xfId="9914" xr:uid="{07ED3682-894E-44EC-94E7-BF9770A1EAC9}"/>
    <cellStyle name="Comma 15 2 6 4 2" xfId="26854" xr:uid="{20B4D686-0D43-41DB-B63A-99177ED4AC8E}"/>
    <cellStyle name="Comma 15 2 6 5" xfId="18406" xr:uid="{60F4BDB9-DD56-49E8-9844-D7BA030EF67F}"/>
    <cellStyle name="Comma 15 2 7" xfId="2520" xr:uid="{50788A74-A758-4CB4-9716-F5D769CB0FF9}"/>
    <cellStyle name="Comma 15 2 7 2" xfId="6746" xr:uid="{C3A91129-D4D3-46C3-B793-5E9FD3F5DC79}"/>
    <cellStyle name="Comma 15 2 7 2 2" xfId="15194" xr:uid="{F4DDE429-0F7E-4925-94F7-F52F8B85A584}"/>
    <cellStyle name="Comma 15 2 7 2 2 2" xfId="32134" xr:uid="{B9998AFF-CC1D-4871-AAC3-EE8C501196AA}"/>
    <cellStyle name="Comma 15 2 7 2 3" xfId="23686" xr:uid="{DD3C232A-D593-498F-886C-46A9537FF015}"/>
    <cellStyle name="Comma 15 2 7 3" xfId="10970" xr:uid="{D4864B3B-8C71-44D6-BF61-2B6602556680}"/>
    <cellStyle name="Comma 15 2 7 3 2" xfId="27910" xr:uid="{83E5DC2D-71A3-4ED0-947E-718542815BF3}"/>
    <cellStyle name="Comma 15 2 7 4" xfId="19462" xr:uid="{81BF2320-5D00-42C7-8745-F98193DBF0A2}"/>
    <cellStyle name="Comma 15 2 8" xfId="4633" xr:uid="{0270E2FD-7004-44AC-9114-3117157FC520}"/>
    <cellStyle name="Comma 15 2 8 2" xfId="13082" xr:uid="{8C8AA6AD-9999-4690-9087-EE5992B6E79E}"/>
    <cellStyle name="Comma 15 2 8 2 2" xfId="30022" xr:uid="{BAA31084-BFF2-4642-B415-BFDAA391686F}"/>
    <cellStyle name="Comma 15 2 8 3" xfId="21574" xr:uid="{1F8F1FED-4F34-45B1-874A-993C08FCE1F1}"/>
    <cellStyle name="Comma 15 2 9" xfId="8858" xr:uid="{BC5DF605-F081-4DA8-AA82-01E5BB1AB339}"/>
    <cellStyle name="Comma 15 2 9 2" xfId="25798" xr:uid="{BF5301AE-C6F0-4A0D-83DF-D8A7C0E2170F}"/>
    <cellStyle name="Comma 15 3" xfId="99" xr:uid="{0360DFCC-65B8-4E4A-BB67-2191C17BE38D}"/>
    <cellStyle name="Comma 15 3 10" xfId="17311" xr:uid="{DCCD23EE-15BC-4B0A-92BA-DE6E66F8C606}"/>
    <cellStyle name="Comma 15 3 2" xfId="577" xr:uid="{6B3BE178-B6B1-4C40-B96E-1B75DC1F3E7F}"/>
    <cellStyle name="Comma 15 3 2 2" xfId="931" xr:uid="{0D174123-B30F-4B62-BE0B-E143FC954597}"/>
    <cellStyle name="Comma 15 3 2 2 2" xfId="1993" xr:uid="{E5BD5212-4AA4-4FEE-8A3E-301F2FEB879E}"/>
    <cellStyle name="Comma 15 3 2 2 2 2" xfId="4105" xr:uid="{DE47B356-A0C8-4965-8209-6009B0D196EA}"/>
    <cellStyle name="Comma 15 3 2 2 2 2 2" xfId="8331" xr:uid="{525279CA-4995-446D-A263-99ECA0507DF2}"/>
    <cellStyle name="Comma 15 3 2 2 2 2 2 2" xfId="16779" xr:uid="{68093840-A758-44BF-93D5-B456267A176B}"/>
    <cellStyle name="Comma 15 3 2 2 2 2 2 2 2" xfId="33719" xr:uid="{A6A6ABA1-3D61-490D-9E37-3969B5482958}"/>
    <cellStyle name="Comma 15 3 2 2 2 2 2 3" xfId="25271" xr:uid="{F59CA675-CBFA-434C-B87B-5282D65A496B}"/>
    <cellStyle name="Comma 15 3 2 2 2 2 3" xfId="12555" xr:uid="{680DBE07-DB4A-417B-A320-C302E4DB94B1}"/>
    <cellStyle name="Comma 15 3 2 2 2 2 3 2" xfId="29495" xr:uid="{2B146BCD-416A-4D07-A034-23DE9CDB2F24}"/>
    <cellStyle name="Comma 15 3 2 2 2 2 4" xfId="21047" xr:uid="{C4DC8C3B-41BC-4CAA-A3D9-7FB339872182}"/>
    <cellStyle name="Comma 15 3 2 2 2 3" xfId="6219" xr:uid="{CD8FA2E8-D891-4C93-AAB1-F378B523D8B4}"/>
    <cellStyle name="Comma 15 3 2 2 2 3 2" xfId="14667" xr:uid="{AA81A720-C03C-44C0-9F31-B353ACA20AA2}"/>
    <cellStyle name="Comma 15 3 2 2 2 3 2 2" xfId="31607" xr:uid="{5EE16FEB-3B3F-414A-8308-D2434ABFF700}"/>
    <cellStyle name="Comma 15 3 2 2 2 3 3" xfId="23159" xr:uid="{D4F10FF5-E14A-4050-9D56-0266AE2A3A72}"/>
    <cellStyle name="Comma 15 3 2 2 2 4" xfId="10443" xr:uid="{64964A30-B5CB-4DC1-9511-406DCB9425D6}"/>
    <cellStyle name="Comma 15 3 2 2 2 4 2" xfId="27383" xr:uid="{5CB4A182-F3CA-43DF-A386-2C30327AB758}"/>
    <cellStyle name="Comma 15 3 2 2 2 5" xfId="18935" xr:uid="{4933BAEB-EF85-4C66-AD7B-EFFD4B30D325}"/>
    <cellStyle name="Comma 15 3 2 2 3" xfId="3049" xr:uid="{5107FBE5-4436-4530-897E-ABEB95451C67}"/>
    <cellStyle name="Comma 15 3 2 2 3 2" xfId="7275" xr:uid="{3B2EEA4E-ED54-49D7-987A-86BD45F21FF8}"/>
    <cellStyle name="Comma 15 3 2 2 3 2 2" xfId="15723" xr:uid="{82B213F1-E387-44D6-87F9-C24A9CD39E67}"/>
    <cellStyle name="Comma 15 3 2 2 3 2 2 2" xfId="32663" xr:uid="{0338B92A-502F-4AD5-84CF-EBEC155A977D}"/>
    <cellStyle name="Comma 15 3 2 2 3 2 3" xfId="24215" xr:uid="{09775C97-E823-4FAC-B255-1FC98794EEF1}"/>
    <cellStyle name="Comma 15 3 2 2 3 3" xfId="11499" xr:uid="{C9A0F24E-0C3C-4350-8AD7-2614C9147B1D}"/>
    <cellStyle name="Comma 15 3 2 2 3 3 2" xfId="28439" xr:uid="{5482AA38-B892-4284-8F2B-3927F67FB769}"/>
    <cellStyle name="Comma 15 3 2 2 3 4" xfId="19991" xr:uid="{D4D83D43-2628-4FCD-B0BB-6C952311A9A6}"/>
    <cellStyle name="Comma 15 3 2 2 4" xfId="5163" xr:uid="{4A1AB667-F1CB-4CE1-86BB-5BF12A3CBC31}"/>
    <cellStyle name="Comma 15 3 2 2 4 2" xfId="13611" xr:uid="{66EB16B9-6380-438E-8957-DF545633DCB6}"/>
    <cellStyle name="Comma 15 3 2 2 4 2 2" xfId="30551" xr:uid="{8B4B6A52-DF81-4E8E-ADD8-F877322B2D8C}"/>
    <cellStyle name="Comma 15 3 2 2 4 3" xfId="22103" xr:uid="{AA9B151C-6A3F-4001-A650-37216D7BA584}"/>
    <cellStyle name="Comma 15 3 2 2 5" xfId="9387" xr:uid="{60B598E8-7926-4377-854C-95EBDF8D948D}"/>
    <cellStyle name="Comma 15 3 2 2 5 2" xfId="26327" xr:uid="{9EF3EC89-811D-428E-B568-1F84B3A3CFAD}"/>
    <cellStyle name="Comma 15 3 2 2 6" xfId="17879" xr:uid="{EB1AA3DF-CBA8-4AFF-96F6-FE9E578938FC}"/>
    <cellStyle name="Comma 15 3 2 3" xfId="1641" xr:uid="{EEF25EF3-D989-434E-A177-9847024CE9B5}"/>
    <cellStyle name="Comma 15 3 2 3 2" xfId="3753" xr:uid="{AE6911E8-31C9-4908-A65F-A989A0BE50D9}"/>
    <cellStyle name="Comma 15 3 2 3 2 2" xfId="7979" xr:uid="{D8F97875-A2A4-4D64-B5EA-6A61663607C6}"/>
    <cellStyle name="Comma 15 3 2 3 2 2 2" xfId="16427" xr:uid="{DEFCCFC4-0922-4FDF-9F62-E00234636895}"/>
    <cellStyle name="Comma 15 3 2 3 2 2 2 2" xfId="33367" xr:uid="{57F61FE3-B427-4F9F-8D40-CFF4583B09A2}"/>
    <cellStyle name="Comma 15 3 2 3 2 2 3" xfId="24919" xr:uid="{5A504A33-0091-47C8-AB30-4DF66FDBC142}"/>
    <cellStyle name="Comma 15 3 2 3 2 3" xfId="12203" xr:uid="{2A777534-2357-462B-9E54-BA00B597CA75}"/>
    <cellStyle name="Comma 15 3 2 3 2 3 2" xfId="29143" xr:uid="{83DB0D0B-DFCE-436E-8C7C-D93D8A75FF1C}"/>
    <cellStyle name="Comma 15 3 2 3 2 4" xfId="20695" xr:uid="{5B72AADD-C107-4F34-9FBB-50EF891AB8E5}"/>
    <cellStyle name="Comma 15 3 2 3 3" xfId="5867" xr:uid="{A15B8C49-9B9A-4C36-9D32-D77B4FF3C66E}"/>
    <cellStyle name="Comma 15 3 2 3 3 2" xfId="14315" xr:uid="{09F71E39-DF18-46C7-B8A3-580C46877DD1}"/>
    <cellStyle name="Comma 15 3 2 3 3 2 2" xfId="31255" xr:uid="{F6CFED64-E67D-4F44-9254-FD424EBA1D6B}"/>
    <cellStyle name="Comma 15 3 2 3 3 3" xfId="22807" xr:uid="{CAF54373-2FBC-431E-B99E-32F0FBDCE204}"/>
    <cellStyle name="Comma 15 3 2 3 4" xfId="10091" xr:uid="{6D0F3162-8357-4FA5-868A-BDC3107780D9}"/>
    <cellStyle name="Comma 15 3 2 3 4 2" xfId="27031" xr:uid="{0FA52B57-D14D-4825-8DC2-CE4C7F708A1E}"/>
    <cellStyle name="Comma 15 3 2 3 5" xfId="18583" xr:uid="{5109B19B-C0CA-4A39-92D5-C1AEDFB88F10}"/>
    <cellStyle name="Comma 15 3 2 4" xfId="2697" xr:uid="{9780E7C1-858B-40BF-9509-585267EE9BE4}"/>
    <cellStyle name="Comma 15 3 2 4 2" xfId="6923" xr:uid="{C90B2A08-6A10-48C8-B92F-6FC822424FFD}"/>
    <cellStyle name="Comma 15 3 2 4 2 2" xfId="15371" xr:uid="{0D2B8270-5C61-49EB-B24D-3B421253BB01}"/>
    <cellStyle name="Comma 15 3 2 4 2 2 2" xfId="32311" xr:uid="{45869475-7469-4A08-A2E6-E55AA9D19778}"/>
    <cellStyle name="Comma 15 3 2 4 2 3" xfId="23863" xr:uid="{D122200A-8657-4085-909B-9E0E99E2C625}"/>
    <cellStyle name="Comma 15 3 2 4 3" xfId="11147" xr:uid="{E66E22AF-4AC0-489B-8649-B1373F1EA7F7}"/>
    <cellStyle name="Comma 15 3 2 4 3 2" xfId="28087" xr:uid="{D4726FE4-9013-489B-B00C-022E98BD3C2F}"/>
    <cellStyle name="Comma 15 3 2 4 4" xfId="19639" xr:uid="{52701558-5835-4DE1-A3FE-73C4FA72D91A}"/>
    <cellStyle name="Comma 15 3 2 5" xfId="4811" xr:uid="{DDE5C9D4-D187-460D-9C64-0846EE5DBA46}"/>
    <cellStyle name="Comma 15 3 2 5 2" xfId="13259" xr:uid="{CCC8F8B3-4923-4C24-87E5-38BA344CAB75}"/>
    <cellStyle name="Comma 15 3 2 5 2 2" xfId="30199" xr:uid="{0A485422-F67F-4D67-9064-E612D98B2D8C}"/>
    <cellStyle name="Comma 15 3 2 5 3" xfId="21751" xr:uid="{65FE62B0-8146-40AA-A50C-F4E31B237213}"/>
    <cellStyle name="Comma 15 3 2 6" xfId="9035" xr:uid="{64424E7E-B357-4C05-A93A-01279F7D1FCB}"/>
    <cellStyle name="Comma 15 3 2 6 2" xfId="25975" xr:uid="{01C314AB-2AE3-4070-83A7-BE63B7D134BF}"/>
    <cellStyle name="Comma 15 3 2 7" xfId="17527" xr:uid="{85890755-CB67-471B-A7F4-CFD41D9920B9}"/>
    <cellStyle name="Comma 15 3 3" xfId="755" xr:uid="{E2DB10D7-96F8-49F5-A380-FD6BC2193CCC}"/>
    <cellStyle name="Comma 15 3 3 2" xfId="1817" xr:uid="{EECDEB0D-ED0E-41B4-B7A7-090AFC53231D}"/>
    <cellStyle name="Comma 15 3 3 2 2" xfId="3929" xr:uid="{6669685A-77DD-41EC-BD6D-4B17D7723C81}"/>
    <cellStyle name="Comma 15 3 3 2 2 2" xfId="8155" xr:uid="{AC6F2993-35CC-41D6-ADA5-EF4F95D6F01B}"/>
    <cellStyle name="Comma 15 3 3 2 2 2 2" xfId="16603" xr:uid="{FEDDC38D-7EA8-4D3E-95E1-A83E87829BB7}"/>
    <cellStyle name="Comma 15 3 3 2 2 2 2 2" xfId="33543" xr:uid="{3AB610B1-ED2B-463D-B978-23B9CEDA6925}"/>
    <cellStyle name="Comma 15 3 3 2 2 2 3" xfId="25095" xr:uid="{4AE33463-2551-4D8E-8D52-1A5B604BFCDD}"/>
    <cellStyle name="Comma 15 3 3 2 2 3" xfId="12379" xr:uid="{A891144C-DFF4-40D9-817B-039702BAABAF}"/>
    <cellStyle name="Comma 15 3 3 2 2 3 2" xfId="29319" xr:uid="{CD0765AA-725F-43CB-BA66-7A92A7F85284}"/>
    <cellStyle name="Comma 15 3 3 2 2 4" xfId="20871" xr:uid="{FACA2FDA-58DD-4195-BDDC-930646987504}"/>
    <cellStyle name="Comma 15 3 3 2 3" xfId="6043" xr:uid="{C64F70F3-1925-412D-A273-D181187C60C4}"/>
    <cellStyle name="Comma 15 3 3 2 3 2" xfId="14491" xr:uid="{33CDBCDE-C0CF-4502-B42A-ED5681E3D92C}"/>
    <cellStyle name="Comma 15 3 3 2 3 2 2" xfId="31431" xr:uid="{EFB106B9-6D5B-4141-995A-3C41939FFF9D}"/>
    <cellStyle name="Comma 15 3 3 2 3 3" xfId="22983" xr:uid="{BC88B0D6-9547-4FC5-AE7E-2835256F90EF}"/>
    <cellStyle name="Comma 15 3 3 2 4" xfId="10267" xr:uid="{B1006C86-D84C-4E7C-8E81-C55B0554DBE9}"/>
    <cellStyle name="Comma 15 3 3 2 4 2" xfId="27207" xr:uid="{D0E4FB85-275F-4503-8A64-5D08D2530E0D}"/>
    <cellStyle name="Comma 15 3 3 2 5" xfId="18759" xr:uid="{3ADA3867-14DF-407F-A927-C72C6E310A22}"/>
    <cellStyle name="Comma 15 3 3 3" xfId="2873" xr:uid="{239A6918-D282-4C3D-A7E4-13E49031B6D6}"/>
    <cellStyle name="Comma 15 3 3 3 2" xfId="7099" xr:uid="{E5D7751A-E2F6-4386-B175-C00E49178564}"/>
    <cellStyle name="Comma 15 3 3 3 2 2" xfId="15547" xr:uid="{09FF2CDC-AD50-47AD-8D0F-C842EA492BF3}"/>
    <cellStyle name="Comma 15 3 3 3 2 2 2" xfId="32487" xr:uid="{3B471D0D-AF86-4509-867E-CB61686A3454}"/>
    <cellStyle name="Comma 15 3 3 3 2 3" xfId="24039" xr:uid="{6C5D04C2-967D-42AD-99AD-B355BDE14CC8}"/>
    <cellStyle name="Comma 15 3 3 3 3" xfId="11323" xr:uid="{D1ACC159-21A3-40EE-B282-3C45F8AC9952}"/>
    <cellStyle name="Comma 15 3 3 3 3 2" xfId="28263" xr:uid="{A2BCC516-F970-40E2-8766-485D660E60DC}"/>
    <cellStyle name="Comma 15 3 3 3 4" xfId="19815" xr:uid="{E2449CED-FBEA-44AE-8796-F8C02FFF9FAA}"/>
    <cellStyle name="Comma 15 3 3 4" xfId="4987" xr:uid="{821C7A0F-1965-4654-9A5C-EAD2F5F96E5B}"/>
    <cellStyle name="Comma 15 3 3 4 2" xfId="13435" xr:uid="{C3694094-0E74-40F3-906F-B2B80E9B9AED}"/>
    <cellStyle name="Comma 15 3 3 4 2 2" xfId="30375" xr:uid="{BAAFC5BB-9D1C-41A7-8601-8BE9D22A288D}"/>
    <cellStyle name="Comma 15 3 3 4 3" xfId="21927" xr:uid="{C839D26F-44E8-4322-BE53-DD26BE2CF35D}"/>
    <cellStyle name="Comma 15 3 3 5" xfId="9211" xr:uid="{F8D350E1-5320-4333-B2BA-47CE3ECC2D53}"/>
    <cellStyle name="Comma 15 3 3 5 2" xfId="26151" xr:uid="{F4E4740E-9086-427B-AB3D-B46833FAD461}"/>
    <cellStyle name="Comma 15 3 3 6" xfId="17703" xr:uid="{299FCD99-CDBB-42BF-864E-C4FC69AF0781}"/>
    <cellStyle name="Comma 15 3 4" xfId="1107" xr:uid="{5EA3B2A7-F2B0-4499-A91E-D738896796A2}"/>
    <cellStyle name="Comma 15 3 4 2" xfId="2169" xr:uid="{72D95C9E-D5F5-4E30-B246-A223AAD605C4}"/>
    <cellStyle name="Comma 15 3 4 2 2" xfId="4281" xr:uid="{75D362EA-8140-4549-93AA-0BB6B5E053A4}"/>
    <cellStyle name="Comma 15 3 4 2 2 2" xfId="8507" xr:uid="{27CC5772-1C71-46A9-939D-77689EA725DA}"/>
    <cellStyle name="Comma 15 3 4 2 2 2 2" xfId="16955" xr:uid="{4AA05EBD-B5FC-44C2-8B15-3333EDD4B340}"/>
    <cellStyle name="Comma 15 3 4 2 2 2 2 2" xfId="33895" xr:uid="{AF9A4B6C-B677-413B-8361-27FB2E6A07FF}"/>
    <cellStyle name="Comma 15 3 4 2 2 2 3" xfId="25447" xr:uid="{F2F7F625-1510-48C7-9626-68389DA6DB07}"/>
    <cellStyle name="Comma 15 3 4 2 2 3" xfId="12731" xr:uid="{67D1076B-1BE7-4258-BFFB-9230E2C7371F}"/>
    <cellStyle name="Comma 15 3 4 2 2 3 2" xfId="29671" xr:uid="{E5538B98-3DAD-4955-A25C-FD67BE399620}"/>
    <cellStyle name="Comma 15 3 4 2 2 4" xfId="21223" xr:uid="{ED9921A4-9599-4431-9683-51ADAF12CAA7}"/>
    <cellStyle name="Comma 15 3 4 2 3" xfId="6395" xr:uid="{D9633E15-1DB4-4220-909B-7E83695D16AA}"/>
    <cellStyle name="Comma 15 3 4 2 3 2" xfId="14843" xr:uid="{E1C90EC0-9137-448D-ADB1-10B8A205DE71}"/>
    <cellStyle name="Comma 15 3 4 2 3 2 2" xfId="31783" xr:uid="{45C1337D-4EC8-4E9A-8B64-DAFB7C9F7EF0}"/>
    <cellStyle name="Comma 15 3 4 2 3 3" xfId="23335" xr:uid="{A67AE2CD-87D9-4890-B020-C7B00C358FDC}"/>
    <cellStyle name="Comma 15 3 4 2 4" xfId="10619" xr:uid="{B9481871-A3D0-46DB-A8D5-9C42C8DA5EC9}"/>
    <cellStyle name="Comma 15 3 4 2 4 2" xfId="27559" xr:uid="{391DE6FC-D79D-421D-B002-418BEE3C0F6D}"/>
    <cellStyle name="Comma 15 3 4 2 5" xfId="19111" xr:uid="{2C5F0347-D000-4846-96B1-370558DBEE74}"/>
    <cellStyle name="Comma 15 3 4 3" xfId="3225" xr:uid="{61F1F1C2-6835-4CC0-8707-DCE204D50BA8}"/>
    <cellStyle name="Comma 15 3 4 3 2" xfId="7451" xr:uid="{774016BE-16DE-4084-8A5A-D15E2AB7CE49}"/>
    <cellStyle name="Comma 15 3 4 3 2 2" xfId="15899" xr:uid="{7C6DA4C1-C6BC-474B-8042-F66FBE63349E}"/>
    <cellStyle name="Comma 15 3 4 3 2 2 2" xfId="32839" xr:uid="{55CE4A46-8E6A-4D24-BBB8-5DDA944415C5}"/>
    <cellStyle name="Comma 15 3 4 3 2 3" xfId="24391" xr:uid="{39AC77E9-5B9B-42D5-ADF8-CA5EBF873104}"/>
    <cellStyle name="Comma 15 3 4 3 3" xfId="11675" xr:uid="{BA241544-C4FC-41BD-8E97-65511323C525}"/>
    <cellStyle name="Comma 15 3 4 3 3 2" xfId="28615" xr:uid="{1739D285-5392-406C-BD22-2A9032FE43E6}"/>
    <cellStyle name="Comma 15 3 4 3 4" xfId="20167" xr:uid="{57B5173D-B051-418C-9B0D-74B76861BE47}"/>
    <cellStyle name="Comma 15 3 4 4" xfId="5339" xr:uid="{023E62A6-796C-4782-863B-363345DC5287}"/>
    <cellStyle name="Comma 15 3 4 4 2" xfId="13787" xr:uid="{3C26425D-6A23-45D6-8128-CB31BC362E4E}"/>
    <cellStyle name="Comma 15 3 4 4 2 2" xfId="30727" xr:uid="{95811D3B-9522-4FF8-ACE3-C381A0AA630E}"/>
    <cellStyle name="Comma 15 3 4 4 3" xfId="22279" xr:uid="{1343A3B7-76B0-49D3-9743-460A61B33BD6}"/>
    <cellStyle name="Comma 15 3 4 5" xfId="9563" xr:uid="{D5A2FDA0-5CC3-4495-B3B2-472F2FEE3CCA}"/>
    <cellStyle name="Comma 15 3 4 5 2" xfId="26503" xr:uid="{59094FDB-9BEA-4EC1-B477-4A340F3BEB7C}"/>
    <cellStyle name="Comma 15 3 4 6" xfId="18055" xr:uid="{0520F035-78FE-457A-AD41-CEB5F2C5E3E5}"/>
    <cellStyle name="Comma 15 3 5" xfId="1289" xr:uid="{8A2206A5-BBE6-44C9-8F3C-661C06D8FB37}"/>
    <cellStyle name="Comma 15 3 5 2" xfId="2345" xr:uid="{9870442B-3215-4EF6-8FCE-FCD9C7C53E91}"/>
    <cellStyle name="Comma 15 3 5 2 2" xfId="4457" xr:uid="{B6120A9A-2DED-4D58-8C76-AEC208B6E26D}"/>
    <cellStyle name="Comma 15 3 5 2 2 2" xfId="8683" xr:uid="{5AC1CA32-DEE0-4F4F-B92C-76466251692D}"/>
    <cellStyle name="Comma 15 3 5 2 2 2 2" xfId="17131" xr:uid="{691D2670-5BF2-4ABB-AEB8-A62E06817B5C}"/>
    <cellStyle name="Comma 15 3 5 2 2 2 2 2" xfId="34071" xr:uid="{C8CC63D5-5590-46EA-8986-0856C5A6FC2C}"/>
    <cellStyle name="Comma 15 3 5 2 2 2 3" xfId="25623" xr:uid="{A48933B8-6789-4CBC-B4BF-B95F21782143}"/>
    <cellStyle name="Comma 15 3 5 2 2 3" xfId="12907" xr:uid="{5407B8D4-CCE6-4A16-B03B-0EFCD401C6C3}"/>
    <cellStyle name="Comma 15 3 5 2 2 3 2" xfId="29847" xr:uid="{A5673EF1-763D-4C64-9FEB-C5098A60F871}"/>
    <cellStyle name="Comma 15 3 5 2 2 4" xfId="21399" xr:uid="{83ED91DD-4E72-47E6-8688-819E3EE448F0}"/>
    <cellStyle name="Comma 15 3 5 2 3" xfId="6571" xr:uid="{0F32D720-9F5D-43A1-8092-FB64630DDB85}"/>
    <cellStyle name="Comma 15 3 5 2 3 2" xfId="15019" xr:uid="{6981C6FB-FD65-4A9B-BEBC-FA3F99A80474}"/>
    <cellStyle name="Comma 15 3 5 2 3 2 2" xfId="31959" xr:uid="{B96FD61C-9B5E-40DF-99B5-590F200CD08B}"/>
    <cellStyle name="Comma 15 3 5 2 3 3" xfId="23511" xr:uid="{91EFC96F-8605-4531-AB25-A64DEBFA553D}"/>
    <cellStyle name="Comma 15 3 5 2 4" xfId="10795" xr:uid="{5B2D81BD-8999-42AF-B5F7-35A5F265ADC0}"/>
    <cellStyle name="Comma 15 3 5 2 4 2" xfId="27735" xr:uid="{94A877ED-3A8A-4A3A-9910-FC19E49D909F}"/>
    <cellStyle name="Comma 15 3 5 2 5" xfId="19287" xr:uid="{12AD54F4-5B5F-4BE6-8255-08809753FC9C}"/>
    <cellStyle name="Comma 15 3 5 3" xfId="3401" xr:uid="{93253451-66B4-4D14-AA1D-57566551BC04}"/>
    <cellStyle name="Comma 15 3 5 3 2" xfId="7627" xr:uid="{E49038CC-A922-426F-8B22-74AA7EB1C925}"/>
    <cellStyle name="Comma 15 3 5 3 2 2" xfId="16075" xr:uid="{796B2D42-A85E-4B81-B39D-0879E7BE98A5}"/>
    <cellStyle name="Comma 15 3 5 3 2 2 2" xfId="33015" xr:uid="{650D4A72-DBD0-43A3-8743-0F92E078D696}"/>
    <cellStyle name="Comma 15 3 5 3 2 3" xfId="24567" xr:uid="{E25ED0B1-62AB-498C-A388-06777080EAC6}"/>
    <cellStyle name="Comma 15 3 5 3 3" xfId="11851" xr:uid="{58144A3E-4CE6-435F-9599-A4340B6ACC11}"/>
    <cellStyle name="Comma 15 3 5 3 3 2" xfId="28791" xr:uid="{F0BA1793-D061-40C7-A4DB-01A761ECFC62}"/>
    <cellStyle name="Comma 15 3 5 3 4" xfId="20343" xr:uid="{F251FFD1-FF88-4EE6-896B-E9EC87D1385C}"/>
    <cellStyle name="Comma 15 3 5 4" xfId="5515" xr:uid="{05A19F18-6BEB-4557-A6CD-6089611A23B0}"/>
    <cellStyle name="Comma 15 3 5 4 2" xfId="13963" xr:uid="{0A1DB00C-94A2-4FEE-9728-0B545DCC6704}"/>
    <cellStyle name="Comma 15 3 5 4 2 2" xfId="30903" xr:uid="{1E1AEE4A-1A20-49D6-8F6A-93450FA83605}"/>
    <cellStyle name="Comma 15 3 5 4 3" xfId="22455" xr:uid="{528F1EFD-19BE-4BE2-8742-D49C5CA22334}"/>
    <cellStyle name="Comma 15 3 5 5" xfId="9739" xr:uid="{CF4679BA-6EAC-47BF-910A-590351312AD1}"/>
    <cellStyle name="Comma 15 3 5 5 2" xfId="26679" xr:uid="{804ECE76-1279-4BEF-8DAA-1F756059B6EE}"/>
    <cellStyle name="Comma 15 3 5 6" xfId="18231" xr:uid="{7B142CB4-C8D2-452F-A59F-AF678B701815}"/>
    <cellStyle name="Comma 15 3 6" xfId="1465" xr:uid="{378DF17F-9F55-4F3D-94A4-2024A2C4DE0E}"/>
    <cellStyle name="Comma 15 3 6 2" xfId="3577" xr:uid="{86D84823-AC05-4D23-88C8-70FD174236B0}"/>
    <cellStyle name="Comma 15 3 6 2 2" xfId="7803" xr:uid="{266D2235-7648-4847-A2A5-65C16AE61B6B}"/>
    <cellStyle name="Comma 15 3 6 2 2 2" xfId="16251" xr:uid="{0CA51EE3-3B1C-40BB-ADC8-0ABDDCDBD5DF}"/>
    <cellStyle name="Comma 15 3 6 2 2 2 2" xfId="33191" xr:uid="{4D0EE65E-B8A2-42EA-A398-C75AA7EB3F84}"/>
    <cellStyle name="Comma 15 3 6 2 2 3" xfId="24743" xr:uid="{1DFB21BB-F2CD-4184-AFB2-B0DAE7327244}"/>
    <cellStyle name="Comma 15 3 6 2 3" xfId="12027" xr:uid="{562D1FC9-2FF9-40C9-966C-0508B1245AF6}"/>
    <cellStyle name="Comma 15 3 6 2 3 2" xfId="28967" xr:uid="{20493A6B-77A1-42E5-BC59-0B02421B3119}"/>
    <cellStyle name="Comma 15 3 6 2 4" xfId="20519" xr:uid="{E98C628C-D9A0-47EF-9612-4889F713A1AE}"/>
    <cellStyle name="Comma 15 3 6 3" xfId="5691" xr:uid="{BAB16300-518C-4393-9136-A6E0B5F446F4}"/>
    <cellStyle name="Comma 15 3 6 3 2" xfId="14139" xr:uid="{6782D802-7C00-4E60-B7C4-897982D3686F}"/>
    <cellStyle name="Comma 15 3 6 3 2 2" xfId="31079" xr:uid="{ACB4DB89-82EB-48D2-9FBA-C76907228A5D}"/>
    <cellStyle name="Comma 15 3 6 3 3" xfId="22631" xr:uid="{74341FB4-E0F5-4804-AE46-9112DFD70921}"/>
    <cellStyle name="Comma 15 3 6 4" xfId="9915" xr:uid="{C29C9E7B-3BAB-42F1-80AC-FD2F8CEDB401}"/>
    <cellStyle name="Comma 15 3 6 4 2" xfId="26855" xr:uid="{4AC1A118-BA6A-45CC-920B-D310AE167702}"/>
    <cellStyle name="Comma 15 3 6 5" xfId="18407" xr:uid="{E2FF90A9-403A-456F-8C30-736FE1EE1D79}"/>
    <cellStyle name="Comma 15 3 7" xfId="2521" xr:uid="{2BD086E9-1E30-4A12-9E7D-B92B3479701E}"/>
    <cellStyle name="Comma 15 3 7 2" xfId="6747" xr:uid="{49963936-3C28-4314-AE6D-7C27A4D45976}"/>
    <cellStyle name="Comma 15 3 7 2 2" xfId="15195" xr:uid="{C0E9DD0C-FD36-4707-B5C7-27CC8CE6B411}"/>
    <cellStyle name="Comma 15 3 7 2 2 2" xfId="32135" xr:uid="{65294737-4BDF-4069-ABB1-6388A94E9940}"/>
    <cellStyle name="Comma 15 3 7 2 3" xfId="23687" xr:uid="{E3B9ABC8-65EB-4A19-9A52-963D74422D3E}"/>
    <cellStyle name="Comma 15 3 7 3" xfId="10971" xr:uid="{D72F6DF8-67C4-4325-B773-3D9250CB789F}"/>
    <cellStyle name="Comma 15 3 7 3 2" xfId="27911" xr:uid="{EAB4658B-9E2A-4533-BD78-DDB4922AF444}"/>
    <cellStyle name="Comma 15 3 7 4" xfId="19463" xr:uid="{DBDCD72E-89E1-4CCD-AD48-7C2AA3FCFCED}"/>
    <cellStyle name="Comma 15 3 8" xfId="4634" xr:uid="{040E3EED-6056-4E66-AFD4-CEF844F3E05E}"/>
    <cellStyle name="Comma 15 3 8 2" xfId="13083" xr:uid="{CFC00986-5E98-4F76-9F9A-A700A4618BF7}"/>
    <cellStyle name="Comma 15 3 8 2 2" xfId="30023" xr:uid="{8C2467E3-B879-4EC3-9C20-7D8CB4A1F829}"/>
    <cellStyle name="Comma 15 3 8 3" xfId="21575" xr:uid="{AA976541-BAB4-44D1-BF7E-5A56EC1C2914}"/>
    <cellStyle name="Comma 15 3 9" xfId="8859" xr:uid="{C9009C5A-F825-41E9-9421-6B9FCBBFF17E}"/>
    <cellStyle name="Comma 15 3 9 2" xfId="25799" xr:uid="{8877D13F-DC81-4438-85D9-92C4EE9C27DC}"/>
    <cellStyle name="Comma 15 4" xfId="575" xr:uid="{E50A7AC4-4A48-49F1-8100-298C992F83CB}"/>
    <cellStyle name="Comma 15 4 2" xfId="929" xr:uid="{372CFA25-F90B-4C15-B315-E12908DD46AB}"/>
    <cellStyle name="Comma 15 4 2 2" xfId="1991" xr:uid="{2BD6A0C6-5F2D-4D83-BB96-7EC42B6C37B2}"/>
    <cellStyle name="Comma 15 4 2 2 2" xfId="4103" xr:uid="{6C242D96-4C51-4470-A4A4-B483F7C5A8CA}"/>
    <cellStyle name="Comma 15 4 2 2 2 2" xfId="8329" xr:uid="{A6BB3E6B-B0AE-417D-8ADF-ABBB1E2F123D}"/>
    <cellStyle name="Comma 15 4 2 2 2 2 2" xfId="16777" xr:uid="{57957BE0-9587-417A-A628-6B0376406E87}"/>
    <cellStyle name="Comma 15 4 2 2 2 2 2 2" xfId="33717" xr:uid="{6B02475A-4522-4D44-AC40-2D555E96209E}"/>
    <cellStyle name="Comma 15 4 2 2 2 2 3" xfId="25269" xr:uid="{3D9D5BEA-F160-436D-B8BF-E731DB899EEA}"/>
    <cellStyle name="Comma 15 4 2 2 2 3" xfId="12553" xr:uid="{6FE948B6-CA83-4FEB-8569-B978F5A13097}"/>
    <cellStyle name="Comma 15 4 2 2 2 3 2" xfId="29493" xr:uid="{209F36C8-6D6E-46BD-803F-DE8F9818A727}"/>
    <cellStyle name="Comma 15 4 2 2 2 4" xfId="21045" xr:uid="{E06F849A-70CF-4568-B425-9186EDE8F3AA}"/>
    <cellStyle name="Comma 15 4 2 2 3" xfId="6217" xr:uid="{9219688B-DCEA-44AF-A4D4-3F61A988C2B1}"/>
    <cellStyle name="Comma 15 4 2 2 3 2" xfId="14665" xr:uid="{317FB197-7218-46B8-AB59-17E6826F9DE8}"/>
    <cellStyle name="Comma 15 4 2 2 3 2 2" xfId="31605" xr:uid="{C4D14200-9DB0-4159-93DB-BB660A302E85}"/>
    <cellStyle name="Comma 15 4 2 2 3 3" xfId="23157" xr:uid="{27419C99-9A13-498B-A781-0237CC48C5BA}"/>
    <cellStyle name="Comma 15 4 2 2 4" xfId="10441" xr:uid="{B012A05F-C06F-4965-BEE1-1879A58E425C}"/>
    <cellStyle name="Comma 15 4 2 2 4 2" xfId="27381" xr:uid="{4757AD19-6F27-47D5-A7AA-4E8AFF015254}"/>
    <cellStyle name="Comma 15 4 2 2 5" xfId="18933" xr:uid="{07E40C93-DC34-473F-B7CD-A4966C1FE983}"/>
    <cellStyle name="Comma 15 4 2 3" xfId="3047" xr:uid="{B09BED26-C591-4F6A-BE94-8FC15517075E}"/>
    <cellStyle name="Comma 15 4 2 3 2" xfId="7273" xr:uid="{736B60C5-9134-4206-A068-041102B49D22}"/>
    <cellStyle name="Comma 15 4 2 3 2 2" xfId="15721" xr:uid="{BEAE3606-FC87-4F8F-8A55-C9FF726E6BB7}"/>
    <cellStyle name="Comma 15 4 2 3 2 2 2" xfId="32661" xr:uid="{2998D939-F0C2-488D-8D42-035577CCB42B}"/>
    <cellStyle name="Comma 15 4 2 3 2 3" xfId="24213" xr:uid="{5596B7B6-9B66-4D05-8ED9-C06B77A4398C}"/>
    <cellStyle name="Comma 15 4 2 3 3" xfId="11497" xr:uid="{361081F1-2D90-4120-8086-594D7E027DA7}"/>
    <cellStyle name="Comma 15 4 2 3 3 2" xfId="28437" xr:uid="{2DF041AE-F735-49CE-8C71-2631CB100233}"/>
    <cellStyle name="Comma 15 4 2 3 4" xfId="19989" xr:uid="{E262F62E-7B79-4F76-8560-738419E013B4}"/>
    <cellStyle name="Comma 15 4 2 4" xfId="5161" xr:uid="{6E67BA4B-134C-4CCA-8096-D25B8F52BAD6}"/>
    <cellStyle name="Comma 15 4 2 4 2" xfId="13609" xr:uid="{C4AF288F-7AA0-49D0-8902-BBA0EE35E4BE}"/>
    <cellStyle name="Comma 15 4 2 4 2 2" xfId="30549" xr:uid="{79D2EFB0-12CD-4CE9-9466-212F992A7BCD}"/>
    <cellStyle name="Comma 15 4 2 4 3" xfId="22101" xr:uid="{1C486685-7943-4AD1-B565-FB26F547B32C}"/>
    <cellStyle name="Comma 15 4 2 5" xfId="9385" xr:uid="{20980668-00F0-4E6B-B025-EFF88575B475}"/>
    <cellStyle name="Comma 15 4 2 5 2" xfId="26325" xr:uid="{A343DA4B-03BE-4BFC-AE5C-7C5E453FC6D0}"/>
    <cellStyle name="Comma 15 4 2 6" xfId="17877" xr:uid="{34F1487B-DC33-478F-B4B0-DB83C5AF81A9}"/>
    <cellStyle name="Comma 15 4 3" xfId="1639" xr:uid="{2771E842-A6CD-48CD-BB68-A629D36CAB7A}"/>
    <cellStyle name="Comma 15 4 3 2" xfId="3751" xr:uid="{F28FFDA2-F7CF-4B89-B3E0-D82BE5C5A864}"/>
    <cellStyle name="Comma 15 4 3 2 2" xfId="7977" xr:uid="{390A275B-5293-4EAB-AA0E-7999E1758582}"/>
    <cellStyle name="Comma 15 4 3 2 2 2" xfId="16425" xr:uid="{BA5184DD-71C1-4BBF-964A-27F638BA1DBB}"/>
    <cellStyle name="Comma 15 4 3 2 2 2 2" xfId="33365" xr:uid="{AA962B7C-4060-4FE6-8523-2A4D2C75C8A0}"/>
    <cellStyle name="Comma 15 4 3 2 2 3" xfId="24917" xr:uid="{CCEFE3B5-706B-4964-BA6D-82693E028AF9}"/>
    <cellStyle name="Comma 15 4 3 2 3" xfId="12201" xr:uid="{C904EB16-D20A-4A8A-920F-CE9C4D5207A0}"/>
    <cellStyle name="Comma 15 4 3 2 3 2" xfId="29141" xr:uid="{C6F42201-DBA4-401B-9819-4EBA3D57A58B}"/>
    <cellStyle name="Comma 15 4 3 2 4" xfId="20693" xr:uid="{2762D0F9-00B7-47B3-9A3F-DF8175FEAC25}"/>
    <cellStyle name="Comma 15 4 3 3" xfId="5865" xr:uid="{38221438-32BD-4634-AE35-BAA27DC39B85}"/>
    <cellStyle name="Comma 15 4 3 3 2" xfId="14313" xr:uid="{565C12C5-DD4F-456A-AA4F-8EA5C0D566B1}"/>
    <cellStyle name="Comma 15 4 3 3 2 2" xfId="31253" xr:uid="{A29B8A97-30EE-4DD7-8733-A6756C5A65F4}"/>
    <cellStyle name="Comma 15 4 3 3 3" xfId="22805" xr:uid="{2F1B23C8-05E1-4CC9-83FB-FB572FE5AF4A}"/>
    <cellStyle name="Comma 15 4 3 4" xfId="10089" xr:uid="{A4AB90E6-9FB4-47CB-8A64-EEA95EF0B7D4}"/>
    <cellStyle name="Comma 15 4 3 4 2" xfId="27029" xr:uid="{0830050A-C1BA-4860-97CB-5E184A07AB03}"/>
    <cellStyle name="Comma 15 4 3 5" xfId="18581" xr:uid="{A4C62645-9CE5-42F6-A29A-A157749C25DC}"/>
    <cellStyle name="Comma 15 4 4" xfId="2695" xr:uid="{37772104-6018-444F-A3C1-092D65166CA4}"/>
    <cellStyle name="Comma 15 4 4 2" xfId="6921" xr:uid="{CBEA8469-427A-4CA2-A1B8-0AC6E55371EA}"/>
    <cellStyle name="Comma 15 4 4 2 2" xfId="15369" xr:uid="{493A6577-1306-4D83-A40C-8D22E3F5F008}"/>
    <cellStyle name="Comma 15 4 4 2 2 2" xfId="32309" xr:uid="{88D114E5-33F6-4662-9B7C-E01752A80E41}"/>
    <cellStyle name="Comma 15 4 4 2 3" xfId="23861" xr:uid="{33A7AC0C-AF68-419C-BC75-13AFB93AF744}"/>
    <cellStyle name="Comma 15 4 4 3" xfId="11145" xr:uid="{73AD6F2F-E9CA-488E-9305-E3FF0EEC1C5A}"/>
    <cellStyle name="Comma 15 4 4 3 2" xfId="28085" xr:uid="{04B75E71-3540-47C2-9A83-94B87D86A3FF}"/>
    <cellStyle name="Comma 15 4 4 4" xfId="19637" xr:uid="{28AE6422-4A98-4A24-99A3-FAD8B4E582AB}"/>
    <cellStyle name="Comma 15 4 5" xfId="4809" xr:uid="{E6BEF0AD-1965-4E55-9C5B-870FB1AB2090}"/>
    <cellStyle name="Comma 15 4 5 2" xfId="13257" xr:uid="{C37CA375-D8C7-4DE5-8CB0-DD7241EE5391}"/>
    <cellStyle name="Comma 15 4 5 2 2" xfId="30197" xr:uid="{952BC23E-7288-4A72-BA20-7319A0AFB73F}"/>
    <cellStyle name="Comma 15 4 5 3" xfId="21749" xr:uid="{0AFBD623-4BB1-4AB6-B340-08B9CDC3B3F3}"/>
    <cellStyle name="Comma 15 4 6" xfId="9033" xr:uid="{A2DD530D-C9B8-4E9C-9FCB-482F562B7DE6}"/>
    <cellStyle name="Comma 15 4 6 2" xfId="25973" xr:uid="{62408826-AC9E-4CF5-BE9B-8AF3752BE5FF}"/>
    <cellStyle name="Comma 15 4 7" xfId="17525" xr:uid="{7B855AD2-4B2E-4062-BF24-7B08533721A0}"/>
    <cellStyle name="Comma 15 5" xfId="753" xr:uid="{F55A0B2F-2D36-4E01-AC4B-ABB0B33A8CB2}"/>
    <cellStyle name="Comma 15 5 2" xfId="1815" xr:uid="{94462434-B4F9-47ED-976A-374156F03C29}"/>
    <cellStyle name="Comma 15 5 2 2" xfId="3927" xr:uid="{5398BD12-F38A-4961-ACF9-B21612CB97B8}"/>
    <cellStyle name="Comma 15 5 2 2 2" xfId="8153" xr:uid="{B9018107-570F-440B-903A-D860A3C7A9E2}"/>
    <cellStyle name="Comma 15 5 2 2 2 2" xfId="16601" xr:uid="{A19EE5F8-4BD7-4F7F-94E0-B0D44FC948BA}"/>
    <cellStyle name="Comma 15 5 2 2 2 2 2" xfId="33541" xr:uid="{47523BDE-0C8D-45C3-90FA-075670A769CB}"/>
    <cellStyle name="Comma 15 5 2 2 2 3" xfId="25093" xr:uid="{B86B4A27-ED35-4639-A5E0-0990FF2D41CE}"/>
    <cellStyle name="Comma 15 5 2 2 3" xfId="12377" xr:uid="{92198955-BAAE-44D9-B4AD-59072031B48D}"/>
    <cellStyle name="Comma 15 5 2 2 3 2" xfId="29317" xr:uid="{90616658-7BDB-42E8-B6D3-41246AA40A84}"/>
    <cellStyle name="Comma 15 5 2 2 4" xfId="20869" xr:uid="{B693C0B4-8FBC-42E0-B650-E73B1357A344}"/>
    <cellStyle name="Comma 15 5 2 3" xfId="6041" xr:uid="{87F09103-31C9-46AC-ABBC-6A00E50BB6B6}"/>
    <cellStyle name="Comma 15 5 2 3 2" xfId="14489" xr:uid="{45A3209A-12D9-4AF2-8569-BC3159A523B2}"/>
    <cellStyle name="Comma 15 5 2 3 2 2" xfId="31429" xr:uid="{A10D633E-C59E-4E1E-94F8-73CF0C2BC2F4}"/>
    <cellStyle name="Comma 15 5 2 3 3" xfId="22981" xr:uid="{0432FCC5-2412-4DE3-B6C0-E07DDD9AED9C}"/>
    <cellStyle name="Comma 15 5 2 4" xfId="10265" xr:uid="{3E6CDFF4-9737-41D1-A022-CC913D432C4D}"/>
    <cellStyle name="Comma 15 5 2 4 2" xfId="27205" xr:uid="{900066D9-4909-4758-A8C4-14F9420E4F2A}"/>
    <cellStyle name="Comma 15 5 2 5" xfId="18757" xr:uid="{60B2A5D3-AB4B-414C-9138-8D5DE41795DE}"/>
    <cellStyle name="Comma 15 5 3" xfId="2871" xr:uid="{F1C17AF7-21C4-497E-B7A7-AD4F73F5E34E}"/>
    <cellStyle name="Comma 15 5 3 2" xfId="7097" xr:uid="{0AA00F65-BF30-44E8-86CF-91C0B2AADA0C}"/>
    <cellStyle name="Comma 15 5 3 2 2" xfId="15545" xr:uid="{A8EF235F-DF6C-4BD8-8636-26E6BE7B654C}"/>
    <cellStyle name="Comma 15 5 3 2 2 2" xfId="32485" xr:uid="{193095D2-6185-4237-AC08-57EDF48E7212}"/>
    <cellStyle name="Comma 15 5 3 2 3" xfId="24037" xr:uid="{C72829DD-5880-4260-A8DA-9A15A8C40902}"/>
    <cellStyle name="Comma 15 5 3 3" xfId="11321" xr:uid="{F81FE1C8-8147-4E6C-80D9-5B99B36F795C}"/>
    <cellStyle name="Comma 15 5 3 3 2" xfId="28261" xr:uid="{896668D0-7ED2-49DD-9B74-B98C22C35E73}"/>
    <cellStyle name="Comma 15 5 3 4" xfId="19813" xr:uid="{AFD35DD2-347B-4737-ADF5-D3ECA4E13EE2}"/>
    <cellStyle name="Comma 15 5 4" xfId="4985" xr:uid="{CD84F18F-ADD8-4E3B-BF10-ECFF1257DA10}"/>
    <cellStyle name="Comma 15 5 4 2" xfId="13433" xr:uid="{E9C9F506-459E-4321-BC97-DCE11CD65CF9}"/>
    <cellStyle name="Comma 15 5 4 2 2" xfId="30373" xr:uid="{D0A8BEA6-AAA2-4B75-826A-31B9D086DBDE}"/>
    <cellStyle name="Comma 15 5 4 3" xfId="21925" xr:uid="{FE2736A7-7534-409D-B5E4-4FA29FDB3CB4}"/>
    <cellStyle name="Comma 15 5 5" xfId="9209" xr:uid="{3F99B3EF-1F99-4B09-8640-DF64B4E006D9}"/>
    <cellStyle name="Comma 15 5 5 2" xfId="26149" xr:uid="{148EB485-5F81-4B79-B3B6-3C896DCE4F46}"/>
    <cellStyle name="Comma 15 5 6" xfId="17701" xr:uid="{968515D9-89D9-42A4-8B83-16521C1B07ED}"/>
    <cellStyle name="Comma 15 6" xfId="1105" xr:uid="{9664600B-34CC-4BBF-ACCD-1698E27070CE}"/>
    <cellStyle name="Comma 15 6 2" xfId="2167" xr:uid="{0E2E8A43-42BB-4534-97CA-9D61464274A5}"/>
    <cellStyle name="Comma 15 6 2 2" xfId="4279" xr:uid="{A33DDEE9-0905-410A-838A-6C0296E96566}"/>
    <cellStyle name="Comma 15 6 2 2 2" xfId="8505" xr:uid="{22E7A719-3A44-4B0A-85D6-3CF5D61F51A2}"/>
    <cellStyle name="Comma 15 6 2 2 2 2" xfId="16953" xr:uid="{DA47CB46-710D-498F-925F-36BC31D53578}"/>
    <cellStyle name="Comma 15 6 2 2 2 2 2" xfId="33893" xr:uid="{BCD10FA1-5149-459F-B46E-C3C722B480E6}"/>
    <cellStyle name="Comma 15 6 2 2 2 3" xfId="25445" xr:uid="{4B6D121B-1672-472A-B2B9-375BBFD248EF}"/>
    <cellStyle name="Comma 15 6 2 2 3" xfId="12729" xr:uid="{BAAF8859-9871-4C10-9DD6-D7E56F758A04}"/>
    <cellStyle name="Comma 15 6 2 2 3 2" xfId="29669" xr:uid="{5D4EE8AD-7609-488D-AE6A-9302C6473BBF}"/>
    <cellStyle name="Comma 15 6 2 2 4" xfId="21221" xr:uid="{91967EC0-BD01-4F2A-B301-DAA68959D5F5}"/>
    <cellStyle name="Comma 15 6 2 3" xfId="6393" xr:uid="{B81FEFE1-BD54-4DE9-B890-E6E1D69890DE}"/>
    <cellStyle name="Comma 15 6 2 3 2" xfId="14841" xr:uid="{1DB48C74-BDE8-4D4A-8A9D-F9C53FCFF6C9}"/>
    <cellStyle name="Comma 15 6 2 3 2 2" xfId="31781" xr:uid="{A2F1A69B-61F2-4708-8362-1E8700B4726C}"/>
    <cellStyle name="Comma 15 6 2 3 3" xfId="23333" xr:uid="{3FA24490-376E-4AF3-8CCB-E3B2181A43E3}"/>
    <cellStyle name="Comma 15 6 2 4" xfId="10617" xr:uid="{9877FCE9-1AE5-4FAA-A930-00DE96D70350}"/>
    <cellStyle name="Comma 15 6 2 4 2" xfId="27557" xr:uid="{5DE65023-86CE-48C9-8D8F-3A0380E483D5}"/>
    <cellStyle name="Comma 15 6 2 5" xfId="19109" xr:uid="{CE75DCAA-021A-4B3E-A32C-084A7836A852}"/>
    <cellStyle name="Comma 15 6 3" xfId="3223" xr:uid="{3E7AE413-C9AE-4898-8E0E-FDE8FCDB782A}"/>
    <cellStyle name="Comma 15 6 3 2" xfId="7449" xr:uid="{498C0789-F7C3-4F4B-907E-B0823841780B}"/>
    <cellStyle name="Comma 15 6 3 2 2" xfId="15897" xr:uid="{090AEA3E-1800-4A84-97A1-613FE61C25FB}"/>
    <cellStyle name="Comma 15 6 3 2 2 2" xfId="32837" xr:uid="{5639B662-D52D-47C8-91F3-AB54D879ADD0}"/>
    <cellStyle name="Comma 15 6 3 2 3" xfId="24389" xr:uid="{A0776064-720F-4462-9C4C-84C1DDE4CDD6}"/>
    <cellStyle name="Comma 15 6 3 3" xfId="11673" xr:uid="{EA7222AC-93DC-43D3-8E67-A469CCB52AD7}"/>
    <cellStyle name="Comma 15 6 3 3 2" xfId="28613" xr:uid="{B73A2146-B990-4437-B107-DA7295F3DAC1}"/>
    <cellStyle name="Comma 15 6 3 4" xfId="20165" xr:uid="{B8261F92-DE70-4698-9453-30B3323DD12A}"/>
    <cellStyle name="Comma 15 6 4" xfId="5337" xr:uid="{DD61FA46-DAC4-457C-BF2C-D45ACAEAD067}"/>
    <cellStyle name="Comma 15 6 4 2" xfId="13785" xr:uid="{8F265F84-A072-4995-B313-17C0C802FE9F}"/>
    <cellStyle name="Comma 15 6 4 2 2" xfId="30725" xr:uid="{79B71FE7-2732-44F8-B470-99EE1CC06641}"/>
    <cellStyle name="Comma 15 6 4 3" xfId="22277" xr:uid="{2720EB85-5C18-419D-988C-93BB30D01EDC}"/>
    <cellStyle name="Comma 15 6 5" xfId="9561" xr:uid="{86C226EB-A8E2-43FA-9FEA-EE889CA07084}"/>
    <cellStyle name="Comma 15 6 5 2" xfId="26501" xr:uid="{9EC33D62-550D-456B-95F4-BFF91779F24F}"/>
    <cellStyle name="Comma 15 6 6" xfId="18053" xr:uid="{A27292C2-0EDB-44B0-AE31-255438D67B14}"/>
    <cellStyle name="Comma 15 7" xfId="1287" xr:uid="{FA9C25AC-5C36-4415-8886-155FBDDE7B63}"/>
    <cellStyle name="Comma 15 7 2" xfId="2343" xr:uid="{48E1936D-486E-4918-802B-7B16F8328031}"/>
    <cellStyle name="Comma 15 7 2 2" xfId="4455" xr:uid="{2652B76A-5BFD-451F-9B01-DD3F8A3541F2}"/>
    <cellStyle name="Comma 15 7 2 2 2" xfId="8681" xr:uid="{631A279D-069D-4266-A6A1-05787C96A1A3}"/>
    <cellStyle name="Comma 15 7 2 2 2 2" xfId="17129" xr:uid="{D1F8F681-6617-4D44-82B8-A2C49A39237F}"/>
    <cellStyle name="Comma 15 7 2 2 2 2 2" xfId="34069" xr:uid="{765570BB-ECCF-461C-8EE6-5A20BFDC497F}"/>
    <cellStyle name="Comma 15 7 2 2 2 3" xfId="25621" xr:uid="{D07C37C6-2A85-46DD-83FF-B39CD2CEBABB}"/>
    <cellStyle name="Comma 15 7 2 2 3" xfId="12905" xr:uid="{63315954-2F04-44B5-ACD8-39E2F9F22882}"/>
    <cellStyle name="Comma 15 7 2 2 3 2" xfId="29845" xr:uid="{9A4B89F9-E398-4B38-8209-169D29A0115C}"/>
    <cellStyle name="Comma 15 7 2 2 4" xfId="21397" xr:uid="{6F8E1644-6019-4592-8A49-B35FCD250C24}"/>
    <cellStyle name="Comma 15 7 2 3" xfId="6569" xr:uid="{4FFE393E-5A4B-4EF4-8E98-7A1792D348EB}"/>
    <cellStyle name="Comma 15 7 2 3 2" xfId="15017" xr:uid="{CEC78ABE-E87B-4549-852C-2BB2CA827832}"/>
    <cellStyle name="Comma 15 7 2 3 2 2" xfId="31957" xr:uid="{410DB750-D69A-4942-B952-34AEDE313337}"/>
    <cellStyle name="Comma 15 7 2 3 3" xfId="23509" xr:uid="{BDE9A13D-48C4-4D07-9F08-FB37FB46F3F6}"/>
    <cellStyle name="Comma 15 7 2 4" xfId="10793" xr:uid="{DD60C50A-391D-490F-AB79-1BF1D7AAE582}"/>
    <cellStyle name="Comma 15 7 2 4 2" xfId="27733" xr:uid="{C47CFA9B-EF2E-43CA-9852-4843006B64FA}"/>
    <cellStyle name="Comma 15 7 2 5" xfId="19285" xr:uid="{1217BC7F-6663-4E4D-A96D-D1D6F9C8D632}"/>
    <cellStyle name="Comma 15 7 3" xfId="3399" xr:uid="{23B479E9-2B37-4730-8035-F2D0D050702D}"/>
    <cellStyle name="Comma 15 7 3 2" xfId="7625" xr:uid="{A85EB610-D550-4289-8540-B571FC3FB860}"/>
    <cellStyle name="Comma 15 7 3 2 2" xfId="16073" xr:uid="{4279FA54-0519-4CAF-9138-DDFDC63B5F09}"/>
    <cellStyle name="Comma 15 7 3 2 2 2" xfId="33013" xr:uid="{89913FB1-4835-4071-A811-28C6B8725595}"/>
    <cellStyle name="Comma 15 7 3 2 3" xfId="24565" xr:uid="{0C8D26FF-4BF1-4509-8119-CF5EAEB0B9B7}"/>
    <cellStyle name="Comma 15 7 3 3" xfId="11849" xr:uid="{16E4C8F3-9596-4FD3-BE24-B3DD5C48EC22}"/>
    <cellStyle name="Comma 15 7 3 3 2" xfId="28789" xr:uid="{EBFF76EF-187D-45D4-A555-CAC6FB209469}"/>
    <cellStyle name="Comma 15 7 3 4" xfId="20341" xr:uid="{AACA9A3F-4527-44DE-B6D8-683BCFEDFADC}"/>
    <cellStyle name="Comma 15 7 4" xfId="5513" xr:uid="{4AAF41C9-2860-4FE0-9781-C8484F0221D7}"/>
    <cellStyle name="Comma 15 7 4 2" xfId="13961" xr:uid="{6A78B5AB-EF67-4568-A03D-ABE3F31037E0}"/>
    <cellStyle name="Comma 15 7 4 2 2" xfId="30901" xr:uid="{8BFD5A69-D658-45FC-8158-957E35DBA290}"/>
    <cellStyle name="Comma 15 7 4 3" xfId="22453" xr:uid="{D2C8503F-75EE-4061-A743-9EB913C7E566}"/>
    <cellStyle name="Comma 15 7 5" xfId="9737" xr:uid="{E10BB713-82B6-4ACD-8484-DAB5CCC57282}"/>
    <cellStyle name="Comma 15 7 5 2" xfId="26677" xr:uid="{8F069B0D-24A5-4775-AA6B-73467DB3B26B}"/>
    <cellStyle name="Comma 15 7 6" xfId="18229" xr:uid="{3D739926-F008-4DE2-8EA5-90B27F6D70B8}"/>
    <cellStyle name="Comma 15 8" xfId="1463" xr:uid="{EE8E4662-5A29-4F77-B6CB-18017233CD3C}"/>
    <cellStyle name="Comma 15 8 2" xfId="3575" xr:uid="{2FB8DA4E-4109-4FDE-A0E0-7D3489EB18C2}"/>
    <cellStyle name="Comma 15 8 2 2" xfId="7801" xr:uid="{71396383-BB36-460E-BC2D-41C2078D52C9}"/>
    <cellStyle name="Comma 15 8 2 2 2" xfId="16249" xr:uid="{CFA0285B-CE99-4C89-ADC7-59D55B57D0CE}"/>
    <cellStyle name="Comma 15 8 2 2 2 2" xfId="33189" xr:uid="{747C96B5-1674-440A-B478-8DCF88969F2A}"/>
    <cellStyle name="Comma 15 8 2 2 3" xfId="24741" xr:uid="{3993B5B1-FCE8-47CC-AE4E-D1EEF84F121D}"/>
    <cellStyle name="Comma 15 8 2 3" xfId="12025" xr:uid="{6C9E252B-251B-4C4F-8368-A805CEF2B59C}"/>
    <cellStyle name="Comma 15 8 2 3 2" xfId="28965" xr:uid="{416D1B6E-AB7A-4E3D-8427-5A85C041B22C}"/>
    <cellStyle name="Comma 15 8 2 4" xfId="20517" xr:uid="{7ECE6797-E65B-4114-A777-1C543BFD0DF4}"/>
    <cellStyle name="Comma 15 8 3" xfId="5689" xr:uid="{60C258EC-63B0-4E35-986C-3BE285627F8A}"/>
    <cellStyle name="Comma 15 8 3 2" xfId="14137" xr:uid="{FB79CB6B-E4B5-49A8-8CA3-8CBE846AE680}"/>
    <cellStyle name="Comma 15 8 3 2 2" xfId="31077" xr:uid="{FFA47F42-2BA6-4BC1-94D3-485B9272357B}"/>
    <cellStyle name="Comma 15 8 3 3" xfId="22629" xr:uid="{BDE0FE27-C37A-49C4-89F7-760D8698B86F}"/>
    <cellStyle name="Comma 15 8 4" xfId="9913" xr:uid="{4E9B8501-9A22-4D63-B187-EFE29EDD9F62}"/>
    <cellStyle name="Comma 15 8 4 2" xfId="26853" xr:uid="{32842B34-B415-48E5-8A48-47750AB8E12E}"/>
    <cellStyle name="Comma 15 8 5" xfId="18405" xr:uid="{870E0764-6B1F-47C1-9A4F-6ABB060DB825}"/>
    <cellStyle name="Comma 15 9" xfId="2519" xr:uid="{39EC02A7-9C6C-44A0-B7B5-D96E0413CBE6}"/>
    <cellStyle name="Comma 15 9 2" xfId="6745" xr:uid="{1AE37C18-E97C-4A0F-96DA-8385E5D7A01C}"/>
    <cellStyle name="Comma 15 9 2 2" xfId="15193" xr:uid="{96E7D17A-89D1-4F41-A6E7-7D5A70E9BBB3}"/>
    <cellStyle name="Comma 15 9 2 2 2" xfId="32133" xr:uid="{8D1B0594-5EE1-4C95-B959-A2F6ABFA000E}"/>
    <cellStyle name="Comma 15 9 2 3" xfId="23685" xr:uid="{B0B8D5E0-5682-47FA-B177-7B70BB7499A0}"/>
    <cellStyle name="Comma 15 9 3" xfId="10969" xr:uid="{524D59B8-2C19-4F89-8DCA-C86AFE1C6D0A}"/>
    <cellStyle name="Comma 15 9 3 2" xfId="27909" xr:uid="{A7CF8390-0B30-4C6B-B095-4F81D6F0528A}"/>
    <cellStyle name="Comma 15 9 4" xfId="19461" xr:uid="{1ED358C7-5944-4C3B-8FDD-8DC79418B5A8}"/>
    <cellStyle name="Comma 16" xfId="100" xr:uid="{615D5D91-98F9-413F-83F9-BED605CF08A3}"/>
    <cellStyle name="Comma 17" xfId="101" xr:uid="{32FD59F9-2366-4FEE-96EE-346FC663A977}"/>
    <cellStyle name="Comma 18" xfId="102" xr:uid="{6A557A48-9126-443C-857C-7E9AE83894BB}"/>
    <cellStyle name="Comma 18 10" xfId="4635" xr:uid="{0B73D23F-B3E8-409C-A842-AFCCA8735E22}"/>
    <cellStyle name="Comma 18 10 2" xfId="13084" xr:uid="{32B69931-5262-44BB-8CBE-737C0958D4B3}"/>
    <cellStyle name="Comma 18 10 2 2" xfId="30024" xr:uid="{0E083C5F-6CFB-4DDE-BA9E-6070001E51DC}"/>
    <cellStyle name="Comma 18 10 3" xfId="21576" xr:uid="{CAB040B9-F611-4930-8D3B-42C18EF9A575}"/>
    <cellStyle name="Comma 18 11" xfId="8860" xr:uid="{F95FC62E-0F81-4C35-BFD3-9569A9EF484E}"/>
    <cellStyle name="Comma 18 11 2" xfId="25800" xr:uid="{F43F1D66-D043-40CF-8D45-485A3227742A}"/>
    <cellStyle name="Comma 18 12" xfId="17312" xr:uid="{D4990C31-B557-4CD5-A7AA-789989625C63}"/>
    <cellStyle name="Comma 18 2" xfId="103" xr:uid="{6A1DE8BE-6D9D-4A2B-AE78-014B7CD60D91}"/>
    <cellStyle name="Comma 18 2 10" xfId="17313" xr:uid="{9EF0862B-A45D-48F6-B388-FF2095C7999A}"/>
    <cellStyle name="Comma 18 2 2" xfId="579" xr:uid="{CE7AC0CE-747B-4615-8DAB-A58755D8F50B}"/>
    <cellStyle name="Comma 18 2 2 2" xfId="933" xr:uid="{C4E9E32B-9988-4997-8607-F9B8480BF995}"/>
    <cellStyle name="Comma 18 2 2 2 2" xfId="1995" xr:uid="{F9F630AA-7053-448F-9093-D952C3893721}"/>
    <cellStyle name="Comma 18 2 2 2 2 2" xfId="4107" xr:uid="{4C831A74-3B1F-4805-AD88-CD02614DE7D5}"/>
    <cellStyle name="Comma 18 2 2 2 2 2 2" xfId="8333" xr:uid="{4F6B56A1-A768-4EAC-8988-457832866CDD}"/>
    <cellStyle name="Comma 18 2 2 2 2 2 2 2" xfId="16781" xr:uid="{BDDBA312-3319-41F8-803A-06CA34BCF878}"/>
    <cellStyle name="Comma 18 2 2 2 2 2 2 2 2" xfId="33721" xr:uid="{DB91AA6F-F7F5-4D88-991E-2B0FAD73FB09}"/>
    <cellStyle name="Comma 18 2 2 2 2 2 2 3" xfId="25273" xr:uid="{D35B8E35-2619-4042-9C5B-ACB7BE8889D4}"/>
    <cellStyle name="Comma 18 2 2 2 2 2 3" xfId="12557" xr:uid="{7D698CC9-39D9-4DB7-B4A6-97D4EAF2E27E}"/>
    <cellStyle name="Comma 18 2 2 2 2 2 3 2" xfId="29497" xr:uid="{23BA9F22-8541-45BE-81CE-136E7D915793}"/>
    <cellStyle name="Comma 18 2 2 2 2 2 4" xfId="21049" xr:uid="{8C10C9C8-57F2-4AD5-AA7C-097F6C62B54C}"/>
    <cellStyle name="Comma 18 2 2 2 2 3" xfId="6221" xr:uid="{5AEF8BAF-AF07-4C1E-97EB-405D7E472CE0}"/>
    <cellStyle name="Comma 18 2 2 2 2 3 2" xfId="14669" xr:uid="{34E14953-FDC4-44BC-AD7B-F3868F431799}"/>
    <cellStyle name="Comma 18 2 2 2 2 3 2 2" xfId="31609" xr:uid="{01A5A733-9076-41D9-A8D9-97B6CCC79FA5}"/>
    <cellStyle name="Comma 18 2 2 2 2 3 3" xfId="23161" xr:uid="{368B6059-2A85-4B5F-9BDC-591150F16053}"/>
    <cellStyle name="Comma 18 2 2 2 2 4" xfId="10445" xr:uid="{F850F41F-CD9C-480F-9736-77A9D56FF8F2}"/>
    <cellStyle name="Comma 18 2 2 2 2 4 2" xfId="27385" xr:uid="{34555FF8-4D46-4293-BEF1-01436516E67E}"/>
    <cellStyle name="Comma 18 2 2 2 2 5" xfId="18937" xr:uid="{4CF5AD0B-7D4C-4092-B405-A70AB0D44F6D}"/>
    <cellStyle name="Comma 18 2 2 2 3" xfId="3051" xr:uid="{31A207C7-689F-4F60-BF52-0BCF29852EBC}"/>
    <cellStyle name="Comma 18 2 2 2 3 2" xfId="7277" xr:uid="{41F76A54-97A7-4148-9600-0B0868EBF0A1}"/>
    <cellStyle name="Comma 18 2 2 2 3 2 2" xfId="15725" xr:uid="{2ADD79DF-99E1-4918-83AC-73ABF4AC0CAF}"/>
    <cellStyle name="Comma 18 2 2 2 3 2 2 2" xfId="32665" xr:uid="{B67BDDF3-15CB-4E06-900E-AC5691AA6180}"/>
    <cellStyle name="Comma 18 2 2 2 3 2 3" xfId="24217" xr:uid="{D3398155-F532-40C9-8D40-B6C8D606F091}"/>
    <cellStyle name="Comma 18 2 2 2 3 3" xfId="11501" xr:uid="{95765EA1-D8CD-4228-A57C-ED85D58EA26D}"/>
    <cellStyle name="Comma 18 2 2 2 3 3 2" xfId="28441" xr:uid="{6BF74D57-ABFF-478A-919F-F6B21591C0AC}"/>
    <cellStyle name="Comma 18 2 2 2 3 4" xfId="19993" xr:uid="{AB069F56-2489-4244-9268-0D9B6F8C6040}"/>
    <cellStyle name="Comma 18 2 2 2 4" xfId="5165" xr:uid="{2112BD19-80C4-4733-9936-2F21B928C027}"/>
    <cellStyle name="Comma 18 2 2 2 4 2" xfId="13613" xr:uid="{46399788-5E0A-477C-986D-F67A80183E6C}"/>
    <cellStyle name="Comma 18 2 2 2 4 2 2" xfId="30553" xr:uid="{C61EF243-3DBD-4F4F-B30E-30D11EB2C474}"/>
    <cellStyle name="Comma 18 2 2 2 4 3" xfId="22105" xr:uid="{B6C67196-0561-4441-8B20-4E43E49A9765}"/>
    <cellStyle name="Comma 18 2 2 2 5" xfId="9389" xr:uid="{2096765C-5EE8-4CBB-96D6-F5D4ED1030AF}"/>
    <cellStyle name="Comma 18 2 2 2 5 2" xfId="26329" xr:uid="{E633E2CA-5F7B-44F1-8D6A-04BA89039840}"/>
    <cellStyle name="Comma 18 2 2 2 6" xfId="17881" xr:uid="{D4A7CFE9-F726-425C-B382-3A654E44E72A}"/>
    <cellStyle name="Comma 18 2 2 3" xfId="1643" xr:uid="{407E9C7C-18B6-4E74-9FC3-42AEF8AEE77A}"/>
    <cellStyle name="Comma 18 2 2 3 2" xfId="3755" xr:uid="{20666B7D-56B6-4C83-8516-8B9AC93B5D6C}"/>
    <cellStyle name="Comma 18 2 2 3 2 2" xfId="7981" xr:uid="{62AAC706-ADD4-4F87-B1DD-0143DB4B39FF}"/>
    <cellStyle name="Comma 18 2 2 3 2 2 2" xfId="16429" xr:uid="{227E9F66-209F-42C1-A847-3FC89AB634BC}"/>
    <cellStyle name="Comma 18 2 2 3 2 2 2 2" xfId="33369" xr:uid="{A79EE738-6E62-4FB5-BBC4-DFD782080FDB}"/>
    <cellStyle name="Comma 18 2 2 3 2 2 3" xfId="24921" xr:uid="{B764EE9D-3BC6-4409-8722-1EB3B62238FD}"/>
    <cellStyle name="Comma 18 2 2 3 2 3" xfId="12205" xr:uid="{4752431D-B654-4F57-9E54-A0CB4B909054}"/>
    <cellStyle name="Comma 18 2 2 3 2 3 2" xfId="29145" xr:uid="{D823D5DC-204E-4620-BAAB-E6834DA4F08C}"/>
    <cellStyle name="Comma 18 2 2 3 2 4" xfId="20697" xr:uid="{77BF7E72-F385-4348-8CE6-D69E297B4F60}"/>
    <cellStyle name="Comma 18 2 2 3 3" xfId="5869" xr:uid="{F5CC879E-5541-4BCF-9CCD-8A2CD4FEC70B}"/>
    <cellStyle name="Comma 18 2 2 3 3 2" xfId="14317" xr:uid="{E2C43B87-10EA-436B-A6A4-F89E41A06AA1}"/>
    <cellStyle name="Comma 18 2 2 3 3 2 2" xfId="31257" xr:uid="{4C3E3801-8D3E-4CBB-ABDE-2AF5CB4B2432}"/>
    <cellStyle name="Comma 18 2 2 3 3 3" xfId="22809" xr:uid="{78817C26-B610-434E-BCF0-1ED0A09D2D4E}"/>
    <cellStyle name="Comma 18 2 2 3 4" xfId="10093" xr:uid="{3A599AFE-5BB0-4951-9532-E9E2658BB219}"/>
    <cellStyle name="Comma 18 2 2 3 4 2" xfId="27033" xr:uid="{4949DCC7-972A-4C9C-A3C0-68E57C540DA2}"/>
    <cellStyle name="Comma 18 2 2 3 5" xfId="18585" xr:uid="{579A0A53-7675-48D6-9363-F3775D596398}"/>
    <cellStyle name="Comma 18 2 2 4" xfId="2699" xr:uid="{38CB995A-09F6-4F19-9901-3EBA747A0312}"/>
    <cellStyle name="Comma 18 2 2 4 2" xfId="6925" xr:uid="{DA43868D-5186-453C-82A7-B699DC10580D}"/>
    <cellStyle name="Comma 18 2 2 4 2 2" xfId="15373" xr:uid="{65287755-DE7F-49B9-9393-5817AED8FE62}"/>
    <cellStyle name="Comma 18 2 2 4 2 2 2" xfId="32313" xr:uid="{14B96CBF-C6DC-4A43-BADE-DDFFD1F16D3E}"/>
    <cellStyle name="Comma 18 2 2 4 2 3" xfId="23865" xr:uid="{2B3C859A-DD0D-4B87-BB7D-65484CD09498}"/>
    <cellStyle name="Comma 18 2 2 4 3" xfId="11149" xr:uid="{F4ADD6CD-38FD-489B-B6AA-FD6CEE5C264D}"/>
    <cellStyle name="Comma 18 2 2 4 3 2" xfId="28089" xr:uid="{34E37902-0DAD-4389-BE3E-854E537FCE19}"/>
    <cellStyle name="Comma 18 2 2 4 4" xfId="19641" xr:uid="{2D56EA84-4EC8-40D5-BE07-B180DC12D1AC}"/>
    <cellStyle name="Comma 18 2 2 5" xfId="4813" xr:uid="{FDB3A5E8-AB02-42A9-AA71-56CA5C8DA570}"/>
    <cellStyle name="Comma 18 2 2 5 2" xfId="13261" xr:uid="{BF3578CB-D09E-4507-BC24-97E10A69541D}"/>
    <cellStyle name="Comma 18 2 2 5 2 2" xfId="30201" xr:uid="{99B3BA1A-E7E0-4A8A-910C-D284E1322485}"/>
    <cellStyle name="Comma 18 2 2 5 3" xfId="21753" xr:uid="{AE74333E-3049-4216-8705-7C4218128D9D}"/>
    <cellStyle name="Comma 18 2 2 6" xfId="9037" xr:uid="{66361F16-6FDF-471C-AFDA-941CABD1DA5A}"/>
    <cellStyle name="Comma 18 2 2 6 2" xfId="25977" xr:uid="{36F637C6-5D5B-49D4-A233-6482129A2CD6}"/>
    <cellStyle name="Comma 18 2 2 7" xfId="17529" xr:uid="{E7427B2D-F9D1-41EE-8F6F-BF445B8C71FF}"/>
    <cellStyle name="Comma 18 2 3" xfId="757" xr:uid="{11F24DB3-9727-4DFA-9B26-2BE722A0430A}"/>
    <cellStyle name="Comma 18 2 3 2" xfId="1819" xr:uid="{7BB33FCE-6AE3-46CE-B448-4B9D4C636275}"/>
    <cellStyle name="Comma 18 2 3 2 2" xfId="3931" xr:uid="{6A99DD76-71D6-4893-9777-80913E5BF5E9}"/>
    <cellStyle name="Comma 18 2 3 2 2 2" xfId="8157" xr:uid="{9F3A48E5-A7A2-48F7-8FD6-FEF152566732}"/>
    <cellStyle name="Comma 18 2 3 2 2 2 2" xfId="16605" xr:uid="{092D9F37-24F2-4B89-ACC8-028ABCC7EE9E}"/>
    <cellStyle name="Comma 18 2 3 2 2 2 2 2" xfId="33545" xr:uid="{C0C0E5AA-FEEE-41D2-A823-FEAAA13D002D}"/>
    <cellStyle name="Comma 18 2 3 2 2 2 3" xfId="25097" xr:uid="{41483A7C-42BA-449B-B409-6302C6DD8C65}"/>
    <cellStyle name="Comma 18 2 3 2 2 3" xfId="12381" xr:uid="{49EE43CD-6EF5-4633-A8F2-63D784DDA5C8}"/>
    <cellStyle name="Comma 18 2 3 2 2 3 2" xfId="29321" xr:uid="{8C73AC11-B255-4B97-9250-BB5B70F4ED7A}"/>
    <cellStyle name="Comma 18 2 3 2 2 4" xfId="20873" xr:uid="{082389A8-9185-4123-9085-034456E19695}"/>
    <cellStyle name="Comma 18 2 3 2 3" xfId="6045" xr:uid="{7CFA3554-EA1B-4B40-A611-6A144DD68A9E}"/>
    <cellStyle name="Comma 18 2 3 2 3 2" xfId="14493" xr:uid="{98BC9A70-310B-4C56-BA40-7C9AE5C5F6FF}"/>
    <cellStyle name="Comma 18 2 3 2 3 2 2" xfId="31433" xr:uid="{AD2D4210-F2CA-47FA-AF2A-B2A67E816716}"/>
    <cellStyle name="Comma 18 2 3 2 3 3" xfId="22985" xr:uid="{50B98E74-1E15-48ED-82D8-055ACFBEE079}"/>
    <cellStyle name="Comma 18 2 3 2 4" xfId="10269" xr:uid="{69BC7E45-1955-450E-8BE8-BE1404F0ADC2}"/>
    <cellStyle name="Comma 18 2 3 2 4 2" xfId="27209" xr:uid="{CA74F24A-74AF-4A6B-9326-20724A395FDA}"/>
    <cellStyle name="Comma 18 2 3 2 5" xfId="18761" xr:uid="{E773B4FB-A7B4-415F-8654-160C70B5EE22}"/>
    <cellStyle name="Comma 18 2 3 3" xfId="2875" xr:uid="{2A4CDF63-72F9-4408-88BA-C4E6EA3F8B2A}"/>
    <cellStyle name="Comma 18 2 3 3 2" xfId="7101" xr:uid="{1CB30EC2-BB70-4C39-B8C4-3B7209475FDA}"/>
    <cellStyle name="Comma 18 2 3 3 2 2" xfId="15549" xr:uid="{0DB80440-67AC-459F-95BD-79636857C540}"/>
    <cellStyle name="Comma 18 2 3 3 2 2 2" xfId="32489" xr:uid="{B9A83FFE-EF8B-4B19-9111-42AA99FCDB95}"/>
    <cellStyle name="Comma 18 2 3 3 2 3" xfId="24041" xr:uid="{FFD277A7-7414-440B-83F9-5BF61A6513B6}"/>
    <cellStyle name="Comma 18 2 3 3 3" xfId="11325" xr:uid="{6E3714A0-419D-45E5-A2A6-509D37E28980}"/>
    <cellStyle name="Comma 18 2 3 3 3 2" xfId="28265" xr:uid="{81612543-1785-418C-854C-45BD5DBDBAE2}"/>
    <cellStyle name="Comma 18 2 3 3 4" xfId="19817" xr:uid="{F2EAB445-CFFE-4BA4-83BA-6EAD5DC0A2FF}"/>
    <cellStyle name="Comma 18 2 3 4" xfId="4989" xr:uid="{BA1A87C2-4DF1-4951-BA41-8B2FECAFC637}"/>
    <cellStyle name="Comma 18 2 3 4 2" xfId="13437" xr:uid="{0CB53058-3584-4D53-A61F-20B43E2A22B9}"/>
    <cellStyle name="Comma 18 2 3 4 2 2" xfId="30377" xr:uid="{2684B7FF-2BBD-437A-8830-4D87BAB687FE}"/>
    <cellStyle name="Comma 18 2 3 4 3" xfId="21929" xr:uid="{AAEF4647-068B-4F0A-8418-093E61BAEFE1}"/>
    <cellStyle name="Comma 18 2 3 5" xfId="9213" xr:uid="{3DC210D5-3C98-4994-B0F2-C211B321EBB6}"/>
    <cellStyle name="Comma 18 2 3 5 2" xfId="26153" xr:uid="{C6224691-33E5-4B77-8CE0-836A922C7016}"/>
    <cellStyle name="Comma 18 2 3 6" xfId="17705" xr:uid="{524A7D66-45EE-4DF8-B785-19AE618F0FD5}"/>
    <cellStyle name="Comma 18 2 4" xfId="1109" xr:uid="{832F60AA-5878-42AF-B699-6DF63D344E73}"/>
    <cellStyle name="Comma 18 2 4 2" xfId="2171" xr:uid="{CA4BEC6A-98FC-48BF-A22B-ACF7E0F25093}"/>
    <cellStyle name="Comma 18 2 4 2 2" xfId="4283" xr:uid="{A232802D-4826-45E6-A41B-81B58BDBB870}"/>
    <cellStyle name="Comma 18 2 4 2 2 2" xfId="8509" xr:uid="{7C171788-2B24-46CE-B97E-837D36529B9A}"/>
    <cellStyle name="Comma 18 2 4 2 2 2 2" xfId="16957" xr:uid="{6A2A310B-E31B-464E-B083-C8147A027C32}"/>
    <cellStyle name="Comma 18 2 4 2 2 2 2 2" xfId="33897" xr:uid="{E06D43EC-583C-4A02-BDE2-3215DF16A33B}"/>
    <cellStyle name="Comma 18 2 4 2 2 2 3" xfId="25449" xr:uid="{5E7EC0F5-4CE4-409E-9215-352D4C297009}"/>
    <cellStyle name="Comma 18 2 4 2 2 3" xfId="12733" xr:uid="{D7652069-C859-4E9E-AA14-DF8E48E688A7}"/>
    <cellStyle name="Comma 18 2 4 2 2 3 2" xfId="29673" xr:uid="{437A206D-00FB-4192-9BFE-F459BAE0FA9A}"/>
    <cellStyle name="Comma 18 2 4 2 2 4" xfId="21225" xr:uid="{47F5F4C8-794E-44B6-A971-ED94064B1D3B}"/>
    <cellStyle name="Comma 18 2 4 2 3" xfId="6397" xr:uid="{11A7B45F-ACBB-4E98-B64A-A2F86F055A95}"/>
    <cellStyle name="Comma 18 2 4 2 3 2" xfId="14845" xr:uid="{3D548097-EEED-44C6-A71E-AF3D31F44887}"/>
    <cellStyle name="Comma 18 2 4 2 3 2 2" xfId="31785" xr:uid="{686F03D1-4206-452E-89CC-3CCC6488EAD4}"/>
    <cellStyle name="Comma 18 2 4 2 3 3" xfId="23337" xr:uid="{7F267013-7DAD-47A8-9CDD-AA85933DEF64}"/>
    <cellStyle name="Comma 18 2 4 2 4" xfId="10621" xr:uid="{F8637294-B234-47AA-9D49-7B80E4F6CCE2}"/>
    <cellStyle name="Comma 18 2 4 2 4 2" xfId="27561" xr:uid="{BF3BC759-5E1B-42A1-BBFB-F0F5BB044B3B}"/>
    <cellStyle name="Comma 18 2 4 2 5" xfId="19113" xr:uid="{C1711174-E4CD-4DCD-8BA4-B4ED7B93BF2A}"/>
    <cellStyle name="Comma 18 2 4 3" xfId="3227" xr:uid="{4CC7D766-44DA-48CD-944E-54BAE83BB738}"/>
    <cellStyle name="Comma 18 2 4 3 2" xfId="7453" xr:uid="{56F09014-1B94-4EB8-BF51-20A8D70846ED}"/>
    <cellStyle name="Comma 18 2 4 3 2 2" xfId="15901" xr:uid="{D7C3D59F-E820-491E-8A0F-9C501878B5D4}"/>
    <cellStyle name="Comma 18 2 4 3 2 2 2" xfId="32841" xr:uid="{93AC019E-BDE4-480F-B7EB-3FD6595FEAF1}"/>
    <cellStyle name="Comma 18 2 4 3 2 3" xfId="24393" xr:uid="{279F1B4D-A2BF-4D14-8312-5F969BA5CEB5}"/>
    <cellStyle name="Comma 18 2 4 3 3" xfId="11677" xr:uid="{A2C1DA2C-1608-4D2F-84E1-B9C9DCFB9038}"/>
    <cellStyle name="Comma 18 2 4 3 3 2" xfId="28617" xr:uid="{0F51B4AE-8BDA-43CB-8AA9-F38AD6177B57}"/>
    <cellStyle name="Comma 18 2 4 3 4" xfId="20169" xr:uid="{FBCD1E01-9E2C-4DA3-AA32-8DE233643899}"/>
    <cellStyle name="Comma 18 2 4 4" xfId="5341" xr:uid="{EA03AE74-2C21-4118-90AC-E1E9E1D3406B}"/>
    <cellStyle name="Comma 18 2 4 4 2" xfId="13789" xr:uid="{41AE25ED-F508-412D-8D12-4788200DDB5E}"/>
    <cellStyle name="Comma 18 2 4 4 2 2" xfId="30729" xr:uid="{CAB126DF-3028-4E76-A7EC-A476D0D61E50}"/>
    <cellStyle name="Comma 18 2 4 4 3" xfId="22281" xr:uid="{7BE8921D-3D21-46E4-BF72-8A6110EEA19C}"/>
    <cellStyle name="Comma 18 2 4 5" xfId="9565" xr:uid="{7C221950-2E90-48FE-BCEF-0D89CFFD4DB4}"/>
    <cellStyle name="Comma 18 2 4 5 2" xfId="26505" xr:uid="{A7E322D2-7642-4C95-A5AD-5430D2DEFE0A}"/>
    <cellStyle name="Comma 18 2 4 6" xfId="18057" xr:uid="{6B89D13A-C888-467D-8191-03BA9662E5BC}"/>
    <cellStyle name="Comma 18 2 5" xfId="1291" xr:uid="{3A40D3EE-FE94-4E13-B865-C16EF54D6C87}"/>
    <cellStyle name="Comma 18 2 5 2" xfId="2347" xr:uid="{8F3FD707-8FFD-462A-9C19-DFB850891484}"/>
    <cellStyle name="Comma 18 2 5 2 2" xfId="4459" xr:uid="{ECC61B78-D222-46E9-8A76-2DFC70233AEA}"/>
    <cellStyle name="Comma 18 2 5 2 2 2" xfId="8685" xr:uid="{57E61B0D-B2EC-47CE-BEDC-ACBD050C69BA}"/>
    <cellStyle name="Comma 18 2 5 2 2 2 2" xfId="17133" xr:uid="{2BABEE17-FF3C-42E0-903F-7BFB84035947}"/>
    <cellStyle name="Comma 18 2 5 2 2 2 2 2" xfId="34073" xr:uid="{43A370B3-ADF8-40C9-A7B1-0F09C1AF8FE8}"/>
    <cellStyle name="Comma 18 2 5 2 2 2 3" xfId="25625" xr:uid="{AA4AAA04-B5E1-4D04-B349-B61C3F2E40C0}"/>
    <cellStyle name="Comma 18 2 5 2 2 3" xfId="12909" xr:uid="{B47DC806-AFF7-4A4C-B0C1-66EEE2EEE745}"/>
    <cellStyle name="Comma 18 2 5 2 2 3 2" xfId="29849" xr:uid="{969821A3-35C6-41A0-863E-4207D309C293}"/>
    <cellStyle name="Comma 18 2 5 2 2 4" xfId="21401" xr:uid="{27E2FEF1-614B-4A1F-BFCA-C24CB9348295}"/>
    <cellStyle name="Comma 18 2 5 2 3" xfId="6573" xr:uid="{14372AA9-7479-4F42-944B-375BE51DE3B6}"/>
    <cellStyle name="Comma 18 2 5 2 3 2" xfId="15021" xr:uid="{912FBF21-829C-450D-9217-FB89BFDB117C}"/>
    <cellStyle name="Comma 18 2 5 2 3 2 2" xfId="31961" xr:uid="{85F4FEB1-081D-420D-9FE1-530CFFFFBA74}"/>
    <cellStyle name="Comma 18 2 5 2 3 3" xfId="23513" xr:uid="{8DBB79B3-4CC5-4C00-BA6C-31181E51B4A4}"/>
    <cellStyle name="Comma 18 2 5 2 4" xfId="10797" xr:uid="{D8C092AF-BF07-4B8B-BE62-765F5CE98203}"/>
    <cellStyle name="Comma 18 2 5 2 4 2" xfId="27737" xr:uid="{BBABC9D9-CF74-4EF3-8EF0-208C955980BD}"/>
    <cellStyle name="Comma 18 2 5 2 5" xfId="19289" xr:uid="{C1C3A980-38D7-4597-9B16-0B05EBCA3AA3}"/>
    <cellStyle name="Comma 18 2 5 3" xfId="3403" xr:uid="{E70FBBB4-D22B-42E7-AF68-0B4C608A79C9}"/>
    <cellStyle name="Comma 18 2 5 3 2" xfId="7629" xr:uid="{4EF5D436-67C8-4D8C-84AF-B3D50AF42792}"/>
    <cellStyle name="Comma 18 2 5 3 2 2" xfId="16077" xr:uid="{6716085B-BBA3-40BE-87B0-AB814772D35F}"/>
    <cellStyle name="Comma 18 2 5 3 2 2 2" xfId="33017" xr:uid="{96F5077A-3F5B-4050-B300-364D1D51F5A9}"/>
    <cellStyle name="Comma 18 2 5 3 2 3" xfId="24569" xr:uid="{EFD4581A-BCB4-44E5-BB33-7971C9419EFF}"/>
    <cellStyle name="Comma 18 2 5 3 3" xfId="11853" xr:uid="{006CF87F-0225-4821-84B1-B14E927F66CE}"/>
    <cellStyle name="Comma 18 2 5 3 3 2" xfId="28793" xr:uid="{EE1BA8DA-D226-409E-98B6-FE0D89527B43}"/>
    <cellStyle name="Comma 18 2 5 3 4" xfId="20345" xr:uid="{F10A53CA-57A7-479B-B5E5-663783FB4044}"/>
    <cellStyle name="Comma 18 2 5 4" xfId="5517" xr:uid="{9167A787-95ED-457E-AACC-64B3E92B5545}"/>
    <cellStyle name="Comma 18 2 5 4 2" xfId="13965" xr:uid="{55E09CA8-E67F-4112-95F9-6996FDFFF924}"/>
    <cellStyle name="Comma 18 2 5 4 2 2" xfId="30905" xr:uid="{4176C492-46CD-4518-90FB-BEFC6FD5974F}"/>
    <cellStyle name="Comma 18 2 5 4 3" xfId="22457" xr:uid="{36E97373-55D0-4F3E-9F2B-40AB015B2159}"/>
    <cellStyle name="Comma 18 2 5 5" xfId="9741" xr:uid="{3A31CA54-8FBF-4BF3-B5BE-229DCBE08D62}"/>
    <cellStyle name="Comma 18 2 5 5 2" xfId="26681" xr:uid="{BFE22CFE-08BB-4936-9A63-C7F2CEEA4BC5}"/>
    <cellStyle name="Comma 18 2 5 6" xfId="18233" xr:uid="{05197DD0-CFA7-413B-811B-CC7BF8A5593C}"/>
    <cellStyle name="Comma 18 2 6" xfId="1467" xr:uid="{A17C5A61-DE83-40E1-B1DA-C48ABBCD1FDE}"/>
    <cellStyle name="Comma 18 2 6 2" xfId="3579" xr:uid="{921ECA26-7B40-4C09-B24F-26FBBE8282C4}"/>
    <cellStyle name="Comma 18 2 6 2 2" xfId="7805" xr:uid="{CFB966B7-623D-40C0-B641-459BBCD0438F}"/>
    <cellStyle name="Comma 18 2 6 2 2 2" xfId="16253" xr:uid="{D2AF90B2-C021-4034-979B-423DB72301D8}"/>
    <cellStyle name="Comma 18 2 6 2 2 2 2" xfId="33193" xr:uid="{17FDB1CB-68D3-4971-A39A-FED91D8B8072}"/>
    <cellStyle name="Comma 18 2 6 2 2 3" xfId="24745" xr:uid="{B6E6132F-ABAA-44F3-B877-FAC43B44681A}"/>
    <cellStyle name="Comma 18 2 6 2 3" xfId="12029" xr:uid="{6A0690E8-13D8-4966-AC9E-1A6838236772}"/>
    <cellStyle name="Comma 18 2 6 2 3 2" xfId="28969" xr:uid="{AAE58F98-B23D-4ABE-9BB2-944A66670DD6}"/>
    <cellStyle name="Comma 18 2 6 2 4" xfId="20521" xr:uid="{ED6A04AE-1570-49A6-B51D-2338C4AE2DE6}"/>
    <cellStyle name="Comma 18 2 6 3" xfId="5693" xr:uid="{D3128261-C6FF-45C3-97F7-A442974FCCC6}"/>
    <cellStyle name="Comma 18 2 6 3 2" xfId="14141" xr:uid="{54A0F369-F7BC-41CF-979F-108AD1DF8966}"/>
    <cellStyle name="Comma 18 2 6 3 2 2" xfId="31081" xr:uid="{BEC00E84-E0B2-4C57-8B01-BA1C19B64C4A}"/>
    <cellStyle name="Comma 18 2 6 3 3" xfId="22633" xr:uid="{14B36FFD-6257-4AFB-93EF-A7120E01F20F}"/>
    <cellStyle name="Comma 18 2 6 4" xfId="9917" xr:uid="{CCB171AE-D805-4F44-97A3-814E2C2E6AF4}"/>
    <cellStyle name="Comma 18 2 6 4 2" xfId="26857" xr:uid="{4EE6253B-3D3B-4E49-BC9F-38487B8442D2}"/>
    <cellStyle name="Comma 18 2 6 5" xfId="18409" xr:uid="{7E3E246C-D8E0-4D5E-9C82-F1652CA97102}"/>
    <cellStyle name="Comma 18 2 7" xfId="2523" xr:uid="{DBF373FE-8642-40E0-81EE-FDD7F5A218F4}"/>
    <cellStyle name="Comma 18 2 7 2" xfId="6749" xr:uid="{6A0B318C-BA39-4069-B5A6-52C39D2AA350}"/>
    <cellStyle name="Comma 18 2 7 2 2" xfId="15197" xr:uid="{DF6A0DFE-3060-4CEE-A36A-D9476DD665B8}"/>
    <cellStyle name="Comma 18 2 7 2 2 2" xfId="32137" xr:uid="{7D40B5FF-00C4-4B23-8C1C-8763AB6BF032}"/>
    <cellStyle name="Comma 18 2 7 2 3" xfId="23689" xr:uid="{9DB2DB6C-913B-431F-A0FA-B9652527745F}"/>
    <cellStyle name="Comma 18 2 7 3" xfId="10973" xr:uid="{97C2A6A7-0F0E-4EF2-A215-A024F9256B83}"/>
    <cellStyle name="Comma 18 2 7 3 2" xfId="27913" xr:uid="{D18314AF-FFA8-47AD-AAAC-9710348FFEBF}"/>
    <cellStyle name="Comma 18 2 7 4" xfId="19465" xr:uid="{C33E472A-EFA6-4790-8940-AC6D353634AC}"/>
    <cellStyle name="Comma 18 2 8" xfId="4636" xr:uid="{D0057BBC-575F-4315-B19E-EA4260610ED5}"/>
    <cellStyle name="Comma 18 2 8 2" xfId="13085" xr:uid="{2D2F1334-5D8E-4105-BCD2-B837F0F6A565}"/>
    <cellStyle name="Comma 18 2 8 2 2" xfId="30025" xr:uid="{A3228EEE-0B51-49F0-99AE-E08C163D400F}"/>
    <cellStyle name="Comma 18 2 8 3" xfId="21577" xr:uid="{474F7A52-4382-4F01-8C73-17CE0E56CFF6}"/>
    <cellStyle name="Comma 18 2 9" xfId="8861" xr:uid="{A34354EF-3ACD-4153-A3E1-6D9EF0AB735A}"/>
    <cellStyle name="Comma 18 2 9 2" xfId="25801" xr:uid="{68454FDD-D3BD-4B24-ABC3-677267B59950}"/>
    <cellStyle name="Comma 18 3" xfId="104" xr:uid="{7474DE59-B435-4B73-B6A6-565F55D868BF}"/>
    <cellStyle name="Comma 18 3 10" xfId="17314" xr:uid="{272491CB-0CE9-4887-9180-BC23C13B8C54}"/>
    <cellStyle name="Comma 18 3 2" xfId="580" xr:uid="{9B85F76F-7A77-4207-BC47-95E71CD06E26}"/>
    <cellStyle name="Comma 18 3 2 2" xfId="934" xr:uid="{F107929E-0811-4687-8E7B-0A7DC7C8EA2F}"/>
    <cellStyle name="Comma 18 3 2 2 2" xfId="1996" xr:uid="{0CFE358F-1657-4302-AAAD-B402DDF7B561}"/>
    <cellStyle name="Comma 18 3 2 2 2 2" xfId="4108" xr:uid="{F4E0B27D-95B0-4AB8-A385-83D093E08A74}"/>
    <cellStyle name="Comma 18 3 2 2 2 2 2" xfId="8334" xr:uid="{93C49358-9BF5-4367-A2FD-341B008D5B56}"/>
    <cellStyle name="Comma 18 3 2 2 2 2 2 2" xfId="16782" xr:uid="{53597ADD-3F6F-4F10-BF40-9E2DCEA2E510}"/>
    <cellStyle name="Comma 18 3 2 2 2 2 2 2 2" xfId="33722" xr:uid="{6197F17C-C727-400B-A9B0-EC30EB25931B}"/>
    <cellStyle name="Comma 18 3 2 2 2 2 2 3" xfId="25274" xr:uid="{7F4AB49D-1429-4541-8CD4-22D489722748}"/>
    <cellStyle name="Comma 18 3 2 2 2 2 3" xfId="12558" xr:uid="{2F22CF16-F809-4E33-AE17-292EB1A86167}"/>
    <cellStyle name="Comma 18 3 2 2 2 2 3 2" xfId="29498" xr:uid="{4247D5CC-9717-4538-A2B8-D04591F93DF0}"/>
    <cellStyle name="Comma 18 3 2 2 2 2 4" xfId="21050" xr:uid="{B39B8E0A-DBD1-4CCA-8DFC-A5454C0EF28D}"/>
    <cellStyle name="Comma 18 3 2 2 2 3" xfId="6222" xr:uid="{4FAE7E76-FE74-4B6D-9A51-8FE0CD71DB90}"/>
    <cellStyle name="Comma 18 3 2 2 2 3 2" xfId="14670" xr:uid="{3EC15FEC-7E7B-4C5C-AF01-FFF05A866568}"/>
    <cellStyle name="Comma 18 3 2 2 2 3 2 2" xfId="31610" xr:uid="{10406C7A-CDDF-4731-969C-7F88E2CF14B4}"/>
    <cellStyle name="Comma 18 3 2 2 2 3 3" xfId="23162" xr:uid="{A6081D74-06EE-4BEA-B83F-B3082A924D92}"/>
    <cellStyle name="Comma 18 3 2 2 2 4" xfId="10446" xr:uid="{1E6891E7-3C9A-4BF8-B855-C5EF1EBB887F}"/>
    <cellStyle name="Comma 18 3 2 2 2 4 2" xfId="27386" xr:uid="{452520A6-CACD-44C0-808C-6B3CDB70A5C1}"/>
    <cellStyle name="Comma 18 3 2 2 2 5" xfId="18938" xr:uid="{E208B7AF-13C7-4511-9AE9-A30E54FC3988}"/>
    <cellStyle name="Comma 18 3 2 2 3" xfId="3052" xr:uid="{3129A326-649A-4C06-B3B7-A53F10BA3D69}"/>
    <cellStyle name="Comma 18 3 2 2 3 2" xfId="7278" xr:uid="{841C1772-6526-4040-8CBC-AE1F78CBB783}"/>
    <cellStyle name="Comma 18 3 2 2 3 2 2" xfId="15726" xr:uid="{69E74968-4AFE-481D-8849-B93F2A920CD0}"/>
    <cellStyle name="Comma 18 3 2 2 3 2 2 2" xfId="32666" xr:uid="{6661B3AB-5CCF-4177-A0CC-627F638D8960}"/>
    <cellStyle name="Comma 18 3 2 2 3 2 3" xfId="24218" xr:uid="{D8B3BCDB-7D09-4C96-9F2C-24F0C93636A0}"/>
    <cellStyle name="Comma 18 3 2 2 3 3" xfId="11502" xr:uid="{E1994EAD-5E0A-411E-A9BB-614FEACA7EC0}"/>
    <cellStyle name="Comma 18 3 2 2 3 3 2" xfId="28442" xr:uid="{DCF2B238-ADAC-41C7-91E5-A22AFDC7703F}"/>
    <cellStyle name="Comma 18 3 2 2 3 4" xfId="19994" xr:uid="{C34ABE9D-7E62-483C-8C61-A99BB472777F}"/>
    <cellStyle name="Comma 18 3 2 2 4" xfId="5166" xr:uid="{E110021F-401F-45BC-B0E5-2B9689644CE2}"/>
    <cellStyle name="Comma 18 3 2 2 4 2" xfId="13614" xr:uid="{811609B1-B6F6-42E6-84D9-D00369CFAECD}"/>
    <cellStyle name="Comma 18 3 2 2 4 2 2" xfId="30554" xr:uid="{0A2FDEA6-F07D-496A-91E0-68E4C7D9FEB9}"/>
    <cellStyle name="Comma 18 3 2 2 4 3" xfId="22106" xr:uid="{9F993705-E26A-4949-9CBD-5E555FEC0700}"/>
    <cellStyle name="Comma 18 3 2 2 5" xfId="9390" xr:uid="{87F4CBEE-8695-43F4-8363-5DC77D6A7E3C}"/>
    <cellStyle name="Comma 18 3 2 2 5 2" xfId="26330" xr:uid="{0A12F3F7-490F-48F2-8C39-28878D06A12C}"/>
    <cellStyle name="Comma 18 3 2 2 6" xfId="17882" xr:uid="{02D25EED-C134-418E-B2D5-1D31BA3D573D}"/>
    <cellStyle name="Comma 18 3 2 3" xfId="1644" xr:uid="{EFF8FC5C-D232-432D-95CB-D0BFA553404E}"/>
    <cellStyle name="Comma 18 3 2 3 2" xfId="3756" xr:uid="{15FBB868-6F14-4C3D-AA14-9B77201017B1}"/>
    <cellStyle name="Comma 18 3 2 3 2 2" xfId="7982" xr:uid="{C0B7A629-F693-4372-BF0F-C467BAC95255}"/>
    <cellStyle name="Comma 18 3 2 3 2 2 2" xfId="16430" xr:uid="{042B79AD-5AB3-4CB3-B610-A25F2FC28162}"/>
    <cellStyle name="Comma 18 3 2 3 2 2 2 2" xfId="33370" xr:uid="{6A31AA5A-2882-486C-A4A7-CE0FC1B33C1E}"/>
    <cellStyle name="Comma 18 3 2 3 2 2 3" xfId="24922" xr:uid="{7348FC5F-E5E8-4F11-8D08-04B023903DC7}"/>
    <cellStyle name="Comma 18 3 2 3 2 3" xfId="12206" xr:uid="{9ABA1E32-B7F6-495F-9091-D9A017426297}"/>
    <cellStyle name="Comma 18 3 2 3 2 3 2" xfId="29146" xr:uid="{EC72F497-1A64-431E-B5FF-9A251F2ED41D}"/>
    <cellStyle name="Comma 18 3 2 3 2 4" xfId="20698" xr:uid="{31149AA2-A6F1-4C37-B7B3-0F73B58A00E3}"/>
    <cellStyle name="Comma 18 3 2 3 3" xfId="5870" xr:uid="{8B0055D1-6F06-42D6-BBD8-F245286B22BC}"/>
    <cellStyle name="Comma 18 3 2 3 3 2" xfId="14318" xr:uid="{6BE3F919-A184-4322-A563-854FDA0E8C4D}"/>
    <cellStyle name="Comma 18 3 2 3 3 2 2" xfId="31258" xr:uid="{4CAB91EF-3C74-47C0-8093-2DA3B654BCCE}"/>
    <cellStyle name="Comma 18 3 2 3 3 3" xfId="22810" xr:uid="{5B793CE5-E52B-47C1-8007-8103DD5BAD55}"/>
    <cellStyle name="Comma 18 3 2 3 4" xfId="10094" xr:uid="{EED1EE3A-66C5-4B50-8478-946C4AF62125}"/>
    <cellStyle name="Comma 18 3 2 3 4 2" xfId="27034" xr:uid="{3826399B-C039-4F25-8C43-CF5D932270C6}"/>
    <cellStyle name="Comma 18 3 2 3 5" xfId="18586" xr:uid="{066AEE21-1767-486B-8D77-87475745B86F}"/>
    <cellStyle name="Comma 18 3 2 4" xfId="2700" xr:uid="{E1E9AA7C-1E9D-43A4-8C3B-5DF0FC937744}"/>
    <cellStyle name="Comma 18 3 2 4 2" xfId="6926" xr:uid="{C495D2E8-190D-4706-AC17-C9A6AC066034}"/>
    <cellStyle name="Comma 18 3 2 4 2 2" xfId="15374" xr:uid="{09EE67EE-6F42-4A7E-B0AF-8AEED282C6D0}"/>
    <cellStyle name="Comma 18 3 2 4 2 2 2" xfId="32314" xr:uid="{287C759F-6110-4A1D-B8AD-18DCE6FEA100}"/>
    <cellStyle name="Comma 18 3 2 4 2 3" xfId="23866" xr:uid="{2601BF20-0626-49E1-AEAD-056234B9EB04}"/>
    <cellStyle name="Comma 18 3 2 4 3" xfId="11150" xr:uid="{355B830E-B20E-4117-9B40-D9D325D14131}"/>
    <cellStyle name="Comma 18 3 2 4 3 2" xfId="28090" xr:uid="{5139EF4D-57CC-4D6C-A48C-9DDD380C16F1}"/>
    <cellStyle name="Comma 18 3 2 4 4" xfId="19642" xr:uid="{91D6E987-BDDC-4863-A55D-9CF9601169EB}"/>
    <cellStyle name="Comma 18 3 2 5" xfId="4814" xr:uid="{8050D6E2-08A0-444F-9600-13A9C8AE33FA}"/>
    <cellStyle name="Comma 18 3 2 5 2" xfId="13262" xr:uid="{57C317B6-CF97-46A2-94EA-6FC630B7A999}"/>
    <cellStyle name="Comma 18 3 2 5 2 2" xfId="30202" xr:uid="{A80EF904-A16A-4D13-93F2-82F1BF00560A}"/>
    <cellStyle name="Comma 18 3 2 5 3" xfId="21754" xr:uid="{FD330B2D-3B24-4152-A3EB-353BCDFBA423}"/>
    <cellStyle name="Comma 18 3 2 6" xfId="9038" xr:uid="{5C59DEFF-4352-4606-9F4D-C18E0B570880}"/>
    <cellStyle name="Comma 18 3 2 6 2" xfId="25978" xr:uid="{85A02D0B-A277-4CD0-9D06-EE4E82323755}"/>
    <cellStyle name="Comma 18 3 2 7" xfId="17530" xr:uid="{157B0E35-BEAC-499C-A5D9-1F10F96CDA88}"/>
    <cellStyle name="Comma 18 3 3" xfId="758" xr:uid="{CF1E3D2F-D177-458F-AE3F-0B8454EE421C}"/>
    <cellStyle name="Comma 18 3 3 2" xfId="1820" xr:uid="{B50106C8-0404-4995-89CC-D4B5D7B6E012}"/>
    <cellStyle name="Comma 18 3 3 2 2" xfId="3932" xr:uid="{C2BA8F35-7105-41E4-9DCB-3CA2001DD666}"/>
    <cellStyle name="Comma 18 3 3 2 2 2" xfId="8158" xr:uid="{16E1DDE2-ECC1-461E-9762-7E98ABA8FCAF}"/>
    <cellStyle name="Comma 18 3 3 2 2 2 2" xfId="16606" xr:uid="{69A28631-6B89-42B7-8C7D-36BC7C26278B}"/>
    <cellStyle name="Comma 18 3 3 2 2 2 2 2" xfId="33546" xr:uid="{5BDC3060-9B31-4F6C-A2C7-F0FDE43747C9}"/>
    <cellStyle name="Comma 18 3 3 2 2 2 3" xfId="25098" xr:uid="{28B9C311-2CAC-4F54-85DC-8BCE2176FC61}"/>
    <cellStyle name="Comma 18 3 3 2 2 3" xfId="12382" xr:uid="{35C7FC46-DFC6-4F8A-9D8F-AEE3517D35B2}"/>
    <cellStyle name="Comma 18 3 3 2 2 3 2" xfId="29322" xr:uid="{DCD14439-878C-49AF-9146-E854D30A2F00}"/>
    <cellStyle name="Comma 18 3 3 2 2 4" xfId="20874" xr:uid="{2D6DA3B6-BCEB-46E1-A077-D1A641A381FA}"/>
    <cellStyle name="Comma 18 3 3 2 3" xfId="6046" xr:uid="{10B9EBC6-558F-42E3-B130-F0BC46A02C15}"/>
    <cellStyle name="Comma 18 3 3 2 3 2" xfId="14494" xr:uid="{5BA5FACA-7099-43B9-8916-CAFEC799A4D5}"/>
    <cellStyle name="Comma 18 3 3 2 3 2 2" xfId="31434" xr:uid="{CDA21F8C-5EC1-455D-BB7B-5D82317501A6}"/>
    <cellStyle name="Comma 18 3 3 2 3 3" xfId="22986" xr:uid="{81ECAD95-741D-4463-81A1-F33901EBE5D9}"/>
    <cellStyle name="Comma 18 3 3 2 4" xfId="10270" xr:uid="{797C43AA-EF54-47E2-B8EF-EE5A6B29CF14}"/>
    <cellStyle name="Comma 18 3 3 2 4 2" xfId="27210" xr:uid="{E5A7AFB6-DCF8-4EDF-B54B-183C9CA74851}"/>
    <cellStyle name="Comma 18 3 3 2 5" xfId="18762" xr:uid="{72DBF443-3309-452B-9F60-ED33D0CA1B20}"/>
    <cellStyle name="Comma 18 3 3 3" xfId="2876" xr:uid="{DDF4F9E0-11B8-4544-B938-D190633DCD94}"/>
    <cellStyle name="Comma 18 3 3 3 2" xfId="7102" xr:uid="{47A6E834-072A-4EB6-8A61-98797489F3F2}"/>
    <cellStyle name="Comma 18 3 3 3 2 2" xfId="15550" xr:uid="{89B68918-BFAA-4ED9-8A0B-53C8DADBADB7}"/>
    <cellStyle name="Comma 18 3 3 3 2 2 2" xfId="32490" xr:uid="{E3E4C7E5-3663-4C7C-8886-81C9412914D8}"/>
    <cellStyle name="Comma 18 3 3 3 2 3" xfId="24042" xr:uid="{49C9476F-A0ED-486D-AB6C-DB27219BE412}"/>
    <cellStyle name="Comma 18 3 3 3 3" xfId="11326" xr:uid="{6B907A41-4F41-4EB4-AEDF-C2125AAD95EE}"/>
    <cellStyle name="Comma 18 3 3 3 3 2" xfId="28266" xr:uid="{53A785D5-2965-4D9F-B119-073FCA669FA6}"/>
    <cellStyle name="Comma 18 3 3 3 4" xfId="19818" xr:uid="{BDE98801-842E-4F4B-B545-21A448FF8E79}"/>
    <cellStyle name="Comma 18 3 3 4" xfId="4990" xr:uid="{4603F462-9D3E-474D-92B7-D59EACFF51A8}"/>
    <cellStyle name="Comma 18 3 3 4 2" xfId="13438" xr:uid="{1A5478F5-F979-40B0-A5F1-837520DEE22D}"/>
    <cellStyle name="Comma 18 3 3 4 2 2" xfId="30378" xr:uid="{58344402-66B8-4820-B229-5C1220E2306E}"/>
    <cellStyle name="Comma 18 3 3 4 3" xfId="21930" xr:uid="{97379938-9395-4FD5-9DB7-4DF4FD5B7F23}"/>
    <cellStyle name="Comma 18 3 3 5" xfId="9214" xr:uid="{1B5EB749-E4F0-46D2-BDF7-FEC367CC77A0}"/>
    <cellStyle name="Comma 18 3 3 5 2" xfId="26154" xr:uid="{DAA37256-F03A-405C-9A13-31633041519F}"/>
    <cellStyle name="Comma 18 3 3 6" xfId="17706" xr:uid="{38005188-3BA8-4998-91DC-4410A2587D3B}"/>
    <cellStyle name="Comma 18 3 4" xfId="1110" xr:uid="{2A46FBBD-7801-4492-B076-FA625A9C9D5D}"/>
    <cellStyle name="Comma 18 3 4 2" xfId="2172" xr:uid="{A344E7BC-06CB-4452-AC62-218CA628A3FB}"/>
    <cellStyle name="Comma 18 3 4 2 2" xfId="4284" xr:uid="{F8532C6D-B402-4AC7-9A0D-8986AABA8740}"/>
    <cellStyle name="Comma 18 3 4 2 2 2" xfId="8510" xr:uid="{F47D1F8E-41C1-4AF0-A460-F8A46368C35B}"/>
    <cellStyle name="Comma 18 3 4 2 2 2 2" xfId="16958" xr:uid="{DE4ABCC6-6B97-43D3-8111-FB9E8068D664}"/>
    <cellStyle name="Comma 18 3 4 2 2 2 2 2" xfId="33898" xr:uid="{7706DB90-6FFC-4918-93B0-0F6F6897A907}"/>
    <cellStyle name="Comma 18 3 4 2 2 2 3" xfId="25450" xr:uid="{2A718127-73EB-49C3-99D3-A2433C32BE99}"/>
    <cellStyle name="Comma 18 3 4 2 2 3" xfId="12734" xr:uid="{A0DE1E0F-DA50-4C2A-912E-0B187679D71F}"/>
    <cellStyle name="Comma 18 3 4 2 2 3 2" xfId="29674" xr:uid="{3EAE5CCF-7FFF-4B08-BA0E-A0C7D12C95B2}"/>
    <cellStyle name="Comma 18 3 4 2 2 4" xfId="21226" xr:uid="{A7CD3F93-B0DB-4E79-B9FF-E43FB1F4DC5F}"/>
    <cellStyle name="Comma 18 3 4 2 3" xfId="6398" xr:uid="{AD3877F8-78E1-4117-9740-C384F3288C5F}"/>
    <cellStyle name="Comma 18 3 4 2 3 2" xfId="14846" xr:uid="{DD91FDC5-640C-4F53-9E9B-DF4077A96BAE}"/>
    <cellStyle name="Comma 18 3 4 2 3 2 2" xfId="31786" xr:uid="{4997A082-8F79-448D-A30F-77974F3C98C5}"/>
    <cellStyle name="Comma 18 3 4 2 3 3" xfId="23338" xr:uid="{5A59EFEE-6770-4521-A598-8FD48C9C7F75}"/>
    <cellStyle name="Comma 18 3 4 2 4" xfId="10622" xr:uid="{A72E90B6-FCBB-4EAA-9F87-0EF46EEC7B16}"/>
    <cellStyle name="Comma 18 3 4 2 4 2" xfId="27562" xr:uid="{9DB9E152-F986-4973-AB0E-C6762B662392}"/>
    <cellStyle name="Comma 18 3 4 2 5" xfId="19114" xr:uid="{4DE9FCA7-913B-448C-9BC8-06C8066DBE84}"/>
    <cellStyle name="Comma 18 3 4 3" xfId="3228" xr:uid="{54E1ED4E-D5C1-43FF-9669-3068E789C920}"/>
    <cellStyle name="Comma 18 3 4 3 2" xfId="7454" xr:uid="{71C5939A-D122-4F9B-9315-CC89F01D6250}"/>
    <cellStyle name="Comma 18 3 4 3 2 2" xfId="15902" xr:uid="{9C1E3B5A-A78E-4382-8620-25EC308CCB27}"/>
    <cellStyle name="Comma 18 3 4 3 2 2 2" xfId="32842" xr:uid="{A12EEA85-6A94-42F2-AFDC-24B8BA53B475}"/>
    <cellStyle name="Comma 18 3 4 3 2 3" xfId="24394" xr:uid="{0CE18BA9-C558-4420-912D-0A8944E1BBA6}"/>
    <cellStyle name="Comma 18 3 4 3 3" xfId="11678" xr:uid="{307EEA7E-1B23-4564-9B87-BB8F284F2090}"/>
    <cellStyle name="Comma 18 3 4 3 3 2" xfId="28618" xr:uid="{144C6E2F-5C50-46F9-8B41-463C5CED53A4}"/>
    <cellStyle name="Comma 18 3 4 3 4" xfId="20170" xr:uid="{722DCBFC-8298-422F-A54A-E85C76FD27D3}"/>
    <cellStyle name="Comma 18 3 4 4" xfId="5342" xr:uid="{0087FB04-D98A-4F4E-AF29-10BE2F08133A}"/>
    <cellStyle name="Comma 18 3 4 4 2" xfId="13790" xr:uid="{473985E6-7FBA-4FD2-B098-36FAD1C001C6}"/>
    <cellStyle name="Comma 18 3 4 4 2 2" xfId="30730" xr:uid="{EA61C8A8-C486-45A8-A366-603942F80A35}"/>
    <cellStyle name="Comma 18 3 4 4 3" xfId="22282" xr:uid="{C702CB90-2963-44D7-A0EB-9A74DE0D01DB}"/>
    <cellStyle name="Comma 18 3 4 5" xfId="9566" xr:uid="{3C8E0D68-05D8-4255-8715-A4241DCEC9A6}"/>
    <cellStyle name="Comma 18 3 4 5 2" xfId="26506" xr:uid="{BE9FDBBE-1BDC-4C40-AB34-2B4161CEF597}"/>
    <cellStyle name="Comma 18 3 4 6" xfId="18058" xr:uid="{51C90370-4CD4-45C9-8D59-2D00E7930C64}"/>
    <cellStyle name="Comma 18 3 5" xfId="1292" xr:uid="{9894E48C-0119-4485-ACF0-839980AB19D8}"/>
    <cellStyle name="Comma 18 3 5 2" xfId="2348" xr:uid="{3E89349D-EAE7-4F5F-84E7-11CEAFE7E65B}"/>
    <cellStyle name="Comma 18 3 5 2 2" xfId="4460" xr:uid="{C3E9E07A-C543-4FF3-AFB8-119750FA1EF3}"/>
    <cellStyle name="Comma 18 3 5 2 2 2" xfId="8686" xr:uid="{7FF1D8BF-7281-4322-A190-E0A69CE5CF75}"/>
    <cellStyle name="Comma 18 3 5 2 2 2 2" xfId="17134" xr:uid="{5FD634C5-B4C6-4BC6-8A64-A32483932D95}"/>
    <cellStyle name="Comma 18 3 5 2 2 2 2 2" xfId="34074" xr:uid="{EA0C05F0-0F73-43FF-805F-9C39863692AD}"/>
    <cellStyle name="Comma 18 3 5 2 2 2 3" xfId="25626" xr:uid="{127B0CA0-A8B7-46D5-B24A-7EBD62CFBABA}"/>
    <cellStyle name="Comma 18 3 5 2 2 3" xfId="12910" xr:uid="{B8790647-9E5F-4AD2-A0E1-8E69A87B5A16}"/>
    <cellStyle name="Comma 18 3 5 2 2 3 2" xfId="29850" xr:uid="{0804A993-1ACD-430A-81FA-F70FF0F968DA}"/>
    <cellStyle name="Comma 18 3 5 2 2 4" xfId="21402" xr:uid="{B9CA9736-823F-454C-9937-9375B15ED296}"/>
    <cellStyle name="Comma 18 3 5 2 3" xfId="6574" xr:uid="{A0AE14C7-D616-45D5-987A-414D3786E5A4}"/>
    <cellStyle name="Comma 18 3 5 2 3 2" xfId="15022" xr:uid="{6E6D9C92-1A54-45F2-91AF-5EE0D88C6996}"/>
    <cellStyle name="Comma 18 3 5 2 3 2 2" xfId="31962" xr:uid="{2CCBD7DD-29AC-4E1B-9A70-ECDAB78A79DF}"/>
    <cellStyle name="Comma 18 3 5 2 3 3" xfId="23514" xr:uid="{08475E64-02C0-47C4-9B30-7FDEDC327F51}"/>
    <cellStyle name="Comma 18 3 5 2 4" xfId="10798" xr:uid="{263684F3-F25D-45A2-A5D8-53DCB4BA79D6}"/>
    <cellStyle name="Comma 18 3 5 2 4 2" xfId="27738" xr:uid="{879A7A9F-5C24-49CF-A9C6-C0E714136C63}"/>
    <cellStyle name="Comma 18 3 5 2 5" xfId="19290" xr:uid="{A4F739FC-3220-44B7-A85D-659EDBBCE649}"/>
    <cellStyle name="Comma 18 3 5 3" xfId="3404" xr:uid="{52B83871-4EAE-4A7F-8631-81F3CCF65AB0}"/>
    <cellStyle name="Comma 18 3 5 3 2" xfId="7630" xr:uid="{80313552-750B-46E0-8A77-4B7E40F4F98F}"/>
    <cellStyle name="Comma 18 3 5 3 2 2" xfId="16078" xr:uid="{93B41B28-AB86-47A1-9259-D6665200E9AF}"/>
    <cellStyle name="Comma 18 3 5 3 2 2 2" xfId="33018" xr:uid="{2AB08A89-FA6B-47CB-BDD6-7D2AEA5FCCDE}"/>
    <cellStyle name="Comma 18 3 5 3 2 3" xfId="24570" xr:uid="{9C6BDAC5-DD85-4D85-AFDB-6E576BC1BA84}"/>
    <cellStyle name="Comma 18 3 5 3 3" xfId="11854" xr:uid="{17CCB7B5-92B8-4F5E-BF91-640ED1F7DE8F}"/>
    <cellStyle name="Comma 18 3 5 3 3 2" xfId="28794" xr:uid="{BA761127-1CB0-4F74-A3BF-67C07A7FB1F1}"/>
    <cellStyle name="Comma 18 3 5 3 4" xfId="20346" xr:uid="{84B4DDC3-63BC-482F-8E1F-7E0091B32D43}"/>
    <cellStyle name="Comma 18 3 5 4" xfId="5518" xr:uid="{502BDF91-65D5-40DA-8C9C-03A074EC23FF}"/>
    <cellStyle name="Comma 18 3 5 4 2" xfId="13966" xr:uid="{A1027C4D-D53C-4BFB-8DC4-555EBA251B27}"/>
    <cellStyle name="Comma 18 3 5 4 2 2" xfId="30906" xr:uid="{3439BE74-5483-47BC-BE3D-536DB3133E49}"/>
    <cellStyle name="Comma 18 3 5 4 3" xfId="22458" xr:uid="{3487E586-DF01-48BD-A76A-263F13B841F4}"/>
    <cellStyle name="Comma 18 3 5 5" xfId="9742" xr:uid="{8BF8C3F7-9AB4-4E04-9C97-65A7492079EE}"/>
    <cellStyle name="Comma 18 3 5 5 2" xfId="26682" xr:uid="{40F62C73-BD50-4A61-834F-EAC1C3772E8A}"/>
    <cellStyle name="Comma 18 3 5 6" xfId="18234" xr:uid="{6163E4B1-C329-4D75-90A6-1D5581C3ED0D}"/>
    <cellStyle name="Comma 18 3 6" xfId="1468" xr:uid="{3AE6A486-C518-4307-8AEA-6EA16CBE3A3B}"/>
    <cellStyle name="Comma 18 3 6 2" xfId="3580" xr:uid="{28E3B8F7-1062-41AD-B3F3-50726603FB8A}"/>
    <cellStyle name="Comma 18 3 6 2 2" xfId="7806" xr:uid="{5B4716D4-0913-481F-857B-5C03BE2D4B1B}"/>
    <cellStyle name="Comma 18 3 6 2 2 2" xfId="16254" xr:uid="{B6436150-DF00-471E-8ADE-68C7A347D4AF}"/>
    <cellStyle name="Comma 18 3 6 2 2 2 2" xfId="33194" xr:uid="{D4E28367-8ED5-4F4F-B24B-23DE4DCE3DC5}"/>
    <cellStyle name="Comma 18 3 6 2 2 3" xfId="24746" xr:uid="{DA990CBA-8FA6-40B9-A803-3ED207ACE39A}"/>
    <cellStyle name="Comma 18 3 6 2 3" xfId="12030" xr:uid="{E3C9E712-B0C6-4950-9CDB-2AD2886352D9}"/>
    <cellStyle name="Comma 18 3 6 2 3 2" xfId="28970" xr:uid="{0A83645D-FCE9-4F70-B6ED-394F6112354A}"/>
    <cellStyle name="Comma 18 3 6 2 4" xfId="20522" xr:uid="{9A2F88CC-B9E0-42F7-ADFC-1F477EBF5C13}"/>
    <cellStyle name="Comma 18 3 6 3" xfId="5694" xr:uid="{3361AC05-F4A1-4764-8845-59BEC16B8AAF}"/>
    <cellStyle name="Comma 18 3 6 3 2" xfId="14142" xr:uid="{EC3EFA3C-D661-4D9F-A597-23A012BFE646}"/>
    <cellStyle name="Comma 18 3 6 3 2 2" xfId="31082" xr:uid="{A0DEF148-2D04-4B67-886D-22B0A8CD2D02}"/>
    <cellStyle name="Comma 18 3 6 3 3" xfId="22634" xr:uid="{413C93F2-BEA5-4B8E-954E-E219066B7A25}"/>
    <cellStyle name="Comma 18 3 6 4" xfId="9918" xr:uid="{F177C8F7-AB0B-48FC-9D0B-EC5671CAEE15}"/>
    <cellStyle name="Comma 18 3 6 4 2" xfId="26858" xr:uid="{77152026-60F7-4E3C-B2E6-FCC517B77059}"/>
    <cellStyle name="Comma 18 3 6 5" xfId="18410" xr:uid="{8F3D8251-B993-4211-96ED-3629B2310941}"/>
    <cellStyle name="Comma 18 3 7" xfId="2524" xr:uid="{9DD290D9-6019-4A3D-ACC2-AB1484D4B222}"/>
    <cellStyle name="Comma 18 3 7 2" xfId="6750" xr:uid="{A2C4AFE8-9C27-4E29-AE3A-8032FC1DBE96}"/>
    <cellStyle name="Comma 18 3 7 2 2" xfId="15198" xr:uid="{B396AEC0-3041-488A-976F-8C531B1E6049}"/>
    <cellStyle name="Comma 18 3 7 2 2 2" xfId="32138" xr:uid="{9A391CE2-ACD8-4F2A-81C1-AE73B0FA3BDC}"/>
    <cellStyle name="Comma 18 3 7 2 3" xfId="23690" xr:uid="{ABD592F1-7EDD-459A-8C22-E8BB127ABFCF}"/>
    <cellStyle name="Comma 18 3 7 3" xfId="10974" xr:uid="{7849477B-D220-4ED4-AFC3-AE03055864C3}"/>
    <cellStyle name="Comma 18 3 7 3 2" xfId="27914" xr:uid="{F2C7DCFE-7BED-4369-AF93-42256B3F05AB}"/>
    <cellStyle name="Comma 18 3 7 4" xfId="19466" xr:uid="{EFC087ED-5B49-4F94-8BCC-4093939FEB32}"/>
    <cellStyle name="Comma 18 3 8" xfId="4637" xr:uid="{DB14242B-AE81-415A-970B-5A9E99EBBF20}"/>
    <cellStyle name="Comma 18 3 8 2" xfId="13086" xr:uid="{B4993F1F-79F4-41FF-AD2A-7A74C4462936}"/>
    <cellStyle name="Comma 18 3 8 2 2" xfId="30026" xr:uid="{527F7006-E7EC-47BE-999A-DAF7AEE33E9F}"/>
    <cellStyle name="Comma 18 3 8 3" xfId="21578" xr:uid="{0610F119-80DD-493B-BE23-7FA0F6796746}"/>
    <cellStyle name="Comma 18 3 9" xfId="8862" xr:uid="{ECF350AD-9F11-40B3-A97F-52347307D127}"/>
    <cellStyle name="Comma 18 3 9 2" xfId="25802" xr:uid="{E3A35E6B-14E5-4D6D-AAA3-6FE8B1E81B08}"/>
    <cellStyle name="Comma 18 4" xfId="578" xr:uid="{38A6B6B9-BED4-424A-ABAB-B5CB01B099AD}"/>
    <cellStyle name="Comma 18 4 2" xfId="932" xr:uid="{4ED65439-971D-4CFD-84A0-C9C3D719D09D}"/>
    <cellStyle name="Comma 18 4 2 2" xfId="1994" xr:uid="{3902BA20-81D3-4C3F-9A64-F4753C1C80E5}"/>
    <cellStyle name="Comma 18 4 2 2 2" xfId="4106" xr:uid="{430FCC96-7EB5-4511-B020-EF135CE76704}"/>
    <cellStyle name="Comma 18 4 2 2 2 2" xfId="8332" xr:uid="{529A4C4B-5386-4B94-8725-CEC1FC7CEF66}"/>
    <cellStyle name="Comma 18 4 2 2 2 2 2" xfId="16780" xr:uid="{D21E21E3-B0D6-4B63-8925-5F50AF460ACB}"/>
    <cellStyle name="Comma 18 4 2 2 2 2 2 2" xfId="33720" xr:uid="{90EE970A-C375-408D-8E71-ACA476A5F091}"/>
    <cellStyle name="Comma 18 4 2 2 2 2 3" xfId="25272" xr:uid="{53311E33-0084-40C5-9973-B3ACAC2E98F4}"/>
    <cellStyle name="Comma 18 4 2 2 2 3" xfId="12556" xr:uid="{D498C760-BC2C-4BFE-9471-DD617BD09F2D}"/>
    <cellStyle name="Comma 18 4 2 2 2 3 2" xfId="29496" xr:uid="{910F3EFF-41F0-4E13-BB36-EB39982F4642}"/>
    <cellStyle name="Comma 18 4 2 2 2 4" xfId="21048" xr:uid="{7999ADC4-129C-4166-9A82-17A9081A1658}"/>
    <cellStyle name="Comma 18 4 2 2 3" xfId="6220" xr:uid="{849F8BD9-8681-4FAA-B26C-A7873AE64303}"/>
    <cellStyle name="Comma 18 4 2 2 3 2" xfId="14668" xr:uid="{EA56DD9C-1F2F-4452-B6D6-61EC61EB3363}"/>
    <cellStyle name="Comma 18 4 2 2 3 2 2" xfId="31608" xr:uid="{C495B575-C945-4FFF-A3E7-E35967127B49}"/>
    <cellStyle name="Comma 18 4 2 2 3 3" xfId="23160" xr:uid="{3C035B79-34A9-48C6-85D6-27A343EC2BCD}"/>
    <cellStyle name="Comma 18 4 2 2 4" xfId="10444" xr:uid="{119DDE5A-59F4-4F5C-B073-01F40A553646}"/>
    <cellStyle name="Comma 18 4 2 2 4 2" xfId="27384" xr:uid="{D15037D1-832B-4BF2-9686-06EF30D76171}"/>
    <cellStyle name="Comma 18 4 2 2 5" xfId="18936" xr:uid="{687B83D0-66E5-4A4C-AFC6-CE42C82D2E44}"/>
    <cellStyle name="Comma 18 4 2 3" xfId="3050" xr:uid="{87EB3EAE-DD22-46D2-8460-C05B5C4EF29C}"/>
    <cellStyle name="Comma 18 4 2 3 2" xfId="7276" xr:uid="{FE6DAA14-5953-48AC-9AD9-2A98AFC396BF}"/>
    <cellStyle name="Comma 18 4 2 3 2 2" xfId="15724" xr:uid="{AD0F7100-A225-475A-8908-52D2FAC8D2CA}"/>
    <cellStyle name="Comma 18 4 2 3 2 2 2" xfId="32664" xr:uid="{2E664234-06A4-41DE-9D3C-EED3F84B8953}"/>
    <cellStyle name="Comma 18 4 2 3 2 3" xfId="24216" xr:uid="{57F6C1F9-8B32-42FD-A744-BC196F355BFE}"/>
    <cellStyle name="Comma 18 4 2 3 3" xfId="11500" xr:uid="{BA548DBC-1DA7-43DD-959E-1FACA6847A71}"/>
    <cellStyle name="Comma 18 4 2 3 3 2" xfId="28440" xr:uid="{941C3D03-1E1D-4769-81D2-341E2D083D0E}"/>
    <cellStyle name="Comma 18 4 2 3 4" xfId="19992" xr:uid="{24CCD9F4-0189-4A0D-B401-755F4109F04A}"/>
    <cellStyle name="Comma 18 4 2 4" xfId="5164" xr:uid="{78782339-3D0E-4328-80AF-95361B252BA8}"/>
    <cellStyle name="Comma 18 4 2 4 2" xfId="13612" xr:uid="{06758C3D-8320-42CA-ABA5-208BB22408A5}"/>
    <cellStyle name="Comma 18 4 2 4 2 2" xfId="30552" xr:uid="{577965FC-75B9-4045-90F6-3F85C2A45E3F}"/>
    <cellStyle name="Comma 18 4 2 4 3" xfId="22104" xr:uid="{647339ED-73AB-419C-AD23-65984D98FB90}"/>
    <cellStyle name="Comma 18 4 2 5" xfId="9388" xr:uid="{70D1EBD8-D630-4B98-8F00-86F8F3DFD453}"/>
    <cellStyle name="Comma 18 4 2 5 2" xfId="26328" xr:uid="{39B5B0DF-05B2-4B00-9C0A-C8257C79A5D8}"/>
    <cellStyle name="Comma 18 4 2 6" xfId="17880" xr:uid="{DC437645-41B7-4737-AA0D-AB6152BE9AF6}"/>
    <cellStyle name="Comma 18 4 3" xfId="1642" xr:uid="{ED6C7206-CEEF-4F1B-8AE4-2FC48D0E06BD}"/>
    <cellStyle name="Comma 18 4 3 2" xfId="3754" xr:uid="{D66ED5F8-9783-4178-89D6-3F49CC6F2019}"/>
    <cellStyle name="Comma 18 4 3 2 2" xfId="7980" xr:uid="{CF796771-B42A-442F-9213-A885A01B82EB}"/>
    <cellStyle name="Comma 18 4 3 2 2 2" xfId="16428" xr:uid="{4A5CAE41-90C8-4648-A998-B15B169499A3}"/>
    <cellStyle name="Comma 18 4 3 2 2 2 2" xfId="33368" xr:uid="{FC133CD6-10B1-426C-AB2C-127F8AADC11B}"/>
    <cellStyle name="Comma 18 4 3 2 2 3" xfId="24920" xr:uid="{DC611A8F-5618-4C6A-8EBD-EECDE6BDA268}"/>
    <cellStyle name="Comma 18 4 3 2 3" xfId="12204" xr:uid="{9E7AF25C-B3E2-45C3-9C16-D905DF2B477B}"/>
    <cellStyle name="Comma 18 4 3 2 3 2" xfId="29144" xr:uid="{736DC662-73B9-4FB0-A6B6-C54B85B3D9DE}"/>
    <cellStyle name="Comma 18 4 3 2 4" xfId="20696" xr:uid="{F84DB077-27AB-4667-9C4E-8A6D4321C457}"/>
    <cellStyle name="Comma 18 4 3 3" xfId="5868" xr:uid="{61608201-AC56-46A4-846A-B834668D1C8C}"/>
    <cellStyle name="Comma 18 4 3 3 2" xfId="14316" xr:uid="{2E9E6F09-CBF3-4E15-9B23-189F8F7DC61C}"/>
    <cellStyle name="Comma 18 4 3 3 2 2" xfId="31256" xr:uid="{35E0B39A-1A7A-42D5-914D-A2183DDF3039}"/>
    <cellStyle name="Comma 18 4 3 3 3" xfId="22808" xr:uid="{17803802-9CEC-408A-B3F2-4A47F8A58118}"/>
    <cellStyle name="Comma 18 4 3 4" xfId="10092" xr:uid="{DBEDE836-B643-4850-AE7B-90B62F256E55}"/>
    <cellStyle name="Comma 18 4 3 4 2" xfId="27032" xr:uid="{76B15D4B-C044-46E2-BDDE-87719141ECE3}"/>
    <cellStyle name="Comma 18 4 3 5" xfId="18584" xr:uid="{5DA93904-BA5E-4BF2-92F0-CB9E2DA145CF}"/>
    <cellStyle name="Comma 18 4 4" xfId="2698" xr:uid="{9E6C268F-48AB-44FC-BA6C-CA663AFBB9F2}"/>
    <cellStyle name="Comma 18 4 4 2" xfId="6924" xr:uid="{3E02489A-CECD-4D8F-90B8-455A9E256A2E}"/>
    <cellStyle name="Comma 18 4 4 2 2" xfId="15372" xr:uid="{97BC3780-58E2-4AFA-BA6C-FE6DB9A130B4}"/>
    <cellStyle name="Comma 18 4 4 2 2 2" xfId="32312" xr:uid="{B04555E6-94CC-47FF-811E-4178A521136A}"/>
    <cellStyle name="Comma 18 4 4 2 3" xfId="23864" xr:uid="{DF53758A-1F4C-4955-952B-FC32431BA138}"/>
    <cellStyle name="Comma 18 4 4 3" xfId="11148" xr:uid="{9D4CF58D-361F-4F3E-8288-A79E624A99A3}"/>
    <cellStyle name="Comma 18 4 4 3 2" xfId="28088" xr:uid="{9A285071-F3D9-42AA-801D-418D67B7D555}"/>
    <cellStyle name="Comma 18 4 4 4" xfId="19640" xr:uid="{715834DE-AFB9-4D85-A3DB-6B43383E3D11}"/>
    <cellStyle name="Comma 18 4 5" xfId="4812" xr:uid="{C999A4DA-D023-4F1A-A8FC-5F8E603FACF1}"/>
    <cellStyle name="Comma 18 4 5 2" xfId="13260" xr:uid="{74FF6F70-25BA-4C7A-93CE-FE897228AC8A}"/>
    <cellStyle name="Comma 18 4 5 2 2" xfId="30200" xr:uid="{F2D720BF-D9DE-4015-B144-292E363D51F0}"/>
    <cellStyle name="Comma 18 4 5 3" xfId="21752" xr:uid="{4AD225B6-0867-47D5-BC75-BF463457BD04}"/>
    <cellStyle name="Comma 18 4 6" xfId="9036" xr:uid="{8CA36F8A-DB30-424B-BD84-A13E3EF4791D}"/>
    <cellStyle name="Comma 18 4 6 2" xfId="25976" xr:uid="{25BE3DEC-9A69-4B12-8235-0F62E04900B6}"/>
    <cellStyle name="Comma 18 4 7" xfId="17528" xr:uid="{E7088008-6A0D-47AB-8720-1733B26DE566}"/>
    <cellStyle name="Comma 18 5" xfId="756" xr:uid="{675D7174-EAD7-48C0-90D1-214724486C51}"/>
    <cellStyle name="Comma 18 5 2" xfId="1818" xr:uid="{B7C6C011-1C90-40AF-9996-4BB43DB87819}"/>
    <cellStyle name="Comma 18 5 2 2" xfId="3930" xr:uid="{95749287-5981-49CA-B542-45D60E95E52B}"/>
    <cellStyle name="Comma 18 5 2 2 2" xfId="8156" xr:uid="{43C50CC2-29C9-4A11-874E-894037675D97}"/>
    <cellStyle name="Comma 18 5 2 2 2 2" xfId="16604" xr:uid="{437AF2CA-CA33-491B-A1D4-9C7969BBB5D9}"/>
    <cellStyle name="Comma 18 5 2 2 2 2 2" xfId="33544" xr:uid="{F2BB22B9-B761-492F-9640-2A15B5BCA271}"/>
    <cellStyle name="Comma 18 5 2 2 2 3" xfId="25096" xr:uid="{16AD5FD7-B843-42B0-9F67-231D58BA5483}"/>
    <cellStyle name="Comma 18 5 2 2 3" xfId="12380" xr:uid="{99300E7B-095B-4077-A08D-A3F8A48285EB}"/>
    <cellStyle name="Comma 18 5 2 2 3 2" xfId="29320" xr:uid="{24D04952-A63B-4FCD-922A-438E8239D727}"/>
    <cellStyle name="Comma 18 5 2 2 4" xfId="20872" xr:uid="{E86B1EFE-FD6E-49BF-AA35-19FA703C0674}"/>
    <cellStyle name="Comma 18 5 2 3" xfId="6044" xr:uid="{EDFB7C98-B5DA-4DEF-8BB8-2A4F82106E46}"/>
    <cellStyle name="Comma 18 5 2 3 2" xfId="14492" xr:uid="{50181306-CD55-40A8-A650-B646B858F729}"/>
    <cellStyle name="Comma 18 5 2 3 2 2" xfId="31432" xr:uid="{CC298B6A-179D-40F2-BB70-237368D781CF}"/>
    <cellStyle name="Comma 18 5 2 3 3" xfId="22984" xr:uid="{CAD1A59A-D6E5-4140-A588-2322CDE8FB67}"/>
    <cellStyle name="Comma 18 5 2 4" xfId="10268" xr:uid="{6601E0E0-700F-4455-9EAB-E904A089FC77}"/>
    <cellStyle name="Comma 18 5 2 4 2" xfId="27208" xr:uid="{F020AE6B-87AF-4C84-A4CB-C7149C5A8D9A}"/>
    <cellStyle name="Comma 18 5 2 5" xfId="18760" xr:uid="{EF1FF935-9C03-4B4C-BBDE-43DBEE043390}"/>
    <cellStyle name="Comma 18 5 3" xfId="2874" xr:uid="{24D76663-2B32-4A20-AA4C-E97673E1DCDF}"/>
    <cellStyle name="Comma 18 5 3 2" xfId="7100" xr:uid="{B989995B-AAFB-4050-9279-14515E6F5EA5}"/>
    <cellStyle name="Comma 18 5 3 2 2" xfId="15548" xr:uid="{7F9D4B93-361E-4714-840D-903D5A1E3579}"/>
    <cellStyle name="Comma 18 5 3 2 2 2" xfId="32488" xr:uid="{12AE4399-0050-402A-B993-3DD25E4884E2}"/>
    <cellStyle name="Comma 18 5 3 2 3" xfId="24040" xr:uid="{32E71AA6-C2B1-4E74-B696-BA61F4193AA4}"/>
    <cellStyle name="Comma 18 5 3 3" xfId="11324" xr:uid="{A1BD1BBF-1598-4C38-9076-EAD607EA6191}"/>
    <cellStyle name="Comma 18 5 3 3 2" xfId="28264" xr:uid="{C429B197-63CF-451C-B89E-05FB3A7F1BAF}"/>
    <cellStyle name="Comma 18 5 3 4" xfId="19816" xr:uid="{D0B9428C-DA82-46D3-9229-C1BF52F36A8E}"/>
    <cellStyle name="Comma 18 5 4" xfId="4988" xr:uid="{94037DB4-FEF5-43B7-A57A-1133034C246D}"/>
    <cellStyle name="Comma 18 5 4 2" xfId="13436" xr:uid="{310FA879-9C25-4B00-9FBE-92B2F495DDC6}"/>
    <cellStyle name="Comma 18 5 4 2 2" xfId="30376" xr:uid="{F2094BCB-CDC3-467A-8FF4-543998BD7269}"/>
    <cellStyle name="Comma 18 5 4 3" xfId="21928" xr:uid="{9A27C967-4EDA-4C36-BEC4-3B3AC3FDAAAC}"/>
    <cellStyle name="Comma 18 5 5" xfId="9212" xr:uid="{748195D9-47AE-45C6-ABD6-6D361C84D2FE}"/>
    <cellStyle name="Comma 18 5 5 2" xfId="26152" xr:uid="{09984506-F2B2-4A2D-9239-EEA85C5B65AA}"/>
    <cellStyle name="Comma 18 5 6" xfId="17704" xr:uid="{CB7B73F4-FA9B-471C-B6C5-F17887D6961A}"/>
    <cellStyle name="Comma 18 6" xfId="1108" xr:uid="{758CC19A-E5EA-4F24-946E-A62B800AFBF6}"/>
    <cellStyle name="Comma 18 6 2" xfId="2170" xr:uid="{91ACEC3F-4953-46CC-88DA-1591866DFF2E}"/>
    <cellStyle name="Comma 18 6 2 2" xfId="4282" xr:uid="{A94369FB-8FB7-428C-90FA-55589DA18CCC}"/>
    <cellStyle name="Comma 18 6 2 2 2" xfId="8508" xr:uid="{4A0D2E82-3DEF-4AE7-A527-F269136B09CB}"/>
    <cellStyle name="Comma 18 6 2 2 2 2" xfId="16956" xr:uid="{2BFB259F-5B34-4AC7-804D-35DEC26754BB}"/>
    <cellStyle name="Comma 18 6 2 2 2 2 2" xfId="33896" xr:uid="{624FBE21-31FF-4EAC-815C-8B80EB036560}"/>
    <cellStyle name="Comma 18 6 2 2 2 3" xfId="25448" xr:uid="{E7666AF4-C8BE-459E-A54B-0A9A31703CA1}"/>
    <cellStyle name="Comma 18 6 2 2 3" xfId="12732" xr:uid="{BFE73376-6843-4DA0-8312-B7D248C0F473}"/>
    <cellStyle name="Comma 18 6 2 2 3 2" xfId="29672" xr:uid="{478F1BF1-624A-4698-A9F9-5D5E7FC8CAFF}"/>
    <cellStyle name="Comma 18 6 2 2 4" xfId="21224" xr:uid="{FF2413E0-20CD-447B-9284-ECD13C4124EC}"/>
    <cellStyle name="Comma 18 6 2 3" xfId="6396" xr:uid="{1C4C7BF0-A088-45F4-9D06-A24B8B92A72E}"/>
    <cellStyle name="Comma 18 6 2 3 2" xfId="14844" xr:uid="{57E6CFC1-555A-4029-BDB7-3C7DD8749D91}"/>
    <cellStyle name="Comma 18 6 2 3 2 2" xfId="31784" xr:uid="{1E683CDC-84C7-4A3D-8F65-98C7641C2911}"/>
    <cellStyle name="Comma 18 6 2 3 3" xfId="23336" xr:uid="{F94EBA3B-EBD7-4BF5-9544-F71208791BFA}"/>
    <cellStyle name="Comma 18 6 2 4" xfId="10620" xr:uid="{68C7FA0C-5FEF-4722-B0BA-0342241D3CEF}"/>
    <cellStyle name="Comma 18 6 2 4 2" xfId="27560" xr:uid="{751F757E-6BB8-44BF-BDFA-A00809D446C4}"/>
    <cellStyle name="Comma 18 6 2 5" xfId="19112" xr:uid="{9F570823-53FD-4885-ABBA-B06C249C9A20}"/>
    <cellStyle name="Comma 18 6 3" xfId="3226" xr:uid="{01298F98-3D65-4AAA-8A05-140CC64E3C6D}"/>
    <cellStyle name="Comma 18 6 3 2" xfId="7452" xr:uid="{06EFA705-FED7-4E99-9BAC-8C2576A942A3}"/>
    <cellStyle name="Comma 18 6 3 2 2" xfId="15900" xr:uid="{F52E82E8-D6C0-4E3A-BB3E-B0BDBF1B295F}"/>
    <cellStyle name="Comma 18 6 3 2 2 2" xfId="32840" xr:uid="{B120689E-04DB-4176-AB73-24B99CF96430}"/>
    <cellStyle name="Comma 18 6 3 2 3" xfId="24392" xr:uid="{55798B7D-0F17-4D95-96DE-9E8D0325AC18}"/>
    <cellStyle name="Comma 18 6 3 3" xfId="11676" xr:uid="{4EAB0A92-C836-474D-9225-AE26C88553B1}"/>
    <cellStyle name="Comma 18 6 3 3 2" xfId="28616" xr:uid="{C213F237-84CA-4EE6-9D90-857D1C33613A}"/>
    <cellStyle name="Comma 18 6 3 4" xfId="20168" xr:uid="{CB76BB64-6C66-4512-AA1C-D2DB635436EE}"/>
    <cellStyle name="Comma 18 6 4" xfId="5340" xr:uid="{291C9E0C-6EA2-4A22-B7E4-B88D6B373DE8}"/>
    <cellStyle name="Comma 18 6 4 2" xfId="13788" xr:uid="{2BEFAC55-7E57-4BA4-B040-032C347BD8B0}"/>
    <cellStyle name="Comma 18 6 4 2 2" xfId="30728" xr:uid="{60E4231B-0820-4BF1-AE09-7C2CA451DE2C}"/>
    <cellStyle name="Comma 18 6 4 3" xfId="22280" xr:uid="{EE8EEEE8-E197-4031-9256-1EF6FBEC46EB}"/>
    <cellStyle name="Comma 18 6 5" xfId="9564" xr:uid="{1E1C06E5-A1EA-470B-A88C-F56409D7759A}"/>
    <cellStyle name="Comma 18 6 5 2" xfId="26504" xr:uid="{F5B8DA88-208E-400A-9AA4-70BBA2EE89AC}"/>
    <cellStyle name="Comma 18 6 6" xfId="18056" xr:uid="{1FCE1308-8D50-4431-A663-D558E3C5CF26}"/>
    <cellStyle name="Comma 18 7" xfId="1290" xr:uid="{5E7ECAC8-A130-42AF-ABBC-291E875E2DFE}"/>
    <cellStyle name="Comma 18 7 2" xfId="2346" xr:uid="{50A988AE-F740-4C27-87FF-EA0D652A5B82}"/>
    <cellStyle name="Comma 18 7 2 2" xfId="4458" xr:uid="{09D734C6-8CB8-43E4-936B-5364ACAF70A8}"/>
    <cellStyle name="Comma 18 7 2 2 2" xfId="8684" xr:uid="{3AC6BE35-6929-458F-B700-41A99E57B408}"/>
    <cellStyle name="Comma 18 7 2 2 2 2" xfId="17132" xr:uid="{44CC63F9-C49C-4BC5-84F7-DB2F38803288}"/>
    <cellStyle name="Comma 18 7 2 2 2 2 2" xfId="34072" xr:uid="{BC523044-C384-41AC-99F2-5F9D71550E56}"/>
    <cellStyle name="Comma 18 7 2 2 2 3" xfId="25624" xr:uid="{7B9BC8E9-9E64-4D2D-B7BE-5FDD0E4BB7D0}"/>
    <cellStyle name="Comma 18 7 2 2 3" xfId="12908" xr:uid="{EEEB3C94-F028-47DA-8997-6860D9EA93EF}"/>
    <cellStyle name="Comma 18 7 2 2 3 2" xfId="29848" xr:uid="{F4A3F7D6-41EB-4FE0-9A30-D7B7758B0EEC}"/>
    <cellStyle name="Comma 18 7 2 2 4" xfId="21400" xr:uid="{D1D5C9D9-EEBE-47C6-8CEC-15D6685F955B}"/>
    <cellStyle name="Comma 18 7 2 3" xfId="6572" xr:uid="{5B5720B3-5CEE-4D89-B092-F4EC12A1A027}"/>
    <cellStyle name="Comma 18 7 2 3 2" xfId="15020" xr:uid="{825D6C57-047A-4894-A11E-A3687F133519}"/>
    <cellStyle name="Comma 18 7 2 3 2 2" xfId="31960" xr:uid="{6CCEFB28-F9C7-4D5E-B3B7-EE62ECB26071}"/>
    <cellStyle name="Comma 18 7 2 3 3" xfId="23512" xr:uid="{78BA0470-DA19-41D8-968B-554655FBB0E0}"/>
    <cellStyle name="Comma 18 7 2 4" xfId="10796" xr:uid="{DCD29581-E58E-491F-A583-AD10C2CA3DA9}"/>
    <cellStyle name="Comma 18 7 2 4 2" xfId="27736" xr:uid="{5CE3D3B1-7A51-4005-B9C6-8CF0BACF17B3}"/>
    <cellStyle name="Comma 18 7 2 5" xfId="19288" xr:uid="{8F15C206-EE60-496B-BAD7-E7B317C68534}"/>
    <cellStyle name="Comma 18 7 3" xfId="3402" xr:uid="{250AAE78-42CB-4079-84D5-AC04A9C4EA77}"/>
    <cellStyle name="Comma 18 7 3 2" xfId="7628" xr:uid="{1FC3C054-10B2-431D-9B1F-4781B21F1F94}"/>
    <cellStyle name="Comma 18 7 3 2 2" xfId="16076" xr:uid="{E3B45804-2758-48C9-80F2-5B0BD3AAC1B6}"/>
    <cellStyle name="Comma 18 7 3 2 2 2" xfId="33016" xr:uid="{2105F326-4305-4CCD-B5D5-7977EFF34C35}"/>
    <cellStyle name="Comma 18 7 3 2 3" xfId="24568" xr:uid="{3024C031-891A-4630-98DC-449ACDB6C9D2}"/>
    <cellStyle name="Comma 18 7 3 3" xfId="11852" xr:uid="{49E5423F-7F71-43F4-B96E-9154B44B07BA}"/>
    <cellStyle name="Comma 18 7 3 3 2" xfId="28792" xr:uid="{C624A924-683B-445A-9A86-DDC9886A1704}"/>
    <cellStyle name="Comma 18 7 3 4" xfId="20344" xr:uid="{E839DF6B-F51E-43C3-AF00-48BF1A720CD0}"/>
    <cellStyle name="Comma 18 7 4" xfId="5516" xr:uid="{5B700BEC-7210-4D04-897A-51977916D706}"/>
    <cellStyle name="Comma 18 7 4 2" xfId="13964" xr:uid="{192C19EC-9F35-4BC5-BE30-EB07D2F12CEE}"/>
    <cellStyle name="Comma 18 7 4 2 2" xfId="30904" xr:uid="{938E970F-311E-49F3-B3E8-EB0E831C1BE6}"/>
    <cellStyle name="Comma 18 7 4 3" xfId="22456" xr:uid="{A1D4A22A-1376-4DE8-AD19-89D9F0ADBDA7}"/>
    <cellStyle name="Comma 18 7 5" xfId="9740" xr:uid="{411FCC4B-D759-4B90-9F97-3BB0950B645A}"/>
    <cellStyle name="Comma 18 7 5 2" xfId="26680" xr:uid="{37CA2B73-EA1D-4226-BE4C-F78C3C395A90}"/>
    <cellStyle name="Comma 18 7 6" xfId="18232" xr:uid="{D0EF9822-E0D3-4173-8032-D12C0904FE23}"/>
    <cellStyle name="Comma 18 8" xfId="1466" xr:uid="{6DA24F9D-39CD-4676-82DA-705CB3664FB8}"/>
    <cellStyle name="Comma 18 8 2" xfId="3578" xr:uid="{1160894C-9988-4265-8C16-FE139C1D57B0}"/>
    <cellStyle name="Comma 18 8 2 2" xfId="7804" xr:uid="{A3524FC7-2FE6-4398-8234-C0A4CC8D6792}"/>
    <cellStyle name="Comma 18 8 2 2 2" xfId="16252" xr:uid="{6C03834B-18D8-43F2-AD20-622D6A642EAC}"/>
    <cellStyle name="Comma 18 8 2 2 2 2" xfId="33192" xr:uid="{86BB780C-0EA9-4911-A198-D0FA395E023D}"/>
    <cellStyle name="Comma 18 8 2 2 3" xfId="24744" xr:uid="{E46F5BAE-4C55-447B-BEA1-DA1667807FFF}"/>
    <cellStyle name="Comma 18 8 2 3" xfId="12028" xr:uid="{5EA97B54-3260-456A-B89E-31D7780EBF41}"/>
    <cellStyle name="Comma 18 8 2 3 2" xfId="28968" xr:uid="{04A32A8F-8EB0-4A38-A84B-4F11937E1884}"/>
    <cellStyle name="Comma 18 8 2 4" xfId="20520" xr:uid="{F847DA8F-2B49-4AF3-90C6-88A311496954}"/>
    <cellStyle name="Comma 18 8 3" xfId="5692" xr:uid="{B3858844-FF51-4C6A-AEA1-EC4FF192221C}"/>
    <cellStyle name="Comma 18 8 3 2" xfId="14140" xr:uid="{EBB9EE2A-2974-408E-86A4-AE1F3E9360A8}"/>
    <cellStyle name="Comma 18 8 3 2 2" xfId="31080" xr:uid="{9A08133E-E60F-4199-9A05-7474A756A4EF}"/>
    <cellStyle name="Comma 18 8 3 3" xfId="22632" xr:uid="{09838A88-FAC9-46CC-B70D-116A5D6A0828}"/>
    <cellStyle name="Comma 18 8 4" xfId="9916" xr:uid="{019018C4-BF82-4F3D-BE8E-39418177B696}"/>
    <cellStyle name="Comma 18 8 4 2" xfId="26856" xr:uid="{E8FD6F21-DDF1-4716-8243-2A90C29F8AB8}"/>
    <cellStyle name="Comma 18 8 5" xfId="18408" xr:uid="{21D976A5-44F8-4F6E-A1F4-880459DC51E5}"/>
    <cellStyle name="Comma 18 9" xfId="2522" xr:uid="{E653174D-DF10-4581-9BAD-F33ED162A11E}"/>
    <cellStyle name="Comma 18 9 2" xfId="6748" xr:uid="{2CC4A5EF-7E37-43CA-BAA0-4DF2A4FE8026}"/>
    <cellStyle name="Comma 18 9 2 2" xfId="15196" xr:uid="{0E7BB7CD-7254-45A6-B55E-391492306BF0}"/>
    <cellStyle name="Comma 18 9 2 2 2" xfId="32136" xr:uid="{574C36BB-8904-429C-932A-C9CAA8DDE825}"/>
    <cellStyle name="Comma 18 9 2 3" xfId="23688" xr:uid="{DDE74BCE-922A-4804-9A18-45836F7C1B6A}"/>
    <cellStyle name="Comma 18 9 3" xfId="10972" xr:uid="{96D47012-BBEE-4535-9A3B-C545C906EA8E}"/>
    <cellStyle name="Comma 18 9 3 2" xfId="27912" xr:uid="{620BCAD0-E9A7-4613-9A4D-D7A5535FDCCB}"/>
    <cellStyle name="Comma 18 9 4" xfId="19464" xr:uid="{3ECE7FC6-D8A6-49D7-89A7-E46CE0EDAAFD}"/>
    <cellStyle name="Comma 19" xfId="105" xr:uid="{FEF8B0B2-1000-4D88-88FA-41A8DA71B353}"/>
    <cellStyle name="Comma 19 10" xfId="4638" xr:uid="{EB4E96A9-B316-48E3-9A98-13F7DD0B038D}"/>
    <cellStyle name="Comma 19 10 2" xfId="13087" xr:uid="{549B7F56-11E1-4633-8263-26B5F7A72F26}"/>
    <cellStyle name="Comma 19 10 2 2" xfId="30027" xr:uid="{D3EC3403-57CB-4094-991F-27DE07597917}"/>
    <cellStyle name="Comma 19 10 3" xfId="21579" xr:uid="{4DA9E9B4-4B77-4BCF-9FC2-AC60281AC95D}"/>
    <cellStyle name="Comma 19 11" xfId="8863" xr:uid="{8529FFA5-47E7-40FB-A261-5B4C761615AF}"/>
    <cellStyle name="Comma 19 11 2" xfId="25803" xr:uid="{355E36A3-CADB-4F87-ABC7-50B8C43297D8}"/>
    <cellStyle name="Comma 19 12" xfId="17315" xr:uid="{7D0CB403-CBA1-4E62-AFDE-E059E01DB462}"/>
    <cellStyle name="Comma 19 2" xfId="106" xr:uid="{85747673-8CDA-4641-A2B0-30C1973DB595}"/>
    <cellStyle name="Comma 19 2 10" xfId="17316" xr:uid="{6367E53E-AA21-416F-B480-7ABFB079BCBD}"/>
    <cellStyle name="Comma 19 2 2" xfId="582" xr:uid="{ABDC8951-421E-4B04-A3DD-1C5DBE4ECE82}"/>
    <cellStyle name="Comma 19 2 2 2" xfId="936" xr:uid="{99DE60AD-F92E-4FEE-BF54-489381170D3E}"/>
    <cellStyle name="Comma 19 2 2 2 2" xfId="1998" xr:uid="{09355496-EBF9-4B34-8316-6964274F0128}"/>
    <cellStyle name="Comma 19 2 2 2 2 2" xfId="4110" xr:uid="{577E33C9-AA81-46B1-AA33-24702C2ACAAD}"/>
    <cellStyle name="Comma 19 2 2 2 2 2 2" xfId="8336" xr:uid="{66B08B47-2E37-4EB4-93EF-482922A6B9E5}"/>
    <cellStyle name="Comma 19 2 2 2 2 2 2 2" xfId="16784" xr:uid="{4B1F9304-4DBB-4416-A556-FACA32D573DA}"/>
    <cellStyle name="Comma 19 2 2 2 2 2 2 2 2" xfId="33724" xr:uid="{8C956594-7F62-4E0E-8067-85A6A229DAA4}"/>
    <cellStyle name="Comma 19 2 2 2 2 2 2 3" xfId="25276" xr:uid="{934799CA-11DF-4244-A2FC-2F059FD2FBAC}"/>
    <cellStyle name="Comma 19 2 2 2 2 2 3" xfId="12560" xr:uid="{9E4D40D8-BD2F-4E4C-8612-BAD406269CA3}"/>
    <cellStyle name="Comma 19 2 2 2 2 2 3 2" xfId="29500" xr:uid="{EAB1F4DC-B2B4-47AB-8B7A-43839D77BD41}"/>
    <cellStyle name="Comma 19 2 2 2 2 2 4" xfId="21052" xr:uid="{CEB9519D-A5F0-4B60-8B8A-0434288EA8D2}"/>
    <cellStyle name="Comma 19 2 2 2 2 3" xfId="6224" xr:uid="{A57ACF24-8D14-471D-AE9E-E6BD0C5B0E7D}"/>
    <cellStyle name="Comma 19 2 2 2 2 3 2" xfId="14672" xr:uid="{36688DC8-1BA0-4258-A01F-491BE280372D}"/>
    <cellStyle name="Comma 19 2 2 2 2 3 2 2" xfId="31612" xr:uid="{0B72A9ED-BB55-45AA-BD6A-B75936CA82EC}"/>
    <cellStyle name="Comma 19 2 2 2 2 3 3" xfId="23164" xr:uid="{C5AD3AE7-64B6-4D5C-BB1F-0677D596AE4D}"/>
    <cellStyle name="Comma 19 2 2 2 2 4" xfId="10448" xr:uid="{D80DD762-88E0-4FE0-A8AC-6997CF5BF26D}"/>
    <cellStyle name="Comma 19 2 2 2 2 4 2" xfId="27388" xr:uid="{1DE535CB-298B-48BC-9008-2E06F3EC4959}"/>
    <cellStyle name="Comma 19 2 2 2 2 5" xfId="18940" xr:uid="{F3CB5CD1-9527-4227-A139-797A8D0E8FE7}"/>
    <cellStyle name="Comma 19 2 2 2 3" xfId="3054" xr:uid="{1A40680A-D1BE-4631-9FB0-A86EAD1A5A72}"/>
    <cellStyle name="Comma 19 2 2 2 3 2" xfId="7280" xr:uid="{DDBEB139-B349-4028-A65C-BA3178220FAB}"/>
    <cellStyle name="Comma 19 2 2 2 3 2 2" xfId="15728" xr:uid="{B5D45020-8F4F-40B7-BA2B-96C0A2918EAA}"/>
    <cellStyle name="Comma 19 2 2 2 3 2 2 2" xfId="32668" xr:uid="{D0296B24-70D0-4685-B77F-863D2861CC68}"/>
    <cellStyle name="Comma 19 2 2 2 3 2 3" xfId="24220" xr:uid="{708B0B55-8070-431A-84A2-8050B930B7BF}"/>
    <cellStyle name="Comma 19 2 2 2 3 3" xfId="11504" xr:uid="{1904B580-8668-482B-A81C-92D1C32F4A30}"/>
    <cellStyle name="Comma 19 2 2 2 3 3 2" xfId="28444" xr:uid="{E90A2EF5-87A2-4E37-868F-436F89099848}"/>
    <cellStyle name="Comma 19 2 2 2 3 4" xfId="19996" xr:uid="{AD4F5DCB-2256-4558-8E5D-6264CE9AE222}"/>
    <cellStyle name="Comma 19 2 2 2 4" xfId="5168" xr:uid="{41A82A4E-A82A-4414-8E8F-4E277181AC67}"/>
    <cellStyle name="Comma 19 2 2 2 4 2" xfId="13616" xr:uid="{9FC01865-B7D5-4099-9C80-709A31B5F504}"/>
    <cellStyle name="Comma 19 2 2 2 4 2 2" xfId="30556" xr:uid="{26C75EC1-2DE2-4DCE-B93D-7F84E51B943F}"/>
    <cellStyle name="Comma 19 2 2 2 4 3" xfId="22108" xr:uid="{088D5811-4D6E-4B5D-B665-823F272E4FEC}"/>
    <cellStyle name="Comma 19 2 2 2 5" xfId="9392" xr:uid="{3947F9A4-66FB-4B76-BA40-1C0295B56DCF}"/>
    <cellStyle name="Comma 19 2 2 2 5 2" xfId="26332" xr:uid="{47390AF4-DD79-4477-993F-AA50E3DCBACE}"/>
    <cellStyle name="Comma 19 2 2 2 6" xfId="17884" xr:uid="{26ED2FB0-6DF7-4767-B150-E26FFE23D272}"/>
    <cellStyle name="Comma 19 2 2 3" xfId="1646" xr:uid="{7190B166-04F0-4579-9239-BFC0068B7FBD}"/>
    <cellStyle name="Comma 19 2 2 3 2" xfId="3758" xr:uid="{98FCE3A8-7578-443B-8BAC-E8216B4EF373}"/>
    <cellStyle name="Comma 19 2 2 3 2 2" xfId="7984" xr:uid="{A8CD8DAD-BB37-4F60-8C61-9F275F0EBD3F}"/>
    <cellStyle name="Comma 19 2 2 3 2 2 2" xfId="16432" xr:uid="{BA484D6B-C4F4-40B3-B34D-E1326A919905}"/>
    <cellStyle name="Comma 19 2 2 3 2 2 2 2" xfId="33372" xr:uid="{64B71247-9799-412E-8325-FE1DDBD984DA}"/>
    <cellStyle name="Comma 19 2 2 3 2 2 3" xfId="24924" xr:uid="{74CE3E78-9618-4ED8-A086-C3E28F0E3AAD}"/>
    <cellStyle name="Comma 19 2 2 3 2 3" xfId="12208" xr:uid="{74800BF7-F340-46CD-BB47-A91AF0B053B3}"/>
    <cellStyle name="Comma 19 2 2 3 2 3 2" xfId="29148" xr:uid="{5363969F-9B59-4C78-BC8E-BD17477762BB}"/>
    <cellStyle name="Comma 19 2 2 3 2 4" xfId="20700" xr:uid="{A03AB8C8-B25A-47BF-B576-5317F71B7714}"/>
    <cellStyle name="Comma 19 2 2 3 3" xfId="5872" xr:uid="{E2806D27-C569-4CC6-9F7B-713E7DFBFBB7}"/>
    <cellStyle name="Comma 19 2 2 3 3 2" xfId="14320" xr:uid="{861DDDF1-E75E-422C-9772-E02D3019CE1A}"/>
    <cellStyle name="Comma 19 2 2 3 3 2 2" xfId="31260" xr:uid="{78F0E350-366D-4EE8-B08D-A91961C5DF35}"/>
    <cellStyle name="Comma 19 2 2 3 3 3" xfId="22812" xr:uid="{6D29C7A0-742C-4957-849A-B34C483173B0}"/>
    <cellStyle name="Comma 19 2 2 3 4" xfId="10096" xr:uid="{06026E6C-C55F-4CFF-831A-A8442F6B7153}"/>
    <cellStyle name="Comma 19 2 2 3 4 2" xfId="27036" xr:uid="{70C82761-3AC1-4966-A87A-23BC85870497}"/>
    <cellStyle name="Comma 19 2 2 3 5" xfId="18588" xr:uid="{DE00EC90-BEBA-4F61-8659-CF1EF9016A78}"/>
    <cellStyle name="Comma 19 2 2 4" xfId="2702" xr:uid="{A1843C0E-6AD1-4021-B968-844F74165E68}"/>
    <cellStyle name="Comma 19 2 2 4 2" xfId="6928" xr:uid="{F8957B96-E96F-4024-87B7-1A87E9ABC482}"/>
    <cellStyle name="Comma 19 2 2 4 2 2" xfId="15376" xr:uid="{B5715843-2823-4A95-9B60-643ABFD930D6}"/>
    <cellStyle name="Comma 19 2 2 4 2 2 2" xfId="32316" xr:uid="{F5C5142B-0012-4C8F-BD77-61A30AF2BF4E}"/>
    <cellStyle name="Comma 19 2 2 4 2 3" xfId="23868" xr:uid="{D13EC13D-0E11-43D3-B833-83A347C9DA30}"/>
    <cellStyle name="Comma 19 2 2 4 3" xfId="11152" xr:uid="{76B22FD4-07A8-4B8A-A5AB-81CBF2E4DD02}"/>
    <cellStyle name="Comma 19 2 2 4 3 2" xfId="28092" xr:uid="{32FCDF30-2242-49AF-9576-7FFBAD4A8110}"/>
    <cellStyle name="Comma 19 2 2 4 4" xfId="19644" xr:uid="{094849C2-8254-4240-82D6-D08C07F7697D}"/>
    <cellStyle name="Comma 19 2 2 5" xfId="4816" xr:uid="{4FA274DA-BC87-4AC8-A2BF-044C3EC4B616}"/>
    <cellStyle name="Comma 19 2 2 5 2" xfId="13264" xr:uid="{8E35FD86-D9A2-4F23-B559-E3BFEB0B31BA}"/>
    <cellStyle name="Comma 19 2 2 5 2 2" xfId="30204" xr:uid="{7E270DD3-E66B-4C5E-A963-E5ED8B5B91D4}"/>
    <cellStyle name="Comma 19 2 2 5 3" xfId="21756" xr:uid="{63F0DF6E-07A5-407A-BCEA-4514F1F5E359}"/>
    <cellStyle name="Comma 19 2 2 6" xfId="9040" xr:uid="{CF404078-FF4D-40ED-BECB-6E8118B2C9E4}"/>
    <cellStyle name="Comma 19 2 2 6 2" xfId="25980" xr:uid="{6E128196-0340-48A0-B6F4-E6BBE3069BF9}"/>
    <cellStyle name="Comma 19 2 2 7" xfId="17532" xr:uid="{D5BEB01B-4074-4D89-86E1-29C350A87AA4}"/>
    <cellStyle name="Comma 19 2 3" xfId="760" xr:uid="{5E503472-26D2-480F-89D9-285A19176808}"/>
    <cellStyle name="Comma 19 2 3 2" xfId="1822" xr:uid="{D989BA7F-C28D-404B-8FBC-E80410C4BFE5}"/>
    <cellStyle name="Comma 19 2 3 2 2" xfId="3934" xr:uid="{0EE86AC9-2136-41CE-A133-A5EC0A906339}"/>
    <cellStyle name="Comma 19 2 3 2 2 2" xfId="8160" xr:uid="{4EAE6022-980A-4521-894B-977088E78511}"/>
    <cellStyle name="Comma 19 2 3 2 2 2 2" xfId="16608" xr:uid="{090864D6-C220-478B-9831-9CD3B432FF3F}"/>
    <cellStyle name="Comma 19 2 3 2 2 2 2 2" xfId="33548" xr:uid="{5AA44194-F6B5-4219-AE0B-645C2290CBCE}"/>
    <cellStyle name="Comma 19 2 3 2 2 2 3" xfId="25100" xr:uid="{A2D7AE04-D2CE-48D9-9106-55772EB968E2}"/>
    <cellStyle name="Comma 19 2 3 2 2 3" xfId="12384" xr:uid="{E40F2C40-CEA1-411C-B06B-27EECEF6BED3}"/>
    <cellStyle name="Comma 19 2 3 2 2 3 2" xfId="29324" xr:uid="{23FF5843-3217-4781-88A6-3E73F896C572}"/>
    <cellStyle name="Comma 19 2 3 2 2 4" xfId="20876" xr:uid="{B00EDD7B-2019-4AE9-B0D8-1B56CE3DE951}"/>
    <cellStyle name="Comma 19 2 3 2 3" xfId="6048" xr:uid="{2E0D2588-4E02-4048-9B08-18B8DBDFE810}"/>
    <cellStyle name="Comma 19 2 3 2 3 2" xfId="14496" xr:uid="{0D386FC7-7294-4EC1-957C-4D34C0C9FF70}"/>
    <cellStyle name="Comma 19 2 3 2 3 2 2" xfId="31436" xr:uid="{535D1933-457E-442A-B4AD-0D121E6F9C42}"/>
    <cellStyle name="Comma 19 2 3 2 3 3" xfId="22988" xr:uid="{BD10075A-D451-480C-A7B1-ED3F00884A99}"/>
    <cellStyle name="Comma 19 2 3 2 4" xfId="10272" xr:uid="{1A62473D-36CB-4775-8038-9EA0A73EE8EE}"/>
    <cellStyle name="Comma 19 2 3 2 4 2" xfId="27212" xr:uid="{4D9677A6-D93D-47A8-A424-AC773A8A33AD}"/>
    <cellStyle name="Comma 19 2 3 2 5" xfId="18764" xr:uid="{29D6031F-F0FB-4019-91DD-65013C0C9F29}"/>
    <cellStyle name="Comma 19 2 3 3" xfId="2878" xr:uid="{4509980D-19B5-4AD3-B400-91C6CACDD7A7}"/>
    <cellStyle name="Comma 19 2 3 3 2" xfId="7104" xr:uid="{06FE029A-ADB2-403E-B7F5-6F8C967C3C64}"/>
    <cellStyle name="Comma 19 2 3 3 2 2" xfId="15552" xr:uid="{F4E5FF9A-F17E-4809-A6E7-8C16CE4AD97E}"/>
    <cellStyle name="Comma 19 2 3 3 2 2 2" xfId="32492" xr:uid="{E274401C-DB55-423E-BD3B-9BB999F0CA8B}"/>
    <cellStyle name="Comma 19 2 3 3 2 3" xfId="24044" xr:uid="{8F521351-E630-4578-8FC1-F28F2D72D524}"/>
    <cellStyle name="Comma 19 2 3 3 3" xfId="11328" xr:uid="{F6D0E04B-3C22-4F56-9C97-227DA3E33394}"/>
    <cellStyle name="Comma 19 2 3 3 3 2" xfId="28268" xr:uid="{46EF4A68-9F73-4716-AEBB-C64198792263}"/>
    <cellStyle name="Comma 19 2 3 3 4" xfId="19820" xr:uid="{502E9184-A892-4ED6-A3D0-FF9248709AA3}"/>
    <cellStyle name="Comma 19 2 3 4" xfId="4992" xr:uid="{5C50F391-BF55-4E87-AA82-B7DAA4C481E8}"/>
    <cellStyle name="Comma 19 2 3 4 2" xfId="13440" xr:uid="{9811B4D8-D263-4211-88C6-E6C1358AD598}"/>
    <cellStyle name="Comma 19 2 3 4 2 2" xfId="30380" xr:uid="{74555075-D7B2-4D31-8418-D0CC58265D2B}"/>
    <cellStyle name="Comma 19 2 3 4 3" xfId="21932" xr:uid="{F34F697A-A604-47ED-B9DF-76FE3AD65B54}"/>
    <cellStyle name="Comma 19 2 3 5" xfId="9216" xr:uid="{0E2A19F1-BCC9-4129-BFEA-39EF3F1F6F79}"/>
    <cellStyle name="Comma 19 2 3 5 2" xfId="26156" xr:uid="{E0834B41-28B4-4EF8-85F6-6BB24B993838}"/>
    <cellStyle name="Comma 19 2 3 6" xfId="17708" xr:uid="{3570AB62-1758-49C4-ABF2-270161C05706}"/>
    <cellStyle name="Comma 19 2 4" xfId="1112" xr:uid="{D55108B1-329B-47F2-8974-3947200FA70A}"/>
    <cellStyle name="Comma 19 2 4 2" xfId="2174" xr:uid="{53687DB7-FF4D-4ECF-B9FC-6321E2678163}"/>
    <cellStyle name="Comma 19 2 4 2 2" xfId="4286" xr:uid="{CAA1F548-D28A-4AF6-B267-B5763F6FA018}"/>
    <cellStyle name="Comma 19 2 4 2 2 2" xfId="8512" xr:uid="{AA71C666-BF5D-413F-8E2F-4B20EC3430DC}"/>
    <cellStyle name="Comma 19 2 4 2 2 2 2" xfId="16960" xr:uid="{4945EFBB-67BA-41F1-80C4-25BE7AAB9F52}"/>
    <cellStyle name="Comma 19 2 4 2 2 2 2 2" xfId="33900" xr:uid="{355AADEB-8CE9-449E-8D09-2B9ABEC4F543}"/>
    <cellStyle name="Comma 19 2 4 2 2 2 3" xfId="25452" xr:uid="{9FA3C2BD-0A68-42B8-9CCA-1E45DCD6641C}"/>
    <cellStyle name="Comma 19 2 4 2 2 3" xfId="12736" xr:uid="{2482CA20-705F-42F3-8CA1-D0EA4730CF23}"/>
    <cellStyle name="Comma 19 2 4 2 2 3 2" xfId="29676" xr:uid="{3F27E2BA-1583-4A69-A97D-C934FFC5B5BE}"/>
    <cellStyle name="Comma 19 2 4 2 2 4" xfId="21228" xr:uid="{66E500DD-13D5-4C89-B21C-925A5D3B4CED}"/>
    <cellStyle name="Comma 19 2 4 2 3" xfId="6400" xr:uid="{7C58CB5B-CEC2-4B1F-9EBE-4F54CBF909B0}"/>
    <cellStyle name="Comma 19 2 4 2 3 2" xfId="14848" xr:uid="{B44B7EEA-D40D-471A-B0AA-DF87209D297D}"/>
    <cellStyle name="Comma 19 2 4 2 3 2 2" xfId="31788" xr:uid="{FAFEE838-A462-49F7-997D-6ECBAA69AFA1}"/>
    <cellStyle name="Comma 19 2 4 2 3 3" xfId="23340" xr:uid="{A39AFD6B-A59E-4520-90AA-BC99ED010333}"/>
    <cellStyle name="Comma 19 2 4 2 4" xfId="10624" xr:uid="{4ED44C53-81C4-4AC9-AC87-3687600061E4}"/>
    <cellStyle name="Comma 19 2 4 2 4 2" xfId="27564" xr:uid="{4A79F9C4-01A7-46E5-9795-E572256A831D}"/>
    <cellStyle name="Comma 19 2 4 2 5" xfId="19116" xr:uid="{D3E48E95-BA0C-4FBB-B5E6-1EF5EE0A685F}"/>
    <cellStyle name="Comma 19 2 4 3" xfId="3230" xr:uid="{03D031B9-8D7C-48AF-B2E0-E5BD06153BEC}"/>
    <cellStyle name="Comma 19 2 4 3 2" xfId="7456" xr:uid="{44BE80C8-596F-4CD8-BE06-5FF58D73E724}"/>
    <cellStyle name="Comma 19 2 4 3 2 2" xfId="15904" xr:uid="{0801AAED-8CC0-4454-9472-B3E8375B4DA5}"/>
    <cellStyle name="Comma 19 2 4 3 2 2 2" xfId="32844" xr:uid="{841B0CEE-D7AC-4F0F-8B64-C074BD2D41BA}"/>
    <cellStyle name="Comma 19 2 4 3 2 3" xfId="24396" xr:uid="{A682B670-73E9-4830-8FD3-2A04B9DF3BD8}"/>
    <cellStyle name="Comma 19 2 4 3 3" xfId="11680" xr:uid="{C4562A29-313C-45F2-B725-922BCBAF13F1}"/>
    <cellStyle name="Comma 19 2 4 3 3 2" xfId="28620" xr:uid="{83A252A6-5634-496F-B95B-BF5BF1BD117B}"/>
    <cellStyle name="Comma 19 2 4 3 4" xfId="20172" xr:uid="{7F545BCC-5421-44D2-85E8-6F0DC57D0AAA}"/>
    <cellStyle name="Comma 19 2 4 4" xfId="5344" xr:uid="{A134974B-CB73-4D33-8D96-B4DC979BD368}"/>
    <cellStyle name="Comma 19 2 4 4 2" xfId="13792" xr:uid="{D0E052F1-E660-4955-B194-ADC29F66E413}"/>
    <cellStyle name="Comma 19 2 4 4 2 2" xfId="30732" xr:uid="{5190BFF3-F381-44A6-9EF1-7FE4DC814FE1}"/>
    <cellStyle name="Comma 19 2 4 4 3" xfId="22284" xr:uid="{B7BC62BC-EAD7-4C90-A93A-DD4A460FFBE3}"/>
    <cellStyle name="Comma 19 2 4 5" xfId="9568" xr:uid="{84BBA260-E7E4-4216-9917-234A310CC6E1}"/>
    <cellStyle name="Comma 19 2 4 5 2" xfId="26508" xr:uid="{166F8862-0445-4345-B94A-0D8F0E960412}"/>
    <cellStyle name="Comma 19 2 4 6" xfId="18060" xr:uid="{2BC4D93C-F39A-4735-BB9E-8713210690BD}"/>
    <cellStyle name="Comma 19 2 5" xfId="1294" xr:uid="{34ED771A-8802-4DCA-A90D-3D01E9FE3203}"/>
    <cellStyle name="Comma 19 2 5 2" xfId="2350" xr:uid="{E38AADA3-BD91-49D9-ACBA-8CAFD1E4D1CB}"/>
    <cellStyle name="Comma 19 2 5 2 2" xfId="4462" xr:uid="{EA461A0D-F048-441F-9C6E-46EFACF9FFDC}"/>
    <cellStyle name="Comma 19 2 5 2 2 2" xfId="8688" xr:uid="{73D083EA-FC93-4A53-BF50-88F1F92921D5}"/>
    <cellStyle name="Comma 19 2 5 2 2 2 2" xfId="17136" xr:uid="{CBB66B6E-E105-4DF0-9D3B-C8C07E87C6C5}"/>
    <cellStyle name="Comma 19 2 5 2 2 2 2 2" xfId="34076" xr:uid="{77AA164D-4511-4EF2-860E-3BF619B6820B}"/>
    <cellStyle name="Comma 19 2 5 2 2 2 3" xfId="25628" xr:uid="{B804C8E0-38F4-484B-BBC6-89769F9AC521}"/>
    <cellStyle name="Comma 19 2 5 2 2 3" xfId="12912" xr:uid="{E404CF76-9F23-4F28-A23E-D890E955ECE9}"/>
    <cellStyle name="Comma 19 2 5 2 2 3 2" xfId="29852" xr:uid="{0E3D4636-C898-4A20-A0DE-DBCE42D6F29B}"/>
    <cellStyle name="Comma 19 2 5 2 2 4" xfId="21404" xr:uid="{DCE40438-BDE6-43A0-94E2-E2F64F491180}"/>
    <cellStyle name="Comma 19 2 5 2 3" xfId="6576" xr:uid="{418E9A50-F8AB-48F7-A6E3-9ECEBE93A86F}"/>
    <cellStyle name="Comma 19 2 5 2 3 2" xfId="15024" xr:uid="{03FCBD37-780F-48A8-9681-6B3CFFD2F7D3}"/>
    <cellStyle name="Comma 19 2 5 2 3 2 2" xfId="31964" xr:uid="{6AAA7F4C-2B64-4F29-AF54-4A616C20651E}"/>
    <cellStyle name="Comma 19 2 5 2 3 3" xfId="23516" xr:uid="{C4568051-D1AC-4315-BFB8-49A15B332C8E}"/>
    <cellStyle name="Comma 19 2 5 2 4" xfId="10800" xr:uid="{70D122C5-0CF8-474A-A6F8-9D406375C962}"/>
    <cellStyle name="Comma 19 2 5 2 4 2" xfId="27740" xr:uid="{352A3EF6-AF81-4DCB-AF32-7165A23A2061}"/>
    <cellStyle name="Comma 19 2 5 2 5" xfId="19292" xr:uid="{F8D579CC-C3BA-4411-95D4-A0E7830FD1D8}"/>
    <cellStyle name="Comma 19 2 5 3" xfId="3406" xr:uid="{A3926149-BBE9-474C-B775-77D5A0323887}"/>
    <cellStyle name="Comma 19 2 5 3 2" xfId="7632" xr:uid="{21320FA9-9A69-4997-8987-C39D9FFA897E}"/>
    <cellStyle name="Comma 19 2 5 3 2 2" xfId="16080" xr:uid="{F76F1B64-1740-4371-B150-880CC57BFA32}"/>
    <cellStyle name="Comma 19 2 5 3 2 2 2" xfId="33020" xr:uid="{5B8EABB1-8A1B-4009-B21D-7CE04DC56BE1}"/>
    <cellStyle name="Comma 19 2 5 3 2 3" xfId="24572" xr:uid="{7ACBD33F-31F5-44CD-B287-A93C70EC1483}"/>
    <cellStyle name="Comma 19 2 5 3 3" xfId="11856" xr:uid="{A04BB282-3068-4478-88CD-38AC8823FB34}"/>
    <cellStyle name="Comma 19 2 5 3 3 2" xfId="28796" xr:uid="{506A2361-240E-4891-BB67-22DEDA3A59FF}"/>
    <cellStyle name="Comma 19 2 5 3 4" xfId="20348" xr:uid="{948366A2-DA52-40E3-A212-1C41B8D508AE}"/>
    <cellStyle name="Comma 19 2 5 4" xfId="5520" xr:uid="{54B50572-618B-420F-AFD6-23727CBBECBC}"/>
    <cellStyle name="Comma 19 2 5 4 2" xfId="13968" xr:uid="{7D416632-B707-49CB-AEA5-102C3D1DE7F7}"/>
    <cellStyle name="Comma 19 2 5 4 2 2" xfId="30908" xr:uid="{96C70685-694E-4B5D-8EAF-49824DFEA540}"/>
    <cellStyle name="Comma 19 2 5 4 3" xfId="22460" xr:uid="{1A4F46B8-778B-4B1C-B390-C458B11D3EF6}"/>
    <cellStyle name="Comma 19 2 5 5" xfId="9744" xr:uid="{2627EBC0-BEF3-4FC6-A84F-E1F42930C4E9}"/>
    <cellStyle name="Comma 19 2 5 5 2" xfId="26684" xr:uid="{14E6FE21-E33E-445E-B5C9-6F4FBE255E29}"/>
    <cellStyle name="Comma 19 2 5 6" xfId="18236" xr:uid="{A50F9313-0C21-4CC7-B4F1-C0B06BCA14A4}"/>
    <cellStyle name="Comma 19 2 6" xfId="1470" xr:uid="{CD1C186E-EF55-43D4-8992-86CA1DD563D9}"/>
    <cellStyle name="Comma 19 2 6 2" xfId="3582" xr:uid="{6370A553-0058-4C1D-B089-29110876136E}"/>
    <cellStyle name="Comma 19 2 6 2 2" xfId="7808" xr:uid="{FC076BDA-911B-4A88-9EF6-CC3972A70A0B}"/>
    <cellStyle name="Comma 19 2 6 2 2 2" xfId="16256" xr:uid="{B453042D-AF57-4AC1-969E-E702749017ED}"/>
    <cellStyle name="Comma 19 2 6 2 2 2 2" xfId="33196" xr:uid="{D8419082-E93D-47ED-8BE1-99859AC0FFB0}"/>
    <cellStyle name="Comma 19 2 6 2 2 3" xfId="24748" xr:uid="{0D51A84D-C852-4CE2-9DC6-2BD8BCEC8142}"/>
    <cellStyle name="Comma 19 2 6 2 3" xfId="12032" xr:uid="{7D27CE42-508D-407E-8912-2A3FE3A18620}"/>
    <cellStyle name="Comma 19 2 6 2 3 2" xfId="28972" xr:uid="{B66B6831-59E2-46A4-B0ED-959030E75DA2}"/>
    <cellStyle name="Comma 19 2 6 2 4" xfId="20524" xr:uid="{EFC68E74-F4E5-4B91-AFA2-EFBADC249E77}"/>
    <cellStyle name="Comma 19 2 6 3" xfId="5696" xr:uid="{B5E73D1E-A034-4E0C-953D-D50DFF0F3D02}"/>
    <cellStyle name="Comma 19 2 6 3 2" xfId="14144" xr:uid="{FE5D2C00-B359-4F98-996B-FDCCCEF33B27}"/>
    <cellStyle name="Comma 19 2 6 3 2 2" xfId="31084" xr:uid="{3895DBEB-EDD9-43D9-85B8-BAC688121D2F}"/>
    <cellStyle name="Comma 19 2 6 3 3" xfId="22636" xr:uid="{039A2736-1258-4967-9B1B-86133F82DFBF}"/>
    <cellStyle name="Comma 19 2 6 4" xfId="9920" xr:uid="{172BB62D-FE3A-45AD-8512-0450CE1ACCEE}"/>
    <cellStyle name="Comma 19 2 6 4 2" xfId="26860" xr:uid="{A5C73C77-9D50-4A3A-919B-69BA73E1CA8F}"/>
    <cellStyle name="Comma 19 2 6 5" xfId="18412" xr:uid="{4DB40AA9-B743-4F0E-9557-4B613B1DC6C4}"/>
    <cellStyle name="Comma 19 2 7" xfId="2526" xr:uid="{2F3D6F2A-1FF5-4D37-9A6C-9869C94780A8}"/>
    <cellStyle name="Comma 19 2 7 2" xfId="6752" xr:uid="{C1EB5946-A8DF-4E67-85D1-166F5AD43469}"/>
    <cellStyle name="Comma 19 2 7 2 2" xfId="15200" xr:uid="{1E70004C-623B-4194-B31F-9076EE893ED9}"/>
    <cellStyle name="Comma 19 2 7 2 2 2" xfId="32140" xr:uid="{9B71CF8E-AAD3-484E-BAB9-FC4E8C90BDD5}"/>
    <cellStyle name="Comma 19 2 7 2 3" xfId="23692" xr:uid="{8768698A-5C67-46FB-84A5-D7B681EA4708}"/>
    <cellStyle name="Comma 19 2 7 3" xfId="10976" xr:uid="{AF77D151-7F27-4041-AD5E-9BB6BDFFE89D}"/>
    <cellStyle name="Comma 19 2 7 3 2" xfId="27916" xr:uid="{3C451A2D-0AD0-487B-9810-A3ABBC0395C8}"/>
    <cellStyle name="Comma 19 2 7 4" xfId="19468" xr:uid="{FDB2D12D-1888-436F-B81E-1782F6E4412D}"/>
    <cellStyle name="Comma 19 2 8" xfId="4639" xr:uid="{660130AC-8A95-4267-B0E2-787987247B2D}"/>
    <cellStyle name="Comma 19 2 8 2" xfId="13088" xr:uid="{198401CA-E5D3-4551-ABC4-2BBCA3574FAF}"/>
    <cellStyle name="Comma 19 2 8 2 2" xfId="30028" xr:uid="{F80B7B33-5928-44A2-9DB2-EC0DDF9B98D5}"/>
    <cellStyle name="Comma 19 2 8 3" xfId="21580" xr:uid="{3C3E23D2-FE77-4391-864A-4D8EEEE34580}"/>
    <cellStyle name="Comma 19 2 9" xfId="8864" xr:uid="{3A0C097F-96DB-437D-A3A2-5940CCFC1485}"/>
    <cellStyle name="Comma 19 2 9 2" xfId="25804" xr:uid="{DA2FABB6-FD4C-4412-BA08-7FFA6A185152}"/>
    <cellStyle name="Comma 19 3" xfId="107" xr:uid="{69599AC0-A58B-4538-9160-CBCBA07BACC4}"/>
    <cellStyle name="Comma 19 3 10" xfId="17317" xr:uid="{2830980C-44C3-49FF-A738-A9FAAAE36BD9}"/>
    <cellStyle name="Comma 19 3 2" xfId="583" xr:uid="{0DDACBEA-5804-4E61-872C-783084CF333D}"/>
    <cellStyle name="Comma 19 3 2 2" xfId="937" xr:uid="{F76B48FE-0EC1-4F33-913D-479306E9F5A4}"/>
    <cellStyle name="Comma 19 3 2 2 2" xfId="1999" xr:uid="{3522CE4A-4E7E-4A43-A939-FBDC66109F15}"/>
    <cellStyle name="Comma 19 3 2 2 2 2" xfId="4111" xr:uid="{BBF721CC-2742-4AF3-8ACA-70E5E759608B}"/>
    <cellStyle name="Comma 19 3 2 2 2 2 2" xfId="8337" xr:uid="{3B60320D-942D-4DAA-9EA7-B0106FACF059}"/>
    <cellStyle name="Comma 19 3 2 2 2 2 2 2" xfId="16785" xr:uid="{00B3C81D-8723-4AEC-B493-B38467E68789}"/>
    <cellStyle name="Comma 19 3 2 2 2 2 2 2 2" xfId="33725" xr:uid="{596F4D50-F668-493D-9659-078F04C160BE}"/>
    <cellStyle name="Comma 19 3 2 2 2 2 2 3" xfId="25277" xr:uid="{59179E80-25EC-4112-BA85-7CAD2B6479F4}"/>
    <cellStyle name="Comma 19 3 2 2 2 2 3" xfId="12561" xr:uid="{7ABC082F-4FDB-493C-B8E4-ACC4EA87F906}"/>
    <cellStyle name="Comma 19 3 2 2 2 2 3 2" xfId="29501" xr:uid="{09C4B3A1-C489-4680-9E12-A6DAE32829AF}"/>
    <cellStyle name="Comma 19 3 2 2 2 2 4" xfId="21053" xr:uid="{B0279EB4-3D32-4830-970C-FEB69DF5F13C}"/>
    <cellStyle name="Comma 19 3 2 2 2 3" xfId="6225" xr:uid="{8DF15A9E-8E13-4562-9F40-8F8796A828B2}"/>
    <cellStyle name="Comma 19 3 2 2 2 3 2" xfId="14673" xr:uid="{12CE4BD4-7B19-4FBB-8BB2-2D8E97FDA0F3}"/>
    <cellStyle name="Comma 19 3 2 2 2 3 2 2" xfId="31613" xr:uid="{26D14DD5-E782-4D27-9CB8-DF67646C1613}"/>
    <cellStyle name="Comma 19 3 2 2 2 3 3" xfId="23165" xr:uid="{3A8EE34A-1104-4815-BA08-2680B1CE1213}"/>
    <cellStyle name="Comma 19 3 2 2 2 4" xfId="10449" xr:uid="{9449787C-33F2-42E5-82F1-C1F1395B0898}"/>
    <cellStyle name="Comma 19 3 2 2 2 4 2" xfId="27389" xr:uid="{FE752F95-B6F1-4D59-B557-0AB450E39B0D}"/>
    <cellStyle name="Comma 19 3 2 2 2 5" xfId="18941" xr:uid="{CBFBB5A6-9012-4D57-920A-3D198DB01867}"/>
    <cellStyle name="Comma 19 3 2 2 3" xfId="3055" xr:uid="{D708F4CF-623C-4B50-87B2-BF3E889A7951}"/>
    <cellStyle name="Comma 19 3 2 2 3 2" xfId="7281" xr:uid="{F416A2EA-655D-4627-A778-D12636F9CED0}"/>
    <cellStyle name="Comma 19 3 2 2 3 2 2" xfId="15729" xr:uid="{11C4CBE7-8B49-4F7D-AE9E-D72DCFFE4B14}"/>
    <cellStyle name="Comma 19 3 2 2 3 2 2 2" xfId="32669" xr:uid="{7981FA4F-7508-4934-B76D-C022910CCD7F}"/>
    <cellStyle name="Comma 19 3 2 2 3 2 3" xfId="24221" xr:uid="{3776982B-2971-4AF8-B2BD-CC472B199AAF}"/>
    <cellStyle name="Comma 19 3 2 2 3 3" xfId="11505" xr:uid="{8B89D336-7262-40FD-A0D1-D808B2744929}"/>
    <cellStyle name="Comma 19 3 2 2 3 3 2" xfId="28445" xr:uid="{4852837D-A1CC-4EFA-932D-91DF3B892A8F}"/>
    <cellStyle name="Comma 19 3 2 2 3 4" xfId="19997" xr:uid="{19B37496-3ADA-4C17-836F-268BF6FFECA5}"/>
    <cellStyle name="Comma 19 3 2 2 4" xfId="5169" xr:uid="{A45C5933-669A-4591-AFBB-426CC2157D0E}"/>
    <cellStyle name="Comma 19 3 2 2 4 2" xfId="13617" xr:uid="{AA13E21D-F5CA-4673-A532-92FAA3DE5EA3}"/>
    <cellStyle name="Comma 19 3 2 2 4 2 2" xfId="30557" xr:uid="{B7BF7E19-F4DA-4791-866C-2EAEECFC15CA}"/>
    <cellStyle name="Comma 19 3 2 2 4 3" xfId="22109" xr:uid="{E223CCDB-2216-4DE4-A63B-BFF6934DFF96}"/>
    <cellStyle name="Comma 19 3 2 2 5" xfId="9393" xr:uid="{9F08DB8E-AEEB-4D8F-BAA1-0F3BDA225CB2}"/>
    <cellStyle name="Comma 19 3 2 2 5 2" xfId="26333" xr:uid="{D09E5F26-E0F2-4147-B9F2-4BEEE82B1589}"/>
    <cellStyle name="Comma 19 3 2 2 6" xfId="17885" xr:uid="{B4F51514-F0CF-41CE-8D9D-44157ABC5BB3}"/>
    <cellStyle name="Comma 19 3 2 3" xfId="1647" xr:uid="{E117F190-1A8E-4591-A2B0-9997FF93C3C1}"/>
    <cellStyle name="Comma 19 3 2 3 2" xfId="3759" xr:uid="{C46D81B2-4599-4B7A-A8C3-A13DED57F75A}"/>
    <cellStyle name="Comma 19 3 2 3 2 2" xfId="7985" xr:uid="{FAA2CEAD-AB26-48C9-97FD-9959CFCF072F}"/>
    <cellStyle name="Comma 19 3 2 3 2 2 2" xfId="16433" xr:uid="{384DD6DB-3940-4BBB-8E2A-4F0ABD234789}"/>
    <cellStyle name="Comma 19 3 2 3 2 2 2 2" xfId="33373" xr:uid="{C285E24E-6322-457E-80FC-AFC8E4D3527C}"/>
    <cellStyle name="Comma 19 3 2 3 2 2 3" xfId="24925" xr:uid="{4C115F21-3314-429A-A99F-5C4DCE049FF9}"/>
    <cellStyle name="Comma 19 3 2 3 2 3" xfId="12209" xr:uid="{1299CB37-0189-49E0-87C7-A24C4341F83D}"/>
    <cellStyle name="Comma 19 3 2 3 2 3 2" xfId="29149" xr:uid="{87FF3715-B2E8-4194-BB0C-98C043C87C4A}"/>
    <cellStyle name="Comma 19 3 2 3 2 4" xfId="20701" xr:uid="{1B077781-8704-4BBF-8B22-6D7A83D8416E}"/>
    <cellStyle name="Comma 19 3 2 3 3" xfId="5873" xr:uid="{34340098-2686-47ED-8877-D3217CDDDFB1}"/>
    <cellStyle name="Comma 19 3 2 3 3 2" xfId="14321" xr:uid="{D712D33E-16C1-45EB-97FC-48020D0B8CFB}"/>
    <cellStyle name="Comma 19 3 2 3 3 2 2" xfId="31261" xr:uid="{1D0495AD-9CF4-43CD-898C-264A1FC69F27}"/>
    <cellStyle name="Comma 19 3 2 3 3 3" xfId="22813" xr:uid="{DCE79CC0-04AD-4A32-8F50-560C98E40976}"/>
    <cellStyle name="Comma 19 3 2 3 4" xfId="10097" xr:uid="{AEF72233-6E64-400D-85ED-136AB8801394}"/>
    <cellStyle name="Comma 19 3 2 3 4 2" xfId="27037" xr:uid="{CAEDCB5D-1129-4396-875B-B05FAB77F669}"/>
    <cellStyle name="Comma 19 3 2 3 5" xfId="18589" xr:uid="{4768F95A-35FD-4910-8FC7-536E5764B66C}"/>
    <cellStyle name="Comma 19 3 2 4" xfId="2703" xr:uid="{E05E6DB3-7B12-4565-9309-7EB4F27F1C3F}"/>
    <cellStyle name="Comma 19 3 2 4 2" xfId="6929" xr:uid="{88B2772F-A8AF-460B-A7F1-D3EC33CE5FD5}"/>
    <cellStyle name="Comma 19 3 2 4 2 2" xfId="15377" xr:uid="{BEACD915-4933-4B6B-949C-9D99824F7172}"/>
    <cellStyle name="Comma 19 3 2 4 2 2 2" xfId="32317" xr:uid="{1B6BCA7E-415C-4746-BD02-8E39FD560E00}"/>
    <cellStyle name="Comma 19 3 2 4 2 3" xfId="23869" xr:uid="{7113DBA7-F05C-4314-B674-3C23DFEC7C83}"/>
    <cellStyle name="Comma 19 3 2 4 3" xfId="11153" xr:uid="{0E487CEB-6115-4A07-A53E-3D68F88E839A}"/>
    <cellStyle name="Comma 19 3 2 4 3 2" xfId="28093" xr:uid="{F25DD1EA-ABAD-4076-BEB6-98583570C6D1}"/>
    <cellStyle name="Comma 19 3 2 4 4" xfId="19645" xr:uid="{F0026819-43AF-420D-B237-A48A693A4282}"/>
    <cellStyle name="Comma 19 3 2 5" xfId="4817" xr:uid="{5FF78D5E-B21D-416B-B5BD-95296A90D2E2}"/>
    <cellStyle name="Comma 19 3 2 5 2" xfId="13265" xr:uid="{35C07766-5E18-40A2-84B5-D72F455A15CF}"/>
    <cellStyle name="Comma 19 3 2 5 2 2" xfId="30205" xr:uid="{7BA11D88-76E9-4EFD-98FB-0F6CDA8BB81D}"/>
    <cellStyle name="Comma 19 3 2 5 3" xfId="21757" xr:uid="{6F295790-8EC9-40F7-8DF0-26F9590B9FD4}"/>
    <cellStyle name="Comma 19 3 2 6" xfId="9041" xr:uid="{435BEB8B-B4C8-4EED-9B28-F0635AA00B4C}"/>
    <cellStyle name="Comma 19 3 2 6 2" xfId="25981" xr:uid="{8A2BA1BF-DF39-4664-A24C-3A848D850C35}"/>
    <cellStyle name="Comma 19 3 2 7" xfId="17533" xr:uid="{8816BF08-1550-47B4-ADA1-32260211042F}"/>
    <cellStyle name="Comma 19 3 3" xfId="761" xr:uid="{99C91227-E449-4D1A-87A4-8F56AA3DFDDA}"/>
    <cellStyle name="Comma 19 3 3 2" xfId="1823" xr:uid="{8A9A8A7B-993C-4431-A5F6-2731FF11EEFB}"/>
    <cellStyle name="Comma 19 3 3 2 2" xfId="3935" xr:uid="{07783B47-7901-46CD-BB5D-A51B326F75B9}"/>
    <cellStyle name="Comma 19 3 3 2 2 2" xfId="8161" xr:uid="{1420F941-846A-4C93-A08B-62B8638666B7}"/>
    <cellStyle name="Comma 19 3 3 2 2 2 2" xfId="16609" xr:uid="{479A7F3E-DD4D-43A4-9E01-82003649CE59}"/>
    <cellStyle name="Comma 19 3 3 2 2 2 2 2" xfId="33549" xr:uid="{EF66AEC3-9CE9-4920-95C6-97071F11F923}"/>
    <cellStyle name="Comma 19 3 3 2 2 2 3" xfId="25101" xr:uid="{E94CEFB1-E379-45C0-8BA6-9FE459508B6E}"/>
    <cellStyle name="Comma 19 3 3 2 2 3" xfId="12385" xr:uid="{FDD1FCF3-491D-47FC-B9E8-0E15222DAD8A}"/>
    <cellStyle name="Comma 19 3 3 2 2 3 2" xfId="29325" xr:uid="{2693FC50-CF77-4F5D-B243-BD8017AB0E2F}"/>
    <cellStyle name="Comma 19 3 3 2 2 4" xfId="20877" xr:uid="{56130F67-7B33-4719-A43C-0EE2B0E21444}"/>
    <cellStyle name="Comma 19 3 3 2 3" xfId="6049" xr:uid="{B8A753C3-1925-4589-8768-DC1F2D879FD8}"/>
    <cellStyle name="Comma 19 3 3 2 3 2" xfId="14497" xr:uid="{246C2422-0F37-4E63-B984-745BB332C0D2}"/>
    <cellStyle name="Comma 19 3 3 2 3 2 2" xfId="31437" xr:uid="{41A74CB3-BEC6-42C1-B662-1813CCDA2F87}"/>
    <cellStyle name="Comma 19 3 3 2 3 3" xfId="22989" xr:uid="{933EC078-A0FE-4CC4-B56B-C15D555396D2}"/>
    <cellStyle name="Comma 19 3 3 2 4" xfId="10273" xr:uid="{2A507F08-6C85-4CB5-936F-807D26357061}"/>
    <cellStyle name="Comma 19 3 3 2 4 2" xfId="27213" xr:uid="{A1A21AC4-5894-49F8-B85A-FFACB650FFFC}"/>
    <cellStyle name="Comma 19 3 3 2 5" xfId="18765" xr:uid="{7C10736C-CE6E-4134-9DAE-E12BE0F5BD7E}"/>
    <cellStyle name="Comma 19 3 3 3" xfId="2879" xr:uid="{FE13B271-CD80-45EC-8FC4-A54D3BC96D9B}"/>
    <cellStyle name="Comma 19 3 3 3 2" xfId="7105" xr:uid="{E26247BF-FFA9-49BC-B37C-8894DE9D2936}"/>
    <cellStyle name="Comma 19 3 3 3 2 2" xfId="15553" xr:uid="{57C0C849-1051-48D3-8925-53C2CE214F6D}"/>
    <cellStyle name="Comma 19 3 3 3 2 2 2" xfId="32493" xr:uid="{C0D79640-B875-483C-A035-4E6B269E7A47}"/>
    <cellStyle name="Comma 19 3 3 3 2 3" xfId="24045" xr:uid="{A264F76F-7A80-46B2-8804-66C58A34C622}"/>
    <cellStyle name="Comma 19 3 3 3 3" xfId="11329" xr:uid="{2136CC79-AA83-4FD2-9D54-2F51F5DB9B5B}"/>
    <cellStyle name="Comma 19 3 3 3 3 2" xfId="28269" xr:uid="{B02241B4-EA1D-497F-8E88-28287DA39C8D}"/>
    <cellStyle name="Comma 19 3 3 3 4" xfId="19821" xr:uid="{A02BB6F7-C5AD-401F-89DB-A7D54100FC09}"/>
    <cellStyle name="Comma 19 3 3 4" xfId="4993" xr:uid="{6B3B67EB-781F-45C8-B270-E26F4691CDF4}"/>
    <cellStyle name="Comma 19 3 3 4 2" xfId="13441" xr:uid="{EEF89EBF-2B43-4D8E-B702-96D573186FBC}"/>
    <cellStyle name="Comma 19 3 3 4 2 2" xfId="30381" xr:uid="{457922FD-9F83-4BBC-9C26-6CA8A8C0B78D}"/>
    <cellStyle name="Comma 19 3 3 4 3" xfId="21933" xr:uid="{1CD3E0C6-F27E-4CF2-8DDC-59E46AB3DFFB}"/>
    <cellStyle name="Comma 19 3 3 5" xfId="9217" xr:uid="{0A8889D9-5AE4-42A1-9E55-FC88B889E235}"/>
    <cellStyle name="Comma 19 3 3 5 2" xfId="26157" xr:uid="{B3049679-A1E1-46B3-BCF6-7410DC15E8F5}"/>
    <cellStyle name="Comma 19 3 3 6" xfId="17709" xr:uid="{136A42B9-CF2D-4741-8857-3EBBF4C9751A}"/>
    <cellStyle name="Comma 19 3 4" xfId="1113" xr:uid="{8CB6B5F7-64BA-4058-BC1F-416BBF0B2D88}"/>
    <cellStyle name="Comma 19 3 4 2" xfId="2175" xr:uid="{B2FD9694-9415-43B0-89EF-96AAE30AADF9}"/>
    <cellStyle name="Comma 19 3 4 2 2" xfId="4287" xr:uid="{CB8CB9C4-8040-44A4-82C1-AF9CD6D1BA04}"/>
    <cellStyle name="Comma 19 3 4 2 2 2" xfId="8513" xr:uid="{8EF25B8A-D1F4-414C-9EC5-D9D15F816DA9}"/>
    <cellStyle name="Comma 19 3 4 2 2 2 2" xfId="16961" xr:uid="{092B8189-318D-43D8-8E04-273BC8306677}"/>
    <cellStyle name="Comma 19 3 4 2 2 2 2 2" xfId="33901" xr:uid="{F0F42051-26ED-46B0-82E7-065009030C4E}"/>
    <cellStyle name="Comma 19 3 4 2 2 2 3" xfId="25453" xr:uid="{4A3156D0-1A02-4C67-A03B-879A0231B90D}"/>
    <cellStyle name="Comma 19 3 4 2 2 3" xfId="12737" xr:uid="{AB1CB393-CEB1-47EB-BD0B-B4E762C54C30}"/>
    <cellStyle name="Comma 19 3 4 2 2 3 2" xfId="29677" xr:uid="{E6BD649E-BBCA-45DC-BD4A-731D5AC943D1}"/>
    <cellStyle name="Comma 19 3 4 2 2 4" xfId="21229" xr:uid="{F42C075E-D28B-4769-8374-2221631C90FD}"/>
    <cellStyle name="Comma 19 3 4 2 3" xfId="6401" xr:uid="{078EF85B-64C5-4F08-9698-D24D4EC6BDC7}"/>
    <cellStyle name="Comma 19 3 4 2 3 2" xfId="14849" xr:uid="{0E7BB76F-984E-47EF-8BF0-7C881D54D8AC}"/>
    <cellStyle name="Comma 19 3 4 2 3 2 2" xfId="31789" xr:uid="{171CC957-39C7-4DBE-A1E5-EB8E4FFF7A53}"/>
    <cellStyle name="Comma 19 3 4 2 3 3" xfId="23341" xr:uid="{33582919-4A61-48AE-8D51-A64D56AA381A}"/>
    <cellStyle name="Comma 19 3 4 2 4" xfId="10625" xr:uid="{ED8BCE59-6234-4D1C-A20F-60C567CE7BB8}"/>
    <cellStyle name="Comma 19 3 4 2 4 2" xfId="27565" xr:uid="{DD3FE77B-0FD2-4894-9AD9-4FF38E1A3001}"/>
    <cellStyle name="Comma 19 3 4 2 5" xfId="19117" xr:uid="{E4537F67-2917-4121-AC5B-8A99D9175A9C}"/>
    <cellStyle name="Comma 19 3 4 3" xfId="3231" xr:uid="{DE7F298A-8A8B-4E6B-B5E8-F66C20BA3821}"/>
    <cellStyle name="Comma 19 3 4 3 2" xfId="7457" xr:uid="{F33ACAFE-2C59-4CE5-BB33-2110457D327A}"/>
    <cellStyle name="Comma 19 3 4 3 2 2" xfId="15905" xr:uid="{535DAD8A-55B4-4E19-9B23-6C45BC67CC1F}"/>
    <cellStyle name="Comma 19 3 4 3 2 2 2" xfId="32845" xr:uid="{2301E87F-822F-487D-A27E-90544CBDF843}"/>
    <cellStyle name="Comma 19 3 4 3 2 3" xfId="24397" xr:uid="{C27D58C5-D7B0-4019-9407-B607DA1211E4}"/>
    <cellStyle name="Comma 19 3 4 3 3" xfId="11681" xr:uid="{A03BD878-AD92-4741-AFD1-437B6BFFD95F}"/>
    <cellStyle name="Comma 19 3 4 3 3 2" xfId="28621" xr:uid="{15F39AFA-2639-4403-B124-4A8E09382CD1}"/>
    <cellStyle name="Comma 19 3 4 3 4" xfId="20173" xr:uid="{1499575A-8E34-4001-9C97-4A1734861708}"/>
    <cellStyle name="Comma 19 3 4 4" xfId="5345" xr:uid="{0E320CB0-EC56-4552-9609-A0992863F492}"/>
    <cellStyle name="Comma 19 3 4 4 2" xfId="13793" xr:uid="{E91C4F78-58B1-4334-B47E-C7146A9CFE57}"/>
    <cellStyle name="Comma 19 3 4 4 2 2" xfId="30733" xr:uid="{2707022C-0718-4EB0-9489-1F24ABA02256}"/>
    <cellStyle name="Comma 19 3 4 4 3" xfId="22285" xr:uid="{49BE153A-D153-4BA4-A94D-B22C6CC89B27}"/>
    <cellStyle name="Comma 19 3 4 5" xfId="9569" xr:uid="{9DA3DCD5-0D2F-4947-8E84-B50AD239A1EF}"/>
    <cellStyle name="Comma 19 3 4 5 2" xfId="26509" xr:uid="{E0C80372-7626-4B99-9C3F-3617C138378F}"/>
    <cellStyle name="Comma 19 3 4 6" xfId="18061" xr:uid="{82B919C9-408D-47F1-BACE-1957802108BE}"/>
    <cellStyle name="Comma 19 3 5" xfId="1295" xr:uid="{5E3E8E9B-2DEE-48E6-B77A-BBCAD7D633BB}"/>
    <cellStyle name="Comma 19 3 5 2" xfId="2351" xr:uid="{2FA5E2A8-6F19-47CE-BC9E-BE5D3082BF87}"/>
    <cellStyle name="Comma 19 3 5 2 2" xfId="4463" xr:uid="{C2992B86-DDA4-4561-A81C-0CEF4605A75E}"/>
    <cellStyle name="Comma 19 3 5 2 2 2" xfId="8689" xr:uid="{7B9D1823-AAAE-4E92-8399-E6B18C03E5F7}"/>
    <cellStyle name="Comma 19 3 5 2 2 2 2" xfId="17137" xr:uid="{0B2BDF0C-6DFB-4F61-A193-11B0BD89999E}"/>
    <cellStyle name="Comma 19 3 5 2 2 2 2 2" xfId="34077" xr:uid="{EBB5251D-978D-430D-BB56-BE29C0D61895}"/>
    <cellStyle name="Comma 19 3 5 2 2 2 3" xfId="25629" xr:uid="{2C58C074-D39D-42B8-9944-85184EF8F602}"/>
    <cellStyle name="Comma 19 3 5 2 2 3" xfId="12913" xr:uid="{BA6B5A8A-8808-44AD-95DA-A34C742950C1}"/>
    <cellStyle name="Comma 19 3 5 2 2 3 2" xfId="29853" xr:uid="{13A1B41B-F744-4A86-A5D0-64E557218ED1}"/>
    <cellStyle name="Comma 19 3 5 2 2 4" xfId="21405" xr:uid="{D17B0A6F-142C-46AF-8440-AC85B1941065}"/>
    <cellStyle name="Comma 19 3 5 2 3" xfId="6577" xr:uid="{A838AB5D-5A4E-49B5-8F6D-56AAF23692E0}"/>
    <cellStyle name="Comma 19 3 5 2 3 2" xfId="15025" xr:uid="{557BA450-15F2-4584-AEFA-E6D320667D38}"/>
    <cellStyle name="Comma 19 3 5 2 3 2 2" xfId="31965" xr:uid="{ED014C27-16B1-4EBE-BA57-60AE63D3A88F}"/>
    <cellStyle name="Comma 19 3 5 2 3 3" xfId="23517" xr:uid="{B3649970-EEE6-4AF9-A4C4-C7741430F00E}"/>
    <cellStyle name="Comma 19 3 5 2 4" xfId="10801" xr:uid="{F26AE15E-1FC9-4567-80D7-D1B18AFC93DE}"/>
    <cellStyle name="Comma 19 3 5 2 4 2" xfId="27741" xr:uid="{441E2330-6FAD-4B10-B64F-D80643C59966}"/>
    <cellStyle name="Comma 19 3 5 2 5" xfId="19293" xr:uid="{595530B6-8CBB-4F46-AE0F-A8CB3256A067}"/>
    <cellStyle name="Comma 19 3 5 3" xfId="3407" xr:uid="{061AB1AE-45D9-4BDD-83E7-0FA201A10109}"/>
    <cellStyle name="Comma 19 3 5 3 2" xfId="7633" xr:uid="{82B468FB-182F-4758-BBE6-127F1257DA16}"/>
    <cellStyle name="Comma 19 3 5 3 2 2" xfId="16081" xr:uid="{46AE0E2B-F1E5-46A2-837B-9C13386A85B9}"/>
    <cellStyle name="Comma 19 3 5 3 2 2 2" xfId="33021" xr:uid="{6DCE0ED1-45A0-461F-81B8-2EAF6E01F63F}"/>
    <cellStyle name="Comma 19 3 5 3 2 3" xfId="24573" xr:uid="{E661F805-C300-4873-BD94-F1D5CD1B5F47}"/>
    <cellStyle name="Comma 19 3 5 3 3" xfId="11857" xr:uid="{6DA04285-A6DA-4397-AB12-CA63CFDF497F}"/>
    <cellStyle name="Comma 19 3 5 3 3 2" xfId="28797" xr:uid="{6EA88816-0C1E-408F-BAA1-DE48599F193F}"/>
    <cellStyle name="Comma 19 3 5 3 4" xfId="20349" xr:uid="{5CE7E946-E84D-45A3-8C5A-F5839BDD270F}"/>
    <cellStyle name="Comma 19 3 5 4" xfId="5521" xr:uid="{FB23A96F-F835-4549-8AD7-B0B9A78D5305}"/>
    <cellStyle name="Comma 19 3 5 4 2" xfId="13969" xr:uid="{6DD4F491-C899-47BC-9C79-FA718EF7769A}"/>
    <cellStyle name="Comma 19 3 5 4 2 2" xfId="30909" xr:uid="{E993DC59-503D-41B2-A435-589AC44A4E79}"/>
    <cellStyle name="Comma 19 3 5 4 3" xfId="22461" xr:uid="{228B7586-C20D-4D0B-8F91-82C783732931}"/>
    <cellStyle name="Comma 19 3 5 5" xfId="9745" xr:uid="{08DB9570-245F-4AE3-963A-5673F74C91D7}"/>
    <cellStyle name="Comma 19 3 5 5 2" xfId="26685" xr:uid="{9A515FF9-43CC-402B-8502-3767469C85DA}"/>
    <cellStyle name="Comma 19 3 5 6" xfId="18237" xr:uid="{982AAFB7-B056-4E0E-B7C0-67C317229B6B}"/>
    <cellStyle name="Comma 19 3 6" xfId="1471" xr:uid="{D821B540-D8FD-4328-9EA9-6B14780C38B5}"/>
    <cellStyle name="Comma 19 3 6 2" xfId="3583" xr:uid="{AF75FB1E-81D5-4AA6-9D91-5D669CF6124B}"/>
    <cellStyle name="Comma 19 3 6 2 2" xfId="7809" xr:uid="{445BDA31-85B0-45B3-9B15-A45CFB34331B}"/>
    <cellStyle name="Comma 19 3 6 2 2 2" xfId="16257" xr:uid="{A1D3D6C4-8959-4EBE-AE24-7BD114F2F9FE}"/>
    <cellStyle name="Comma 19 3 6 2 2 2 2" xfId="33197" xr:uid="{A8FDA59B-2301-468C-830F-04B0FD15AEC2}"/>
    <cellStyle name="Comma 19 3 6 2 2 3" xfId="24749" xr:uid="{1B9A1139-25F3-4067-80C8-F598EB9823F1}"/>
    <cellStyle name="Comma 19 3 6 2 3" xfId="12033" xr:uid="{13865708-3C46-4B13-82B1-0538F4B9BCB9}"/>
    <cellStyle name="Comma 19 3 6 2 3 2" xfId="28973" xr:uid="{EC623B25-6C75-43C4-B686-C628B944CD60}"/>
    <cellStyle name="Comma 19 3 6 2 4" xfId="20525" xr:uid="{43F02C57-6F15-4374-8791-FB4B5957EA2F}"/>
    <cellStyle name="Comma 19 3 6 3" xfId="5697" xr:uid="{AA7E19C3-07A0-4E84-987B-D1D08C1CC612}"/>
    <cellStyle name="Comma 19 3 6 3 2" xfId="14145" xr:uid="{7722DB39-3367-484E-B0EE-0F58467E834A}"/>
    <cellStyle name="Comma 19 3 6 3 2 2" xfId="31085" xr:uid="{B2ECE4C1-08C2-43D1-BDEE-7A579FE9FC3E}"/>
    <cellStyle name="Comma 19 3 6 3 3" xfId="22637" xr:uid="{EB1BBC07-C1B5-4881-90D7-31D751B3EB83}"/>
    <cellStyle name="Comma 19 3 6 4" xfId="9921" xr:uid="{C42108DF-DD0B-4375-A2B1-BC08ECD2FA0A}"/>
    <cellStyle name="Comma 19 3 6 4 2" xfId="26861" xr:uid="{DFE657A9-3EC4-4B46-B277-EC3C47E5815E}"/>
    <cellStyle name="Comma 19 3 6 5" xfId="18413" xr:uid="{17221F0C-DE0A-4BA7-BFD8-0A1678AF5856}"/>
    <cellStyle name="Comma 19 3 7" xfId="2527" xr:uid="{9DD0F1C3-6BA9-459D-8820-03AB365C16ED}"/>
    <cellStyle name="Comma 19 3 7 2" xfId="6753" xr:uid="{700707B3-6801-4FDD-B55E-6C68DF8008EB}"/>
    <cellStyle name="Comma 19 3 7 2 2" xfId="15201" xr:uid="{06570648-45DA-4B18-BF18-E4C54ED8996D}"/>
    <cellStyle name="Comma 19 3 7 2 2 2" xfId="32141" xr:uid="{4E60AD08-A276-4F0C-BC81-D2E4D378DCB7}"/>
    <cellStyle name="Comma 19 3 7 2 3" xfId="23693" xr:uid="{A2F51C0A-F91E-4A66-BC15-3044293DD902}"/>
    <cellStyle name="Comma 19 3 7 3" xfId="10977" xr:uid="{0CE61BFF-9515-44B2-A0A5-994AE40C3C5A}"/>
    <cellStyle name="Comma 19 3 7 3 2" xfId="27917" xr:uid="{C9C0B37D-8264-4A77-B3F0-776AE4636C85}"/>
    <cellStyle name="Comma 19 3 7 4" xfId="19469" xr:uid="{B7B360A4-A80E-47B3-A193-A181592E97E6}"/>
    <cellStyle name="Comma 19 3 8" xfId="4640" xr:uid="{71CDAC25-4254-4D54-A529-FF3B950A0DBF}"/>
    <cellStyle name="Comma 19 3 8 2" xfId="13089" xr:uid="{C10191FD-8D62-45D1-8034-FB1C8DF56293}"/>
    <cellStyle name="Comma 19 3 8 2 2" xfId="30029" xr:uid="{09B1FC5A-13EF-4DF8-916D-09CF25516CDA}"/>
    <cellStyle name="Comma 19 3 8 3" xfId="21581" xr:uid="{F0E8FEB8-3EBE-4F23-8CC9-E01BFF469127}"/>
    <cellStyle name="Comma 19 3 9" xfId="8865" xr:uid="{DB801C33-A97F-4B6E-9AD2-1D6543F4D023}"/>
    <cellStyle name="Comma 19 3 9 2" xfId="25805" xr:uid="{30CAE85E-1CCD-4B27-9F32-6FFF1EE92A61}"/>
    <cellStyle name="Comma 19 4" xfId="581" xr:uid="{B5025908-1E22-4FB5-B615-2207696FDCE3}"/>
    <cellStyle name="Comma 19 4 2" xfId="935" xr:uid="{41997B9E-1E9A-476D-848B-C56EE5080428}"/>
    <cellStyle name="Comma 19 4 2 2" xfId="1997" xr:uid="{E482A319-EA36-4BFF-9E42-AEE3AB8FB4D1}"/>
    <cellStyle name="Comma 19 4 2 2 2" xfId="4109" xr:uid="{61290FAC-EA0A-440B-97B1-4A739BC53820}"/>
    <cellStyle name="Comma 19 4 2 2 2 2" xfId="8335" xr:uid="{C688F083-3A3B-4EF1-A2FE-56C6423C2F47}"/>
    <cellStyle name="Comma 19 4 2 2 2 2 2" xfId="16783" xr:uid="{C5DB8AFB-1B38-47AF-A26D-FEF92814ACE9}"/>
    <cellStyle name="Comma 19 4 2 2 2 2 2 2" xfId="33723" xr:uid="{F4CCF24F-27C9-416C-BC9D-AF1FE184917B}"/>
    <cellStyle name="Comma 19 4 2 2 2 2 3" xfId="25275" xr:uid="{9F52A680-378E-4F23-A9B1-159404DE5196}"/>
    <cellStyle name="Comma 19 4 2 2 2 3" xfId="12559" xr:uid="{C7186D78-0C92-4FB3-8922-07F3E776166A}"/>
    <cellStyle name="Comma 19 4 2 2 2 3 2" xfId="29499" xr:uid="{F7DC78AC-F386-4DD6-9139-2E4FE7A66D2C}"/>
    <cellStyle name="Comma 19 4 2 2 2 4" xfId="21051" xr:uid="{2B5EBA65-8887-4D5F-9D15-FEBA10739788}"/>
    <cellStyle name="Comma 19 4 2 2 3" xfId="6223" xr:uid="{3EB054E7-7D98-4DB8-A5BD-C256C6FD36D3}"/>
    <cellStyle name="Comma 19 4 2 2 3 2" xfId="14671" xr:uid="{BAA29424-7443-4615-91A7-C535248CF3A4}"/>
    <cellStyle name="Comma 19 4 2 2 3 2 2" xfId="31611" xr:uid="{C98E64BD-BA9D-40AC-A277-F7811382C97D}"/>
    <cellStyle name="Comma 19 4 2 2 3 3" xfId="23163" xr:uid="{D691A6F9-3CBB-48E0-8F49-77F79AC5CEAE}"/>
    <cellStyle name="Comma 19 4 2 2 4" xfId="10447" xr:uid="{A211A462-2705-4C0B-9AA1-343A3A47F765}"/>
    <cellStyle name="Comma 19 4 2 2 4 2" xfId="27387" xr:uid="{07A94E31-BCED-4754-8FEF-E726E8E1AAEB}"/>
    <cellStyle name="Comma 19 4 2 2 5" xfId="18939" xr:uid="{19F14FD5-2A14-41DD-A994-AF3612169052}"/>
    <cellStyle name="Comma 19 4 2 3" xfId="3053" xr:uid="{B23A2C87-45FD-4CBC-9E22-BD7E0E968542}"/>
    <cellStyle name="Comma 19 4 2 3 2" xfId="7279" xr:uid="{1A04D57C-9E8B-4F0A-94C8-38C858955E0C}"/>
    <cellStyle name="Comma 19 4 2 3 2 2" xfId="15727" xr:uid="{8B19F11F-E46C-4B4B-9DCB-CCFCE6948097}"/>
    <cellStyle name="Comma 19 4 2 3 2 2 2" xfId="32667" xr:uid="{D123E2E7-7DF4-4A3B-B87A-F5381C89D803}"/>
    <cellStyle name="Comma 19 4 2 3 2 3" xfId="24219" xr:uid="{E6BE8441-F6B9-45CC-B6D4-C36933F6D120}"/>
    <cellStyle name="Comma 19 4 2 3 3" xfId="11503" xr:uid="{BAF5339C-CFCB-4C8E-ADB5-F35D897656BF}"/>
    <cellStyle name="Comma 19 4 2 3 3 2" xfId="28443" xr:uid="{BB1BFA66-EB71-408D-AA14-E343D278D1B4}"/>
    <cellStyle name="Comma 19 4 2 3 4" xfId="19995" xr:uid="{2078D0BD-30C5-4A53-A2EE-6EA10CF57E1E}"/>
    <cellStyle name="Comma 19 4 2 4" xfId="5167" xr:uid="{5373D137-0A23-408C-B5B7-73277D7EFDF4}"/>
    <cellStyle name="Comma 19 4 2 4 2" xfId="13615" xr:uid="{A0B4AC07-E97F-4DF5-9011-76EAE7CF672B}"/>
    <cellStyle name="Comma 19 4 2 4 2 2" xfId="30555" xr:uid="{97B9274E-44CF-427F-899E-DB86DE1FD0A4}"/>
    <cellStyle name="Comma 19 4 2 4 3" xfId="22107" xr:uid="{792B7F55-9025-4A0A-86A4-E91A480F4F4F}"/>
    <cellStyle name="Comma 19 4 2 5" xfId="9391" xr:uid="{DE493B15-F2CB-4856-A4BD-3DD121C885AF}"/>
    <cellStyle name="Comma 19 4 2 5 2" xfId="26331" xr:uid="{F74A5CCC-D5C8-48BF-AD16-9F36883FB225}"/>
    <cellStyle name="Comma 19 4 2 6" xfId="17883" xr:uid="{8F134D71-EA29-452B-AA5B-68D1F7E93DEB}"/>
    <cellStyle name="Comma 19 4 3" xfId="1645" xr:uid="{DBBBA612-01EE-407A-9BA7-1AC018ECF6A7}"/>
    <cellStyle name="Comma 19 4 3 2" xfId="3757" xr:uid="{BDF6AB41-E4D5-4DB0-8D6B-2DCBFBBB3AF0}"/>
    <cellStyle name="Comma 19 4 3 2 2" xfId="7983" xr:uid="{71CB7F19-A6A6-44E8-A49D-38ECF65008F6}"/>
    <cellStyle name="Comma 19 4 3 2 2 2" xfId="16431" xr:uid="{81C9DFCF-A812-4182-91F1-8208999A2801}"/>
    <cellStyle name="Comma 19 4 3 2 2 2 2" xfId="33371" xr:uid="{977C0353-E50E-4B71-B36A-41042904A1CC}"/>
    <cellStyle name="Comma 19 4 3 2 2 3" xfId="24923" xr:uid="{9A62CA0C-FB53-41E1-9F8A-B69CF74A38B4}"/>
    <cellStyle name="Comma 19 4 3 2 3" xfId="12207" xr:uid="{EF41F962-432C-4582-9B8D-29D67071AF9A}"/>
    <cellStyle name="Comma 19 4 3 2 3 2" xfId="29147" xr:uid="{465A0BF8-A03B-423D-9C8F-662858041DBA}"/>
    <cellStyle name="Comma 19 4 3 2 4" xfId="20699" xr:uid="{D9B3AD63-345A-4F08-A134-28A528A41AC2}"/>
    <cellStyle name="Comma 19 4 3 3" xfId="5871" xr:uid="{15A8E8D4-9343-471B-AC93-6BE5ACCFDC85}"/>
    <cellStyle name="Comma 19 4 3 3 2" xfId="14319" xr:uid="{CA621E10-16CA-4F2C-88D4-4BA6EB1EF519}"/>
    <cellStyle name="Comma 19 4 3 3 2 2" xfId="31259" xr:uid="{402F5E60-9B1C-4023-930F-984B572FAF2F}"/>
    <cellStyle name="Comma 19 4 3 3 3" xfId="22811" xr:uid="{655245E5-1C6C-4D70-A2AC-42A930AB52BD}"/>
    <cellStyle name="Comma 19 4 3 4" xfId="10095" xr:uid="{95CC0068-1239-4BC6-8A60-46D18952A947}"/>
    <cellStyle name="Comma 19 4 3 4 2" xfId="27035" xr:uid="{2F2E5A1B-1A3A-42AD-BD9F-C3789A861942}"/>
    <cellStyle name="Comma 19 4 3 5" xfId="18587" xr:uid="{814D270A-0B88-423F-BDC2-233E7E9B2133}"/>
    <cellStyle name="Comma 19 4 4" xfId="2701" xr:uid="{CCA3D203-384B-4D91-8080-0D3FFED1A070}"/>
    <cellStyle name="Comma 19 4 4 2" xfId="6927" xr:uid="{49EF24A9-06F6-4F38-8027-3DE5D7A9B777}"/>
    <cellStyle name="Comma 19 4 4 2 2" xfId="15375" xr:uid="{7BC85DAF-C42C-44AC-BDF9-0B0F4A1CC2AC}"/>
    <cellStyle name="Comma 19 4 4 2 2 2" xfId="32315" xr:uid="{4FAAE793-6D78-41CD-9424-BAE14328F1A4}"/>
    <cellStyle name="Comma 19 4 4 2 3" xfId="23867" xr:uid="{5B28EA09-0C5B-4C6F-AB5A-973CE4A2F911}"/>
    <cellStyle name="Comma 19 4 4 3" xfId="11151" xr:uid="{3B20DAB3-1A1C-4532-8ABF-3B8A220C715D}"/>
    <cellStyle name="Comma 19 4 4 3 2" xfId="28091" xr:uid="{2A9EE269-6643-47E0-89DD-587DA0B842A6}"/>
    <cellStyle name="Comma 19 4 4 4" xfId="19643" xr:uid="{DE0CD6D4-1F79-4FC7-AB0A-5A9289C94C40}"/>
    <cellStyle name="Comma 19 4 5" xfId="4815" xr:uid="{1DC27A46-3392-48DA-B704-EAEEF6FBAA14}"/>
    <cellStyle name="Comma 19 4 5 2" xfId="13263" xr:uid="{6BA27539-8DE0-4C38-BACD-FC5425144511}"/>
    <cellStyle name="Comma 19 4 5 2 2" xfId="30203" xr:uid="{9AA7E995-9F9A-4A14-9B2D-6C79D7CB8A0C}"/>
    <cellStyle name="Comma 19 4 5 3" xfId="21755" xr:uid="{F760F161-7724-464A-B07B-E04B07193661}"/>
    <cellStyle name="Comma 19 4 6" xfId="9039" xr:uid="{D82351ED-18F4-4C80-8736-130D353791F2}"/>
    <cellStyle name="Comma 19 4 6 2" xfId="25979" xr:uid="{1C97C282-444B-4BB3-A3D3-BF4A986821CB}"/>
    <cellStyle name="Comma 19 4 7" xfId="17531" xr:uid="{892C130B-93E8-4BDC-AB25-BE0C617633C4}"/>
    <cellStyle name="Comma 19 5" xfId="759" xr:uid="{B6B5F9A0-D10C-40AB-85F8-061AEB7FA93A}"/>
    <cellStyle name="Comma 19 5 2" xfId="1821" xr:uid="{3834338B-CEDE-4411-9A1D-2E5D0ADEC45B}"/>
    <cellStyle name="Comma 19 5 2 2" xfId="3933" xr:uid="{78428EB3-986C-4D06-92A5-D8DC0979AEA1}"/>
    <cellStyle name="Comma 19 5 2 2 2" xfId="8159" xr:uid="{2DED7CE5-6341-4E5D-9D72-5717DE139CFD}"/>
    <cellStyle name="Comma 19 5 2 2 2 2" xfId="16607" xr:uid="{BFA7DF7D-9DD9-4310-9792-CD1D5B805B99}"/>
    <cellStyle name="Comma 19 5 2 2 2 2 2" xfId="33547" xr:uid="{0D3B3D11-05B0-45C9-BED7-AEE792491F66}"/>
    <cellStyle name="Comma 19 5 2 2 2 3" xfId="25099" xr:uid="{DC6976B9-E1D8-4874-AD04-B8AFE256FA71}"/>
    <cellStyle name="Comma 19 5 2 2 3" xfId="12383" xr:uid="{C18C06A5-B609-421F-BF3F-73430271C046}"/>
    <cellStyle name="Comma 19 5 2 2 3 2" xfId="29323" xr:uid="{2D73ADE9-60E0-44CB-AC1E-F40784B2299E}"/>
    <cellStyle name="Comma 19 5 2 2 4" xfId="20875" xr:uid="{B9AD8751-D0AC-4962-99FE-A90868E61ECB}"/>
    <cellStyle name="Comma 19 5 2 3" xfId="6047" xr:uid="{004B4931-1684-49A2-89B2-7CC30B382717}"/>
    <cellStyle name="Comma 19 5 2 3 2" xfId="14495" xr:uid="{E4D5628F-B95D-4912-B8E1-F11ED725221F}"/>
    <cellStyle name="Comma 19 5 2 3 2 2" xfId="31435" xr:uid="{35A7DA93-8E44-4D21-A4A0-305058BD2857}"/>
    <cellStyle name="Comma 19 5 2 3 3" xfId="22987" xr:uid="{AB569B3A-79E4-42CA-BD6A-55BA5D33CB29}"/>
    <cellStyle name="Comma 19 5 2 4" xfId="10271" xr:uid="{4B0CF740-CBB8-4408-8F60-047B3DF39BA2}"/>
    <cellStyle name="Comma 19 5 2 4 2" xfId="27211" xr:uid="{9F121B62-125E-4FA7-8480-9AC59A202B84}"/>
    <cellStyle name="Comma 19 5 2 5" xfId="18763" xr:uid="{FDFEA782-16C3-4A8C-85DF-7F642C49C5DF}"/>
    <cellStyle name="Comma 19 5 3" xfId="2877" xr:uid="{06905BA3-D125-4D67-BDA0-C8DC6F0C4C3E}"/>
    <cellStyle name="Comma 19 5 3 2" xfId="7103" xr:uid="{FBCAB4BA-8F3B-4174-BCB7-51CDBB168401}"/>
    <cellStyle name="Comma 19 5 3 2 2" xfId="15551" xr:uid="{51E3A951-F757-40E8-9907-B6551E9E3A43}"/>
    <cellStyle name="Comma 19 5 3 2 2 2" xfId="32491" xr:uid="{CF0F1E9E-17BA-4ED3-A504-3E6350EC36F2}"/>
    <cellStyle name="Comma 19 5 3 2 3" xfId="24043" xr:uid="{00C23C17-D418-4DD9-B0AF-E4E0714F9D16}"/>
    <cellStyle name="Comma 19 5 3 3" xfId="11327" xr:uid="{CAE32B2A-4525-497B-80DB-F6B87CA3B6C5}"/>
    <cellStyle name="Comma 19 5 3 3 2" xfId="28267" xr:uid="{980406EE-83FB-4967-81C8-C5F92B9DC0A9}"/>
    <cellStyle name="Comma 19 5 3 4" xfId="19819" xr:uid="{6F56D85B-3221-4DF1-85AA-D4ED03FE38C6}"/>
    <cellStyle name="Comma 19 5 4" xfId="4991" xr:uid="{6C90A2A6-D45D-4AD9-A964-2904F580786E}"/>
    <cellStyle name="Comma 19 5 4 2" xfId="13439" xr:uid="{10F3A9D9-8DA3-4E4A-A1AA-1894B897BBDA}"/>
    <cellStyle name="Comma 19 5 4 2 2" xfId="30379" xr:uid="{64ABE460-E1A3-47F7-939E-75C0CC68BE1B}"/>
    <cellStyle name="Comma 19 5 4 3" xfId="21931" xr:uid="{2DA7963A-7D58-4365-8DE2-63CE1AAA8BB3}"/>
    <cellStyle name="Comma 19 5 5" xfId="9215" xr:uid="{743EC303-995F-4A66-A138-E1BC02E76035}"/>
    <cellStyle name="Comma 19 5 5 2" xfId="26155" xr:uid="{EB158064-0EB5-4AFC-BA4D-41837583D443}"/>
    <cellStyle name="Comma 19 5 6" xfId="17707" xr:uid="{FBD4E9DB-5666-41E8-8176-EB787B5FD1F5}"/>
    <cellStyle name="Comma 19 6" xfId="1111" xr:uid="{DFB0910D-4561-4521-BCBC-93E61BEA6DD1}"/>
    <cellStyle name="Comma 19 6 2" xfId="2173" xr:uid="{414665EB-E4B2-42E2-9A91-3CFB50B59D9F}"/>
    <cellStyle name="Comma 19 6 2 2" xfId="4285" xr:uid="{506E82EF-94AB-4B4D-ACFD-0EB777C0CA5D}"/>
    <cellStyle name="Comma 19 6 2 2 2" xfId="8511" xr:uid="{4A8653F0-9ACC-432E-A218-09429B43C551}"/>
    <cellStyle name="Comma 19 6 2 2 2 2" xfId="16959" xr:uid="{6311A12F-6509-48B3-87BD-9F7E50D28369}"/>
    <cellStyle name="Comma 19 6 2 2 2 2 2" xfId="33899" xr:uid="{60A39286-C604-4748-830E-C9807F7AE17D}"/>
    <cellStyle name="Comma 19 6 2 2 2 3" xfId="25451" xr:uid="{6CF4CBC4-1849-46E0-914C-BE28A6E75B68}"/>
    <cellStyle name="Comma 19 6 2 2 3" xfId="12735" xr:uid="{BBA4CF2C-6436-4A38-85F2-B1D61E25100C}"/>
    <cellStyle name="Comma 19 6 2 2 3 2" xfId="29675" xr:uid="{67FA3685-597F-4A19-9F5D-7C16668A2656}"/>
    <cellStyle name="Comma 19 6 2 2 4" xfId="21227" xr:uid="{07B55FA7-E7D3-4E97-8037-A4E5017E0644}"/>
    <cellStyle name="Comma 19 6 2 3" xfId="6399" xr:uid="{C022FDA9-DA7C-4F45-84A7-FF9AEC0A5DCE}"/>
    <cellStyle name="Comma 19 6 2 3 2" xfId="14847" xr:uid="{A5706B52-0F5D-4CEB-BF6D-36592706956E}"/>
    <cellStyle name="Comma 19 6 2 3 2 2" xfId="31787" xr:uid="{A8494A8B-5B51-4F94-9BCE-8AD1F64FB7E8}"/>
    <cellStyle name="Comma 19 6 2 3 3" xfId="23339" xr:uid="{01D1992F-1172-4FA8-827B-D38C2A851873}"/>
    <cellStyle name="Comma 19 6 2 4" xfId="10623" xr:uid="{5E928529-4E64-4F25-A543-0404CFBA502A}"/>
    <cellStyle name="Comma 19 6 2 4 2" xfId="27563" xr:uid="{D2F892AC-175A-4CAB-AE85-90929628DC36}"/>
    <cellStyle name="Comma 19 6 2 5" xfId="19115" xr:uid="{14D16133-7C78-4050-802C-2877544D6DB3}"/>
    <cellStyle name="Comma 19 6 3" xfId="3229" xr:uid="{4362E24B-3ADF-48A2-A2AE-0772F5B4B656}"/>
    <cellStyle name="Comma 19 6 3 2" xfId="7455" xr:uid="{593FBED2-0671-4193-AF41-53CEA0775CC9}"/>
    <cellStyle name="Comma 19 6 3 2 2" xfId="15903" xr:uid="{607D7DCF-E927-4143-BDDC-89B173A61A93}"/>
    <cellStyle name="Comma 19 6 3 2 2 2" xfId="32843" xr:uid="{CBACED95-B63C-420C-AE02-5AD8276C76EE}"/>
    <cellStyle name="Comma 19 6 3 2 3" xfId="24395" xr:uid="{20A3E0C3-B6B3-40FF-BAD2-8AF44C6A333D}"/>
    <cellStyle name="Comma 19 6 3 3" xfId="11679" xr:uid="{BD7E8CC8-8C53-4705-8558-1650082A42FF}"/>
    <cellStyle name="Comma 19 6 3 3 2" xfId="28619" xr:uid="{93CDE8CD-0ADE-4E3D-B292-14C83031C85D}"/>
    <cellStyle name="Comma 19 6 3 4" xfId="20171" xr:uid="{B7066043-384D-469C-A472-F35BAACB0D66}"/>
    <cellStyle name="Comma 19 6 4" xfId="5343" xr:uid="{85193FFC-B5F8-426B-8E13-30531D3FDA64}"/>
    <cellStyle name="Comma 19 6 4 2" xfId="13791" xr:uid="{20ACBEF6-7879-48FF-85D9-38839175BD83}"/>
    <cellStyle name="Comma 19 6 4 2 2" xfId="30731" xr:uid="{48051F78-2130-4814-B29E-346A2ABEEDFE}"/>
    <cellStyle name="Comma 19 6 4 3" xfId="22283" xr:uid="{EC9C9D60-9F7F-4474-B840-F6A935DDD4ED}"/>
    <cellStyle name="Comma 19 6 5" xfId="9567" xr:uid="{18270001-D37C-4D4D-89EE-D99984FF3912}"/>
    <cellStyle name="Comma 19 6 5 2" xfId="26507" xr:uid="{BDCF65DD-41C1-4DD7-94E9-32325445558B}"/>
    <cellStyle name="Comma 19 6 6" xfId="18059" xr:uid="{0763C9B6-D088-4100-84B4-7B29360710B5}"/>
    <cellStyle name="Comma 19 7" xfId="1293" xr:uid="{3871560C-CD8C-49DB-AD92-52DEE8195034}"/>
    <cellStyle name="Comma 19 7 2" xfId="2349" xr:uid="{8501E511-166E-4E39-A0BC-BA1FC61C3B7C}"/>
    <cellStyle name="Comma 19 7 2 2" xfId="4461" xr:uid="{1CD438C2-2AEE-40D9-8BF3-3A833555142B}"/>
    <cellStyle name="Comma 19 7 2 2 2" xfId="8687" xr:uid="{9340FFB7-610A-4734-94F4-FF66931D7BAE}"/>
    <cellStyle name="Comma 19 7 2 2 2 2" xfId="17135" xr:uid="{83217AC1-79ED-4F14-B091-24AFF84D0AF9}"/>
    <cellStyle name="Comma 19 7 2 2 2 2 2" xfId="34075" xr:uid="{FEA4D798-E831-4153-8B68-B0AFCD8DFD08}"/>
    <cellStyle name="Comma 19 7 2 2 2 3" xfId="25627" xr:uid="{F852FCFD-0DFD-4C7F-830E-5E6CA4ACFE5A}"/>
    <cellStyle name="Comma 19 7 2 2 3" xfId="12911" xr:uid="{6D008C33-54F7-45CF-8584-156FF158858A}"/>
    <cellStyle name="Comma 19 7 2 2 3 2" xfId="29851" xr:uid="{09787D54-24C8-41C7-BB40-CB60C1217B85}"/>
    <cellStyle name="Comma 19 7 2 2 4" xfId="21403" xr:uid="{F33689A3-06A3-44E8-9784-648B7C95E682}"/>
    <cellStyle name="Comma 19 7 2 3" xfId="6575" xr:uid="{5F630307-D16B-4D78-8F8A-055FA9D0C4FF}"/>
    <cellStyle name="Comma 19 7 2 3 2" xfId="15023" xr:uid="{D7515B64-2575-4B4C-9B17-2FF8C6592A3B}"/>
    <cellStyle name="Comma 19 7 2 3 2 2" xfId="31963" xr:uid="{907948CE-87F2-4697-AEFD-94A62E4949EB}"/>
    <cellStyle name="Comma 19 7 2 3 3" xfId="23515" xr:uid="{C047121C-1022-4837-A292-A4315ECEE78E}"/>
    <cellStyle name="Comma 19 7 2 4" xfId="10799" xr:uid="{141E5E6B-58D1-4A40-9B80-E5B051737835}"/>
    <cellStyle name="Comma 19 7 2 4 2" xfId="27739" xr:uid="{951B7AEE-EBCB-496E-8BE5-DC1B5C5CF50F}"/>
    <cellStyle name="Comma 19 7 2 5" xfId="19291" xr:uid="{9D164464-B705-4C28-A487-4849A70ADE8A}"/>
    <cellStyle name="Comma 19 7 3" xfId="3405" xr:uid="{98DED749-9096-4327-B184-18808BE50269}"/>
    <cellStyle name="Comma 19 7 3 2" xfId="7631" xr:uid="{D9EFC0E2-AF9F-4DD1-9649-F2D8DE120A06}"/>
    <cellStyle name="Comma 19 7 3 2 2" xfId="16079" xr:uid="{D4B69CB1-E026-459B-AB77-2A7C65960004}"/>
    <cellStyle name="Comma 19 7 3 2 2 2" xfId="33019" xr:uid="{2495BBA1-DAF0-4749-B099-977DF9CADB06}"/>
    <cellStyle name="Comma 19 7 3 2 3" xfId="24571" xr:uid="{7790B8D3-CD79-4F71-A664-E516FCEEBF8B}"/>
    <cellStyle name="Comma 19 7 3 3" xfId="11855" xr:uid="{A50B0A4C-9A2D-443C-8684-7DFEBE4EFE1B}"/>
    <cellStyle name="Comma 19 7 3 3 2" xfId="28795" xr:uid="{6E5C02BE-73E0-4215-AEDF-0C3BB4EB95ED}"/>
    <cellStyle name="Comma 19 7 3 4" xfId="20347" xr:uid="{D1DAC52E-7AA5-4ECB-97C5-B024EA6E4396}"/>
    <cellStyle name="Comma 19 7 4" xfId="5519" xr:uid="{DFDE9494-1C51-4E58-BD0B-8593155AF4FB}"/>
    <cellStyle name="Comma 19 7 4 2" xfId="13967" xr:uid="{3F0D738A-E380-4911-9B00-603C4352C23F}"/>
    <cellStyle name="Comma 19 7 4 2 2" xfId="30907" xr:uid="{5FB05541-4339-409B-9DA1-A0303D04909B}"/>
    <cellStyle name="Comma 19 7 4 3" xfId="22459" xr:uid="{A7F92E04-966F-438B-BB2A-40B7A329A8C1}"/>
    <cellStyle name="Comma 19 7 5" xfId="9743" xr:uid="{646F871E-A826-4185-BD04-0E7D3E7A7420}"/>
    <cellStyle name="Comma 19 7 5 2" xfId="26683" xr:uid="{D7913187-B1BA-4E47-BA84-5395FBF8831D}"/>
    <cellStyle name="Comma 19 7 6" xfId="18235" xr:uid="{50693C6E-678E-43E4-B5DD-19A153AF624B}"/>
    <cellStyle name="Comma 19 8" xfId="1469" xr:uid="{ED986206-3210-4BAF-A7FF-5E05AD3832BF}"/>
    <cellStyle name="Comma 19 8 2" xfId="3581" xr:uid="{2A2878EC-B850-42BD-974E-96BB90BFE71A}"/>
    <cellStyle name="Comma 19 8 2 2" xfId="7807" xr:uid="{EE532DD5-D49B-4235-AE62-9E312D790796}"/>
    <cellStyle name="Comma 19 8 2 2 2" xfId="16255" xr:uid="{D7392089-E403-47A6-8915-D7ED891F8F09}"/>
    <cellStyle name="Comma 19 8 2 2 2 2" xfId="33195" xr:uid="{73AFE567-EA1B-4982-8AA8-1312D23C83F5}"/>
    <cellStyle name="Comma 19 8 2 2 3" xfId="24747" xr:uid="{6A814CDC-818A-4A64-B44E-3B0F5F95AEEA}"/>
    <cellStyle name="Comma 19 8 2 3" xfId="12031" xr:uid="{E878BDC9-B88A-49EF-8431-D111B8B82C0B}"/>
    <cellStyle name="Comma 19 8 2 3 2" xfId="28971" xr:uid="{2E100229-7811-4F14-9F31-1F59D24E4D30}"/>
    <cellStyle name="Comma 19 8 2 4" xfId="20523" xr:uid="{D5E89544-0D95-4040-AEC4-8D4BCE45169C}"/>
    <cellStyle name="Comma 19 8 3" xfId="5695" xr:uid="{8F670F55-5F20-48F2-959A-BC7C0CE538BA}"/>
    <cellStyle name="Comma 19 8 3 2" xfId="14143" xr:uid="{98EA3E1B-D36D-41EE-8FCE-A8C332C97532}"/>
    <cellStyle name="Comma 19 8 3 2 2" xfId="31083" xr:uid="{5AFC922F-AEE4-403C-9D57-6D9D5E3CE24D}"/>
    <cellStyle name="Comma 19 8 3 3" xfId="22635" xr:uid="{288BC4EE-314C-4756-AEBA-8E34066DCEB1}"/>
    <cellStyle name="Comma 19 8 4" xfId="9919" xr:uid="{BC0280AA-A3E5-4DCA-B668-D700840AB78A}"/>
    <cellStyle name="Comma 19 8 4 2" xfId="26859" xr:uid="{69532148-E83E-4702-A5AC-E05C296DEC28}"/>
    <cellStyle name="Comma 19 8 5" xfId="18411" xr:uid="{2C7D81C5-7ABD-4F5B-BD3D-1676E94DA98B}"/>
    <cellStyle name="Comma 19 9" xfId="2525" xr:uid="{1D673564-A907-4CE2-91C1-5C2BC9904E2E}"/>
    <cellStyle name="Comma 19 9 2" xfId="6751" xr:uid="{65FDAFED-C234-48C3-91DA-3312142B76EB}"/>
    <cellStyle name="Comma 19 9 2 2" xfId="15199" xr:uid="{0A7818BA-CF1A-41C7-BBD6-E405FE595C18}"/>
    <cellStyle name="Comma 19 9 2 2 2" xfId="32139" xr:uid="{25679F65-49F4-4B22-BA28-ADBC03E4F63F}"/>
    <cellStyle name="Comma 19 9 2 3" xfId="23691" xr:uid="{0CEF1F1B-D19D-42D1-966F-F3562DC1F592}"/>
    <cellStyle name="Comma 19 9 3" xfId="10975" xr:uid="{63359978-EF2E-4FF9-B94B-E4EBC46C4F4C}"/>
    <cellStyle name="Comma 19 9 3 2" xfId="27915" xr:uid="{10A5F7EE-B73E-41C6-87A0-4D10942184DA}"/>
    <cellStyle name="Comma 19 9 4" xfId="19467" xr:uid="{7D475F7C-BD01-4A2D-8A87-254209BBB365}"/>
    <cellStyle name="Comma 2" xfId="9" xr:uid="{D5CD4626-E963-4895-B7D5-4787A29344FC}"/>
    <cellStyle name="Comma 2 2" xfId="3" xr:uid="{FD8A8FD8-4C97-4BE5-BED8-96461529A362}"/>
    <cellStyle name="Comma 2 2 2" xfId="10" xr:uid="{49BA19EE-861B-469F-993E-60EAFD60C2C2}"/>
    <cellStyle name="Comma 2 2 2 2" xfId="109" xr:uid="{A2E9E4B1-B9D4-4593-AE32-F491EBE339BB}"/>
    <cellStyle name="Comma 2 2 2 3" xfId="108" xr:uid="{F1BB0F93-42BD-4CC1-9159-BB2B5C796C7E}"/>
    <cellStyle name="Comma 2 2 3" xfId="110" xr:uid="{DB5DB097-CDC4-4B6B-9CF7-4056C3DD3F07}"/>
    <cellStyle name="Comma 2 2 3 2" xfId="17320" xr:uid="{1003F7D8-414D-46BE-8572-82697E9FD658}"/>
    <cellStyle name="Comma 2 2 4" xfId="111" xr:uid="{95EE1598-B820-430C-B595-74F15D3296DD}"/>
    <cellStyle name="Comma 2 2 4 10" xfId="4641" xr:uid="{3D91E11A-36D8-4F80-83D2-1938378AEF60}"/>
    <cellStyle name="Comma 2 2 4 10 2" xfId="13090" xr:uid="{6CBD526C-F8D0-496F-8688-528A433A1053}"/>
    <cellStyle name="Comma 2 2 4 10 2 2" xfId="30030" xr:uid="{F139E239-BD86-4FF3-B224-7D0D3D3F3129}"/>
    <cellStyle name="Comma 2 2 4 10 3" xfId="21582" xr:uid="{FD93780E-9535-4CE8-B84D-2FDB1E5251C1}"/>
    <cellStyle name="Comma 2 2 4 11" xfId="8866" xr:uid="{12BB3005-B09F-4AB2-90F8-A496D9918A8F}"/>
    <cellStyle name="Comma 2 2 4 11 2" xfId="25806" xr:uid="{84104472-DCB3-4016-B720-098D044959EF}"/>
    <cellStyle name="Comma 2 2 4 12" xfId="17321" xr:uid="{E0A0C428-51AC-42F6-B6FC-B44997B6CCA8}"/>
    <cellStyle name="Comma 2 2 4 2" xfId="112" xr:uid="{28965431-B8F3-423B-9F0F-FEC62D482836}"/>
    <cellStyle name="Comma 2 2 4 2 10" xfId="17322" xr:uid="{D1D788DF-0A82-49EB-A410-E1AEDE4DC3E7}"/>
    <cellStyle name="Comma 2 2 4 2 2" xfId="585" xr:uid="{BE9E3F98-F9FB-4F4A-A545-813EB5B5BC94}"/>
    <cellStyle name="Comma 2 2 4 2 2 2" xfId="939" xr:uid="{BE65DE62-0880-4708-8FEF-8D3F5408D7ED}"/>
    <cellStyle name="Comma 2 2 4 2 2 2 2" xfId="2001" xr:uid="{2C32DD59-806D-4046-8E04-68C80AE65EFA}"/>
    <cellStyle name="Comma 2 2 4 2 2 2 2 2" xfId="4113" xr:uid="{09906E1C-EBFC-47A6-8639-19DA22DF25BC}"/>
    <cellStyle name="Comma 2 2 4 2 2 2 2 2 2" xfId="8339" xr:uid="{9E8C5BE5-CE02-4826-B8CB-4B4C971927A9}"/>
    <cellStyle name="Comma 2 2 4 2 2 2 2 2 2 2" xfId="16787" xr:uid="{BB697DE7-AB5F-41B2-BDBD-EA6C5A2B9B5B}"/>
    <cellStyle name="Comma 2 2 4 2 2 2 2 2 2 2 2" xfId="33727" xr:uid="{7338F0FB-CB9B-41DD-9AC6-67D5FFE2D004}"/>
    <cellStyle name="Comma 2 2 4 2 2 2 2 2 2 3" xfId="25279" xr:uid="{93FF18D2-D468-4C88-BB20-CFFF12AA1B39}"/>
    <cellStyle name="Comma 2 2 4 2 2 2 2 2 3" xfId="12563" xr:uid="{83B73CBD-3936-4D69-A223-ED6686CC502B}"/>
    <cellStyle name="Comma 2 2 4 2 2 2 2 2 3 2" xfId="29503" xr:uid="{879AD163-FF30-416A-A840-AC8F944B0F30}"/>
    <cellStyle name="Comma 2 2 4 2 2 2 2 2 4" xfId="21055" xr:uid="{50966466-61AA-4514-A6FF-EECEAC58288F}"/>
    <cellStyle name="Comma 2 2 4 2 2 2 2 3" xfId="6227" xr:uid="{EBDB5D12-A545-4B11-851D-C37224316F41}"/>
    <cellStyle name="Comma 2 2 4 2 2 2 2 3 2" xfId="14675" xr:uid="{CC7495C4-2D53-45A2-8339-C1EC2C2580B5}"/>
    <cellStyle name="Comma 2 2 4 2 2 2 2 3 2 2" xfId="31615" xr:uid="{248997B4-A9D4-426C-8D5E-A3944061DDDF}"/>
    <cellStyle name="Comma 2 2 4 2 2 2 2 3 3" xfId="23167" xr:uid="{16958446-0E4E-47AA-A7F8-04070FCEDA6D}"/>
    <cellStyle name="Comma 2 2 4 2 2 2 2 4" xfId="10451" xr:uid="{531C33CC-BAE4-4374-8A66-98F5E8A9E3AF}"/>
    <cellStyle name="Comma 2 2 4 2 2 2 2 4 2" xfId="27391" xr:uid="{E6B8A1AE-9FEC-43D2-B58F-3C53886C4331}"/>
    <cellStyle name="Comma 2 2 4 2 2 2 2 5" xfId="18943" xr:uid="{E7A41245-5C1C-45C8-AC19-A253F45F9D8B}"/>
    <cellStyle name="Comma 2 2 4 2 2 2 3" xfId="3057" xr:uid="{45BECBFB-04BA-4CBB-A322-A1D203BC316B}"/>
    <cellStyle name="Comma 2 2 4 2 2 2 3 2" xfId="7283" xr:uid="{E7E13BDB-310D-4313-BD21-6F69D60BB151}"/>
    <cellStyle name="Comma 2 2 4 2 2 2 3 2 2" xfId="15731" xr:uid="{CD169A3C-8474-4510-A9DD-2ECBCC19928D}"/>
    <cellStyle name="Comma 2 2 4 2 2 2 3 2 2 2" xfId="32671" xr:uid="{4386DA39-B897-4F73-BB8D-2B08F72E4DA7}"/>
    <cellStyle name="Comma 2 2 4 2 2 2 3 2 3" xfId="24223" xr:uid="{43CCCA47-F55B-4C8B-A26A-A4E6930D663D}"/>
    <cellStyle name="Comma 2 2 4 2 2 2 3 3" xfId="11507" xr:uid="{0F010961-65FB-499A-8399-E315E252990F}"/>
    <cellStyle name="Comma 2 2 4 2 2 2 3 3 2" xfId="28447" xr:uid="{88218AD5-FD43-4B14-98B5-E4BEB4270474}"/>
    <cellStyle name="Comma 2 2 4 2 2 2 3 4" xfId="19999" xr:uid="{CF1868E8-F9EF-4099-90E4-5291B0530E61}"/>
    <cellStyle name="Comma 2 2 4 2 2 2 4" xfId="5171" xr:uid="{2DDC21DD-61CC-4E66-BEEC-B48353454F3D}"/>
    <cellStyle name="Comma 2 2 4 2 2 2 4 2" xfId="13619" xr:uid="{B6374FEB-53F1-4AB7-B761-CAAEB2D7C560}"/>
    <cellStyle name="Comma 2 2 4 2 2 2 4 2 2" xfId="30559" xr:uid="{CD64DA8B-6F2D-4E1E-A28B-8D5DC6746B78}"/>
    <cellStyle name="Comma 2 2 4 2 2 2 4 3" xfId="22111" xr:uid="{32EC870F-4EC0-4265-8B7D-EA16E0D3DEA2}"/>
    <cellStyle name="Comma 2 2 4 2 2 2 5" xfId="9395" xr:uid="{2D3AAD8A-283D-4417-9DA6-4B301EA35398}"/>
    <cellStyle name="Comma 2 2 4 2 2 2 5 2" xfId="26335" xr:uid="{51E8298F-6B5B-42A0-B5D0-25CE20BDA4CB}"/>
    <cellStyle name="Comma 2 2 4 2 2 2 6" xfId="17887" xr:uid="{E60423F3-8B58-4E5C-B282-D1F6AD0EB4D1}"/>
    <cellStyle name="Comma 2 2 4 2 2 3" xfId="1649" xr:uid="{6FE6B964-8059-47C4-92FB-6C8FCCCA2C38}"/>
    <cellStyle name="Comma 2 2 4 2 2 3 2" xfId="3761" xr:uid="{23C492FD-718C-4EF4-920F-AB6D180FD476}"/>
    <cellStyle name="Comma 2 2 4 2 2 3 2 2" xfId="7987" xr:uid="{4F9E58C5-6A8D-4883-87E5-194B527A63D1}"/>
    <cellStyle name="Comma 2 2 4 2 2 3 2 2 2" xfId="16435" xr:uid="{278B4C0D-3EC6-472C-8771-529C8340A418}"/>
    <cellStyle name="Comma 2 2 4 2 2 3 2 2 2 2" xfId="33375" xr:uid="{0FE377E7-55FB-48E3-ACA5-34E724E9EE83}"/>
    <cellStyle name="Comma 2 2 4 2 2 3 2 2 3" xfId="24927" xr:uid="{6942DCED-27CC-4697-ABA0-181EBC8827F1}"/>
    <cellStyle name="Comma 2 2 4 2 2 3 2 3" xfId="12211" xr:uid="{D52DC7EE-8BDC-4914-A11A-FF560D133832}"/>
    <cellStyle name="Comma 2 2 4 2 2 3 2 3 2" xfId="29151" xr:uid="{8670A3C8-00DB-40D8-AA74-B47E2EA4D56B}"/>
    <cellStyle name="Comma 2 2 4 2 2 3 2 4" xfId="20703" xr:uid="{00A9AED2-F173-4DD2-AD3A-C119A1EDACFD}"/>
    <cellStyle name="Comma 2 2 4 2 2 3 3" xfId="5875" xr:uid="{69E0B551-F74A-41B9-AC91-0899791A8A5F}"/>
    <cellStyle name="Comma 2 2 4 2 2 3 3 2" xfId="14323" xr:uid="{AB2EE91E-4483-4FDA-883C-B38D5F2FFA0C}"/>
    <cellStyle name="Comma 2 2 4 2 2 3 3 2 2" xfId="31263" xr:uid="{01A4EE07-40E5-420E-ACFE-EA187007FFC8}"/>
    <cellStyle name="Comma 2 2 4 2 2 3 3 3" xfId="22815" xr:uid="{D604A170-9EE1-4199-9E3E-D3B2E4EC37AA}"/>
    <cellStyle name="Comma 2 2 4 2 2 3 4" xfId="10099" xr:uid="{6A559D44-D5D4-44D0-8A9F-FD22464A1F96}"/>
    <cellStyle name="Comma 2 2 4 2 2 3 4 2" xfId="27039" xr:uid="{DA1D4D90-F6F5-4FE1-8E4C-5D07273F063C}"/>
    <cellStyle name="Comma 2 2 4 2 2 3 5" xfId="18591" xr:uid="{BDD47274-ABEA-499E-A7E1-AD34EC5D2DEC}"/>
    <cellStyle name="Comma 2 2 4 2 2 4" xfId="2705" xr:uid="{C3BE014C-0FC3-404B-B3C2-A375AD057640}"/>
    <cellStyle name="Comma 2 2 4 2 2 4 2" xfId="6931" xr:uid="{A2E7FB6B-2CCB-49DA-BF24-2E5180D16DB1}"/>
    <cellStyle name="Comma 2 2 4 2 2 4 2 2" xfId="15379" xr:uid="{2E60A100-E878-4793-A11E-9D408D948CAA}"/>
    <cellStyle name="Comma 2 2 4 2 2 4 2 2 2" xfId="32319" xr:uid="{D3ECF483-6C5E-4FEF-975D-E2F0658DAE98}"/>
    <cellStyle name="Comma 2 2 4 2 2 4 2 3" xfId="23871" xr:uid="{3421048D-8236-494B-8FAB-63AD46172646}"/>
    <cellStyle name="Comma 2 2 4 2 2 4 3" xfId="11155" xr:uid="{CE2D2FA5-35BF-48F5-A54F-7519B76B293D}"/>
    <cellStyle name="Comma 2 2 4 2 2 4 3 2" xfId="28095" xr:uid="{B8EED2BB-7923-4A3C-85CD-E772AF2AEB85}"/>
    <cellStyle name="Comma 2 2 4 2 2 4 4" xfId="19647" xr:uid="{4FDD1E4F-2DD1-4718-B552-2097E53282F5}"/>
    <cellStyle name="Comma 2 2 4 2 2 5" xfId="4819" xr:uid="{7834C659-3D15-4B9E-91D5-CEDADCA24ED4}"/>
    <cellStyle name="Comma 2 2 4 2 2 5 2" xfId="13267" xr:uid="{CDB8F7F7-F884-4699-A272-741E82251BD7}"/>
    <cellStyle name="Comma 2 2 4 2 2 5 2 2" xfId="30207" xr:uid="{64ED9C85-161A-40F5-BECB-1DD9D01934D2}"/>
    <cellStyle name="Comma 2 2 4 2 2 5 3" xfId="21759" xr:uid="{8D68FB0F-0A70-4215-A13A-B9F1243CDC1E}"/>
    <cellStyle name="Comma 2 2 4 2 2 6" xfId="9043" xr:uid="{94A54370-2A77-448D-9C6F-04D2698D31B7}"/>
    <cellStyle name="Comma 2 2 4 2 2 6 2" xfId="25983" xr:uid="{BB3611FC-E9AE-4CF8-B2FF-05A56F65B3F8}"/>
    <cellStyle name="Comma 2 2 4 2 2 7" xfId="17535" xr:uid="{2BD85C9D-A733-452F-9EC8-054F06B96B83}"/>
    <cellStyle name="Comma 2 2 4 2 3" xfId="763" xr:uid="{67B03367-6064-420C-A528-EC37966D734C}"/>
    <cellStyle name="Comma 2 2 4 2 3 2" xfId="1825" xr:uid="{A2F4530D-D8A5-4B84-9A97-0B362C7A0A54}"/>
    <cellStyle name="Comma 2 2 4 2 3 2 2" xfId="3937" xr:uid="{83DD8D46-3F4D-4EE4-A8A8-71B5345B00F9}"/>
    <cellStyle name="Comma 2 2 4 2 3 2 2 2" xfId="8163" xr:uid="{085E07F1-92EE-4666-A4CB-D87403BA76CB}"/>
    <cellStyle name="Comma 2 2 4 2 3 2 2 2 2" xfId="16611" xr:uid="{CABBF5B1-5B4F-4F00-8D9A-E1E77A79025F}"/>
    <cellStyle name="Comma 2 2 4 2 3 2 2 2 2 2" xfId="33551" xr:uid="{6E343130-2397-4FFA-9F52-540EF264413C}"/>
    <cellStyle name="Comma 2 2 4 2 3 2 2 2 3" xfId="25103" xr:uid="{B0E354A8-B1BF-4140-9703-5D6D38AE4A82}"/>
    <cellStyle name="Comma 2 2 4 2 3 2 2 3" xfId="12387" xr:uid="{1CFE5F65-6C57-4137-B150-AAD3FF1EE60F}"/>
    <cellStyle name="Comma 2 2 4 2 3 2 2 3 2" xfId="29327" xr:uid="{7A649C8E-6DF4-404C-892D-5A299B257D5F}"/>
    <cellStyle name="Comma 2 2 4 2 3 2 2 4" xfId="20879" xr:uid="{194D8B5F-FA7C-4508-902C-62F1B06F3366}"/>
    <cellStyle name="Comma 2 2 4 2 3 2 3" xfId="6051" xr:uid="{6C3A0FEA-47E9-4B60-8589-B429AEDD3503}"/>
    <cellStyle name="Comma 2 2 4 2 3 2 3 2" xfId="14499" xr:uid="{422CDF3C-9F25-494B-B2F8-CE5D1F749FEF}"/>
    <cellStyle name="Comma 2 2 4 2 3 2 3 2 2" xfId="31439" xr:uid="{EF40CF48-4504-4C2D-BFA5-02288ABB89E8}"/>
    <cellStyle name="Comma 2 2 4 2 3 2 3 3" xfId="22991" xr:uid="{D9E0B3C7-A255-40EB-B86D-F74A2FBF99D8}"/>
    <cellStyle name="Comma 2 2 4 2 3 2 4" xfId="10275" xr:uid="{5146938C-F85D-44E4-A88E-17D55F0708F8}"/>
    <cellStyle name="Comma 2 2 4 2 3 2 4 2" xfId="27215" xr:uid="{71EC75CB-2791-4D8B-B6E9-DDDFD4A2F324}"/>
    <cellStyle name="Comma 2 2 4 2 3 2 5" xfId="18767" xr:uid="{84358876-6A5A-4B9C-8F8A-6ABB8E285226}"/>
    <cellStyle name="Comma 2 2 4 2 3 3" xfId="2881" xr:uid="{DB730774-F486-4D07-B2F5-5F6708D47C4F}"/>
    <cellStyle name="Comma 2 2 4 2 3 3 2" xfId="7107" xr:uid="{A3DF5947-E297-4A1C-808E-0B1246D4FD93}"/>
    <cellStyle name="Comma 2 2 4 2 3 3 2 2" xfId="15555" xr:uid="{1BB072EB-A3B0-48C5-9949-11D98F41E07E}"/>
    <cellStyle name="Comma 2 2 4 2 3 3 2 2 2" xfId="32495" xr:uid="{81F04079-0F38-4EE7-A920-3D1CE5F7EC10}"/>
    <cellStyle name="Comma 2 2 4 2 3 3 2 3" xfId="24047" xr:uid="{1630764D-FBA1-4225-9B3A-33EB4358FEFA}"/>
    <cellStyle name="Comma 2 2 4 2 3 3 3" xfId="11331" xr:uid="{86820923-8F54-4432-94A2-089750E93D9C}"/>
    <cellStyle name="Comma 2 2 4 2 3 3 3 2" xfId="28271" xr:uid="{7B63316B-8F13-45C5-9BB1-70A0EF9499C6}"/>
    <cellStyle name="Comma 2 2 4 2 3 3 4" xfId="19823" xr:uid="{95176AD1-FC38-4122-9566-E758C4ABC95A}"/>
    <cellStyle name="Comma 2 2 4 2 3 4" xfId="4995" xr:uid="{A8FE95A6-4F5C-45AD-81C0-D8A981E1F144}"/>
    <cellStyle name="Comma 2 2 4 2 3 4 2" xfId="13443" xr:uid="{92C494E7-18F8-4D93-B165-8C4FCFC93F9D}"/>
    <cellStyle name="Comma 2 2 4 2 3 4 2 2" xfId="30383" xr:uid="{90B948F0-037B-4835-9DD1-6A7E15C88F46}"/>
    <cellStyle name="Comma 2 2 4 2 3 4 3" xfId="21935" xr:uid="{F57ED26E-9BCC-416B-88F9-A43B222773C3}"/>
    <cellStyle name="Comma 2 2 4 2 3 5" xfId="9219" xr:uid="{4756D18E-D6BD-47EF-82D5-2C963669EC19}"/>
    <cellStyle name="Comma 2 2 4 2 3 5 2" xfId="26159" xr:uid="{A01FD57D-8934-4408-A64A-01CB9C950EE2}"/>
    <cellStyle name="Comma 2 2 4 2 3 6" xfId="17711" xr:uid="{E5348BC6-6333-4A9D-AAED-EA42578C8921}"/>
    <cellStyle name="Comma 2 2 4 2 4" xfId="1115" xr:uid="{7C7DE18B-7FEE-479C-A471-D8C9D1945FC9}"/>
    <cellStyle name="Comma 2 2 4 2 4 2" xfId="2177" xr:uid="{4BD20220-A5AF-4843-B0B9-EBF2EE15B80B}"/>
    <cellStyle name="Comma 2 2 4 2 4 2 2" xfId="4289" xr:uid="{BB5323F4-9E67-4AAE-BDE6-E60506474C8B}"/>
    <cellStyle name="Comma 2 2 4 2 4 2 2 2" xfId="8515" xr:uid="{79F45F76-B834-4E7A-8D00-79B626DBA5CF}"/>
    <cellStyle name="Comma 2 2 4 2 4 2 2 2 2" xfId="16963" xr:uid="{3058AA21-1717-46A4-938D-EB2A98972394}"/>
    <cellStyle name="Comma 2 2 4 2 4 2 2 2 2 2" xfId="33903" xr:uid="{6BCEAFC9-7757-4391-AF9D-2F183499A165}"/>
    <cellStyle name="Comma 2 2 4 2 4 2 2 2 3" xfId="25455" xr:uid="{9F27D49D-714F-4967-A7F8-8FC1E33B4FAA}"/>
    <cellStyle name="Comma 2 2 4 2 4 2 2 3" xfId="12739" xr:uid="{2692E0C9-1D2F-431C-94EA-5B6CB509F7EF}"/>
    <cellStyle name="Comma 2 2 4 2 4 2 2 3 2" xfId="29679" xr:uid="{F2749E6B-761C-4D4A-AD81-28CD01E681A7}"/>
    <cellStyle name="Comma 2 2 4 2 4 2 2 4" xfId="21231" xr:uid="{C70EFDDB-0C41-4908-82D8-BC784AACB801}"/>
    <cellStyle name="Comma 2 2 4 2 4 2 3" xfId="6403" xr:uid="{1CBEB76C-9899-4C7E-AF9F-29B3BB588FA6}"/>
    <cellStyle name="Comma 2 2 4 2 4 2 3 2" xfId="14851" xr:uid="{8594D8DA-5AA7-481A-A157-98A45AD22C9C}"/>
    <cellStyle name="Comma 2 2 4 2 4 2 3 2 2" xfId="31791" xr:uid="{EF9562BF-1E16-4A90-8999-FE11711F12ED}"/>
    <cellStyle name="Comma 2 2 4 2 4 2 3 3" xfId="23343" xr:uid="{7C6F571A-5438-4CBE-A70A-E57FD44E0C94}"/>
    <cellStyle name="Comma 2 2 4 2 4 2 4" xfId="10627" xr:uid="{1D6D6E5B-F1EE-4124-8551-8961B68179BE}"/>
    <cellStyle name="Comma 2 2 4 2 4 2 4 2" xfId="27567" xr:uid="{9218A9B9-9D3A-4A58-AB0B-589951821932}"/>
    <cellStyle name="Comma 2 2 4 2 4 2 5" xfId="19119" xr:uid="{2CA0561E-1D15-4DAA-AA4A-EBAA07D0EA0F}"/>
    <cellStyle name="Comma 2 2 4 2 4 3" xfId="3233" xr:uid="{2BE89BE6-4A56-43D0-8DF6-8DB44A24AFD1}"/>
    <cellStyle name="Comma 2 2 4 2 4 3 2" xfId="7459" xr:uid="{AF988E58-EBFE-4FFA-B08F-91729D5C6ADC}"/>
    <cellStyle name="Comma 2 2 4 2 4 3 2 2" xfId="15907" xr:uid="{AD443C5A-77A5-4AF1-B7B4-C9963D1CA189}"/>
    <cellStyle name="Comma 2 2 4 2 4 3 2 2 2" xfId="32847" xr:uid="{B74E3B5C-A789-4470-8408-FB24844FA5EC}"/>
    <cellStyle name="Comma 2 2 4 2 4 3 2 3" xfId="24399" xr:uid="{D11CAFBD-8EF9-4EDC-8B07-529DCEF4699F}"/>
    <cellStyle name="Comma 2 2 4 2 4 3 3" xfId="11683" xr:uid="{FE518593-6C1F-4BEA-BB46-51833D327867}"/>
    <cellStyle name="Comma 2 2 4 2 4 3 3 2" xfId="28623" xr:uid="{2C4DA94F-179E-4D1F-93D0-67AA9F90FE22}"/>
    <cellStyle name="Comma 2 2 4 2 4 3 4" xfId="20175" xr:uid="{E61CC2C7-9F01-4D70-A069-EC21D0E63FE5}"/>
    <cellStyle name="Comma 2 2 4 2 4 4" xfId="5347" xr:uid="{02955B58-9C34-4241-9A81-1F5ABD0661B2}"/>
    <cellStyle name="Comma 2 2 4 2 4 4 2" xfId="13795" xr:uid="{6CD078D0-B5E3-45B6-8E9D-48ED241502DF}"/>
    <cellStyle name="Comma 2 2 4 2 4 4 2 2" xfId="30735" xr:uid="{C81BA7FC-3BFA-4242-A893-DB51A0F77E9F}"/>
    <cellStyle name="Comma 2 2 4 2 4 4 3" xfId="22287" xr:uid="{511618CD-8201-4565-9033-D7365A3E62EC}"/>
    <cellStyle name="Comma 2 2 4 2 4 5" xfId="9571" xr:uid="{ABEB5210-C933-4C58-B966-FAF4C7E553BF}"/>
    <cellStyle name="Comma 2 2 4 2 4 5 2" xfId="26511" xr:uid="{BC091E25-CD51-4E93-A137-6BB27F8AF397}"/>
    <cellStyle name="Comma 2 2 4 2 4 6" xfId="18063" xr:uid="{2EC9BFB1-792C-40CD-A164-928E50FC1802}"/>
    <cellStyle name="Comma 2 2 4 2 5" xfId="1297" xr:uid="{3565D7D5-0FF5-45AD-BE5D-933B1AB56EFE}"/>
    <cellStyle name="Comma 2 2 4 2 5 2" xfId="2353" xr:uid="{1F1749F1-6CAA-4407-93E0-BD88987EF842}"/>
    <cellStyle name="Comma 2 2 4 2 5 2 2" xfId="4465" xr:uid="{74F9C9B2-6DF4-4A12-B1D8-9C54A756D374}"/>
    <cellStyle name="Comma 2 2 4 2 5 2 2 2" xfId="8691" xr:uid="{1BA3978A-45C1-4339-847B-91C16DC09753}"/>
    <cellStyle name="Comma 2 2 4 2 5 2 2 2 2" xfId="17139" xr:uid="{C64FCD07-A1DF-43C1-A79C-DF95AD8B74C5}"/>
    <cellStyle name="Comma 2 2 4 2 5 2 2 2 2 2" xfId="34079" xr:uid="{764A3623-8A6F-4101-974D-0A4B407EFB19}"/>
    <cellStyle name="Comma 2 2 4 2 5 2 2 2 3" xfId="25631" xr:uid="{6FCAA39E-3E1A-430D-A6EB-3451380D52A5}"/>
    <cellStyle name="Comma 2 2 4 2 5 2 2 3" xfId="12915" xr:uid="{C577D469-67AF-46A5-A491-AF725BF271AE}"/>
    <cellStyle name="Comma 2 2 4 2 5 2 2 3 2" xfId="29855" xr:uid="{2B94F761-6B9A-4331-B3AB-18BB411D59F5}"/>
    <cellStyle name="Comma 2 2 4 2 5 2 2 4" xfId="21407" xr:uid="{114234DB-3B47-4ABF-8826-163B05298F14}"/>
    <cellStyle name="Comma 2 2 4 2 5 2 3" xfId="6579" xr:uid="{0EF429C7-8353-4D9A-AF71-1DB29497E44D}"/>
    <cellStyle name="Comma 2 2 4 2 5 2 3 2" xfId="15027" xr:uid="{A9EA2123-B840-4A4F-94AB-0D246DD54EBB}"/>
    <cellStyle name="Comma 2 2 4 2 5 2 3 2 2" xfId="31967" xr:uid="{F130A1D9-C98A-429A-8D3E-9D363337F826}"/>
    <cellStyle name="Comma 2 2 4 2 5 2 3 3" xfId="23519" xr:uid="{F57FFEA6-E821-45BA-9766-1B11BB9F8E0C}"/>
    <cellStyle name="Comma 2 2 4 2 5 2 4" xfId="10803" xr:uid="{B910E35D-32E8-4608-AFE6-92A74FCB3C68}"/>
    <cellStyle name="Comma 2 2 4 2 5 2 4 2" xfId="27743" xr:uid="{5B53D5DC-E6A0-4E59-803F-3B4CCA12967A}"/>
    <cellStyle name="Comma 2 2 4 2 5 2 5" xfId="19295" xr:uid="{25DAFC75-8626-4836-A0A5-6F955DFFD5D0}"/>
    <cellStyle name="Comma 2 2 4 2 5 3" xfId="3409" xr:uid="{7FB2A83E-2505-4BD8-8302-593955600B44}"/>
    <cellStyle name="Comma 2 2 4 2 5 3 2" xfId="7635" xr:uid="{674E2EC0-C7A0-4B28-A3E8-5EC35D3085AE}"/>
    <cellStyle name="Comma 2 2 4 2 5 3 2 2" xfId="16083" xr:uid="{9C3A6E57-0842-4636-A77A-EDAD398B4614}"/>
    <cellStyle name="Comma 2 2 4 2 5 3 2 2 2" xfId="33023" xr:uid="{424A6C64-9112-4265-8252-05A0B242A6F7}"/>
    <cellStyle name="Comma 2 2 4 2 5 3 2 3" xfId="24575" xr:uid="{694AA03E-F957-42BB-B4A2-866106CEFA0C}"/>
    <cellStyle name="Comma 2 2 4 2 5 3 3" xfId="11859" xr:uid="{A31D9A34-BEF1-4A49-8F84-A5D50B89BA2E}"/>
    <cellStyle name="Comma 2 2 4 2 5 3 3 2" xfId="28799" xr:uid="{3FCCCF35-8FC1-4EBD-B8BB-9686DE32D378}"/>
    <cellStyle name="Comma 2 2 4 2 5 3 4" xfId="20351" xr:uid="{7BE7E0E6-F04C-4250-B281-7400B1E59877}"/>
    <cellStyle name="Comma 2 2 4 2 5 4" xfId="5523" xr:uid="{DCD1AA49-3F3D-4558-B0C6-C57C81BC7F39}"/>
    <cellStyle name="Comma 2 2 4 2 5 4 2" xfId="13971" xr:uid="{44841775-B980-41DF-9BEC-84AE098EF137}"/>
    <cellStyle name="Comma 2 2 4 2 5 4 2 2" xfId="30911" xr:uid="{763AA09E-E8D5-4DD5-BDEB-34219B142CF1}"/>
    <cellStyle name="Comma 2 2 4 2 5 4 3" xfId="22463" xr:uid="{DD58FADF-39E9-47E8-8663-2F0A0C8234C9}"/>
    <cellStyle name="Comma 2 2 4 2 5 5" xfId="9747" xr:uid="{3AF15036-1450-4528-8137-5F52FF0CEC77}"/>
    <cellStyle name="Comma 2 2 4 2 5 5 2" xfId="26687" xr:uid="{BFB97265-D292-4216-BE7F-DEFD3C3CC3EF}"/>
    <cellStyle name="Comma 2 2 4 2 5 6" xfId="18239" xr:uid="{624F8CD8-F962-4BFD-A36F-8F26F66CD331}"/>
    <cellStyle name="Comma 2 2 4 2 6" xfId="1473" xr:uid="{738952C6-EC25-45CA-8A3D-D1414A5F0A0A}"/>
    <cellStyle name="Comma 2 2 4 2 6 2" xfId="3585" xr:uid="{C9C31B1A-25AE-4B9C-A94E-A8716BF540CD}"/>
    <cellStyle name="Comma 2 2 4 2 6 2 2" xfId="7811" xr:uid="{C2F82BFF-83E9-4AE2-8BEF-82951A2C17F4}"/>
    <cellStyle name="Comma 2 2 4 2 6 2 2 2" xfId="16259" xr:uid="{CE7AB63F-F5DF-43E1-9DBE-C5AD64637F29}"/>
    <cellStyle name="Comma 2 2 4 2 6 2 2 2 2" xfId="33199" xr:uid="{E3C74080-BA7F-4861-85C0-944B61A1C24F}"/>
    <cellStyle name="Comma 2 2 4 2 6 2 2 3" xfId="24751" xr:uid="{1A79ADE3-520A-4ED1-BF6E-746F092099CF}"/>
    <cellStyle name="Comma 2 2 4 2 6 2 3" xfId="12035" xr:uid="{3CFFFA78-97A8-46EE-9647-1017CFEEDD40}"/>
    <cellStyle name="Comma 2 2 4 2 6 2 3 2" xfId="28975" xr:uid="{D6561F3F-1608-4A14-B311-C589BF9485D0}"/>
    <cellStyle name="Comma 2 2 4 2 6 2 4" xfId="20527" xr:uid="{5303F165-6888-4962-A6EC-CFC6B5274B4A}"/>
    <cellStyle name="Comma 2 2 4 2 6 3" xfId="5699" xr:uid="{AFC64996-019C-449B-92E1-500332380435}"/>
    <cellStyle name="Comma 2 2 4 2 6 3 2" xfId="14147" xr:uid="{2B080796-05E7-4997-AAF2-29133A777152}"/>
    <cellStyle name="Comma 2 2 4 2 6 3 2 2" xfId="31087" xr:uid="{1F37526A-17A8-45D0-8BBE-3D7749BD85D4}"/>
    <cellStyle name="Comma 2 2 4 2 6 3 3" xfId="22639" xr:uid="{E11D5732-7E0F-4D56-AD33-0A4B13A6ADF0}"/>
    <cellStyle name="Comma 2 2 4 2 6 4" xfId="9923" xr:uid="{F5A7350E-51D2-4B3B-9B65-343ECCF8A7A9}"/>
    <cellStyle name="Comma 2 2 4 2 6 4 2" xfId="26863" xr:uid="{533CF3DE-72F6-4E74-815C-7E9BDF411FF6}"/>
    <cellStyle name="Comma 2 2 4 2 6 5" xfId="18415" xr:uid="{53F40B2A-86C4-467A-8E5D-96A304D506D5}"/>
    <cellStyle name="Comma 2 2 4 2 7" xfId="2529" xr:uid="{D7799486-7988-4EB6-BC03-A2C6E01E3E94}"/>
    <cellStyle name="Comma 2 2 4 2 7 2" xfId="6755" xr:uid="{F9D74312-EE0C-4C4B-B23F-354D1C8873FA}"/>
    <cellStyle name="Comma 2 2 4 2 7 2 2" xfId="15203" xr:uid="{B8F9CCE1-D3E4-472C-9371-AA971394AD9E}"/>
    <cellStyle name="Comma 2 2 4 2 7 2 2 2" xfId="32143" xr:uid="{BA2B7D43-B922-4090-B8A5-0DA8B45E045D}"/>
    <cellStyle name="Comma 2 2 4 2 7 2 3" xfId="23695" xr:uid="{B5A9AE2B-293D-4CC5-A3DF-B5E5A88C9AEF}"/>
    <cellStyle name="Comma 2 2 4 2 7 3" xfId="10979" xr:uid="{27D3D778-E985-4D2A-9BCC-BA6562515B92}"/>
    <cellStyle name="Comma 2 2 4 2 7 3 2" xfId="27919" xr:uid="{83825EA3-3362-4994-8A6B-71F1E22FB26D}"/>
    <cellStyle name="Comma 2 2 4 2 7 4" xfId="19471" xr:uid="{DE2995CB-36FD-4C57-A238-12010D6423CF}"/>
    <cellStyle name="Comma 2 2 4 2 8" xfId="4642" xr:uid="{F6813A28-F66C-4AE4-B674-C232EF2CA0FE}"/>
    <cellStyle name="Comma 2 2 4 2 8 2" xfId="13091" xr:uid="{7367FA21-0851-4604-816D-5EF15F077F07}"/>
    <cellStyle name="Comma 2 2 4 2 8 2 2" xfId="30031" xr:uid="{EFDB9E2F-1538-4C7C-A194-6EDCDC2011DD}"/>
    <cellStyle name="Comma 2 2 4 2 8 3" xfId="21583" xr:uid="{5BE42863-37A0-4E48-9EB3-CB4672F86E6E}"/>
    <cellStyle name="Comma 2 2 4 2 9" xfId="8867" xr:uid="{6DFF3E0B-BFAD-40B0-8C61-7BAFA4B50363}"/>
    <cellStyle name="Comma 2 2 4 2 9 2" xfId="25807" xr:uid="{95CBC477-2F1F-46EE-9213-D420745A7E5B}"/>
    <cellStyle name="Comma 2 2 4 3" xfId="113" xr:uid="{1B2AF16B-048A-4D4E-B3CC-098CEF7C569C}"/>
    <cellStyle name="Comma 2 2 4 3 10" xfId="17323" xr:uid="{8591043E-9FF3-4820-8D7D-06A612B4E656}"/>
    <cellStyle name="Comma 2 2 4 3 2" xfId="586" xr:uid="{DC11B085-B69E-4F3C-926E-897E28AEA977}"/>
    <cellStyle name="Comma 2 2 4 3 2 2" xfId="940" xr:uid="{A7433BB6-D775-4879-9F22-E5BBE7D46D2F}"/>
    <cellStyle name="Comma 2 2 4 3 2 2 2" xfId="2002" xr:uid="{0716C593-2F43-4FE8-A222-4CCB8574F040}"/>
    <cellStyle name="Comma 2 2 4 3 2 2 2 2" xfId="4114" xr:uid="{F055D37A-636B-423F-AEE6-DA3D6607ACE0}"/>
    <cellStyle name="Comma 2 2 4 3 2 2 2 2 2" xfId="8340" xr:uid="{0150258E-A0E3-4A2F-9EB9-57D5787205AD}"/>
    <cellStyle name="Comma 2 2 4 3 2 2 2 2 2 2" xfId="16788" xr:uid="{08EE274C-2F7C-4F95-AD66-19862F8F3F61}"/>
    <cellStyle name="Comma 2 2 4 3 2 2 2 2 2 2 2" xfId="33728" xr:uid="{B73CF8FC-5B0D-4F3E-8B49-E18053C24F7C}"/>
    <cellStyle name="Comma 2 2 4 3 2 2 2 2 2 3" xfId="25280" xr:uid="{4E228221-3693-4DB0-8AA9-127F23EAAA57}"/>
    <cellStyle name="Comma 2 2 4 3 2 2 2 2 3" xfId="12564" xr:uid="{0815A383-7D12-4338-92F3-7D90F981352C}"/>
    <cellStyle name="Comma 2 2 4 3 2 2 2 2 3 2" xfId="29504" xr:uid="{BDA50371-6ABC-412D-A6D5-7D76F8A36CCA}"/>
    <cellStyle name="Comma 2 2 4 3 2 2 2 2 4" xfId="21056" xr:uid="{604102C8-4058-493A-A55B-79D7E0854687}"/>
    <cellStyle name="Comma 2 2 4 3 2 2 2 3" xfId="6228" xr:uid="{50EF59B8-255E-4DF3-88FD-97AE11345A46}"/>
    <cellStyle name="Comma 2 2 4 3 2 2 2 3 2" xfId="14676" xr:uid="{9302110B-AA8A-4A91-9D7C-536089F07BD1}"/>
    <cellStyle name="Comma 2 2 4 3 2 2 2 3 2 2" xfId="31616" xr:uid="{2506897F-8823-484D-B3F8-99A3EBDABC61}"/>
    <cellStyle name="Comma 2 2 4 3 2 2 2 3 3" xfId="23168" xr:uid="{6B05E041-AAFD-48A6-B7D1-5D037698D713}"/>
    <cellStyle name="Comma 2 2 4 3 2 2 2 4" xfId="10452" xr:uid="{06082495-0883-4235-AD18-833F0525E4BC}"/>
    <cellStyle name="Comma 2 2 4 3 2 2 2 4 2" xfId="27392" xr:uid="{423DBD03-3D89-445D-9587-527AAE707D04}"/>
    <cellStyle name="Comma 2 2 4 3 2 2 2 5" xfId="18944" xr:uid="{18CAC3D5-4906-4448-8B60-A32483D04C1B}"/>
    <cellStyle name="Comma 2 2 4 3 2 2 3" xfId="3058" xr:uid="{7AF35195-E795-4740-AD9C-BEA71554B8BA}"/>
    <cellStyle name="Comma 2 2 4 3 2 2 3 2" xfId="7284" xr:uid="{2AD708FA-B717-4E4E-9093-A76629C3A109}"/>
    <cellStyle name="Comma 2 2 4 3 2 2 3 2 2" xfId="15732" xr:uid="{42ECE79C-08FD-40A5-9BAF-E95BD355AFB2}"/>
    <cellStyle name="Comma 2 2 4 3 2 2 3 2 2 2" xfId="32672" xr:uid="{1941EEC4-4F5C-4971-9334-991CB0CF71DB}"/>
    <cellStyle name="Comma 2 2 4 3 2 2 3 2 3" xfId="24224" xr:uid="{E4E34DA0-DC02-4903-AFB6-121A7D27733D}"/>
    <cellStyle name="Comma 2 2 4 3 2 2 3 3" xfId="11508" xr:uid="{4D168311-BB17-4186-AD69-059B35FFCD0D}"/>
    <cellStyle name="Comma 2 2 4 3 2 2 3 3 2" xfId="28448" xr:uid="{402E0F17-3B10-490B-B830-2A35E152CEE9}"/>
    <cellStyle name="Comma 2 2 4 3 2 2 3 4" xfId="20000" xr:uid="{9D70792C-BF65-4A4D-A496-F5B51AC58AAE}"/>
    <cellStyle name="Comma 2 2 4 3 2 2 4" xfId="5172" xr:uid="{9EFB189E-2908-4F7D-8064-8AE4611C926C}"/>
    <cellStyle name="Comma 2 2 4 3 2 2 4 2" xfId="13620" xr:uid="{E3ECA749-40DC-4352-8321-F4F747F136BE}"/>
    <cellStyle name="Comma 2 2 4 3 2 2 4 2 2" xfId="30560" xr:uid="{5DD1F2BD-8CD3-47E1-A1C3-5BFAA181C13B}"/>
    <cellStyle name="Comma 2 2 4 3 2 2 4 3" xfId="22112" xr:uid="{C2EF0A38-2824-47BB-A324-02FD0793248D}"/>
    <cellStyle name="Comma 2 2 4 3 2 2 5" xfId="9396" xr:uid="{8FC56F94-1931-4AB6-9079-AEF280E011D2}"/>
    <cellStyle name="Comma 2 2 4 3 2 2 5 2" xfId="26336" xr:uid="{9D1020F9-9685-4C70-A310-E5AA8CB600BB}"/>
    <cellStyle name="Comma 2 2 4 3 2 2 6" xfId="17888" xr:uid="{D28AF5CA-2FE3-447C-8694-3FDEFF8700C8}"/>
    <cellStyle name="Comma 2 2 4 3 2 3" xfId="1650" xr:uid="{03F88C79-AA0F-4CD2-A71A-91E4209951E3}"/>
    <cellStyle name="Comma 2 2 4 3 2 3 2" xfId="3762" xr:uid="{8F282C48-5708-4311-B6E7-9638F26F8D0E}"/>
    <cellStyle name="Comma 2 2 4 3 2 3 2 2" xfId="7988" xr:uid="{D801EB9A-16FC-4EFF-B394-0D201A41B400}"/>
    <cellStyle name="Comma 2 2 4 3 2 3 2 2 2" xfId="16436" xr:uid="{14055ABC-BB9D-443C-B05F-DD0BA93E7743}"/>
    <cellStyle name="Comma 2 2 4 3 2 3 2 2 2 2" xfId="33376" xr:uid="{2BA9AD96-8B39-4F7E-9ABC-1FCBF1732E72}"/>
    <cellStyle name="Comma 2 2 4 3 2 3 2 2 3" xfId="24928" xr:uid="{AD317673-2F77-4BDA-9C3B-6686B458A2F6}"/>
    <cellStyle name="Comma 2 2 4 3 2 3 2 3" xfId="12212" xr:uid="{9C18CA73-663F-47F1-BF04-FAAF05E934A7}"/>
    <cellStyle name="Comma 2 2 4 3 2 3 2 3 2" xfId="29152" xr:uid="{3222CBB8-9518-4D21-86EE-1E9BA187B7DC}"/>
    <cellStyle name="Comma 2 2 4 3 2 3 2 4" xfId="20704" xr:uid="{3467AF49-DCA4-4BE0-8A18-96389BB98B2A}"/>
    <cellStyle name="Comma 2 2 4 3 2 3 3" xfId="5876" xr:uid="{7134356D-3466-4977-B52A-F919AB7AFB41}"/>
    <cellStyle name="Comma 2 2 4 3 2 3 3 2" xfId="14324" xr:uid="{A1D7572B-3E3D-4A7E-9E50-98F34E286481}"/>
    <cellStyle name="Comma 2 2 4 3 2 3 3 2 2" xfId="31264" xr:uid="{CF4168C2-B1AC-4D17-923C-647F310132D7}"/>
    <cellStyle name="Comma 2 2 4 3 2 3 3 3" xfId="22816" xr:uid="{8F68F430-0ED7-4A14-93DC-0BC857ECC7E1}"/>
    <cellStyle name="Comma 2 2 4 3 2 3 4" xfId="10100" xr:uid="{A2E0995F-D912-4E59-BDC1-3C37ED475A8F}"/>
    <cellStyle name="Comma 2 2 4 3 2 3 4 2" xfId="27040" xr:uid="{6AC908AD-4639-4788-BB5F-BD9FA7D2370F}"/>
    <cellStyle name="Comma 2 2 4 3 2 3 5" xfId="18592" xr:uid="{7D3D7986-63EA-4C40-BE95-4DAD4F69D2FC}"/>
    <cellStyle name="Comma 2 2 4 3 2 4" xfId="2706" xr:uid="{8FE3FB95-3108-4B3F-BF26-7C59AB155BD3}"/>
    <cellStyle name="Comma 2 2 4 3 2 4 2" xfId="6932" xr:uid="{3841F094-6D41-425B-90BB-EE9204A2B9F7}"/>
    <cellStyle name="Comma 2 2 4 3 2 4 2 2" xfId="15380" xr:uid="{878766FC-5E82-4AF7-8118-B4A6C27C54AC}"/>
    <cellStyle name="Comma 2 2 4 3 2 4 2 2 2" xfId="32320" xr:uid="{F52EF06C-5E68-4472-8495-01F2C99FD7BC}"/>
    <cellStyle name="Comma 2 2 4 3 2 4 2 3" xfId="23872" xr:uid="{33BB96DD-655B-47F1-BF13-BA2DADE8B9FD}"/>
    <cellStyle name="Comma 2 2 4 3 2 4 3" xfId="11156" xr:uid="{80B77374-036A-48B4-9334-21EBCF15DE40}"/>
    <cellStyle name="Comma 2 2 4 3 2 4 3 2" xfId="28096" xr:uid="{7DA31476-8061-4B7E-AE24-5D8A7ADB3DCE}"/>
    <cellStyle name="Comma 2 2 4 3 2 4 4" xfId="19648" xr:uid="{998B8A95-10D5-40E8-AC59-40A99123110A}"/>
    <cellStyle name="Comma 2 2 4 3 2 5" xfId="4820" xr:uid="{F8BC8DD3-F755-46DC-95C7-8B986BDD97EE}"/>
    <cellStyle name="Comma 2 2 4 3 2 5 2" xfId="13268" xr:uid="{3F489CF5-AB93-45B8-9746-FC03DFF1205B}"/>
    <cellStyle name="Comma 2 2 4 3 2 5 2 2" xfId="30208" xr:uid="{D302C0EB-A123-4C48-9D7A-CF6BC5D196AB}"/>
    <cellStyle name="Comma 2 2 4 3 2 5 3" xfId="21760" xr:uid="{7FB21859-0247-4C99-820C-62E3D1F3B86E}"/>
    <cellStyle name="Comma 2 2 4 3 2 6" xfId="9044" xr:uid="{22BD7987-14F4-4C2E-BF0F-9DD224064B13}"/>
    <cellStyle name="Comma 2 2 4 3 2 6 2" xfId="25984" xr:uid="{64C1ACFE-6697-4384-9BB7-974EE8CF5527}"/>
    <cellStyle name="Comma 2 2 4 3 2 7" xfId="17536" xr:uid="{1816FADA-EAA9-476A-AE0D-01A8C63C70F6}"/>
    <cellStyle name="Comma 2 2 4 3 3" xfId="764" xr:uid="{6EFFD424-2104-4B35-A623-D5514DB23366}"/>
    <cellStyle name="Comma 2 2 4 3 3 2" xfId="1826" xr:uid="{030C6F26-E867-44C0-BC66-4394EAEC4364}"/>
    <cellStyle name="Comma 2 2 4 3 3 2 2" xfId="3938" xr:uid="{E0278D57-30FA-49E3-9805-286BE6A6CECA}"/>
    <cellStyle name="Comma 2 2 4 3 3 2 2 2" xfId="8164" xr:uid="{1BABD9C0-CB28-464E-97AF-048D4DF8E538}"/>
    <cellStyle name="Comma 2 2 4 3 3 2 2 2 2" xfId="16612" xr:uid="{B802A1D3-01A2-45A0-89D7-F1394193A631}"/>
    <cellStyle name="Comma 2 2 4 3 3 2 2 2 2 2" xfId="33552" xr:uid="{F1E263DF-E15B-49AD-AEE9-4136888F1430}"/>
    <cellStyle name="Comma 2 2 4 3 3 2 2 2 3" xfId="25104" xr:uid="{55837576-DFC0-45F8-8B47-DFF12B98EC03}"/>
    <cellStyle name="Comma 2 2 4 3 3 2 2 3" xfId="12388" xr:uid="{056E3FE5-22B1-4128-845B-7410964C9D94}"/>
    <cellStyle name="Comma 2 2 4 3 3 2 2 3 2" xfId="29328" xr:uid="{CDE36482-329A-47AC-8B7C-42D64364002E}"/>
    <cellStyle name="Comma 2 2 4 3 3 2 2 4" xfId="20880" xr:uid="{5666EE0E-1EDD-467C-BDF4-F06C200B60E8}"/>
    <cellStyle name="Comma 2 2 4 3 3 2 3" xfId="6052" xr:uid="{6A03017C-855A-40A2-B9E2-59B4EC207781}"/>
    <cellStyle name="Comma 2 2 4 3 3 2 3 2" xfId="14500" xr:uid="{855B4F34-244E-4A8D-85EC-AC1341F84FAF}"/>
    <cellStyle name="Comma 2 2 4 3 3 2 3 2 2" xfId="31440" xr:uid="{16CE2813-5A84-4B64-B865-9484D309626B}"/>
    <cellStyle name="Comma 2 2 4 3 3 2 3 3" xfId="22992" xr:uid="{20BF4D52-858B-4537-873C-DE52928E91A2}"/>
    <cellStyle name="Comma 2 2 4 3 3 2 4" xfId="10276" xr:uid="{8CB02284-472A-405C-ACCB-41FE653D15B3}"/>
    <cellStyle name="Comma 2 2 4 3 3 2 4 2" xfId="27216" xr:uid="{1D916505-0826-49F5-8011-F9CA9350B956}"/>
    <cellStyle name="Comma 2 2 4 3 3 2 5" xfId="18768" xr:uid="{E9F5F6B8-E0AD-4384-AC29-014CD04960BE}"/>
    <cellStyle name="Comma 2 2 4 3 3 3" xfId="2882" xr:uid="{31288CBE-88DE-4078-9241-CB093F62B040}"/>
    <cellStyle name="Comma 2 2 4 3 3 3 2" xfId="7108" xr:uid="{BB1AFA21-F2FA-40D9-A3D0-B9632E62E881}"/>
    <cellStyle name="Comma 2 2 4 3 3 3 2 2" xfId="15556" xr:uid="{4D0D7D1B-50D9-460D-9259-8C515FE96A24}"/>
    <cellStyle name="Comma 2 2 4 3 3 3 2 2 2" xfId="32496" xr:uid="{B2023233-1FCD-4459-92E3-23A86BB9957E}"/>
    <cellStyle name="Comma 2 2 4 3 3 3 2 3" xfId="24048" xr:uid="{478E587F-667C-4B1A-A904-A893CC413E97}"/>
    <cellStyle name="Comma 2 2 4 3 3 3 3" xfId="11332" xr:uid="{CE1D4BC7-2F6A-466B-8CF4-70463977B2A5}"/>
    <cellStyle name="Comma 2 2 4 3 3 3 3 2" xfId="28272" xr:uid="{88B17C04-046C-489D-BFE2-777A3B8B75CB}"/>
    <cellStyle name="Comma 2 2 4 3 3 3 4" xfId="19824" xr:uid="{2A20553F-DC31-4B21-BE5C-99F2B9A3F72B}"/>
    <cellStyle name="Comma 2 2 4 3 3 4" xfId="4996" xr:uid="{F9822A69-E51C-458F-929B-9DBD5C2F5362}"/>
    <cellStyle name="Comma 2 2 4 3 3 4 2" xfId="13444" xr:uid="{D869DCA4-649C-41E7-86B5-9BDC0656B9FC}"/>
    <cellStyle name="Comma 2 2 4 3 3 4 2 2" xfId="30384" xr:uid="{D799501D-2990-4179-8CCF-0E93398E41A0}"/>
    <cellStyle name="Comma 2 2 4 3 3 4 3" xfId="21936" xr:uid="{20C30374-F673-4FEC-8CD7-0A489C3C704B}"/>
    <cellStyle name="Comma 2 2 4 3 3 5" xfId="9220" xr:uid="{DFABA044-A062-4D29-8A64-70A0C6930AB9}"/>
    <cellStyle name="Comma 2 2 4 3 3 5 2" xfId="26160" xr:uid="{69017F4F-DE07-4838-AA70-2784815AF1E2}"/>
    <cellStyle name="Comma 2 2 4 3 3 6" xfId="17712" xr:uid="{B7E31EDD-B2D6-48AA-B045-03B8763316BB}"/>
    <cellStyle name="Comma 2 2 4 3 4" xfId="1116" xr:uid="{B480857F-0206-479E-B527-329D2808CE88}"/>
    <cellStyle name="Comma 2 2 4 3 4 2" xfId="2178" xr:uid="{8859A116-6D0A-4F75-BFCB-28020A49F0E9}"/>
    <cellStyle name="Comma 2 2 4 3 4 2 2" xfId="4290" xr:uid="{6647313E-FE44-4F8E-9027-90C862DACC7D}"/>
    <cellStyle name="Comma 2 2 4 3 4 2 2 2" xfId="8516" xr:uid="{3ACF2875-FF8C-47D5-B218-54E30097FAC4}"/>
    <cellStyle name="Comma 2 2 4 3 4 2 2 2 2" xfId="16964" xr:uid="{1DC23B5F-2A2D-4BA1-827E-8F0E8E7800DD}"/>
    <cellStyle name="Comma 2 2 4 3 4 2 2 2 2 2" xfId="33904" xr:uid="{5189156D-37C3-4252-91C6-E726FA186761}"/>
    <cellStyle name="Comma 2 2 4 3 4 2 2 2 3" xfId="25456" xr:uid="{B1364980-51E0-447D-87E6-D346ABFA53A6}"/>
    <cellStyle name="Comma 2 2 4 3 4 2 2 3" xfId="12740" xr:uid="{81912D7D-4D7B-4CE9-87EA-251904DAC6DB}"/>
    <cellStyle name="Comma 2 2 4 3 4 2 2 3 2" xfId="29680" xr:uid="{344317B4-0A33-458A-93C6-C8F29730A90F}"/>
    <cellStyle name="Comma 2 2 4 3 4 2 2 4" xfId="21232" xr:uid="{A53EB5FB-0117-420E-8960-EF8EC26808A6}"/>
    <cellStyle name="Comma 2 2 4 3 4 2 3" xfId="6404" xr:uid="{8C14444C-0428-42E7-96B2-8C2C4D133AD2}"/>
    <cellStyle name="Comma 2 2 4 3 4 2 3 2" xfId="14852" xr:uid="{25C2EDE2-C74C-4F72-9BC0-B39AC3AC396A}"/>
    <cellStyle name="Comma 2 2 4 3 4 2 3 2 2" xfId="31792" xr:uid="{26535A69-8A29-4333-BA77-2EDB7CEDA0CB}"/>
    <cellStyle name="Comma 2 2 4 3 4 2 3 3" xfId="23344" xr:uid="{D8708737-EA6B-4420-A91C-C9D0EF05B411}"/>
    <cellStyle name="Comma 2 2 4 3 4 2 4" xfId="10628" xr:uid="{A6FE2A50-9E07-4CA8-98FC-1B2E16079E90}"/>
    <cellStyle name="Comma 2 2 4 3 4 2 4 2" xfId="27568" xr:uid="{70FFCA5C-616B-484C-9A09-C4ED33C90CE4}"/>
    <cellStyle name="Comma 2 2 4 3 4 2 5" xfId="19120" xr:uid="{FD021582-392C-44A5-ABF3-B1802D7D8204}"/>
    <cellStyle name="Comma 2 2 4 3 4 3" xfId="3234" xr:uid="{F6E19BA9-0D95-41F0-BB97-92026677BC4F}"/>
    <cellStyle name="Comma 2 2 4 3 4 3 2" xfId="7460" xr:uid="{2D136E14-9E8C-4BB9-BEC0-C2CC8E2A6056}"/>
    <cellStyle name="Comma 2 2 4 3 4 3 2 2" xfId="15908" xr:uid="{F6016DAD-DDAD-4EB5-9B82-D2C182837926}"/>
    <cellStyle name="Comma 2 2 4 3 4 3 2 2 2" xfId="32848" xr:uid="{00E7FAFC-53A6-4045-B654-6A199C84DB67}"/>
    <cellStyle name="Comma 2 2 4 3 4 3 2 3" xfId="24400" xr:uid="{9E638F0D-4400-4EBA-B36B-192F10D9C81A}"/>
    <cellStyle name="Comma 2 2 4 3 4 3 3" xfId="11684" xr:uid="{19A07630-4AF3-4128-97F3-4573C6434950}"/>
    <cellStyle name="Comma 2 2 4 3 4 3 3 2" xfId="28624" xr:uid="{547FFED5-7242-485F-90E3-3787FE630E28}"/>
    <cellStyle name="Comma 2 2 4 3 4 3 4" xfId="20176" xr:uid="{5200D990-0593-4F37-9CA3-A8E6324F9411}"/>
    <cellStyle name="Comma 2 2 4 3 4 4" xfId="5348" xr:uid="{2951AEC7-BA59-4DBE-B387-84EBC3AA529C}"/>
    <cellStyle name="Comma 2 2 4 3 4 4 2" xfId="13796" xr:uid="{B03F0431-5BAD-4702-A5DC-992777EA2D96}"/>
    <cellStyle name="Comma 2 2 4 3 4 4 2 2" xfId="30736" xr:uid="{8D208714-6E6F-4C9A-9F87-D7481ECEB8AF}"/>
    <cellStyle name="Comma 2 2 4 3 4 4 3" xfId="22288" xr:uid="{BB56A41C-DAB6-47C2-9C5A-81BD7AE4BE62}"/>
    <cellStyle name="Comma 2 2 4 3 4 5" xfId="9572" xr:uid="{6A2E9EA6-C22C-4939-BECC-4FBCCF57C36A}"/>
    <cellStyle name="Comma 2 2 4 3 4 5 2" xfId="26512" xr:uid="{94457658-3183-413A-9053-12FBC782D9B3}"/>
    <cellStyle name="Comma 2 2 4 3 4 6" xfId="18064" xr:uid="{7075E4D1-498E-453C-A9E4-DA9A83A9F006}"/>
    <cellStyle name="Comma 2 2 4 3 5" xfId="1298" xr:uid="{56207B46-E14D-458B-8C82-E9B482BF90B2}"/>
    <cellStyle name="Comma 2 2 4 3 5 2" xfId="2354" xr:uid="{A0A7A1D5-5314-436B-946E-C65E85A5C1D4}"/>
    <cellStyle name="Comma 2 2 4 3 5 2 2" xfId="4466" xr:uid="{6F29336C-C962-423D-9F15-FA2F8786F0EC}"/>
    <cellStyle name="Comma 2 2 4 3 5 2 2 2" xfId="8692" xr:uid="{3C20C4F4-3126-47EC-9D84-2F445424EFA6}"/>
    <cellStyle name="Comma 2 2 4 3 5 2 2 2 2" xfId="17140" xr:uid="{17E846DF-DDEB-4C6A-B4A7-2C7B923C5A24}"/>
    <cellStyle name="Comma 2 2 4 3 5 2 2 2 2 2" xfId="34080" xr:uid="{969624AE-F5ED-47ED-9C63-05234EB0D74C}"/>
    <cellStyle name="Comma 2 2 4 3 5 2 2 2 3" xfId="25632" xr:uid="{72336019-755B-4587-BA7F-2536585A534E}"/>
    <cellStyle name="Comma 2 2 4 3 5 2 2 3" xfId="12916" xr:uid="{E2486092-7ACD-4193-B25B-91B985D38237}"/>
    <cellStyle name="Comma 2 2 4 3 5 2 2 3 2" xfId="29856" xr:uid="{27E5F7AB-132A-4CBD-A9BF-33A77C81B739}"/>
    <cellStyle name="Comma 2 2 4 3 5 2 2 4" xfId="21408" xr:uid="{FE3CEFAB-023C-4FE2-8943-BE03F7B0434F}"/>
    <cellStyle name="Comma 2 2 4 3 5 2 3" xfId="6580" xr:uid="{2294642A-96F2-4E49-B790-6ED9568EC339}"/>
    <cellStyle name="Comma 2 2 4 3 5 2 3 2" xfId="15028" xr:uid="{FB80A80A-7C9E-4D94-8254-B919D9D004A4}"/>
    <cellStyle name="Comma 2 2 4 3 5 2 3 2 2" xfId="31968" xr:uid="{DBF6A864-A55F-4EC4-9032-570DEB13D490}"/>
    <cellStyle name="Comma 2 2 4 3 5 2 3 3" xfId="23520" xr:uid="{E65CEC30-0373-4C45-A34F-2BD23F32B12A}"/>
    <cellStyle name="Comma 2 2 4 3 5 2 4" xfId="10804" xr:uid="{7F90EA7B-5F23-4B52-9C7B-B16DD19C728D}"/>
    <cellStyle name="Comma 2 2 4 3 5 2 4 2" xfId="27744" xr:uid="{003EFB33-4C85-412B-AC7A-8F8D9A94DB52}"/>
    <cellStyle name="Comma 2 2 4 3 5 2 5" xfId="19296" xr:uid="{BF47C244-9C0D-40C3-8EB1-9A8C2AD3284A}"/>
    <cellStyle name="Comma 2 2 4 3 5 3" xfId="3410" xr:uid="{568BB3DD-1351-44CC-8CAF-78F5914D57BE}"/>
    <cellStyle name="Comma 2 2 4 3 5 3 2" xfId="7636" xr:uid="{6052EFB0-FA67-4720-AE40-DDA4BB7B65F9}"/>
    <cellStyle name="Comma 2 2 4 3 5 3 2 2" xfId="16084" xr:uid="{FC295B67-DFAB-452B-A6D5-8F22D18D3637}"/>
    <cellStyle name="Comma 2 2 4 3 5 3 2 2 2" xfId="33024" xr:uid="{D6393473-73FB-481A-9430-4BCF7030CCE6}"/>
    <cellStyle name="Comma 2 2 4 3 5 3 2 3" xfId="24576" xr:uid="{7E4BDE65-4123-4F52-AE28-8218B21991BB}"/>
    <cellStyle name="Comma 2 2 4 3 5 3 3" xfId="11860" xr:uid="{0E4A91A7-838E-43E9-9BD7-0C75933874DE}"/>
    <cellStyle name="Comma 2 2 4 3 5 3 3 2" xfId="28800" xr:uid="{0CF7BA8C-8736-4321-9557-0B150D3261BD}"/>
    <cellStyle name="Comma 2 2 4 3 5 3 4" xfId="20352" xr:uid="{A0791498-57BD-4B09-9D5B-0A5CA9720BDA}"/>
    <cellStyle name="Comma 2 2 4 3 5 4" xfId="5524" xr:uid="{6B10972A-8FFE-41C0-8D38-768BE410C193}"/>
    <cellStyle name="Comma 2 2 4 3 5 4 2" xfId="13972" xr:uid="{72503A5B-4E7A-4350-BAC2-1C09707FD48B}"/>
    <cellStyle name="Comma 2 2 4 3 5 4 2 2" xfId="30912" xr:uid="{E5C145FB-A275-4666-863A-2661D8904270}"/>
    <cellStyle name="Comma 2 2 4 3 5 4 3" xfId="22464" xr:uid="{FDD84454-F983-4A8E-A569-DCECA1769A75}"/>
    <cellStyle name="Comma 2 2 4 3 5 5" xfId="9748" xr:uid="{6293FB9A-75D7-40A7-900C-C92DE1AB64DA}"/>
    <cellStyle name="Comma 2 2 4 3 5 5 2" xfId="26688" xr:uid="{0F71E460-4532-4762-91F8-C14FDB02646B}"/>
    <cellStyle name="Comma 2 2 4 3 5 6" xfId="18240" xr:uid="{00B280D4-FE79-4551-B7BA-1A1D1EBAEE2A}"/>
    <cellStyle name="Comma 2 2 4 3 6" xfId="1474" xr:uid="{A12DD2AB-1B80-4AE0-A228-F4315C46875E}"/>
    <cellStyle name="Comma 2 2 4 3 6 2" xfId="3586" xr:uid="{2C1AC145-F1A4-4F3E-AB72-B1633615E2A6}"/>
    <cellStyle name="Comma 2 2 4 3 6 2 2" xfId="7812" xr:uid="{BB9E44CA-CC97-4E74-966D-4E0BC1E0618F}"/>
    <cellStyle name="Comma 2 2 4 3 6 2 2 2" xfId="16260" xr:uid="{D1587527-5B45-4FAF-92B1-D614F44C0796}"/>
    <cellStyle name="Comma 2 2 4 3 6 2 2 2 2" xfId="33200" xr:uid="{E76F05A2-B139-41AD-A436-00E777D31466}"/>
    <cellStyle name="Comma 2 2 4 3 6 2 2 3" xfId="24752" xr:uid="{60A338F7-183C-41F2-9DF6-610174608437}"/>
    <cellStyle name="Comma 2 2 4 3 6 2 3" xfId="12036" xr:uid="{C4D6B40E-BE43-4A44-BE87-CF34E2BD185C}"/>
    <cellStyle name="Comma 2 2 4 3 6 2 3 2" xfId="28976" xr:uid="{28C91D40-898F-40C5-B598-AFAA3F8D39CD}"/>
    <cellStyle name="Comma 2 2 4 3 6 2 4" xfId="20528" xr:uid="{1B6D29B4-3D5C-4A9F-A3E0-CE211C261EB3}"/>
    <cellStyle name="Comma 2 2 4 3 6 3" xfId="5700" xr:uid="{898EA1F4-750C-4D89-A8E6-E7AAE1C4173F}"/>
    <cellStyle name="Comma 2 2 4 3 6 3 2" xfId="14148" xr:uid="{4E20B78F-D89D-4067-9337-DF32673EA939}"/>
    <cellStyle name="Comma 2 2 4 3 6 3 2 2" xfId="31088" xr:uid="{E81CF0A6-5350-4FCB-AC26-22C1992BC50F}"/>
    <cellStyle name="Comma 2 2 4 3 6 3 3" xfId="22640" xr:uid="{6D3CC008-C0CD-4834-AA1A-728C13FEF5E1}"/>
    <cellStyle name="Comma 2 2 4 3 6 4" xfId="9924" xr:uid="{57936D29-116E-4AD6-9004-BE380ECBF0D6}"/>
    <cellStyle name="Comma 2 2 4 3 6 4 2" xfId="26864" xr:uid="{A2479F7F-47CD-4397-833C-49010BF19469}"/>
    <cellStyle name="Comma 2 2 4 3 6 5" xfId="18416" xr:uid="{036C8CC6-505B-4D84-9620-CAF0BF89DA9F}"/>
    <cellStyle name="Comma 2 2 4 3 7" xfId="2530" xr:uid="{3ADDB167-8734-4D8A-B021-8E11B767BF95}"/>
    <cellStyle name="Comma 2 2 4 3 7 2" xfId="6756" xr:uid="{02BB491B-E40C-40C2-97F8-C7894662FC73}"/>
    <cellStyle name="Comma 2 2 4 3 7 2 2" xfId="15204" xr:uid="{4A03D402-BD5C-43F8-BFBC-3AE8B6300187}"/>
    <cellStyle name="Comma 2 2 4 3 7 2 2 2" xfId="32144" xr:uid="{44AF3787-092F-405B-ABAB-FAA089583A10}"/>
    <cellStyle name="Comma 2 2 4 3 7 2 3" xfId="23696" xr:uid="{80B7A75E-0030-4783-83D3-1D500AFF6126}"/>
    <cellStyle name="Comma 2 2 4 3 7 3" xfId="10980" xr:uid="{28957EDF-C05D-473B-A57E-AEB67C4831B8}"/>
    <cellStyle name="Comma 2 2 4 3 7 3 2" xfId="27920" xr:uid="{2C781EF2-F5A9-45E9-958A-1E8ED461C7C1}"/>
    <cellStyle name="Comma 2 2 4 3 7 4" xfId="19472" xr:uid="{CF03479A-8551-4BE5-B70C-A4981DC496B2}"/>
    <cellStyle name="Comma 2 2 4 3 8" xfId="4643" xr:uid="{13B0FAD0-AB4A-4A14-B153-9420C8EB979F}"/>
    <cellStyle name="Comma 2 2 4 3 8 2" xfId="13092" xr:uid="{B58879FC-3F7F-4335-BC63-4F87F0E21841}"/>
    <cellStyle name="Comma 2 2 4 3 8 2 2" xfId="30032" xr:uid="{98F7D9F5-EC59-447F-A4F8-1D39B6F5FB0E}"/>
    <cellStyle name="Comma 2 2 4 3 8 3" xfId="21584" xr:uid="{8C89E1BA-A022-4840-B4E9-737FB6556262}"/>
    <cellStyle name="Comma 2 2 4 3 9" xfId="8868" xr:uid="{500DAAAD-D56A-4620-A4F7-72ADD963422A}"/>
    <cellStyle name="Comma 2 2 4 3 9 2" xfId="25808" xr:uid="{93827671-2535-4019-9A54-1B8316D45C48}"/>
    <cellStyle name="Comma 2 2 4 4" xfId="584" xr:uid="{7F349E56-753D-4DB7-85BB-4AD46EA6AB09}"/>
    <cellStyle name="Comma 2 2 4 4 2" xfId="938" xr:uid="{A9279668-137E-4797-8612-182B11342F78}"/>
    <cellStyle name="Comma 2 2 4 4 2 2" xfId="2000" xr:uid="{1ADABC04-94AE-4775-9C25-808D5A3816FC}"/>
    <cellStyle name="Comma 2 2 4 4 2 2 2" xfId="4112" xr:uid="{1898DA3F-8E3F-462C-9A02-F6950324A8A4}"/>
    <cellStyle name="Comma 2 2 4 4 2 2 2 2" xfId="8338" xr:uid="{8F46482F-DE06-4496-A8CA-800C2F0994A4}"/>
    <cellStyle name="Comma 2 2 4 4 2 2 2 2 2" xfId="16786" xr:uid="{B53F2E8A-4062-45C1-B495-985E26F05544}"/>
    <cellStyle name="Comma 2 2 4 4 2 2 2 2 2 2" xfId="33726" xr:uid="{FE0850EE-5FF1-458C-B052-DB7517E64DFF}"/>
    <cellStyle name="Comma 2 2 4 4 2 2 2 2 3" xfId="25278" xr:uid="{01B82132-FDCE-4B3E-B647-70333A85F44C}"/>
    <cellStyle name="Comma 2 2 4 4 2 2 2 3" xfId="12562" xr:uid="{7E219F67-530C-4638-8AA6-6390A54B3EF9}"/>
    <cellStyle name="Comma 2 2 4 4 2 2 2 3 2" xfId="29502" xr:uid="{A9B54920-B2BA-4BA5-B132-5F1E163FFD5A}"/>
    <cellStyle name="Comma 2 2 4 4 2 2 2 4" xfId="21054" xr:uid="{592BA47B-D335-4AEB-AF5F-978FE7F6B7F0}"/>
    <cellStyle name="Comma 2 2 4 4 2 2 3" xfId="6226" xr:uid="{AE582CE8-35EB-4432-AFF3-55D907742719}"/>
    <cellStyle name="Comma 2 2 4 4 2 2 3 2" xfId="14674" xr:uid="{3CD8FCAA-96A0-45F0-8CF6-A4BEA69055DB}"/>
    <cellStyle name="Comma 2 2 4 4 2 2 3 2 2" xfId="31614" xr:uid="{EB09F6C6-9DB5-4408-B9EC-380D3771FEBF}"/>
    <cellStyle name="Comma 2 2 4 4 2 2 3 3" xfId="23166" xr:uid="{1006598F-69EB-4D15-8F1A-36DB4CFC0A0C}"/>
    <cellStyle name="Comma 2 2 4 4 2 2 4" xfId="10450" xr:uid="{26E5CFAC-92B4-463F-A6E1-A14B265FADD5}"/>
    <cellStyle name="Comma 2 2 4 4 2 2 4 2" xfId="27390" xr:uid="{1BEDA6B8-E40B-45CF-BF25-B6A0DDC4D3C1}"/>
    <cellStyle name="Comma 2 2 4 4 2 2 5" xfId="18942" xr:uid="{DFE478D2-F896-423F-8DF7-A255D41EC6F1}"/>
    <cellStyle name="Comma 2 2 4 4 2 3" xfId="3056" xr:uid="{B7FA549C-0A68-4186-8E0A-E6D43BC10B55}"/>
    <cellStyle name="Comma 2 2 4 4 2 3 2" xfId="7282" xr:uid="{A6DF72A1-867A-4239-BF46-25FAAA330966}"/>
    <cellStyle name="Comma 2 2 4 4 2 3 2 2" xfId="15730" xr:uid="{C3B78200-F3D4-4C0E-851E-2D043977A872}"/>
    <cellStyle name="Comma 2 2 4 4 2 3 2 2 2" xfId="32670" xr:uid="{42447C39-15D1-469F-9CCA-96FBA228E4E4}"/>
    <cellStyle name="Comma 2 2 4 4 2 3 2 3" xfId="24222" xr:uid="{B5A03EA9-6E44-4711-A45A-61F845D8BC50}"/>
    <cellStyle name="Comma 2 2 4 4 2 3 3" xfId="11506" xr:uid="{64F238F8-7314-40B7-A62D-FACB6E5C8E1F}"/>
    <cellStyle name="Comma 2 2 4 4 2 3 3 2" xfId="28446" xr:uid="{9259A49F-0E4E-4921-BC2B-11F666EC42CA}"/>
    <cellStyle name="Comma 2 2 4 4 2 3 4" xfId="19998" xr:uid="{CA17E7B6-896C-44E4-955E-0A1AD1F050B7}"/>
    <cellStyle name="Comma 2 2 4 4 2 4" xfId="5170" xr:uid="{E32A6B5B-C8B1-43E8-85D6-FB1BFFAE1F61}"/>
    <cellStyle name="Comma 2 2 4 4 2 4 2" xfId="13618" xr:uid="{B8120CD9-C52E-4044-9D46-BB42AD4E51CE}"/>
    <cellStyle name="Comma 2 2 4 4 2 4 2 2" xfId="30558" xr:uid="{F2FAFED3-BEF4-41C0-8277-06DE032D66F9}"/>
    <cellStyle name="Comma 2 2 4 4 2 4 3" xfId="22110" xr:uid="{00C9E7A0-A5BA-40E3-90D4-F1B73390E35E}"/>
    <cellStyle name="Comma 2 2 4 4 2 5" xfId="9394" xr:uid="{57B77C1A-991C-430A-9BE8-DBE17DA64B4F}"/>
    <cellStyle name="Comma 2 2 4 4 2 5 2" xfId="26334" xr:uid="{65D69801-BDB2-4C10-9568-7B063E84E0D2}"/>
    <cellStyle name="Comma 2 2 4 4 2 6" xfId="17886" xr:uid="{57449857-E703-4015-B4E1-0C30D6236F9F}"/>
    <cellStyle name="Comma 2 2 4 4 3" xfId="1648" xr:uid="{784F7065-CC59-4336-8536-990E54E11CA7}"/>
    <cellStyle name="Comma 2 2 4 4 3 2" xfId="3760" xr:uid="{C1088606-9885-48CA-9AEA-A1466472DFEE}"/>
    <cellStyle name="Comma 2 2 4 4 3 2 2" xfId="7986" xr:uid="{88027A31-74F4-40C5-A1F5-1953E03568E2}"/>
    <cellStyle name="Comma 2 2 4 4 3 2 2 2" xfId="16434" xr:uid="{589C62C1-4BFA-44F9-86B4-4A972AB98F81}"/>
    <cellStyle name="Comma 2 2 4 4 3 2 2 2 2" xfId="33374" xr:uid="{B18D9193-F056-43E6-A9F6-3AFF8F02A290}"/>
    <cellStyle name="Comma 2 2 4 4 3 2 2 3" xfId="24926" xr:uid="{7986BDC6-C70B-40F0-A412-FD16E0D7B0E6}"/>
    <cellStyle name="Comma 2 2 4 4 3 2 3" xfId="12210" xr:uid="{B8704AA3-C2E9-4D68-AA57-99B2126B8BF4}"/>
    <cellStyle name="Comma 2 2 4 4 3 2 3 2" xfId="29150" xr:uid="{7EB2C077-E787-42CB-9D16-4EFB95210778}"/>
    <cellStyle name="Comma 2 2 4 4 3 2 4" xfId="20702" xr:uid="{2A98F5B2-C4AE-4465-8973-1AC479F0630E}"/>
    <cellStyle name="Comma 2 2 4 4 3 3" xfId="5874" xr:uid="{11131E28-2662-48C9-B5B9-AAAD79F388F9}"/>
    <cellStyle name="Comma 2 2 4 4 3 3 2" xfId="14322" xr:uid="{E09C4D0A-495B-4F6B-B5A6-1AFAE3D47621}"/>
    <cellStyle name="Comma 2 2 4 4 3 3 2 2" xfId="31262" xr:uid="{F0E848F4-C826-499D-9951-C9E42629693C}"/>
    <cellStyle name="Comma 2 2 4 4 3 3 3" xfId="22814" xr:uid="{466C29D0-E5DC-4E1D-BE71-E816BAA0EDC1}"/>
    <cellStyle name="Comma 2 2 4 4 3 4" xfId="10098" xr:uid="{0933E4E2-98CC-4FCF-A81C-6DBDB3E3C665}"/>
    <cellStyle name="Comma 2 2 4 4 3 4 2" xfId="27038" xr:uid="{C0396768-B842-485A-A91D-26DBA93096EF}"/>
    <cellStyle name="Comma 2 2 4 4 3 5" xfId="18590" xr:uid="{8AE10E7F-C347-45A5-AFEA-CB479B6FCB37}"/>
    <cellStyle name="Comma 2 2 4 4 4" xfId="2704" xr:uid="{7484B01A-1BF4-41DF-9B70-25DE8BCDB0B8}"/>
    <cellStyle name="Comma 2 2 4 4 4 2" xfId="6930" xr:uid="{2789F0BB-1E4E-46C0-8359-BFB6B931EE95}"/>
    <cellStyle name="Comma 2 2 4 4 4 2 2" xfId="15378" xr:uid="{9D700B2C-4128-4BD5-96B5-20B6179162C0}"/>
    <cellStyle name="Comma 2 2 4 4 4 2 2 2" xfId="32318" xr:uid="{8A9BB57E-9656-41F4-AE3F-73BE31C9971A}"/>
    <cellStyle name="Comma 2 2 4 4 4 2 3" xfId="23870" xr:uid="{AA779B1F-D9C4-4AD6-B81C-7B92B1312DF3}"/>
    <cellStyle name="Comma 2 2 4 4 4 3" xfId="11154" xr:uid="{130A4A8C-121F-4078-A70C-9C9720349BDB}"/>
    <cellStyle name="Comma 2 2 4 4 4 3 2" xfId="28094" xr:uid="{47A68A80-9D40-46F3-88DE-02843DBF3F97}"/>
    <cellStyle name="Comma 2 2 4 4 4 4" xfId="19646" xr:uid="{5FB05268-4F44-44F2-B234-211E4CE15783}"/>
    <cellStyle name="Comma 2 2 4 4 5" xfId="4818" xr:uid="{1F43A5D2-7C18-453A-9FAE-88864A567AA4}"/>
    <cellStyle name="Comma 2 2 4 4 5 2" xfId="13266" xr:uid="{8A5D3ADD-EF70-48DF-B50C-7F60B3750A8D}"/>
    <cellStyle name="Comma 2 2 4 4 5 2 2" xfId="30206" xr:uid="{911ECDF2-2750-4AC5-BE42-D4F0CFD735F2}"/>
    <cellStyle name="Comma 2 2 4 4 5 3" xfId="21758" xr:uid="{8BA09E6C-DCED-49AB-81E5-AA5E28F84CE0}"/>
    <cellStyle name="Comma 2 2 4 4 6" xfId="9042" xr:uid="{F66C2A22-CC28-4CF0-B250-1E8A75631B4A}"/>
    <cellStyle name="Comma 2 2 4 4 6 2" xfId="25982" xr:uid="{E55797F0-1476-4A3D-A6D3-F0C7BB6BBE09}"/>
    <cellStyle name="Comma 2 2 4 4 7" xfId="17534" xr:uid="{75568ABB-E343-42C3-BDC7-F80BB608EF4B}"/>
    <cellStyle name="Comma 2 2 4 5" xfId="762" xr:uid="{DBBE2737-E1AD-43F4-BB1C-9B89F42FA745}"/>
    <cellStyle name="Comma 2 2 4 5 2" xfId="1824" xr:uid="{7EDBADE0-B561-4960-809A-5C7DDFB37275}"/>
    <cellStyle name="Comma 2 2 4 5 2 2" xfId="3936" xr:uid="{C091F66A-A94B-49EC-9388-7D328FE8618B}"/>
    <cellStyle name="Comma 2 2 4 5 2 2 2" xfId="8162" xr:uid="{7E97871B-01AA-4531-A1E1-1C919EB64CE9}"/>
    <cellStyle name="Comma 2 2 4 5 2 2 2 2" xfId="16610" xr:uid="{B48C453D-B753-4A28-9997-48FFFA708794}"/>
    <cellStyle name="Comma 2 2 4 5 2 2 2 2 2" xfId="33550" xr:uid="{77E82A8C-7444-4EBD-A6D1-2CF3FA85D9F2}"/>
    <cellStyle name="Comma 2 2 4 5 2 2 2 3" xfId="25102" xr:uid="{70253788-D233-4DF3-AD36-2A95F4563D5A}"/>
    <cellStyle name="Comma 2 2 4 5 2 2 3" xfId="12386" xr:uid="{3634584D-451F-46C1-8AC6-7A7ADACC2735}"/>
    <cellStyle name="Comma 2 2 4 5 2 2 3 2" xfId="29326" xr:uid="{7A27280C-BFE5-43C0-9C34-BB4FEE1CD6DA}"/>
    <cellStyle name="Comma 2 2 4 5 2 2 4" xfId="20878" xr:uid="{F59FC872-88DE-47A7-8485-BAFE7A0B4A76}"/>
    <cellStyle name="Comma 2 2 4 5 2 3" xfId="6050" xr:uid="{0C635E9C-3F7B-456E-AFDE-05D56375FD25}"/>
    <cellStyle name="Comma 2 2 4 5 2 3 2" xfId="14498" xr:uid="{78A97455-89AE-4576-AE09-B1806EEBBF6B}"/>
    <cellStyle name="Comma 2 2 4 5 2 3 2 2" xfId="31438" xr:uid="{C6F9C670-E83A-40B9-A4B5-7634F295D24B}"/>
    <cellStyle name="Comma 2 2 4 5 2 3 3" xfId="22990" xr:uid="{36775FC0-A2B7-401F-8E4F-C73166A467CC}"/>
    <cellStyle name="Comma 2 2 4 5 2 4" xfId="10274" xr:uid="{86DEC1DD-F97C-421F-B8FD-3EFDBAF7FA89}"/>
    <cellStyle name="Comma 2 2 4 5 2 4 2" xfId="27214" xr:uid="{D68F6D4B-A56B-4B01-AE56-2B0CD60E17DC}"/>
    <cellStyle name="Comma 2 2 4 5 2 5" xfId="18766" xr:uid="{24A3030D-DEDD-4CB1-8B86-D8188A6B927C}"/>
    <cellStyle name="Comma 2 2 4 5 3" xfId="2880" xr:uid="{02EE5227-02AD-478E-AA31-373C0D91E662}"/>
    <cellStyle name="Comma 2 2 4 5 3 2" xfId="7106" xr:uid="{7F11B28F-9D06-4909-AF65-46831D83C975}"/>
    <cellStyle name="Comma 2 2 4 5 3 2 2" xfId="15554" xr:uid="{363E9F9E-062B-4B0E-BFCE-6A16206733CA}"/>
    <cellStyle name="Comma 2 2 4 5 3 2 2 2" xfId="32494" xr:uid="{8E58E2CF-461E-4927-A0FB-49DAC956336E}"/>
    <cellStyle name="Comma 2 2 4 5 3 2 3" xfId="24046" xr:uid="{5790C32E-A1C1-4C35-B55B-BEDEBB46CEE2}"/>
    <cellStyle name="Comma 2 2 4 5 3 3" xfId="11330" xr:uid="{3876DF25-9AB3-4038-8482-4BAF687D66CA}"/>
    <cellStyle name="Comma 2 2 4 5 3 3 2" xfId="28270" xr:uid="{B0551C58-454E-415B-B0DF-3A8C73908939}"/>
    <cellStyle name="Comma 2 2 4 5 3 4" xfId="19822" xr:uid="{7F2E6113-C135-4CED-AB8F-4FE5484BAA15}"/>
    <cellStyle name="Comma 2 2 4 5 4" xfId="4994" xr:uid="{51CF99B2-139C-4EAD-BF1C-843532AD3361}"/>
    <cellStyle name="Comma 2 2 4 5 4 2" xfId="13442" xr:uid="{366197A3-487D-488E-98B0-C3BF32BD5B77}"/>
    <cellStyle name="Comma 2 2 4 5 4 2 2" xfId="30382" xr:uid="{0584D22A-9EFC-49DD-BBF0-A54520BDF8DC}"/>
    <cellStyle name="Comma 2 2 4 5 4 3" xfId="21934" xr:uid="{6707EAD8-30A0-449F-B004-2446EC403830}"/>
    <cellStyle name="Comma 2 2 4 5 5" xfId="9218" xr:uid="{8556DD39-0A99-4D32-ADE8-73A78AB9F307}"/>
    <cellStyle name="Comma 2 2 4 5 5 2" xfId="26158" xr:uid="{93F1A978-CDCB-4E8A-B92B-CF6C90F5C75E}"/>
    <cellStyle name="Comma 2 2 4 5 6" xfId="17710" xr:uid="{4831B8DE-7FED-4B32-88AD-0F27635A1B7D}"/>
    <cellStyle name="Comma 2 2 4 6" xfId="1114" xr:uid="{BF553EA3-2070-4279-B130-F0AE5049AA1C}"/>
    <cellStyle name="Comma 2 2 4 6 2" xfId="2176" xr:uid="{AA9D1067-38B7-4300-8A56-814920654081}"/>
    <cellStyle name="Comma 2 2 4 6 2 2" xfId="4288" xr:uid="{89136C94-5D65-4457-BF44-B2FD629F7AC9}"/>
    <cellStyle name="Comma 2 2 4 6 2 2 2" xfId="8514" xr:uid="{83CFE85B-C576-4924-B752-B2CB82FDC80D}"/>
    <cellStyle name="Comma 2 2 4 6 2 2 2 2" xfId="16962" xr:uid="{9C6331B5-1285-4AB5-919E-C3D85B2FD991}"/>
    <cellStyle name="Comma 2 2 4 6 2 2 2 2 2" xfId="33902" xr:uid="{581E7578-673F-4D6D-B356-8A4FFB1C9563}"/>
    <cellStyle name="Comma 2 2 4 6 2 2 2 3" xfId="25454" xr:uid="{A16A2B67-7663-4B3F-9FC1-F2EB7ABB3E14}"/>
    <cellStyle name="Comma 2 2 4 6 2 2 3" xfId="12738" xr:uid="{83DF5050-6A84-42AD-A53F-0B29E9FA4F3A}"/>
    <cellStyle name="Comma 2 2 4 6 2 2 3 2" xfId="29678" xr:uid="{BD5DAA4C-94A2-41F4-AAC4-163668363299}"/>
    <cellStyle name="Comma 2 2 4 6 2 2 4" xfId="21230" xr:uid="{C21BB377-68B3-4CF3-8CE3-F095DE636D0E}"/>
    <cellStyle name="Comma 2 2 4 6 2 3" xfId="6402" xr:uid="{634A6E1F-D8A7-45A9-A3B5-E880010B3F2B}"/>
    <cellStyle name="Comma 2 2 4 6 2 3 2" xfId="14850" xr:uid="{9C51270D-4479-475D-AAE2-97FDC8FE8021}"/>
    <cellStyle name="Comma 2 2 4 6 2 3 2 2" xfId="31790" xr:uid="{BD6D18AC-7785-4CBB-903A-659C073D60D0}"/>
    <cellStyle name="Comma 2 2 4 6 2 3 3" xfId="23342" xr:uid="{D773C82E-BF85-4677-89DB-BBAD920B8BEC}"/>
    <cellStyle name="Comma 2 2 4 6 2 4" xfId="10626" xr:uid="{22FFC356-47F2-45B5-9A1B-A3426D7BBA26}"/>
    <cellStyle name="Comma 2 2 4 6 2 4 2" xfId="27566" xr:uid="{BCA76773-6ED8-4B33-BD34-5E25A4ED0445}"/>
    <cellStyle name="Comma 2 2 4 6 2 5" xfId="19118" xr:uid="{D60F4706-4E88-456E-8B16-87AAF263B691}"/>
    <cellStyle name="Comma 2 2 4 6 3" xfId="3232" xr:uid="{5207DED4-D0E6-4F37-AD91-DA4591F0D5A4}"/>
    <cellStyle name="Comma 2 2 4 6 3 2" xfId="7458" xr:uid="{D0F5F0DB-4ED6-431C-A46F-42B4303D44D8}"/>
    <cellStyle name="Comma 2 2 4 6 3 2 2" xfId="15906" xr:uid="{0DFEFB29-50C7-4651-AE45-52A7A48CF3E3}"/>
    <cellStyle name="Comma 2 2 4 6 3 2 2 2" xfId="32846" xr:uid="{590AA20A-10EA-4A30-A614-AF3FDFF5F757}"/>
    <cellStyle name="Comma 2 2 4 6 3 2 3" xfId="24398" xr:uid="{1DDB045B-1E01-45DF-A2E1-686C62487F8C}"/>
    <cellStyle name="Comma 2 2 4 6 3 3" xfId="11682" xr:uid="{81E39DC8-D81E-4BAE-A42A-32577D515C38}"/>
    <cellStyle name="Comma 2 2 4 6 3 3 2" xfId="28622" xr:uid="{5388A4E3-EC64-48EF-8148-25AE67605499}"/>
    <cellStyle name="Comma 2 2 4 6 3 4" xfId="20174" xr:uid="{A4DA2351-62B0-4038-B8A6-D63C00374BC3}"/>
    <cellStyle name="Comma 2 2 4 6 4" xfId="5346" xr:uid="{030E7F61-CEDC-41DF-82ED-4D6EE3843913}"/>
    <cellStyle name="Comma 2 2 4 6 4 2" xfId="13794" xr:uid="{A5BCEDFD-5545-4A41-A49C-8D6143A0E23A}"/>
    <cellStyle name="Comma 2 2 4 6 4 2 2" xfId="30734" xr:uid="{DAF02D04-965E-4888-B1F8-92848E16AC1C}"/>
    <cellStyle name="Comma 2 2 4 6 4 3" xfId="22286" xr:uid="{B6ECF63C-F44B-47C2-99F1-3B64908A9530}"/>
    <cellStyle name="Comma 2 2 4 6 5" xfId="9570" xr:uid="{C23A2E7B-394D-4E27-AFB2-3EDC5415793D}"/>
    <cellStyle name="Comma 2 2 4 6 5 2" xfId="26510" xr:uid="{26E4D1CC-7E41-42E1-83B8-0EE14D8A5404}"/>
    <cellStyle name="Comma 2 2 4 6 6" xfId="18062" xr:uid="{A7702E7C-B199-43E6-91F9-CC1FAB1E27FC}"/>
    <cellStyle name="Comma 2 2 4 7" xfId="1296" xr:uid="{BD7D4DF3-0214-46CE-94E4-DD3F8B31B378}"/>
    <cellStyle name="Comma 2 2 4 7 2" xfId="2352" xr:uid="{10D45571-1A9B-4324-B921-8D63F9AF5210}"/>
    <cellStyle name="Comma 2 2 4 7 2 2" xfId="4464" xr:uid="{A5A7340C-17C8-4D34-A444-6769D16D975A}"/>
    <cellStyle name="Comma 2 2 4 7 2 2 2" xfId="8690" xr:uid="{81C87C19-450F-4919-B104-AF3F2C845A99}"/>
    <cellStyle name="Comma 2 2 4 7 2 2 2 2" xfId="17138" xr:uid="{45ADC446-6E9B-411B-91A1-14225FDEA377}"/>
    <cellStyle name="Comma 2 2 4 7 2 2 2 2 2" xfId="34078" xr:uid="{2AE50284-4C9C-4281-8F9A-864FE856DBB9}"/>
    <cellStyle name="Comma 2 2 4 7 2 2 2 3" xfId="25630" xr:uid="{84C0DD3E-4A2E-49D8-8E2F-5ED475CB5469}"/>
    <cellStyle name="Comma 2 2 4 7 2 2 3" xfId="12914" xr:uid="{D7AE0D7A-D8D6-4B66-91BA-34576493531B}"/>
    <cellStyle name="Comma 2 2 4 7 2 2 3 2" xfId="29854" xr:uid="{2C1E2219-4C72-46D9-B953-54B07FAC3193}"/>
    <cellStyle name="Comma 2 2 4 7 2 2 4" xfId="21406" xr:uid="{63C02747-A708-4936-B860-42D8635642BF}"/>
    <cellStyle name="Comma 2 2 4 7 2 3" xfId="6578" xr:uid="{7B3140B4-2609-44CA-B3ED-6613C21CD853}"/>
    <cellStyle name="Comma 2 2 4 7 2 3 2" xfId="15026" xr:uid="{30ED649F-4628-407B-81D2-8D816EA7DE8B}"/>
    <cellStyle name="Comma 2 2 4 7 2 3 2 2" xfId="31966" xr:uid="{F12E88B8-9A30-4814-BCA7-2E55F475FA71}"/>
    <cellStyle name="Comma 2 2 4 7 2 3 3" xfId="23518" xr:uid="{8C8D9FAD-8705-46CF-A063-DC1FF813585C}"/>
    <cellStyle name="Comma 2 2 4 7 2 4" xfId="10802" xr:uid="{667769F6-9218-4894-BAA9-DA487F125FEE}"/>
    <cellStyle name="Comma 2 2 4 7 2 4 2" xfId="27742" xr:uid="{54724909-03B0-48B2-AEB7-1C769682D82C}"/>
    <cellStyle name="Comma 2 2 4 7 2 5" xfId="19294" xr:uid="{1C940442-879A-4177-AD83-E5FFE2F96059}"/>
    <cellStyle name="Comma 2 2 4 7 3" xfId="3408" xr:uid="{599EECED-7F67-4384-B27E-E85128E71EDA}"/>
    <cellStyle name="Comma 2 2 4 7 3 2" xfId="7634" xr:uid="{BE5606EF-6576-4E55-80EA-C2157AFDFAFD}"/>
    <cellStyle name="Comma 2 2 4 7 3 2 2" xfId="16082" xr:uid="{3BF98B8A-5AF0-4F54-AD23-89A1F077C503}"/>
    <cellStyle name="Comma 2 2 4 7 3 2 2 2" xfId="33022" xr:uid="{0C0F74A8-F1E4-4618-8591-C9AB6A31BF43}"/>
    <cellStyle name="Comma 2 2 4 7 3 2 3" xfId="24574" xr:uid="{C1AB1AA7-6FF0-4AD8-98C5-4F7EB9367030}"/>
    <cellStyle name="Comma 2 2 4 7 3 3" xfId="11858" xr:uid="{AAA1BBE5-9356-4EAA-B7A1-E0C8E06CE820}"/>
    <cellStyle name="Comma 2 2 4 7 3 3 2" xfId="28798" xr:uid="{DA6458BA-F9CE-4AF8-8B3E-6CF2C19179F9}"/>
    <cellStyle name="Comma 2 2 4 7 3 4" xfId="20350" xr:uid="{3422BEFE-C92E-4EEC-8A6C-8C91CC95FD37}"/>
    <cellStyle name="Comma 2 2 4 7 4" xfId="5522" xr:uid="{5C942E1B-812F-4A60-8A76-DB912D583099}"/>
    <cellStyle name="Comma 2 2 4 7 4 2" xfId="13970" xr:uid="{A4529C16-2A54-479C-8E50-F2814860EC6B}"/>
    <cellStyle name="Comma 2 2 4 7 4 2 2" xfId="30910" xr:uid="{0BDF5797-DA47-4EFA-9DF2-33BA7822AA34}"/>
    <cellStyle name="Comma 2 2 4 7 4 3" xfId="22462" xr:uid="{093227DD-26EF-4BCD-B6AB-EB1E8D9D67C1}"/>
    <cellStyle name="Comma 2 2 4 7 5" xfId="9746" xr:uid="{71755B0B-395E-4C34-AC75-05C7C5F8A378}"/>
    <cellStyle name="Comma 2 2 4 7 5 2" xfId="26686" xr:uid="{5E8D6815-F911-4F6D-B019-E7526F4BBF22}"/>
    <cellStyle name="Comma 2 2 4 7 6" xfId="18238" xr:uid="{64639AF7-D33B-409F-84E2-203D596F5724}"/>
    <cellStyle name="Comma 2 2 4 8" xfId="1472" xr:uid="{14B8B53D-0F91-4322-B3B7-671833AC7B39}"/>
    <cellStyle name="Comma 2 2 4 8 2" xfId="3584" xr:uid="{A8E6F2CC-720F-460A-B041-AD2395CE965C}"/>
    <cellStyle name="Comma 2 2 4 8 2 2" xfId="7810" xr:uid="{57C8964D-3728-4930-BEC2-290201DEC403}"/>
    <cellStyle name="Comma 2 2 4 8 2 2 2" xfId="16258" xr:uid="{CBE43DCB-E154-46D9-BCC1-9D5B2B3126AA}"/>
    <cellStyle name="Comma 2 2 4 8 2 2 2 2" xfId="33198" xr:uid="{F046265E-1C6D-4260-AD49-9499A9B0A31D}"/>
    <cellStyle name="Comma 2 2 4 8 2 2 3" xfId="24750" xr:uid="{A2F5B21C-974B-4759-B14D-6CF0DF405058}"/>
    <cellStyle name="Comma 2 2 4 8 2 3" xfId="12034" xr:uid="{7C1303DA-573C-47E5-8531-930CAE388F29}"/>
    <cellStyle name="Comma 2 2 4 8 2 3 2" xfId="28974" xr:uid="{54239183-104A-419F-BE95-47017483B164}"/>
    <cellStyle name="Comma 2 2 4 8 2 4" xfId="20526" xr:uid="{3A385D7A-9860-4F6E-9CD4-0557AE30765F}"/>
    <cellStyle name="Comma 2 2 4 8 3" xfId="5698" xr:uid="{57D29FF6-421B-491D-AB51-9B973B2ED903}"/>
    <cellStyle name="Comma 2 2 4 8 3 2" xfId="14146" xr:uid="{622709EA-623D-4B99-8DF7-9DDBBF677B98}"/>
    <cellStyle name="Comma 2 2 4 8 3 2 2" xfId="31086" xr:uid="{85923A1E-4AB2-4C11-88EC-894EADF9CA81}"/>
    <cellStyle name="Comma 2 2 4 8 3 3" xfId="22638" xr:uid="{0E79F412-7950-4C7D-ADA1-79993CFD938A}"/>
    <cellStyle name="Comma 2 2 4 8 4" xfId="9922" xr:uid="{3F963E7C-6D38-4CF4-9875-3D47851E80B7}"/>
    <cellStyle name="Comma 2 2 4 8 4 2" xfId="26862" xr:uid="{753B9F0E-8235-41A0-8905-B5205D2E958D}"/>
    <cellStyle name="Comma 2 2 4 8 5" xfId="18414" xr:uid="{545E08DB-4769-4C66-8A43-E146F052E3AE}"/>
    <cellStyle name="Comma 2 2 4 9" xfId="2528" xr:uid="{32045C40-79B2-4F4D-8FFE-30CBF82ABD9C}"/>
    <cellStyle name="Comma 2 2 4 9 2" xfId="6754" xr:uid="{1BCA5C85-F042-4665-AE5B-16E7FDC0CAB5}"/>
    <cellStyle name="Comma 2 2 4 9 2 2" xfId="15202" xr:uid="{878CBD50-BACC-41AF-9615-F0AA42BE9CB5}"/>
    <cellStyle name="Comma 2 2 4 9 2 2 2" xfId="32142" xr:uid="{74039FEA-4C18-4844-80FC-941509C0F71F}"/>
    <cellStyle name="Comma 2 2 4 9 2 3" xfId="23694" xr:uid="{1AEAD931-BB18-4714-9438-85EFE6E87D80}"/>
    <cellStyle name="Comma 2 2 4 9 3" xfId="10978" xr:uid="{C81550B2-72AA-4361-AE14-4EB42ADA1DFE}"/>
    <cellStyle name="Comma 2 2 4 9 3 2" xfId="27918" xr:uid="{AD9510C1-B19F-41B4-BC99-3B646200BB3A}"/>
    <cellStyle name="Comma 2 2 4 9 4" xfId="19470" xr:uid="{F4958950-B22C-4986-84AD-742380930D3A}"/>
    <cellStyle name="Comma 2 2 5" xfId="114" xr:uid="{797C10E7-99A6-41C2-89F6-8C6DCF026A3F}"/>
    <cellStyle name="Comma 2 2 5 2" xfId="587" xr:uid="{515F4954-8F9B-4AB1-8D71-82CDDCE03966}"/>
    <cellStyle name="Comma 2 2 6" xfId="115" xr:uid="{EFE42C83-8B29-4AAE-90A0-2E5A9B44EDCA}"/>
    <cellStyle name="Comma 2 2 7" xfId="17319" xr:uid="{AE9F5915-9917-480B-AFF4-8BD1A358AA10}"/>
    <cellStyle name="Comma 2 3" xfId="116" xr:uid="{AE3E1DA9-5E30-43B5-9553-56ADBB0D3C38}"/>
    <cellStyle name="Comma 2 3 2" xfId="117" xr:uid="{394C9AF7-6447-446D-9D3C-EB499D6B96DE}"/>
    <cellStyle name="Comma 2 3 3" xfId="118" xr:uid="{F0AB24E2-D9B1-4654-B0BE-523143FE627A}"/>
    <cellStyle name="Comma 2 3 3 2" xfId="17324" xr:uid="{A3E11E38-D371-4CF9-9D50-3A2D1EEC7D99}"/>
    <cellStyle name="Comma 2 4" xfId="119" xr:uid="{9BB1513C-9DE8-4655-8D81-5A3846A8CEB3}"/>
    <cellStyle name="Comma 2 5" xfId="120" xr:uid="{F148B9B1-ECD9-41EF-BD31-D820B817A947}"/>
    <cellStyle name="Comma 2 6" xfId="121" xr:uid="{8A70A35C-46C9-4032-822F-0CD723204CD7}"/>
    <cellStyle name="Comma 2 6 2" xfId="17325" xr:uid="{DB9F11E1-FE7F-4A5B-97D6-7D6B945FAAA2}"/>
    <cellStyle name="Comma 2 7" xfId="17318" xr:uid="{77352128-9299-42AD-BAC0-A5E0ABECAE37}"/>
    <cellStyle name="Comma 20" xfId="122" xr:uid="{4CD9A297-ACD9-4D21-9E1D-FE46E88312D1}"/>
    <cellStyle name="Comma 20 10" xfId="4644" xr:uid="{DF85F22D-54D9-4C72-A081-949957D44CE2}"/>
    <cellStyle name="Comma 20 10 2" xfId="13093" xr:uid="{FE637E42-02D7-4903-A08D-DF4B94C5C55D}"/>
    <cellStyle name="Comma 20 10 2 2" xfId="30033" xr:uid="{DF6A1B55-93BA-408B-B647-7899A810F6FF}"/>
    <cellStyle name="Comma 20 10 3" xfId="21585" xr:uid="{351E42AD-550D-4C7B-9844-90FF35CF91D0}"/>
    <cellStyle name="Comma 20 11" xfId="8869" xr:uid="{5285C4D3-6F11-4061-B5C3-245DC43D7FC2}"/>
    <cellStyle name="Comma 20 11 2" xfId="25809" xr:uid="{92F71ECB-0C09-4909-823A-B2D19C2C9482}"/>
    <cellStyle name="Comma 20 12" xfId="17326" xr:uid="{3C07AB41-95CE-40E1-AFAB-82881B0AB099}"/>
    <cellStyle name="Comma 20 2" xfId="123" xr:uid="{F49192C8-F818-4006-8C98-1E6764E1A669}"/>
    <cellStyle name="Comma 20 2 10" xfId="17327" xr:uid="{34B07480-23F9-4ED5-B64A-F55105EF9D27}"/>
    <cellStyle name="Comma 20 2 2" xfId="589" xr:uid="{44472A10-D190-42E5-9804-5A9DE63D1538}"/>
    <cellStyle name="Comma 20 2 2 2" xfId="942" xr:uid="{09ACB47C-FE1B-44E5-B57A-AE0DBE6FDC56}"/>
    <cellStyle name="Comma 20 2 2 2 2" xfId="2004" xr:uid="{F1DB21F1-4BAA-4116-BF46-674697E74BD4}"/>
    <cellStyle name="Comma 20 2 2 2 2 2" xfId="4116" xr:uid="{54F96CC6-8D26-4847-8C8E-47D81CCAA536}"/>
    <cellStyle name="Comma 20 2 2 2 2 2 2" xfId="8342" xr:uid="{177F284C-B8CF-43E0-83EA-019A7C6CBEFD}"/>
    <cellStyle name="Comma 20 2 2 2 2 2 2 2" xfId="16790" xr:uid="{386EC989-37C8-4C0A-9AA4-D76226CE0604}"/>
    <cellStyle name="Comma 20 2 2 2 2 2 2 2 2" xfId="33730" xr:uid="{64D8CBA6-31BE-4A0A-8227-7472B2DB0CD4}"/>
    <cellStyle name="Comma 20 2 2 2 2 2 2 3" xfId="25282" xr:uid="{4D706944-C518-4FC1-9CD0-E440C70F7459}"/>
    <cellStyle name="Comma 20 2 2 2 2 2 3" xfId="12566" xr:uid="{E82911F2-C0DD-40DC-A0E1-8E150B2A533D}"/>
    <cellStyle name="Comma 20 2 2 2 2 2 3 2" xfId="29506" xr:uid="{C325CFA0-D89A-49B0-909D-AC3798443B45}"/>
    <cellStyle name="Comma 20 2 2 2 2 2 4" xfId="21058" xr:uid="{CB4E60A9-2E6E-4713-93AD-923BB242AFA2}"/>
    <cellStyle name="Comma 20 2 2 2 2 3" xfId="6230" xr:uid="{06E52E54-0CDD-4960-B82C-DA813F29CF55}"/>
    <cellStyle name="Comma 20 2 2 2 2 3 2" xfId="14678" xr:uid="{587321E4-702E-439D-8128-7FADA80C22C7}"/>
    <cellStyle name="Comma 20 2 2 2 2 3 2 2" xfId="31618" xr:uid="{69E32C2D-C10B-4913-9592-25225ECA2DE2}"/>
    <cellStyle name="Comma 20 2 2 2 2 3 3" xfId="23170" xr:uid="{51D57C59-48A2-457C-BABA-F5B3DD8F8FE5}"/>
    <cellStyle name="Comma 20 2 2 2 2 4" xfId="10454" xr:uid="{377C126B-2242-429B-BCB7-A391B48D130A}"/>
    <cellStyle name="Comma 20 2 2 2 2 4 2" xfId="27394" xr:uid="{5B98470D-A118-47CB-9A6F-9FE188596302}"/>
    <cellStyle name="Comma 20 2 2 2 2 5" xfId="18946" xr:uid="{42655F9E-30D7-4B7C-A80A-E3BC9CEF1798}"/>
    <cellStyle name="Comma 20 2 2 2 3" xfId="3060" xr:uid="{E39570A1-079A-42DB-8DCB-16B948176369}"/>
    <cellStyle name="Comma 20 2 2 2 3 2" xfId="7286" xr:uid="{1FC459AB-BFA6-4E38-8893-4EA6A9ACE50D}"/>
    <cellStyle name="Comma 20 2 2 2 3 2 2" xfId="15734" xr:uid="{E378F627-D7BD-41AC-8F17-04B07EF358DA}"/>
    <cellStyle name="Comma 20 2 2 2 3 2 2 2" xfId="32674" xr:uid="{0AB3173E-9500-4235-9B45-6AAC0C665EEA}"/>
    <cellStyle name="Comma 20 2 2 2 3 2 3" xfId="24226" xr:uid="{CFA43992-BEE6-49EF-BC22-EA94B5D0B05C}"/>
    <cellStyle name="Comma 20 2 2 2 3 3" xfId="11510" xr:uid="{15431231-EADC-4971-9096-7F42261241EF}"/>
    <cellStyle name="Comma 20 2 2 2 3 3 2" xfId="28450" xr:uid="{B6452045-FDB9-47BA-8D83-A5EFBB4B47BD}"/>
    <cellStyle name="Comma 20 2 2 2 3 4" xfId="20002" xr:uid="{F36A1D7A-FB03-49DE-BE4F-2A9FA46D4859}"/>
    <cellStyle name="Comma 20 2 2 2 4" xfId="5174" xr:uid="{869921BC-2829-4D03-B5C1-2663EF316C66}"/>
    <cellStyle name="Comma 20 2 2 2 4 2" xfId="13622" xr:uid="{2D6C6D12-65F0-49F0-9474-14C2D6AED135}"/>
    <cellStyle name="Comma 20 2 2 2 4 2 2" xfId="30562" xr:uid="{AE34E742-583A-4FB8-B31D-2A0CF6B00FD0}"/>
    <cellStyle name="Comma 20 2 2 2 4 3" xfId="22114" xr:uid="{F73AF00D-1FC4-4702-BCDA-399A55CB3B96}"/>
    <cellStyle name="Comma 20 2 2 2 5" xfId="9398" xr:uid="{43CAA990-C986-4EEF-9A44-1594F9E249CF}"/>
    <cellStyle name="Comma 20 2 2 2 5 2" xfId="26338" xr:uid="{C31AE7F4-9FF7-454A-B2C3-169F9A52BA86}"/>
    <cellStyle name="Comma 20 2 2 2 6" xfId="17890" xr:uid="{3C09F85A-5DA1-4EB7-9360-5F44A2094F22}"/>
    <cellStyle name="Comma 20 2 2 3" xfId="1652" xr:uid="{79F72293-2291-47D1-B753-E23BCB6CC214}"/>
    <cellStyle name="Comma 20 2 2 3 2" xfId="3764" xr:uid="{34215172-1EE7-4B3B-9153-951940BFA0E6}"/>
    <cellStyle name="Comma 20 2 2 3 2 2" xfId="7990" xr:uid="{B1D7A8EF-AADB-4463-95FD-4D6F2A54592E}"/>
    <cellStyle name="Comma 20 2 2 3 2 2 2" xfId="16438" xr:uid="{0D703AA5-AD8F-46DF-86D2-E649C3FE47A8}"/>
    <cellStyle name="Comma 20 2 2 3 2 2 2 2" xfId="33378" xr:uid="{C49D5A67-DBD1-400A-B45E-4C39D58E64A2}"/>
    <cellStyle name="Comma 20 2 2 3 2 2 3" xfId="24930" xr:uid="{211114E5-2A1D-4306-B4CB-AAC5FAE287AE}"/>
    <cellStyle name="Comma 20 2 2 3 2 3" xfId="12214" xr:uid="{8165B05F-1A0D-4305-AAC5-927258A672F7}"/>
    <cellStyle name="Comma 20 2 2 3 2 3 2" xfId="29154" xr:uid="{D7617C56-9F9C-4C84-B45F-2D30C9F92E6F}"/>
    <cellStyle name="Comma 20 2 2 3 2 4" xfId="20706" xr:uid="{7A232AA9-F15A-433E-99CE-60FFC989E810}"/>
    <cellStyle name="Comma 20 2 2 3 3" xfId="5878" xr:uid="{5EE02CDC-B083-49AD-A86F-0F068E286DEE}"/>
    <cellStyle name="Comma 20 2 2 3 3 2" xfId="14326" xr:uid="{FE13869D-70FA-4042-86F2-9113E782663B}"/>
    <cellStyle name="Comma 20 2 2 3 3 2 2" xfId="31266" xr:uid="{2EBA1BFC-2F16-4CB3-B0E1-93DA12200B7B}"/>
    <cellStyle name="Comma 20 2 2 3 3 3" xfId="22818" xr:uid="{FDC076A0-EBE9-4989-919E-4B56A2DE7114}"/>
    <cellStyle name="Comma 20 2 2 3 4" xfId="10102" xr:uid="{566F5681-EF1C-4E8F-9B0C-7A4D358DB09D}"/>
    <cellStyle name="Comma 20 2 2 3 4 2" xfId="27042" xr:uid="{34852DDF-039A-45E4-89E7-0B8147DBF830}"/>
    <cellStyle name="Comma 20 2 2 3 5" xfId="18594" xr:uid="{DFFD011E-EDDD-4FAA-A4CD-7334C1156B01}"/>
    <cellStyle name="Comma 20 2 2 4" xfId="2708" xr:uid="{7E4D0F04-D96A-46AF-B23B-869FE66C30CB}"/>
    <cellStyle name="Comma 20 2 2 4 2" xfId="6934" xr:uid="{FB89E841-0993-4AC4-89B0-79EEC8D34E8F}"/>
    <cellStyle name="Comma 20 2 2 4 2 2" xfId="15382" xr:uid="{DB84008E-2A46-4D45-8D08-822E3CEAE55E}"/>
    <cellStyle name="Comma 20 2 2 4 2 2 2" xfId="32322" xr:uid="{0728FDD0-C5D3-41E1-A3F8-B98CFA60E77D}"/>
    <cellStyle name="Comma 20 2 2 4 2 3" xfId="23874" xr:uid="{3EEEF09F-C748-4A42-904E-554087F3A001}"/>
    <cellStyle name="Comma 20 2 2 4 3" xfId="11158" xr:uid="{C8935B24-DA9B-4CF8-B09D-E084388BCC62}"/>
    <cellStyle name="Comma 20 2 2 4 3 2" xfId="28098" xr:uid="{C81E889E-7B96-4880-91E8-40A9AF12F959}"/>
    <cellStyle name="Comma 20 2 2 4 4" xfId="19650" xr:uid="{1D50B2CD-563E-48F0-A0A1-E7328D26CC70}"/>
    <cellStyle name="Comma 20 2 2 5" xfId="4822" xr:uid="{0BAB5DED-3149-4F69-A70A-21A409435C7C}"/>
    <cellStyle name="Comma 20 2 2 5 2" xfId="13270" xr:uid="{EE3DDDBB-79BD-4FA3-A1CE-F5A40B5DBB82}"/>
    <cellStyle name="Comma 20 2 2 5 2 2" xfId="30210" xr:uid="{0FB60C15-CAD0-4E7A-ACE3-CFC18DCF7EF1}"/>
    <cellStyle name="Comma 20 2 2 5 3" xfId="21762" xr:uid="{C071F16D-C7EF-445B-BDC8-D216D37659EC}"/>
    <cellStyle name="Comma 20 2 2 6" xfId="9046" xr:uid="{2802C0F9-48DF-4863-8D0C-065B4C070AB8}"/>
    <cellStyle name="Comma 20 2 2 6 2" xfId="25986" xr:uid="{ADC9FB7A-D4D2-40EB-9278-59B2B0D01DE3}"/>
    <cellStyle name="Comma 20 2 2 7" xfId="17538" xr:uid="{D2CBC757-782D-441F-8D9E-3F66F01E8087}"/>
    <cellStyle name="Comma 20 2 3" xfId="766" xr:uid="{496192B1-8D87-4B25-B171-AB9E44843889}"/>
    <cellStyle name="Comma 20 2 3 2" xfId="1828" xr:uid="{D0855118-72E4-42B8-AF6D-304E7E566E87}"/>
    <cellStyle name="Comma 20 2 3 2 2" xfId="3940" xr:uid="{E15E3453-0FEE-46A8-A352-F2E0E4C254FA}"/>
    <cellStyle name="Comma 20 2 3 2 2 2" xfId="8166" xr:uid="{7B30C393-FC2D-40DF-9C4E-E7EF829A99D0}"/>
    <cellStyle name="Comma 20 2 3 2 2 2 2" xfId="16614" xr:uid="{9FFD7D6E-D6D0-4290-A3C1-D2B76F1CC482}"/>
    <cellStyle name="Comma 20 2 3 2 2 2 2 2" xfId="33554" xr:uid="{8174BB0A-3E31-434C-BD21-8D2FAAEF9AAD}"/>
    <cellStyle name="Comma 20 2 3 2 2 2 3" xfId="25106" xr:uid="{676DDB7F-2F1E-4E57-96DC-8F44EC567E61}"/>
    <cellStyle name="Comma 20 2 3 2 2 3" xfId="12390" xr:uid="{541C4F43-014F-4EAF-AD6B-8E6C05626D93}"/>
    <cellStyle name="Comma 20 2 3 2 2 3 2" xfId="29330" xr:uid="{1BA21C52-BC07-4975-8667-13D24068B388}"/>
    <cellStyle name="Comma 20 2 3 2 2 4" xfId="20882" xr:uid="{EEC8C042-47FC-44C9-B4A8-1352EF75D2AA}"/>
    <cellStyle name="Comma 20 2 3 2 3" xfId="6054" xr:uid="{39169FF5-057C-4614-9BB8-14DADF9D2D24}"/>
    <cellStyle name="Comma 20 2 3 2 3 2" xfId="14502" xr:uid="{90BB6322-B73B-4261-B8D8-A8097BCBF697}"/>
    <cellStyle name="Comma 20 2 3 2 3 2 2" xfId="31442" xr:uid="{F5FA24D2-F02C-4ACF-8220-B3A58790CB6E}"/>
    <cellStyle name="Comma 20 2 3 2 3 3" xfId="22994" xr:uid="{40DEB6C9-EA42-49B3-A0E7-F29E97A3B9BA}"/>
    <cellStyle name="Comma 20 2 3 2 4" xfId="10278" xr:uid="{F83565CC-269A-4E28-94C0-EC72AB24EDCB}"/>
    <cellStyle name="Comma 20 2 3 2 4 2" xfId="27218" xr:uid="{FD9D9281-DCCF-44F2-B8BF-1D9F817FC0DD}"/>
    <cellStyle name="Comma 20 2 3 2 5" xfId="18770" xr:uid="{1DC956CA-E7F0-4F12-A724-4F04931EC9C1}"/>
    <cellStyle name="Comma 20 2 3 3" xfId="2884" xr:uid="{A2EF6EE5-6EC1-406B-B8B3-5EFB8BF11181}"/>
    <cellStyle name="Comma 20 2 3 3 2" xfId="7110" xr:uid="{A1880A96-B5EE-4E94-9A89-DD8D91527475}"/>
    <cellStyle name="Comma 20 2 3 3 2 2" xfId="15558" xr:uid="{A67FD2B7-0622-42D0-9BC7-304F249812F5}"/>
    <cellStyle name="Comma 20 2 3 3 2 2 2" xfId="32498" xr:uid="{835ECA2F-457C-4F47-9229-AF43225E7564}"/>
    <cellStyle name="Comma 20 2 3 3 2 3" xfId="24050" xr:uid="{3C68D3D0-EDC1-43F1-9FBE-57BE7A7AE3F8}"/>
    <cellStyle name="Comma 20 2 3 3 3" xfId="11334" xr:uid="{750022A4-77C7-4E1E-9461-EF20C68DCB9E}"/>
    <cellStyle name="Comma 20 2 3 3 3 2" xfId="28274" xr:uid="{3D05F2D4-E6FD-4C3D-902D-474D54F4998B}"/>
    <cellStyle name="Comma 20 2 3 3 4" xfId="19826" xr:uid="{4F5EA227-490E-42FE-BADD-A6F48B0CA50C}"/>
    <cellStyle name="Comma 20 2 3 4" xfId="4998" xr:uid="{67014B7F-7FBB-4ADB-97D4-B49D6D716200}"/>
    <cellStyle name="Comma 20 2 3 4 2" xfId="13446" xr:uid="{E0E443FC-E13D-4915-9F4A-2DB34D570C6A}"/>
    <cellStyle name="Comma 20 2 3 4 2 2" xfId="30386" xr:uid="{378AE55E-BA34-4489-97FE-7B7A1E4A5B8E}"/>
    <cellStyle name="Comma 20 2 3 4 3" xfId="21938" xr:uid="{17E5A65E-D85D-414C-966B-6D1BC4CC7D71}"/>
    <cellStyle name="Comma 20 2 3 5" xfId="9222" xr:uid="{3887E080-FCE6-430D-917B-742234031DA6}"/>
    <cellStyle name="Comma 20 2 3 5 2" xfId="26162" xr:uid="{E93BEE9F-A7C4-406E-9C23-1F8754D4D851}"/>
    <cellStyle name="Comma 20 2 3 6" xfId="17714" xr:uid="{5EDE8B97-7269-4EAE-9F43-E61FA36B98AA}"/>
    <cellStyle name="Comma 20 2 4" xfId="1118" xr:uid="{84E53A55-0E37-4FBB-B8E0-9602B63F2C97}"/>
    <cellStyle name="Comma 20 2 4 2" xfId="2180" xr:uid="{668BC1CE-0F2D-455C-93EF-840651DC7D7F}"/>
    <cellStyle name="Comma 20 2 4 2 2" xfId="4292" xr:uid="{F597EC1F-9422-4DD8-BF48-517568D2CA79}"/>
    <cellStyle name="Comma 20 2 4 2 2 2" xfId="8518" xr:uid="{88BC930E-6F95-4607-A9A7-CA55BC8ED4C1}"/>
    <cellStyle name="Comma 20 2 4 2 2 2 2" xfId="16966" xr:uid="{B19DCD31-DB9F-4320-B7AE-5B648373C0F8}"/>
    <cellStyle name="Comma 20 2 4 2 2 2 2 2" xfId="33906" xr:uid="{4686811E-A8B1-4915-A670-F81B6FFC7E4B}"/>
    <cellStyle name="Comma 20 2 4 2 2 2 3" xfId="25458" xr:uid="{D73A3209-116A-4AC9-91B9-94ABD442BF74}"/>
    <cellStyle name="Comma 20 2 4 2 2 3" xfId="12742" xr:uid="{335B4AF0-547E-4986-9B70-840825E6AE3D}"/>
    <cellStyle name="Comma 20 2 4 2 2 3 2" xfId="29682" xr:uid="{8409E37D-5887-4EB9-824B-A1ECBB7BD771}"/>
    <cellStyle name="Comma 20 2 4 2 2 4" xfId="21234" xr:uid="{E918331E-D147-41E2-89AA-3EE037F02381}"/>
    <cellStyle name="Comma 20 2 4 2 3" xfId="6406" xr:uid="{6EDCFE26-435B-45E4-95AC-AA46E5627410}"/>
    <cellStyle name="Comma 20 2 4 2 3 2" xfId="14854" xr:uid="{76B0FCD2-E1AB-46E9-BD03-632FB1121EB3}"/>
    <cellStyle name="Comma 20 2 4 2 3 2 2" xfId="31794" xr:uid="{C9BA3DB2-B602-4DE1-AFD0-98BF377366B1}"/>
    <cellStyle name="Comma 20 2 4 2 3 3" xfId="23346" xr:uid="{F832AB96-1117-4C0C-8B66-B33822D3D276}"/>
    <cellStyle name="Comma 20 2 4 2 4" xfId="10630" xr:uid="{E60FCEF7-3CE4-444F-AE89-65348AC70D26}"/>
    <cellStyle name="Comma 20 2 4 2 4 2" xfId="27570" xr:uid="{3639EF45-5DF7-4484-A20C-318DC89D10BF}"/>
    <cellStyle name="Comma 20 2 4 2 5" xfId="19122" xr:uid="{A04BBCBE-B576-44BF-A45A-2DEF8DE49A5C}"/>
    <cellStyle name="Comma 20 2 4 3" xfId="3236" xr:uid="{2B53C78C-3EB7-4238-9E95-750711927211}"/>
    <cellStyle name="Comma 20 2 4 3 2" xfId="7462" xr:uid="{20891D55-D94B-4D8B-BA44-977943D1DB4B}"/>
    <cellStyle name="Comma 20 2 4 3 2 2" xfId="15910" xr:uid="{DB123D63-22EF-4BA2-8B95-3090A6B241F1}"/>
    <cellStyle name="Comma 20 2 4 3 2 2 2" xfId="32850" xr:uid="{758FAA89-4DD0-47D1-A20F-882C23886A18}"/>
    <cellStyle name="Comma 20 2 4 3 2 3" xfId="24402" xr:uid="{044E9765-C6C3-421E-AA5A-1D06E1DE74C1}"/>
    <cellStyle name="Comma 20 2 4 3 3" xfId="11686" xr:uid="{A1268704-39A8-4C81-BF17-E4A6B0B1704F}"/>
    <cellStyle name="Comma 20 2 4 3 3 2" xfId="28626" xr:uid="{7391FDF9-08C8-405A-920D-FA0011AD9FB6}"/>
    <cellStyle name="Comma 20 2 4 3 4" xfId="20178" xr:uid="{61E20DD3-D252-485C-8265-D8245B24FAF5}"/>
    <cellStyle name="Comma 20 2 4 4" xfId="5350" xr:uid="{8254938A-B4C5-4C9A-BE1E-F0EADE3BE41E}"/>
    <cellStyle name="Comma 20 2 4 4 2" xfId="13798" xr:uid="{64F4786D-7D08-41C7-A914-E269C4B16913}"/>
    <cellStyle name="Comma 20 2 4 4 2 2" xfId="30738" xr:uid="{E9EE02CF-52CE-4342-8980-67DFA6000BB1}"/>
    <cellStyle name="Comma 20 2 4 4 3" xfId="22290" xr:uid="{434F5675-9C29-494D-86D5-A54B29F4C55A}"/>
    <cellStyle name="Comma 20 2 4 5" xfId="9574" xr:uid="{A74BF3E7-993E-4AF2-98F8-CD05D21722A7}"/>
    <cellStyle name="Comma 20 2 4 5 2" xfId="26514" xr:uid="{4A6311F6-DB1A-4563-B6AC-93B43CE5266C}"/>
    <cellStyle name="Comma 20 2 4 6" xfId="18066" xr:uid="{15ED4223-2637-4759-A354-479518E084BD}"/>
    <cellStyle name="Comma 20 2 5" xfId="1300" xr:uid="{F1250C4F-3FE5-4BBD-A23A-B1FA3DA397AD}"/>
    <cellStyle name="Comma 20 2 5 2" xfId="2356" xr:uid="{45ED575B-C1D2-4162-B590-E3C9E1317E2D}"/>
    <cellStyle name="Comma 20 2 5 2 2" xfId="4468" xr:uid="{93EB33CC-3ED1-4DBD-A9B5-E485D00A2905}"/>
    <cellStyle name="Comma 20 2 5 2 2 2" xfId="8694" xr:uid="{6DF40DBB-986F-4A52-8C03-7DE93A8907FB}"/>
    <cellStyle name="Comma 20 2 5 2 2 2 2" xfId="17142" xr:uid="{33E9BA57-2C0D-42E7-8BEE-5C75C2247452}"/>
    <cellStyle name="Comma 20 2 5 2 2 2 2 2" xfId="34082" xr:uid="{212222D8-1926-44BA-A435-D5A5EDF3F1C4}"/>
    <cellStyle name="Comma 20 2 5 2 2 2 3" xfId="25634" xr:uid="{94EEC84E-CDBE-40B4-B1E6-43398DDDD20F}"/>
    <cellStyle name="Comma 20 2 5 2 2 3" xfId="12918" xr:uid="{354BA216-AE10-456E-B582-A7D2C52143D5}"/>
    <cellStyle name="Comma 20 2 5 2 2 3 2" xfId="29858" xr:uid="{035DFE2C-2800-4BB8-A67A-CC1AE55F62EF}"/>
    <cellStyle name="Comma 20 2 5 2 2 4" xfId="21410" xr:uid="{B950A467-EA71-40E7-8067-92EC06CF2E15}"/>
    <cellStyle name="Comma 20 2 5 2 3" xfId="6582" xr:uid="{693B05A3-5CED-4A5C-9CC7-88BD32598996}"/>
    <cellStyle name="Comma 20 2 5 2 3 2" xfId="15030" xr:uid="{E00F25E3-8C3C-4917-B447-D4C5711D6598}"/>
    <cellStyle name="Comma 20 2 5 2 3 2 2" xfId="31970" xr:uid="{19BCCDE7-8F08-4855-AA91-7A8CD48C846C}"/>
    <cellStyle name="Comma 20 2 5 2 3 3" xfId="23522" xr:uid="{4B853F15-76BB-4B10-9A54-304BBE8F513B}"/>
    <cellStyle name="Comma 20 2 5 2 4" xfId="10806" xr:uid="{B91AC08F-EC7B-41E3-9A65-139B13B816DF}"/>
    <cellStyle name="Comma 20 2 5 2 4 2" xfId="27746" xr:uid="{41C2C3C3-0CC3-463C-8580-E8D1971174BE}"/>
    <cellStyle name="Comma 20 2 5 2 5" xfId="19298" xr:uid="{B25E9375-DA5C-47DF-ADFB-21CEE8B140EE}"/>
    <cellStyle name="Comma 20 2 5 3" xfId="3412" xr:uid="{D3E69BF1-2488-4075-BD1D-E3F789C89E5C}"/>
    <cellStyle name="Comma 20 2 5 3 2" xfId="7638" xr:uid="{7551CAA8-98EC-4C94-A9B4-FED9782AECA3}"/>
    <cellStyle name="Comma 20 2 5 3 2 2" xfId="16086" xr:uid="{350B6BBC-CB80-4BCB-A04A-932FE534D651}"/>
    <cellStyle name="Comma 20 2 5 3 2 2 2" xfId="33026" xr:uid="{8CF30CC5-18CA-40C0-972F-A108AD93353F}"/>
    <cellStyle name="Comma 20 2 5 3 2 3" xfId="24578" xr:uid="{4E118FB3-A1B5-4E49-8A53-ABA2F983232A}"/>
    <cellStyle name="Comma 20 2 5 3 3" xfId="11862" xr:uid="{5B9F265B-581E-4069-9149-5F226FCDF988}"/>
    <cellStyle name="Comma 20 2 5 3 3 2" xfId="28802" xr:uid="{ED19B603-3753-4697-9CA6-6C5DB92A8284}"/>
    <cellStyle name="Comma 20 2 5 3 4" xfId="20354" xr:uid="{E2EFD921-7BAF-4410-9DA3-ECF1FD233AD4}"/>
    <cellStyle name="Comma 20 2 5 4" xfId="5526" xr:uid="{A497DD74-79CB-49CF-AB0B-5AB29B3C2817}"/>
    <cellStyle name="Comma 20 2 5 4 2" xfId="13974" xr:uid="{F98198CF-55C3-4A98-BD9C-197B86B9EEA1}"/>
    <cellStyle name="Comma 20 2 5 4 2 2" xfId="30914" xr:uid="{489A64E0-12E9-4828-B7F5-4484A7F37725}"/>
    <cellStyle name="Comma 20 2 5 4 3" xfId="22466" xr:uid="{C7844ED2-9D8C-416E-9EDC-58AD84DD5998}"/>
    <cellStyle name="Comma 20 2 5 5" xfId="9750" xr:uid="{EA8F2B92-9337-4F96-8599-77641912592B}"/>
    <cellStyle name="Comma 20 2 5 5 2" xfId="26690" xr:uid="{93A6656C-8510-4FED-81E6-3AA49CB56482}"/>
    <cellStyle name="Comma 20 2 5 6" xfId="18242" xr:uid="{45D29161-3DAC-4288-A0D3-2B67039083AC}"/>
    <cellStyle name="Comma 20 2 6" xfId="1476" xr:uid="{9BE93DAF-3234-42C8-A2F1-2B712A4AC775}"/>
    <cellStyle name="Comma 20 2 6 2" xfId="3588" xr:uid="{79AF0811-3FB0-42EB-B9DB-5CF0284E508C}"/>
    <cellStyle name="Comma 20 2 6 2 2" xfId="7814" xr:uid="{AD841B40-E188-46F8-8DE7-AB0F0591716B}"/>
    <cellStyle name="Comma 20 2 6 2 2 2" xfId="16262" xr:uid="{4A290CAF-13C7-4DB6-B2B4-77E6C303C25C}"/>
    <cellStyle name="Comma 20 2 6 2 2 2 2" xfId="33202" xr:uid="{10F3A958-9315-4513-B411-A934BE120ECB}"/>
    <cellStyle name="Comma 20 2 6 2 2 3" xfId="24754" xr:uid="{22C39C0E-0B33-4AC8-A09C-25CDEF94ACE6}"/>
    <cellStyle name="Comma 20 2 6 2 3" xfId="12038" xr:uid="{6594BD87-1B85-479C-9D29-C026F9AC44B5}"/>
    <cellStyle name="Comma 20 2 6 2 3 2" xfId="28978" xr:uid="{E5863B99-B140-4E97-9ABC-58980730BF8E}"/>
    <cellStyle name="Comma 20 2 6 2 4" xfId="20530" xr:uid="{6F605F02-D9D2-44CE-B77D-11DDB25D70EB}"/>
    <cellStyle name="Comma 20 2 6 3" xfId="5702" xr:uid="{BB394E60-7027-40E9-B016-4483AFC17DC7}"/>
    <cellStyle name="Comma 20 2 6 3 2" xfId="14150" xr:uid="{E6DB070F-8521-4CE0-8C30-023D81A8674A}"/>
    <cellStyle name="Comma 20 2 6 3 2 2" xfId="31090" xr:uid="{18FCA516-1399-4D32-B0F3-682509E8FEFB}"/>
    <cellStyle name="Comma 20 2 6 3 3" xfId="22642" xr:uid="{87F26E67-8A9A-4384-A6E6-63521D9546E8}"/>
    <cellStyle name="Comma 20 2 6 4" xfId="9926" xr:uid="{E7D7C09D-2102-48CA-AB39-C48325A6FAE6}"/>
    <cellStyle name="Comma 20 2 6 4 2" xfId="26866" xr:uid="{BB9AD605-7E53-4BF9-B5C9-98BDE6E6E290}"/>
    <cellStyle name="Comma 20 2 6 5" xfId="18418" xr:uid="{F2A42996-D4AB-4192-9D3E-26B83533ABC4}"/>
    <cellStyle name="Comma 20 2 7" xfId="2532" xr:uid="{B6582B51-E192-4CA3-92E6-F589240A28D0}"/>
    <cellStyle name="Comma 20 2 7 2" xfId="6758" xr:uid="{F667ECCF-F487-417F-8F66-CA511A064853}"/>
    <cellStyle name="Comma 20 2 7 2 2" xfId="15206" xr:uid="{E8B26204-FDDD-4349-9BF3-621EBB4AA96F}"/>
    <cellStyle name="Comma 20 2 7 2 2 2" xfId="32146" xr:uid="{AD5D6C76-BFF4-4816-9A1A-4BE891985E84}"/>
    <cellStyle name="Comma 20 2 7 2 3" xfId="23698" xr:uid="{07442597-6C86-41D0-B6EA-FB58B13D0302}"/>
    <cellStyle name="Comma 20 2 7 3" xfId="10982" xr:uid="{2C312B27-FE86-4A1E-8416-CC5F5BDA89D0}"/>
    <cellStyle name="Comma 20 2 7 3 2" xfId="27922" xr:uid="{C3B935C1-DD24-45A0-B977-D5F82CE272A9}"/>
    <cellStyle name="Comma 20 2 7 4" xfId="19474" xr:uid="{C66C36EA-9F54-4E50-BA6A-FCCEAC16632F}"/>
    <cellStyle name="Comma 20 2 8" xfId="4645" xr:uid="{6E89B237-19B9-4ADF-B010-D1C0FE169FAE}"/>
    <cellStyle name="Comma 20 2 8 2" xfId="13094" xr:uid="{C74233EF-AF03-44F8-8102-6098A0F5978D}"/>
    <cellStyle name="Comma 20 2 8 2 2" xfId="30034" xr:uid="{6483B78D-E83E-4F0F-A130-D83FE0F240D4}"/>
    <cellStyle name="Comma 20 2 8 3" xfId="21586" xr:uid="{797F5052-64CD-4BAC-AB01-4CF67B361F2C}"/>
    <cellStyle name="Comma 20 2 9" xfId="8870" xr:uid="{D2101759-B083-4E23-873A-A81E82550C27}"/>
    <cellStyle name="Comma 20 2 9 2" xfId="25810" xr:uid="{E513B6B0-2617-44E8-A518-2387F946930D}"/>
    <cellStyle name="Comma 20 3" xfId="124" xr:uid="{546A5CD9-FB6E-47A8-BE6B-3DC688E55DC3}"/>
    <cellStyle name="Comma 20 3 10" xfId="17328" xr:uid="{1F9992FA-7DF8-4FAF-AAFB-5AA2B6F4B3D7}"/>
    <cellStyle name="Comma 20 3 2" xfId="590" xr:uid="{D0DFF777-7CAE-43C8-8517-1EACDC7CD1D8}"/>
    <cellStyle name="Comma 20 3 2 2" xfId="943" xr:uid="{C2C5D656-8D32-419F-8DF8-D9D09CECCB2F}"/>
    <cellStyle name="Comma 20 3 2 2 2" xfId="2005" xr:uid="{659B8A61-F8B1-467A-9946-A7B953F8B5B8}"/>
    <cellStyle name="Comma 20 3 2 2 2 2" xfId="4117" xr:uid="{CA84B11A-C420-4AAF-94B4-65DA9AFAA20F}"/>
    <cellStyle name="Comma 20 3 2 2 2 2 2" xfId="8343" xr:uid="{FFD01337-CAC4-4FDE-9D03-E8F42DC7178A}"/>
    <cellStyle name="Comma 20 3 2 2 2 2 2 2" xfId="16791" xr:uid="{79E43C27-3C49-4002-9991-8CC2FD737348}"/>
    <cellStyle name="Comma 20 3 2 2 2 2 2 2 2" xfId="33731" xr:uid="{445A92F5-EA6C-4E9B-A4A7-214E8B3A1909}"/>
    <cellStyle name="Comma 20 3 2 2 2 2 2 3" xfId="25283" xr:uid="{98360404-6A8A-47E2-B3C9-B5F60232BFD4}"/>
    <cellStyle name="Comma 20 3 2 2 2 2 3" xfId="12567" xr:uid="{A9230DB3-9693-40C6-8F16-874AC7A0694A}"/>
    <cellStyle name="Comma 20 3 2 2 2 2 3 2" xfId="29507" xr:uid="{590C2A1F-3FB5-4170-B293-28A17AF89473}"/>
    <cellStyle name="Comma 20 3 2 2 2 2 4" xfId="21059" xr:uid="{A4F4AB65-4697-4C59-85D0-60F1CD0F1B41}"/>
    <cellStyle name="Comma 20 3 2 2 2 3" xfId="6231" xr:uid="{BDD553A7-E93E-4FFE-99FB-63E7E05776F6}"/>
    <cellStyle name="Comma 20 3 2 2 2 3 2" xfId="14679" xr:uid="{E3BEDE26-A51C-4113-BF5D-D9C4F4EAF610}"/>
    <cellStyle name="Comma 20 3 2 2 2 3 2 2" xfId="31619" xr:uid="{3E790CC9-CC96-423A-A0FA-A17C3D71FD78}"/>
    <cellStyle name="Comma 20 3 2 2 2 3 3" xfId="23171" xr:uid="{BD7B2C2C-7EA0-4C5A-ADD5-01337EB430ED}"/>
    <cellStyle name="Comma 20 3 2 2 2 4" xfId="10455" xr:uid="{140AC10E-B666-49D5-89D6-04DAC7193C16}"/>
    <cellStyle name="Comma 20 3 2 2 2 4 2" xfId="27395" xr:uid="{E4AD582B-D945-4E3A-B909-999DA156E3EA}"/>
    <cellStyle name="Comma 20 3 2 2 2 5" xfId="18947" xr:uid="{F7254C1F-D32D-425E-AB2E-C1D028139454}"/>
    <cellStyle name="Comma 20 3 2 2 3" xfId="3061" xr:uid="{AAAA7DBA-37FD-47C7-9BFE-B37F1786C629}"/>
    <cellStyle name="Comma 20 3 2 2 3 2" xfId="7287" xr:uid="{A9E21C37-7279-4E3A-A7EA-9E32A01A6FC4}"/>
    <cellStyle name="Comma 20 3 2 2 3 2 2" xfId="15735" xr:uid="{79EA32F3-2781-4705-A152-B1D5FBA3FFC7}"/>
    <cellStyle name="Comma 20 3 2 2 3 2 2 2" xfId="32675" xr:uid="{D7F4FABC-7823-4727-96B0-B5CDEF01A197}"/>
    <cellStyle name="Comma 20 3 2 2 3 2 3" xfId="24227" xr:uid="{2CF75DB3-6AC7-49F1-BEAB-C4C6A61DE074}"/>
    <cellStyle name="Comma 20 3 2 2 3 3" xfId="11511" xr:uid="{635013D8-0152-4B83-BD03-5CDECE241D99}"/>
    <cellStyle name="Comma 20 3 2 2 3 3 2" xfId="28451" xr:uid="{D170813D-3A9F-4DB4-ADAD-3E01ACE8B5F1}"/>
    <cellStyle name="Comma 20 3 2 2 3 4" xfId="20003" xr:uid="{7657DCD3-0DFC-4024-8EC8-6D13112E489A}"/>
    <cellStyle name="Comma 20 3 2 2 4" xfId="5175" xr:uid="{B0831964-AAB4-4D2B-91B8-F3739846D2D3}"/>
    <cellStyle name="Comma 20 3 2 2 4 2" xfId="13623" xr:uid="{666BB9D4-3B7A-4450-9ED6-2F975938F48C}"/>
    <cellStyle name="Comma 20 3 2 2 4 2 2" xfId="30563" xr:uid="{FC0F835C-8113-47FB-94AE-6C94EA3ECD29}"/>
    <cellStyle name="Comma 20 3 2 2 4 3" xfId="22115" xr:uid="{8FE37498-7ED5-43E6-88DE-A33CBE563D41}"/>
    <cellStyle name="Comma 20 3 2 2 5" xfId="9399" xr:uid="{F2A975C2-6CDB-4D59-93EA-4CEA75693736}"/>
    <cellStyle name="Comma 20 3 2 2 5 2" xfId="26339" xr:uid="{55A32100-B34B-4412-B3DA-F647D0AA31E9}"/>
    <cellStyle name="Comma 20 3 2 2 6" xfId="17891" xr:uid="{B653F3B1-9FB7-47A0-80E9-0A9398A22BC2}"/>
    <cellStyle name="Comma 20 3 2 3" xfId="1653" xr:uid="{9502CBE2-9C9B-4DEB-881B-A46469E7C184}"/>
    <cellStyle name="Comma 20 3 2 3 2" xfId="3765" xr:uid="{615E835F-5A59-42F6-B44C-FB20D4425DFE}"/>
    <cellStyle name="Comma 20 3 2 3 2 2" xfId="7991" xr:uid="{4EE34496-C903-412F-83BA-1FC7D4BE613F}"/>
    <cellStyle name="Comma 20 3 2 3 2 2 2" xfId="16439" xr:uid="{4DDCB988-A015-4E68-9CC4-AF41D5330CBE}"/>
    <cellStyle name="Comma 20 3 2 3 2 2 2 2" xfId="33379" xr:uid="{798810C5-D853-4033-A266-DDB056AD4646}"/>
    <cellStyle name="Comma 20 3 2 3 2 2 3" xfId="24931" xr:uid="{E5A85A9D-7147-4F24-9908-957E24DDF35E}"/>
    <cellStyle name="Comma 20 3 2 3 2 3" xfId="12215" xr:uid="{3412521C-7B58-4987-833F-B1C1C8E746DD}"/>
    <cellStyle name="Comma 20 3 2 3 2 3 2" xfId="29155" xr:uid="{57E336A4-34CB-4978-BAF7-162B6E6152E7}"/>
    <cellStyle name="Comma 20 3 2 3 2 4" xfId="20707" xr:uid="{D05E3435-D842-45CA-8B47-89F3A919967C}"/>
    <cellStyle name="Comma 20 3 2 3 3" xfId="5879" xr:uid="{B5A82B64-9CB5-4676-B9B6-BCDF9CF2FC6F}"/>
    <cellStyle name="Comma 20 3 2 3 3 2" xfId="14327" xr:uid="{F256FCFF-C517-44A3-969D-98A6D168A70C}"/>
    <cellStyle name="Comma 20 3 2 3 3 2 2" xfId="31267" xr:uid="{F0590CFB-493C-4CF9-BF30-1786CE3BE6AB}"/>
    <cellStyle name="Comma 20 3 2 3 3 3" xfId="22819" xr:uid="{540A517D-614C-4C98-A8F2-18787EB468DB}"/>
    <cellStyle name="Comma 20 3 2 3 4" xfId="10103" xr:uid="{6B41FB36-B5B1-4A15-93E1-6AFD187C1E4A}"/>
    <cellStyle name="Comma 20 3 2 3 4 2" xfId="27043" xr:uid="{6A42B28C-68CE-4263-890D-600302FA1830}"/>
    <cellStyle name="Comma 20 3 2 3 5" xfId="18595" xr:uid="{089CC5BA-FC11-416B-9973-A04B364BAE25}"/>
    <cellStyle name="Comma 20 3 2 4" xfId="2709" xr:uid="{B9C502ED-3CC0-4CAD-91ED-A5A5445D0141}"/>
    <cellStyle name="Comma 20 3 2 4 2" xfId="6935" xr:uid="{F76F13ED-13BA-4A44-B228-4229213026D2}"/>
    <cellStyle name="Comma 20 3 2 4 2 2" xfId="15383" xr:uid="{6113B727-6E16-459D-846E-F2B1F0B24B32}"/>
    <cellStyle name="Comma 20 3 2 4 2 2 2" xfId="32323" xr:uid="{DD260CEC-3155-44F4-990E-E812A0400311}"/>
    <cellStyle name="Comma 20 3 2 4 2 3" xfId="23875" xr:uid="{8493180E-381B-441D-BF0A-57CDB25CF14E}"/>
    <cellStyle name="Comma 20 3 2 4 3" xfId="11159" xr:uid="{CFEFC193-20EC-4654-B8F4-C46FBC822E50}"/>
    <cellStyle name="Comma 20 3 2 4 3 2" xfId="28099" xr:uid="{1FDD288B-42BE-456C-B361-9C49070BDBDE}"/>
    <cellStyle name="Comma 20 3 2 4 4" xfId="19651" xr:uid="{A1EAA17C-38A3-4D71-8315-22FD2D596E6F}"/>
    <cellStyle name="Comma 20 3 2 5" xfId="4823" xr:uid="{D4C567F0-158E-422C-9D9E-31D07680DE9C}"/>
    <cellStyle name="Comma 20 3 2 5 2" xfId="13271" xr:uid="{577518DE-05B2-4D71-9ABF-C42E01E93830}"/>
    <cellStyle name="Comma 20 3 2 5 2 2" xfId="30211" xr:uid="{1443EC5B-B111-4990-B433-92471EB7E0B6}"/>
    <cellStyle name="Comma 20 3 2 5 3" xfId="21763" xr:uid="{0E8BB778-085D-4631-85BB-F35F60FBE488}"/>
    <cellStyle name="Comma 20 3 2 6" xfId="9047" xr:uid="{BC303437-D387-4B27-9F5B-6026B2D8717E}"/>
    <cellStyle name="Comma 20 3 2 6 2" xfId="25987" xr:uid="{1B557FD6-F3A1-43EA-8489-2B643A9B26B7}"/>
    <cellStyle name="Comma 20 3 2 7" xfId="17539" xr:uid="{CCA92AAD-5F73-47C4-BF3A-E761C9B72771}"/>
    <cellStyle name="Comma 20 3 3" xfId="767" xr:uid="{329165FD-66D5-4094-8626-E685B5664213}"/>
    <cellStyle name="Comma 20 3 3 2" xfId="1829" xr:uid="{B870E374-9197-4850-B797-EB0EAC388376}"/>
    <cellStyle name="Comma 20 3 3 2 2" xfId="3941" xr:uid="{DA269B84-99B0-4886-AD12-1D9B63887E61}"/>
    <cellStyle name="Comma 20 3 3 2 2 2" xfId="8167" xr:uid="{6EC33754-05A7-4BA5-8EC8-F81E89AF6850}"/>
    <cellStyle name="Comma 20 3 3 2 2 2 2" xfId="16615" xr:uid="{39550157-B3B2-48CE-B905-CB2EEE405630}"/>
    <cellStyle name="Comma 20 3 3 2 2 2 2 2" xfId="33555" xr:uid="{EE393A6F-5293-4F2C-A8E5-FFB9CBB40D8B}"/>
    <cellStyle name="Comma 20 3 3 2 2 2 3" xfId="25107" xr:uid="{E9D8905F-0E77-440B-B020-8394EAEA71EB}"/>
    <cellStyle name="Comma 20 3 3 2 2 3" xfId="12391" xr:uid="{E8520980-AF93-4373-8DCD-EB7892DE01A5}"/>
    <cellStyle name="Comma 20 3 3 2 2 3 2" xfId="29331" xr:uid="{51588663-E2B4-4420-B2DF-5A83D617A6D5}"/>
    <cellStyle name="Comma 20 3 3 2 2 4" xfId="20883" xr:uid="{7F844D5B-06D9-4FD4-ADCF-B7725D4BB1CB}"/>
    <cellStyle name="Comma 20 3 3 2 3" xfId="6055" xr:uid="{32DC66B7-7951-4D1B-83E0-85E835020710}"/>
    <cellStyle name="Comma 20 3 3 2 3 2" xfId="14503" xr:uid="{6DD88CF4-516B-4E1E-994B-BCA4AEA76525}"/>
    <cellStyle name="Comma 20 3 3 2 3 2 2" xfId="31443" xr:uid="{07012F68-7F5F-4940-9291-FB43EA30025B}"/>
    <cellStyle name="Comma 20 3 3 2 3 3" xfId="22995" xr:uid="{938CAFD6-88A3-45A1-B50C-22BBC5BEA2B6}"/>
    <cellStyle name="Comma 20 3 3 2 4" xfId="10279" xr:uid="{9F5486D8-03BA-4B80-8E08-B876B15EA103}"/>
    <cellStyle name="Comma 20 3 3 2 4 2" xfId="27219" xr:uid="{70F40DBA-5651-4B65-A2C7-6FBA3291E840}"/>
    <cellStyle name="Comma 20 3 3 2 5" xfId="18771" xr:uid="{738C4215-AFE7-4879-B155-6C9448E50133}"/>
    <cellStyle name="Comma 20 3 3 3" xfId="2885" xr:uid="{1B2DA695-1345-4337-AD37-E3FC06B6B705}"/>
    <cellStyle name="Comma 20 3 3 3 2" xfId="7111" xr:uid="{D76802FE-3533-4110-AAFA-E3D1E0893418}"/>
    <cellStyle name="Comma 20 3 3 3 2 2" xfId="15559" xr:uid="{3539A4F5-8E73-4CC5-A03C-BABEC074A0D1}"/>
    <cellStyle name="Comma 20 3 3 3 2 2 2" xfId="32499" xr:uid="{5B539617-19C1-44C0-9EA9-D953BA81A7D2}"/>
    <cellStyle name="Comma 20 3 3 3 2 3" xfId="24051" xr:uid="{BC2A4654-23CF-4560-AA97-C3FB0293BAF8}"/>
    <cellStyle name="Comma 20 3 3 3 3" xfId="11335" xr:uid="{7558FC7B-433D-4951-A18E-59C0EEFB5AD5}"/>
    <cellStyle name="Comma 20 3 3 3 3 2" xfId="28275" xr:uid="{72410AA7-38E6-4F91-8F31-56BFC0674174}"/>
    <cellStyle name="Comma 20 3 3 3 4" xfId="19827" xr:uid="{21C92230-DFFD-43F0-A9FD-3A1DE7BC73AB}"/>
    <cellStyle name="Comma 20 3 3 4" xfId="4999" xr:uid="{ADCFD4DF-C8AC-419D-9CEB-2117E2385EBC}"/>
    <cellStyle name="Comma 20 3 3 4 2" xfId="13447" xr:uid="{DB742081-0CC6-416F-A2D9-27D6381325E0}"/>
    <cellStyle name="Comma 20 3 3 4 2 2" xfId="30387" xr:uid="{6EC3ED1F-0664-4A67-BF5F-0E230AAA34CA}"/>
    <cellStyle name="Comma 20 3 3 4 3" xfId="21939" xr:uid="{D94AA050-0CEB-4585-AD01-D17F466EF37B}"/>
    <cellStyle name="Comma 20 3 3 5" xfId="9223" xr:uid="{807204B0-8EEE-4120-A31C-AC5096E27742}"/>
    <cellStyle name="Comma 20 3 3 5 2" xfId="26163" xr:uid="{82045773-A438-445B-AC06-2D49FE7E210C}"/>
    <cellStyle name="Comma 20 3 3 6" xfId="17715" xr:uid="{1B2FBED3-42B9-4708-AA36-F874931F6486}"/>
    <cellStyle name="Comma 20 3 4" xfId="1119" xr:uid="{DDB24A57-245C-4611-89C5-B1F4F066FFB6}"/>
    <cellStyle name="Comma 20 3 4 2" xfId="2181" xr:uid="{85B8391C-5C45-46E7-8A9B-BB163C9341BB}"/>
    <cellStyle name="Comma 20 3 4 2 2" xfId="4293" xr:uid="{AF0B6642-5231-48F1-9659-A5AD7D395808}"/>
    <cellStyle name="Comma 20 3 4 2 2 2" xfId="8519" xr:uid="{515F824D-C519-43DB-90B9-925B739A7D41}"/>
    <cellStyle name="Comma 20 3 4 2 2 2 2" xfId="16967" xr:uid="{BDA26C9B-DE06-49BB-9449-8A86F00B5D3C}"/>
    <cellStyle name="Comma 20 3 4 2 2 2 2 2" xfId="33907" xr:uid="{E025822F-C54E-4F95-B577-83C689E5B452}"/>
    <cellStyle name="Comma 20 3 4 2 2 2 3" xfId="25459" xr:uid="{0D1C146C-0BE1-4326-9859-ED8E95814896}"/>
    <cellStyle name="Comma 20 3 4 2 2 3" xfId="12743" xr:uid="{23DD6D7B-F494-4BF0-9505-E54659522D27}"/>
    <cellStyle name="Comma 20 3 4 2 2 3 2" xfId="29683" xr:uid="{6BAFFFEB-3D3B-4FCD-9B98-AE4F2627BBA1}"/>
    <cellStyle name="Comma 20 3 4 2 2 4" xfId="21235" xr:uid="{654BA8CD-EF56-4195-B99D-1AD8DE15CDA7}"/>
    <cellStyle name="Comma 20 3 4 2 3" xfId="6407" xr:uid="{80EAF5F8-1B4E-4B14-AE51-0A2CA44AF789}"/>
    <cellStyle name="Comma 20 3 4 2 3 2" xfId="14855" xr:uid="{3D5340DB-8C28-48F9-813C-EFFE0E8C0D65}"/>
    <cellStyle name="Comma 20 3 4 2 3 2 2" xfId="31795" xr:uid="{B7E88526-0250-4EF8-88A7-1D2DCFD7AA63}"/>
    <cellStyle name="Comma 20 3 4 2 3 3" xfId="23347" xr:uid="{D34928BA-B410-427E-945A-CD687E6F7A43}"/>
    <cellStyle name="Comma 20 3 4 2 4" xfId="10631" xr:uid="{1C5E592B-27C3-48D9-B490-D840433760FE}"/>
    <cellStyle name="Comma 20 3 4 2 4 2" xfId="27571" xr:uid="{BAA75AC7-8235-4722-AE9A-47C2F033F9C8}"/>
    <cellStyle name="Comma 20 3 4 2 5" xfId="19123" xr:uid="{9452F0AD-AF2B-4222-8842-946608C3C449}"/>
    <cellStyle name="Comma 20 3 4 3" xfId="3237" xr:uid="{1D9D274A-0BCD-440B-8527-2EDC05D1617A}"/>
    <cellStyle name="Comma 20 3 4 3 2" xfId="7463" xr:uid="{A47219EE-7DED-4D96-8D50-59F515143CDC}"/>
    <cellStyle name="Comma 20 3 4 3 2 2" xfId="15911" xr:uid="{F0779521-A86D-4081-BFCC-33DC46F7B0AD}"/>
    <cellStyle name="Comma 20 3 4 3 2 2 2" xfId="32851" xr:uid="{B46F7059-3295-451B-A7C7-DBE2C5575379}"/>
    <cellStyle name="Comma 20 3 4 3 2 3" xfId="24403" xr:uid="{3AD5B464-6D50-462A-A05C-68A4A3B591FF}"/>
    <cellStyle name="Comma 20 3 4 3 3" xfId="11687" xr:uid="{8193D0D6-57EB-41B4-8A83-BF707531DBEF}"/>
    <cellStyle name="Comma 20 3 4 3 3 2" xfId="28627" xr:uid="{6996A981-77EC-41F7-B7A9-E70737907C94}"/>
    <cellStyle name="Comma 20 3 4 3 4" xfId="20179" xr:uid="{4A2CD9C5-90EB-45A1-8280-031862AE5D24}"/>
    <cellStyle name="Comma 20 3 4 4" xfId="5351" xr:uid="{A353159A-EB09-4590-8A76-DEEC333A30DD}"/>
    <cellStyle name="Comma 20 3 4 4 2" xfId="13799" xr:uid="{9756C603-2CEA-43D2-B402-059AC8D0F3D5}"/>
    <cellStyle name="Comma 20 3 4 4 2 2" xfId="30739" xr:uid="{AEEF17D9-9283-4305-9491-7E13B47FA1DA}"/>
    <cellStyle name="Comma 20 3 4 4 3" xfId="22291" xr:uid="{E0B49B9C-16C6-4867-8DAC-886E1DE8855F}"/>
    <cellStyle name="Comma 20 3 4 5" xfId="9575" xr:uid="{E0D9FEFD-99C9-4B55-989D-CCD81BE17D5D}"/>
    <cellStyle name="Comma 20 3 4 5 2" xfId="26515" xr:uid="{1356205C-DFCF-43C9-87CF-C9E5E3E9346A}"/>
    <cellStyle name="Comma 20 3 4 6" xfId="18067" xr:uid="{7CBB6151-2C84-4A29-A2EB-A710BFB4D97D}"/>
    <cellStyle name="Comma 20 3 5" xfId="1301" xr:uid="{36D73552-99B6-409C-B461-BF5C06C25559}"/>
    <cellStyle name="Comma 20 3 5 2" xfId="2357" xr:uid="{34ABCDB8-BE63-4713-BFCD-36A8D9B978D6}"/>
    <cellStyle name="Comma 20 3 5 2 2" xfId="4469" xr:uid="{63A565AC-0008-453F-A056-09E3E47F56E1}"/>
    <cellStyle name="Comma 20 3 5 2 2 2" xfId="8695" xr:uid="{B67188C4-96CB-404A-92D3-E14869450199}"/>
    <cellStyle name="Comma 20 3 5 2 2 2 2" xfId="17143" xr:uid="{0A4029AE-5282-4566-929E-EBE3D9D1F5D7}"/>
    <cellStyle name="Comma 20 3 5 2 2 2 2 2" xfId="34083" xr:uid="{9DEA899D-EEAE-4907-957F-92C5D7FE5D02}"/>
    <cellStyle name="Comma 20 3 5 2 2 2 3" xfId="25635" xr:uid="{FAA8EB98-87B4-4883-8310-C2818B054087}"/>
    <cellStyle name="Comma 20 3 5 2 2 3" xfId="12919" xr:uid="{FF7E3F5B-F7CE-4A53-BB3B-AD863472C845}"/>
    <cellStyle name="Comma 20 3 5 2 2 3 2" xfId="29859" xr:uid="{DA5373EE-7546-47F5-BDCD-0B61C8877AE7}"/>
    <cellStyle name="Comma 20 3 5 2 2 4" xfId="21411" xr:uid="{8EAD38C4-7FE6-4FF2-8C98-87D54140E6CE}"/>
    <cellStyle name="Comma 20 3 5 2 3" xfId="6583" xr:uid="{CB04F979-241E-46C5-8821-B5C4A26E7899}"/>
    <cellStyle name="Comma 20 3 5 2 3 2" xfId="15031" xr:uid="{D77DFE8D-A216-468A-8A21-4DF3293BC01F}"/>
    <cellStyle name="Comma 20 3 5 2 3 2 2" xfId="31971" xr:uid="{1EA9373A-8E2F-4B7C-8148-40E955E07408}"/>
    <cellStyle name="Comma 20 3 5 2 3 3" xfId="23523" xr:uid="{F8276624-3C74-400C-A9C7-AFA7E6FB6F9A}"/>
    <cellStyle name="Comma 20 3 5 2 4" xfId="10807" xr:uid="{8DE1EC1F-8F1B-4895-BB82-CE4D8FE6C5BD}"/>
    <cellStyle name="Comma 20 3 5 2 4 2" xfId="27747" xr:uid="{660AA30C-A171-438D-A92D-C9A7DDF4E3CC}"/>
    <cellStyle name="Comma 20 3 5 2 5" xfId="19299" xr:uid="{F3137128-8278-4D19-9B7A-1271267205D1}"/>
    <cellStyle name="Comma 20 3 5 3" xfId="3413" xr:uid="{603566E0-E8FF-4B4C-BF0B-98FA9DD66568}"/>
    <cellStyle name="Comma 20 3 5 3 2" xfId="7639" xr:uid="{2F4E7C41-7BE2-45CA-98CA-FFE56DAD7EBF}"/>
    <cellStyle name="Comma 20 3 5 3 2 2" xfId="16087" xr:uid="{3011FD68-AB05-4DE4-A563-E5AC39AC3A65}"/>
    <cellStyle name="Comma 20 3 5 3 2 2 2" xfId="33027" xr:uid="{86F5BB7E-1287-4578-A061-785E0C91823D}"/>
    <cellStyle name="Comma 20 3 5 3 2 3" xfId="24579" xr:uid="{B451BEE3-E971-4940-A007-F2E622DB38F9}"/>
    <cellStyle name="Comma 20 3 5 3 3" xfId="11863" xr:uid="{39E3A799-C795-43E7-A443-F28031DC4C34}"/>
    <cellStyle name="Comma 20 3 5 3 3 2" xfId="28803" xr:uid="{4B3254C6-8565-4457-BA2B-224D17E0690A}"/>
    <cellStyle name="Comma 20 3 5 3 4" xfId="20355" xr:uid="{50BE9632-CEA6-47D0-897A-8952C67AAD5B}"/>
    <cellStyle name="Comma 20 3 5 4" xfId="5527" xr:uid="{817DD580-5912-4869-B442-FAEA6B673280}"/>
    <cellStyle name="Comma 20 3 5 4 2" xfId="13975" xr:uid="{6720E5EC-2DB6-495C-B073-6A4521E8F06D}"/>
    <cellStyle name="Comma 20 3 5 4 2 2" xfId="30915" xr:uid="{E7C35FBC-8802-4E0F-9F40-1AE256F688CF}"/>
    <cellStyle name="Comma 20 3 5 4 3" xfId="22467" xr:uid="{8D8F4B70-D60E-4AE6-9971-7F4B07C316FC}"/>
    <cellStyle name="Comma 20 3 5 5" xfId="9751" xr:uid="{C8C9AB2E-0163-438E-BC99-2A493EA32C80}"/>
    <cellStyle name="Comma 20 3 5 5 2" xfId="26691" xr:uid="{FECF07A0-85CE-46C9-BF3B-EBCBA2A6ABC5}"/>
    <cellStyle name="Comma 20 3 5 6" xfId="18243" xr:uid="{1097CD70-AFC0-4718-84F0-ECF2F3D41871}"/>
    <cellStyle name="Comma 20 3 6" xfId="1477" xr:uid="{8F9917DB-7867-4CE1-B62E-1F67EBDA4075}"/>
    <cellStyle name="Comma 20 3 6 2" xfId="3589" xr:uid="{6CEDF5BC-7F66-49DF-B9CE-C48CCBCDDE85}"/>
    <cellStyle name="Comma 20 3 6 2 2" xfId="7815" xr:uid="{4A8018A2-5F08-4CA0-8C11-9A13497D141B}"/>
    <cellStyle name="Comma 20 3 6 2 2 2" xfId="16263" xr:uid="{C15A3BC0-6C7F-4298-8A7F-1E0DF0094BC2}"/>
    <cellStyle name="Comma 20 3 6 2 2 2 2" xfId="33203" xr:uid="{65918472-A4C5-48FE-951F-711A1517CC61}"/>
    <cellStyle name="Comma 20 3 6 2 2 3" xfId="24755" xr:uid="{4FAF3A06-D0E5-49A9-BB59-F7D4A0E6D257}"/>
    <cellStyle name="Comma 20 3 6 2 3" xfId="12039" xr:uid="{8A8D34D4-B23A-4B4F-9A9F-156AA672CF64}"/>
    <cellStyle name="Comma 20 3 6 2 3 2" xfId="28979" xr:uid="{F7D39A17-2488-4CC3-8408-FEA2C05F62E2}"/>
    <cellStyle name="Comma 20 3 6 2 4" xfId="20531" xr:uid="{87435D71-4E95-4900-AB97-56BFC7F7C38D}"/>
    <cellStyle name="Comma 20 3 6 3" xfId="5703" xr:uid="{61AD37C1-5108-489D-AB4E-521CA8A237A8}"/>
    <cellStyle name="Comma 20 3 6 3 2" xfId="14151" xr:uid="{DDBB2F36-8B73-4F1C-9120-86FBC025F5DD}"/>
    <cellStyle name="Comma 20 3 6 3 2 2" xfId="31091" xr:uid="{EE29FC25-A6B7-4957-9772-9B6B2245FA7D}"/>
    <cellStyle name="Comma 20 3 6 3 3" xfId="22643" xr:uid="{8CD3EBBE-91A1-4393-A0CE-B1F9B15A2245}"/>
    <cellStyle name="Comma 20 3 6 4" xfId="9927" xr:uid="{99CF5507-15E1-4D68-8D0E-C4165F23CF01}"/>
    <cellStyle name="Comma 20 3 6 4 2" xfId="26867" xr:uid="{E5A902E6-C4D5-448B-BF2D-158A8D53CE1F}"/>
    <cellStyle name="Comma 20 3 6 5" xfId="18419" xr:uid="{3A663913-8FD9-44D9-858F-EA78A5FFA250}"/>
    <cellStyle name="Comma 20 3 7" xfId="2533" xr:uid="{0F45FEBC-759F-45A4-8B49-5E53930C3ADB}"/>
    <cellStyle name="Comma 20 3 7 2" xfId="6759" xr:uid="{F6F4351D-CA27-4CBA-BCBE-14324C4BB2F6}"/>
    <cellStyle name="Comma 20 3 7 2 2" xfId="15207" xr:uid="{E2DB1B2A-D4D1-4DBF-A15E-F0BE92B5A37C}"/>
    <cellStyle name="Comma 20 3 7 2 2 2" xfId="32147" xr:uid="{481DD36F-6B74-4142-8C97-2670DF2194FD}"/>
    <cellStyle name="Comma 20 3 7 2 3" xfId="23699" xr:uid="{D91FDE19-320D-4A1C-AE5E-D907F8B09E7B}"/>
    <cellStyle name="Comma 20 3 7 3" xfId="10983" xr:uid="{7D3ECD8B-B43C-4AD6-82F1-C8A12BD5C0A0}"/>
    <cellStyle name="Comma 20 3 7 3 2" xfId="27923" xr:uid="{3CA47249-E69B-4647-9A59-E37F4E577817}"/>
    <cellStyle name="Comma 20 3 7 4" xfId="19475" xr:uid="{2BAE0F7F-41EA-429B-A66A-BDE8DF7DD580}"/>
    <cellStyle name="Comma 20 3 8" xfId="4646" xr:uid="{FB3E63C6-79D9-42EC-BF52-E24771B9C52C}"/>
    <cellStyle name="Comma 20 3 8 2" xfId="13095" xr:uid="{2C52785B-9FFA-4C47-952B-1B05B0D5D1B6}"/>
    <cellStyle name="Comma 20 3 8 2 2" xfId="30035" xr:uid="{B8E265B6-088B-4E1D-A5B8-D2BC16DB3230}"/>
    <cellStyle name="Comma 20 3 8 3" xfId="21587" xr:uid="{104EF25A-D780-4E73-9A6F-EA74FE4842BC}"/>
    <cellStyle name="Comma 20 3 9" xfId="8871" xr:uid="{599FE820-FC90-40BB-AF30-5914E4D04460}"/>
    <cellStyle name="Comma 20 3 9 2" xfId="25811" xr:uid="{51DC0FEE-4764-458E-9313-B63C7376ED72}"/>
    <cellStyle name="Comma 20 4" xfId="588" xr:uid="{F060DD64-4334-4B8C-AE48-EEE40F1A23E6}"/>
    <cellStyle name="Comma 20 4 2" xfId="941" xr:uid="{387AE171-150B-48D1-8E0A-3C3F28A28BEC}"/>
    <cellStyle name="Comma 20 4 2 2" xfId="2003" xr:uid="{0A0D635E-3FD1-4E1B-81E1-73C16CB02996}"/>
    <cellStyle name="Comma 20 4 2 2 2" xfId="4115" xr:uid="{898F96C0-848B-474B-BB9F-FCCE3ACA3B5D}"/>
    <cellStyle name="Comma 20 4 2 2 2 2" xfId="8341" xr:uid="{2D72CD24-3E11-4D56-A0CD-BD81910159FE}"/>
    <cellStyle name="Comma 20 4 2 2 2 2 2" xfId="16789" xr:uid="{4EFB9D1C-3E95-4C82-93AA-19454A1AA22E}"/>
    <cellStyle name="Comma 20 4 2 2 2 2 2 2" xfId="33729" xr:uid="{0EA2D038-5229-4F9A-8FD5-B76A3DE0273D}"/>
    <cellStyle name="Comma 20 4 2 2 2 2 3" xfId="25281" xr:uid="{3394E855-B4EF-45D7-AD23-AEADC77A064D}"/>
    <cellStyle name="Comma 20 4 2 2 2 3" xfId="12565" xr:uid="{10698114-8481-41F5-9C2C-F792B0197045}"/>
    <cellStyle name="Comma 20 4 2 2 2 3 2" xfId="29505" xr:uid="{7897CFBE-919C-45E9-AAFB-29F140FE93DF}"/>
    <cellStyle name="Comma 20 4 2 2 2 4" xfId="21057" xr:uid="{9913042F-7254-4B6E-B93D-DE4681CB53A9}"/>
    <cellStyle name="Comma 20 4 2 2 3" xfId="6229" xr:uid="{244E7454-D190-4E4F-A12D-2F1AFC1F4220}"/>
    <cellStyle name="Comma 20 4 2 2 3 2" xfId="14677" xr:uid="{F58F945B-46B7-4F8F-B3D8-A442510414CE}"/>
    <cellStyle name="Comma 20 4 2 2 3 2 2" xfId="31617" xr:uid="{DC6018BF-36A6-4230-9E91-1BA1F4003156}"/>
    <cellStyle name="Comma 20 4 2 2 3 3" xfId="23169" xr:uid="{F5255603-D912-496E-A43D-4F8E566DA6C4}"/>
    <cellStyle name="Comma 20 4 2 2 4" xfId="10453" xr:uid="{44DE971C-5A3E-4B6B-8CAE-68AE6DC3017F}"/>
    <cellStyle name="Comma 20 4 2 2 4 2" xfId="27393" xr:uid="{86AE282E-8E98-4AEB-971E-5C6EDC17175B}"/>
    <cellStyle name="Comma 20 4 2 2 5" xfId="18945" xr:uid="{55A3F18C-712F-49FC-932A-0042437A9F49}"/>
    <cellStyle name="Comma 20 4 2 3" xfId="3059" xr:uid="{DD81773C-ABFC-4985-94B3-35D774FB9C46}"/>
    <cellStyle name="Comma 20 4 2 3 2" xfId="7285" xr:uid="{86B31898-FEC9-4839-81E0-5064D6C7AC24}"/>
    <cellStyle name="Comma 20 4 2 3 2 2" xfId="15733" xr:uid="{A4B44C47-2FD5-4AD8-97E4-E9187E8F6EA1}"/>
    <cellStyle name="Comma 20 4 2 3 2 2 2" xfId="32673" xr:uid="{6AADB952-246A-4FA0-887E-641C1842B58D}"/>
    <cellStyle name="Comma 20 4 2 3 2 3" xfId="24225" xr:uid="{B37BCCD8-87BF-41DE-A554-4D5BD5F95958}"/>
    <cellStyle name="Comma 20 4 2 3 3" xfId="11509" xr:uid="{355B7E35-F2DF-4BD6-9FA9-ABDAF541D9AD}"/>
    <cellStyle name="Comma 20 4 2 3 3 2" xfId="28449" xr:uid="{7F64F3CF-DA71-4AAD-9B49-8CE4B9F14058}"/>
    <cellStyle name="Comma 20 4 2 3 4" xfId="20001" xr:uid="{7843EBA4-A087-4C51-99A9-17863E9A8711}"/>
    <cellStyle name="Comma 20 4 2 4" xfId="5173" xr:uid="{9B24879F-5FEE-4960-8A76-B4CDBA8C0912}"/>
    <cellStyle name="Comma 20 4 2 4 2" xfId="13621" xr:uid="{3009EC01-7979-483C-BCE2-CFFF9E95BA9B}"/>
    <cellStyle name="Comma 20 4 2 4 2 2" xfId="30561" xr:uid="{49F09A8C-C77B-4BDC-9A62-CBB515909A2D}"/>
    <cellStyle name="Comma 20 4 2 4 3" xfId="22113" xr:uid="{8FFA8B65-E38F-4856-BB70-9D884D0FE8FF}"/>
    <cellStyle name="Comma 20 4 2 5" xfId="9397" xr:uid="{FF246D91-2335-4432-AA35-092F1C2C5077}"/>
    <cellStyle name="Comma 20 4 2 5 2" xfId="26337" xr:uid="{6EF8F511-F7EA-4BD8-B1B9-1D907EF1565A}"/>
    <cellStyle name="Comma 20 4 2 6" xfId="17889" xr:uid="{C8132179-1534-49B9-82F5-5957227489BF}"/>
    <cellStyle name="Comma 20 4 3" xfId="1651" xr:uid="{03F1BC5C-FC90-428F-9F7A-7A6C0F2766EC}"/>
    <cellStyle name="Comma 20 4 3 2" xfId="3763" xr:uid="{06346AE4-95F0-4917-9A03-362338ECC64F}"/>
    <cellStyle name="Comma 20 4 3 2 2" xfId="7989" xr:uid="{BEF5FC79-E20B-4A47-9F44-969570F4E75C}"/>
    <cellStyle name="Comma 20 4 3 2 2 2" xfId="16437" xr:uid="{66BBD408-BB99-4293-86F8-70B024890BD3}"/>
    <cellStyle name="Comma 20 4 3 2 2 2 2" xfId="33377" xr:uid="{79E11EF4-B8E0-4AA9-8489-E9DF6E1C8399}"/>
    <cellStyle name="Comma 20 4 3 2 2 3" xfId="24929" xr:uid="{5C0F88C7-F6DB-40F9-A89A-3835ACCF8C59}"/>
    <cellStyle name="Comma 20 4 3 2 3" xfId="12213" xr:uid="{478DFE32-EF59-43B9-A7A4-B3B74DF9C47A}"/>
    <cellStyle name="Comma 20 4 3 2 3 2" xfId="29153" xr:uid="{1001F035-9DF5-4F4F-B721-BA5CC70C8352}"/>
    <cellStyle name="Comma 20 4 3 2 4" xfId="20705" xr:uid="{90D48122-6C2E-4BC6-9558-0C29DDFEAD17}"/>
    <cellStyle name="Comma 20 4 3 3" xfId="5877" xr:uid="{C52F394F-70C5-4451-B490-557E6785A583}"/>
    <cellStyle name="Comma 20 4 3 3 2" xfId="14325" xr:uid="{FBA93E44-2DD7-4395-8AF0-13D9414EB041}"/>
    <cellStyle name="Comma 20 4 3 3 2 2" xfId="31265" xr:uid="{C243D153-5707-4C54-8D24-BDAE76E1DAD0}"/>
    <cellStyle name="Comma 20 4 3 3 3" xfId="22817" xr:uid="{EF136465-9161-4E62-B990-9BAF567FAAAF}"/>
    <cellStyle name="Comma 20 4 3 4" xfId="10101" xr:uid="{4403C34F-83A6-4F3E-BD5A-2BFE67148A00}"/>
    <cellStyle name="Comma 20 4 3 4 2" xfId="27041" xr:uid="{FD95EC51-CFF8-4D17-93D6-74983E215B4C}"/>
    <cellStyle name="Comma 20 4 3 5" xfId="18593" xr:uid="{2CAA6427-AD38-4537-9B6B-52077DD3CF6E}"/>
    <cellStyle name="Comma 20 4 4" xfId="2707" xr:uid="{65611FF9-0644-4476-A1C7-AF78A24B2889}"/>
    <cellStyle name="Comma 20 4 4 2" xfId="6933" xr:uid="{12D4B50A-42F4-4BAC-812A-9C26B75B7759}"/>
    <cellStyle name="Comma 20 4 4 2 2" xfId="15381" xr:uid="{3295806E-EF9A-490B-A745-902997347A8D}"/>
    <cellStyle name="Comma 20 4 4 2 2 2" xfId="32321" xr:uid="{6120A40F-DFE0-44B1-AEE2-642527E9854E}"/>
    <cellStyle name="Comma 20 4 4 2 3" xfId="23873" xr:uid="{5B9F085D-76F8-412C-9C4A-FAF7F56C4DE0}"/>
    <cellStyle name="Comma 20 4 4 3" xfId="11157" xr:uid="{6CE7FDFD-1252-4C30-A7A8-42EAE6AEA384}"/>
    <cellStyle name="Comma 20 4 4 3 2" xfId="28097" xr:uid="{1AFEDB6D-16DB-4954-9637-9CB8A76B7185}"/>
    <cellStyle name="Comma 20 4 4 4" xfId="19649" xr:uid="{601C1655-83B3-4A39-B3AC-D0E55211EB06}"/>
    <cellStyle name="Comma 20 4 5" xfId="4821" xr:uid="{49C9AF5C-67FC-4DF9-8B94-44E7A4E3281D}"/>
    <cellStyle name="Comma 20 4 5 2" xfId="13269" xr:uid="{0F3040BE-8293-4591-AF02-BA959A92B14C}"/>
    <cellStyle name="Comma 20 4 5 2 2" xfId="30209" xr:uid="{BFB17238-A1B3-4873-B259-10BC915E8662}"/>
    <cellStyle name="Comma 20 4 5 3" xfId="21761" xr:uid="{F82D2F43-659D-49FA-BF07-5590277DB67D}"/>
    <cellStyle name="Comma 20 4 6" xfId="9045" xr:uid="{57DFDC56-CD85-4387-B38D-4D406D048504}"/>
    <cellStyle name="Comma 20 4 6 2" xfId="25985" xr:uid="{CF2B1AAF-3200-416C-9815-D666BCBEC47F}"/>
    <cellStyle name="Comma 20 4 7" xfId="17537" xr:uid="{A934CE66-BB5C-4F10-BB25-94F94C180B8C}"/>
    <cellStyle name="Comma 20 5" xfId="765" xr:uid="{1C54B06E-989C-4296-88A4-6D6C4E5ED800}"/>
    <cellStyle name="Comma 20 5 2" xfId="1827" xr:uid="{28B80168-3D75-4BF1-B44E-7BED95BFB918}"/>
    <cellStyle name="Comma 20 5 2 2" xfId="3939" xr:uid="{33188107-FD92-4321-8BA7-A19EDDA03BD3}"/>
    <cellStyle name="Comma 20 5 2 2 2" xfId="8165" xr:uid="{6A32ED6A-D288-49EF-B0EB-733018563CFF}"/>
    <cellStyle name="Comma 20 5 2 2 2 2" xfId="16613" xr:uid="{757CE341-8F52-4424-AD3B-3B0EEFB86200}"/>
    <cellStyle name="Comma 20 5 2 2 2 2 2" xfId="33553" xr:uid="{2F11EA71-45D1-4846-9178-DE25F213F34A}"/>
    <cellStyle name="Comma 20 5 2 2 2 3" xfId="25105" xr:uid="{9FAFA3BF-098A-423C-B632-19A3E714F01B}"/>
    <cellStyle name="Comma 20 5 2 2 3" xfId="12389" xr:uid="{E8170C8D-8DBA-48D2-A1DD-8EAD04F679F0}"/>
    <cellStyle name="Comma 20 5 2 2 3 2" xfId="29329" xr:uid="{96D63A54-BCD3-4175-ACE3-569CE0896FED}"/>
    <cellStyle name="Comma 20 5 2 2 4" xfId="20881" xr:uid="{262AC3EA-8B24-445A-845E-923700798984}"/>
    <cellStyle name="Comma 20 5 2 3" xfId="6053" xr:uid="{5B6A9560-2219-421E-98F2-1911C87E99CB}"/>
    <cellStyle name="Comma 20 5 2 3 2" xfId="14501" xr:uid="{EA60AB35-B079-4011-9AB1-55A578E131C1}"/>
    <cellStyle name="Comma 20 5 2 3 2 2" xfId="31441" xr:uid="{F601E9B6-C244-4F4E-A419-D5C575E0E0C7}"/>
    <cellStyle name="Comma 20 5 2 3 3" xfId="22993" xr:uid="{63E4F720-32A7-4FEF-9AF2-98B20CE31AA4}"/>
    <cellStyle name="Comma 20 5 2 4" xfId="10277" xr:uid="{09ED5279-3200-4861-85ED-88E0A3DA93A6}"/>
    <cellStyle name="Comma 20 5 2 4 2" xfId="27217" xr:uid="{D126F360-58E1-4A96-8262-9E91A090E431}"/>
    <cellStyle name="Comma 20 5 2 5" xfId="18769" xr:uid="{B0017100-8E39-400C-B2FF-8F1B42AC9237}"/>
    <cellStyle name="Comma 20 5 3" xfId="2883" xr:uid="{CA25E4D9-68DB-4CD5-AD09-FE48FCCB289C}"/>
    <cellStyle name="Comma 20 5 3 2" xfId="7109" xr:uid="{F02F331F-F1EA-4DE2-930B-4CE4CFF11B4A}"/>
    <cellStyle name="Comma 20 5 3 2 2" xfId="15557" xr:uid="{AC2B8B4F-892B-431A-8273-61067AE6827A}"/>
    <cellStyle name="Comma 20 5 3 2 2 2" xfId="32497" xr:uid="{246040FE-1D08-46EE-9F49-0D54A06E6CE5}"/>
    <cellStyle name="Comma 20 5 3 2 3" xfId="24049" xr:uid="{6BE38675-FAAF-4DEF-BEE2-D1A80A95120B}"/>
    <cellStyle name="Comma 20 5 3 3" xfId="11333" xr:uid="{71204472-0F10-4F92-9F08-9F1075C44F3B}"/>
    <cellStyle name="Comma 20 5 3 3 2" xfId="28273" xr:uid="{6152F55F-CBBB-4BE5-B41F-2E1C4C6E14AE}"/>
    <cellStyle name="Comma 20 5 3 4" xfId="19825" xr:uid="{8416B754-6865-49AE-AF34-3CC81996F1CE}"/>
    <cellStyle name="Comma 20 5 4" xfId="4997" xr:uid="{95FA697F-63F9-482D-A192-E055DED921B1}"/>
    <cellStyle name="Comma 20 5 4 2" xfId="13445" xr:uid="{490BC3B6-7B42-4527-B383-D8C5C2D02547}"/>
    <cellStyle name="Comma 20 5 4 2 2" xfId="30385" xr:uid="{B669FB67-79A0-4F08-A6B8-A69E9E7B9051}"/>
    <cellStyle name="Comma 20 5 4 3" xfId="21937" xr:uid="{91825624-F051-47DA-B43D-F056E44A2394}"/>
    <cellStyle name="Comma 20 5 5" xfId="9221" xr:uid="{02339ABE-4E4F-4594-AAE9-92018F5ABAA8}"/>
    <cellStyle name="Comma 20 5 5 2" xfId="26161" xr:uid="{75DB5767-4854-4556-998C-4C2E4ADB4860}"/>
    <cellStyle name="Comma 20 5 6" xfId="17713" xr:uid="{3A7BDDDB-DBB5-4587-B44F-A4312D6CAF79}"/>
    <cellStyle name="Comma 20 6" xfId="1117" xr:uid="{615A1FAD-DB96-4E67-8478-4EC3417E6104}"/>
    <cellStyle name="Comma 20 6 2" xfId="2179" xr:uid="{A6C5497B-78C6-4EFE-B876-D02775B73ECF}"/>
    <cellStyle name="Comma 20 6 2 2" xfId="4291" xr:uid="{B01B0031-208C-45D8-9D4C-62926B6505A8}"/>
    <cellStyle name="Comma 20 6 2 2 2" xfId="8517" xr:uid="{D9614560-6F2B-4E9D-87C3-D1E25D35E0A2}"/>
    <cellStyle name="Comma 20 6 2 2 2 2" xfId="16965" xr:uid="{B9C85442-F4D5-4435-AF82-0F402BE2AA87}"/>
    <cellStyle name="Comma 20 6 2 2 2 2 2" xfId="33905" xr:uid="{D3D60990-D9B2-48D8-9126-8427F380898A}"/>
    <cellStyle name="Comma 20 6 2 2 2 3" xfId="25457" xr:uid="{B08346E8-2079-4B88-9EA4-42C5EB51A6F1}"/>
    <cellStyle name="Comma 20 6 2 2 3" xfId="12741" xr:uid="{EA572419-5F16-45DF-98D9-E3F0712CE1AB}"/>
    <cellStyle name="Comma 20 6 2 2 3 2" xfId="29681" xr:uid="{AD28FF26-6D4F-42B7-8B19-11C208D75E39}"/>
    <cellStyle name="Comma 20 6 2 2 4" xfId="21233" xr:uid="{598F8AE7-46E5-418F-95D4-15D998EFBC4C}"/>
    <cellStyle name="Comma 20 6 2 3" xfId="6405" xr:uid="{C569BB86-F11C-4D42-A023-233057C34E5C}"/>
    <cellStyle name="Comma 20 6 2 3 2" xfId="14853" xr:uid="{0CA8431F-42C1-41D6-8E10-E542FF4430B0}"/>
    <cellStyle name="Comma 20 6 2 3 2 2" xfId="31793" xr:uid="{184EF02C-86C7-4C20-ACC4-EB265D81430D}"/>
    <cellStyle name="Comma 20 6 2 3 3" xfId="23345" xr:uid="{06E54457-26E2-4C91-93ED-62861ABFE026}"/>
    <cellStyle name="Comma 20 6 2 4" xfId="10629" xr:uid="{E79C3681-04EF-4612-B97B-66BCAE201ADD}"/>
    <cellStyle name="Comma 20 6 2 4 2" xfId="27569" xr:uid="{21710200-71F7-4806-B1EB-F06D6ED8B4CE}"/>
    <cellStyle name="Comma 20 6 2 5" xfId="19121" xr:uid="{9E4D3B5E-A302-4406-BE2E-7F0C4C51A355}"/>
    <cellStyle name="Comma 20 6 3" xfId="3235" xr:uid="{E4948363-D8CD-4E89-9726-67E3E32CD671}"/>
    <cellStyle name="Comma 20 6 3 2" xfId="7461" xr:uid="{588D631C-E026-4FA0-A2B0-3DE922F44A85}"/>
    <cellStyle name="Comma 20 6 3 2 2" xfId="15909" xr:uid="{32A53A6E-5117-40EB-B7CB-ECCB86E98B6B}"/>
    <cellStyle name="Comma 20 6 3 2 2 2" xfId="32849" xr:uid="{EB9B9D58-CD5D-4304-8635-771371D6BF9A}"/>
    <cellStyle name="Comma 20 6 3 2 3" xfId="24401" xr:uid="{D86DA6BA-615B-4580-B283-F1F9386311CA}"/>
    <cellStyle name="Comma 20 6 3 3" xfId="11685" xr:uid="{3CF927E0-082B-4924-9CA4-975369CB7FF0}"/>
    <cellStyle name="Comma 20 6 3 3 2" xfId="28625" xr:uid="{0F118D92-E342-4B6C-8608-5950A86F962A}"/>
    <cellStyle name="Comma 20 6 3 4" xfId="20177" xr:uid="{5F60BEAB-716D-4CA9-87CA-3961306FC0AD}"/>
    <cellStyle name="Comma 20 6 4" xfId="5349" xr:uid="{F97E5891-A2AE-4497-AB10-FA70B5A63655}"/>
    <cellStyle name="Comma 20 6 4 2" xfId="13797" xr:uid="{C8D40DA0-EAEF-4C98-BE3F-B4EA6499BD81}"/>
    <cellStyle name="Comma 20 6 4 2 2" xfId="30737" xr:uid="{EF2FFD77-B3AD-4507-A8F3-303CB5BCFF39}"/>
    <cellStyle name="Comma 20 6 4 3" xfId="22289" xr:uid="{566B9164-33C7-41A3-AABE-BCADF561B16D}"/>
    <cellStyle name="Comma 20 6 5" xfId="9573" xr:uid="{E3CC4190-A80C-4CC3-B498-29FEC6E60331}"/>
    <cellStyle name="Comma 20 6 5 2" xfId="26513" xr:uid="{7CD2466D-E855-4D37-9E73-BD831A93D791}"/>
    <cellStyle name="Comma 20 6 6" xfId="18065" xr:uid="{10B278E8-65CA-4048-8CDA-CE6981FB81BC}"/>
    <cellStyle name="Comma 20 7" xfId="1299" xr:uid="{77FCFE2F-37ED-4EBD-8F31-47983A93E74D}"/>
    <cellStyle name="Comma 20 7 2" xfId="2355" xr:uid="{F0D6FF26-79BC-451B-84DC-B11A65F8C169}"/>
    <cellStyle name="Comma 20 7 2 2" xfId="4467" xr:uid="{4AD01843-2707-488D-899B-83B93072C9F6}"/>
    <cellStyle name="Comma 20 7 2 2 2" xfId="8693" xr:uid="{B72E36B0-EB58-4209-95FB-6197C46419FF}"/>
    <cellStyle name="Comma 20 7 2 2 2 2" xfId="17141" xr:uid="{9BD6EB6A-D8C3-4EF1-8858-8C38A9FD00CB}"/>
    <cellStyle name="Comma 20 7 2 2 2 2 2" xfId="34081" xr:uid="{C36C10D7-9DE2-4B2F-A23D-8B6C3EA0EC27}"/>
    <cellStyle name="Comma 20 7 2 2 2 3" xfId="25633" xr:uid="{3B907D8B-6E8B-4C11-83F3-1BB157FEC83A}"/>
    <cellStyle name="Comma 20 7 2 2 3" xfId="12917" xr:uid="{AA2212B4-EC68-4AA4-ABEF-087355C968ED}"/>
    <cellStyle name="Comma 20 7 2 2 3 2" xfId="29857" xr:uid="{6D696226-E420-4BFE-9BE0-DEDF0456CA47}"/>
    <cellStyle name="Comma 20 7 2 2 4" xfId="21409" xr:uid="{DD96E7C2-5254-4EEE-91AA-F4E17FAD9E7C}"/>
    <cellStyle name="Comma 20 7 2 3" xfId="6581" xr:uid="{DD19CC4A-A767-4D61-91BE-19362DA02DB6}"/>
    <cellStyle name="Comma 20 7 2 3 2" xfId="15029" xr:uid="{8541D327-F146-44F4-B48C-292A7658A9D4}"/>
    <cellStyle name="Comma 20 7 2 3 2 2" xfId="31969" xr:uid="{7A64BD88-96BF-4B66-A9A7-BD698394626B}"/>
    <cellStyle name="Comma 20 7 2 3 3" xfId="23521" xr:uid="{28887A8D-4B19-484C-9C17-D9ECB073B112}"/>
    <cellStyle name="Comma 20 7 2 4" xfId="10805" xr:uid="{D45C4AB8-6887-4FF0-A401-C2119D95EB15}"/>
    <cellStyle name="Comma 20 7 2 4 2" xfId="27745" xr:uid="{65AF291A-10D4-4960-AF15-EC690B91C51C}"/>
    <cellStyle name="Comma 20 7 2 5" xfId="19297" xr:uid="{32182B8F-65DB-4873-AB27-A97244C26438}"/>
    <cellStyle name="Comma 20 7 3" xfId="3411" xr:uid="{22749B06-0DF7-4547-8AC6-A6EB59A2B4B0}"/>
    <cellStyle name="Comma 20 7 3 2" xfId="7637" xr:uid="{5E729546-DADF-40A7-B203-FBBA758AD97E}"/>
    <cellStyle name="Comma 20 7 3 2 2" xfId="16085" xr:uid="{91678821-44BB-4933-B80D-9A3D65FD7FF5}"/>
    <cellStyle name="Comma 20 7 3 2 2 2" xfId="33025" xr:uid="{D1C120C4-FC52-4D87-8676-21384698319C}"/>
    <cellStyle name="Comma 20 7 3 2 3" xfId="24577" xr:uid="{A18F9DE4-CD20-43A8-AE97-531B7F502075}"/>
    <cellStyle name="Comma 20 7 3 3" xfId="11861" xr:uid="{C3420E81-91D0-4FA2-B197-78B94CD03D9C}"/>
    <cellStyle name="Comma 20 7 3 3 2" xfId="28801" xr:uid="{2534F598-E9A2-4533-AF1C-58F28C9C39E4}"/>
    <cellStyle name="Comma 20 7 3 4" xfId="20353" xr:uid="{B570AF09-D044-452B-8E1F-F19A164D8531}"/>
    <cellStyle name="Comma 20 7 4" xfId="5525" xr:uid="{933A4AD6-AEF9-4238-8520-23C96B929720}"/>
    <cellStyle name="Comma 20 7 4 2" xfId="13973" xr:uid="{64E1EBAE-F04A-477B-B208-4EF9DEAE88B0}"/>
    <cellStyle name="Comma 20 7 4 2 2" xfId="30913" xr:uid="{11F7EC87-6558-4418-9792-1C2A8D81CF17}"/>
    <cellStyle name="Comma 20 7 4 3" xfId="22465" xr:uid="{34D4532E-A8B6-4CC6-B3D9-86DFEA9546C8}"/>
    <cellStyle name="Comma 20 7 5" xfId="9749" xr:uid="{BEC37843-E049-4757-991C-98365CF5A061}"/>
    <cellStyle name="Comma 20 7 5 2" xfId="26689" xr:uid="{EC9CD206-5578-459D-8303-933810F2311B}"/>
    <cellStyle name="Comma 20 7 6" xfId="18241" xr:uid="{8CE1675A-A079-4C20-BAFF-866ADD49B0DC}"/>
    <cellStyle name="Comma 20 8" xfId="1475" xr:uid="{1734D869-5045-4220-89EA-6D8501C58F04}"/>
    <cellStyle name="Comma 20 8 2" xfId="3587" xr:uid="{B75CEF01-B1AC-49AA-82F2-451EB7F29FCA}"/>
    <cellStyle name="Comma 20 8 2 2" xfId="7813" xr:uid="{8654E9F2-8AEE-4ABE-BDFE-8021399D06E7}"/>
    <cellStyle name="Comma 20 8 2 2 2" xfId="16261" xr:uid="{831686B4-83AC-40B8-ABD3-6F6EE73D54BE}"/>
    <cellStyle name="Comma 20 8 2 2 2 2" xfId="33201" xr:uid="{91705CB4-F74C-492D-A5EC-8099C705C5F2}"/>
    <cellStyle name="Comma 20 8 2 2 3" xfId="24753" xr:uid="{5A79CB3F-D405-47FB-ABB5-7BA14CEE7BC4}"/>
    <cellStyle name="Comma 20 8 2 3" xfId="12037" xr:uid="{93D2F24A-74A1-43BB-9E78-E46AF56FA854}"/>
    <cellStyle name="Comma 20 8 2 3 2" xfId="28977" xr:uid="{1EE6B373-F655-4D81-8AE0-A48BF8AD9948}"/>
    <cellStyle name="Comma 20 8 2 4" xfId="20529" xr:uid="{6AAC3C24-B824-4391-8E1B-00A941B70B9F}"/>
    <cellStyle name="Comma 20 8 3" xfId="5701" xr:uid="{F0F4DA7A-8CA6-45A3-BBE1-6C1846F7C186}"/>
    <cellStyle name="Comma 20 8 3 2" xfId="14149" xr:uid="{72236372-CDAD-46EA-A2A2-BB600666160D}"/>
    <cellStyle name="Comma 20 8 3 2 2" xfId="31089" xr:uid="{7A83BD62-6FC2-4BEE-9EFA-28F66EBB17E9}"/>
    <cellStyle name="Comma 20 8 3 3" xfId="22641" xr:uid="{6852BA3F-E333-4E3D-8ED6-5C59D9B95D1F}"/>
    <cellStyle name="Comma 20 8 4" xfId="9925" xr:uid="{7EF1F165-4651-4D07-9DA5-5572F830CB94}"/>
    <cellStyle name="Comma 20 8 4 2" xfId="26865" xr:uid="{2C2BE94C-9B9B-4EF7-89D6-74545BC613AD}"/>
    <cellStyle name="Comma 20 8 5" xfId="18417" xr:uid="{595FF662-1328-4283-86BA-B2E82ED334B9}"/>
    <cellStyle name="Comma 20 9" xfId="2531" xr:uid="{6A064670-6FDC-4588-B103-82C7F0AAC3DD}"/>
    <cellStyle name="Comma 20 9 2" xfId="6757" xr:uid="{710FBB7D-4FAC-496C-8A4A-A21072C85200}"/>
    <cellStyle name="Comma 20 9 2 2" xfId="15205" xr:uid="{A9369FF9-641B-47CF-9324-05A3FE453584}"/>
    <cellStyle name="Comma 20 9 2 2 2" xfId="32145" xr:uid="{D81B44FD-6402-4ED9-B718-939253286961}"/>
    <cellStyle name="Comma 20 9 2 3" xfId="23697" xr:uid="{C11794F1-6406-4DC1-917C-2C0E1D000F15}"/>
    <cellStyle name="Comma 20 9 3" xfId="10981" xr:uid="{4CFF81F3-4204-41BA-9C9E-8FAD3AD85170}"/>
    <cellStyle name="Comma 20 9 3 2" xfId="27921" xr:uid="{C5728A1A-3AE0-4C92-84F4-96AE6B1FF259}"/>
    <cellStyle name="Comma 20 9 4" xfId="19473" xr:uid="{15835B80-7E14-4069-A495-61B9D4D4FC9A}"/>
    <cellStyle name="Comma 21" xfId="125" xr:uid="{AB1D04EE-C12D-4DE0-95DA-76E95EBA9331}"/>
    <cellStyle name="Comma 22" xfId="126" xr:uid="{EC28547D-3A62-4506-909A-5CB961DAD3FD}"/>
    <cellStyle name="Comma 23" xfId="127" xr:uid="{98C9BE68-C8E4-4286-B705-D83C2713DA38}"/>
    <cellStyle name="Comma 24" xfId="128" xr:uid="{471E77D5-9201-46DB-A442-F20E001525EF}"/>
    <cellStyle name="Comma 25" xfId="129" xr:uid="{833315F6-DABE-4482-B196-8E37C9100C87}"/>
    <cellStyle name="Comma 26" xfId="130" xr:uid="{40D5615A-9A87-49BD-B908-C7183AF60066}"/>
    <cellStyle name="Comma 27" xfId="131" xr:uid="{BD3E8FD3-0A6B-4A38-A8C7-5AD1AFA140E0}"/>
    <cellStyle name="Comma 28" xfId="132" xr:uid="{F3CEE0C3-DBA0-4505-B675-FCCD80D829FE}"/>
    <cellStyle name="Comma 28 2" xfId="17329" xr:uid="{8C82762F-A8EB-498C-8AEA-3E88765481FB}"/>
    <cellStyle name="Comma 29" xfId="133" xr:uid="{F7E4DFEB-5308-4560-902B-73B64092C905}"/>
    <cellStyle name="Comma 29 2" xfId="17330" xr:uid="{FB050E64-090F-4692-89F0-97D25161A5B4}"/>
    <cellStyle name="Comma 3" xfId="11" xr:uid="{6F34B5DC-07FE-4568-A249-F50671DF1610}"/>
    <cellStyle name="Comma 3 2" xfId="12" xr:uid="{E496AFC1-1043-472C-87A6-42CA7B713B3F}"/>
    <cellStyle name="Comma 3 2 2" xfId="13" xr:uid="{06164AEA-5DCB-4DC1-B876-2D297C2CD30F}"/>
    <cellStyle name="Comma 3 2 2 2" xfId="134" xr:uid="{6D366E45-CF80-4694-B6F5-DF30F5C7FC35}"/>
    <cellStyle name="Comma 3 2 2 2 2" xfId="17334" xr:uid="{EFDED08E-9FA4-4EF2-8222-744C522ADDC8}"/>
    <cellStyle name="Comma 3 2 2 3" xfId="135" xr:uid="{2A25FA77-8399-4671-8923-AF6814A59B7A}"/>
    <cellStyle name="Comma 3 2 2 4" xfId="17333" xr:uid="{3FC89E3C-FF89-4FEF-80AB-AC74B3C444DE}"/>
    <cellStyle name="Comma 3 2 3" xfId="136" xr:uid="{E15D98C4-1343-41B8-A868-65CEABE9B706}"/>
    <cellStyle name="Comma 3 2 3 2" xfId="17335" xr:uid="{FAF5EB96-25EA-4E4B-96CB-737C72C96BE5}"/>
    <cellStyle name="Comma 3 2 4" xfId="137" xr:uid="{FE49E799-E989-410B-BA52-B179061F3357}"/>
    <cellStyle name="Comma 3 2 4 2" xfId="17336" xr:uid="{A28E0BC8-436E-4FDB-930C-DE323E902A25}"/>
    <cellStyle name="Comma 3 2 5" xfId="138" xr:uid="{EE24D3FA-4C36-4CC8-A5BB-FBBCEA768046}"/>
    <cellStyle name="Comma 3 2 6" xfId="17332" xr:uid="{A497585B-8672-4A56-936B-04F52F97D8F8}"/>
    <cellStyle name="Comma 3 3" xfId="14" xr:uid="{3E2AB3FC-41C2-46B2-BB43-57B5DD0F0720}"/>
    <cellStyle name="Comma 3 3 2" xfId="139" xr:uid="{A3DC0885-6B6C-4F30-B8CF-69FA38988543}"/>
    <cellStyle name="Comma 3 3 2 2" xfId="17338" xr:uid="{AE462803-2C99-4CF2-8770-8F919D17CC9F}"/>
    <cellStyle name="Comma 3 3 3" xfId="140" xr:uid="{F62FF35D-8044-44E8-9BF3-14B57639D96E}"/>
    <cellStyle name="Comma 3 3 4" xfId="17337" xr:uid="{B1DCDE35-A653-444E-9F86-3088F4975A9D}"/>
    <cellStyle name="Comma 3 4" xfId="141" xr:uid="{AE7A892E-17DA-486E-86CB-F7E374811EB1}"/>
    <cellStyle name="Comma 3 4 2" xfId="17339" xr:uid="{DB40D7B5-B51C-4A8F-8AE6-4609B5FEBD2C}"/>
    <cellStyle name="Comma 3 5" xfId="142" xr:uid="{582A413C-A6F7-4FC5-9CF6-AB09205DE696}"/>
    <cellStyle name="Comma 3 6" xfId="17331" xr:uid="{8CAF021E-2B89-478C-86F4-42053F3A1560}"/>
    <cellStyle name="Comma 30" xfId="143" xr:uid="{89B87901-58DB-44D7-9587-4D7FEEFACE87}"/>
    <cellStyle name="Comma 31" xfId="144" xr:uid="{D0827034-3E4D-4313-A124-3E86103F9195}"/>
    <cellStyle name="Comma 32" xfId="145" xr:uid="{3E62C311-1AAF-46DF-8369-FE4BDEDC0EB5}"/>
    <cellStyle name="Comma 33" xfId="146" xr:uid="{5546748B-16D3-42C9-96A0-937256C22392}"/>
    <cellStyle name="Comma 33 10" xfId="8872" xr:uid="{2CE4A1A6-BEBA-483F-9840-C1B56CFDE468}"/>
    <cellStyle name="Comma 33 10 2" xfId="25812" xr:uid="{C5A6F70F-BBF4-4A40-8EC5-A79C07FC8129}"/>
    <cellStyle name="Comma 33 11" xfId="17340" xr:uid="{3B219C97-6244-4305-A47C-33AF1A767B72}"/>
    <cellStyle name="Comma 33 2" xfId="147" xr:uid="{E9A43903-E090-4BC6-BD4E-D6A48F5EDA5F}"/>
    <cellStyle name="Comma 33 2 10" xfId="17341" xr:uid="{15A6B30C-83EB-4164-BE7D-4EB94BF45623}"/>
    <cellStyle name="Comma 33 2 2" xfId="592" xr:uid="{82427FC0-FCA1-4FCB-8C99-DAA9AE7237EB}"/>
    <cellStyle name="Comma 33 2 2 2" xfId="945" xr:uid="{68D44674-79C8-4EF0-BFE4-961AA25EA121}"/>
    <cellStyle name="Comma 33 2 2 2 2" xfId="2007" xr:uid="{B7049FD9-C6C2-46AE-88CE-26E11E530455}"/>
    <cellStyle name="Comma 33 2 2 2 2 2" xfId="4119" xr:uid="{B04BEF5A-9D3F-46CB-8056-C5C7A962757A}"/>
    <cellStyle name="Comma 33 2 2 2 2 2 2" xfId="8345" xr:uid="{4E0888CE-D87B-4833-839C-9AC8ED9CEC81}"/>
    <cellStyle name="Comma 33 2 2 2 2 2 2 2" xfId="16793" xr:uid="{EA1F977E-8662-43AB-A44B-901EE24C1276}"/>
    <cellStyle name="Comma 33 2 2 2 2 2 2 2 2" xfId="33733" xr:uid="{DF0A864E-4E7D-4427-9620-FE83423C5751}"/>
    <cellStyle name="Comma 33 2 2 2 2 2 2 3" xfId="25285" xr:uid="{4D906A64-40B2-4A3C-B906-846B58F39CC5}"/>
    <cellStyle name="Comma 33 2 2 2 2 2 3" xfId="12569" xr:uid="{1C0F52B8-6F7B-425C-BFFF-C782A0074F4D}"/>
    <cellStyle name="Comma 33 2 2 2 2 2 3 2" xfId="29509" xr:uid="{88BFE8CE-3E36-4B74-A1FD-F480C15D271B}"/>
    <cellStyle name="Comma 33 2 2 2 2 2 4" xfId="21061" xr:uid="{903D9FC3-D124-406C-8108-816CA01C7068}"/>
    <cellStyle name="Comma 33 2 2 2 2 3" xfId="6233" xr:uid="{86427B3E-D4AD-44B6-8DAB-A8E67BA075FF}"/>
    <cellStyle name="Comma 33 2 2 2 2 3 2" xfId="14681" xr:uid="{C54F9759-F911-4BB2-AB62-9B46CF578AF6}"/>
    <cellStyle name="Comma 33 2 2 2 2 3 2 2" xfId="31621" xr:uid="{76B65601-5CA7-417E-8385-4F534AB654F2}"/>
    <cellStyle name="Comma 33 2 2 2 2 3 3" xfId="23173" xr:uid="{39F040BE-A867-4F2D-8CF3-66546844C83E}"/>
    <cellStyle name="Comma 33 2 2 2 2 4" xfId="10457" xr:uid="{6F64581B-BFD5-41C2-AC44-4C4993443FDE}"/>
    <cellStyle name="Comma 33 2 2 2 2 4 2" xfId="27397" xr:uid="{0E2F62E1-DC13-48A4-B59B-F58CB3388999}"/>
    <cellStyle name="Comma 33 2 2 2 2 5" xfId="18949" xr:uid="{5C729867-6AD8-497C-B861-53AE10C16AB8}"/>
    <cellStyle name="Comma 33 2 2 2 3" xfId="3063" xr:uid="{59D250AC-2072-4945-B877-DB392471A04F}"/>
    <cellStyle name="Comma 33 2 2 2 3 2" xfId="7289" xr:uid="{C47AD7C4-EA0C-4C6E-BCE9-A3FEBB708141}"/>
    <cellStyle name="Comma 33 2 2 2 3 2 2" xfId="15737" xr:uid="{E6F8B148-766B-4AD1-BB73-AB0F24C43602}"/>
    <cellStyle name="Comma 33 2 2 2 3 2 2 2" xfId="32677" xr:uid="{1559A90E-7324-4455-89DE-78BD8C3321EE}"/>
    <cellStyle name="Comma 33 2 2 2 3 2 3" xfId="24229" xr:uid="{E46DF2DE-428D-4038-AF22-1D9D70745069}"/>
    <cellStyle name="Comma 33 2 2 2 3 3" xfId="11513" xr:uid="{DC455C09-61B7-4F40-B9CC-8C484D9328E4}"/>
    <cellStyle name="Comma 33 2 2 2 3 3 2" xfId="28453" xr:uid="{8B212709-E5BA-4557-A7D5-A74AC78DE79E}"/>
    <cellStyle name="Comma 33 2 2 2 3 4" xfId="20005" xr:uid="{D49E168C-323F-4C06-89A3-2684880A3699}"/>
    <cellStyle name="Comma 33 2 2 2 4" xfId="5177" xr:uid="{D8DF8E8A-E334-48A2-B09E-F2097B5FA690}"/>
    <cellStyle name="Comma 33 2 2 2 4 2" xfId="13625" xr:uid="{27FA2037-D90A-4DA9-81BC-05661C7E4904}"/>
    <cellStyle name="Comma 33 2 2 2 4 2 2" xfId="30565" xr:uid="{6902D2F4-D4DE-4A87-A363-B5FF97848390}"/>
    <cellStyle name="Comma 33 2 2 2 4 3" xfId="22117" xr:uid="{C8B0E799-AC7D-4FAF-AEED-286D73DC8FC7}"/>
    <cellStyle name="Comma 33 2 2 2 5" xfId="9401" xr:uid="{EC5CEA99-0466-4039-B94A-338B804C258C}"/>
    <cellStyle name="Comma 33 2 2 2 5 2" xfId="26341" xr:uid="{9928A9F7-80AD-4699-B6D2-DCA429E16B75}"/>
    <cellStyle name="Comma 33 2 2 2 6" xfId="17893" xr:uid="{3C8D48C4-9C43-40B8-AE52-92FC3750B28D}"/>
    <cellStyle name="Comma 33 2 2 3" xfId="1655" xr:uid="{6A922F6B-7C14-40DE-85FE-2DE5913D433B}"/>
    <cellStyle name="Comma 33 2 2 3 2" xfId="3767" xr:uid="{CE26B812-F0BC-4187-9165-8E3C296CCF93}"/>
    <cellStyle name="Comma 33 2 2 3 2 2" xfId="7993" xr:uid="{1A5C2D9B-D270-41E1-94EA-36393080207C}"/>
    <cellStyle name="Comma 33 2 2 3 2 2 2" xfId="16441" xr:uid="{B4523B64-AE54-40C1-B184-A7A628B0DFAB}"/>
    <cellStyle name="Comma 33 2 2 3 2 2 2 2" xfId="33381" xr:uid="{77E64365-3BEC-4DBD-ACEA-2D1A033DD70E}"/>
    <cellStyle name="Comma 33 2 2 3 2 2 3" xfId="24933" xr:uid="{282F1850-DD39-41E1-9EC2-206F1C4BFD3E}"/>
    <cellStyle name="Comma 33 2 2 3 2 3" xfId="12217" xr:uid="{3B6CF5AE-55B7-4CA3-A796-EB5BED097E43}"/>
    <cellStyle name="Comma 33 2 2 3 2 3 2" xfId="29157" xr:uid="{6095B970-0B4F-4825-B695-5CB36DD0849D}"/>
    <cellStyle name="Comma 33 2 2 3 2 4" xfId="20709" xr:uid="{717146BD-2467-4CD8-8CB9-11027562AA39}"/>
    <cellStyle name="Comma 33 2 2 3 3" xfId="5881" xr:uid="{C616DD83-D700-4C1E-99C8-5451D76FA8C4}"/>
    <cellStyle name="Comma 33 2 2 3 3 2" xfId="14329" xr:uid="{08D96F63-D929-498B-85F0-4CC007839BE4}"/>
    <cellStyle name="Comma 33 2 2 3 3 2 2" xfId="31269" xr:uid="{BAF6E68E-F765-450C-A35E-8447C26FCD92}"/>
    <cellStyle name="Comma 33 2 2 3 3 3" xfId="22821" xr:uid="{856D2BDA-BF6C-4343-A04C-6BB4621E3F48}"/>
    <cellStyle name="Comma 33 2 2 3 4" xfId="10105" xr:uid="{819D150A-5A99-4043-B4BE-4C431324F6AC}"/>
    <cellStyle name="Comma 33 2 2 3 4 2" xfId="27045" xr:uid="{BEAC2932-D8F4-4945-8910-CDB6594F1551}"/>
    <cellStyle name="Comma 33 2 2 3 5" xfId="18597" xr:uid="{BC453809-89AE-45E0-BDDF-E09849333F26}"/>
    <cellStyle name="Comma 33 2 2 4" xfId="2711" xr:uid="{EB558816-1AE6-466A-B940-59424C523C57}"/>
    <cellStyle name="Comma 33 2 2 4 2" xfId="6937" xr:uid="{09763D7E-6B95-4E80-A480-649CA933C877}"/>
    <cellStyle name="Comma 33 2 2 4 2 2" xfId="15385" xr:uid="{8E1AE931-D0A4-41F7-A833-32A771BFC53B}"/>
    <cellStyle name="Comma 33 2 2 4 2 2 2" xfId="32325" xr:uid="{455D1636-EB88-44A7-901C-CE7E66E143EE}"/>
    <cellStyle name="Comma 33 2 2 4 2 3" xfId="23877" xr:uid="{670C4256-6209-43EE-ADF7-2C458C26F680}"/>
    <cellStyle name="Comma 33 2 2 4 3" xfId="11161" xr:uid="{4869311A-6C53-496C-9260-AA7C9DE426B9}"/>
    <cellStyle name="Comma 33 2 2 4 3 2" xfId="28101" xr:uid="{4ABC20F0-36E9-4E74-B72C-02A04127F1A9}"/>
    <cellStyle name="Comma 33 2 2 4 4" xfId="19653" xr:uid="{2C870CEA-37C6-4FCC-AFB7-74F48C802424}"/>
    <cellStyle name="Comma 33 2 2 5" xfId="4825" xr:uid="{1322337D-00F4-4404-83C9-4C849D0A68F7}"/>
    <cellStyle name="Comma 33 2 2 5 2" xfId="13273" xr:uid="{CE58D02E-2F5E-465A-B1B6-EA599C632018}"/>
    <cellStyle name="Comma 33 2 2 5 2 2" xfId="30213" xr:uid="{497725A2-6B8A-468D-BB36-B60995BF6DD4}"/>
    <cellStyle name="Comma 33 2 2 5 3" xfId="21765" xr:uid="{AF8ECB52-96AB-4AF3-A75C-5DCD1C88FB6C}"/>
    <cellStyle name="Comma 33 2 2 6" xfId="9049" xr:uid="{04BB1814-CAF0-42CB-89D8-DBAC5E9C47F7}"/>
    <cellStyle name="Comma 33 2 2 6 2" xfId="25989" xr:uid="{ABC78873-DC5F-4C0E-8A3E-DFE36653DF34}"/>
    <cellStyle name="Comma 33 2 2 7" xfId="17541" xr:uid="{2ED2C798-77F3-40B2-B1ED-1B9E1A41D98F}"/>
    <cellStyle name="Comma 33 2 3" xfId="769" xr:uid="{2D2CC08F-0ECB-4E0E-9006-DC2EE02A363C}"/>
    <cellStyle name="Comma 33 2 3 2" xfId="1831" xr:uid="{8B6EB94D-21B1-49E4-8CC0-BF4F5B9C799C}"/>
    <cellStyle name="Comma 33 2 3 2 2" xfId="3943" xr:uid="{A36D34EB-EBBB-4C34-A9CC-883A1FCCD59A}"/>
    <cellStyle name="Comma 33 2 3 2 2 2" xfId="8169" xr:uid="{6272BCBD-66C6-48B7-9AFA-C69FB6E9CF87}"/>
    <cellStyle name="Comma 33 2 3 2 2 2 2" xfId="16617" xr:uid="{ACF5D36B-F349-4A5C-B8AB-2480D0E22A5C}"/>
    <cellStyle name="Comma 33 2 3 2 2 2 2 2" xfId="33557" xr:uid="{45B0CAFB-080B-4885-9DCB-0AE09AB78334}"/>
    <cellStyle name="Comma 33 2 3 2 2 2 3" xfId="25109" xr:uid="{4C0D162A-2158-48AB-B20E-77729B3A7D98}"/>
    <cellStyle name="Comma 33 2 3 2 2 3" xfId="12393" xr:uid="{2D05D934-8E5D-4DB7-8392-98BF806F0AEA}"/>
    <cellStyle name="Comma 33 2 3 2 2 3 2" xfId="29333" xr:uid="{8EC28A9E-CCD7-4A6B-8D0C-DB05C83C66B5}"/>
    <cellStyle name="Comma 33 2 3 2 2 4" xfId="20885" xr:uid="{684C5D3C-B39F-4FF9-9F07-A8962ECC56F8}"/>
    <cellStyle name="Comma 33 2 3 2 3" xfId="6057" xr:uid="{CC32FD0B-8F10-4085-9A42-7A0349DDE2F8}"/>
    <cellStyle name="Comma 33 2 3 2 3 2" xfId="14505" xr:uid="{2DE9E942-CBF9-4A55-B461-7262E5E8C471}"/>
    <cellStyle name="Comma 33 2 3 2 3 2 2" xfId="31445" xr:uid="{D563328B-CAAE-469B-A70E-7ECEB3450679}"/>
    <cellStyle name="Comma 33 2 3 2 3 3" xfId="22997" xr:uid="{EF226F6F-1D59-4FE4-9DCE-4E188160E3A5}"/>
    <cellStyle name="Comma 33 2 3 2 4" xfId="10281" xr:uid="{741B8A8B-FE60-4AAE-AA95-3E2E95E61CA0}"/>
    <cellStyle name="Comma 33 2 3 2 4 2" xfId="27221" xr:uid="{7A067F74-5247-4B53-BC9D-D0C92358F36A}"/>
    <cellStyle name="Comma 33 2 3 2 5" xfId="18773" xr:uid="{F667493C-7408-422F-99DE-C3957A9D4FC3}"/>
    <cellStyle name="Comma 33 2 3 3" xfId="2887" xr:uid="{38856FD6-B698-4428-A426-A8A6CBEBAF84}"/>
    <cellStyle name="Comma 33 2 3 3 2" xfId="7113" xr:uid="{EDD59C78-4407-4162-B817-763E05BF28D5}"/>
    <cellStyle name="Comma 33 2 3 3 2 2" xfId="15561" xr:uid="{E87213DC-099E-4B21-B01B-40030E2E4BAE}"/>
    <cellStyle name="Comma 33 2 3 3 2 2 2" xfId="32501" xr:uid="{D5D41DB2-D8CC-4CE8-8FD5-361765005ED1}"/>
    <cellStyle name="Comma 33 2 3 3 2 3" xfId="24053" xr:uid="{9E8657B6-50F0-4839-BDEA-D9C095D550D8}"/>
    <cellStyle name="Comma 33 2 3 3 3" xfId="11337" xr:uid="{1ECE5F74-E237-4F7F-A555-90E62EC7C0F0}"/>
    <cellStyle name="Comma 33 2 3 3 3 2" xfId="28277" xr:uid="{1263B748-2A96-405F-8F8F-14FCE2124BF2}"/>
    <cellStyle name="Comma 33 2 3 3 4" xfId="19829" xr:uid="{FCD45C9A-7427-4498-AE41-868109EB0700}"/>
    <cellStyle name="Comma 33 2 3 4" xfId="5001" xr:uid="{EF0A8002-AFEE-4868-832A-EACDB02D0B64}"/>
    <cellStyle name="Comma 33 2 3 4 2" xfId="13449" xr:uid="{1A8AB668-D7B0-4A9E-9FA1-8D955BCA3D1C}"/>
    <cellStyle name="Comma 33 2 3 4 2 2" xfId="30389" xr:uid="{86A9C97C-ED96-4590-B59D-B2BAD53790F2}"/>
    <cellStyle name="Comma 33 2 3 4 3" xfId="21941" xr:uid="{2B051B6F-85F9-4BF7-B0C3-C4FE61E2768D}"/>
    <cellStyle name="Comma 33 2 3 5" xfId="9225" xr:uid="{894E41B5-3D3F-4C9E-8B23-681E36C1F1AC}"/>
    <cellStyle name="Comma 33 2 3 5 2" xfId="26165" xr:uid="{1793F853-6766-4823-975B-1EB399058EDB}"/>
    <cellStyle name="Comma 33 2 3 6" xfId="17717" xr:uid="{1FA54637-2CD8-4F66-84B8-0B3BA2D51C81}"/>
    <cellStyle name="Comma 33 2 4" xfId="1121" xr:uid="{92A33EC9-79A4-4286-9006-1513F7C29CD6}"/>
    <cellStyle name="Comma 33 2 4 2" xfId="2183" xr:uid="{4B3D3D44-4C03-4445-ACB1-E8CE6CE738A0}"/>
    <cellStyle name="Comma 33 2 4 2 2" xfId="4295" xr:uid="{83451008-C2E2-4DB2-A006-AD1850D46715}"/>
    <cellStyle name="Comma 33 2 4 2 2 2" xfId="8521" xr:uid="{665D2EC6-ECEB-4EB1-AC11-15DAD2FC0C7D}"/>
    <cellStyle name="Comma 33 2 4 2 2 2 2" xfId="16969" xr:uid="{64AE5F34-A36F-4E9B-A478-73AB8AD8AAA4}"/>
    <cellStyle name="Comma 33 2 4 2 2 2 2 2" xfId="33909" xr:uid="{2E062467-5713-4155-8BEC-82161B9F8608}"/>
    <cellStyle name="Comma 33 2 4 2 2 2 3" xfId="25461" xr:uid="{E4E6D8D6-53A7-448E-B037-29BE6FE1A6B3}"/>
    <cellStyle name="Comma 33 2 4 2 2 3" xfId="12745" xr:uid="{7A126D61-4BD7-4823-9CA4-D1E9EC197715}"/>
    <cellStyle name="Comma 33 2 4 2 2 3 2" xfId="29685" xr:uid="{D22FB114-1C33-4A12-B39D-66C0750AFD57}"/>
    <cellStyle name="Comma 33 2 4 2 2 4" xfId="21237" xr:uid="{EB5B5E1D-9A5D-4590-B9F2-328980720000}"/>
    <cellStyle name="Comma 33 2 4 2 3" xfId="6409" xr:uid="{A701BCAF-E974-455C-BA84-03F9F92556BE}"/>
    <cellStyle name="Comma 33 2 4 2 3 2" xfId="14857" xr:uid="{95284FA7-15F8-494B-89C8-9D7670A5757D}"/>
    <cellStyle name="Comma 33 2 4 2 3 2 2" xfId="31797" xr:uid="{51608F0B-D47F-47F4-911E-2F75615E63AB}"/>
    <cellStyle name="Comma 33 2 4 2 3 3" xfId="23349" xr:uid="{4367582A-6BEE-4E90-94E5-72A346BB47B2}"/>
    <cellStyle name="Comma 33 2 4 2 4" xfId="10633" xr:uid="{5F2479BC-A63E-4CDA-8845-8FA2E575C0BD}"/>
    <cellStyle name="Comma 33 2 4 2 4 2" xfId="27573" xr:uid="{58A3FCF6-176C-4085-AB18-ABADDB5F09F2}"/>
    <cellStyle name="Comma 33 2 4 2 5" xfId="19125" xr:uid="{9C2869F7-1982-4A53-A873-AE01F120E491}"/>
    <cellStyle name="Comma 33 2 4 3" xfId="3239" xr:uid="{07ED1657-E290-44F0-990A-17297D75FC45}"/>
    <cellStyle name="Comma 33 2 4 3 2" xfId="7465" xr:uid="{C093F70B-438D-49C9-907E-0F4CD9ECFF36}"/>
    <cellStyle name="Comma 33 2 4 3 2 2" xfId="15913" xr:uid="{947576DA-6419-4F3B-BB24-340B5E14E0EF}"/>
    <cellStyle name="Comma 33 2 4 3 2 2 2" xfId="32853" xr:uid="{2D5DCC3D-75F9-455C-94F5-D6D2F94A13E6}"/>
    <cellStyle name="Comma 33 2 4 3 2 3" xfId="24405" xr:uid="{A259255F-B477-4349-9A19-F09D10FAD6DF}"/>
    <cellStyle name="Comma 33 2 4 3 3" xfId="11689" xr:uid="{B23EA833-10CC-4D53-B602-3AFDCB78DFAA}"/>
    <cellStyle name="Comma 33 2 4 3 3 2" xfId="28629" xr:uid="{F075D4FC-C489-42AA-B8C3-1E1C3398EE26}"/>
    <cellStyle name="Comma 33 2 4 3 4" xfId="20181" xr:uid="{D130784E-CCE6-4E1D-8773-E3D2F8F5DC13}"/>
    <cellStyle name="Comma 33 2 4 4" xfId="5353" xr:uid="{B2BC8241-B524-4CE7-93D8-E1D1AF6B8FF0}"/>
    <cellStyle name="Comma 33 2 4 4 2" xfId="13801" xr:uid="{8CC48304-C9C7-41FC-8A38-E37148020144}"/>
    <cellStyle name="Comma 33 2 4 4 2 2" xfId="30741" xr:uid="{B10159C2-DF32-41CB-9FB0-5D7DEEE6AEF6}"/>
    <cellStyle name="Comma 33 2 4 4 3" xfId="22293" xr:uid="{93C402DB-A542-46AA-9A6F-F997E73BB972}"/>
    <cellStyle name="Comma 33 2 4 5" xfId="9577" xr:uid="{11AF9CBE-7521-47FA-906B-DB3D4EEF98CF}"/>
    <cellStyle name="Comma 33 2 4 5 2" xfId="26517" xr:uid="{E630C87D-9E98-43EA-940D-9930500042C6}"/>
    <cellStyle name="Comma 33 2 4 6" xfId="18069" xr:uid="{287151D2-AB37-4227-A29E-6EC45AA8F53B}"/>
    <cellStyle name="Comma 33 2 5" xfId="1303" xr:uid="{4D90CCEE-7D14-468B-8B20-3458375D52D1}"/>
    <cellStyle name="Comma 33 2 5 2" xfId="2359" xr:uid="{607C297E-EA4C-40F3-9F52-9B820E23E4CD}"/>
    <cellStyle name="Comma 33 2 5 2 2" xfId="4471" xr:uid="{C2BF5B71-43CF-4DF9-8963-8C0E1A5D0692}"/>
    <cellStyle name="Comma 33 2 5 2 2 2" xfId="8697" xr:uid="{A631991B-ECD0-43B7-8D54-3262EAC2E894}"/>
    <cellStyle name="Comma 33 2 5 2 2 2 2" xfId="17145" xr:uid="{034C7ECF-4C51-466F-B3A0-8E2A2B7F1C5F}"/>
    <cellStyle name="Comma 33 2 5 2 2 2 2 2" xfId="34085" xr:uid="{7E63D9A5-EADC-41AA-955B-021C9794196B}"/>
    <cellStyle name="Comma 33 2 5 2 2 2 3" xfId="25637" xr:uid="{25FA8AF1-C443-41D6-B81A-FC76789CF468}"/>
    <cellStyle name="Comma 33 2 5 2 2 3" xfId="12921" xr:uid="{E549668A-CC77-49D4-8DDE-D170DD3EB8DD}"/>
    <cellStyle name="Comma 33 2 5 2 2 3 2" xfId="29861" xr:uid="{F91626BD-77C0-40A6-97F2-4F04035A71D8}"/>
    <cellStyle name="Comma 33 2 5 2 2 4" xfId="21413" xr:uid="{A6C826F3-BB5B-48E5-870A-7C2B09595BA7}"/>
    <cellStyle name="Comma 33 2 5 2 3" xfId="6585" xr:uid="{81C025B5-A6A5-4160-84DB-9F6E8082FF24}"/>
    <cellStyle name="Comma 33 2 5 2 3 2" xfId="15033" xr:uid="{EADC2FA6-8283-4E02-B54C-0FD23A3CF8E3}"/>
    <cellStyle name="Comma 33 2 5 2 3 2 2" xfId="31973" xr:uid="{68496852-9C7C-4D41-B33E-CAC9A09138AB}"/>
    <cellStyle name="Comma 33 2 5 2 3 3" xfId="23525" xr:uid="{12289B95-9EFE-426B-B2D6-54B9350D2CA0}"/>
    <cellStyle name="Comma 33 2 5 2 4" xfId="10809" xr:uid="{F27B33D2-C037-4C96-BA90-D63E4070525E}"/>
    <cellStyle name="Comma 33 2 5 2 4 2" xfId="27749" xr:uid="{083F6ADB-EEBF-47F4-8B39-2B071026999D}"/>
    <cellStyle name="Comma 33 2 5 2 5" xfId="19301" xr:uid="{FB3778C6-1C37-4BF8-B3A7-ED35A6C9B04E}"/>
    <cellStyle name="Comma 33 2 5 3" xfId="3415" xr:uid="{1D9CC21E-BFB0-4C80-B330-0EEC18707F23}"/>
    <cellStyle name="Comma 33 2 5 3 2" xfId="7641" xr:uid="{B503F20C-9A31-4A4D-953F-D629677AA8F0}"/>
    <cellStyle name="Comma 33 2 5 3 2 2" xfId="16089" xr:uid="{0B9EE692-212F-4663-9A80-2582EA1AE829}"/>
    <cellStyle name="Comma 33 2 5 3 2 2 2" xfId="33029" xr:uid="{387DEF76-4B6D-4F46-8DA9-6230E913D0C5}"/>
    <cellStyle name="Comma 33 2 5 3 2 3" xfId="24581" xr:uid="{448C7CBC-4660-4BF9-837E-E631989800D4}"/>
    <cellStyle name="Comma 33 2 5 3 3" xfId="11865" xr:uid="{166D7ED6-0CA3-43AF-A281-67DC7EBB2F89}"/>
    <cellStyle name="Comma 33 2 5 3 3 2" xfId="28805" xr:uid="{482BACCC-341E-4FFC-AD29-F2FCAC18EE08}"/>
    <cellStyle name="Comma 33 2 5 3 4" xfId="20357" xr:uid="{4545FE08-415B-420C-A94C-28D4008659B7}"/>
    <cellStyle name="Comma 33 2 5 4" xfId="5529" xr:uid="{ED57AB98-C6C4-4456-8544-B4A06296DCEC}"/>
    <cellStyle name="Comma 33 2 5 4 2" xfId="13977" xr:uid="{736F463B-CC14-4FBA-9C14-DEFA62C81EA1}"/>
    <cellStyle name="Comma 33 2 5 4 2 2" xfId="30917" xr:uid="{BBF85006-CFC5-40CB-8F7A-B7FA7BE47834}"/>
    <cellStyle name="Comma 33 2 5 4 3" xfId="22469" xr:uid="{EF349659-3F30-4B67-B6D4-627895EC057B}"/>
    <cellStyle name="Comma 33 2 5 5" xfId="9753" xr:uid="{70284AC3-1465-4E5C-B24D-BBD6DCB1CD8C}"/>
    <cellStyle name="Comma 33 2 5 5 2" xfId="26693" xr:uid="{5AB86CCA-F30A-4E58-B42D-A815DEF2199D}"/>
    <cellStyle name="Comma 33 2 5 6" xfId="18245" xr:uid="{17281CF5-BDC2-4DB0-AA3E-A07DC81DEAAD}"/>
    <cellStyle name="Comma 33 2 6" xfId="1479" xr:uid="{5A2390C3-CE8E-40B3-86EC-A14C9FD7FD09}"/>
    <cellStyle name="Comma 33 2 6 2" xfId="3591" xr:uid="{AE809EEC-FFE7-4D4B-A619-A912886899AC}"/>
    <cellStyle name="Comma 33 2 6 2 2" xfId="7817" xr:uid="{F6B3461A-93E7-4289-A8AC-C3C4B59B8105}"/>
    <cellStyle name="Comma 33 2 6 2 2 2" xfId="16265" xr:uid="{3FAFB48F-2044-45D8-8A58-16AA90F195DD}"/>
    <cellStyle name="Comma 33 2 6 2 2 2 2" xfId="33205" xr:uid="{A7D05F23-0A1B-4B63-B103-4CF680148191}"/>
    <cellStyle name="Comma 33 2 6 2 2 3" xfId="24757" xr:uid="{BB4B6CCF-0826-47BA-A9B7-A11BC54D60F5}"/>
    <cellStyle name="Comma 33 2 6 2 3" xfId="12041" xr:uid="{21C43FCB-CAEC-48D3-9323-6273BF823F79}"/>
    <cellStyle name="Comma 33 2 6 2 3 2" xfId="28981" xr:uid="{D5018F14-2B7D-478C-A766-7C5A03853C83}"/>
    <cellStyle name="Comma 33 2 6 2 4" xfId="20533" xr:uid="{6154CE86-4743-446E-B46C-35FD723CF601}"/>
    <cellStyle name="Comma 33 2 6 3" xfId="5705" xr:uid="{FAC71D3C-5828-4F4F-8D02-83D4625B372C}"/>
    <cellStyle name="Comma 33 2 6 3 2" xfId="14153" xr:uid="{BC0DA7D3-4E78-4400-BFCB-AB29CB021F05}"/>
    <cellStyle name="Comma 33 2 6 3 2 2" xfId="31093" xr:uid="{6288DDFB-B1DA-47EF-921D-D2E714195F8A}"/>
    <cellStyle name="Comma 33 2 6 3 3" xfId="22645" xr:uid="{510895B7-2DA4-43C6-B725-67A3648647D1}"/>
    <cellStyle name="Comma 33 2 6 4" xfId="9929" xr:uid="{20B3959F-EB65-4FE7-8D89-3FB61B75CE4C}"/>
    <cellStyle name="Comma 33 2 6 4 2" xfId="26869" xr:uid="{AB8956C1-7DD9-49F4-A2BF-6739365B1415}"/>
    <cellStyle name="Comma 33 2 6 5" xfId="18421" xr:uid="{992753EA-0BEE-4493-9A00-0BCBA8454582}"/>
    <cellStyle name="Comma 33 2 7" xfId="2535" xr:uid="{A208238D-6ACD-4481-BE54-5ECAE006F5BE}"/>
    <cellStyle name="Comma 33 2 7 2" xfId="6761" xr:uid="{07B0EBAB-2CC6-4DCB-A598-35405037B071}"/>
    <cellStyle name="Comma 33 2 7 2 2" xfId="15209" xr:uid="{E83A74C0-208E-4A8A-A887-38D56CAC3111}"/>
    <cellStyle name="Comma 33 2 7 2 2 2" xfId="32149" xr:uid="{E882EB6C-6386-46EB-84DC-4A66D522490A}"/>
    <cellStyle name="Comma 33 2 7 2 3" xfId="23701" xr:uid="{4483E6CF-4896-46E9-ACBC-7827C11079F0}"/>
    <cellStyle name="Comma 33 2 7 3" xfId="10985" xr:uid="{626CCBB9-718B-4822-9A71-1A801170C374}"/>
    <cellStyle name="Comma 33 2 7 3 2" xfId="27925" xr:uid="{A89AF336-2940-4C78-8F59-1896FBDD357F}"/>
    <cellStyle name="Comma 33 2 7 4" xfId="19477" xr:uid="{A033DC62-B17F-460B-AEB8-5F18A332680A}"/>
    <cellStyle name="Comma 33 2 8" xfId="4648" xr:uid="{885C681D-23DB-40BA-96FF-C41F94702C2C}"/>
    <cellStyle name="Comma 33 2 8 2" xfId="13097" xr:uid="{09E6919C-7CC3-4B26-927E-BF0F0BA6ECD8}"/>
    <cellStyle name="Comma 33 2 8 2 2" xfId="30037" xr:uid="{4C8110E3-47AE-48CC-8B2C-FDF2D33163BF}"/>
    <cellStyle name="Comma 33 2 8 3" xfId="21589" xr:uid="{6D0C96E8-A4B9-43AA-BE34-390098B3C6E7}"/>
    <cellStyle name="Comma 33 2 9" xfId="8873" xr:uid="{D6D2BE70-05A5-405A-AC18-0682DEEC51A8}"/>
    <cellStyle name="Comma 33 2 9 2" xfId="25813" xr:uid="{4C694211-86A0-4164-A76C-EEFD26B06F7B}"/>
    <cellStyle name="Comma 33 3" xfId="591" xr:uid="{A61D83E7-B94C-41CF-8730-C1286094271A}"/>
    <cellStyle name="Comma 33 3 2" xfId="944" xr:uid="{B0B78790-9140-4394-8FF7-BCA049766564}"/>
    <cellStyle name="Comma 33 3 2 2" xfId="2006" xr:uid="{C892C9BA-F5BB-48D0-911E-56892FABDEA1}"/>
    <cellStyle name="Comma 33 3 2 2 2" xfId="4118" xr:uid="{59B02D6B-6AF8-4B22-B248-041A034CFB78}"/>
    <cellStyle name="Comma 33 3 2 2 2 2" xfId="8344" xr:uid="{1EEE44E0-7707-4A8D-B406-6A1661944D0A}"/>
    <cellStyle name="Comma 33 3 2 2 2 2 2" xfId="16792" xr:uid="{4D411A5A-F143-4E78-9C95-04FFB6B6C3CD}"/>
    <cellStyle name="Comma 33 3 2 2 2 2 2 2" xfId="33732" xr:uid="{2EC7D293-FD14-4B36-84EE-57599F169FC0}"/>
    <cellStyle name="Comma 33 3 2 2 2 2 3" xfId="25284" xr:uid="{0BFD5D05-8F7C-4933-B15B-A2E715E743D7}"/>
    <cellStyle name="Comma 33 3 2 2 2 3" xfId="12568" xr:uid="{6819B959-AC96-43C7-B609-5B5126C5614D}"/>
    <cellStyle name="Comma 33 3 2 2 2 3 2" xfId="29508" xr:uid="{A404E769-96F4-4C05-A015-D57BF887C3D5}"/>
    <cellStyle name="Comma 33 3 2 2 2 4" xfId="21060" xr:uid="{083BAFA5-5A47-4B95-9E58-E236DBD4F335}"/>
    <cellStyle name="Comma 33 3 2 2 3" xfId="6232" xr:uid="{E7CD5DF1-86AB-4356-8B2E-77BD3232A9C7}"/>
    <cellStyle name="Comma 33 3 2 2 3 2" xfId="14680" xr:uid="{CF9CF749-1883-4C6B-9511-A02754B82E81}"/>
    <cellStyle name="Comma 33 3 2 2 3 2 2" xfId="31620" xr:uid="{D54B9089-EA64-48D2-B388-66BA7D4071EE}"/>
    <cellStyle name="Comma 33 3 2 2 3 3" xfId="23172" xr:uid="{7138E4D5-DFB9-487C-8E2D-14132167CA6C}"/>
    <cellStyle name="Comma 33 3 2 2 4" xfId="10456" xr:uid="{E7F475AE-5419-4E9D-8C02-9AA3D6D4925A}"/>
    <cellStyle name="Comma 33 3 2 2 4 2" xfId="27396" xr:uid="{87F42235-8DB6-4AE5-979B-93AC6F2494C1}"/>
    <cellStyle name="Comma 33 3 2 2 5" xfId="18948" xr:uid="{784AC211-C1AB-42B3-9123-5F4CB6205A44}"/>
    <cellStyle name="Comma 33 3 2 3" xfId="3062" xr:uid="{4774A51A-3CCE-4628-8297-9BBCD81E3A1B}"/>
    <cellStyle name="Comma 33 3 2 3 2" xfId="7288" xr:uid="{2EAF3B7B-5743-434D-A261-9BB420D92C9F}"/>
    <cellStyle name="Comma 33 3 2 3 2 2" xfId="15736" xr:uid="{5F52E805-1877-48FC-B0B2-2D3222764CEF}"/>
    <cellStyle name="Comma 33 3 2 3 2 2 2" xfId="32676" xr:uid="{18022D27-E95C-4F85-BE15-287C0A79201E}"/>
    <cellStyle name="Comma 33 3 2 3 2 3" xfId="24228" xr:uid="{6D5DD5E6-51A1-470F-8698-DC1BF41D8290}"/>
    <cellStyle name="Comma 33 3 2 3 3" xfId="11512" xr:uid="{ED1188A2-2B01-4FC5-95AF-57F50952BE73}"/>
    <cellStyle name="Comma 33 3 2 3 3 2" xfId="28452" xr:uid="{9A4B17C3-EC75-4B2B-91EA-17A984F70CEF}"/>
    <cellStyle name="Comma 33 3 2 3 4" xfId="20004" xr:uid="{C9B96353-A5BB-42CF-A055-D8385B8EED41}"/>
    <cellStyle name="Comma 33 3 2 4" xfId="5176" xr:uid="{C2434666-EDC5-4696-B1AA-C5E4569C80F2}"/>
    <cellStyle name="Comma 33 3 2 4 2" xfId="13624" xr:uid="{90385901-E301-4A45-95B9-FFDA714E82CB}"/>
    <cellStyle name="Comma 33 3 2 4 2 2" xfId="30564" xr:uid="{7106D8C3-22F6-4A8E-8A1D-2A576B6E7549}"/>
    <cellStyle name="Comma 33 3 2 4 3" xfId="22116" xr:uid="{85005508-D022-4F91-983F-2ED91FC2B4E2}"/>
    <cellStyle name="Comma 33 3 2 5" xfId="9400" xr:uid="{2BE8BED6-D707-45DE-9B2B-2B05FB7D5724}"/>
    <cellStyle name="Comma 33 3 2 5 2" xfId="26340" xr:uid="{543E1451-B343-4ED9-987F-6362CBBD2912}"/>
    <cellStyle name="Comma 33 3 2 6" xfId="17892" xr:uid="{04DD0D43-A05D-4EC8-886B-8B286EF706BD}"/>
    <cellStyle name="Comma 33 3 3" xfId="1654" xr:uid="{230B1507-2AF7-407F-9355-2BAC1D21FD1C}"/>
    <cellStyle name="Comma 33 3 3 2" xfId="3766" xr:uid="{8A31C09C-935A-4CF4-BDB8-EDD250B73768}"/>
    <cellStyle name="Comma 33 3 3 2 2" xfId="7992" xr:uid="{1B29074D-B767-4028-93D4-05634DDBC2F6}"/>
    <cellStyle name="Comma 33 3 3 2 2 2" xfId="16440" xr:uid="{5DDF0BD4-4CF1-4187-AD70-DFC7CAB4F645}"/>
    <cellStyle name="Comma 33 3 3 2 2 2 2" xfId="33380" xr:uid="{420AFA80-9B8D-4E2E-B46C-12B40880E370}"/>
    <cellStyle name="Comma 33 3 3 2 2 3" xfId="24932" xr:uid="{4F0A27D5-66C0-498C-8361-54189384CF44}"/>
    <cellStyle name="Comma 33 3 3 2 3" xfId="12216" xr:uid="{93CC4972-8CBF-4587-BF5C-AA953DAE5557}"/>
    <cellStyle name="Comma 33 3 3 2 3 2" xfId="29156" xr:uid="{FD61C5EC-2AAF-46D3-B447-E9619065EB26}"/>
    <cellStyle name="Comma 33 3 3 2 4" xfId="20708" xr:uid="{7F95F49A-F930-4CB1-9843-F423B9A454E5}"/>
    <cellStyle name="Comma 33 3 3 3" xfId="5880" xr:uid="{C9669F7E-7DE7-4B90-B90E-4912C2C0EE54}"/>
    <cellStyle name="Comma 33 3 3 3 2" xfId="14328" xr:uid="{204CFA36-1255-4AF6-8892-1D4E6DB65303}"/>
    <cellStyle name="Comma 33 3 3 3 2 2" xfId="31268" xr:uid="{7DAF7E32-AAE2-4EDC-AFCD-A629F0E5D8C7}"/>
    <cellStyle name="Comma 33 3 3 3 3" xfId="22820" xr:uid="{E8EC9182-6C29-47B6-91D6-137A81C4E3D8}"/>
    <cellStyle name="Comma 33 3 3 4" xfId="10104" xr:uid="{4ADBBC71-6A6E-4907-8829-7EB3CB3DCFAD}"/>
    <cellStyle name="Comma 33 3 3 4 2" xfId="27044" xr:uid="{65C16A39-5AD2-4F50-8639-1D8B4497B276}"/>
    <cellStyle name="Comma 33 3 3 5" xfId="18596" xr:uid="{49D4A64F-17E7-4FA4-A381-026837590852}"/>
    <cellStyle name="Comma 33 3 4" xfId="2710" xr:uid="{786CA77A-2CE2-4B7C-B0F7-A5A9982BC078}"/>
    <cellStyle name="Comma 33 3 4 2" xfId="6936" xr:uid="{8E0D6DAE-A82E-4C32-AB34-99F8AA451FA3}"/>
    <cellStyle name="Comma 33 3 4 2 2" xfId="15384" xr:uid="{7150BC32-B6ED-48D2-9388-30C6FFA66869}"/>
    <cellStyle name="Comma 33 3 4 2 2 2" xfId="32324" xr:uid="{BAA8FDFD-BAE7-493A-9C44-489200538546}"/>
    <cellStyle name="Comma 33 3 4 2 3" xfId="23876" xr:uid="{00140D84-BE06-44B8-993C-4C5880B0BA4B}"/>
    <cellStyle name="Comma 33 3 4 3" xfId="11160" xr:uid="{E0119BC3-0AC0-47C1-9452-45797005EA17}"/>
    <cellStyle name="Comma 33 3 4 3 2" xfId="28100" xr:uid="{C304B393-5B15-41BB-98A6-DE855247781F}"/>
    <cellStyle name="Comma 33 3 4 4" xfId="19652" xr:uid="{5B74CE03-4A6F-4BA0-9C49-DC39B0BAA84C}"/>
    <cellStyle name="Comma 33 3 5" xfId="4824" xr:uid="{713EAA83-032D-47BA-9CD1-D9E0A0802308}"/>
    <cellStyle name="Comma 33 3 5 2" xfId="13272" xr:uid="{C68F2B1A-9EE4-43FB-9B34-6E6AC49ED99E}"/>
    <cellStyle name="Comma 33 3 5 2 2" xfId="30212" xr:uid="{1F7B3259-FC91-45A4-A774-8CB34EF596C3}"/>
    <cellStyle name="Comma 33 3 5 3" xfId="21764" xr:uid="{1E6D76C5-FAEB-4A9F-A2D0-BD4499CF24AA}"/>
    <cellStyle name="Comma 33 3 6" xfId="9048" xr:uid="{D24374CA-F7CC-4347-B3A5-0F212D7CD480}"/>
    <cellStyle name="Comma 33 3 6 2" xfId="25988" xr:uid="{5FEC6A1E-9688-4C53-9D33-607F0F2E8DC1}"/>
    <cellStyle name="Comma 33 3 7" xfId="17540" xr:uid="{F25862A1-E1A4-4095-B696-467C3AE10921}"/>
    <cellStyle name="Comma 33 4" xfId="768" xr:uid="{99E36D95-9ACB-4348-AB22-07188B720E23}"/>
    <cellStyle name="Comma 33 4 2" xfId="1830" xr:uid="{B99FE8F9-926E-4867-A4E4-5879B2350510}"/>
    <cellStyle name="Comma 33 4 2 2" xfId="3942" xr:uid="{422F794D-B2B4-4EC0-B32D-15C03FE9911E}"/>
    <cellStyle name="Comma 33 4 2 2 2" xfId="8168" xr:uid="{86B1DFA1-5406-4941-A9DE-4AAC2F6F6A23}"/>
    <cellStyle name="Comma 33 4 2 2 2 2" xfId="16616" xr:uid="{4EA82DEA-53D4-4345-A712-34208249FC6A}"/>
    <cellStyle name="Comma 33 4 2 2 2 2 2" xfId="33556" xr:uid="{FEEE1801-42A2-4076-B0F7-BCC833A735E8}"/>
    <cellStyle name="Comma 33 4 2 2 2 3" xfId="25108" xr:uid="{F362AA6F-C7C2-4255-9309-9FA4DA3D1450}"/>
    <cellStyle name="Comma 33 4 2 2 3" xfId="12392" xr:uid="{F2A57626-BD71-4A22-9D34-FD8CA4667526}"/>
    <cellStyle name="Comma 33 4 2 2 3 2" xfId="29332" xr:uid="{BAB92D65-A939-4B21-81B5-3B0591098F4C}"/>
    <cellStyle name="Comma 33 4 2 2 4" xfId="20884" xr:uid="{20DA7CFA-5F01-4E7E-810E-1C9F3E4F99EA}"/>
    <cellStyle name="Comma 33 4 2 3" xfId="6056" xr:uid="{F32BDB93-E15B-44A2-A092-40B303C11D3D}"/>
    <cellStyle name="Comma 33 4 2 3 2" xfId="14504" xr:uid="{1B054FAC-300E-4234-84F1-EA01FDBF1A46}"/>
    <cellStyle name="Comma 33 4 2 3 2 2" xfId="31444" xr:uid="{98B2A76D-A109-4DD2-AFAC-A686132DB1E0}"/>
    <cellStyle name="Comma 33 4 2 3 3" xfId="22996" xr:uid="{84B858B5-8CF2-4823-BA6E-098F5BC334AE}"/>
    <cellStyle name="Comma 33 4 2 4" xfId="10280" xr:uid="{58F42158-6231-41BF-9AAC-1F9A040A5628}"/>
    <cellStyle name="Comma 33 4 2 4 2" xfId="27220" xr:uid="{F725C6AA-95AC-46FC-97EB-D48A815ADB9A}"/>
    <cellStyle name="Comma 33 4 2 5" xfId="18772" xr:uid="{26998CF1-1772-44D9-98D6-6D14E5A14FD7}"/>
    <cellStyle name="Comma 33 4 3" xfId="2886" xr:uid="{72A3C943-D04B-4BB3-B617-FD582719F166}"/>
    <cellStyle name="Comma 33 4 3 2" xfId="7112" xr:uid="{87AF275F-8FB3-4212-B275-C8E64BAADB35}"/>
    <cellStyle name="Comma 33 4 3 2 2" xfId="15560" xr:uid="{104D38A4-ECE5-4289-A3AC-66A1B2B32D43}"/>
    <cellStyle name="Comma 33 4 3 2 2 2" xfId="32500" xr:uid="{AD38D973-AB4D-4613-9F88-555A609616E7}"/>
    <cellStyle name="Comma 33 4 3 2 3" xfId="24052" xr:uid="{4D3C9BCA-07A5-4529-B867-93168F5375B8}"/>
    <cellStyle name="Comma 33 4 3 3" xfId="11336" xr:uid="{BA16AF24-AE35-435D-A4BF-E1149835477E}"/>
    <cellStyle name="Comma 33 4 3 3 2" xfId="28276" xr:uid="{9EDB61E8-7160-4793-AF37-45AAE7BEC593}"/>
    <cellStyle name="Comma 33 4 3 4" xfId="19828" xr:uid="{1BF91707-B723-4416-8739-0D2D3848482E}"/>
    <cellStyle name="Comma 33 4 4" xfId="5000" xr:uid="{62271D1C-7C83-4C6D-8695-8FF09E4709A9}"/>
    <cellStyle name="Comma 33 4 4 2" xfId="13448" xr:uid="{58B8B3D6-19E9-4E66-B40B-C0EFFDDC1DB0}"/>
    <cellStyle name="Comma 33 4 4 2 2" xfId="30388" xr:uid="{342AC7CF-E000-4397-ADF5-C0FAF78D8F84}"/>
    <cellStyle name="Comma 33 4 4 3" xfId="21940" xr:uid="{0F7C2474-A5FC-4887-AEC3-E99D0A010D47}"/>
    <cellStyle name="Comma 33 4 5" xfId="9224" xr:uid="{E42D0BF6-F1C3-4B66-9714-582D0EF0D22D}"/>
    <cellStyle name="Comma 33 4 5 2" xfId="26164" xr:uid="{029A5FF9-7317-49DA-B10C-982F5689F399}"/>
    <cellStyle name="Comma 33 4 6" xfId="17716" xr:uid="{7C63ABC4-8C0E-4BD2-B13A-AA191EB34CEC}"/>
    <cellStyle name="Comma 33 5" xfId="1120" xr:uid="{F371D5C1-B475-4133-B5A9-9E39B89A684E}"/>
    <cellStyle name="Comma 33 5 2" xfId="2182" xr:uid="{143AA870-E75A-44B5-B0BB-2F3A095350BA}"/>
    <cellStyle name="Comma 33 5 2 2" xfId="4294" xr:uid="{C046FB60-F8C2-4197-AB6D-A4AC8153E456}"/>
    <cellStyle name="Comma 33 5 2 2 2" xfId="8520" xr:uid="{FFCBA831-CF06-425A-A43D-92407CB03DA6}"/>
    <cellStyle name="Comma 33 5 2 2 2 2" xfId="16968" xr:uid="{E3CA71E8-6740-499C-8CE4-09C00175B9DA}"/>
    <cellStyle name="Comma 33 5 2 2 2 2 2" xfId="33908" xr:uid="{579C3EF5-3EC1-4367-9EBA-E8EA6405C338}"/>
    <cellStyle name="Comma 33 5 2 2 2 3" xfId="25460" xr:uid="{E9301914-DE2D-486A-A920-A0CBD88CAD0F}"/>
    <cellStyle name="Comma 33 5 2 2 3" xfId="12744" xr:uid="{25917540-B612-4E55-9D77-E136FA7DBF18}"/>
    <cellStyle name="Comma 33 5 2 2 3 2" xfId="29684" xr:uid="{7C92F39E-DFB2-40B9-AF3A-88B3A923F586}"/>
    <cellStyle name="Comma 33 5 2 2 4" xfId="21236" xr:uid="{5E76065F-13D7-49A7-8FB2-7C51F279833C}"/>
    <cellStyle name="Comma 33 5 2 3" xfId="6408" xr:uid="{AC670499-D0EB-42A8-9F3F-16DF41E6B6DC}"/>
    <cellStyle name="Comma 33 5 2 3 2" xfId="14856" xr:uid="{39F4686B-BA9C-4239-803F-75575AD08345}"/>
    <cellStyle name="Comma 33 5 2 3 2 2" xfId="31796" xr:uid="{236C5FC0-8F96-459E-9F27-5CB0C677AF00}"/>
    <cellStyle name="Comma 33 5 2 3 3" xfId="23348" xr:uid="{ACF70307-684F-40C6-8CD7-888658658173}"/>
    <cellStyle name="Comma 33 5 2 4" xfId="10632" xr:uid="{AF729F23-34F5-4DD8-B79F-5C72EBE9D95A}"/>
    <cellStyle name="Comma 33 5 2 4 2" xfId="27572" xr:uid="{9D11B55F-D2DA-4A30-B653-11D76F4DB3AC}"/>
    <cellStyle name="Comma 33 5 2 5" xfId="19124" xr:uid="{C11F42E9-65E1-4BE7-96BF-61544FF6266E}"/>
    <cellStyle name="Comma 33 5 3" xfId="3238" xr:uid="{B608C398-810F-430C-9FC6-5634BAE62CB1}"/>
    <cellStyle name="Comma 33 5 3 2" xfId="7464" xr:uid="{0E864AE9-265C-4F48-8B3A-23F09A69B5F8}"/>
    <cellStyle name="Comma 33 5 3 2 2" xfId="15912" xr:uid="{ABA158B4-A9F0-4BFB-8065-BE63F3E7133E}"/>
    <cellStyle name="Comma 33 5 3 2 2 2" xfId="32852" xr:uid="{82EE91E4-653C-4D68-8633-71969FEBC84D}"/>
    <cellStyle name="Comma 33 5 3 2 3" xfId="24404" xr:uid="{43E4AAD8-BF45-4D02-9D79-7FA6B47A5C90}"/>
    <cellStyle name="Comma 33 5 3 3" xfId="11688" xr:uid="{D4876094-1A7E-460F-9A02-0F9D099B2E99}"/>
    <cellStyle name="Comma 33 5 3 3 2" xfId="28628" xr:uid="{392B0C38-1B2D-4A51-99D2-959A2C7B3CFC}"/>
    <cellStyle name="Comma 33 5 3 4" xfId="20180" xr:uid="{31FE7B10-F507-423A-8E3F-14B71C94BE47}"/>
    <cellStyle name="Comma 33 5 4" xfId="5352" xr:uid="{45CC6EC8-B685-4872-AAFA-B33576FE5DBD}"/>
    <cellStyle name="Comma 33 5 4 2" xfId="13800" xr:uid="{4D4BE984-189C-41AB-B7BF-E8D7774C3605}"/>
    <cellStyle name="Comma 33 5 4 2 2" xfId="30740" xr:uid="{D5050B33-7828-4D97-9622-64A40D019530}"/>
    <cellStyle name="Comma 33 5 4 3" xfId="22292" xr:uid="{7F42D6E1-3F2E-4DAE-B40B-24EDD33CC9E6}"/>
    <cellStyle name="Comma 33 5 5" xfId="9576" xr:uid="{7B61E217-B73B-4DA1-AD20-CC1BCF40FCCE}"/>
    <cellStyle name="Comma 33 5 5 2" xfId="26516" xr:uid="{F57DC2FE-F5E3-4C49-9321-587DBD17EBBD}"/>
    <cellStyle name="Comma 33 5 6" xfId="18068" xr:uid="{C8527ABC-54B0-4AB1-A060-F84712233973}"/>
    <cellStyle name="Comma 33 6" xfId="1302" xr:uid="{8A354F73-9624-424D-8664-A13AE31B80F8}"/>
    <cellStyle name="Comma 33 6 2" xfId="2358" xr:uid="{CDC863F1-6A95-4E52-B0D9-2F07F796AE3B}"/>
    <cellStyle name="Comma 33 6 2 2" xfId="4470" xr:uid="{19848EA2-F878-437E-AC5E-0157A5D34F6A}"/>
    <cellStyle name="Comma 33 6 2 2 2" xfId="8696" xr:uid="{627E4180-A1F4-41BF-9842-597EB41B996A}"/>
    <cellStyle name="Comma 33 6 2 2 2 2" xfId="17144" xr:uid="{EC121055-B3B2-4DC4-B68C-A6A9CC363FF2}"/>
    <cellStyle name="Comma 33 6 2 2 2 2 2" xfId="34084" xr:uid="{4143DD30-6165-45A3-AE4E-8A4493100EB8}"/>
    <cellStyle name="Comma 33 6 2 2 2 3" xfId="25636" xr:uid="{77B6D60D-A8D8-460E-BFC6-41F662AC9ECD}"/>
    <cellStyle name="Comma 33 6 2 2 3" xfId="12920" xr:uid="{57CE9B59-0A22-47DB-BC00-A9800D53B641}"/>
    <cellStyle name="Comma 33 6 2 2 3 2" xfId="29860" xr:uid="{D9CE4618-9953-49E5-B142-5A85299D28F9}"/>
    <cellStyle name="Comma 33 6 2 2 4" xfId="21412" xr:uid="{55325252-3D07-4B73-B09F-FAF23C18F3CA}"/>
    <cellStyle name="Comma 33 6 2 3" xfId="6584" xr:uid="{B2047EA7-5FBD-4FBD-8778-A9C3E1345AB3}"/>
    <cellStyle name="Comma 33 6 2 3 2" xfId="15032" xr:uid="{F8E4949D-0E2F-4097-B569-4A115100D3AA}"/>
    <cellStyle name="Comma 33 6 2 3 2 2" xfId="31972" xr:uid="{D78E5EFA-241B-4559-A7C8-02B195C3A012}"/>
    <cellStyle name="Comma 33 6 2 3 3" xfId="23524" xr:uid="{6D531DDC-CC72-4AD1-A13B-BE3DA1DD2454}"/>
    <cellStyle name="Comma 33 6 2 4" xfId="10808" xr:uid="{FCDDF30F-7F2E-4661-8340-10ECAC75E139}"/>
    <cellStyle name="Comma 33 6 2 4 2" xfId="27748" xr:uid="{02004B12-DD4B-49CB-AA12-C48A6998AFFB}"/>
    <cellStyle name="Comma 33 6 2 5" xfId="19300" xr:uid="{8AE9EEE0-6692-4203-89E8-4B096061BA18}"/>
    <cellStyle name="Comma 33 6 3" xfId="3414" xr:uid="{2138522C-7E9C-4771-B3FD-D5C712FB41E1}"/>
    <cellStyle name="Comma 33 6 3 2" xfId="7640" xr:uid="{643B4479-BC07-4957-A242-F126CCAA64F7}"/>
    <cellStyle name="Comma 33 6 3 2 2" xfId="16088" xr:uid="{2F149549-F3DD-4112-9051-A115BBB9F030}"/>
    <cellStyle name="Comma 33 6 3 2 2 2" xfId="33028" xr:uid="{F22E84D9-1CCD-4539-A8E4-F8F2122CC54F}"/>
    <cellStyle name="Comma 33 6 3 2 3" xfId="24580" xr:uid="{21AFD456-4C53-4E1D-9EB0-935207AF99AE}"/>
    <cellStyle name="Comma 33 6 3 3" xfId="11864" xr:uid="{4944CAAB-28DB-48F5-9933-671578A82373}"/>
    <cellStyle name="Comma 33 6 3 3 2" xfId="28804" xr:uid="{29287863-F96E-47F2-8F7F-4B6D6AAA094C}"/>
    <cellStyle name="Comma 33 6 3 4" xfId="20356" xr:uid="{6FABC49C-C346-47BB-9FC5-E338AAFFC415}"/>
    <cellStyle name="Comma 33 6 4" xfId="5528" xr:uid="{42E5BCC3-E562-4435-8765-A541BECBFFD8}"/>
    <cellStyle name="Comma 33 6 4 2" xfId="13976" xr:uid="{0A9DA010-0089-4E35-913C-5125F79D4800}"/>
    <cellStyle name="Comma 33 6 4 2 2" xfId="30916" xr:uid="{B2582AD0-D7C3-4931-90BB-558CC57FA221}"/>
    <cellStyle name="Comma 33 6 4 3" xfId="22468" xr:uid="{7C4EA029-7713-43F3-9FAF-826E270D5D3E}"/>
    <cellStyle name="Comma 33 6 5" xfId="9752" xr:uid="{64EA5990-DC97-40C1-AF23-BA6622609B34}"/>
    <cellStyle name="Comma 33 6 5 2" xfId="26692" xr:uid="{B0F0BDB4-3A39-4653-9165-C7F41F98CE3F}"/>
    <cellStyle name="Comma 33 6 6" xfId="18244" xr:uid="{63B66B4F-34A8-4DC8-AEDC-BF4ED6B0108A}"/>
    <cellStyle name="Comma 33 7" xfId="1478" xr:uid="{ACBAFD68-C8E1-496B-B07B-2E8AFD25B685}"/>
    <cellStyle name="Comma 33 7 2" xfId="3590" xr:uid="{6BE69B3C-6299-4A48-B41F-0FB246619821}"/>
    <cellStyle name="Comma 33 7 2 2" xfId="7816" xr:uid="{AA0AA8FF-08FE-45BB-B2F4-CC106542440F}"/>
    <cellStyle name="Comma 33 7 2 2 2" xfId="16264" xr:uid="{0FB78FFD-006F-4B10-A993-E4E5693186CC}"/>
    <cellStyle name="Comma 33 7 2 2 2 2" xfId="33204" xr:uid="{24636D07-4A5D-4599-BFB0-52DE128AA4CE}"/>
    <cellStyle name="Comma 33 7 2 2 3" xfId="24756" xr:uid="{22BE3A09-E0AB-482F-98E6-DCFCA66E7A23}"/>
    <cellStyle name="Comma 33 7 2 3" xfId="12040" xr:uid="{EF50345A-709A-4BF9-BEDC-2C3C33162400}"/>
    <cellStyle name="Comma 33 7 2 3 2" xfId="28980" xr:uid="{F2BC0B69-4CCD-4B25-AA0F-337BA8897739}"/>
    <cellStyle name="Comma 33 7 2 4" xfId="20532" xr:uid="{BE29345C-008A-4B5F-9477-AD13A9189E53}"/>
    <cellStyle name="Comma 33 7 3" xfId="5704" xr:uid="{C7E38794-480C-4309-BFC5-9FB008C54D59}"/>
    <cellStyle name="Comma 33 7 3 2" xfId="14152" xr:uid="{6E4E146F-CE8F-46A8-8E52-CB095D4C05CA}"/>
    <cellStyle name="Comma 33 7 3 2 2" xfId="31092" xr:uid="{16256034-95C3-43B6-B93F-E2EB99A86DBE}"/>
    <cellStyle name="Comma 33 7 3 3" xfId="22644" xr:uid="{4EFEEC89-BAC6-4AD1-92FB-1FAFE32111CE}"/>
    <cellStyle name="Comma 33 7 4" xfId="9928" xr:uid="{17FF8C6F-B4A3-498F-AA05-189D130483E9}"/>
    <cellStyle name="Comma 33 7 4 2" xfId="26868" xr:uid="{68934C0E-52C4-4E97-85FB-FD2341868865}"/>
    <cellStyle name="Comma 33 7 5" xfId="18420" xr:uid="{81F47EA6-DEE9-4B78-B8B1-D0D96914ACBA}"/>
    <cellStyle name="Comma 33 8" xfId="2534" xr:uid="{ADC038E9-A53B-42F3-9C3C-2D5390F379EA}"/>
    <cellStyle name="Comma 33 8 2" xfId="6760" xr:uid="{43A2D663-97C9-49F0-BD43-3975F80E5347}"/>
    <cellStyle name="Comma 33 8 2 2" xfId="15208" xr:uid="{F74A2D36-7BD7-460A-A779-810621BAD647}"/>
    <cellStyle name="Comma 33 8 2 2 2" xfId="32148" xr:uid="{1EB399F4-CF9C-4C6C-ACDC-04F10DF16E42}"/>
    <cellStyle name="Comma 33 8 2 3" xfId="23700" xr:uid="{80B4CCA4-8828-4887-B386-41BCB8A4E829}"/>
    <cellStyle name="Comma 33 8 3" xfId="10984" xr:uid="{6DFE7A99-4E9C-48B1-B63D-B2275A901BF8}"/>
    <cellStyle name="Comma 33 8 3 2" xfId="27924" xr:uid="{D988FD69-4C9A-4B61-9ED5-384CC3113A7B}"/>
    <cellStyle name="Comma 33 8 4" xfId="19476" xr:uid="{37099DFE-2B47-47E2-B49F-CFCCCEAAFE2A}"/>
    <cellStyle name="Comma 33 9" xfId="4647" xr:uid="{475A0DFB-D7DB-4D82-A3F4-3CBEAA73B42D}"/>
    <cellStyle name="Comma 33 9 2" xfId="13096" xr:uid="{93D9DD7B-3558-4A2B-81E5-A27D4CA653FE}"/>
    <cellStyle name="Comma 33 9 2 2" xfId="30036" xr:uid="{4B8C70E3-AE74-4978-9DA1-4F506D854AA1}"/>
    <cellStyle name="Comma 33 9 3" xfId="21588" xr:uid="{41370C8E-8E3E-4BD5-B64F-83734BFDC81C}"/>
    <cellStyle name="Comma 34" xfId="148" xr:uid="{2E4F66CD-5E69-4318-AF74-C88ED9693F35}"/>
    <cellStyle name="Comma 34 10" xfId="8874" xr:uid="{08CEFBE1-72F2-442E-AD6A-A421BE835AFA}"/>
    <cellStyle name="Comma 34 10 2" xfId="25814" xr:uid="{A166459C-8D5F-4D5F-89ED-1C6A7C56E6B6}"/>
    <cellStyle name="Comma 34 11" xfId="17342" xr:uid="{23C37F1B-EB19-4699-B97D-525CFC611957}"/>
    <cellStyle name="Comma 34 2" xfId="149" xr:uid="{C7FE908F-8EBC-47F0-AD04-1B2BD4F671D5}"/>
    <cellStyle name="Comma 34 2 10" xfId="17343" xr:uid="{9B4C2F04-D02F-42E2-BAE3-67FAF609E0D7}"/>
    <cellStyle name="Comma 34 2 2" xfId="594" xr:uid="{1BDEE693-9672-4262-BAFA-3FBE9293CB6E}"/>
    <cellStyle name="Comma 34 2 2 2" xfId="947" xr:uid="{A97CAC5F-27EE-4244-8D38-D6760E60E4A6}"/>
    <cellStyle name="Comma 34 2 2 2 2" xfId="2009" xr:uid="{1DEF808B-F23F-4625-9623-B7071CB6252B}"/>
    <cellStyle name="Comma 34 2 2 2 2 2" xfId="4121" xr:uid="{3DACA6DF-3720-44C0-96FE-1ABCA70DB69D}"/>
    <cellStyle name="Comma 34 2 2 2 2 2 2" xfId="8347" xr:uid="{BFB4B8AA-62E8-42F1-A220-F3A49E2B08E9}"/>
    <cellStyle name="Comma 34 2 2 2 2 2 2 2" xfId="16795" xr:uid="{66E2CE67-EF56-46CF-BC2B-A2D3B5BB2612}"/>
    <cellStyle name="Comma 34 2 2 2 2 2 2 2 2" xfId="33735" xr:uid="{56C41838-194C-475F-8A0C-97F25D42FF72}"/>
    <cellStyle name="Comma 34 2 2 2 2 2 2 3" xfId="25287" xr:uid="{72149049-C094-4A04-8D28-E89C9CEF95E6}"/>
    <cellStyle name="Comma 34 2 2 2 2 2 3" xfId="12571" xr:uid="{B27EBC55-71F3-49C8-AD9D-F8DA08848378}"/>
    <cellStyle name="Comma 34 2 2 2 2 2 3 2" xfId="29511" xr:uid="{32F5A33E-ACBB-4F20-ABBE-766945B1D44E}"/>
    <cellStyle name="Comma 34 2 2 2 2 2 4" xfId="21063" xr:uid="{4EE685D2-364E-47D4-82D7-0951BB22D284}"/>
    <cellStyle name="Comma 34 2 2 2 2 3" xfId="6235" xr:uid="{DC7948EB-3419-43F2-B9CD-18700DF4881D}"/>
    <cellStyle name="Comma 34 2 2 2 2 3 2" xfId="14683" xr:uid="{438361EF-98AC-41BE-955B-F1166456BEF3}"/>
    <cellStyle name="Comma 34 2 2 2 2 3 2 2" xfId="31623" xr:uid="{59676BB2-3CD5-4063-B320-FFCF73FE46A2}"/>
    <cellStyle name="Comma 34 2 2 2 2 3 3" xfId="23175" xr:uid="{1D649084-EBB8-4F16-B9AF-8593CC5D5994}"/>
    <cellStyle name="Comma 34 2 2 2 2 4" xfId="10459" xr:uid="{8073B6F9-EE4C-430D-99BA-FA362CFD345D}"/>
    <cellStyle name="Comma 34 2 2 2 2 4 2" xfId="27399" xr:uid="{12B85D60-9C83-455D-BE1C-417FC6BDF94B}"/>
    <cellStyle name="Comma 34 2 2 2 2 5" xfId="18951" xr:uid="{B420D148-93C2-4173-A66B-DCDDF4610B8C}"/>
    <cellStyle name="Comma 34 2 2 2 3" xfId="3065" xr:uid="{23CD1867-FFC1-4DD8-8B0A-5E0FBFBDD97B}"/>
    <cellStyle name="Comma 34 2 2 2 3 2" xfId="7291" xr:uid="{38F4063E-F812-4ABF-9ED1-8359FF2B3801}"/>
    <cellStyle name="Comma 34 2 2 2 3 2 2" xfId="15739" xr:uid="{165C7132-00AE-4351-9512-05D0F07A38E9}"/>
    <cellStyle name="Comma 34 2 2 2 3 2 2 2" xfId="32679" xr:uid="{1D7CE806-3B4A-4810-AB43-D16DE45412FB}"/>
    <cellStyle name="Comma 34 2 2 2 3 2 3" xfId="24231" xr:uid="{96E5E39E-B02E-412F-839C-45735BD8CC1C}"/>
    <cellStyle name="Comma 34 2 2 2 3 3" xfId="11515" xr:uid="{8310AD32-DFA0-4348-B376-844ED83ED2BC}"/>
    <cellStyle name="Comma 34 2 2 2 3 3 2" xfId="28455" xr:uid="{AD508257-9F4D-4584-A46D-D1A6C3C297DB}"/>
    <cellStyle name="Comma 34 2 2 2 3 4" xfId="20007" xr:uid="{4423EB10-FFC0-4619-B943-7A77A302D62E}"/>
    <cellStyle name="Comma 34 2 2 2 4" xfId="5179" xr:uid="{80E65FE9-E7BC-410D-A3E6-77C00DEB5E3E}"/>
    <cellStyle name="Comma 34 2 2 2 4 2" xfId="13627" xr:uid="{642F3D1E-6FC8-4247-9DEB-CCA44FDCFA89}"/>
    <cellStyle name="Comma 34 2 2 2 4 2 2" xfId="30567" xr:uid="{987C20B5-701B-40C7-BD14-9C7588A50BFD}"/>
    <cellStyle name="Comma 34 2 2 2 4 3" xfId="22119" xr:uid="{CBA0CDA0-D845-4BB1-B5BF-09FD5730FD37}"/>
    <cellStyle name="Comma 34 2 2 2 5" xfId="9403" xr:uid="{E0ADB3AE-5D1F-4BA3-8C78-901CC827B9B5}"/>
    <cellStyle name="Comma 34 2 2 2 5 2" xfId="26343" xr:uid="{2BCF2369-75C6-4357-B684-E0F43FF88148}"/>
    <cellStyle name="Comma 34 2 2 2 6" xfId="17895" xr:uid="{138FEF12-80AC-43AA-BE33-E013B43CA254}"/>
    <cellStyle name="Comma 34 2 2 3" xfId="1657" xr:uid="{D28BA1BA-E88E-4976-8955-1A3E0DAC7469}"/>
    <cellStyle name="Comma 34 2 2 3 2" xfId="3769" xr:uid="{AD4D0F03-8787-4B08-A53B-D24836519CA0}"/>
    <cellStyle name="Comma 34 2 2 3 2 2" xfId="7995" xr:uid="{D9651569-1054-4DBC-A0FE-2E376796D0FA}"/>
    <cellStyle name="Comma 34 2 2 3 2 2 2" xfId="16443" xr:uid="{58CCB51D-1DF8-46F4-B501-6D58DAAA5615}"/>
    <cellStyle name="Comma 34 2 2 3 2 2 2 2" xfId="33383" xr:uid="{FC57E958-2E11-45BA-A1D1-B08E569B165E}"/>
    <cellStyle name="Comma 34 2 2 3 2 2 3" xfId="24935" xr:uid="{87BDF1AF-7022-44BD-A784-A474FAD13EA0}"/>
    <cellStyle name="Comma 34 2 2 3 2 3" xfId="12219" xr:uid="{8C2D1384-3550-4DB4-89AC-179F5B03E887}"/>
    <cellStyle name="Comma 34 2 2 3 2 3 2" xfId="29159" xr:uid="{9F412CDA-5223-4D17-A81B-D96369748B32}"/>
    <cellStyle name="Comma 34 2 2 3 2 4" xfId="20711" xr:uid="{C5D44342-0487-42BD-B169-51EB3C59C528}"/>
    <cellStyle name="Comma 34 2 2 3 3" xfId="5883" xr:uid="{31431C7D-A27E-4777-A1D3-2867C7E91A61}"/>
    <cellStyle name="Comma 34 2 2 3 3 2" xfId="14331" xr:uid="{5C979836-49DA-409C-8189-7322C3A69696}"/>
    <cellStyle name="Comma 34 2 2 3 3 2 2" xfId="31271" xr:uid="{9C5E751C-3A64-4B07-8AA8-D0C62C56D2A6}"/>
    <cellStyle name="Comma 34 2 2 3 3 3" xfId="22823" xr:uid="{DFF0C5A9-1904-4D8D-ABCF-AE522642E66B}"/>
    <cellStyle name="Comma 34 2 2 3 4" xfId="10107" xr:uid="{86D06167-6ECE-41C1-8C1E-5CB79774D4AE}"/>
    <cellStyle name="Comma 34 2 2 3 4 2" xfId="27047" xr:uid="{EC99EA9A-3A88-4C1B-94C6-D8EED255A8C7}"/>
    <cellStyle name="Comma 34 2 2 3 5" xfId="18599" xr:uid="{BB01689B-7A25-46D8-95E6-5CFA3167A2BA}"/>
    <cellStyle name="Comma 34 2 2 4" xfId="2713" xr:uid="{7921CDD4-47B9-4EEF-AE6E-A72988083350}"/>
    <cellStyle name="Comma 34 2 2 4 2" xfId="6939" xr:uid="{58D31E25-E666-499A-8EEE-A3DB6F7F815F}"/>
    <cellStyle name="Comma 34 2 2 4 2 2" xfId="15387" xr:uid="{26B843AC-181F-40E7-9B19-E004940CC921}"/>
    <cellStyle name="Comma 34 2 2 4 2 2 2" xfId="32327" xr:uid="{45F0FDBF-6ADB-4A24-895F-E1ACDFEA9A83}"/>
    <cellStyle name="Comma 34 2 2 4 2 3" xfId="23879" xr:uid="{631B29C7-C97E-496A-8B32-89FCAF23DE99}"/>
    <cellStyle name="Comma 34 2 2 4 3" xfId="11163" xr:uid="{793B064F-EF09-4A7E-AABB-7685E56117AF}"/>
    <cellStyle name="Comma 34 2 2 4 3 2" xfId="28103" xr:uid="{1D1571D0-BCAB-4F79-8D95-BED2B702FE1F}"/>
    <cellStyle name="Comma 34 2 2 4 4" xfId="19655" xr:uid="{F7DC1FC8-1653-4A8B-A33E-A8998A8D4FD2}"/>
    <cellStyle name="Comma 34 2 2 5" xfId="4827" xr:uid="{E06865B8-008B-48CA-93C3-36C70C89B52F}"/>
    <cellStyle name="Comma 34 2 2 5 2" xfId="13275" xr:uid="{C53CAE7C-24F4-4F4B-A0D6-4573B5A43EAB}"/>
    <cellStyle name="Comma 34 2 2 5 2 2" xfId="30215" xr:uid="{4E35EFAE-82FC-4306-BE25-2CB8DA80A52B}"/>
    <cellStyle name="Comma 34 2 2 5 3" xfId="21767" xr:uid="{13E0CE01-B17B-45D9-A69E-DC5436D87516}"/>
    <cellStyle name="Comma 34 2 2 6" xfId="9051" xr:uid="{E7566B25-A23C-4EA1-A841-F5B5ECFDEFFF}"/>
    <cellStyle name="Comma 34 2 2 6 2" xfId="25991" xr:uid="{BF634C4D-2DAE-4185-9968-7766593409D7}"/>
    <cellStyle name="Comma 34 2 2 7" xfId="17543" xr:uid="{028352B0-8B82-42DB-88C9-F72D4E51B9BF}"/>
    <cellStyle name="Comma 34 2 3" xfId="771" xr:uid="{B37333EF-08BC-41E9-9736-55DD4BA3CCE4}"/>
    <cellStyle name="Comma 34 2 3 2" xfId="1833" xr:uid="{BE9F3C5A-337B-46D6-9A1C-748275A0E9C6}"/>
    <cellStyle name="Comma 34 2 3 2 2" xfId="3945" xr:uid="{0674C1A8-7342-46AC-A451-78B7F4E011B6}"/>
    <cellStyle name="Comma 34 2 3 2 2 2" xfId="8171" xr:uid="{775DA773-C7C4-4962-8AD5-738F50FAD100}"/>
    <cellStyle name="Comma 34 2 3 2 2 2 2" xfId="16619" xr:uid="{049FB068-B217-4D8B-B777-F82D5787BAC3}"/>
    <cellStyle name="Comma 34 2 3 2 2 2 2 2" xfId="33559" xr:uid="{3DD5DD50-DA6F-4211-A46A-8422E867ACBE}"/>
    <cellStyle name="Comma 34 2 3 2 2 2 3" xfId="25111" xr:uid="{BE61CD92-2D21-4CB5-94F0-794719F140D6}"/>
    <cellStyle name="Comma 34 2 3 2 2 3" xfId="12395" xr:uid="{46CF76E5-FB80-4EEE-9AE1-350E7D0755FA}"/>
    <cellStyle name="Comma 34 2 3 2 2 3 2" xfId="29335" xr:uid="{500BA277-5538-47D2-9763-DF3EF6827F31}"/>
    <cellStyle name="Comma 34 2 3 2 2 4" xfId="20887" xr:uid="{94B12D59-03E1-494F-A0C2-F00C91BFA752}"/>
    <cellStyle name="Comma 34 2 3 2 3" xfId="6059" xr:uid="{E1F8190B-9128-4DF6-9CE7-B81D2CA68C11}"/>
    <cellStyle name="Comma 34 2 3 2 3 2" xfId="14507" xr:uid="{A02FB2C8-A466-4BCE-9292-42F9CBEE2BDC}"/>
    <cellStyle name="Comma 34 2 3 2 3 2 2" xfId="31447" xr:uid="{AECC1680-2BFB-493F-80D9-B6591991CA89}"/>
    <cellStyle name="Comma 34 2 3 2 3 3" xfId="22999" xr:uid="{1C5A0985-3CA4-47C5-9206-8F760AE47F19}"/>
    <cellStyle name="Comma 34 2 3 2 4" xfId="10283" xr:uid="{95130E9F-C108-46D5-9821-C237B838C40B}"/>
    <cellStyle name="Comma 34 2 3 2 4 2" xfId="27223" xr:uid="{E647EB3E-706F-443E-8F88-3AE493DFEF73}"/>
    <cellStyle name="Comma 34 2 3 2 5" xfId="18775" xr:uid="{762A880A-CD4B-41B6-8B78-5A914696F53E}"/>
    <cellStyle name="Comma 34 2 3 3" xfId="2889" xr:uid="{3EDD9A19-DC68-475E-BFB2-D5E2CF221A8B}"/>
    <cellStyle name="Comma 34 2 3 3 2" xfId="7115" xr:uid="{36175FE2-E822-45B4-8F71-8B49878C539A}"/>
    <cellStyle name="Comma 34 2 3 3 2 2" xfId="15563" xr:uid="{8444E251-F958-41FB-A3BD-59F75443783E}"/>
    <cellStyle name="Comma 34 2 3 3 2 2 2" xfId="32503" xr:uid="{DE95161D-5561-40BF-AB90-5AA418A08F83}"/>
    <cellStyle name="Comma 34 2 3 3 2 3" xfId="24055" xr:uid="{5B8F49EF-948F-45A9-AFE3-0F11A168ADE5}"/>
    <cellStyle name="Comma 34 2 3 3 3" xfId="11339" xr:uid="{C29C4755-38CE-493C-AD33-F7BFF775C33F}"/>
    <cellStyle name="Comma 34 2 3 3 3 2" xfId="28279" xr:uid="{B5AFB37C-D771-4AD6-9928-5A566A9F0409}"/>
    <cellStyle name="Comma 34 2 3 3 4" xfId="19831" xr:uid="{9C58A041-568B-4426-8B17-9D846A00069E}"/>
    <cellStyle name="Comma 34 2 3 4" xfId="5003" xr:uid="{12160010-C51E-4862-A3FE-2FABF4BF2042}"/>
    <cellStyle name="Comma 34 2 3 4 2" xfId="13451" xr:uid="{9FAEBE9D-E344-47A5-90DE-1359969CDAAC}"/>
    <cellStyle name="Comma 34 2 3 4 2 2" xfId="30391" xr:uid="{D93BA563-1609-4CEB-B81C-7B8B45B7325A}"/>
    <cellStyle name="Comma 34 2 3 4 3" xfId="21943" xr:uid="{29729F9B-E951-4335-B973-549252D6A96D}"/>
    <cellStyle name="Comma 34 2 3 5" xfId="9227" xr:uid="{573469C2-6487-4060-AD34-6E375FD682D1}"/>
    <cellStyle name="Comma 34 2 3 5 2" xfId="26167" xr:uid="{D52B2A94-00F9-4AE4-B0B7-6EFC731058A2}"/>
    <cellStyle name="Comma 34 2 3 6" xfId="17719" xr:uid="{4AE9BEFC-5884-4EBE-9DC4-FABBAA2064E3}"/>
    <cellStyle name="Comma 34 2 4" xfId="1123" xr:uid="{8CF57C74-E17B-424C-9205-C484B6FEAFB8}"/>
    <cellStyle name="Comma 34 2 4 2" xfId="2185" xr:uid="{8D782E66-58D7-43D4-9DB5-735CAEC6036A}"/>
    <cellStyle name="Comma 34 2 4 2 2" xfId="4297" xr:uid="{CB969172-CC02-41D4-BABD-45815E18A532}"/>
    <cellStyle name="Comma 34 2 4 2 2 2" xfId="8523" xr:uid="{B86E529A-FCEB-4F31-A4A4-98D30032EA92}"/>
    <cellStyle name="Comma 34 2 4 2 2 2 2" xfId="16971" xr:uid="{6308076F-CC04-4E8D-80A7-195713ACD1AD}"/>
    <cellStyle name="Comma 34 2 4 2 2 2 2 2" xfId="33911" xr:uid="{EC73E3D4-0DB7-47DB-87F2-EC819A7E7141}"/>
    <cellStyle name="Comma 34 2 4 2 2 2 3" xfId="25463" xr:uid="{8AF10096-C461-46AF-9AB9-20D087C3A639}"/>
    <cellStyle name="Comma 34 2 4 2 2 3" xfId="12747" xr:uid="{22D7E8FE-CFC2-4B1E-8CF2-2D1DEBE196A9}"/>
    <cellStyle name="Comma 34 2 4 2 2 3 2" xfId="29687" xr:uid="{796CB79E-2633-419B-AF55-C77CC1E6144A}"/>
    <cellStyle name="Comma 34 2 4 2 2 4" xfId="21239" xr:uid="{1373789F-BA72-4C8F-9DD8-35C6D3F859AF}"/>
    <cellStyle name="Comma 34 2 4 2 3" xfId="6411" xr:uid="{8053722F-E256-44B6-BBA5-79E0C57AC3C9}"/>
    <cellStyle name="Comma 34 2 4 2 3 2" xfId="14859" xr:uid="{5F6AB63B-6F79-4BA8-8A6A-2A330EAA4597}"/>
    <cellStyle name="Comma 34 2 4 2 3 2 2" xfId="31799" xr:uid="{2652A785-F328-4EFE-AD62-42DFB8E48C43}"/>
    <cellStyle name="Comma 34 2 4 2 3 3" xfId="23351" xr:uid="{A734F3B8-8CAB-42C5-9F1E-D3FB8AD5DA54}"/>
    <cellStyle name="Comma 34 2 4 2 4" xfId="10635" xr:uid="{8A1E1BA3-1259-48F9-9A29-9C18E09A8AC6}"/>
    <cellStyle name="Comma 34 2 4 2 4 2" xfId="27575" xr:uid="{0B623CC2-F35E-4C36-8D91-B2C67C11ED61}"/>
    <cellStyle name="Comma 34 2 4 2 5" xfId="19127" xr:uid="{037472F2-C670-490A-B786-B2E2EEDAF447}"/>
    <cellStyle name="Comma 34 2 4 3" xfId="3241" xr:uid="{FC2BC034-3ECF-44AB-AA9C-90865ED87F27}"/>
    <cellStyle name="Comma 34 2 4 3 2" xfId="7467" xr:uid="{43C6A3AA-CD7E-4597-9458-E219EE2D2339}"/>
    <cellStyle name="Comma 34 2 4 3 2 2" xfId="15915" xr:uid="{8A440314-F13B-4FCF-86CC-FFDC703E32F9}"/>
    <cellStyle name="Comma 34 2 4 3 2 2 2" xfId="32855" xr:uid="{1C277B30-9A86-4D3B-93A1-74ADD7B39A66}"/>
    <cellStyle name="Comma 34 2 4 3 2 3" xfId="24407" xr:uid="{D07C9025-D58F-41EB-9638-ADCEB4A5F79B}"/>
    <cellStyle name="Comma 34 2 4 3 3" xfId="11691" xr:uid="{A1FC39F1-2625-4C1F-9F7A-BCAD65876518}"/>
    <cellStyle name="Comma 34 2 4 3 3 2" xfId="28631" xr:uid="{80BCAFC0-5A0E-412F-ABAC-05F6BA0770DF}"/>
    <cellStyle name="Comma 34 2 4 3 4" xfId="20183" xr:uid="{0BD4E952-CF81-40CD-9D48-22C750A54BE7}"/>
    <cellStyle name="Comma 34 2 4 4" xfId="5355" xr:uid="{48ECCCD6-E231-4B99-9683-73AC86767373}"/>
    <cellStyle name="Comma 34 2 4 4 2" xfId="13803" xr:uid="{BC9B2991-18ED-463A-A509-0E0819A340EB}"/>
    <cellStyle name="Comma 34 2 4 4 2 2" xfId="30743" xr:uid="{B9F320A3-5A74-463F-AE02-8FD621D02656}"/>
    <cellStyle name="Comma 34 2 4 4 3" xfId="22295" xr:uid="{456B29CE-3828-41F3-A80E-D9512012B351}"/>
    <cellStyle name="Comma 34 2 4 5" xfId="9579" xr:uid="{CCFEAB14-A5D5-498C-B7A0-85207BAF205B}"/>
    <cellStyle name="Comma 34 2 4 5 2" xfId="26519" xr:uid="{7EB432FF-1870-4D4D-A06F-14F95E3D324E}"/>
    <cellStyle name="Comma 34 2 4 6" xfId="18071" xr:uid="{4FE90153-1599-4BD6-B207-5A5110665D73}"/>
    <cellStyle name="Comma 34 2 5" xfId="1305" xr:uid="{52C27A49-5578-405C-8D96-8DFAC514D916}"/>
    <cellStyle name="Comma 34 2 5 2" xfId="2361" xr:uid="{8776D743-2FC5-4FA1-9EC2-808611F115B5}"/>
    <cellStyle name="Comma 34 2 5 2 2" xfId="4473" xr:uid="{1C2113F6-9F13-4E32-A0DE-0FC2C79D6BA2}"/>
    <cellStyle name="Comma 34 2 5 2 2 2" xfId="8699" xr:uid="{74D8F40B-9B1A-48C9-94D4-9E5C4BD4791F}"/>
    <cellStyle name="Comma 34 2 5 2 2 2 2" xfId="17147" xr:uid="{AFEDBF76-F0C0-4706-A4EC-D2879013F6E6}"/>
    <cellStyle name="Comma 34 2 5 2 2 2 2 2" xfId="34087" xr:uid="{034FB5EA-A0A2-43D6-B2A0-0A19B73A1221}"/>
    <cellStyle name="Comma 34 2 5 2 2 2 3" xfId="25639" xr:uid="{7A68FFC1-53C7-4B6B-BF2A-5B55F03D5810}"/>
    <cellStyle name="Comma 34 2 5 2 2 3" xfId="12923" xr:uid="{F11DAFAA-ED69-4D1F-A5F9-EC4EE1A39C45}"/>
    <cellStyle name="Comma 34 2 5 2 2 3 2" xfId="29863" xr:uid="{F465F33D-6E3A-464B-9405-F0414C435FCC}"/>
    <cellStyle name="Comma 34 2 5 2 2 4" xfId="21415" xr:uid="{5EE1E782-4E3D-4811-A980-DF1A25AD8356}"/>
    <cellStyle name="Comma 34 2 5 2 3" xfId="6587" xr:uid="{D4F25DA5-BD4B-41EC-AE49-7DE90AC54EC6}"/>
    <cellStyle name="Comma 34 2 5 2 3 2" xfId="15035" xr:uid="{1E5BFA66-19E6-45EB-BDB6-5F4E6E058CE7}"/>
    <cellStyle name="Comma 34 2 5 2 3 2 2" xfId="31975" xr:uid="{7ABC1DAC-3095-46E7-AB57-DD4C2AEBFE6A}"/>
    <cellStyle name="Comma 34 2 5 2 3 3" xfId="23527" xr:uid="{485C992D-02DF-4936-B78C-902418762F45}"/>
    <cellStyle name="Comma 34 2 5 2 4" xfId="10811" xr:uid="{9E49A543-0A97-430F-9CC6-8D6D0EB9EC6E}"/>
    <cellStyle name="Comma 34 2 5 2 4 2" xfId="27751" xr:uid="{F2897963-FB59-4A14-9422-0AB8CF707575}"/>
    <cellStyle name="Comma 34 2 5 2 5" xfId="19303" xr:uid="{BAD14C1B-DDE2-454B-93AF-9ADAF41DF1FF}"/>
    <cellStyle name="Comma 34 2 5 3" xfId="3417" xr:uid="{CA8D45D6-580F-4B6D-A44B-BEF4084348D6}"/>
    <cellStyle name="Comma 34 2 5 3 2" xfId="7643" xr:uid="{DCB329D1-5130-4274-8B24-86F847C91121}"/>
    <cellStyle name="Comma 34 2 5 3 2 2" xfId="16091" xr:uid="{84124A5D-897F-4360-AD60-2325D5ADF503}"/>
    <cellStyle name="Comma 34 2 5 3 2 2 2" xfId="33031" xr:uid="{ADEC02AD-FD1B-431A-92F5-C7EFD5776819}"/>
    <cellStyle name="Comma 34 2 5 3 2 3" xfId="24583" xr:uid="{3F305B66-BDE8-4FE3-A95D-6396CDF9B8A4}"/>
    <cellStyle name="Comma 34 2 5 3 3" xfId="11867" xr:uid="{D2BC8220-ECC8-4C40-A051-E5D64B5C829F}"/>
    <cellStyle name="Comma 34 2 5 3 3 2" xfId="28807" xr:uid="{3BA7B1F2-DB9C-471B-8C38-5D8A5A46CEEB}"/>
    <cellStyle name="Comma 34 2 5 3 4" xfId="20359" xr:uid="{2C5700C6-B615-421A-8190-2B4024CD8C5A}"/>
    <cellStyle name="Comma 34 2 5 4" xfId="5531" xr:uid="{BF208A2C-5F21-411D-9E08-29BD7702333D}"/>
    <cellStyle name="Comma 34 2 5 4 2" xfId="13979" xr:uid="{6CF1F3BA-AC38-40DF-A1F1-96C856FD58EA}"/>
    <cellStyle name="Comma 34 2 5 4 2 2" xfId="30919" xr:uid="{618A77FB-ACCD-43D4-9A58-A1EC33FB1BB7}"/>
    <cellStyle name="Comma 34 2 5 4 3" xfId="22471" xr:uid="{2385DFD7-BA75-46B7-9411-2D149A44AE20}"/>
    <cellStyle name="Comma 34 2 5 5" xfId="9755" xr:uid="{F2D83275-63AE-41A0-8371-F770B7EC9D3D}"/>
    <cellStyle name="Comma 34 2 5 5 2" xfId="26695" xr:uid="{7E864892-4959-4245-959F-1492E8D2F531}"/>
    <cellStyle name="Comma 34 2 5 6" xfId="18247" xr:uid="{5F4A4478-6B26-4B74-A5A1-137487ED60FD}"/>
    <cellStyle name="Comma 34 2 6" xfId="1481" xr:uid="{D7B94F5B-3C4D-4E36-A97C-72441C1592CA}"/>
    <cellStyle name="Comma 34 2 6 2" xfId="3593" xr:uid="{EE82D8DC-1D88-439C-934F-EA316E97E2F6}"/>
    <cellStyle name="Comma 34 2 6 2 2" xfId="7819" xr:uid="{ED69F148-61E2-4292-AB52-62AA4BA07830}"/>
    <cellStyle name="Comma 34 2 6 2 2 2" xfId="16267" xr:uid="{D74B5C6A-42AC-40DC-AC73-06051410E82B}"/>
    <cellStyle name="Comma 34 2 6 2 2 2 2" xfId="33207" xr:uid="{65A13159-AABE-4829-9264-612208A0F4F9}"/>
    <cellStyle name="Comma 34 2 6 2 2 3" xfId="24759" xr:uid="{037112A5-9033-49D0-9BF7-0F107C019D9E}"/>
    <cellStyle name="Comma 34 2 6 2 3" xfId="12043" xr:uid="{72967B76-E53A-4F29-A1B9-12DD43503FE4}"/>
    <cellStyle name="Comma 34 2 6 2 3 2" xfId="28983" xr:uid="{BD79CA16-287C-4744-9C1B-0014D4C6E521}"/>
    <cellStyle name="Comma 34 2 6 2 4" xfId="20535" xr:uid="{100B84F4-F957-4A78-BA87-33A1D4692C52}"/>
    <cellStyle name="Comma 34 2 6 3" xfId="5707" xr:uid="{78BBA508-CB58-40BE-B5C9-AA15654CAABD}"/>
    <cellStyle name="Comma 34 2 6 3 2" xfId="14155" xr:uid="{8394FBA9-C989-4E38-9C10-2074F212546E}"/>
    <cellStyle name="Comma 34 2 6 3 2 2" xfId="31095" xr:uid="{B198BA2F-6786-48C2-9605-E290C6409DD8}"/>
    <cellStyle name="Comma 34 2 6 3 3" xfId="22647" xr:uid="{936EE75C-CBEA-4F5D-AE72-3EE1597AC96C}"/>
    <cellStyle name="Comma 34 2 6 4" xfId="9931" xr:uid="{BD0DE3F0-4D3F-4569-8B51-F267C5FC211C}"/>
    <cellStyle name="Comma 34 2 6 4 2" xfId="26871" xr:uid="{127A3BF1-32A5-4960-A59C-2B96D6E77E10}"/>
    <cellStyle name="Comma 34 2 6 5" xfId="18423" xr:uid="{CF25D905-F9E4-45C3-97E8-46F8C3078956}"/>
    <cellStyle name="Comma 34 2 7" xfId="2537" xr:uid="{B0A0194F-526B-489E-9E56-0F3CDE76F1B9}"/>
    <cellStyle name="Comma 34 2 7 2" xfId="6763" xr:uid="{0EDE9589-245C-479D-8761-576F98E3C97E}"/>
    <cellStyle name="Comma 34 2 7 2 2" xfId="15211" xr:uid="{3FF3687E-B611-45C8-90D5-C6CBD4675DB9}"/>
    <cellStyle name="Comma 34 2 7 2 2 2" xfId="32151" xr:uid="{A9A0F415-B34A-4283-8692-3142861C1B3A}"/>
    <cellStyle name="Comma 34 2 7 2 3" xfId="23703" xr:uid="{B8041EEB-A45F-40B4-A367-0A2121BBCF52}"/>
    <cellStyle name="Comma 34 2 7 3" xfId="10987" xr:uid="{7CE599D5-B6C5-4C88-950A-5FD9157172AD}"/>
    <cellStyle name="Comma 34 2 7 3 2" xfId="27927" xr:uid="{150C4615-49BA-434D-BCCF-FB4DCF2ADCFD}"/>
    <cellStyle name="Comma 34 2 7 4" xfId="19479" xr:uid="{124B4CB4-3A31-4E93-AB71-5CA957CD31B2}"/>
    <cellStyle name="Comma 34 2 8" xfId="4650" xr:uid="{C0942FD5-C664-4C57-8A04-7D6AE0C3D8D1}"/>
    <cellStyle name="Comma 34 2 8 2" xfId="13099" xr:uid="{A9D1F760-14DB-4EA3-BB69-069980B8AA5D}"/>
    <cellStyle name="Comma 34 2 8 2 2" xfId="30039" xr:uid="{3C1E438C-B761-4DA2-8994-5C7719234602}"/>
    <cellStyle name="Comma 34 2 8 3" xfId="21591" xr:uid="{F125FB0A-2D9A-40ED-B7FE-9BC235CA9DD3}"/>
    <cellStyle name="Comma 34 2 9" xfId="8875" xr:uid="{4B70C7F7-FCF4-4BC7-A4EA-503167780E44}"/>
    <cellStyle name="Comma 34 2 9 2" xfId="25815" xr:uid="{CAFFFA11-BEFA-4D02-9739-BCC46557CF97}"/>
    <cellStyle name="Comma 34 3" xfId="593" xr:uid="{947C8596-6AC7-499E-B53C-49CFA57AA7BC}"/>
    <cellStyle name="Comma 34 3 2" xfId="946" xr:uid="{E28011DF-7FC1-4832-AF43-25D99A29C1C2}"/>
    <cellStyle name="Comma 34 3 2 2" xfId="2008" xr:uid="{AD1517A4-8532-4789-8B02-59CB9031C461}"/>
    <cellStyle name="Comma 34 3 2 2 2" xfId="4120" xr:uid="{B3C3FA58-1CC8-4858-8DA3-8D4C2D3175A4}"/>
    <cellStyle name="Comma 34 3 2 2 2 2" xfId="8346" xr:uid="{B97B1177-66C2-415B-948F-0895870D707E}"/>
    <cellStyle name="Comma 34 3 2 2 2 2 2" xfId="16794" xr:uid="{FD145356-C846-4E6A-9642-36C888FDCA70}"/>
    <cellStyle name="Comma 34 3 2 2 2 2 2 2" xfId="33734" xr:uid="{94BB31F9-CE56-4CBF-8F6D-22CDFFB083A5}"/>
    <cellStyle name="Comma 34 3 2 2 2 2 3" xfId="25286" xr:uid="{B36EB888-BA60-4E27-AA5C-D7DB4A36D7EA}"/>
    <cellStyle name="Comma 34 3 2 2 2 3" xfId="12570" xr:uid="{4DFCA2FB-73DE-444A-953C-DD97C0961C20}"/>
    <cellStyle name="Comma 34 3 2 2 2 3 2" xfId="29510" xr:uid="{741C1BDA-4AFC-4D33-98AB-9D818B9F87B2}"/>
    <cellStyle name="Comma 34 3 2 2 2 4" xfId="21062" xr:uid="{725F9F22-E5D6-4F36-B638-23C2C9E49E59}"/>
    <cellStyle name="Comma 34 3 2 2 3" xfId="6234" xr:uid="{34D53298-7996-4259-B96B-C34DF4BFED4F}"/>
    <cellStyle name="Comma 34 3 2 2 3 2" xfId="14682" xr:uid="{C2B45C12-BEC5-4E2E-9E5D-09006683F45F}"/>
    <cellStyle name="Comma 34 3 2 2 3 2 2" xfId="31622" xr:uid="{33B8B18F-560E-46EB-82B0-79BF9C39823F}"/>
    <cellStyle name="Comma 34 3 2 2 3 3" xfId="23174" xr:uid="{7F6E97D1-6CA6-4B1C-B0C3-D159D2757729}"/>
    <cellStyle name="Comma 34 3 2 2 4" xfId="10458" xr:uid="{83157074-61D7-4402-8F89-AC7BCF7F8A57}"/>
    <cellStyle name="Comma 34 3 2 2 4 2" xfId="27398" xr:uid="{18B468BB-4B93-4B1D-91F0-6386D195E80F}"/>
    <cellStyle name="Comma 34 3 2 2 5" xfId="18950" xr:uid="{9CDCB168-E23F-4644-A672-61A2127B84F3}"/>
    <cellStyle name="Comma 34 3 2 3" xfId="3064" xr:uid="{BDE711F5-5830-4AF5-85F0-99F45313585A}"/>
    <cellStyle name="Comma 34 3 2 3 2" xfId="7290" xr:uid="{74FA09AC-2400-4CF6-B09C-99EAC15EA3DD}"/>
    <cellStyle name="Comma 34 3 2 3 2 2" xfId="15738" xr:uid="{4CD3CE86-6A42-4AE9-9E35-D4F79944208A}"/>
    <cellStyle name="Comma 34 3 2 3 2 2 2" xfId="32678" xr:uid="{9AE3DFF7-2F64-4CD3-A8F4-5DD4203A8A20}"/>
    <cellStyle name="Comma 34 3 2 3 2 3" xfId="24230" xr:uid="{69692F88-7A46-4616-8364-C1B4FD0FDA49}"/>
    <cellStyle name="Comma 34 3 2 3 3" xfId="11514" xr:uid="{3A685E6D-3F90-4F89-BB83-7CB8FCC7FF47}"/>
    <cellStyle name="Comma 34 3 2 3 3 2" xfId="28454" xr:uid="{CB85F6AD-BC54-490D-BE27-AD569F75ADBA}"/>
    <cellStyle name="Comma 34 3 2 3 4" xfId="20006" xr:uid="{2E290CAD-F8D9-4DF5-808B-5B5872FAA56E}"/>
    <cellStyle name="Comma 34 3 2 4" xfId="5178" xr:uid="{7EED20A2-04E8-4AC2-BB50-9595C70C5313}"/>
    <cellStyle name="Comma 34 3 2 4 2" xfId="13626" xr:uid="{93EFAB57-5C8E-4305-AEBC-9F9908703069}"/>
    <cellStyle name="Comma 34 3 2 4 2 2" xfId="30566" xr:uid="{9356CD7E-9747-45F9-AEF0-A96FD65726CA}"/>
    <cellStyle name="Comma 34 3 2 4 3" xfId="22118" xr:uid="{72D53A71-64E1-476B-9EF1-52C52A221181}"/>
    <cellStyle name="Comma 34 3 2 5" xfId="9402" xr:uid="{05824C41-992E-4BD2-8563-FD7963821F99}"/>
    <cellStyle name="Comma 34 3 2 5 2" xfId="26342" xr:uid="{3FE44CA0-CEBA-44A7-B034-FF07624ECC5F}"/>
    <cellStyle name="Comma 34 3 2 6" xfId="17894" xr:uid="{C006D324-6124-4FA5-B7CF-4652CB322703}"/>
    <cellStyle name="Comma 34 3 3" xfId="1656" xr:uid="{A33106BE-EC2B-4B86-B368-97370F36467D}"/>
    <cellStyle name="Comma 34 3 3 2" xfId="3768" xr:uid="{223CB7E5-A098-4D3B-9A97-01A01FEF3D64}"/>
    <cellStyle name="Comma 34 3 3 2 2" xfId="7994" xr:uid="{FC601645-FB03-4358-8F56-9D25DD38B1DA}"/>
    <cellStyle name="Comma 34 3 3 2 2 2" xfId="16442" xr:uid="{1A4E6204-989E-44C5-8A82-6A78A2D8A31D}"/>
    <cellStyle name="Comma 34 3 3 2 2 2 2" xfId="33382" xr:uid="{214AB52C-ACBD-47E5-89D8-B646BCF586C2}"/>
    <cellStyle name="Comma 34 3 3 2 2 3" xfId="24934" xr:uid="{A47071A7-8E5A-421D-B1F3-DAB5B0C79987}"/>
    <cellStyle name="Comma 34 3 3 2 3" xfId="12218" xr:uid="{BBBBB250-0D5C-42D6-AF6A-484B00146FAF}"/>
    <cellStyle name="Comma 34 3 3 2 3 2" xfId="29158" xr:uid="{221A7598-84DA-410B-885F-CDC5DDD2B1F6}"/>
    <cellStyle name="Comma 34 3 3 2 4" xfId="20710" xr:uid="{6148D609-7E4D-4C9E-9BF2-C4109D13034B}"/>
    <cellStyle name="Comma 34 3 3 3" xfId="5882" xr:uid="{1F2C2169-29DB-4F9E-A801-EEB831E38C8B}"/>
    <cellStyle name="Comma 34 3 3 3 2" xfId="14330" xr:uid="{412CA286-B272-4732-8816-CEF54FD1DCA8}"/>
    <cellStyle name="Comma 34 3 3 3 2 2" xfId="31270" xr:uid="{DCC3923E-6105-4150-AEF2-FC65E927BE72}"/>
    <cellStyle name="Comma 34 3 3 3 3" xfId="22822" xr:uid="{6D744C5E-0742-4F43-9269-AD3B9202210D}"/>
    <cellStyle name="Comma 34 3 3 4" xfId="10106" xr:uid="{AD19B39D-1D21-4ED4-A3A3-F4E5FAB89D12}"/>
    <cellStyle name="Comma 34 3 3 4 2" xfId="27046" xr:uid="{91F802BD-0793-4E6C-9C94-1D05554AAA51}"/>
    <cellStyle name="Comma 34 3 3 5" xfId="18598" xr:uid="{26D4B380-523B-466A-860F-D0B5E77C81E3}"/>
    <cellStyle name="Comma 34 3 4" xfId="2712" xr:uid="{50665155-D2B5-4B42-AE9D-1550B2B0596A}"/>
    <cellStyle name="Comma 34 3 4 2" xfId="6938" xr:uid="{7C99FB15-439F-4013-AE87-B75A3124F130}"/>
    <cellStyle name="Comma 34 3 4 2 2" xfId="15386" xr:uid="{4E2FF098-AFA9-462B-A0A7-244E5CE748F4}"/>
    <cellStyle name="Comma 34 3 4 2 2 2" xfId="32326" xr:uid="{D89D197E-1D54-4E1A-BA4F-DF6402A45655}"/>
    <cellStyle name="Comma 34 3 4 2 3" xfId="23878" xr:uid="{F6747AA9-23A6-4AC7-9100-B22299291EE7}"/>
    <cellStyle name="Comma 34 3 4 3" xfId="11162" xr:uid="{1D77D7AA-D5A3-4EA6-8F78-66CBE75D5C9F}"/>
    <cellStyle name="Comma 34 3 4 3 2" xfId="28102" xr:uid="{C543EA83-B993-49F0-9039-E32360F54D1E}"/>
    <cellStyle name="Comma 34 3 4 4" xfId="19654" xr:uid="{B6727AAB-C352-4759-8E96-83C3EFB3DE16}"/>
    <cellStyle name="Comma 34 3 5" xfId="4826" xr:uid="{1C1A9403-C550-4C77-BC56-667B09E0A95C}"/>
    <cellStyle name="Comma 34 3 5 2" xfId="13274" xr:uid="{C448565E-B82A-428E-A28C-3489F3A06A44}"/>
    <cellStyle name="Comma 34 3 5 2 2" xfId="30214" xr:uid="{08D0E140-AA90-46B2-A254-4EB55D71577E}"/>
    <cellStyle name="Comma 34 3 5 3" xfId="21766" xr:uid="{101A2390-F6F6-4FA1-B615-9935A4D17EB1}"/>
    <cellStyle name="Comma 34 3 6" xfId="9050" xr:uid="{ACDE6AD4-0608-48F8-9D89-AD78DEA8B0D0}"/>
    <cellStyle name="Comma 34 3 6 2" xfId="25990" xr:uid="{5B139EC3-F6E9-40F3-8D53-61BF985EA9EB}"/>
    <cellStyle name="Comma 34 3 7" xfId="17542" xr:uid="{0838391A-C0EF-4FD1-AB94-2BF919D34754}"/>
    <cellStyle name="Comma 34 4" xfId="770" xr:uid="{953840E8-BB2C-479C-B064-3BB18689300B}"/>
    <cellStyle name="Comma 34 4 2" xfId="1832" xr:uid="{D20507B2-B37E-4750-A53D-748457769F1E}"/>
    <cellStyle name="Comma 34 4 2 2" xfId="3944" xr:uid="{0102321B-41D8-4C54-981D-DFC534C2919E}"/>
    <cellStyle name="Comma 34 4 2 2 2" xfId="8170" xr:uid="{27BE67B3-5274-4216-A4E0-B793812C7B1B}"/>
    <cellStyle name="Comma 34 4 2 2 2 2" xfId="16618" xr:uid="{C8A23340-6859-4DF3-9322-610761A7BD56}"/>
    <cellStyle name="Comma 34 4 2 2 2 2 2" xfId="33558" xr:uid="{B3150085-1BED-4658-B7CD-C0BAB654D55C}"/>
    <cellStyle name="Comma 34 4 2 2 2 3" xfId="25110" xr:uid="{F21232E1-FDC2-482B-BEE7-0342DFCE8E42}"/>
    <cellStyle name="Comma 34 4 2 2 3" xfId="12394" xr:uid="{F1951603-217D-4C4F-97BD-449B900C8368}"/>
    <cellStyle name="Comma 34 4 2 2 3 2" xfId="29334" xr:uid="{7D2AA3CD-EFAA-49C5-A128-4F0CC52658B0}"/>
    <cellStyle name="Comma 34 4 2 2 4" xfId="20886" xr:uid="{3BF333FE-A467-4FEA-A309-80F59836978E}"/>
    <cellStyle name="Comma 34 4 2 3" xfId="6058" xr:uid="{B7415409-85C8-4A1F-BC38-510B8E8AB8BA}"/>
    <cellStyle name="Comma 34 4 2 3 2" xfId="14506" xr:uid="{981DA888-8D67-466E-8EA9-38A86DD5A286}"/>
    <cellStyle name="Comma 34 4 2 3 2 2" xfId="31446" xr:uid="{80361A12-18B7-4EFB-83CC-D245770D7D99}"/>
    <cellStyle name="Comma 34 4 2 3 3" xfId="22998" xr:uid="{1007B11D-070C-4565-B27A-9A379F5527C5}"/>
    <cellStyle name="Comma 34 4 2 4" xfId="10282" xr:uid="{1B7B81FE-5AA2-42EA-AE9D-5E51E99FC185}"/>
    <cellStyle name="Comma 34 4 2 4 2" xfId="27222" xr:uid="{9133EEB3-F24E-4E51-8102-49BCC449446D}"/>
    <cellStyle name="Comma 34 4 2 5" xfId="18774" xr:uid="{40FB2B78-E9EA-4915-9017-7A5DCEF8B8D2}"/>
    <cellStyle name="Comma 34 4 3" xfId="2888" xr:uid="{AFE89DF5-A47C-4911-BBDF-ABF67A079343}"/>
    <cellStyle name="Comma 34 4 3 2" xfId="7114" xr:uid="{33BF34AC-781F-4143-BA84-9AC6A743AB34}"/>
    <cellStyle name="Comma 34 4 3 2 2" xfId="15562" xr:uid="{459462DB-E92A-4FE9-A635-05B91F5CAFDF}"/>
    <cellStyle name="Comma 34 4 3 2 2 2" xfId="32502" xr:uid="{1FC6DD3F-622B-4F12-BD8D-19AA8FF1BB91}"/>
    <cellStyle name="Comma 34 4 3 2 3" xfId="24054" xr:uid="{9BF92480-CF35-47DA-BCCB-3E0F3CA71F05}"/>
    <cellStyle name="Comma 34 4 3 3" xfId="11338" xr:uid="{F75ACF89-879F-40DC-A180-B45518A80B5B}"/>
    <cellStyle name="Comma 34 4 3 3 2" xfId="28278" xr:uid="{7BE4C200-8832-4922-A524-B9979C8B34A3}"/>
    <cellStyle name="Comma 34 4 3 4" xfId="19830" xr:uid="{DE4A9CDA-BE6D-4CB2-9D5E-658C8F0AE364}"/>
    <cellStyle name="Comma 34 4 4" xfId="5002" xr:uid="{2E1D472B-94D8-4F40-B045-4D595F0BB45C}"/>
    <cellStyle name="Comma 34 4 4 2" xfId="13450" xr:uid="{978EA59B-293C-48C8-BD27-A17AC4220D6B}"/>
    <cellStyle name="Comma 34 4 4 2 2" xfId="30390" xr:uid="{40A59779-7EFA-4CF3-A825-E40F69BB1239}"/>
    <cellStyle name="Comma 34 4 4 3" xfId="21942" xr:uid="{32B30D37-9D19-44FB-B83A-6FE203C9876A}"/>
    <cellStyle name="Comma 34 4 5" xfId="9226" xr:uid="{989C7A38-6BDE-42CE-8C74-5B03BFB95D06}"/>
    <cellStyle name="Comma 34 4 5 2" xfId="26166" xr:uid="{8EB3F466-B263-4038-8489-8698E42BEBD3}"/>
    <cellStyle name="Comma 34 4 6" xfId="17718" xr:uid="{A928D714-00ED-4116-9E93-9A58EB57A9E4}"/>
    <cellStyle name="Comma 34 5" xfId="1122" xr:uid="{E1A5A9F0-35B0-432F-97D4-C3309967C92C}"/>
    <cellStyle name="Comma 34 5 2" xfId="2184" xr:uid="{D41EF3D7-BAB6-492A-9DD0-F59CB0FEEBC7}"/>
    <cellStyle name="Comma 34 5 2 2" xfId="4296" xr:uid="{78EC101D-84DA-4C5B-AF35-99388E3CF6D1}"/>
    <cellStyle name="Comma 34 5 2 2 2" xfId="8522" xr:uid="{3F8AA0D0-CBCC-4AA3-83C6-9269FECBF54D}"/>
    <cellStyle name="Comma 34 5 2 2 2 2" xfId="16970" xr:uid="{BB38888D-D42C-40B7-BF50-CD3DE6BB1B18}"/>
    <cellStyle name="Comma 34 5 2 2 2 2 2" xfId="33910" xr:uid="{7E47A024-A7E7-4DBD-8B43-B89001A82CB3}"/>
    <cellStyle name="Comma 34 5 2 2 2 3" xfId="25462" xr:uid="{EA18D883-15C9-48B1-9483-0F83043E9B98}"/>
    <cellStyle name="Comma 34 5 2 2 3" xfId="12746" xr:uid="{B408345B-679F-4922-BE7E-3894DD0FC2BE}"/>
    <cellStyle name="Comma 34 5 2 2 3 2" xfId="29686" xr:uid="{7A668E0C-8782-4B3C-B780-93C1765DCF46}"/>
    <cellStyle name="Comma 34 5 2 2 4" xfId="21238" xr:uid="{EEEAC952-3175-47E9-A475-59ADB3116449}"/>
    <cellStyle name="Comma 34 5 2 3" xfId="6410" xr:uid="{F8C984B1-6128-4578-B593-AD03D73DFC81}"/>
    <cellStyle name="Comma 34 5 2 3 2" xfId="14858" xr:uid="{2205DC1C-5762-4745-B0C8-A2E1DD40FF28}"/>
    <cellStyle name="Comma 34 5 2 3 2 2" xfId="31798" xr:uid="{0A370D01-E293-42D4-B096-E8F5FD2CAE89}"/>
    <cellStyle name="Comma 34 5 2 3 3" xfId="23350" xr:uid="{F749A70E-154C-428C-ADE3-505BA342E7F6}"/>
    <cellStyle name="Comma 34 5 2 4" xfId="10634" xr:uid="{988C56C5-B175-49CB-BC2E-88E8411FB7D3}"/>
    <cellStyle name="Comma 34 5 2 4 2" xfId="27574" xr:uid="{A31CEEED-FD05-4267-8539-705AB987AA53}"/>
    <cellStyle name="Comma 34 5 2 5" xfId="19126" xr:uid="{D2CCB064-6209-4B0A-8905-C767BEE74465}"/>
    <cellStyle name="Comma 34 5 3" xfId="3240" xr:uid="{CF6C160E-398C-4FBB-9549-DE0837ABB818}"/>
    <cellStyle name="Comma 34 5 3 2" xfId="7466" xr:uid="{6489C60D-8DE1-461E-A47F-3FE92F028755}"/>
    <cellStyle name="Comma 34 5 3 2 2" xfId="15914" xr:uid="{69C7FCCF-0F15-471F-B5E9-44073A9302E6}"/>
    <cellStyle name="Comma 34 5 3 2 2 2" xfId="32854" xr:uid="{811EBFF8-9DF3-44F3-833B-757C15C02471}"/>
    <cellStyle name="Comma 34 5 3 2 3" xfId="24406" xr:uid="{65455B99-B6EF-4B34-B5F2-FE7807FC4B12}"/>
    <cellStyle name="Comma 34 5 3 3" xfId="11690" xr:uid="{93F536A0-FC76-47C4-8503-8A461D379AA6}"/>
    <cellStyle name="Comma 34 5 3 3 2" xfId="28630" xr:uid="{173F3A4A-EFB9-4FDE-83E2-C86011C57E07}"/>
    <cellStyle name="Comma 34 5 3 4" xfId="20182" xr:uid="{150847AF-E26A-427C-8CBD-B47A26D7A89F}"/>
    <cellStyle name="Comma 34 5 4" xfId="5354" xr:uid="{04D25600-2304-4047-A309-D5FAD0F26E6E}"/>
    <cellStyle name="Comma 34 5 4 2" xfId="13802" xr:uid="{85698B66-DA3F-4522-B7B3-149777CEE787}"/>
    <cellStyle name="Comma 34 5 4 2 2" xfId="30742" xr:uid="{3B6608B5-0EEF-49C9-B462-0DBB39298C89}"/>
    <cellStyle name="Comma 34 5 4 3" xfId="22294" xr:uid="{2B676A63-67B9-4AF8-BD3C-1149928BBF0A}"/>
    <cellStyle name="Comma 34 5 5" xfId="9578" xr:uid="{7F639B0E-4201-4908-90E7-BB5129C6E586}"/>
    <cellStyle name="Comma 34 5 5 2" xfId="26518" xr:uid="{2E1A179A-CD19-49C3-8F05-0902F2748AAF}"/>
    <cellStyle name="Comma 34 5 6" xfId="18070" xr:uid="{703EF52D-4450-484F-8E39-C7BD21860313}"/>
    <cellStyle name="Comma 34 6" xfId="1304" xr:uid="{6797C4C3-F868-4A37-8697-1B52ED60C66E}"/>
    <cellStyle name="Comma 34 6 2" xfId="2360" xr:uid="{3B665B55-CF98-431F-90EE-CE7E853E6EEB}"/>
    <cellStyle name="Comma 34 6 2 2" xfId="4472" xr:uid="{241681FB-AD58-4013-AA94-3895BC8BA1D0}"/>
    <cellStyle name="Comma 34 6 2 2 2" xfId="8698" xr:uid="{839004BE-AD20-4E8E-97F5-2DA69B18BD90}"/>
    <cellStyle name="Comma 34 6 2 2 2 2" xfId="17146" xr:uid="{76B4D256-7900-43DC-84E0-F10348ED8840}"/>
    <cellStyle name="Comma 34 6 2 2 2 2 2" xfId="34086" xr:uid="{F2BF1A97-C370-48A5-B1DE-F8883E34D8AC}"/>
    <cellStyle name="Comma 34 6 2 2 2 3" xfId="25638" xr:uid="{CB7AEC07-FCE2-4B54-8761-6911000D41CD}"/>
    <cellStyle name="Comma 34 6 2 2 3" xfId="12922" xr:uid="{D3D8D9E1-D1BE-4B37-A05D-535B132C7F0E}"/>
    <cellStyle name="Comma 34 6 2 2 3 2" xfId="29862" xr:uid="{01F1B2A6-3AA8-4E41-9528-2FC5616798E4}"/>
    <cellStyle name="Comma 34 6 2 2 4" xfId="21414" xr:uid="{4F843524-A7A5-4B47-A36F-2B0A8E9E5383}"/>
    <cellStyle name="Comma 34 6 2 3" xfId="6586" xr:uid="{1D01D75A-F54C-4216-8F03-BDAF5F34D2CE}"/>
    <cellStyle name="Comma 34 6 2 3 2" xfId="15034" xr:uid="{663F4481-E357-42E1-BE7D-D0274AAA9FA6}"/>
    <cellStyle name="Comma 34 6 2 3 2 2" xfId="31974" xr:uid="{CBB21DF7-95F4-4C2F-9D7E-D39E56B9BCB2}"/>
    <cellStyle name="Comma 34 6 2 3 3" xfId="23526" xr:uid="{6758D6CF-3992-40C4-959D-EAE05F620926}"/>
    <cellStyle name="Comma 34 6 2 4" xfId="10810" xr:uid="{5064581A-9971-4DC6-B8F2-00752F5C06DC}"/>
    <cellStyle name="Comma 34 6 2 4 2" xfId="27750" xr:uid="{C0D776C9-D780-46F5-958A-9ABC5E617510}"/>
    <cellStyle name="Comma 34 6 2 5" xfId="19302" xr:uid="{F6CCB5DF-D55B-4C22-BC37-8B0E37F960E9}"/>
    <cellStyle name="Comma 34 6 3" xfId="3416" xr:uid="{5ED2A191-FAF8-4D8D-8677-A282E246A760}"/>
    <cellStyle name="Comma 34 6 3 2" xfId="7642" xr:uid="{70B613B3-0AE0-4B93-9164-581EB61C69DE}"/>
    <cellStyle name="Comma 34 6 3 2 2" xfId="16090" xr:uid="{7BB4B750-9599-49D1-82D5-7FBA44D32942}"/>
    <cellStyle name="Comma 34 6 3 2 2 2" xfId="33030" xr:uid="{881EDD65-0C2B-42EC-8910-39007B8661E3}"/>
    <cellStyle name="Comma 34 6 3 2 3" xfId="24582" xr:uid="{CB443E59-2402-42C8-A6AB-3FA37FD57CAF}"/>
    <cellStyle name="Comma 34 6 3 3" xfId="11866" xr:uid="{D7CFA06F-D727-4665-92EC-3446E0B7B3CF}"/>
    <cellStyle name="Comma 34 6 3 3 2" xfId="28806" xr:uid="{43394B46-DF26-47B1-8199-B5DDCC36D500}"/>
    <cellStyle name="Comma 34 6 3 4" xfId="20358" xr:uid="{517CC15A-C9BD-4D7A-BB47-40B9FC7C6809}"/>
    <cellStyle name="Comma 34 6 4" xfId="5530" xr:uid="{3EC6CDD2-7844-4838-BE41-160A0D716940}"/>
    <cellStyle name="Comma 34 6 4 2" xfId="13978" xr:uid="{544587B4-71B0-4193-AB17-1845F9DA0892}"/>
    <cellStyle name="Comma 34 6 4 2 2" xfId="30918" xr:uid="{8D757CB6-FCE6-47E9-8EB5-68CDB4680E71}"/>
    <cellStyle name="Comma 34 6 4 3" xfId="22470" xr:uid="{0673E70D-56AB-40C2-A527-F140D6FC0624}"/>
    <cellStyle name="Comma 34 6 5" xfId="9754" xr:uid="{FEB9CE32-48ED-420A-BC8F-F761BA6DFBB7}"/>
    <cellStyle name="Comma 34 6 5 2" xfId="26694" xr:uid="{C77314A1-995E-4885-A9A7-72A8734B99A8}"/>
    <cellStyle name="Comma 34 6 6" xfId="18246" xr:uid="{66CD337F-8C2C-4EF6-B98C-1F25F3641BA1}"/>
    <cellStyle name="Comma 34 7" xfId="1480" xr:uid="{B9DA792A-D92F-4274-9DBF-5EBE8614F8FD}"/>
    <cellStyle name="Comma 34 7 2" xfId="3592" xr:uid="{5CBE6025-5A69-43C8-B3F8-8735EBC54DB1}"/>
    <cellStyle name="Comma 34 7 2 2" xfId="7818" xr:uid="{9CCCB5EF-0B15-401E-AF1B-15AA7BA91AA5}"/>
    <cellStyle name="Comma 34 7 2 2 2" xfId="16266" xr:uid="{E085E9FF-3634-493E-A580-DFE56F49C08B}"/>
    <cellStyle name="Comma 34 7 2 2 2 2" xfId="33206" xr:uid="{BDC24B30-38A3-46BE-88BB-4109881934B7}"/>
    <cellStyle name="Comma 34 7 2 2 3" xfId="24758" xr:uid="{1CFE45C3-1CEF-4DF8-BF07-399E1D3671E4}"/>
    <cellStyle name="Comma 34 7 2 3" xfId="12042" xr:uid="{270DAA8F-DC1A-4FBE-A2AE-B0C5689D758B}"/>
    <cellStyle name="Comma 34 7 2 3 2" xfId="28982" xr:uid="{B60D207F-8822-409A-91D3-AA09CA15011F}"/>
    <cellStyle name="Comma 34 7 2 4" xfId="20534" xr:uid="{0BC033C7-84EB-45AB-92FF-3379803641E2}"/>
    <cellStyle name="Comma 34 7 3" xfId="5706" xr:uid="{4E87FCB2-1873-4F13-AD31-D89E7B15DF97}"/>
    <cellStyle name="Comma 34 7 3 2" xfId="14154" xr:uid="{0AA19D10-B22C-466A-BF3F-299B5A4E38E5}"/>
    <cellStyle name="Comma 34 7 3 2 2" xfId="31094" xr:uid="{A65A5651-B29B-4159-9491-D79D1A494AF0}"/>
    <cellStyle name="Comma 34 7 3 3" xfId="22646" xr:uid="{98A4720C-92F4-4B08-A2AC-10FBF47B7F1C}"/>
    <cellStyle name="Comma 34 7 4" xfId="9930" xr:uid="{AE813B8A-8E05-4B1F-8942-02F3882BBC3B}"/>
    <cellStyle name="Comma 34 7 4 2" xfId="26870" xr:uid="{469D6F3C-21CC-4841-A67B-B1E4E8AA2E83}"/>
    <cellStyle name="Comma 34 7 5" xfId="18422" xr:uid="{ED7B3AE1-5975-4939-B098-570B6887EE87}"/>
    <cellStyle name="Comma 34 8" xfId="2536" xr:uid="{3867D813-3C4C-4733-AE61-F95C18F6ED88}"/>
    <cellStyle name="Comma 34 8 2" xfId="6762" xr:uid="{DB5F2504-CE34-4A12-996B-CD3DFA4F30D9}"/>
    <cellStyle name="Comma 34 8 2 2" xfId="15210" xr:uid="{3916A09C-BE43-469E-AB03-E2569834A7EB}"/>
    <cellStyle name="Comma 34 8 2 2 2" xfId="32150" xr:uid="{876D500E-B560-41CA-9CAA-887546B16B57}"/>
    <cellStyle name="Comma 34 8 2 3" xfId="23702" xr:uid="{2DF81EA2-28ED-4BE4-A819-041D247D6CA4}"/>
    <cellStyle name="Comma 34 8 3" xfId="10986" xr:uid="{3E2D3A08-2290-4BF3-AEFE-2E6A6DF28F10}"/>
    <cellStyle name="Comma 34 8 3 2" xfId="27926" xr:uid="{2365AD93-D8C6-481F-B816-38730BF2A86E}"/>
    <cellStyle name="Comma 34 8 4" xfId="19478" xr:uid="{07A11E51-4438-4B31-B581-3C9CA842B88F}"/>
    <cellStyle name="Comma 34 9" xfId="4649" xr:uid="{3DC293B8-33E9-4C1E-A683-4073789E694D}"/>
    <cellStyle name="Comma 34 9 2" xfId="13098" xr:uid="{2C723774-CD64-4D4D-BF2D-09124AF8A20C}"/>
    <cellStyle name="Comma 34 9 2 2" xfId="30038" xr:uid="{13913584-D782-4A08-94D4-A59499E81F33}"/>
    <cellStyle name="Comma 34 9 3" xfId="21590" xr:uid="{A1C570D0-437F-47F9-B302-62BC3BDC7886}"/>
    <cellStyle name="Comma 35" xfId="4" xr:uid="{FAAC15DF-CBE9-4627-A213-FEB424E6C17B}"/>
    <cellStyle name="Comma 35 10" xfId="17344" xr:uid="{DA75625A-1262-41D3-B0F5-4E593274CEFB}"/>
    <cellStyle name="Comma 35 11" xfId="150" xr:uid="{CC83C979-B5FE-4D74-A295-AD14AF51B55F}"/>
    <cellStyle name="Comma 35 2" xfId="595" xr:uid="{069B95A9-31E4-4111-AD5F-F09BB8AED9F2}"/>
    <cellStyle name="Comma 35 2 2" xfId="948" xr:uid="{223BF3EA-57D6-4FAD-8DB6-CBD272FE9E25}"/>
    <cellStyle name="Comma 35 2 2 2" xfId="2010" xr:uid="{68DCAF51-74B8-489A-AC11-7FCD5DFD9236}"/>
    <cellStyle name="Comma 35 2 2 2 2" xfId="4122" xr:uid="{67C2BB81-9DF9-4885-B40C-96938E69B9B4}"/>
    <cellStyle name="Comma 35 2 2 2 2 2" xfId="8348" xr:uid="{3F8FCBF5-ED2A-4004-A730-3F586B002C75}"/>
    <cellStyle name="Comma 35 2 2 2 2 2 2" xfId="16796" xr:uid="{6942013F-1FA1-4DD7-9212-4196B644A41A}"/>
    <cellStyle name="Comma 35 2 2 2 2 2 2 2" xfId="33736" xr:uid="{9D95BB43-934F-471E-A6A8-A17D2E60AADF}"/>
    <cellStyle name="Comma 35 2 2 2 2 2 3" xfId="25288" xr:uid="{05A0A2C7-93D3-4DB6-9D56-4BB2284EFEF4}"/>
    <cellStyle name="Comma 35 2 2 2 2 3" xfId="12572" xr:uid="{D7AFB358-3666-4792-9DC6-D68A2278A88F}"/>
    <cellStyle name="Comma 35 2 2 2 2 3 2" xfId="29512" xr:uid="{C8C11432-43AF-44F2-9B92-531F891FEEFF}"/>
    <cellStyle name="Comma 35 2 2 2 2 4" xfId="21064" xr:uid="{EE323FDA-D35E-4B82-8815-4CF1DE75D5DC}"/>
    <cellStyle name="Comma 35 2 2 2 3" xfId="6236" xr:uid="{9757199B-128B-404D-BDCE-1A76F1F0C1DE}"/>
    <cellStyle name="Comma 35 2 2 2 3 2" xfId="14684" xr:uid="{7243698E-A8BF-4FD7-B02B-6A8A403D7FC4}"/>
    <cellStyle name="Comma 35 2 2 2 3 2 2" xfId="31624" xr:uid="{8C8A9830-D2F8-4361-90AD-3D2A2D098602}"/>
    <cellStyle name="Comma 35 2 2 2 3 3" xfId="23176" xr:uid="{08F4A162-B779-4911-AF4F-E0B18BD0AD7A}"/>
    <cellStyle name="Comma 35 2 2 2 4" xfId="10460" xr:uid="{45EDF391-DD81-4176-97AA-E32F7BF6FDAF}"/>
    <cellStyle name="Comma 35 2 2 2 4 2" xfId="27400" xr:uid="{04A832A8-E3A0-400E-BFD8-3CA154B06DA9}"/>
    <cellStyle name="Comma 35 2 2 2 5" xfId="18952" xr:uid="{4205D628-5FA4-4D91-A4A3-D11E828A0487}"/>
    <cellStyle name="Comma 35 2 2 3" xfId="3066" xr:uid="{52C7D180-158D-4423-AA92-E37AB42C7634}"/>
    <cellStyle name="Comma 35 2 2 3 2" xfId="7292" xr:uid="{253CDA99-DABE-487B-86EF-6C0E421E559B}"/>
    <cellStyle name="Comma 35 2 2 3 2 2" xfId="15740" xr:uid="{492AA201-FAC0-47F7-A92C-AA3ED10EAF44}"/>
    <cellStyle name="Comma 35 2 2 3 2 2 2" xfId="32680" xr:uid="{CEEA63DB-0C4B-4BCB-83AA-90B07DD91A36}"/>
    <cellStyle name="Comma 35 2 2 3 2 3" xfId="24232" xr:uid="{10A9B218-8313-4A6B-A98D-851162BA8401}"/>
    <cellStyle name="Comma 35 2 2 3 3" xfId="11516" xr:uid="{B80A51D4-DB34-4ED1-9D7A-3D0191CEF68B}"/>
    <cellStyle name="Comma 35 2 2 3 3 2" xfId="28456" xr:uid="{6C1C8A74-7D11-4557-8E26-9187958DAF35}"/>
    <cellStyle name="Comma 35 2 2 3 4" xfId="20008" xr:uid="{54EAAC98-1A25-48A7-AF43-A4AAB6AA13F3}"/>
    <cellStyle name="Comma 35 2 2 4" xfId="5180" xr:uid="{96BCD0F4-47F4-4264-80D8-CA810148D8DF}"/>
    <cellStyle name="Comma 35 2 2 4 2" xfId="13628" xr:uid="{ACA19865-9425-4004-8290-6C4725EBC63E}"/>
    <cellStyle name="Comma 35 2 2 4 2 2" xfId="30568" xr:uid="{C8CCA99A-E54C-49F9-8336-F5AF2E63F666}"/>
    <cellStyle name="Comma 35 2 2 4 3" xfId="22120" xr:uid="{E9578349-A48B-469C-A2BA-557E6A32D321}"/>
    <cellStyle name="Comma 35 2 2 5" xfId="9404" xr:uid="{263D2192-27BC-4FA5-A7A1-916D398718C1}"/>
    <cellStyle name="Comma 35 2 2 5 2" xfId="26344" xr:uid="{38DD5936-2663-4954-BFFC-402B4795E1C7}"/>
    <cellStyle name="Comma 35 2 2 6" xfId="17896" xr:uid="{CEEDBA93-48FA-4B10-BB86-20BC3081AE25}"/>
    <cellStyle name="Comma 35 2 3" xfId="1658" xr:uid="{E7229C49-6C48-4A6B-8CFC-0FDBA82EF4BF}"/>
    <cellStyle name="Comma 35 2 3 2" xfId="3770" xr:uid="{1A435DD0-6AC5-4DF9-A4A8-9EFD545A6341}"/>
    <cellStyle name="Comma 35 2 3 2 2" xfId="7996" xr:uid="{604A563F-14B2-4210-B44E-F6FA7B516DC3}"/>
    <cellStyle name="Comma 35 2 3 2 2 2" xfId="16444" xr:uid="{DB7124FC-F082-4DCE-861A-730FAAA8AA0D}"/>
    <cellStyle name="Comma 35 2 3 2 2 2 2" xfId="33384" xr:uid="{ACC331A7-E9AF-46D9-92F0-000EBF7B9378}"/>
    <cellStyle name="Comma 35 2 3 2 2 3" xfId="24936" xr:uid="{573EC392-9EB3-401A-90E0-249C577E752E}"/>
    <cellStyle name="Comma 35 2 3 2 3" xfId="12220" xr:uid="{EB70FB24-16D4-47C5-BFDE-0D1AF057362D}"/>
    <cellStyle name="Comma 35 2 3 2 3 2" xfId="29160" xr:uid="{C755E306-57D3-4AD3-BBAD-EC57CC0472B3}"/>
    <cellStyle name="Comma 35 2 3 2 4" xfId="20712" xr:uid="{EC8C43B4-C340-479C-8B1C-D05366A479CE}"/>
    <cellStyle name="Comma 35 2 3 3" xfId="5884" xr:uid="{E2344A4A-A6A1-493F-9CE4-C16CB16FF5AE}"/>
    <cellStyle name="Comma 35 2 3 3 2" xfId="14332" xr:uid="{0DD0E4AB-DD13-444D-ADD3-081CD3AE8FD5}"/>
    <cellStyle name="Comma 35 2 3 3 2 2" xfId="31272" xr:uid="{1BA519A1-44B1-45D2-818F-DC0DF87887E4}"/>
    <cellStyle name="Comma 35 2 3 3 3" xfId="22824" xr:uid="{1435EB60-10D5-4173-8C04-AB5964935497}"/>
    <cellStyle name="Comma 35 2 3 4" xfId="10108" xr:uid="{14AE635A-42BF-4D8A-A43B-7251ABF96E04}"/>
    <cellStyle name="Comma 35 2 3 4 2" xfId="27048" xr:uid="{F68252AC-1BD6-461A-B359-4D4D0A740ABD}"/>
    <cellStyle name="Comma 35 2 3 5" xfId="18600" xr:uid="{8EE9AFF8-273C-4B0D-9F54-8FFC2651E43F}"/>
    <cellStyle name="Comma 35 2 4" xfId="2714" xr:uid="{61B7FFA2-E59D-4C7D-80F6-F9EA676A6B66}"/>
    <cellStyle name="Comma 35 2 4 2" xfId="6940" xr:uid="{00E9F06F-4256-4048-B9AE-69394DB18995}"/>
    <cellStyle name="Comma 35 2 4 2 2" xfId="15388" xr:uid="{F92485DB-8B7D-4D41-BB34-633A05DF5692}"/>
    <cellStyle name="Comma 35 2 4 2 2 2" xfId="32328" xr:uid="{9F1993C7-5047-4A3F-AE87-AA6D04C94322}"/>
    <cellStyle name="Comma 35 2 4 2 3" xfId="23880" xr:uid="{AB8F7D89-61F4-4C07-8F02-DE21E45C7C12}"/>
    <cellStyle name="Comma 35 2 4 3" xfId="11164" xr:uid="{485D4203-285A-4749-8E82-D437729C99BD}"/>
    <cellStyle name="Comma 35 2 4 3 2" xfId="28104" xr:uid="{6159CE29-2226-4C0B-AC9F-651BFA1DB6A3}"/>
    <cellStyle name="Comma 35 2 4 4" xfId="19656" xr:uid="{1EE14DBE-F32C-43DA-B914-DC870E19A6E2}"/>
    <cellStyle name="Comma 35 2 5" xfId="4828" xr:uid="{5CFD005A-3454-4EA6-B216-CC7909D9D914}"/>
    <cellStyle name="Comma 35 2 5 2" xfId="13276" xr:uid="{BB66B585-296D-458E-B137-B11794A9FFD1}"/>
    <cellStyle name="Comma 35 2 5 2 2" xfId="30216" xr:uid="{43CE4833-335A-4F4D-8CEE-6C48DEA0958F}"/>
    <cellStyle name="Comma 35 2 5 3" xfId="21768" xr:uid="{3BF606B3-C509-40DB-B92E-ED50867EC950}"/>
    <cellStyle name="Comma 35 2 6" xfId="9052" xr:uid="{4F072E2C-C8BE-4683-8D81-CBCC338EA7B7}"/>
    <cellStyle name="Comma 35 2 6 2" xfId="25992" xr:uid="{72C93B20-3DBB-41CF-901A-177E9E38937D}"/>
    <cellStyle name="Comma 35 2 7" xfId="17544" xr:uid="{074B1C60-21CC-458D-B1EA-1CBF56E90512}"/>
    <cellStyle name="Comma 35 3" xfId="772" xr:uid="{D6221251-AC2D-498F-AEBB-4C2678CF5B24}"/>
    <cellStyle name="Comma 35 3 2" xfId="1834" xr:uid="{ADBDD1C9-4588-4005-ADFA-66860BC0CB4F}"/>
    <cellStyle name="Comma 35 3 2 2" xfId="3946" xr:uid="{90993E38-0117-4B8D-A4E8-7383039AB484}"/>
    <cellStyle name="Comma 35 3 2 2 2" xfId="8172" xr:uid="{681303C5-5C8B-40F2-84CE-006E39FB96B8}"/>
    <cellStyle name="Comma 35 3 2 2 2 2" xfId="16620" xr:uid="{D31B486D-6EC6-4072-9C20-EF9AAF6DB26A}"/>
    <cellStyle name="Comma 35 3 2 2 2 2 2" xfId="33560" xr:uid="{DCF1C1F3-6F6E-4954-A22F-6CD119A1B12F}"/>
    <cellStyle name="Comma 35 3 2 2 2 3" xfId="25112" xr:uid="{988335B3-F721-4847-9243-E331EBBECD92}"/>
    <cellStyle name="Comma 35 3 2 2 3" xfId="12396" xr:uid="{F90A046D-84E3-433E-A0DC-BDF7100D4F2C}"/>
    <cellStyle name="Comma 35 3 2 2 3 2" xfId="29336" xr:uid="{649A0653-ED91-4A94-8540-A619E2B1EA47}"/>
    <cellStyle name="Comma 35 3 2 2 4" xfId="20888" xr:uid="{F7FB9112-FC3D-4E3E-957D-D33D71568B32}"/>
    <cellStyle name="Comma 35 3 2 3" xfId="6060" xr:uid="{0B5B8D5C-FF76-4D39-9431-21E9806BDEE7}"/>
    <cellStyle name="Comma 35 3 2 3 2" xfId="14508" xr:uid="{FBC67C89-0EFA-497E-BB9B-DA1042696E2C}"/>
    <cellStyle name="Comma 35 3 2 3 2 2" xfId="31448" xr:uid="{8818D748-C60D-4685-BCE1-D28AAA69812F}"/>
    <cellStyle name="Comma 35 3 2 3 3" xfId="23000" xr:uid="{F0634EE7-5FEB-42CA-9C17-A68AC7054FB4}"/>
    <cellStyle name="Comma 35 3 2 4" xfId="10284" xr:uid="{376401D8-8454-4A1E-801F-948FDB2986A8}"/>
    <cellStyle name="Comma 35 3 2 4 2" xfId="27224" xr:uid="{BD6A29B1-F720-4E70-9B3A-2912EE81ABE0}"/>
    <cellStyle name="Comma 35 3 2 5" xfId="18776" xr:uid="{53A56145-C1C4-45F9-A038-B6534AF66BC9}"/>
    <cellStyle name="Comma 35 3 3" xfId="2890" xr:uid="{9700CAB0-6182-44C4-A782-6FCAD16B011B}"/>
    <cellStyle name="Comma 35 3 3 2" xfId="7116" xr:uid="{BF921E69-C3F9-4295-92EE-CB279BF8CD6C}"/>
    <cellStyle name="Comma 35 3 3 2 2" xfId="15564" xr:uid="{B5AD707A-F0E0-4E83-95B2-8106D76A876E}"/>
    <cellStyle name="Comma 35 3 3 2 2 2" xfId="32504" xr:uid="{2AFB8A2C-D672-4AE5-A3FF-A892D189CF12}"/>
    <cellStyle name="Comma 35 3 3 2 3" xfId="24056" xr:uid="{E88B008E-468C-479B-82F8-36280B0BA191}"/>
    <cellStyle name="Comma 35 3 3 3" xfId="11340" xr:uid="{6BE9B5AB-5AC8-4300-AE82-ED4C86132B14}"/>
    <cellStyle name="Comma 35 3 3 3 2" xfId="28280" xr:uid="{64D4B12F-38D8-4A1D-996C-6AB78698F4A9}"/>
    <cellStyle name="Comma 35 3 3 4" xfId="19832" xr:uid="{09185E21-3AAC-40F6-9080-10ECA2EAD730}"/>
    <cellStyle name="Comma 35 3 4" xfId="5004" xr:uid="{A24DBC01-A695-482A-9C75-7734029C63FB}"/>
    <cellStyle name="Comma 35 3 4 2" xfId="13452" xr:uid="{E2C8252A-4C2B-443D-B974-731838EEB45C}"/>
    <cellStyle name="Comma 35 3 4 2 2" xfId="30392" xr:uid="{06CB18BC-1178-48E8-82F3-01EFB9E766D8}"/>
    <cellStyle name="Comma 35 3 4 3" xfId="21944" xr:uid="{C7C58550-B89A-4F37-9210-98DE24101FC0}"/>
    <cellStyle name="Comma 35 3 5" xfId="9228" xr:uid="{9D8AA7F0-5D0C-4A22-86A0-EBAB370B26B5}"/>
    <cellStyle name="Comma 35 3 5 2" xfId="26168" xr:uid="{5E34FFB7-A32B-4390-9DAD-A152C641206B}"/>
    <cellStyle name="Comma 35 3 6" xfId="17720" xr:uid="{FD09B12F-9B4A-4F63-BC5A-C973C7AB9D94}"/>
    <cellStyle name="Comma 35 4" xfId="1124" xr:uid="{E8B36D54-6AA4-4E5D-96A8-3BBAF4BB7096}"/>
    <cellStyle name="Comma 35 4 2" xfId="2186" xr:uid="{617035D2-0B2B-4F16-B3C0-0E0622D40CEF}"/>
    <cellStyle name="Comma 35 4 2 2" xfId="4298" xr:uid="{52C0B4C7-E5CF-4820-8C07-C221523AF7BE}"/>
    <cellStyle name="Comma 35 4 2 2 2" xfId="8524" xr:uid="{BEE51497-A674-4B64-AC5A-DC77C880E002}"/>
    <cellStyle name="Comma 35 4 2 2 2 2" xfId="16972" xr:uid="{71F3B98C-7E01-4D41-9A9E-C6AE03A5FD9D}"/>
    <cellStyle name="Comma 35 4 2 2 2 2 2" xfId="33912" xr:uid="{580FB2D6-EC54-4B79-ABC2-EDD288BF5C49}"/>
    <cellStyle name="Comma 35 4 2 2 2 3" xfId="25464" xr:uid="{8B7E957A-07D4-444A-8239-0B6AD27B0754}"/>
    <cellStyle name="Comma 35 4 2 2 3" xfId="12748" xr:uid="{0F6584AC-D3B2-488D-980E-F7A4BBD2B945}"/>
    <cellStyle name="Comma 35 4 2 2 3 2" xfId="29688" xr:uid="{D8C3671C-45AF-45FF-964F-83497F9F498C}"/>
    <cellStyle name="Comma 35 4 2 2 4" xfId="21240" xr:uid="{BE036813-F40D-493F-B33E-77F7CB95D4D3}"/>
    <cellStyle name="Comma 35 4 2 3" xfId="6412" xr:uid="{B3DD613A-966A-40F3-A80A-4F4C5A4DEA2A}"/>
    <cellStyle name="Comma 35 4 2 3 2" xfId="14860" xr:uid="{4A5CC119-B524-46E3-9CD5-C34A9F2CB18D}"/>
    <cellStyle name="Comma 35 4 2 3 2 2" xfId="31800" xr:uid="{1C4ACCC9-EF54-4EEC-AF4E-A03CC8F4A4A5}"/>
    <cellStyle name="Comma 35 4 2 3 3" xfId="23352" xr:uid="{5D0CCF8F-28D3-4F5B-9AA0-75F793D173B6}"/>
    <cellStyle name="Comma 35 4 2 4" xfId="10636" xr:uid="{513AF54D-B380-4A5F-AEA5-FB1103ADDD88}"/>
    <cellStyle name="Comma 35 4 2 4 2" xfId="27576" xr:uid="{8C067187-CF9E-4DEC-A1BB-2A2D38208DFB}"/>
    <cellStyle name="Comma 35 4 2 5" xfId="19128" xr:uid="{BC34686F-599A-4751-8AFC-1D2B434835B7}"/>
    <cellStyle name="Comma 35 4 3" xfId="3242" xr:uid="{237BA2BB-F324-4E58-B365-B7793CA7C3D5}"/>
    <cellStyle name="Comma 35 4 3 2" xfId="7468" xr:uid="{FE263A33-63C8-4A1A-993F-320390F538C5}"/>
    <cellStyle name="Comma 35 4 3 2 2" xfId="15916" xr:uid="{6E3C71A6-E51D-42E3-8080-3A17E6C7A172}"/>
    <cellStyle name="Comma 35 4 3 2 2 2" xfId="32856" xr:uid="{7132F439-6856-42E2-9288-EB8E28B409F7}"/>
    <cellStyle name="Comma 35 4 3 2 3" xfId="24408" xr:uid="{851D1D4D-4258-420D-920D-AB4CF6121780}"/>
    <cellStyle name="Comma 35 4 3 3" xfId="11692" xr:uid="{799C8FA2-69F7-4672-BE40-B1B7ABC70F76}"/>
    <cellStyle name="Comma 35 4 3 3 2" xfId="28632" xr:uid="{B50F7849-0106-4A75-B8C7-6301E40B9460}"/>
    <cellStyle name="Comma 35 4 3 4" xfId="20184" xr:uid="{DC9EF8CC-01E0-435A-9EDD-C06682DAD9D7}"/>
    <cellStyle name="Comma 35 4 4" xfId="5356" xr:uid="{A082DCB0-E340-47AB-9593-70B1AE432290}"/>
    <cellStyle name="Comma 35 4 4 2" xfId="13804" xr:uid="{02714837-8654-4D82-B69A-3A94F7C24845}"/>
    <cellStyle name="Comma 35 4 4 2 2" xfId="30744" xr:uid="{E914D724-F00A-4B5D-9DD0-4024896DF5D2}"/>
    <cellStyle name="Comma 35 4 4 3" xfId="22296" xr:uid="{1B9D7614-1615-48CC-A786-A12F1F177557}"/>
    <cellStyle name="Comma 35 4 5" xfId="9580" xr:uid="{C358B4B9-097D-4EF8-80B2-E27E883449F7}"/>
    <cellStyle name="Comma 35 4 5 2" xfId="26520" xr:uid="{74BE2E07-8C06-45CB-A785-2C1796645983}"/>
    <cellStyle name="Comma 35 4 6" xfId="18072" xr:uid="{13E11008-14E4-40FB-8A9B-DDEFF161C81E}"/>
    <cellStyle name="Comma 35 5" xfId="1306" xr:uid="{AF9A3604-4644-4A54-B5FE-115079994438}"/>
    <cellStyle name="Comma 35 5 2" xfId="2362" xr:uid="{F0F0DD5C-A9D1-44EE-B3B3-761B7B1899CA}"/>
    <cellStyle name="Comma 35 5 2 2" xfId="4474" xr:uid="{BEB52DCB-84C4-459A-B55A-3F17FCDED96C}"/>
    <cellStyle name="Comma 35 5 2 2 2" xfId="8700" xr:uid="{A17252AB-DF76-4664-A9F9-5C0CFFDA6E0C}"/>
    <cellStyle name="Comma 35 5 2 2 2 2" xfId="17148" xr:uid="{6F0CE7AF-E39A-461D-B78A-19C8C65264DB}"/>
    <cellStyle name="Comma 35 5 2 2 2 2 2" xfId="34088" xr:uid="{72A8BE08-F4BE-4562-A4F8-969FE274BCE1}"/>
    <cellStyle name="Comma 35 5 2 2 2 3" xfId="25640" xr:uid="{3899E1DE-39CE-4CF5-A65B-541B9A8B9931}"/>
    <cellStyle name="Comma 35 5 2 2 3" xfId="12924" xr:uid="{7F186820-0CAB-411E-B9FE-27A3E1CAD501}"/>
    <cellStyle name="Comma 35 5 2 2 3 2" xfId="29864" xr:uid="{EAE76F88-90FA-4445-9DD0-81A97F8383C8}"/>
    <cellStyle name="Comma 35 5 2 2 4" xfId="21416" xr:uid="{BCEFC996-9003-426B-9DD0-1598F7856E29}"/>
    <cellStyle name="Comma 35 5 2 3" xfId="6588" xr:uid="{C3E9334B-5222-422D-B0D8-56A6561F49A6}"/>
    <cellStyle name="Comma 35 5 2 3 2" xfId="15036" xr:uid="{63D4D24C-33A5-4D44-9007-CC9F3D462081}"/>
    <cellStyle name="Comma 35 5 2 3 2 2" xfId="31976" xr:uid="{EBC2A9BC-23E1-4CED-98E9-472F1D113449}"/>
    <cellStyle name="Comma 35 5 2 3 3" xfId="23528" xr:uid="{98BC6921-5CD0-41AB-B6AB-F2A028C9C9B5}"/>
    <cellStyle name="Comma 35 5 2 4" xfId="10812" xr:uid="{EC401E07-2F8B-4922-9D3B-BDF3157D7C6E}"/>
    <cellStyle name="Comma 35 5 2 4 2" xfId="27752" xr:uid="{42C3666B-8C11-4627-AD4E-E65D633157D4}"/>
    <cellStyle name="Comma 35 5 2 5" xfId="19304" xr:uid="{829BB627-9FF6-4F7E-8D18-C14F54AED697}"/>
    <cellStyle name="Comma 35 5 3" xfId="3418" xr:uid="{ADA8C0A9-7771-48B7-95E4-5A8529257F2E}"/>
    <cellStyle name="Comma 35 5 3 2" xfId="7644" xr:uid="{6AA45E3F-601D-4110-999A-F7CE3C083D05}"/>
    <cellStyle name="Comma 35 5 3 2 2" xfId="16092" xr:uid="{45CF369D-63C5-49B9-B188-863978C0C063}"/>
    <cellStyle name="Comma 35 5 3 2 2 2" xfId="33032" xr:uid="{DB037835-2483-47A7-A97E-D7D6089B25EE}"/>
    <cellStyle name="Comma 35 5 3 2 3" xfId="24584" xr:uid="{F2694D65-8B95-45B8-96CA-3DB0A2643B13}"/>
    <cellStyle name="Comma 35 5 3 3" xfId="11868" xr:uid="{5DFE6F5C-CF33-469E-AF04-2BF6CC3CE5CC}"/>
    <cellStyle name="Comma 35 5 3 3 2" xfId="28808" xr:uid="{0057C97C-6E66-4F2E-889D-BB23616BD553}"/>
    <cellStyle name="Comma 35 5 3 4" xfId="20360" xr:uid="{4A7F3105-3EE7-4A6B-B9C0-BD743BA61DC2}"/>
    <cellStyle name="Comma 35 5 4" xfId="5532" xr:uid="{DB6D944E-3BF4-4B76-9320-079AD944EE99}"/>
    <cellStyle name="Comma 35 5 4 2" xfId="13980" xr:uid="{A1E91EAF-63AD-4DCE-BDC2-A7AB57F90199}"/>
    <cellStyle name="Comma 35 5 4 2 2" xfId="30920" xr:uid="{F7810133-C354-40DD-9633-C297113EC89C}"/>
    <cellStyle name="Comma 35 5 4 3" xfId="22472" xr:uid="{6C97D2BC-C4E5-4D16-916A-1924E6115FD0}"/>
    <cellStyle name="Comma 35 5 5" xfId="9756" xr:uid="{E27EAEFE-F338-4E2B-A98C-8E791619A133}"/>
    <cellStyle name="Comma 35 5 5 2" xfId="26696" xr:uid="{847E6D14-D1E2-4E33-AC12-6E8D6FDF5E4B}"/>
    <cellStyle name="Comma 35 5 6" xfId="18248" xr:uid="{5951ED61-0C57-4F97-99D5-EEC4C56F707A}"/>
    <cellStyle name="Comma 35 6" xfId="1482" xr:uid="{B9BBC53C-7FFC-466E-9C7A-6D2C29F8AA8A}"/>
    <cellStyle name="Comma 35 6 2" xfId="3594" xr:uid="{BC192EA0-349A-4F07-93FE-D2DC4CE8851F}"/>
    <cellStyle name="Comma 35 6 2 2" xfId="7820" xr:uid="{9C368038-E079-48E8-9204-AF8932AFD37A}"/>
    <cellStyle name="Comma 35 6 2 2 2" xfId="16268" xr:uid="{DE9D6712-F6A9-4044-A00D-353341CC6566}"/>
    <cellStyle name="Comma 35 6 2 2 2 2" xfId="33208" xr:uid="{449C94F6-D117-429D-BFD3-025DCB3EF9A9}"/>
    <cellStyle name="Comma 35 6 2 2 3" xfId="24760" xr:uid="{054CF68B-D449-4B92-A433-236242F71991}"/>
    <cellStyle name="Comma 35 6 2 3" xfId="12044" xr:uid="{47690EB2-95C8-4ABD-ABC4-7991EA09F51D}"/>
    <cellStyle name="Comma 35 6 2 3 2" xfId="28984" xr:uid="{AF87204F-D48A-433E-8C03-0775D2C6436B}"/>
    <cellStyle name="Comma 35 6 2 4" xfId="20536" xr:uid="{77D8F815-9650-4A80-9B64-8BC0F4910DDA}"/>
    <cellStyle name="Comma 35 6 3" xfId="5708" xr:uid="{2C1197A7-7199-48B2-837D-16F4D25822F5}"/>
    <cellStyle name="Comma 35 6 3 2" xfId="14156" xr:uid="{A60DDD0F-CA82-4DFE-A789-C2237E5A8C7B}"/>
    <cellStyle name="Comma 35 6 3 2 2" xfId="31096" xr:uid="{D3600706-8CA6-40BE-8DF6-C1C87E7574DF}"/>
    <cellStyle name="Comma 35 6 3 3" xfId="22648" xr:uid="{00EBD09A-F122-4364-9021-56569A479602}"/>
    <cellStyle name="Comma 35 6 4" xfId="9932" xr:uid="{21AD8ED1-68E8-4B3B-877C-A6424BC815CA}"/>
    <cellStyle name="Comma 35 6 4 2" xfId="26872" xr:uid="{A8C3E39A-6743-4C79-AA05-961EB1EE4ED7}"/>
    <cellStyle name="Comma 35 6 5" xfId="18424" xr:uid="{826A1897-0946-4420-99C4-EBEDB92BE8CD}"/>
    <cellStyle name="Comma 35 7" xfId="2538" xr:uid="{6DB6D349-9988-410D-8A57-FA1CB90659C7}"/>
    <cellStyle name="Comma 35 7 2" xfId="6764" xr:uid="{37BFF417-3D87-4364-93B3-66938417A51D}"/>
    <cellStyle name="Comma 35 7 2 2" xfId="15212" xr:uid="{E4558146-8920-421E-AD73-F749BCD3CF1A}"/>
    <cellStyle name="Comma 35 7 2 2 2" xfId="32152" xr:uid="{C81F765E-E05C-4E43-8116-3C4BFF4616EC}"/>
    <cellStyle name="Comma 35 7 2 3" xfId="23704" xr:uid="{63E6599A-8B40-4740-9380-02CC2B1D7325}"/>
    <cellStyle name="Comma 35 7 3" xfId="10988" xr:uid="{D4DEC73F-3B0E-4F89-96C9-9178530FF3F7}"/>
    <cellStyle name="Comma 35 7 3 2" xfId="27928" xr:uid="{999EF1D0-BD52-4E46-B83D-CF627BFB07DC}"/>
    <cellStyle name="Comma 35 7 4" xfId="19480" xr:uid="{8DFC574B-2F8A-4C22-BD90-02EDCD6047A5}"/>
    <cellStyle name="Comma 35 8" xfId="4651" xr:uid="{CD8E4FDE-4E01-4E72-874B-7F5FBBFF450B}"/>
    <cellStyle name="Comma 35 8 2" xfId="13100" xr:uid="{4C6F3F21-1B9D-483D-9244-B4D0DE225E56}"/>
    <cellStyle name="Comma 35 8 2 2" xfId="30040" xr:uid="{9F3E7D70-89F1-462E-BB07-61E70FDDE787}"/>
    <cellStyle name="Comma 35 8 3" xfId="21592" xr:uid="{79EED3CD-9021-4A7E-87AC-4462156FDC78}"/>
    <cellStyle name="Comma 35 9" xfId="8876" xr:uid="{D10C1B20-2B3A-4826-A18D-C3BA040A8409}"/>
    <cellStyle name="Comma 35 9 2" xfId="25816" xr:uid="{251C9E37-EAF3-4713-AB48-85631280E9DE}"/>
    <cellStyle name="Comma 36" xfId="151" xr:uid="{44E6AC07-09CA-48D6-A625-A56F6F62BB55}"/>
    <cellStyle name="Comma 36 10" xfId="17345" xr:uid="{E9BC4237-8FC7-49DE-8CD9-788115946BC8}"/>
    <cellStyle name="Comma 36 2" xfId="596" xr:uid="{A8B66EE9-243B-4D7A-BDCB-8C9A37938BF6}"/>
    <cellStyle name="Comma 36 2 2" xfId="949" xr:uid="{38771827-FF06-4987-9AB2-5898F59D7430}"/>
    <cellStyle name="Comma 36 2 2 2" xfId="2011" xr:uid="{E39B690E-6DA4-4D32-BC5A-DE0D16828530}"/>
    <cellStyle name="Comma 36 2 2 2 2" xfId="4123" xr:uid="{7F8E8582-5E3A-4480-AB5C-02343B714D03}"/>
    <cellStyle name="Comma 36 2 2 2 2 2" xfId="8349" xr:uid="{92DD0081-D065-4AB6-B9BF-59EE9C491376}"/>
    <cellStyle name="Comma 36 2 2 2 2 2 2" xfId="16797" xr:uid="{A3243EE7-0689-40EA-B66E-959B294A358F}"/>
    <cellStyle name="Comma 36 2 2 2 2 2 2 2" xfId="33737" xr:uid="{DC15BA46-ABE1-464E-8554-6BA4DD2614FE}"/>
    <cellStyle name="Comma 36 2 2 2 2 2 3" xfId="25289" xr:uid="{EF81A827-CFB7-4A5B-9AF1-B3B227D1C337}"/>
    <cellStyle name="Comma 36 2 2 2 2 3" xfId="12573" xr:uid="{C716D19C-7199-4C79-9128-B66ACAF7C9D6}"/>
    <cellStyle name="Comma 36 2 2 2 2 3 2" xfId="29513" xr:uid="{8C9CF6A7-8E71-45CB-8925-4CB83D41AF2E}"/>
    <cellStyle name="Comma 36 2 2 2 2 4" xfId="21065" xr:uid="{96C94E4B-CE15-4908-B13B-FBE1CF90A9CB}"/>
    <cellStyle name="Comma 36 2 2 2 3" xfId="6237" xr:uid="{827BADF7-316C-41A8-B741-12D7F3F081CC}"/>
    <cellStyle name="Comma 36 2 2 2 3 2" xfId="14685" xr:uid="{A127C43E-E732-4FEB-BC2D-61960490B363}"/>
    <cellStyle name="Comma 36 2 2 2 3 2 2" xfId="31625" xr:uid="{93FDF4BF-B6AD-416B-ABBC-05BB16DB668D}"/>
    <cellStyle name="Comma 36 2 2 2 3 3" xfId="23177" xr:uid="{1B6A1010-6B98-476B-99C5-B1169659DF59}"/>
    <cellStyle name="Comma 36 2 2 2 4" xfId="10461" xr:uid="{B8158AE0-9E11-4980-B078-2EAF93C2817E}"/>
    <cellStyle name="Comma 36 2 2 2 4 2" xfId="27401" xr:uid="{EA2560D9-AC40-4B4B-87BD-6F0DF7199662}"/>
    <cellStyle name="Comma 36 2 2 2 5" xfId="18953" xr:uid="{F4E9F7A9-5D3D-4E4E-AD86-16AD1C694778}"/>
    <cellStyle name="Comma 36 2 2 3" xfId="3067" xr:uid="{3F80E1CA-5B13-4351-B718-1C1A1BAC1AD8}"/>
    <cellStyle name="Comma 36 2 2 3 2" xfId="7293" xr:uid="{6671ADE8-E461-42ED-8471-18227053A8CF}"/>
    <cellStyle name="Comma 36 2 2 3 2 2" xfId="15741" xr:uid="{31C79029-7E93-4CE1-9958-4DC1AADB5EDA}"/>
    <cellStyle name="Comma 36 2 2 3 2 2 2" xfId="32681" xr:uid="{63C35F44-4167-4FE2-AA03-9A5EA1531F7E}"/>
    <cellStyle name="Comma 36 2 2 3 2 3" xfId="24233" xr:uid="{134709D5-CBE4-4666-95D0-0D2BB3120D2E}"/>
    <cellStyle name="Comma 36 2 2 3 3" xfId="11517" xr:uid="{B36A0DD7-F01F-43EA-9AAC-ADD069B51BC8}"/>
    <cellStyle name="Comma 36 2 2 3 3 2" xfId="28457" xr:uid="{6123843F-759D-4BF8-B415-34DBA7D882D2}"/>
    <cellStyle name="Comma 36 2 2 3 4" xfId="20009" xr:uid="{54716CE9-C8C5-4C2A-9DE3-90194BDB596F}"/>
    <cellStyle name="Comma 36 2 2 4" xfId="5181" xr:uid="{01FE434C-C8DD-4BB0-BB53-70D259523162}"/>
    <cellStyle name="Comma 36 2 2 4 2" xfId="13629" xr:uid="{6C0644E3-200F-49D6-93B3-B9EA579BD890}"/>
    <cellStyle name="Comma 36 2 2 4 2 2" xfId="30569" xr:uid="{25C91BF9-4E2A-463B-A6F0-19B5C03AFD3D}"/>
    <cellStyle name="Comma 36 2 2 4 3" xfId="22121" xr:uid="{53B426D7-98A3-4547-97C2-4A7D58CDF82C}"/>
    <cellStyle name="Comma 36 2 2 5" xfId="9405" xr:uid="{ABE36668-1C1B-4AB8-BE56-EEE43AEAE084}"/>
    <cellStyle name="Comma 36 2 2 5 2" xfId="26345" xr:uid="{25E10EC1-3C10-42AC-AA64-656F2942CA9B}"/>
    <cellStyle name="Comma 36 2 2 6" xfId="17897" xr:uid="{EADF5FEA-5C25-4258-A64B-9BB39E6D34B9}"/>
    <cellStyle name="Comma 36 2 3" xfId="1659" xr:uid="{80DB0621-E9FE-45D5-A878-30792FE7D5A3}"/>
    <cellStyle name="Comma 36 2 3 2" xfId="3771" xr:uid="{1A5497C2-5B28-46A2-8E5C-39BDC2D0B5ED}"/>
    <cellStyle name="Comma 36 2 3 2 2" xfId="7997" xr:uid="{3EC2173F-172B-459D-BE3B-324A48BF1108}"/>
    <cellStyle name="Comma 36 2 3 2 2 2" xfId="16445" xr:uid="{B22836B3-52F1-414A-A010-48488C1E6A95}"/>
    <cellStyle name="Comma 36 2 3 2 2 2 2" xfId="33385" xr:uid="{BD393F50-295A-425F-99FD-65EA1E97CBFC}"/>
    <cellStyle name="Comma 36 2 3 2 2 3" xfId="24937" xr:uid="{22BE36F5-7285-4A5A-B1E1-6E4D1F2EDE21}"/>
    <cellStyle name="Comma 36 2 3 2 3" xfId="12221" xr:uid="{EC30F61B-7F0E-4A29-A5BC-7A4C5DD864B3}"/>
    <cellStyle name="Comma 36 2 3 2 3 2" xfId="29161" xr:uid="{FF868D28-8281-4FBB-943A-E46DC099453B}"/>
    <cellStyle name="Comma 36 2 3 2 4" xfId="20713" xr:uid="{F93D11D3-DF7B-430B-BD8E-1C81DFDD9753}"/>
    <cellStyle name="Comma 36 2 3 3" xfId="5885" xr:uid="{F9CB7695-CADC-4729-90C8-7250ECAA2C1D}"/>
    <cellStyle name="Comma 36 2 3 3 2" xfId="14333" xr:uid="{EF888252-34E9-4483-8C1F-843F8AC1791A}"/>
    <cellStyle name="Comma 36 2 3 3 2 2" xfId="31273" xr:uid="{57508E5F-3279-4814-838F-A51977FE6B52}"/>
    <cellStyle name="Comma 36 2 3 3 3" xfId="22825" xr:uid="{3825419D-C998-4266-82B1-DB201D24956A}"/>
    <cellStyle name="Comma 36 2 3 4" xfId="10109" xr:uid="{4A7B57FB-EB55-42B3-99BE-3FF44099858C}"/>
    <cellStyle name="Comma 36 2 3 4 2" xfId="27049" xr:uid="{BC6D728E-48DB-4E7E-9522-9E708A6F1C96}"/>
    <cellStyle name="Comma 36 2 3 5" xfId="18601" xr:uid="{249F0B09-2203-497F-A6BE-0531B7B75BEA}"/>
    <cellStyle name="Comma 36 2 4" xfId="2715" xr:uid="{FF54834D-F1B1-48F9-8167-EA60A53645DF}"/>
    <cellStyle name="Comma 36 2 4 2" xfId="6941" xr:uid="{09B01A9A-3C59-49B9-B187-C0C1D7AD668D}"/>
    <cellStyle name="Comma 36 2 4 2 2" xfId="15389" xr:uid="{1D6CFE7F-D71A-45BC-8FC9-CBDDBFF75635}"/>
    <cellStyle name="Comma 36 2 4 2 2 2" xfId="32329" xr:uid="{8E69113E-7732-41E4-863B-5726F9A4B34C}"/>
    <cellStyle name="Comma 36 2 4 2 3" xfId="23881" xr:uid="{3586E0AF-DB7B-45BF-9B4A-8519F91A4861}"/>
    <cellStyle name="Comma 36 2 4 3" xfId="11165" xr:uid="{1CA4E7EF-CD6C-4930-BB37-6128AF925985}"/>
    <cellStyle name="Comma 36 2 4 3 2" xfId="28105" xr:uid="{174EB8D0-D018-4942-A0D6-1870BAEFF7B4}"/>
    <cellStyle name="Comma 36 2 4 4" xfId="19657" xr:uid="{0D9AC49D-0B99-4200-A02C-B2F1EBE8C464}"/>
    <cellStyle name="Comma 36 2 5" xfId="4829" xr:uid="{75080666-E83D-47B6-844C-DC23C9DB3908}"/>
    <cellStyle name="Comma 36 2 5 2" xfId="13277" xr:uid="{1C169B75-2DFD-438B-98CD-033312AEA5D2}"/>
    <cellStyle name="Comma 36 2 5 2 2" xfId="30217" xr:uid="{9B885097-94EC-4EC1-8869-529B502560B0}"/>
    <cellStyle name="Comma 36 2 5 3" xfId="21769" xr:uid="{FD12C2EF-E0F0-4519-B66C-D9173D2C1F04}"/>
    <cellStyle name="Comma 36 2 6" xfId="9053" xr:uid="{BF6AE7A1-9FEC-425C-B336-286F4E42E16A}"/>
    <cellStyle name="Comma 36 2 6 2" xfId="25993" xr:uid="{9886D9D0-BB22-4F0D-829C-AFC83BBEC771}"/>
    <cellStyle name="Comma 36 2 7" xfId="17545" xr:uid="{0D44D384-AA2C-4B39-BF0A-7582B6AEEF88}"/>
    <cellStyle name="Comma 36 3" xfId="773" xr:uid="{8ADFE0BE-175E-4FD4-91DA-5648C7B952EB}"/>
    <cellStyle name="Comma 36 3 2" xfId="1835" xr:uid="{C86E74CE-94C1-4C86-9732-C05087CBD134}"/>
    <cellStyle name="Comma 36 3 2 2" xfId="3947" xr:uid="{6A4C3654-5ED4-466F-A929-53D41ED755AE}"/>
    <cellStyle name="Comma 36 3 2 2 2" xfId="8173" xr:uid="{BFE2C275-2251-4983-8A2B-F65986B376BD}"/>
    <cellStyle name="Comma 36 3 2 2 2 2" xfId="16621" xr:uid="{A8AE4A43-4331-44AB-83BA-9C761FD2E67F}"/>
    <cellStyle name="Comma 36 3 2 2 2 2 2" xfId="33561" xr:uid="{86750589-71AF-4C06-9428-E62D80F4CE47}"/>
    <cellStyle name="Comma 36 3 2 2 2 3" xfId="25113" xr:uid="{77FD310D-01E1-4D48-BCC0-57CC591C87E1}"/>
    <cellStyle name="Comma 36 3 2 2 3" xfId="12397" xr:uid="{70A38F1D-6619-401B-BBF5-F38C1F5D7AAD}"/>
    <cellStyle name="Comma 36 3 2 2 3 2" xfId="29337" xr:uid="{2B5F3C01-70BC-40C2-A2E1-FBACB7C542D1}"/>
    <cellStyle name="Comma 36 3 2 2 4" xfId="20889" xr:uid="{47A7171D-54B6-47A6-ABAB-CDF4877DEA16}"/>
    <cellStyle name="Comma 36 3 2 3" xfId="6061" xr:uid="{671FE42F-0105-4048-B8E9-3D1A1EA2E855}"/>
    <cellStyle name="Comma 36 3 2 3 2" xfId="14509" xr:uid="{753152E8-43DD-4E4B-B54A-C27D20050194}"/>
    <cellStyle name="Comma 36 3 2 3 2 2" xfId="31449" xr:uid="{930B020A-1246-4621-BE53-E81AE870F0E3}"/>
    <cellStyle name="Comma 36 3 2 3 3" xfId="23001" xr:uid="{C53FBD97-670A-4589-9C2B-618E910CD06D}"/>
    <cellStyle name="Comma 36 3 2 4" xfId="10285" xr:uid="{06521733-2C65-4A16-BA99-4829202547E4}"/>
    <cellStyle name="Comma 36 3 2 4 2" xfId="27225" xr:uid="{923BEACF-76D1-431D-B804-D623D0D2320A}"/>
    <cellStyle name="Comma 36 3 2 5" xfId="18777" xr:uid="{AEF672CF-A898-49D0-BBFB-041B18193BC2}"/>
    <cellStyle name="Comma 36 3 3" xfId="2891" xr:uid="{19189FEF-FB6D-4669-8AB2-2C4514D22619}"/>
    <cellStyle name="Comma 36 3 3 2" xfId="7117" xr:uid="{92562E25-0EA2-44F7-944E-E3B1AD293C7F}"/>
    <cellStyle name="Comma 36 3 3 2 2" xfId="15565" xr:uid="{F689C5E1-7753-4ACB-8907-0EBAFA516966}"/>
    <cellStyle name="Comma 36 3 3 2 2 2" xfId="32505" xr:uid="{B80D1297-8401-46C3-B64F-5ABCB6CBB6A3}"/>
    <cellStyle name="Comma 36 3 3 2 3" xfId="24057" xr:uid="{74395801-524C-483F-9727-ED92D625B224}"/>
    <cellStyle name="Comma 36 3 3 3" xfId="11341" xr:uid="{9B84FB48-392C-486A-8667-E3F41D80401E}"/>
    <cellStyle name="Comma 36 3 3 3 2" xfId="28281" xr:uid="{7D962810-31AB-4172-80D2-B38C3FDB2B9F}"/>
    <cellStyle name="Comma 36 3 3 4" xfId="19833" xr:uid="{0E8423C1-FAF2-4B61-832C-B533A04C8931}"/>
    <cellStyle name="Comma 36 3 4" xfId="5005" xr:uid="{4F849BE0-EF11-40F4-953B-6B953A68322A}"/>
    <cellStyle name="Comma 36 3 4 2" xfId="13453" xr:uid="{07ADD8D1-28EA-4034-A183-E32E3129237B}"/>
    <cellStyle name="Comma 36 3 4 2 2" xfId="30393" xr:uid="{5869C014-4F4C-4E74-838D-E3A858524DF6}"/>
    <cellStyle name="Comma 36 3 4 3" xfId="21945" xr:uid="{9C1A732B-350C-440D-89D3-F76893A06DB3}"/>
    <cellStyle name="Comma 36 3 5" xfId="9229" xr:uid="{0474E3C2-D8B9-4173-B615-C89E0D781919}"/>
    <cellStyle name="Comma 36 3 5 2" xfId="26169" xr:uid="{F4110E2F-C414-47ED-A13F-4890DEE63A9F}"/>
    <cellStyle name="Comma 36 3 6" xfId="17721" xr:uid="{E2FE6ECE-4B35-4132-8CE8-1CD6E7C6F47A}"/>
    <cellStyle name="Comma 36 4" xfId="1125" xr:uid="{459DEE92-F891-4F95-A57A-D698E7B143D2}"/>
    <cellStyle name="Comma 36 4 2" xfId="2187" xr:uid="{52A54B12-2F18-4064-A4F0-4E3E6F8593EC}"/>
    <cellStyle name="Comma 36 4 2 2" xfId="4299" xr:uid="{0E9BB9B5-A01F-46E9-994F-37B0A2FE5D54}"/>
    <cellStyle name="Comma 36 4 2 2 2" xfId="8525" xr:uid="{791724D5-12CC-4D64-894C-A28754523DDA}"/>
    <cellStyle name="Comma 36 4 2 2 2 2" xfId="16973" xr:uid="{6B103328-4A94-4D37-BCC5-FBCC4CACE7B7}"/>
    <cellStyle name="Comma 36 4 2 2 2 2 2" xfId="33913" xr:uid="{8CEE3929-46C3-43FA-805D-3EEE18914077}"/>
    <cellStyle name="Comma 36 4 2 2 2 3" xfId="25465" xr:uid="{84F5CA8F-E51D-45F5-A4DD-A3AE9721349E}"/>
    <cellStyle name="Comma 36 4 2 2 3" xfId="12749" xr:uid="{11758BB5-F450-4F26-9B02-8E79A74130DA}"/>
    <cellStyle name="Comma 36 4 2 2 3 2" xfId="29689" xr:uid="{DC1BAEE1-94BE-4D46-91C1-0EB3A40D4517}"/>
    <cellStyle name="Comma 36 4 2 2 4" xfId="21241" xr:uid="{25DDD728-AA71-451C-9BC0-59FD4F09E02F}"/>
    <cellStyle name="Comma 36 4 2 3" xfId="6413" xr:uid="{29EA2BC4-F588-48F3-A435-0FB59A0B6532}"/>
    <cellStyle name="Comma 36 4 2 3 2" xfId="14861" xr:uid="{DF305786-9839-4FEB-961A-6D1D1C7A7ABB}"/>
    <cellStyle name="Comma 36 4 2 3 2 2" xfId="31801" xr:uid="{0D570373-EF01-45D7-990B-54A676C53780}"/>
    <cellStyle name="Comma 36 4 2 3 3" xfId="23353" xr:uid="{0153A8FF-2DC8-44B3-9440-E22D08D9F486}"/>
    <cellStyle name="Comma 36 4 2 4" xfId="10637" xr:uid="{35FE479B-0E37-465B-9E58-855BAC628863}"/>
    <cellStyle name="Comma 36 4 2 4 2" xfId="27577" xr:uid="{F6AE1B31-5981-48B9-BD32-E9F787FD57DE}"/>
    <cellStyle name="Comma 36 4 2 5" xfId="19129" xr:uid="{5105C2DE-E99C-4E69-98D8-292824F4B547}"/>
    <cellStyle name="Comma 36 4 3" xfId="3243" xr:uid="{FE02369B-BE93-4873-97AF-ADB424A300F7}"/>
    <cellStyle name="Comma 36 4 3 2" xfId="7469" xr:uid="{07E0938D-4D78-4D6B-B204-514EE3FDA59C}"/>
    <cellStyle name="Comma 36 4 3 2 2" xfId="15917" xr:uid="{9585EB6C-9BD6-4F5F-9BA6-57BB4D320538}"/>
    <cellStyle name="Comma 36 4 3 2 2 2" xfId="32857" xr:uid="{E74E9FA6-7797-4936-AA5E-6B9BDB9DA8C0}"/>
    <cellStyle name="Comma 36 4 3 2 3" xfId="24409" xr:uid="{1810F913-E49F-4197-BCEF-5E633521CADD}"/>
    <cellStyle name="Comma 36 4 3 3" xfId="11693" xr:uid="{BBA791D3-AB72-4E44-9479-6A4922F24FD3}"/>
    <cellStyle name="Comma 36 4 3 3 2" xfId="28633" xr:uid="{86E5CF87-8B71-4201-A81E-B830E47C4ED4}"/>
    <cellStyle name="Comma 36 4 3 4" xfId="20185" xr:uid="{5114A9E1-02FE-4B39-9598-AC5CF62FA2A7}"/>
    <cellStyle name="Comma 36 4 4" xfId="5357" xr:uid="{214411A6-D736-4E34-967C-182DA4916ED1}"/>
    <cellStyle name="Comma 36 4 4 2" xfId="13805" xr:uid="{86AB26B0-93EB-4AC8-8B12-8DC00C8A7CE8}"/>
    <cellStyle name="Comma 36 4 4 2 2" xfId="30745" xr:uid="{4B630A8B-CA78-42BE-AFB5-C532E8E40FB3}"/>
    <cellStyle name="Comma 36 4 4 3" xfId="22297" xr:uid="{A36D8AC4-BE3C-4297-BBB8-025E7E0A2198}"/>
    <cellStyle name="Comma 36 4 5" xfId="9581" xr:uid="{D9B5AC5E-A040-440A-A05F-03DF2080C678}"/>
    <cellStyle name="Comma 36 4 5 2" xfId="26521" xr:uid="{B05D0442-FCD1-4433-A719-E84E5C174047}"/>
    <cellStyle name="Comma 36 4 6" xfId="18073" xr:uid="{B857E936-3F91-4EC2-9E7C-C2C1EC1593BD}"/>
    <cellStyle name="Comma 36 5" xfId="1307" xr:uid="{60B322B1-572D-4E3E-88FB-75464082C37C}"/>
    <cellStyle name="Comma 36 5 2" xfId="2363" xr:uid="{A18293DE-EA41-4D78-A049-4D37CDD3B908}"/>
    <cellStyle name="Comma 36 5 2 2" xfId="4475" xr:uid="{0CC3A977-E4A9-40C9-9A87-316755F21B6F}"/>
    <cellStyle name="Comma 36 5 2 2 2" xfId="8701" xr:uid="{CF59A6A8-C09E-4E46-B973-37AB3A11BDB3}"/>
    <cellStyle name="Comma 36 5 2 2 2 2" xfId="17149" xr:uid="{5F981ED1-D81C-4668-AE84-E0B9E2C50292}"/>
    <cellStyle name="Comma 36 5 2 2 2 2 2" xfId="34089" xr:uid="{9288AA84-FA58-4CEC-9DA5-B8ECFA1F0ADA}"/>
    <cellStyle name="Comma 36 5 2 2 2 3" xfId="25641" xr:uid="{7BA8F16C-F5C7-4396-96E2-7F2FDB547404}"/>
    <cellStyle name="Comma 36 5 2 2 3" xfId="12925" xr:uid="{0ED922A6-0A6C-4E90-A7CB-B5C989F33FCE}"/>
    <cellStyle name="Comma 36 5 2 2 3 2" xfId="29865" xr:uid="{AB1AB19B-C519-4FDA-9345-0F1EA5E3DF89}"/>
    <cellStyle name="Comma 36 5 2 2 4" xfId="21417" xr:uid="{FD0501D6-BF2F-4EAC-B4BE-763AC8C3D03D}"/>
    <cellStyle name="Comma 36 5 2 3" xfId="6589" xr:uid="{5B9EF7AA-C7E3-4731-899B-0EE16212059E}"/>
    <cellStyle name="Comma 36 5 2 3 2" xfId="15037" xr:uid="{EC41930A-2A8D-486B-82CC-E88627157BC9}"/>
    <cellStyle name="Comma 36 5 2 3 2 2" xfId="31977" xr:uid="{E546152D-7FE9-4FC2-957C-7C3C43E62B40}"/>
    <cellStyle name="Comma 36 5 2 3 3" xfId="23529" xr:uid="{47F290EF-4C14-4A11-83AE-6D80CFCD0D19}"/>
    <cellStyle name="Comma 36 5 2 4" xfId="10813" xr:uid="{680541A5-6D8E-4F5F-8FEE-12D79A46DA88}"/>
    <cellStyle name="Comma 36 5 2 4 2" xfId="27753" xr:uid="{D6703ADF-8AF7-4148-98E9-550117CE3942}"/>
    <cellStyle name="Comma 36 5 2 5" xfId="19305" xr:uid="{D23F38FC-07F4-48B1-AA50-874FD3DA6B91}"/>
    <cellStyle name="Comma 36 5 3" xfId="3419" xr:uid="{9CACC47A-9C80-4064-B8FF-0A993F79563A}"/>
    <cellStyle name="Comma 36 5 3 2" xfId="7645" xr:uid="{F0A25B9B-6507-47F2-A21B-A0B7D369C7E9}"/>
    <cellStyle name="Comma 36 5 3 2 2" xfId="16093" xr:uid="{807B4DE8-5B3D-440E-A19E-F0B7B1E4019A}"/>
    <cellStyle name="Comma 36 5 3 2 2 2" xfId="33033" xr:uid="{CA824237-62B5-4714-BBD6-41B04A943949}"/>
    <cellStyle name="Comma 36 5 3 2 3" xfId="24585" xr:uid="{84DF838E-C2B3-4130-ADD2-5FBC747D5985}"/>
    <cellStyle name="Comma 36 5 3 3" xfId="11869" xr:uid="{045B8233-1671-4C7C-B691-4640A3EA5D8A}"/>
    <cellStyle name="Comma 36 5 3 3 2" xfId="28809" xr:uid="{5EA5625E-F051-4149-8E3A-CF8C6F4B0D09}"/>
    <cellStyle name="Comma 36 5 3 4" xfId="20361" xr:uid="{A7F851D6-B334-4CF5-8DBB-7CD376C8DDB7}"/>
    <cellStyle name="Comma 36 5 4" xfId="5533" xr:uid="{D5358452-1EFE-4612-BCA5-60DE123BD384}"/>
    <cellStyle name="Comma 36 5 4 2" xfId="13981" xr:uid="{5F90DF5F-3A47-4BAD-B2C1-9D0D3D75C82E}"/>
    <cellStyle name="Comma 36 5 4 2 2" xfId="30921" xr:uid="{FC03F189-2199-4553-A5D4-6D82EF96D226}"/>
    <cellStyle name="Comma 36 5 4 3" xfId="22473" xr:uid="{534D74FF-A8DF-4A54-BBCA-5BEEC8FFF52B}"/>
    <cellStyle name="Comma 36 5 5" xfId="9757" xr:uid="{7AFA5265-58ED-4CF4-B451-53EC8372C126}"/>
    <cellStyle name="Comma 36 5 5 2" xfId="26697" xr:uid="{7594CAA8-A477-4E66-9DE8-E86E22222C02}"/>
    <cellStyle name="Comma 36 5 6" xfId="18249" xr:uid="{18500871-2333-46F1-A378-EA784583BE8F}"/>
    <cellStyle name="Comma 36 6" xfId="1483" xr:uid="{93FFE62E-ACDF-4900-8CF6-C5BA7F0FCD1A}"/>
    <cellStyle name="Comma 36 6 2" xfId="3595" xr:uid="{7EA1AC03-3142-4580-ADC5-A4C075FEAFEE}"/>
    <cellStyle name="Comma 36 6 2 2" xfId="7821" xr:uid="{11692967-41ED-46C0-AB2A-DDA7D43C0BA7}"/>
    <cellStyle name="Comma 36 6 2 2 2" xfId="16269" xr:uid="{CC708004-1396-4C2E-B821-E9481BB4A969}"/>
    <cellStyle name="Comma 36 6 2 2 2 2" xfId="33209" xr:uid="{29A35837-DC4B-49BF-A5B0-7FF714A00C65}"/>
    <cellStyle name="Comma 36 6 2 2 3" xfId="24761" xr:uid="{C3C89DEE-2A80-472F-A965-E0ED46FCDE7E}"/>
    <cellStyle name="Comma 36 6 2 3" xfId="12045" xr:uid="{5E9A7704-AD45-46E2-BD24-656D83471635}"/>
    <cellStyle name="Comma 36 6 2 3 2" xfId="28985" xr:uid="{2F75A7D5-D54A-4B10-A4BE-918F814840C8}"/>
    <cellStyle name="Comma 36 6 2 4" xfId="20537" xr:uid="{C4ACD09B-9B36-4DD2-9341-6DE8784C31CA}"/>
    <cellStyle name="Comma 36 6 3" xfId="5709" xr:uid="{87E32526-3529-44B4-A447-991C3BBC3C79}"/>
    <cellStyle name="Comma 36 6 3 2" xfId="14157" xr:uid="{28C31D82-9659-4519-A01F-5023F084F994}"/>
    <cellStyle name="Comma 36 6 3 2 2" xfId="31097" xr:uid="{88437CFD-4448-4A1A-9179-721AC0936C60}"/>
    <cellStyle name="Comma 36 6 3 3" xfId="22649" xr:uid="{920D96E3-DAAA-40AD-859B-1084177E8D14}"/>
    <cellStyle name="Comma 36 6 4" xfId="9933" xr:uid="{D7DAF832-B449-4DF6-8324-2D942F28D6DA}"/>
    <cellStyle name="Comma 36 6 4 2" xfId="26873" xr:uid="{77161E90-C242-41A8-9BAB-48C6C13204A5}"/>
    <cellStyle name="Comma 36 6 5" xfId="18425" xr:uid="{52AB9AB3-42E8-48F9-884B-932DFBA3A590}"/>
    <cellStyle name="Comma 36 7" xfId="2539" xr:uid="{9D2871A0-3AA8-4ED4-A911-32A67E10D06B}"/>
    <cellStyle name="Comma 36 7 2" xfId="6765" xr:uid="{2BCB8B5A-7CAF-4271-8DA7-1B5C0C238911}"/>
    <cellStyle name="Comma 36 7 2 2" xfId="15213" xr:uid="{C0275ABC-CB08-418B-8A68-F7F3E3EEDA2E}"/>
    <cellStyle name="Comma 36 7 2 2 2" xfId="32153" xr:uid="{C1FEE3BA-2C7E-45DE-BC0C-81521CAC955C}"/>
    <cellStyle name="Comma 36 7 2 3" xfId="23705" xr:uid="{F353CD63-EE2F-4AEA-9097-C8094C1E063F}"/>
    <cellStyle name="Comma 36 7 3" xfId="10989" xr:uid="{38B9FA1C-CB30-4D78-8361-B626037DBF53}"/>
    <cellStyle name="Comma 36 7 3 2" xfId="27929" xr:uid="{9DB9FCE3-BE52-4473-A6A6-85266AA12F61}"/>
    <cellStyle name="Comma 36 7 4" xfId="19481" xr:uid="{BFECAB5E-AFCA-4738-8717-91B6A186269B}"/>
    <cellStyle name="Comma 36 8" xfId="4652" xr:uid="{8D6DE112-BE5F-4166-B354-C416403CF1CE}"/>
    <cellStyle name="Comma 36 8 2" xfId="13101" xr:uid="{802CC025-86C2-4D46-845B-664DE6333388}"/>
    <cellStyle name="Comma 36 8 2 2" xfId="30041" xr:uid="{E3C13EF6-A735-4F02-BD53-0D1CD08485EF}"/>
    <cellStyle name="Comma 36 8 3" xfId="21593" xr:uid="{50F03D38-5290-4914-B027-B49D8B7F3C3F}"/>
    <cellStyle name="Comma 36 9" xfId="8877" xr:uid="{73204394-303F-4059-9849-0C0512DA50F8}"/>
    <cellStyle name="Comma 36 9 2" xfId="25817" xr:uid="{0B01F68E-5DA3-43F5-90A2-4603F274E83A}"/>
    <cellStyle name="Comma 37" xfId="152" xr:uid="{456D8CA2-64BE-451C-B5C3-7F7C306526D4}"/>
    <cellStyle name="Comma 37 10" xfId="17346" xr:uid="{8B0E6C41-CBA3-483E-83EE-98D8D4B20267}"/>
    <cellStyle name="Comma 37 2" xfId="597" xr:uid="{63AA7221-9DB0-42CD-9F54-59A16EA770A8}"/>
    <cellStyle name="Comma 37 2 2" xfId="950" xr:uid="{6AEAD504-0259-4D1E-A4CD-F9C00368AA59}"/>
    <cellStyle name="Comma 37 2 2 2" xfId="2012" xr:uid="{2DF8039C-9F64-421A-BB6A-0ADD0601F355}"/>
    <cellStyle name="Comma 37 2 2 2 2" xfId="4124" xr:uid="{A3C98B9D-4A11-4A94-B968-F8A4F71995BA}"/>
    <cellStyle name="Comma 37 2 2 2 2 2" xfId="8350" xr:uid="{5852BCE6-D226-4097-985F-1B8408F4749A}"/>
    <cellStyle name="Comma 37 2 2 2 2 2 2" xfId="16798" xr:uid="{70E74EF4-B099-486A-8AE4-3D010226CF8E}"/>
    <cellStyle name="Comma 37 2 2 2 2 2 2 2" xfId="33738" xr:uid="{9C75D39C-9561-4860-9AAB-72EEE6632843}"/>
    <cellStyle name="Comma 37 2 2 2 2 2 3" xfId="25290" xr:uid="{E3223515-FE1D-4227-88C2-F4178B32698B}"/>
    <cellStyle name="Comma 37 2 2 2 2 3" xfId="12574" xr:uid="{97ED0772-070B-4A63-B0B2-52716FF70077}"/>
    <cellStyle name="Comma 37 2 2 2 2 3 2" xfId="29514" xr:uid="{669C3B6C-7D03-4E41-BC03-46408DC81550}"/>
    <cellStyle name="Comma 37 2 2 2 2 4" xfId="21066" xr:uid="{67348295-79C0-4A31-9B7C-F3746C2ABF58}"/>
    <cellStyle name="Comma 37 2 2 2 3" xfId="6238" xr:uid="{61A45908-854C-485A-97CD-74B9FC96DF10}"/>
    <cellStyle name="Comma 37 2 2 2 3 2" xfId="14686" xr:uid="{55CA355B-2B75-435F-899A-972040C3EA24}"/>
    <cellStyle name="Comma 37 2 2 2 3 2 2" xfId="31626" xr:uid="{32E38339-AB20-4F34-BB53-8A1EE9D49886}"/>
    <cellStyle name="Comma 37 2 2 2 3 3" xfId="23178" xr:uid="{B67650C5-F87E-4D02-A51F-FDDC33D0F3F8}"/>
    <cellStyle name="Comma 37 2 2 2 4" xfId="10462" xr:uid="{394070FF-0A71-42FE-B88F-A731299A3819}"/>
    <cellStyle name="Comma 37 2 2 2 4 2" xfId="27402" xr:uid="{75450B61-923F-45C4-80D8-6C9BAC5F8D3E}"/>
    <cellStyle name="Comma 37 2 2 2 5" xfId="18954" xr:uid="{16355E71-88E5-4BAF-9B2D-FF349B90049E}"/>
    <cellStyle name="Comma 37 2 2 3" xfId="3068" xr:uid="{07211C5A-1408-469B-BE6C-664E15D40599}"/>
    <cellStyle name="Comma 37 2 2 3 2" xfId="7294" xr:uid="{DD9617BD-052F-4670-B10F-F84E10ACFF9F}"/>
    <cellStyle name="Comma 37 2 2 3 2 2" xfId="15742" xr:uid="{2A27236B-6C52-40DD-A466-3F5B9CF1F9B9}"/>
    <cellStyle name="Comma 37 2 2 3 2 2 2" xfId="32682" xr:uid="{8B990BDA-A7DE-406F-8EDE-0DBA3204246A}"/>
    <cellStyle name="Comma 37 2 2 3 2 3" xfId="24234" xr:uid="{B6F82D91-A5B2-4443-AF37-FE8469066F76}"/>
    <cellStyle name="Comma 37 2 2 3 3" xfId="11518" xr:uid="{7F7ABE4B-86FE-423C-8321-ABE74C55F5EB}"/>
    <cellStyle name="Comma 37 2 2 3 3 2" xfId="28458" xr:uid="{2B11B4FA-D5AC-4040-A3A2-0D163943B560}"/>
    <cellStyle name="Comma 37 2 2 3 4" xfId="20010" xr:uid="{73E413D5-46C2-4ACD-8160-3FD5A787F659}"/>
    <cellStyle name="Comma 37 2 2 4" xfId="5182" xr:uid="{ADC2DC49-62FE-4DE2-9D4F-0200F934EE75}"/>
    <cellStyle name="Comma 37 2 2 4 2" xfId="13630" xr:uid="{07C51508-4892-4A95-93CB-555762F795C1}"/>
    <cellStyle name="Comma 37 2 2 4 2 2" xfId="30570" xr:uid="{6FDC2DE9-7D61-4939-BC7C-84A071FB50EE}"/>
    <cellStyle name="Comma 37 2 2 4 3" xfId="22122" xr:uid="{76521422-6305-494D-9B58-49BB5F1F2E03}"/>
    <cellStyle name="Comma 37 2 2 5" xfId="9406" xr:uid="{B3919664-909D-4746-AC6F-542F6AF87428}"/>
    <cellStyle name="Comma 37 2 2 5 2" xfId="26346" xr:uid="{AA8569D2-06F0-4447-968C-DD9D6A52E84B}"/>
    <cellStyle name="Comma 37 2 2 6" xfId="17898" xr:uid="{637EBC74-9BD5-4CB6-9AB4-B9D357CDAF2F}"/>
    <cellStyle name="Comma 37 2 3" xfId="1660" xr:uid="{AF60B949-E7CE-46A6-8BF4-11B47E97AEBE}"/>
    <cellStyle name="Comma 37 2 3 2" xfId="3772" xr:uid="{2A4A650B-4FD6-4FA5-A049-1128408255AE}"/>
    <cellStyle name="Comma 37 2 3 2 2" xfId="7998" xr:uid="{A5799D73-81E5-4888-8608-B3EB78A4BC21}"/>
    <cellStyle name="Comma 37 2 3 2 2 2" xfId="16446" xr:uid="{8DAA51C3-D48E-4C10-8815-047DD7C1CCFF}"/>
    <cellStyle name="Comma 37 2 3 2 2 2 2" xfId="33386" xr:uid="{853CA47D-3C92-4EB6-A19B-51425A93407D}"/>
    <cellStyle name="Comma 37 2 3 2 2 3" xfId="24938" xr:uid="{019E1401-B72F-447C-BF9C-21D5A53E3EAE}"/>
    <cellStyle name="Comma 37 2 3 2 3" xfId="12222" xr:uid="{5F4E34D3-3B1F-4309-823A-D2DE46E7843E}"/>
    <cellStyle name="Comma 37 2 3 2 3 2" xfId="29162" xr:uid="{C768866D-9EFC-4316-A304-926E59518F94}"/>
    <cellStyle name="Comma 37 2 3 2 4" xfId="20714" xr:uid="{BEA97AD6-7CCE-4979-BC08-E89C5E07EFD7}"/>
    <cellStyle name="Comma 37 2 3 3" xfId="5886" xr:uid="{51F0CD49-0531-4F15-8C38-15697CC3EAF1}"/>
    <cellStyle name="Comma 37 2 3 3 2" xfId="14334" xr:uid="{D1AC767E-A296-4FB9-85AA-94D9A2D5FF61}"/>
    <cellStyle name="Comma 37 2 3 3 2 2" xfId="31274" xr:uid="{7270618F-2D51-444C-99A9-21DEB09C61CB}"/>
    <cellStyle name="Comma 37 2 3 3 3" xfId="22826" xr:uid="{E1C919FB-B6A4-4898-AA6A-CD4C6E60C2CE}"/>
    <cellStyle name="Comma 37 2 3 4" xfId="10110" xr:uid="{CC8C8B5D-FA53-4A88-A492-64B8A99D4BD4}"/>
    <cellStyle name="Comma 37 2 3 4 2" xfId="27050" xr:uid="{34108868-2B5F-402B-9608-4E5D0E942A99}"/>
    <cellStyle name="Comma 37 2 3 5" xfId="18602" xr:uid="{3C3CB77C-C5D8-4017-ABE7-C4DEABE54A59}"/>
    <cellStyle name="Comma 37 2 4" xfId="2716" xr:uid="{2D6CAD75-02BD-4AC0-AB60-2BADE621AFDF}"/>
    <cellStyle name="Comma 37 2 4 2" xfId="6942" xr:uid="{AB776CD0-ED09-465B-9903-4DACCB8AF386}"/>
    <cellStyle name="Comma 37 2 4 2 2" xfId="15390" xr:uid="{0C0A96E2-E9B3-4737-9500-A60C5585F32D}"/>
    <cellStyle name="Comma 37 2 4 2 2 2" xfId="32330" xr:uid="{1CD75AA8-7593-46C9-B582-417CD40F12DF}"/>
    <cellStyle name="Comma 37 2 4 2 3" xfId="23882" xr:uid="{FD3A0896-9AD6-4882-8172-3B73A1116B8C}"/>
    <cellStyle name="Comma 37 2 4 3" xfId="11166" xr:uid="{0CF5E61F-9039-4FC0-8E3F-E42C30C27722}"/>
    <cellStyle name="Comma 37 2 4 3 2" xfId="28106" xr:uid="{757A0B73-9F7A-4F34-AFC3-429DC37FC1A4}"/>
    <cellStyle name="Comma 37 2 4 4" xfId="19658" xr:uid="{F9D1FF63-7E66-45C3-A724-A9D19E647CB9}"/>
    <cellStyle name="Comma 37 2 5" xfId="4830" xr:uid="{85387C3A-0CA0-4F67-B497-F29AFC1C52B2}"/>
    <cellStyle name="Comma 37 2 5 2" xfId="13278" xr:uid="{099A5072-D710-4B16-A9EB-AAB8B40B975E}"/>
    <cellStyle name="Comma 37 2 5 2 2" xfId="30218" xr:uid="{C8070891-DE03-4313-A164-F3B3CB19A565}"/>
    <cellStyle name="Comma 37 2 5 3" xfId="21770" xr:uid="{D801CD66-DA4C-4E89-8981-E0A4C29CA37B}"/>
    <cellStyle name="Comma 37 2 6" xfId="9054" xr:uid="{D378C221-7AF5-40AC-AD2B-324DDB87E129}"/>
    <cellStyle name="Comma 37 2 6 2" xfId="25994" xr:uid="{94D960FB-45D3-4497-B1D2-FAA90B2383FC}"/>
    <cellStyle name="Comma 37 2 7" xfId="17546" xr:uid="{F1B0B97B-C29D-4514-89AA-87ACE6222473}"/>
    <cellStyle name="Comma 37 3" xfId="774" xr:uid="{38FB0E60-80E5-4B6D-8716-7031EA68AD8C}"/>
    <cellStyle name="Comma 37 3 2" xfId="1836" xr:uid="{1638C372-F91E-4A95-B9E6-CE9271DF1E3F}"/>
    <cellStyle name="Comma 37 3 2 2" xfId="3948" xr:uid="{BA81CC3C-2454-4379-98C6-0B5782622367}"/>
    <cellStyle name="Comma 37 3 2 2 2" xfId="8174" xr:uid="{835849DD-521E-4624-8ACC-59F4D12F7B90}"/>
    <cellStyle name="Comma 37 3 2 2 2 2" xfId="16622" xr:uid="{F64A0824-25C4-4582-80A8-AF03A6E72DAB}"/>
    <cellStyle name="Comma 37 3 2 2 2 2 2" xfId="33562" xr:uid="{ED6AECEE-6734-4E7E-A695-3DA7A85E7971}"/>
    <cellStyle name="Comma 37 3 2 2 2 3" xfId="25114" xr:uid="{8C71FC27-350B-40D3-A30C-B192CA7FE9F0}"/>
    <cellStyle name="Comma 37 3 2 2 3" xfId="12398" xr:uid="{74BB43B8-D8C5-4098-992C-C9AAD5049514}"/>
    <cellStyle name="Comma 37 3 2 2 3 2" xfId="29338" xr:uid="{8BED6324-5E46-414F-AE2B-0FBC089F2BF0}"/>
    <cellStyle name="Comma 37 3 2 2 4" xfId="20890" xr:uid="{081425AB-BE4E-4C7F-9B01-645DDEB483FC}"/>
    <cellStyle name="Comma 37 3 2 3" xfId="6062" xr:uid="{175D3FA6-3793-40C4-B9AD-0A01764C9B01}"/>
    <cellStyle name="Comma 37 3 2 3 2" xfId="14510" xr:uid="{0A0BC56E-AB5D-4EF4-B646-E7574760A7D5}"/>
    <cellStyle name="Comma 37 3 2 3 2 2" xfId="31450" xr:uid="{377FE3BF-FCB1-4B1A-8DC1-75DE7632C15F}"/>
    <cellStyle name="Comma 37 3 2 3 3" xfId="23002" xr:uid="{AB71C8D3-AE53-4224-A4D1-9D757CEA7B3C}"/>
    <cellStyle name="Comma 37 3 2 4" xfId="10286" xr:uid="{75BA42A6-8A8B-484D-B33B-6D0F231820E2}"/>
    <cellStyle name="Comma 37 3 2 4 2" xfId="27226" xr:uid="{42679BD4-5C50-4C03-A420-7F4A42E37B8A}"/>
    <cellStyle name="Comma 37 3 2 5" xfId="18778" xr:uid="{B278E63F-F1A8-4D78-9CE5-49F6DFB51C35}"/>
    <cellStyle name="Comma 37 3 3" xfId="2892" xr:uid="{AB22002A-B343-4DCD-A1D7-2A812DCB7081}"/>
    <cellStyle name="Comma 37 3 3 2" xfId="7118" xr:uid="{3E8BEE85-BD83-4DE5-9812-0F2E57E9DBE6}"/>
    <cellStyle name="Comma 37 3 3 2 2" xfId="15566" xr:uid="{ABB4E575-5397-4293-A347-E5E406889B61}"/>
    <cellStyle name="Comma 37 3 3 2 2 2" xfId="32506" xr:uid="{CD22D528-FC17-438F-9B90-F561824B4BCD}"/>
    <cellStyle name="Comma 37 3 3 2 3" xfId="24058" xr:uid="{DC456A89-EB3E-49ED-AEAF-AB8857A33384}"/>
    <cellStyle name="Comma 37 3 3 3" xfId="11342" xr:uid="{345D6296-89AE-431E-BC68-7A2F45784D63}"/>
    <cellStyle name="Comma 37 3 3 3 2" xfId="28282" xr:uid="{B2B57937-93BA-489B-9004-9D2F00A765A4}"/>
    <cellStyle name="Comma 37 3 3 4" xfId="19834" xr:uid="{8CBB4737-5091-43F0-89F9-154B89CBD1D4}"/>
    <cellStyle name="Comma 37 3 4" xfId="5006" xr:uid="{674F54EB-7CF7-44DD-B677-16AD2EB9F6DC}"/>
    <cellStyle name="Comma 37 3 4 2" xfId="13454" xr:uid="{FF7E8A99-AC78-40E0-853A-E2ED33CB0FA6}"/>
    <cellStyle name="Comma 37 3 4 2 2" xfId="30394" xr:uid="{A13A4744-BA3A-49D5-A8AE-D3E37976239D}"/>
    <cellStyle name="Comma 37 3 4 3" xfId="21946" xr:uid="{C980C96D-859F-4F7F-A304-6294B311156D}"/>
    <cellStyle name="Comma 37 3 5" xfId="9230" xr:uid="{A3C51D92-2E92-44F2-B768-EF42264A3130}"/>
    <cellStyle name="Comma 37 3 5 2" xfId="26170" xr:uid="{80DA5BEE-C2CF-4832-A182-62FA6CD95166}"/>
    <cellStyle name="Comma 37 3 6" xfId="17722" xr:uid="{3BE32A95-6386-46F6-B254-AAC0C61400AA}"/>
    <cellStyle name="Comma 37 4" xfId="1126" xr:uid="{F969CF21-DFF9-4FD1-B07A-288E0CD509BB}"/>
    <cellStyle name="Comma 37 4 2" xfId="2188" xr:uid="{608E4BC5-7841-4BEA-B176-87F42A5977A4}"/>
    <cellStyle name="Comma 37 4 2 2" xfId="4300" xr:uid="{76351D8B-D75E-4858-B7E3-F34948B9F6A3}"/>
    <cellStyle name="Comma 37 4 2 2 2" xfId="8526" xr:uid="{7F231EFB-FF62-43C6-A19D-015DABC12794}"/>
    <cellStyle name="Comma 37 4 2 2 2 2" xfId="16974" xr:uid="{4685D029-B106-44DE-821D-8B49CFCE1089}"/>
    <cellStyle name="Comma 37 4 2 2 2 2 2" xfId="33914" xr:uid="{849BC797-E7A9-46E1-B151-0B199E20ADC4}"/>
    <cellStyle name="Comma 37 4 2 2 2 3" xfId="25466" xr:uid="{410BEA5A-2E13-443A-A557-1CBEB4EBBFD0}"/>
    <cellStyle name="Comma 37 4 2 2 3" xfId="12750" xr:uid="{3808CBE6-1C7D-4BE2-84E4-F7C1143857A9}"/>
    <cellStyle name="Comma 37 4 2 2 3 2" xfId="29690" xr:uid="{B2FDD334-7F45-4711-89D2-607B955136F0}"/>
    <cellStyle name="Comma 37 4 2 2 4" xfId="21242" xr:uid="{3CCFF139-6CAC-4735-B2BC-00E23DE5E9A9}"/>
    <cellStyle name="Comma 37 4 2 3" xfId="6414" xr:uid="{575826BD-5150-4B38-AAA3-7DDF2A523873}"/>
    <cellStyle name="Comma 37 4 2 3 2" xfId="14862" xr:uid="{F3CE083C-2018-45F2-8F40-947D464CB900}"/>
    <cellStyle name="Comma 37 4 2 3 2 2" xfId="31802" xr:uid="{596BBD92-CD37-4EF1-8F0E-1671BFC3D0B2}"/>
    <cellStyle name="Comma 37 4 2 3 3" xfId="23354" xr:uid="{F8D998C2-995C-4799-9506-E01C615E951C}"/>
    <cellStyle name="Comma 37 4 2 4" xfId="10638" xr:uid="{E43DB40F-7311-4017-930F-08029810E58D}"/>
    <cellStyle name="Comma 37 4 2 4 2" xfId="27578" xr:uid="{7B1DC658-3F1F-4ECF-AEE2-4AA2CB1BE0CB}"/>
    <cellStyle name="Comma 37 4 2 5" xfId="19130" xr:uid="{EC3DAC5A-03A8-40C1-B09C-091256C310BB}"/>
    <cellStyle name="Comma 37 4 3" xfId="3244" xr:uid="{B5BF006D-C5F1-4107-9587-FBD1A8C23AB8}"/>
    <cellStyle name="Comma 37 4 3 2" xfId="7470" xr:uid="{DA9486B0-019A-4B40-93E1-5D103FF13077}"/>
    <cellStyle name="Comma 37 4 3 2 2" xfId="15918" xr:uid="{57E97D8D-3586-46E2-969A-3272BEC4AD51}"/>
    <cellStyle name="Comma 37 4 3 2 2 2" xfId="32858" xr:uid="{322264F5-72E4-4431-AAC0-725AA11BEBF2}"/>
    <cellStyle name="Comma 37 4 3 2 3" xfId="24410" xr:uid="{1C086744-D934-4090-A3A7-D39E65B75E38}"/>
    <cellStyle name="Comma 37 4 3 3" xfId="11694" xr:uid="{8D5CF0FA-3F08-4EDF-B473-3C811C23E6E8}"/>
    <cellStyle name="Comma 37 4 3 3 2" xfId="28634" xr:uid="{21DF63CA-8F71-49BA-915D-6402E0B8B254}"/>
    <cellStyle name="Comma 37 4 3 4" xfId="20186" xr:uid="{C47FFF50-85D9-4C75-A5C1-93AC22466081}"/>
    <cellStyle name="Comma 37 4 4" xfId="5358" xr:uid="{2F9D01BF-57EA-4B4F-BFAF-5A136E0393A1}"/>
    <cellStyle name="Comma 37 4 4 2" xfId="13806" xr:uid="{94AA98A6-12EE-4391-A3A3-861024FC0D1F}"/>
    <cellStyle name="Comma 37 4 4 2 2" xfId="30746" xr:uid="{1938E9A1-F2C8-41F4-A88C-5DCB074FDA71}"/>
    <cellStyle name="Comma 37 4 4 3" xfId="22298" xr:uid="{6C205078-C024-4E0A-9D0E-49CA7900EEF3}"/>
    <cellStyle name="Comma 37 4 5" xfId="9582" xr:uid="{EF33C068-8C2B-4046-85CB-6DA69F08402E}"/>
    <cellStyle name="Comma 37 4 5 2" xfId="26522" xr:uid="{7FD356E6-6EBF-4AB0-96BA-5BFD2308C5D7}"/>
    <cellStyle name="Comma 37 4 6" xfId="18074" xr:uid="{05A32EFD-B9E2-4B45-B1ED-D82C0B1225B9}"/>
    <cellStyle name="Comma 37 5" xfId="1308" xr:uid="{28D271E8-27A1-4212-A65F-79E85A70A8BC}"/>
    <cellStyle name="Comma 37 5 2" xfId="2364" xr:uid="{29A7F4E3-4464-4283-A3AF-3180DA97B1B5}"/>
    <cellStyle name="Comma 37 5 2 2" xfId="4476" xr:uid="{6E87C165-CB8A-4A8B-B323-A8A659D6A976}"/>
    <cellStyle name="Comma 37 5 2 2 2" xfId="8702" xr:uid="{A61DC05B-3D76-46F5-8985-5C553280E7FE}"/>
    <cellStyle name="Comma 37 5 2 2 2 2" xfId="17150" xr:uid="{221B11D0-1CC5-44F4-B94D-96564C1B2600}"/>
    <cellStyle name="Comma 37 5 2 2 2 2 2" xfId="34090" xr:uid="{EEF1639C-60CB-4ED2-9492-C5CB4D82D1FA}"/>
    <cellStyle name="Comma 37 5 2 2 2 3" xfId="25642" xr:uid="{09FE597C-3744-4552-A640-8F2C58655977}"/>
    <cellStyle name="Comma 37 5 2 2 3" xfId="12926" xr:uid="{727648FA-60F2-4DEE-9C82-FAC07413993A}"/>
    <cellStyle name="Comma 37 5 2 2 3 2" xfId="29866" xr:uid="{CE8A0394-5991-4960-9743-D60732487C6A}"/>
    <cellStyle name="Comma 37 5 2 2 4" xfId="21418" xr:uid="{3A3EEBE3-07D9-4978-A4DA-67C9DC1238E8}"/>
    <cellStyle name="Comma 37 5 2 3" xfId="6590" xr:uid="{2D7CEC8B-CF11-4FFC-88EC-AC1D6ED0BD0C}"/>
    <cellStyle name="Comma 37 5 2 3 2" xfId="15038" xr:uid="{85E5E545-8AD3-4838-AA5F-A671C48E00EB}"/>
    <cellStyle name="Comma 37 5 2 3 2 2" xfId="31978" xr:uid="{56E1975C-0527-47F9-A2D8-03CA07909640}"/>
    <cellStyle name="Comma 37 5 2 3 3" xfId="23530" xr:uid="{A6BF424E-DE8D-4ACD-84CD-CF6C518DCEAE}"/>
    <cellStyle name="Comma 37 5 2 4" xfId="10814" xr:uid="{E43CDA30-0E68-4F98-95CE-16FFC1E6BE43}"/>
    <cellStyle name="Comma 37 5 2 4 2" xfId="27754" xr:uid="{3CEC8E53-AFD7-4D0B-8FBD-CD850AC3129B}"/>
    <cellStyle name="Comma 37 5 2 5" xfId="19306" xr:uid="{A5C4D148-A4F7-43F9-B942-1DC558973643}"/>
    <cellStyle name="Comma 37 5 3" xfId="3420" xr:uid="{DE1EE3F0-B14A-4925-A88E-2F03A74C49F4}"/>
    <cellStyle name="Comma 37 5 3 2" xfId="7646" xr:uid="{D89F75CD-3297-4B5D-8BDF-45B98519ABA2}"/>
    <cellStyle name="Comma 37 5 3 2 2" xfId="16094" xr:uid="{10E2D317-7C2A-4B03-90AD-FEF6D40B1090}"/>
    <cellStyle name="Comma 37 5 3 2 2 2" xfId="33034" xr:uid="{5B0F652F-9F7D-4900-9A66-77DC0236C9C9}"/>
    <cellStyle name="Comma 37 5 3 2 3" xfId="24586" xr:uid="{8072A961-8418-44BE-9EE2-261D2AE07102}"/>
    <cellStyle name="Comma 37 5 3 3" xfId="11870" xr:uid="{6DCB8ADE-0761-4852-9EE9-C636C816F56B}"/>
    <cellStyle name="Comma 37 5 3 3 2" xfId="28810" xr:uid="{C42ACB5C-B2F3-460D-A8A5-C98DDD5AC8BC}"/>
    <cellStyle name="Comma 37 5 3 4" xfId="20362" xr:uid="{7968636E-80F1-40FB-BC4F-E94E60E08214}"/>
    <cellStyle name="Comma 37 5 4" xfId="5534" xr:uid="{FA71B88D-5032-491C-AD7E-CA499E07BCE1}"/>
    <cellStyle name="Comma 37 5 4 2" xfId="13982" xr:uid="{41506D35-405B-46E8-BDE0-ECD5FD0A7A2D}"/>
    <cellStyle name="Comma 37 5 4 2 2" xfId="30922" xr:uid="{7A8583E5-18BF-446C-A40C-5373CA584824}"/>
    <cellStyle name="Comma 37 5 4 3" xfId="22474" xr:uid="{B591E769-0952-4EA5-8A11-6179463990C0}"/>
    <cellStyle name="Comma 37 5 5" xfId="9758" xr:uid="{40FC5338-E3C7-40BE-829B-0C59BBD8F9E0}"/>
    <cellStyle name="Comma 37 5 5 2" xfId="26698" xr:uid="{5698910A-D51A-4D29-BD2D-7AB43C05B0A8}"/>
    <cellStyle name="Comma 37 5 6" xfId="18250" xr:uid="{659340FD-CAFA-459B-95AD-77D00A948280}"/>
    <cellStyle name="Comma 37 6" xfId="1484" xr:uid="{EDC296BE-F702-4E39-AD96-99900FF5308C}"/>
    <cellStyle name="Comma 37 6 2" xfId="3596" xr:uid="{CEBB05B0-2754-4F3D-8E3A-21D656E19735}"/>
    <cellStyle name="Comma 37 6 2 2" xfId="7822" xr:uid="{43AF9932-5CA8-4946-81C6-F9FBA605D2AD}"/>
    <cellStyle name="Comma 37 6 2 2 2" xfId="16270" xr:uid="{7C4EDC21-BF1D-4F60-A545-3F889EC54040}"/>
    <cellStyle name="Comma 37 6 2 2 2 2" xfId="33210" xr:uid="{06DE753A-C0E8-4B41-AC4E-327897793C5B}"/>
    <cellStyle name="Comma 37 6 2 2 3" xfId="24762" xr:uid="{3D64E758-CCD7-42C3-822E-69776E023563}"/>
    <cellStyle name="Comma 37 6 2 3" xfId="12046" xr:uid="{A36955CC-95A2-4E6E-90B4-9F08D122CF3B}"/>
    <cellStyle name="Comma 37 6 2 3 2" xfId="28986" xr:uid="{52EB91DA-A3B5-43FB-ADEE-2C195E4EB89E}"/>
    <cellStyle name="Comma 37 6 2 4" xfId="20538" xr:uid="{B439BD53-DAE6-453E-8B47-495E05A0FA1A}"/>
    <cellStyle name="Comma 37 6 3" xfId="5710" xr:uid="{208F87A0-D8E8-490B-AFFC-EBCDBE53C307}"/>
    <cellStyle name="Comma 37 6 3 2" xfId="14158" xr:uid="{75C22095-50FE-4669-8380-043E37C66DAF}"/>
    <cellStyle name="Comma 37 6 3 2 2" xfId="31098" xr:uid="{CCA66F23-1D69-4D81-88C9-0ECF6CB11F1E}"/>
    <cellStyle name="Comma 37 6 3 3" xfId="22650" xr:uid="{6FA31324-4A3E-4167-9A4D-557DD9E711BF}"/>
    <cellStyle name="Comma 37 6 4" xfId="9934" xr:uid="{C153571E-F083-4472-81F3-0E7D387B49B2}"/>
    <cellStyle name="Comma 37 6 4 2" xfId="26874" xr:uid="{2AB5C76A-D2BB-41F6-BE6B-8A00009DA0F9}"/>
    <cellStyle name="Comma 37 6 5" xfId="18426" xr:uid="{728317C2-B5B9-41BC-B5B1-B96EEF0BBBF8}"/>
    <cellStyle name="Comma 37 7" xfId="2540" xr:uid="{D64C2E14-392C-496C-B1BB-F1A24798D97A}"/>
    <cellStyle name="Comma 37 7 2" xfId="6766" xr:uid="{FBDE2B4B-2406-41BD-9B5B-FA743212AA44}"/>
    <cellStyle name="Comma 37 7 2 2" xfId="15214" xr:uid="{E970BE7D-E2FE-49EE-B4F9-A424CA4C1E0E}"/>
    <cellStyle name="Comma 37 7 2 2 2" xfId="32154" xr:uid="{351D88D5-92EC-4BFE-9327-4492AA3317B2}"/>
    <cellStyle name="Comma 37 7 2 3" xfId="23706" xr:uid="{85454BB1-4334-4E61-995A-403974FB80BD}"/>
    <cellStyle name="Comma 37 7 3" xfId="10990" xr:uid="{3ECEF9AA-1F08-4687-82AA-48249898E959}"/>
    <cellStyle name="Comma 37 7 3 2" xfId="27930" xr:uid="{8EF39296-E517-4566-B5CB-7A285B7A186B}"/>
    <cellStyle name="Comma 37 7 4" xfId="19482" xr:uid="{124F4C38-4837-4827-BB54-256F3EE63632}"/>
    <cellStyle name="Comma 37 8" xfId="4653" xr:uid="{40706F60-6DE3-4579-B43B-EB9D4984ED6B}"/>
    <cellStyle name="Comma 37 8 2" xfId="13102" xr:uid="{4F657ABB-B5C9-4834-8B7C-77D5E1A096A4}"/>
    <cellStyle name="Comma 37 8 2 2" xfId="30042" xr:uid="{61FFC1E1-9606-4845-A4BC-DB6B192BBF5B}"/>
    <cellStyle name="Comma 37 8 3" xfId="21594" xr:uid="{E16DA2D5-3E6A-47DC-ACBD-D707203B71AD}"/>
    <cellStyle name="Comma 37 9" xfId="8878" xr:uid="{76D1136E-FCB7-4DF1-889E-D6C5979F4572}"/>
    <cellStyle name="Comma 37 9 2" xfId="25818" xr:uid="{EADA5F34-929D-41E6-BC5B-751B948B07DD}"/>
    <cellStyle name="Comma 38" xfId="17299" xr:uid="{61C9467B-0849-4CAC-AD29-9FE4FD19A0BD}"/>
    <cellStyle name="Comma 39" xfId="34240" xr:uid="{81B1AE9D-72A1-4A66-917D-781E7A4F261F}"/>
    <cellStyle name="Comma 4" xfId="15" xr:uid="{F686146F-4336-4DD0-983A-FA5AF384C4F0}"/>
    <cellStyle name="Comma 4 2" xfId="16" xr:uid="{3E43B3DB-D02E-47CF-8E7F-9BB14790E75A}"/>
    <cellStyle name="Comma 4 2 2" xfId="17" xr:uid="{BE2E8890-E1CD-46F8-9CD7-B0EDF6CEDED7}"/>
    <cellStyle name="Comma 4 2 2 2" xfId="154" xr:uid="{128DC4D3-663F-4BD6-BB26-0ED98EB0CC90}"/>
    <cellStyle name="Comma 4 2 2 2 2" xfId="17349" xr:uid="{210E1A46-9078-4E06-96BC-88ABFE49D57B}"/>
    <cellStyle name="Comma 4 2 2 3" xfId="155" xr:uid="{522E0BA0-DB47-4926-B8B4-6BC867B42C24}"/>
    <cellStyle name="Comma 4 2 2 4" xfId="153" xr:uid="{54066592-AAFE-49A1-A0AA-B7A9FC5E88D4}"/>
    <cellStyle name="Comma 4 2 3" xfId="156" xr:uid="{7286DDCC-8437-4444-9966-83BAA5DD0879}"/>
    <cellStyle name="Comma 4 2 3 2" xfId="17350" xr:uid="{BEAEC509-EE9D-42D1-8896-D0C107C94A22}"/>
    <cellStyle name="Comma 4 2 4" xfId="157" xr:uid="{69D49D56-5801-46D7-B697-6CCC57446904}"/>
    <cellStyle name="Comma 4 2 4 2" xfId="17351" xr:uid="{096C92E7-B4E2-4B2A-8C97-D701B79B1C77}"/>
    <cellStyle name="Comma 4 2 5" xfId="158" xr:uid="{30A57A8F-9014-43BB-9F3F-C7AE87F00C6B}"/>
    <cellStyle name="Comma 4 2 5 2" xfId="598" xr:uid="{08647DBA-B81E-4594-AF77-340496B97138}"/>
    <cellStyle name="Comma 4 2 6" xfId="159" xr:uid="{246F3F40-AF70-4D9E-8D7D-CE97D1400AD7}"/>
    <cellStyle name="Comma 4 2 7" xfId="17348" xr:uid="{474B1589-9792-40E0-9419-9A12F239CA6D}"/>
    <cellStyle name="Comma 4 3" xfId="18" xr:uid="{093B679A-3479-4F4C-97EB-61D55A4B2F71}"/>
    <cellStyle name="Comma 4 3 2" xfId="161" xr:uid="{321576DC-5572-4CAB-AFBE-46C7BA78FC7A}"/>
    <cellStyle name="Comma 4 3 2 2" xfId="17352" xr:uid="{D2C5F4DB-BF9F-4C5A-BD39-6E5F938C4658}"/>
    <cellStyle name="Comma 4 3 3" xfId="160" xr:uid="{1578D7F9-AE7F-46B7-BD27-057CE920F86C}"/>
    <cellStyle name="Comma 4 4" xfId="162" xr:uid="{0932BCF3-009C-468E-9308-C492A2CC09A6}"/>
    <cellStyle name="Comma 4 4 2" xfId="17353" xr:uid="{1CF1BF28-E327-46D8-BFB4-5A9845ADBA32}"/>
    <cellStyle name="Comma 4 5" xfId="163" xr:uid="{BF6E567D-A44F-4559-8DB4-A4821A26CB7E}"/>
    <cellStyle name="Comma 4 5 10" xfId="4654" xr:uid="{8E7793C4-B5BF-4E4A-8907-3EC209A5CEA7}"/>
    <cellStyle name="Comma 4 5 10 2" xfId="13103" xr:uid="{CA8C3716-C527-4062-B777-69A2D2CE070B}"/>
    <cellStyle name="Comma 4 5 10 2 2" xfId="30043" xr:uid="{DD7C561C-1F40-4F08-9B30-BCEC4C65C941}"/>
    <cellStyle name="Comma 4 5 10 3" xfId="21595" xr:uid="{BABC2867-BAF3-4DD0-B861-A1F6DB252080}"/>
    <cellStyle name="Comma 4 5 11" xfId="8879" xr:uid="{FB6B69F7-36E7-46A9-9EB0-3433F43CD5A4}"/>
    <cellStyle name="Comma 4 5 11 2" xfId="25819" xr:uid="{FB08265B-0455-49CB-B881-07AE79661E2C}"/>
    <cellStyle name="Comma 4 5 12" xfId="17354" xr:uid="{5514C56C-A03C-4065-8244-FE76F67597BF}"/>
    <cellStyle name="Comma 4 5 2" xfId="164" xr:uid="{194192A4-2E05-431B-9A1A-B85D8D54BEF8}"/>
    <cellStyle name="Comma 4 5 2 10" xfId="17355" xr:uid="{FB3B98E8-4E70-4CBF-A9AA-6E65C6876BF6}"/>
    <cellStyle name="Comma 4 5 2 2" xfId="600" xr:uid="{D42BD3C9-D1D7-4ACF-902F-FF4646E480C2}"/>
    <cellStyle name="Comma 4 5 2 2 2" xfId="952" xr:uid="{A861DA23-D0BF-4E53-A03D-A42CC973D10B}"/>
    <cellStyle name="Comma 4 5 2 2 2 2" xfId="2014" xr:uid="{66F203A1-F82D-429C-9F0E-8DD2D5456052}"/>
    <cellStyle name="Comma 4 5 2 2 2 2 2" xfId="4126" xr:uid="{F96E3CBF-E82B-45E6-AB37-98E5ABF47477}"/>
    <cellStyle name="Comma 4 5 2 2 2 2 2 2" xfId="8352" xr:uid="{4311EEDC-908C-4F4A-8F86-B1409BC9A41A}"/>
    <cellStyle name="Comma 4 5 2 2 2 2 2 2 2" xfId="16800" xr:uid="{6CF889DE-388E-4A1D-956E-62EA1AC67051}"/>
    <cellStyle name="Comma 4 5 2 2 2 2 2 2 2 2" xfId="33740" xr:uid="{06FBA07E-323F-4C37-ADB3-5D6F9CB3BAE6}"/>
    <cellStyle name="Comma 4 5 2 2 2 2 2 2 3" xfId="25292" xr:uid="{EADA586A-ABBB-4FFF-812A-0154F77513D1}"/>
    <cellStyle name="Comma 4 5 2 2 2 2 2 3" xfId="12576" xr:uid="{A2B9F8A9-AD96-4E55-AC56-CC2243196783}"/>
    <cellStyle name="Comma 4 5 2 2 2 2 2 3 2" xfId="29516" xr:uid="{C48F416B-E190-4D6C-8CB3-A666AF20115B}"/>
    <cellStyle name="Comma 4 5 2 2 2 2 2 4" xfId="21068" xr:uid="{3EA172E6-82A8-47D7-A673-BFAE9CE0E854}"/>
    <cellStyle name="Comma 4 5 2 2 2 2 3" xfId="6240" xr:uid="{42370286-F81A-43F2-BB0D-D02C5D2E9038}"/>
    <cellStyle name="Comma 4 5 2 2 2 2 3 2" xfId="14688" xr:uid="{40A01FC5-CE7E-40B3-B7F9-9957A7661B86}"/>
    <cellStyle name="Comma 4 5 2 2 2 2 3 2 2" xfId="31628" xr:uid="{1950A31D-51AD-4233-A31F-BA2B9263F32B}"/>
    <cellStyle name="Comma 4 5 2 2 2 2 3 3" xfId="23180" xr:uid="{B0466559-7A5E-4D24-B9D1-71E1BF3971C9}"/>
    <cellStyle name="Comma 4 5 2 2 2 2 4" xfId="10464" xr:uid="{64EED026-D80D-4B84-A61D-94A10267B435}"/>
    <cellStyle name="Comma 4 5 2 2 2 2 4 2" xfId="27404" xr:uid="{187BB222-97DB-44B8-AE3B-DADC05807FD3}"/>
    <cellStyle name="Comma 4 5 2 2 2 2 5" xfId="18956" xr:uid="{BA34426F-CA95-420F-90CA-5F5A5253B7F1}"/>
    <cellStyle name="Comma 4 5 2 2 2 3" xfId="3070" xr:uid="{F11876F7-8855-49B9-B2B6-BDEB6B0F7264}"/>
    <cellStyle name="Comma 4 5 2 2 2 3 2" xfId="7296" xr:uid="{BDC581FE-737A-4245-8382-92BE6D3922F7}"/>
    <cellStyle name="Comma 4 5 2 2 2 3 2 2" xfId="15744" xr:uid="{5058B5CF-1951-4ED5-BCCF-9574A1873BCB}"/>
    <cellStyle name="Comma 4 5 2 2 2 3 2 2 2" xfId="32684" xr:uid="{9924D4DA-EE74-4544-8B57-962FE555C74D}"/>
    <cellStyle name="Comma 4 5 2 2 2 3 2 3" xfId="24236" xr:uid="{D8F18507-BB05-4076-95D5-92743BE33521}"/>
    <cellStyle name="Comma 4 5 2 2 2 3 3" xfId="11520" xr:uid="{EFB2309A-C1CF-4039-8D21-6271C7995CB2}"/>
    <cellStyle name="Comma 4 5 2 2 2 3 3 2" xfId="28460" xr:uid="{384BAE6F-1EE2-46F5-A530-2E0D7569899B}"/>
    <cellStyle name="Comma 4 5 2 2 2 3 4" xfId="20012" xr:uid="{999B41C5-03CB-48EC-A437-2BBD6BD14645}"/>
    <cellStyle name="Comma 4 5 2 2 2 4" xfId="5184" xr:uid="{CA0D2BD7-AD2B-4B17-BD6F-278F1888EE6C}"/>
    <cellStyle name="Comma 4 5 2 2 2 4 2" xfId="13632" xr:uid="{4E8E82EC-8DCD-4AAD-907C-AF79D70CD7E2}"/>
    <cellStyle name="Comma 4 5 2 2 2 4 2 2" xfId="30572" xr:uid="{B4CBCB8A-CA69-42DD-98CC-72096EC21792}"/>
    <cellStyle name="Comma 4 5 2 2 2 4 3" xfId="22124" xr:uid="{53BAE3A5-F728-450A-9E23-29294A88891F}"/>
    <cellStyle name="Comma 4 5 2 2 2 5" xfId="9408" xr:uid="{3529F95A-7A30-4ECA-A26C-B207DEA21B77}"/>
    <cellStyle name="Comma 4 5 2 2 2 5 2" xfId="26348" xr:uid="{F1A2F7E8-295F-409C-8881-50100DFC99CD}"/>
    <cellStyle name="Comma 4 5 2 2 2 6" xfId="17900" xr:uid="{A934FEA4-D094-456F-A834-325E8FF55ADF}"/>
    <cellStyle name="Comma 4 5 2 2 3" xfId="1662" xr:uid="{9969AF26-FFA1-4779-B4C4-CA755D24C5B5}"/>
    <cellStyle name="Comma 4 5 2 2 3 2" xfId="3774" xr:uid="{D9FEDEC8-AC5F-4FF3-9E35-FC604701E58F}"/>
    <cellStyle name="Comma 4 5 2 2 3 2 2" xfId="8000" xr:uid="{068BEEB5-F975-4AA0-9E3D-C7FEB75F3F93}"/>
    <cellStyle name="Comma 4 5 2 2 3 2 2 2" xfId="16448" xr:uid="{53632760-359D-4B9B-8F50-88B36C93C9FB}"/>
    <cellStyle name="Comma 4 5 2 2 3 2 2 2 2" xfId="33388" xr:uid="{65A6737F-8B72-4A27-B33A-92B88A815154}"/>
    <cellStyle name="Comma 4 5 2 2 3 2 2 3" xfId="24940" xr:uid="{CDAF1EBE-AFF8-48C6-BC67-66A854A680D5}"/>
    <cellStyle name="Comma 4 5 2 2 3 2 3" xfId="12224" xr:uid="{19319466-A553-43F9-A8FF-40DBFDD9E053}"/>
    <cellStyle name="Comma 4 5 2 2 3 2 3 2" xfId="29164" xr:uid="{BBA0D2C6-2470-4D2F-BACC-833CC128A7C5}"/>
    <cellStyle name="Comma 4 5 2 2 3 2 4" xfId="20716" xr:uid="{F5E406CF-23D0-493C-AFD6-A8E453DD7601}"/>
    <cellStyle name="Comma 4 5 2 2 3 3" xfId="5888" xr:uid="{60E6E06C-95A7-4133-BC1B-0C6D828EA92B}"/>
    <cellStyle name="Comma 4 5 2 2 3 3 2" xfId="14336" xr:uid="{84581014-E1CA-4124-A013-56FA8E87505C}"/>
    <cellStyle name="Comma 4 5 2 2 3 3 2 2" xfId="31276" xr:uid="{BE9C9028-03B1-4030-AB9F-4912F06C60BA}"/>
    <cellStyle name="Comma 4 5 2 2 3 3 3" xfId="22828" xr:uid="{DEABEB80-98AC-464B-88E8-3EA80309435D}"/>
    <cellStyle name="Comma 4 5 2 2 3 4" xfId="10112" xr:uid="{59CC0621-6971-4DF2-9FD5-55ECAA511774}"/>
    <cellStyle name="Comma 4 5 2 2 3 4 2" xfId="27052" xr:uid="{53E4DCDE-7BCB-4FCB-B49B-7EEE5FB7D3CE}"/>
    <cellStyle name="Comma 4 5 2 2 3 5" xfId="18604" xr:uid="{A8635964-C9D0-4C64-8EF6-A5257ACF8E4E}"/>
    <cellStyle name="Comma 4 5 2 2 4" xfId="2718" xr:uid="{E1AB7065-2E05-4583-BC75-DBAEE52385DE}"/>
    <cellStyle name="Comma 4 5 2 2 4 2" xfId="6944" xr:uid="{AD9F196D-F0AB-427E-9317-802605AF36F4}"/>
    <cellStyle name="Comma 4 5 2 2 4 2 2" xfId="15392" xr:uid="{5FB8A35F-5E4A-49DB-BC62-4A81AB072E1D}"/>
    <cellStyle name="Comma 4 5 2 2 4 2 2 2" xfId="32332" xr:uid="{2A467A8A-377B-4D4C-A42E-788B3C7EA9C7}"/>
    <cellStyle name="Comma 4 5 2 2 4 2 3" xfId="23884" xr:uid="{2E64A4F5-42FB-4932-BC5F-008A34086774}"/>
    <cellStyle name="Comma 4 5 2 2 4 3" xfId="11168" xr:uid="{E0E530CB-122F-46F0-BB76-DFD865B22957}"/>
    <cellStyle name="Comma 4 5 2 2 4 3 2" xfId="28108" xr:uid="{A1DBB4EF-DD97-4E1E-B0B4-290CE9727AAF}"/>
    <cellStyle name="Comma 4 5 2 2 4 4" xfId="19660" xr:uid="{71697145-937B-4CCE-BDA2-67D1C83DFD4C}"/>
    <cellStyle name="Comma 4 5 2 2 5" xfId="4832" xr:uid="{14AAFBC3-90B3-475C-91B2-EBAEE3D3396A}"/>
    <cellStyle name="Comma 4 5 2 2 5 2" xfId="13280" xr:uid="{1A64468D-8474-4A39-B43F-73F512ACE0B8}"/>
    <cellStyle name="Comma 4 5 2 2 5 2 2" xfId="30220" xr:uid="{2125E7CB-8F94-4301-BD1E-62179B42B687}"/>
    <cellStyle name="Comma 4 5 2 2 5 3" xfId="21772" xr:uid="{07D6D75D-25F4-482B-A3DC-A98755A54640}"/>
    <cellStyle name="Comma 4 5 2 2 6" xfId="9056" xr:uid="{4FCE1012-EF91-4FBB-89C5-BD6168856709}"/>
    <cellStyle name="Comma 4 5 2 2 6 2" xfId="25996" xr:uid="{D937A67E-2320-4FD9-BB5B-12BA59F14D4D}"/>
    <cellStyle name="Comma 4 5 2 2 7" xfId="17548" xr:uid="{731278A2-7233-4278-9C7A-05CEFEC83B93}"/>
    <cellStyle name="Comma 4 5 2 3" xfId="776" xr:uid="{E3F09F76-E56D-4698-B841-68ED215327DC}"/>
    <cellStyle name="Comma 4 5 2 3 2" xfId="1838" xr:uid="{E4083BD6-223C-43D9-8135-66DE5D614232}"/>
    <cellStyle name="Comma 4 5 2 3 2 2" xfId="3950" xr:uid="{3FFE56B9-0788-4626-8DF5-A97AE31C6DD3}"/>
    <cellStyle name="Comma 4 5 2 3 2 2 2" xfId="8176" xr:uid="{EEBD0DAE-F262-4432-91BA-CAC4045F69ED}"/>
    <cellStyle name="Comma 4 5 2 3 2 2 2 2" xfId="16624" xr:uid="{4BADE6D0-AADC-413C-8941-2E632C9294C1}"/>
    <cellStyle name="Comma 4 5 2 3 2 2 2 2 2" xfId="33564" xr:uid="{B52338A1-0A97-4E40-A243-9DB75222B0CC}"/>
    <cellStyle name="Comma 4 5 2 3 2 2 2 3" xfId="25116" xr:uid="{153B3136-F2D9-47BE-94FD-E2196809A58C}"/>
    <cellStyle name="Comma 4 5 2 3 2 2 3" xfId="12400" xr:uid="{114D5004-0067-441B-BEF0-F3706381D73C}"/>
    <cellStyle name="Comma 4 5 2 3 2 2 3 2" xfId="29340" xr:uid="{E33E5954-1EEC-4F0F-9257-13EE34932B5B}"/>
    <cellStyle name="Comma 4 5 2 3 2 2 4" xfId="20892" xr:uid="{518B58FF-E467-4448-A452-B743E7E6BD79}"/>
    <cellStyle name="Comma 4 5 2 3 2 3" xfId="6064" xr:uid="{AA43B771-E678-4929-8EA0-CF11AE363DB9}"/>
    <cellStyle name="Comma 4 5 2 3 2 3 2" xfId="14512" xr:uid="{A32B06CC-2F3E-4860-8162-3BDBE7BB1626}"/>
    <cellStyle name="Comma 4 5 2 3 2 3 2 2" xfId="31452" xr:uid="{F2EF7389-633B-48CC-B888-712779BE0DDB}"/>
    <cellStyle name="Comma 4 5 2 3 2 3 3" xfId="23004" xr:uid="{B876FAED-C4B2-4FFE-B46B-5CB905262EF6}"/>
    <cellStyle name="Comma 4 5 2 3 2 4" xfId="10288" xr:uid="{0C48606D-DF6E-4973-AEC5-D2379037DDDF}"/>
    <cellStyle name="Comma 4 5 2 3 2 4 2" xfId="27228" xr:uid="{7FD0129E-5A27-429C-880B-82F467F84449}"/>
    <cellStyle name="Comma 4 5 2 3 2 5" xfId="18780" xr:uid="{609DA3CA-58E8-4441-97FE-710842899A5D}"/>
    <cellStyle name="Comma 4 5 2 3 3" xfId="2894" xr:uid="{C3F732EE-B7E9-4EA3-9C4B-D6187485EB1B}"/>
    <cellStyle name="Comma 4 5 2 3 3 2" xfId="7120" xr:uid="{165D7AFC-D944-4913-BFC6-C2ECF09D0990}"/>
    <cellStyle name="Comma 4 5 2 3 3 2 2" xfId="15568" xr:uid="{9A976CF7-63BD-4CBD-A0E1-9E36869E1843}"/>
    <cellStyle name="Comma 4 5 2 3 3 2 2 2" xfId="32508" xr:uid="{894F9477-7EDE-4280-AB89-D949D3D592F7}"/>
    <cellStyle name="Comma 4 5 2 3 3 2 3" xfId="24060" xr:uid="{217EE34E-DB65-47BD-8B1F-545346C0C7E5}"/>
    <cellStyle name="Comma 4 5 2 3 3 3" xfId="11344" xr:uid="{9B2F7E43-92DD-48C9-BD2E-DDCFA1BD7CC9}"/>
    <cellStyle name="Comma 4 5 2 3 3 3 2" xfId="28284" xr:uid="{0EE2B0F2-89C2-4D9A-AA5E-B1E049C48FAB}"/>
    <cellStyle name="Comma 4 5 2 3 3 4" xfId="19836" xr:uid="{9B226C5C-9D19-4484-B62C-0AC5BB0D12ED}"/>
    <cellStyle name="Comma 4 5 2 3 4" xfId="5008" xr:uid="{3374E630-4794-4AB2-8E9D-F9DA007E86F1}"/>
    <cellStyle name="Comma 4 5 2 3 4 2" xfId="13456" xr:uid="{A090630D-4603-418B-B79C-B265230E3DA0}"/>
    <cellStyle name="Comma 4 5 2 3 4 2 2" xfId="30396" xr:uid="{D72EC9B3-56A2-46CD-A96B-835357CBE000}"/>
    <cellStyle name="Comma 4 5 2 3 4 3" xfId="21948" xr:uid="{C0523253-A81E-4109-9DE7-EE5F9F3B0636}"/>
    <cellStyle name="Comma 4 5 2 3 5" xfId="9232" xr:uid="{8993E5C2-4B90-445E-84B5-94FCB19FF7E0}"/>
    <cellStyle name="Comma 4 5 2 3 5 2" xfId="26172" xr:uid="{A7724AF8-0D3D-4160-A56C-8BDBD90F9739}"/>
    <cellStyle name="Comma 4 5 2 3 6" xfId="17724" xr:uid="{3A73D16B-17E7-4211-90DF-49E10FBB03B6}"/>
    <cellStyle name="Comma 4 5 2 4" xfId="1128" xr:uid="{D7E965AF-6365-469A-B3E5-0EA2E3C959CA}"/>
    <cellStyle name="Comma 4 5 2 4 2" xfId="2190" xr:uid="{F8808D87-D5AF-460B-8EBC-BAE06828F701}"/>
    <cellStyle name="Comma 4 5 2 4 2 2" xfId="4302" xr:uid="{A7D5FA6D-E7E3-4DBA-95FB-618F251801BB}"/>
    <cellStyle name="Comma 4 5 2 4 2 2 2" xfId="8528" xr:uid="{85800D8D-5625-459E-9703-1E3D0938B3C5}"/>
    <cellStyle name="Comma 4 5 2 4 2 2 2 2" xfId="16976" xr:uid="{3FAE12EF-EF26-4645-B093-A27A44BB99C1}"/>
    <cellStyle name="Comma 4 5 2 4 2 2 2 2 2" xfId="33916" xr:uid="{E0DE3759-DBEE-489A-98C9-A9D88CFF9CAF}"/>
    <cellStyle name="Comma 4 5 2 4 2 2 2 3" xfId="25468" xr:uid="{83CE7BEF-4C72-41B7-99E5-6CF283812EBB}"/>
    <cellStyle name="Comma 4 5 2 4 2 2 3" xfId="12752" xr:uid="{757A4B01-6CC5-4D60-9228-A38B854DD546}"/>
    <cellStyle name="Comma 4 5 2 4 2 2 3 2" xfId="29692" xr:uid="{E2DA5EBF-05DD-41C4-9E24-B9866051A951}"/>
    <cellStyle name="Comma 4 5 2 4 2 2 4" xfId="21244" xr:uid="{BF144DDA-9D43-435A-AD8C-6C00BC53BEAA}"/>
    <cellStyle name="Comma 4 5 2 4 2 3" xfId="6416" xr:uid="{DBDC5BB7-F37B-4BCE-B26C-3FA52B6F507D}"/>
    <cellStyle name="Comma 4 5 2 4 2 3 2" xfId="14864" xr:uid="{33C0BCC2-2FD8-4820-977C-DFF3201024CC}"/>
    <cellStyle name="Comma 4 5 2 4 2 3 2 2" xfId="31804" xr:uid="{901479CA-F80F-4E85-9BE7-5460DF51A1C2}"/>
    <cellStyle name="Comma 4 5 2 4 2 3 3" xfId="23356" xr:uid="{49284307-9859-4CEC-B0C8-B9A47DE2DF5C}"/>
    <cellStyle name="Comma 4 5 2 4 2 4" xfId="10640" xr:uid="{F956B626-314A-4EC4-BDE2-ACFBC2C6149F}"/>
    <cellStyle name="Comma 4 5 2 4 2 4 2" xfId="27580" xr:uid="{D1C99635-0B90-4383-9113-05405B04CDAF}"/>
    <cellStyle name="Comma 4 5 2 4 2 5" xfId="19132" xr:uid="{8C8905B1-868F-4F08-BEC2-B3D335C56711}"/>
    <cellStyle name="Comma 4 5 2 4 3" xfId="3246" xr:uid="{3FEA4421-473D-4BFB-84DC-E161548D5AA8}"/>
    <cellStyle name="Comma 4 5 2 4 3 2" xfId="7472" xr:uid="{3E4C1692-B250-4AFC-B9E9-48BB1C975B10}"/>
    <cellStyle name="Comma 4 5 2 4 3 2 2" xfId="15920" xr:uid="{EC416FB4-A453-43CC-934F-F3E40E4DDABF}"/>
    <cellStyle name="Comma 4 5 2 4 3 2 2 2" xfId="32860" xr:uid="{F4006DAD-3932-4C6F-8428-E8C749310D06}"/>
    <cellStyle name="Comma 4 5 2 4 3 2 3" xfId="24412" xr:uid="{6C9D99A0-31B5-4FA4-BF6E-0190768DD63B}"/>
    <cellStyle name="Comma 4 5 2 4 3 3" xfId="11696" xr:uid="{BAE0403B-5B8A-43A2-A457-9AF58F4666DD}"/>
    <cellStyle name="Comma 4 5 2 4 3 3 2" xfId="28636" xr:uid="{20E8E69D-02F4-4273-8B65-DC2FC5E2678A}"/>
    <cellStyle name="Comma 4 5 2 4 3 4" xfId="20188" xr:uid="{FC5068C5-C6BE-4738-9E5E-37008C6F1F4E}"/>
    <cellStyle name="Comma 4 5 2 4 4" xfId="5360" xr:uid="{8137950B-F3DA-4EB8-B7F3-06E7EB086519}"/>
    <cellStyle name="Comma 4 5 2 4 4 2" xfId="13808" xr:uid="{B78A9064-92DA-463A-98B1-14BD289E8AB7}"/>
    <cellStyle name="Comma 4 5 2 4 4 2 2" xfId="30748" xr:uid="{431126D5-116F-4033-9D57-E5A3EE592DDD}"/>
    <cellStyle name="Comma 4 5 2 4 4 3" xfId="22300" xr:uid="{B1455801-6E29-4F14-BF91-4F62E76CB278}"/>
    <cellStyle name="Comma 4 5 2 4 5" xfId="9584" xr:uid="{9B16DFA2-A462-45EE-94FE-B05DC16D2F79}"/>
    <cellStyle name="Comma 4 5 2 4 5 2" xfId="26524" xr:uid="{6EC4FDAA-4C8D-47D5-AC51-54157F3D3E7D}"/>
    <cellStyle name="Comma 4 5 2 4 6" xfId="18076" xr:uid="{894F9C74-94A4-4B1C-8E89-F51CB33F6167}"/>
    <cellStyle name="Comma 4 5 2 5" xfId="1310" xr:uid="{29B40A5B-C8D8-4D17-B182-8148574AC060}"/>
    <cellStyle name="Comma 4 5 2 5 2" xfId="2366" xr:uid="{E4878BE4-8DFC-4D15-8A24-E324B4E62CA1}"/>
    <cellStyle name="Comma 4 5 2 5 2 2" xfId="4478" xr:uid="{76A951A9-8C2F-4BA8-8084-D4B7DFA21368}"/>
    <cellStyle name="Comma 4 5 2 5 2 2 2" xfId="8704" xr:uid="{E14298FF-D2AA-4A1D-AA7A-62681EEE625C}"/>
    <cellStyle name="Comma 4 5 2 5 2 2 2 2" xfId="17152" xr:uid="{8704E5B0-946A-441E-B821-CE9C967943DB}"/>
    <cellStyle name="Comma 4 5 2 5 2 2 2 2 2" xfId="34092" xr:uid="{8E06BF5E-EEB5-4493-93C3-6DA15DFAA451}"/>
    <cellStyle name="Comma 4 5 2 5 2 2 2 3" xfId="25644" xr:uid="{F7838BA6-6653-440E-AEC8-B8866C1E0427}"/>
    <cellStyle name="Comma 4 5 2 5 2 2 3" xfId="12928" xr:uid="{4AAB975C-F021-46C9-820C-4A47E4001A9A}"/>
    <cellStyle name="Comma 4 5 2 5 2 2 3 2" xfId="29868" xr:uid="{00EABCDD-7BE3-4EB1-BCFF-AB354ACF6060}"/>
    <cellStyle name="Comma 4 5 2 5 2 2 4" xfId="21420" xr:uid="{858E36DF-3E03-4342-993B-F960F6ADF262}"/>
    <cellStyle name="Comma 4 5 2 5 2 3" xfId="6592" xr:uid="{8188B53A-D8C9-4756-BD2F-CA9C08E2D638}"/>
    <cellStyle name="Comma 4 5 2 5 2 3 2" xfId="15040" xr:uid="{166FC2C7-CC91-4D27-8BF1-75C642A072B4}"/>
    <cellStyle name="Comma 4 5 2 5 2 3 2 2" xfId="31980" xr:uid="{EB9ACE92-E000-4CAB-A457-6D6B2CB25A2B}"/>
    <cellStyle name="Comma 4 5 2 5 2 3 3" xfId="23532" xr:uid="{F0B9E02C-8398-4C46-8C30-925B7C25C3BE}"/>
    <cellStyle name="Comma 4 5 2 5 2 4" xfId="10816" xr:uid="{C28C9991-BE64-42F7-8ABB-C51232E7DCE0}"/>
    <cellStyle name="Comma 4 5 2 5 2 4 2" xfId="27756" xr:uid="{C868FEF0-E702-4AC4-91B3-8DBBE8EF262B}"/>
    <cellStyle name="Comma 4 5 2 5 2 5" xfId="19308" xr:uid="{41566DEB-AAF0-4C08-9F12-66799C027E66}"/>
    <cellStyle name="Comma 4 5 2 5 3" xfId="3422" xr:uid="{7EC21309-4217-4F10-B73A-B732A146DD0F}"/>
    <cellStyle name="Comma 4 5 2 5 3 2" xfId="7648" xr:uid="{FEE337FD-FB8F-4FED-8177-165885894AC2}"/>
    <cellStyle name="Comma 4 5 2 5 3 2 2" xfId="16096" xr:uid="{9FAE1504-218E-4546-A94D-459A5217840C}"/>
    <cellStyle name="Comma 4 5 2 5 3 2 2 2" xfId="33036" xr:uid="{7C222173-23D3-45DD-B4BC-53E1E983F44F}"/>
    <cellStyle name="Comma 4 5 2 5 3 2 3" xfId="24588" xr:uid="{7ECBA242-04B3-4BAC-9394-F109BC13BBE5}"/>
    <cellStyle name="Comma 4 5 2 5 3 3" xfId="11872" xr:uid="{F5C3A605-BC03-4398-ABCB-82AF8DD2B969}"/>
    <cellStyle name="Comma 4 5 2 5 3 3 2" xfId="28812" xr:uid="{37D28FCD-F38D-426E-8A4E-E866000AE6AB}"/>
    <cellStyle name="Comma 4 5 2 5 3 4" xfId="20364" xr:uid="{B03CF924-66F9-4D22-9DD7-C64097FB7281}"/>
    <cellStyle name="Comma 4 5 2 5 4" xfId="5536" xr:uid="{F02D45BC-9085-4A86-A6D5-A62690C29F9A}"/>
    <cellStyle name="Comma 4 5 2 5 4 2" xfId="13984" xr:uid="{EF5DD843-271B-4693-A237-D699987822C0}"/>
    <cellStyle name="Comma 4 5 2 5 4 2 2" xfId="30924" xr:uid="{DC437D6A-9E14-4D7F-8A21-07320CEFF4F4}"/>
    <cellStyle name="Comma 4 5 2 5 4 3" xfId="22476" xr:uid="{36A980E2-CDC2-476B-B609-81C032F0D053}"/>
    <cellStyle name="Comma 4 5 2 5 5" xfId="9760" xr:uid="{F0DC620C-5E41-4461-B00D-2C13F15B230A}"/>
    <cellStyle name="Comma 4 5 2 5 5 2" xfId="26700" xr:uid="{FA79B106-5253-4FB1-8D98-29DECBA76F36}"/>
    <cellStyle name="Comma 4 5 2 5 6" xfId="18252" xr:uid="{E68315CE-ADCB-46D4-874A-1F28614BFF33}"/>
    <cellStyle name="Comma 4 5 2 6" xfId="1486" xr:uid="{66EE7BEB-0DC4-41F0-8C2D-793CDA2B887E}"/>
    <cellStyle name="Comma 4 5 2 6 2" xfId="3598" xr:uid="{D17E8C0E-EDA7-4F61-9813-F2BB1B2B5CBF}"/>
    <cellStyle name="Comma 4 5 2 6 2 2" xfId="7824" xr:uid="{ADB72F64-C084-461B-BC46-5F2D0FD68537}"/>
    <cellStyle name="Comma 4 5 2 6 2 2 2" xfId="16272" xr:uid="{601ACED2-C479-4F0A-919B-CEF7EA1E83FB}"/>
    <cellStyle name="Comma 4 5 2 6 2 2 2 2" xfId="33212" xr:uid="{955BD7F4-C3EF-4B2E-92A1-8DECEE73001B}"/>
    <cellStyle name="Comma 4 5 2 6 2 2 3" xfId="24764" xr:uid="{3469C32F-3F6C-4229-B4A1-FCAEE5B95C4B}"/>
    <cellStyle name="Comma 4 5 2 6 2 3" xfId="12048" xr:uid="{5F7A8F9E-752E-4F55-BAFC-72BEE1A61792}"/>
    <cellStyle name="Comma 4 5 2 6 2 3 2" xfId="28988" xr:uid="{03E2FEE7-817F-4176-99E8-2B0BBFF468BE}"/>
    <cellStyle name="Comma 4 5 2 6 2 4" xfId="20540" xr:uid="{66776D5C-5F18-4D77-8D43-D047DA34FB46}"/>
    <cellStyle name="Comma 4 5 2 6 3" xfId="5712" xr:uid="{D3D7D85F-3B31-4704-9607-AE144F86D566}"/>
    <cellStyle name="Comma 4 5 2 6 3 2" xfId="14160" xr:uid="{3D4D0FE7-9002-4D5D-9A4E-F90B906D24B2}"/>
    <cellStyle name="Comma 4 5 2 6 3 2 2" xfId="31100" xr:uid="{D7B4BD40-0376-4BA8-9404-E0D6E31589DF}"/>
    <cellStyle name="Comma 4 5 2 6 3 3" xfId="22652" xr:uid="{A7B5C8C7-E54B-4973-887D-1AD0EBE027D6}"/>
    <cellStyle name="Comma 4 5 2 6 4" xfId="9936" xr:uid="{71DDB8BA-0E94-47E0-85B4-D19871D36DFC}"/>
    <cellStyle name="Comma 4 5 2 6 4 2" xfId="26876" xr:uid="{C7C753F3-6AA6-445F-9321-78B09796C733}"/>
    <cellStyle name="Comma 4 5 2 6 5" xfId="18428" xr:uid="{416F1AF7-E757-44E7-8C00-BDD430AE6487}"/>
    <cellStyle name="Comma 4 5 2 7" xfId="2542" xr:uid="{4024E2A2-3BCF-40B9-9AAB-8349728886FB}"/>
    <cellStyle name="Comma 4 5 2 7 2" xfId="6768" xr:uid="{F0EFFE4D-77F0-4A02-B4DF-FEE3C3188283}"/>
    <cellStyle name="Comma 4 5 2 7 2 2" xfId="15216" xr:uid="{74F91CE3-5C27-4D7C-A146-9A4E54D5E7B8}"/>
    <cellStyle name="Comma 4 5 2 7 2 2 2" xfId="32156" xr:uid="{51B5A37C-1F15-49DB-809C-07393E042D2F}"/>
    <cellStyle name="Comma 4 5 2 7 2 3" xfId="23708" xr:uid="{188E5D9A-B786-42B2-8571-EEF97AD536D9}"/>
    <cellStyle name="Comma 4 5 2 7 3" xfId="10992" xr:uid="{33D9CE1C-31BA-4238-A11C-350AA8D6A5E4}"/>
    <cellStyle name="Comma 4 5 2 7 3 2" xfId="27932" xr:uid="{4B8B1895-BE8B-4940-8286-E495232AAE7F}"/>
    <cellStyle name="Comma 4 5 2 7 4" xfId="19484" xr:uid="{7C899CE6-09D6-4A5C-BAF4-6B3F90362035}"/>
    <cellStyle name="Comma 4 5 2 8" xfId="4655" xr:uid="{9C43E3B7-9B14-491F-A046-1A35B99A8943}"/>
    <cellStyle name="Comma 4 5 2 8 2" xfId="13104" xr:uid="{A47E6DF8-3562-4A1A-9AAA-25EBC7D4EA88}"/>
    <cellStyle name="Comma 4 5 2 8 2 2" xfId="30044" xr:uid="{98ABD66E-60E3-4E5D-96DC-ED933606DE2A}"/>
    <cellStyle name="Comma 4 5 2 8 3" xfId="21596" xr:uid="{4DE3810C-6A76-4C11-ADD0-59EF748F4EF3}"/>
    <cellStyle name="Comma 4 5 2 9" xfId="8880" xr:uid="{04EE027E-E2FD-4D35-BB21-344D4FAA9A4B}"/>
    <cellStyle name="Comma 4 5 2 9 2" xfId="25820" xr:uid="{FF8D0596-42C1-41B7-BB33-96EC79F00C94}"/>
    <cellStyle name="Comma 4 5 3" xfId="165" xr:uid="{4673FDDF-81D8-4D66-89A4-AB912BB224F4}"/>
    <cellStyle name="Comma 4 5 3 10" xfId="17356" xr:uid="{590A05A8-1117-49E9-A3F0-50AFC7DCB95D}"/>
    <cellStyle name="Comma 4 5 3 2" xfId="601" xr:uid="{E42EFEC6-8240-4EC7-AFA1-498F3024B2F3}"/>
    <cellStyle name="Comma 4 5 3 2 2" xfId="953" xr:uid="{BC81B167-BADF-4AA7-A655-8F0E2B81DCF3}"/>
    <cellStyle name="Comma 4 5 3 2 2 2" xfId="2015" xr:uid="{B6A7B75E-ABBE-4624-8792-26494D1E1F5B}"/>
    <cellStyle name="Comma 4 5 3 2 2 2 2" xfId="4127" xr:uid="{16108E36-275F-46BB-BC26-156DB3786497}"/>
    <cellStyle name="Comma 4 5 3 2 2 2 2 2" xfId="8353" xr:uid="{B9624800-5B4E-4A0E-8960-122CE06CFC4C}"/>
    <cellStyle name="Comma 4 5 3 2 2 2 2 2 2" xfId="16801" xr:uid="{B2D62F1A-E3B5-4195-986D-401B7A98658A}"/>
    <cellStyle name="Comma 4 5 3 2 2 2 2 2 2 2" xfId="33741" xr:uid="{968F6747-DF11-42D2-89AD-CFEEF3E33C4F}"/>
    <cellStyle name="Comma 4 5 3 2 2 2 2 2 3" xfId="25293" xr:uid="{4FE93F8F-BC81-47E0-A2E0-53072E5CF71B}"/>
    <cellStyle name="Comma 4 5 3 2 2 2 2 3" xfId="12577" xr:uid="{6FC21C4B-819A-4EEA-B0E6-330BC2868EF7}"/>
    <cellStyle name="Comma 4 5 3 2 2 2 2 3 2" xfId="29517" xr:uid="{3BDF98D1-7C89-44EF-808E-5BBC69F5FA17}"/>
    <cellStyle name="Comma 4 5 3 2 2 2 2 4" xfId="21069" xr:uid="{A571F826-51E8-4D8E-A12C-705497C6C941}"/>
    <cellStyle name="Comma 4 5 3 2 2 2 3" xfId="6241" xr:uid="{199B274E-72F0-4AA0-8D4D-5ADCCDE18F0D}"/>
    <cellStyle name="Comma 4 5 3 2 2 2 3 2" xfId="14689" xr:uid="{BCAD975A-E6CD-49AA-A616-C3ACAA43CAE8}"/>
    <cellStyle name="Comma 4 5 3 2 2 2 3 2 2" xfId="31629" xr:uid="{7E48BF90-F408-4F3B-877D-6D4FA3B4E0B4}"/>
    <cellStyle name="Comma 4 5 3 2 2 2 3 3" xfId="23181" xr:uid="{46CEABDF-5C41-42D2-8EB9-DF769583D09F}"/>
    <cellStyle name="Comma 4 5 3 2 2 2 4" xfId="10465" xr:uid="{0BFFD97C-7545-46D2-9ED5-DE3A2CFA4ADE}"/>
    <cellStyle name="Comma 4 5 3 2 2 2 4 2" xfId="27405" xr:uid="{F83B6265-A9AA-4B1A-8D94-23270A063A12}"/>
    <cellStyle name="Comma 4 5 3 2 2 2 5" xfId="18957" xr:uid="{B15AD8A1-5C25-4348-B1BE-7747E5CA1EF5}"/>
    <cellStyle name="Comma 4 5 3 2 2 3" xfId="3071" xr:uid="{B6A06315-5CD2-4909-98EF-DF46510A7A6A}"/>
    <cellStyle name="Comma 4 5 3 2 2 3 2" xfId="7297" xr:uid="{0F2E4664-4031-4029-BD45-3A98B5CD1D52}"/>
    <cellStyle name="Comma 4 5 3 2 2 3 2 2" xfId="15745" xr:uid="{DCC38DB4-1EE3-43DF-A797-6B9540944D78}"/>
    <cellStyle name="Comma 4 5 3 2 2 3 2 2 2" xfId="32685" xr:uid="{A51D2351-A0BF-4C1A-8C28-696CAD0715C1}"/>
    <cellStyle name="Comma 4 5 3 2 2 3 2 3" xfId="24237" xr:uid="{D4ECD0A5-6FBE-47F5-9339-0D08D9606A71}"/>
    <cellStyle name="Comma 4 5 3 2 2 3 3" xfId="11521" xr:uid="{61A30CB7-873E-4B00-9204-0DD18F256EE0}"/>
    <cellStyle name="Comma 4 5 3 2 2 3 3 2" xfId="28461" xr:uid="{C967C2B5-C12D-4EDF-AB8C-8449186FA911}"/>
    <cellStyle name="Comma 4 5 3 2 2 3 4" xfId="20013" xr:uid="{052AF238-E139-4048-AFE6-8337CAA21B5B}"/>
    <cellStyle name="Comma 4 5 3 2 2 4" xfId="5185" xr:uid="{EDE599B9-6AEE-4ECD-BF8B-EC0A6B4C2987}"/>
    <cellStyle name="Comma 4 5 3 2 2 4 2" xfId="13633" xr:uid="{02502441-AD23-435E-9DE8-8DF396698392}"/>
    <cellStyle name="Comma 4 5 3 2 2 4 2 2" xfId="30573" xr:uid="{8D1B856A-1EA0-4226-B3DD-0E4AF17D184B}"/>
    <cellStyle name="Comma 4 5 3 2 2 4 3" xfId="22125" xr:uid="{41891ECC-C24C-4A7B-A0E9-0F0F1E38AD45}"/>
    <cellStyle name="Comma 4 5 3 2 2 5" xfId="9409" xr:uid="{D5ED885D-3717-417A-8554-8034B758065C}"/>
    <cellStyle name="Comma 4 5 3 2 2 5 2" xfId="26349" xr:uid="{E366EEAE-9435-489B-8808-82C70B9C2C93}"/>
    <cellStyle name="Comma 4 5 3 2 2 6" xfId="17901" xr:uid="{12D9AE3C-73EF-48EA-B015-25CBDDD1E2F6}"/>
    <cellStyle name="Comma 4 5 3 2 3" xfId="1663" xr:uid="{BAD8DD25-5F18-4E73-84DF-03B38E5269E1}"/>
    <cellStyle name="Comma 4 5 3 2 3 2" xfId="3775" xr:uid="{BBDF5A57-4E4D-48DE-81A7-D18BD6972070}"/>
    <cellStyle name="Comma 4 5 3 2 3 2 2" xfId="8001" xr:uid="{ABB9DC69-CA8B-4007-B321-342BA3B28BEB}"/>
    <cellStyle name="Comma 4 5 3 2 3 2 2 2" xfId="16449" xr:uid="{4DABC063-727A-4633-9A63-C7D6ED8F3113}"/>
    <cellStyle name="Comma 4 5 3 2 3 2 2 2 2" xfId="33389" xr:uid="{3BB11524-7718-4ECA-8096-016AFBBE0C76}"/>
    <cellStyle name="Comma 4 5 3 2 3 2 2 3" xfId="24941" xr:uid="{A410E660-9385-42CB-80B4-0EABA9640346}"/>
    <cellStyle name="Comma 4 5 3 2 3 2 3" xfId="12225" xr:uid="{EF20E0E8-F845-44A3-A7C8-D931D970B11F}"/>
    <cellStyle name="Comma 4 5 3 2 3 2 3 2" xfId="29165" xr:uid="{694D312A-DD55-4EDC-965D-B6B6F594B123}"/>
    <cellStyle name="Comma 4 5 3 2 3 2 4" xfId="20717" xr:uid="{F440917B-A3A5-4554-AE52-BBF4B88CC090}"/>
    <cellStyle name="Comma 4 5 3 2 3 3" xfId="5889" xr:uid="{18447D5A-0484-4C24-80C7-E8CDFEC624C4}"/>
    <cellStyle name="Comma 4 5 3 2 3 3 2" xfId="14337" xr:uid="{E0B2FDD4-B9A5-4703-9ADE-6A516374DF29}"/>
    <cellStyle name="Comma 4 5 3 2 3 3 2 2" xfId="31277" xr:uid="{CBB57DD0-6141-4472-9BA2-AA71F5CF1A6B}"/>
    <cellStyle name="Comma 4 5 3 2 3 3 3" xfId="22829" xr:uid="{D892A141-AB95-4927-B0B8-293E3438DD22}"/>
    <cellStyle name="Comma 4 5 3 2 3 4" xfId="10113" xr:uid="{C374C24B-2670-4D8E-8183-0B550860F5C9}"/>
    <cellStyle name="Comma 4 5 3 2 3 4 2" xfId="27053" xr:uid="{06F55247-32B9-4848-BF23-1C66ADBE195A}"/>
    <cellStyle name="Comma 4 5 3 2 3 5" xfId="18605" xr:uid="{ED0EA848-8525-4712-A846-F04AF302A212}"/>
    <cellStyle name="Comma 4 5 3 2 4" xfId="2719" xr:uid="{59C3DB15-FE9F-4535-8090-AA199A0F5E63}"/>
    <cellStyle name="Comma 4 5 3 2 4 2" xfId="6945" xr:uid="{964FC903-23D5-49BB-86EB-79E2A281E259}"/>
    <cellStyle name="Comma 4 5 3 2 4 2 2" xfId="15393" xr:uid="{8C577E36-78FF-4B5E-A082-F2E8B3B1941C}"/>
    <cellStyle name="Comma 4 5 3 2 4 2 2 2" xfId="32333" xr:uid="{CE19987F-606C-4976-B385-5FBF124DB209}"/>
    <cellStyle name="Comma 4 5 3 2 4 2 3" xfId="23885" xr:uid="{644BD545-2554-459A-B3A6-B8D2B786B338}"/>
    <cellStyle name="Comma 4 5 3 2 4 3" xfId="11169" xr:uid="{8FEF4189-D169-4DE4-9338-745FDEFC2AA5}"/>
    <cellStyle name="Comma 4 5 3 2 4 3 2" xfId="28109" xr:uid="{F69F04E6-D713-40F1-8CE5-43BDE0910EF2}"/>
    <cellStyle name="Comma 4 5 3 2 4 4" xfId="19661" xr:uid="{E616ECD2-CD90-4A8B-97DF-995B9894A55C}"/>
    <cellStyle name="Comma 4 5 3 2 5" xfId="4833" xr:uid="{252A72EB-38EE-43C1-B1A9-B33E4792FAA9}"/>
    <cellStyle name="Comma 4 5 3 2 5 2" xfId="13281" xr:uid="{0AB47493-AFC1-43D9-B130-D43C7796228E}"/>
    <cellStyle name="Comma 4 5 3 2 5 2 2" xfId="30221" xr:uid="{94327731-9A58-4808-B5C6-7699D48075DB}"/>
    <cellStyle name="Comma 4 5 3 2 5 3" xfId="21773" xr:uid="{7790C535-592E-4479-BDC7-E661978F0286}"/>
    <cellStyle name="Comma 4 5 3 2 6" xfId="9057" xr:uid="{1CDECE7B-2FA6-4DB1-82A1-2E0C62468384}"/>
    <cellStyle name="Comma 4 5 3 2 6 2" xfId="25997" xr:uid="{77D1053B-D202-4224-B7F7-211F5A489F19}"/>
    <cellStyle name="Comma 4 5 3 2 7" xfId="17549" xr:uid="{05C6DB74-E695-4F65-93C2-335EFAFEC163}"/>
    <cellStyle name="Comma 4 5 3 3" xfId="777" xr:uid="{318EBCCD-325A-40E7-9C03-D96FADB1C041}"/>
    <cellStyle name="Comma 4 5 3 3 2" xfId="1839" xr:uid="{0BD591F8-CA7F-4270-8E10-F7E3A643B222}"/>
    <cellStyle name="Comma 4 5 3 3 2 2" xfId="3951" xr:uid="{CAE78EF7-31C7-4A42-A00A-F521FCDEE4C6}"/>
    <cellStyle name="Comma 4 5 3 3 2 2 2" xfId="8177" xr:uid="{B2D56DE2-2F35-4BDD-B5D4-CDCAF4A756AF}"/>
    <cellStyle name="Comma 4 5 3 3 2 2 2 2" xfId="16625" xr:uid="{B0984671-682A-46E1-8021-C28926F5A3ED}"/>
    <cellStyle name="Comma 4 5 3 3 2 2 2 2 2" xfId="33565" xr:uid="{CF9670EE-E8FB-41C3-93F8-0B77B184A0FC}"/>
    <cellStyle name="Comma 4 5 3 3 2 2 2 3" xfId="25117" xr:uid="{7B84E4A5-B063-4708-A001-9FE617F4EACF}"/>
    <cellStyle name="Comma 4 5 3 3 2 2 3" xfId="12401" xr:uid="{8DC6BD05-657C-4E3A-B57F-B759E8048711}"/>
    <cellStyle name="Comma 4 5 3 3 2 2 3 2" xfId="29341" xr:uid="{6FE3BCD7-AC00-4417-8B89-56A2DC5D7D0F}"/>
    <cellStyle name="Comma 4 5 3 3 2 2 4" xfId="20893" xr:uid="{831053BF-547F-4923-A71E-1F2D5A1132FF}"/>
    <cellStyle name="Comma 4 5 3 3 2 3" xfId="6065" xr:uid="{DE76AA1E-B555-4B9C-9C93-94DC90E0E38E}"/>
    <cellStyle name="Comma 4 5 3 3 2 3 2" xfId="14513" xr:uid="{B672B521-B3BE-4088-9D80-E0A7FEA53CED}"/>
    <cellStyle name="Comma 4 5 3 3 2 3 2 2" xfId="31453" xr:uid="{AB815E13-8E77-4347-8701-5331506A14FB}"/>
    <cellStyle name="Comma 4 5 3 3 2 3 3" xfId="23005" xr:uid="{FC9A4E9C-FD7D-48CA-91D7-4C20678BD70B}"/>
    <cellStyle name="Comma 4 5 3 3 2 4" xfId="10289" xr:uid="{7A4B5D5D-5A11-4144-AC82-CC769159B41B}"/>
    <cellStyle name="Comma 4 5 3 3 2 4 2" xfId="27229" xr:uid="{7ABDB677-D657-49DF-BE3E-190A2D71D554}"/>
    <cellStyle name="Comma 4 5 3 3 2 5" xfId="18781" xr:uid="{FE21E4A9-B589-4754-AA41-1FF18B3F1D74}"/>
    <cellStyle name="Comma 4 5 3 3 3" xfId="2895" xr:uid="{761A47CC-2F21-4AC5-91BE-4451A19BAB9F}"/>
    <cellStyle name="Comma 4 5 3 3 3 2" xfId="7121" xr:uid="{7E1E392E-46A5-4DFD-AB3E-D0A89C97F642}"/>
    <cellStyle name="Comma 4 5 3 3 3 2 2" xfId="15569" xr:uid="{2E36A4E2-2DCE-4293-BD9B-1D161E95DC7E}"/>
    <cellStyle name="Comma 4 5 3 3 3 2 2 2" xfId="32509" xr:uid="{61DBE9C4-3EE2-4365-BEA5-A66E6605D553}"/>
    <cellStyle name="Comma 4 5 3 3 3 2 3" xfId="24061" xr:uid="{F8CFDCFB-77DC-4B50-A0DA-18CBFB502CBC}"/>
    <cellStyle name="Comma 4 5 3 3 3 3" xfId="11345" xr:uid="{BD6AB738-4600-4AAB-82E2-3AB6137D2A45}"/>
    <cellStyle name="Comma 4 5 3 3 3 3 2" xfId="28285" xr:uid="{994B1853-95F5-4BC6-9BAE-513F129CF0B1}"/>
    <cellStyle name="Comma 4 5 3 3 3 4" xfId="19837" xr:uid="{A7F070A5-0928-4B84-B587-8384585F9E19}"/>
    <cellStyle name="Comma 4 5 3 3 4" xfId="5009" xr:uid="{65C175D0-4B76-40FC-A65B-1D31A30A7226}"/>
    <cellStyle name="Comma 4 5 3 3 4 2" xfId="13457" xr:uid="{B6B9D6D6-1D4D-4B8E-A283-1C0DA5591A83}"/>
    <cellStyle name="Comma 4 5 3 3 4 2 2" xfId="30397" xr:uid="{2F5EEECA-D818-49C9-9F42-846EF634C50E}"/>
    <cellStyle name="Comma 4 5 3 3 4 3" xfId="21949" xr:uid="{9D9524FF-6715-47AC-92AE-D22E195B0AAB}"/>
    <cellStyle name="Comma 4 5 3 3 5" xfId="9233" xr:uid="{A54010FC-505E-474E-B19E-0A8D68DE8C9A}"/>
    <cellStyle name="Comma 4 5 3 3 5 2" xfId="26173" xr:uid="{F47102D5-3D67-4CE9-9D94-681F61068A6E}"/>
    <cellStyle name="Comma 4 5 3 3 6" xfId="17725" xr:uid="{3DC91BF4-279B-4057-BE11-0D305A2C2CA2}"/>
    <cellStyle name="Comma 4 5 3 4" xfId="1129" xr:uid="{26F45530-4EAC-4450-A0DA-B3CE8AF1104B}"/>
    <cellStyle name="Comma 4 5 3 4 2" xfId="2191" xr:uid="{6183B3D9-BED5-4A0E-8AF0-2C4C5D454D81}"/>
    <cellStyle name="Comma 4 5 3 4 2 2" xfId="4303" xr:uid="{F3206F58-AF4A-4A94-BF5D-9163BAB730D5}"/>
    <cellStyle name="Comma 4 5 3 4 2 2 2" xfId="8529" xr:uid="{A4CBA97F-222B-46CC-9C4F-FA57C13DFA5C}"/>
    <cellStyle name="Comma 4 5 3 4 2 2 2 2" xfId="16977" xr:uid="{5FEF0E49-86C7-4750-9788-06FC832A9FE4}"/>
    <cellStyle name="Comma 4 5 3 4 2 2 2 2 2" xfId="33917" xr:uid="{0122ACA5-FB74-407D-A413-723972201083}"/>
    <cellStyle name="Comma 4 5 3 4 2 2 2 3" xfId="25469" xr:uid="{ACD130A7-2934-4020-8DCF-F248BC3A3556}"/>
    <cellStyle name="Comma 4 5 3 4 2 2 3" xfId="12753" xr:uid="{4CA9ADB3-383A-45A7-BE7C-8074A41A8635}"/>
    <cellStyle name="Comma 4 5 3 4 2 2 3 2" xfId="29693" xr:uid="{0D83D51E-35B3-4AB3-84E3-8303CE7EA148}"/>
    <cellStyle name="Comma 4 5 3 4 2 2 4" xfId="21245" xr:uid="{73BD2B94-16AA-4CDD-8D8E-7DECD8CFFB53}"/>
    <cellStyle name="Comma 4 5 3 4 2 3" xfId="6417" xr:uid="{554AC864-8C62-421A-AA98-90EC40E31CFF}"/>
    <cellStyle name="Comma 4 5 3 4 2 3 2" xfId="14865" xr:uid="{ACA40B34-3A65-4BA4-96D1-E4AFF070EE97}"/>
    <cellStyle name="Comma 4 5 3 4 2 3 2 2" xfId="31805" xr:uid="{F2F88667-847F-4412-B402-CBBE83FD195E}"/>
    <cellStyle name="Comma 4 5 3 4 2 3 3" xfId="23357" xr:uid="{6E35D4A4-3E99-406F-B1BC-908FFBE2A233}"/>
    <cellStyle name="Comma 4 5 3 4 2 4" xfId="10641" xr:uid="{CBA1B103-E3CB-4064-8089-08864E1EC28B}"/>
    <cellStyle name="Comma 4 5 3 4 2 4 2" xfId="27581" xr:uid="{EF891AEC-C934-48AF-B6AF-DFFB6CDDF131}"/>
    <cellStyle name="Comma 4 5 3 4 2 5" xfId="19133" xr:uid="{2E9E74C8-CB91-4E44-B7BC-4535D818E21D}"/>
    <cellStyle name="Comma 4 5 3 4 3" xfId="3247" xr:uid="{B539F636-E0B5-4251-B2CD-4D6AACA33062}"/>
    <cellStyle name="Comma 4 5 3 4 3 2" xfId="7473" xr:uid="{277B4CB6-3B48-4E60-AB60-68FC91F7D8AD}"/>
    <cellStyle name="Comma 4 5 3 4 3 2 2" xfId="15921" xr:uid="{AA5ABD91-8ED7-488D-893C-91C3859EEFDF}"/>
    <cellStyle name="Comma 4 5 3 4 3 2 2 2" xfId="32861" xr:uid="{54D887BF-6519-4863-BDDD-3919D4162548}"/>
    <cellStyle name="Comma 4 5 3 4 3 2 3" xfId="24413" xr:uid="{93B51AB9-B632-4244-9F7A-E260D2ABBCA2}"/>
    <cellStyle name="Comma 4 5 3 4 3 3" xfId="11697" xr:uid="{242BED64-F75E-4DDC-8E2B-45FA2899A86F}"/>
    <cellStyle name="Comma 4 5 3 4 3 3 2" xfId="28637" xr:uid="{C8B1A494-0140-4ADE-BA65-196C0FEBB6D1}"/>
    <cellStyle name="Comma 4 5 3 4 3 4" xfId="20189" xr:uid="{7459E6BD-8C8D-4D00-BDC4-294D624AF3B8}"/>
    <cellStyle name="Comma 4 5 3 4 4" xfId="5361" xr:uid="{4600BD1C-93B7-4417-B4CC-D01E2E72044E}"/>
    <cellStyle name="Comma 4 5 3 4 4 2" xfId="13809" xr:uid="{6A8769D9-1BDB-4B8A-9BCA-B8ECAAB73445}"/>
    <cellStyle name="Comma 4 5 3 4 4 2 2" xfId="30749" xr:uid="{796332E6-A9D3-4478-9EA0-D37CD4CF94C2}"/>
    <cellStyle name="Comma 4 5 3 4 4 3" xfId="22301" xr:uid="{F724AFAE-CBF8-4A78-A8FE-D41E60D82C46}"/>
    <cellStyle name="Comma 4 5 3 4 5" xfId="9585" xr:uid="{19568B75-AA2A-4B34-9C5E-7E7586A3450D}"/>
    <cellStyle name="Comma 4 5 3 4 5 2" xfId="26525" xr:uid="{EF7EB13F-4611-43E4-8E5C-E7208EE832AE}"/>
    <cellStyle name="Comma 4 5 3 4 6" xfId="18077" xr:uid="{0FDDCDF0-6B99-4592-A937-D6077DC07264}"/>
    <cellStyle name="Comma 4 5 3 5" xfId="1311" xr:uid="{6BFB34F5-6DF5-47B7-9573-CBE7CFFE2301}"/>
    <cellStyle name="Comma 4 5 3 5 2" xfId="2367" xr:uid="{2F577698-2B73-4D67-AEAF-F953423089BE}"/>
    <cellStyle name="Comma 4 5 3 5 2 2" xfId="4479" xr:uid="{1E1F1EA9-F729-45BC-98B8-49187907009A}"/>
    <cellStyle name="Comma 4 5 3 5 2 2 2" xfId="8705" xr:uid="{9A4FAE92-DEBD-4CC0-8D51-CBC0ECF76878}"/>
    <cellStyle name="Comma 4 5 3 5 2 2 2 2" xfId="17153" xr:uid="{304A04AE-6FFB-4A97-8FF5-C51376B67147}"/>
    <cellStyle name="Comma 4 5 3 5 2 2 2 2 2" xfId="34093" xr:uid="{1DA09C69-7225-403D-8683-BEB846C0D776}"/>
    <cellStyle name="Comma 4 5 3 5 2 2 2 3" xfId="25645" xr:uid="{C8E07AEA-FE62-49BF-BCB4-3FF4FB1C6507}"/>
    <cellStyle name="Comma 4 5 3 5 2 2 3" xfId="12929" xr:uid="{F0DCA760-6CEA-469E-97BF-EC7C79106AB1}"/>
    <cellStyle name="Comma 4 5 3 5 2 2 3 2" xfId="29869" xr:uid="{56696C54-F233-474D-B244-57C79B24F023}"/>
    <cellStyle name="Comma 4 5 3 5 2 2 4" xfId="21421" xr:uid="{03E4DF15-D16F-44D0-87EE-6B7C4756ADEC}"/>
    <cellStyle name="Comma 4 5 3 5 2 3" xfId="6593" xr:uid="{0385C4AB-6F9E-4AB6-84BB-34CB4D6C58FF}"/>
    <cellStyle name="Comma 4 5 3 5 2 3 2" xfId="15041" xr:uid="{00674646-FD2A-4DDD-9579-DA0915A86240}"/>
    <cellStyle name="Comma 4 5 3 5 2 3 2 2" xfId="31981" xr:uid="{C7AD8C25-3287-4F33-AC46-B3DA2F28471F}"/>
    <cellStyle name="Comma 4 5 3 5 2 3 3" xfId="23533" xr:uid="{46D647EC-B757-4F4C-B053-23F744171EFE}"/>
    <cellStyle name="Comma 4 5 3 5 2 4" xfId="10817" xr:uid="{1B304BC8-5FD6-4909-AE90-60F811AD680B}"/>
    <cellStyle name="Comma 4 5 3 5 2 4 2" xfId="27757" xr:uid="{FBAD17CF-560B-4280-A6B9-A42A14F1DDC1}"/>
    <cellStyle name="Comma 4 5 3 5 2 5" xfId="19309" xr:uid="{A05A1F23-BA6E-4DF9-80AC-D517337D9532}"/>
    <cellStyle name="Comma 4 5 3 5 3" xfId="3423" xr:uid="{C22C4EB5-D714-4DDB-A9F7-A09B3145B4A8}"/>
    <cellStyle name="Comma 4 5 3 5 3 2" xfId="7649" xr:uid="{2C426517-8B5F-48B5-ABFF-286093EB9327}"/>
    <cellStyle name="Comma 4 5 3 5 3 2 2" xfId="16097" xr:uid="{F254B4C1-E4D4-4EB4-ACF3-7CC63BDEAC10}"/>
    <cellStyle name="Comma 4 5 3 5 3 2 2 2" xfId="33037" xr:uid="{69FA83DF-1C26-4BE9-ACE7-B6E553BF2A06}"/>
    <cellStyle name="Comma 4 5 3 5 3 2 3" xfId="24589" xr:uid="{D0F1BCC3-141B-4A9C-95D0-8C5EED2739BD}"/>
    <cellStyle name="Comma 4 5 3 5 3 3" xfId="11873" xr:uid="{7BFB2693-C121-48FE-8E07-9A85D1A4613A}"/>
    <cellStyle name="Comma 4 5 3 5 3 3 2" xfId="28813" xr:uid="{5F608FFE-680C-48A6-A6FD-DBA488AF7D31}"/>
    <cellStyle name="Comma 4 5 3 5 3 4" xfId="20365" xr:uid="{FFA8767F-F752-44C2-9803-9F355F1119EA}"/>
    <cellStyle name="Comma 4 5 3 5 4" xfId="5537" xr:uid="{2487DFD0-9595-4D89-8945-C00087D3BC86}"/>
    <cellStyle name="Comma 4 5 3 5 4 2" xfId="13985" xr:uid="{E320D142-4FB2-407B-BC55-1858191DC0A1}"/>
    <cellStyle name="Comma 4 5 3 5 4 2 2" xfId="30925" xr:uid="{40153487-3D15-4AEB-A2B3-0261A821DA3E}"/>
    <cellStyle name="Comma 4 5 3 5 4 3" xfId="22477" xr:uid="{FE97CAA5-699D-471B-8FAA-CEC1AD1F92F7}"/>
    <cellStyle name="Comma 4 5 3 5 5" xfId="9761" xr:uid="{BCCC1ED2-E603-427B-95B0-C26E612DBE66}"/>
    <cellStyle name="Comma 4 5 3 5 5 2" xfId="26701" xr:uid="{2127FB76-9891-44AF-A2A2-A5C01538EAD9}"/>
    <cellStyle name="Comma 4 5 3 5 6" xfId="18253" xr:uid="{43E84152-26E0-4510-818F-E187E4F22B43}"/>
    <cellStyle name="Comma 4 5 3 6" xfId="1487" xr:uid="{01930E93-DAC5-4AD5-A234-9029756A1767}"/>
    <cellStyle name="Comma 4 5 3 6 2" xfId="3599" xr:uid="{2367A23F-A241-4CCB-961E-2D07A39A94A0}"/>
    <cellStyle name="Comma 4 5 3 6 2 2" xfId="7825" xr:uid="{3FBFAA77-A77F-4DFD-AC5B-7387B4D8C508}"/>
    <cellStyle name="Comma 4 5 3 6 2 2 2" xfId="16273" xr:uid="{371C2A88-3840-4BA7-834D-1DD23E676BF8}"/>
    <cellStyle name="Comma 4 5 3 6 2 2 2 2" xfId="33213" xr:uid="{BA8484C5-0F58-4F57-B222-46B33292AA5D}"/>
    <cellStyle name="Comma 4 5 3 6 2 2 3" xfId="24765" xr:uid="{0A5849AF-7F2E-401F-BE62-F78203002884}"/>
    <cellStyle name="Comma 4 5 3 6 2 3" xfId="12049" xr:uid="{C52B7EDD-8ACF-4D3D-AF52-EAB79E4395D5}"/>
    <cellStyle name="Comma 4 5 3 6 2 3 2" xfId="28989" xr:uid="{F3E73087-4CCF-40C6-AA67-852B7491096C}"/>
    <cellStyle name="Comma 4 5 3 6 2 4" xfId="20541" xr:uid="{6F1EC3FF-23B3-477F-9EEF-EBF3649D9886}"/>
    <cellStyle name="Comma 4 5 3 6 3" xfId="5713" xr:uid="{3B0FBF94-1457-45D6-9C01-F3BD4AB257DE}"/>
    <cellStyle name="Comma 4 5 3 6 3 2" xfId="14161" xr:uid="{72BE3DB2-F26C-4544-822B-5B3EBF33E40F}"/>
    <cellStyle name="Comma 4 5 3 6 3 2 2" xfId="31101" xr:uid="{86779B37-BDE5-4DE3-8968-168F0E4565A6}"/>
    <cellStyle name="Comma 4 5 3 6 3 3" xfId="22653" xr:uid="{6553B3FA-2945-42E4-96A4-A3ED782C32CD}"/>
    <cellStyle name="Comma 4 5 3 6 4" xfId="9937" xr:uid="{D299662B-35A0-4950-BCC8-8995247B0A78}"/>
    <cellStyle name="Comma 4 5 3 6 4 2" xfId="26877" xr:uid="{2D24B67D-B4E5-41DA-AD65-38834C9B9943}"/>
    <cellStyle name="Comma 4 5 3 6 5" xfId="18429" xr:uid="{61B37DCF-C509-4A4F-882D-DDA5854E1004}"/>
    <cellStyle name="Comma 4 5 3 7" xfId="2543" xr:uid="{92D28411-4686-43ED-93A7-0AAEA9F4A750}"/>
    <cellStyle name="Comma 4 5 3 7 2" xfId="6769" xr:uid="{077F7AFD-38E4-4750-B319-348AFE484142}"/>
    <cellStyle name="Comma 4 5 3 7 2 2" xfId="15217" xr:uid="{2D06D3F3-ECD0-4427-9A6E-A01F57B6DD8D}"/>
    <cellStyle name="Comma 4 5 3 7 2 2 2" xfId="32157" xr:uid="{62F363EC-8A0A-4D64-80E6-B4CE0DA2160F}"/>
    <cellStyle name="Comma 4 5 3 7 2 3" xfId="23709" xr:uid="{50D16F88-8CD6-4B38-BC25-9984D69B7FF8}"/>
    <cellStyle name="Comma 4 5 3 7 3" xfId="10993" xr:uid="{4787FB24-D136-4881-9453-CD9E727674F2}"/>
    <cellStyle name="Comma 4 5 3 7 3 2" xfId="27933" xr:uid="{A8090809-DFA2-40C1-BF7B-67FB3CE49D49}"/>
    <cellStyle name="Comma 4 5 3 7 4" xfId="19485" xr:uid="{470D7A10-04A0-48A7-BA4C-2AB8C6006177}"/>
    <cellStyle name="Comma 4 5 3 8" xfId="4656" xr:uid="{D37E8D45-2D43-4DEE-BCBD-D493203ABC4A}"/>
    <cellStyle name="Comma 4 5 3 8 2" xfId="13105" xr:uid="{C102B8E3-A52B-4FF4-BE08-971DF6BB76EC}"/>
    <cellStyle name="Comma 4 5 3 8 2 2" xfId="30045" xr:uid="{8B11ADA9-DAAB-40C2-8575-0368F4D43C36}"/>
    <cellStyle name="Comma 4 5 3 8 3" xfId="21597" xr:uid="{F177176C-331C-4B3A-8979-25BE514A505B}"/>
    <cellStyle name="Comma 4 5 3 9" xfId="8881" xr:uid="{E0465A54-F352-4CD9-8EEC-1BA2C6F8C28A}"/>
    <cellStyle name="Comma 4 5 3 9 2" xfId="25821" xr:uid="{F8DD5B35-3C22-47BB-9E1E-9E0CC4F19146}"/>
    <cellStyle name="Comma 4 5 4" xfId="599" xr:uid="{237B5BB1-BD02-4167-A66D-0220AB25F614}"/>
    <cellStyle name="Comma 4 5 4 2" xfId="951" xr:uid="{C4188394-63E8-4230-8D32-4BD8EFF369AB}"/>
    <cellStyle name="Comma 4 5 4 2 2" xfId="2013" xr:uid="{3AD8D9C8-65CB-4B54-ADC4-58D19A3EEEFC}"/>
    <cellStyle name="Comma 4 5 4 2 2 2" xfId="4125" xr:uid="{6F41ECEF-0317-48EA-AF3B-8B1A2F62AF23}"/>
    <cellStyle name="Comma 4 5 4 2 2 2 2" xfId="8351" xr:uid="{25CA6115-413D-4DD8-80F1-04561B31A782}"/>
    <cellStyle name="Comma 4 5 4 2 2 2 2 2" xfId="16799" xr:uid="{917D495C-9B27-4C00-ACB3-E6A572E497FE}"/>
    <cellStyle name="Comma 4 5 4 2 2 2 2 2 2" xfId="33739" xr:uid="{45DC352D-9C2D-41CB-81DB-16CDDE9655BB}"/>
    <cellStyle name="Comma 4 5 4 2 2 2 2 3" xfId="25291" xr:uid="{8A95300B-EA1A-4EDC-9000-748C519625BD}"/>
    <cellStyle name="Comma 4 5 4 2 2 2 3" xfId="12575" xr:uid="{0CAF0FB9-847F-4E15-A3DE-A4F391FADD2E}"/>
    <cellStyle name="Comma 4 5 4 2 2 2 3 2" xfId="29515" xr:uid="{7134477C-4286-4196-8F22-2401C8E0036A}"/>
    <cellStyle name="Comma 4 5 4 2 2 2 4" xfId="21067" xr:uid="{8CC6C72D-E724-4E68-8C0E-51898C0FFEA4}"/>
    <cellStyle name="Comma 4 5 4 2 2 3" xfId="6239" xr:uid="{29D852F8-4B3C-4D69-B04B-8B5686F9920F}"/>
    <cellStyle name="Comma 4 5 4 2 2 3 2" xfId="14687" xr:uid="{36076EDF-8C2E-4B49-B689-D91636E9E037}"/>
    <cellStyle name="Comma 4 5 4 2 2 3 2 2" xfId="31627" xr:uid="{6AD5B353-EB0D-45F5-ABC9-E61465FA3226}"/>
    <cellStyle name="Comma 4 5 4 2 2 3 3" xfId="23179" xr:uid="{F16C92EC-ABE4-4F10-B647-93993AA280B5}"/>
    <cellStyle name="Comma 4 5 4 2 2 4" xfId="10463" xr:uid="{759BDAEA-A3E9-4691-B836-A8EC6DD6BF81}"/>
    <cellStyle name="Comma 4 5 4 2 2 4 2" xfId="27403" xr:uid="{C574460F-1EAC-4C0C-98CB-DF1860B915C2}"/>
    <cellStyle name="Comma 4 5 4 2 2 5" xfId="18955" xr:uid="{3A937393-573B-487F-9DD9-AE48D3B19CA7}"/>
    <cellStyle name="Comma 4 5 4 2 3" xfId="3069" xr:uid="{CD318882-EC6C-4107-9CCF-DA02B5578933}"/>
    <cellStyle name="Comma 4 5 4 2 3 2" xfId="7295" xr:uid="{D362E086-80A2-447D-AB21-80E78FC3CB42}"/>
    <cellStyle name="Comma 4 5 4 2 3 2 2" xfId="15743" xr:uid="{2D83A61C-3C45-487B-B821-BC23D372307F}"/>
    <cellStyle name="Comma 4 5 4 2 3 2 2 2" xfId="32683" xr:uid="{E15E496D-85EF-413A-AF2D-34B9B94684BC}"/>
    <cellStyle name="Comma 4 5 4 2 3 2 3" xfId="24235" xr:uid="{F0758505-2A23-4814-A5AE-7C9DDA99C1DD}"/>
    <cellStyle name="Comma 4 5 4 2 3 3" xfId="11519" xr:uid="{6CAA148A-510B-4A93-981F-51D1479B3C56}"/>
    <cellStyle name="Comma 4 5 4 2 3 3 2" xfId="28459" xr:uid="{7796B39B-FFF4-49AE-BB98-7DB1E90BA838}"/>
    <cellStyle name="Comma 4 5 4 2 3 4" xfId="20011" xr:uid="{262865D1-8509-49FB-B9BB-6753D7A40B92}"/>
    <cellStyle name="Comma 4 5 4 2 4" xfId="5183" xr:uid="{659A7CB7-62FB-4BC6-9593-2431FF5D05EF}"/>
    <cellStyle name="Comma 4 5 4 2 4 2" xfId="13631" xr:uid="{2273BB24-ACD8-4184-88F8-EB0E248BB399}"/>
    <cellStyle name="Comma 4 5 4 2 4 2 2" xfId="30571" xr:uid="{22EB39BF-A2DA-4909-89A3-0860F4060D84}"/>
    <cellStyle name="Comma 4 5 4 2 4 3" xfId="22123" xr:uid="{AE7AAB6D-E04F-4F96-BF40-5653B23E21B2}"/>
    <cellStyle name="Comma 4 5 4 2 5" xfId="9407" xr:uid="{B39CC6DF-E6B4-4DA3-B475-6394C6D84ABE}"/>
    <cellStyle name="Comma 4 5 4 2 5 2" xfId="26347" xr:uid="{DEE5D468-9F9B-46BA-9F4A-0BE186F85A93}"/>
    <cellStyle name="Comma 4 5 4 2 6" xfId="17899" xr:uid="{417E37CE-6C6E-4439-9495-03EBE23360B9}"/>
    <cellStyle name="Comma 4 5 4 3" xfId="1661" xr:uid="{68B79944-B568-442A-9CEB-5E3E05ADBA0E}"/>
    <cellStyle name="Comma 4 5 4 3 2" xfId="3773" xr:uid="{F3C7A2D3-0144-4930-82CC-07897262EE3E}"/>
    <cellStyle name="Comma 4 5 4 3 2 2" xfId="7999" xr:uid="{E5B5BDA9-EDBB-482B-AEC2-8B01B39719B4}"/>
    <cellStyle name="Comma 4 5 4 3 2 2 2" xfId="16447" xr:uid="{9F02C5EC-0E04-4A43-A2D2-08BFC84E5141}"/>
    <cellStyle name="Comma 4 5 4 3 2 2 2 2" xfId="33387" xr:uid="{571BAA5C-33F7-423E-9FBF-3E9824E3D4FD}"/>
    <cellStyle name="Comma 4 5 4 3 2 2 3" xfId="24939" xr:uid="{D3BACD43-F4FF-443A-A12D-078F316C5CD1}"/>
    <cellStyle name="Comma 4 5 4 3 2 3" xfId="12223" xr:uid="{30C766F0-ADAA-4C9B-9714-7411EA95A414}"/>
    <cellStyle name="Comma 4 5 4 3 2 3 2" xfId="29163" xr:uid="{DE985389-A41C-4B2E-9D3A-1C2B927EC407}"/>
    <cellStyle name="Comma 4 5 4 3 2 4" xfId="20715" xr:uid="{62242CA7-8BA4-4F2E-BB86-5E360FB173D7}"/>
    <cellStyle name="Comma 4 5 4 3 3" xfId="5887" xr:uid="{21A341BA-4727-40BD-9B51-7D2EABE0A75E}"/>
    <cellStyle name="Comma 4 5 4 3 3 2" xfId="14335" xr:uid="{6A5A0F00-99F7-4F8B-A8CD-2AC2B8C2BF93}"/>
    <cellStyle name="Comma 4 5 4 3 3 2 2" xfId="31275" xr:uid="{FA87BFD1-6380-41DF-AEF9-536836A0BCBB}"/>
    <cellStyle name="Comma 4 5 4 3 3 3" xfId="22827" xr:uid="{6CADE7B9-96B6-41EC-B2EC-C7ADC320C3F5}"/>
    <cellStyle name="Comma 4 5 4 3 4" xfId="10111" xr:uid="{67A889DD-8D6E-4E0A-AF3A-904D4A955D0C}"/>
    <cellStyle name="Comma 4 5 4 3 4 2" xfId="27051" xr:uid="{B4232517-8B55-4B52-8FB8-3E4F39B204D9}"/>
    <cellStyle name="Comma 4 5 4 3 5" xfId="18603" xr:uid="{5A09F9F3-555A-43C7-A30E-F2BF9F8EAC45}"/>
    <cellStyle name="Comma 4 5 4 4" xfId="2717" xr:uid="{A186CF79-DC6A-4095-83E5-A3B52465C308}"/>
    <cellStyle name="Comma 4 5 4 4 2" xfId="6943" xr:uid="{A513937A-4DA0-443A-921B-73AB23BC61A0}"/>
    <cellStyle name="Comma 4 5 4 4 2 2" xfId="15391" xr:uid="{01DB65ED-DD7A-4B5B-9CBC-61AD7A191DC1}"/>
    <cellStyle name="Comma 4 5 4 4 2 2 2" xfId="32331" xr:uid="{12BC96D2-B6ED-4631-896A-D0ED6B2F03E8}"/>
    <cellStyle name="Comma 4 5 4 4 2 3" xfId="23883" xr:uid="{FF78DE6C-090F-43B0-9D7A-CBA0E05BD68D}"/>
    <cellStyle name="Comma 4 5 4 4 3" xfId="11167" xr:uid="{71202130-5B32-450C-9D94-AB45B27A2EE3}"/>
    <cellStyle name="Comma 4 5 4 4 3 2" xfId="28107" xr:uid="{BF38C2F2-5D97-46B1-8D2B-2348D0FFBE21}"/>
    <cellStyle name="Comma 4 5 4 4 4" xfId="19659" xr:uid="{948E5425-ED71-4E49-BAA5-EB9A0B96B81B}"/>
    <cellStyle name="Comma 4 5 4 5" xfId="4831" xr:uid="{0C222BF9-B588-4AC3-95D9-74049825AA43}"/>
    <cellStyle name="Comma 4 5 4 5 2" xfId="13279" xr:uid="{891B1A7B-2E28-48DA-9C5A-4DAE9B8B504E}"/>
    <cellStyle name="Comma 4 5 4 5 2 2" xfId="30219" xr:uid="{02975045-ABA8-4D1B-98E4-E53D3259D2F3}"/>
    <cellStyle name="Comma 4 5 4 5 3" xfId="21771" xr:uid="{C8696DB5-5809-49FC-A9BC-121E3A81DC01}"/>
    <cellStyle name="Comma 4 5 4 6" xfId="9055" xr:uid="{6509CCB4-EDA3-4988-B9CB-51621664F849}"/>
    <cellStyle name="Comma 4 5 4 6 2" xfId="25995" xr:uid="{33E35969-CF13-4BB4-8314-2D70A138F02B}"/>
    <cellStyle name="Comma 4 5 4 7" xfId="17547" xr:uid="{40B41758-A024-4534-AD52-275058BC5806}"/>
    <cellStyle name="Comma 4 5 5" xfId="775" xr:uid="{8D1DC7FA-8FB1-447E-B949-D7B2077C57B1}"/>
    <cellStyle name="Comma 4 5 5 2" xfId="1837" xr:uid="{9CBB0FE6-590D-4FE7-A701-658F64D2434C}"/>
    <cellStyle name="Comma 4 5 5 2 2" xfId="3949" xr:uid="{E1F8E7CB-D759-4E81-A81A-8489920265DF}"/>
    <cellStyle name="Comma 4 5 5 2 2 2" xfId="8175" xr:uid="{485D4EC9-7A1C-4F45-8930-7B0E7877F4E0}"/>
    <cellStyle name="Comma 4 5 5 2 2 2 2" xfId="16623" xr:uid="{BB8DBF50-ACAA-4658-8370-CF255572FBBC}"/>
    <cellStyle name="Comma 4 5 5 2 2 2 2 2" xfId="33563" xr:uid="{8A9C0B70-5808-4192-9FCE-F8CA0801EA27}"/>
    <cellStyle name="Comma 4 5 5 2 2 2 3" xfId="25115" xr:uid="{B8F4A8E1-9A5E-4C77-9849-CAAC3136FCAC}"/>
    <cellStyle name="Comma 4 5 5 2 2 3" xfId="12399" xr:uid="{057C8C9F-E65F-4517-8A67-91FE5F680D51}"/>
    <cellStyle name="Comma 4 5 5 2 2 3 2" xfId="29339" xr:uid="{554EFC5E-AEDE-492A-BFE1-696ECE89C949}"/>
    <cellStyle name="Comma 4 5 5 2 2 4" xfId="20891" xr:uid="{0F739CF0-4D89-4312-A120-211D917CE865}"/>
    <cellStyle name="Comma 4 5 5 2 3" xfId="6063" xr:uid="{DAD5FCA1-BE4C-48EE-AA52-55D82DD53841}"/>
    <cellStyle name="Comma 4 5 5 2 3 2" xfId="14511" xr:uid="{A0D5460E-0688-4543-BC0E-ED06DE348AC8}"/>
    <cellStyle name="Comma 4 5 5 2 3 2 2" xfId="31451" xr:uid="{F1778133-8ACA-4E14-869B-207C3AC26DBA}"/>
    <cellStyle name="Comma 4 5 5 2 3 3" xfId="23003" xr:uid="{3073ACA8-0A1C-4F4A-BA67-5E8FF50B95C3}"/>
    <cellStyle name="Comma 4 5 5 2 4" xfId="10287" xr:uid="{545C05E2-17BD-4AD9-8A1C-30210047E28C}"/>
    <cellStyle name="Comma 4 5 5 2 4 2" xfId="27227" xr:uid="{A050842B-86B4-47E9-A6BB-17D3BFB9F0B9}"/>
    <cellStyle name="Comma 4 5 5 2 5" xfId="18779" xr:uid="{929CC6C3-6644-4E90-95A2-E2697183B37A}"/>
    <cellStyle name="Comma 4 5 5 3" xfId="2893" xr:uid="{5D5126BD-3126-42C9-9A32-0C980DC149C4}"/>
    <cellStyle name="Comma 4 5 5 3 2" xfId="7119" xr:uid="{9301FF7C-39EA-4461-ADE7-6D32C7088FA5}"/>
    <cellStyle name="Comma 4 5 5 3 2 2" xfId="15567" xr:uid="{E6CE3823-1EA1-4D8C-A1E1-DC8BDEB13BCB}"/>
    <cellStyle name="Comma 4 5 5 3 2 2 2" xfId="32507" xr:uid="{7B365D1D-947F-4BF4-8671-E5E0FB8D1415}"/>
    <cellStyle name="Comma 4 5 5 3 2 3" xfId="24059" xr:uid="{F954CF69-716D-41D1-8525-DF82E6111AD6}"/>
    <cellStyle name="Comma 4 5 5 3 3" xfId="11343" xr:uid="{0065C180-4CA3-455C-A74D-0A6BB027588D}"/>
    <cellStyle name="Comma 4 5 5 3 3 2" xfId="28283" xr:uid="{7B96F144-5666-4317-9E82-8FDCB18DC318}"/>
    <cellStyle name="Comma 4 5 5 3 4" xfId="19835" xr:uid="{47DFAA29-9D7C-49D7-95C5-6ED4039DFC4A}"/>
    <cellStyle name="Comma 4 5 5 4" xfId="5007" xr:uid="{38A15BB2-1B89-495C-82C2-A4BB99BE823F}"/>
    <cellStyle name="Comma 4 5 5 4 2" xfId="13455" xr:uid="{D124F4D0-BED9-42A6-B796-A372015CD795}"/>
    <cellStyle name="Comma 4 5 5 4 2 2" xfId="30395" xr:uid="{7018A696-0F52-4385-B517-85C8F5BB059C}"/>
    <cellStyle name="Comma 4 5 5 4 3" xfId="21947" xr:uid="{81DFF947-95A1-4FF2-AA90-3CF867516940}"/>
    <cellStyle name="Comma 4 5 5 5" xfId="9231" xr:uid="{4116C4B8-74DE-4FDF-8539-941520F8C6CA}"/>
    <cellStyle name="Comma 4 5 5 5 2" xfId="26171" xr:uid="{760564F7-E118-47F9-B4CB-02087D47B25E}"/>
    <cellStyle name="Comma 4 5 5 6" xfId="17723" xr:uid="{4BC5AADA-C8CF-4188-8C9E-C37E1A8A4643}"/>
    <cellStyle name="Comma 4 5 6" xfId="1127" xr:uid="{6A43F4E5-A28A-42EA-851D-34B3CC8D53D9}"/>
    <cellStyle name="Comma 4 5 6 2" xfId="2189" xr:uid="{2B4FB3B7-EBBE-4FD6-A6E2-6C3AD73D37CD}"/>
    <cellStyle name="Comma 4 5 6 2 2" xfId="4301" xr:uid="{434C65FE-D718-49D7-9D6F-CB4905D6BF75}"/>
    <cellStyle name="Comma 4 5 6 2 2 2" xfId="8527" xr:uid="{3CA0349D-F9D0-4850-97B6-8B6EAA4B805C}"/>
    <cellStyle name="Comma 4 5 6 2 2 2 2" xfId="16975" xr:uid="{7D7DE8DC-79ED-407D-8E0A-3B1906397435}"/>
    <cellStyle name="Comma 4 5 6 2 2 2 2 2" xfId="33915" xr:uid="{90002598-3C2B-4571-B658-033D6588247A}"/>
    <cellStyle name="Comma 4 5 6 2 2 2 3" xfId="25467" xr:uid="{5A386F0B-CEB1-47A4-B5CD-33B173B1BF37}"/>
    <cellStyle name="Comma 4 5 6 2 2 3" xfId="12751" xr:uid="{CDC0BA32-CC7C-424C-9795-1FF43121F3F2}"/>
    <cellStyle name="Comma 4 5 6 2 2 3 2" xfId="29691" xr:uid="{DF32D957-6F53-4EA3-973B-60F931069401}"/>
    <cellStyle name="Comma 4 5 6 2 2 4" xfId="21243" xr:uid="{2A7DA1A1-D8C8-46F9-BFA2-C5126F742AA1}"/>
    <cellStyle name="Comma 4 5 6 2 3" xfId="6415" xr:uid="{DC127C7C-AEFC-49BA-A9D7-25971D8136E4}"/>
    <cellStyle name="Comma 4 5 6 2 3 2" xfId="14863" xr:uid="{CC5F2D49-F132-4EE0-94A3-B3F934F0D99E}"/>
    <cellStyle name="Comma 4 5 6 2 3 2 2" xfId="31803" xr:uid="{D59438A2-6C3A-4980-9C40-98A8BA8FAD99}"/>
    <cellStyle name="Comma 4 5 6 2 3 3" xfId="23355" xr:uid="{C1D7E6DF-5400-4568-9FEC-932E87C1553F}"/>
    <cellStyle name="Comma 4 5 6 2 4" xfId="10639" xr:uid="{3256387A-1E68-4653-971F-F13EEA16D16D}"/>
    <cellStyle name="Comma 4 5 6 2 4 2" xfId="27579" xr:uid="{2256F000-9F2B-49C2-9615-34E144054B03}"/>
    <cellStyle name="Comma 4 5 6 2 5" xfId="19131" xr:uid="{8231AC6D-555B-435E-8EC3-EDFDF061EFCA}"/>
    <cellStyle name="Comma 4 5 6 3" xfId="3245" xr:uid="{1ACA7401-9DA0-4BA5-A1FF-D9217DEB1629}"/>
    <cellStyle name="Comma 4 5 6 3 2" xfId="7471" xr:uid="{9D835BA9-06E6-40CC-81CC-362FE30D7A78}"/>
    <cellStyle name="Comma 4 5 6 3 2 2" xfId="15919" xr:uid="{B08E7BE9-07B4-4D9B-ABF4-3EAEB369515E}"/>
    <cellStyle name="Comma 4 5 6 3 2 2 2" xfId="32859" xr:uid="{E6990A1B-033F-414C-B464-709AF579FAE1}"/>
    <cellStyle name="Comma 4 5 6 3 2 3" xfId="24411" xr:uid="{972D6EF0-27CC-4198-9CCE-2AD83B6192AC}"/>
    <cellStyle name="Comma 4 5 6 3 3" xfId="11695" xr:uid="{9FDEC5E7-B4A9-428E-8514-AD76AEC77BF0}"/>
    <cellStyle name="Comma 4 5 6 3 3 2" xfId="28635" xr:uid="{996E9F42-DFA1-4A01-B5E2-61DCD0CDF1C2}"/>
    <cellStyle name="Comma 4 5 6 3 4" xfId="20187" xr:uid="{E7FD7C29-DA1A-40B8-B62F-7D8B6B9264BF}"/>
    <cellStyle name="Comma 4 5 6 4" xfId="5359" xr:uid="{F3D4FF31-F7D6-46E2-B7F8-36597EDEC18B}"/>
    <cellStyle name="Comma 4 5 6 4 2" xfId="13807" xr:uid="{685F3F98-2CB0-4BA5-B577-D82247EFE3EC}"/>
    <cellStyle name="Comma 4 5 6 4 2 2" xfId="30747" xr:uid="{2D63ACF4-26A9-4D52-A11B-8094601F9FFE}"/>
    <cellStyle name="Comma 4 5 6 4 3" xfId="22299" xr:uid="{99D344B4-7BCB-40D3-B117-725241468CDA}"/>
    <cellStyle name="Comma 4 5 6 5" xfId="9583" xr:uid="{A5E00A91-5502-48D8-8D13-A1E643E2EFC5}"/>
    <cellStyle name="Comma 4 5 6 5 2" xfId="26523" xr:uid="{6FB99B11-DB82-471B-9E83-654C8B9EF3F7}"/>
    <cellStyle name="Comma 4 5 6 6" xfId="18075" xr:uid="{C5F82B87-AD99-4C30-A1D6-75145699AE36}"/>
    <cellStyle name="Comma 4 5 7" xfId="1309" xr:uid="{1271BDF6-DB7E-44EA-AB34-7A4673883DBB}"/>
    <cellStyle name="Comma 4 5 7 2" xfId="2365" xr:uid="{C6E2226E-D31C-4F6E-BC46-5BB2421AA9B7}"/>
    <cellStyle name="Comma 4 5 7 2 2" xfId="4477" xr:uid="{A51EED8A-1C90-43AB-9799-8877FDB7E2FB}"/>
    <cellStyle name="Comma 4 5 7 2 2 2" xfId="8703" xr:uid="{9789FF66-0BBC-4F25-937A-B0AC75C4C679}"/>
    <cellStyle name="Comma 4 5 7 2 2 2 2" xfId="17151" xr:uid="{A97BC9E0-C038-4FDE-AD44-5017BFC2617D}"/>
    <cellStyle name="Comma 4 5 7 2 2 2 2 2" xfId="34091" xr:uid="{D6778D69-4134-4C36-9BED-1F83880FB3FD}"/>
    <cellStyle name="Comma 4 5 7 2 2 2 3" xfId="25643" xr:uid="{7E59C4B5-79B7-4F21-B9E8-C25CF630471D}"/>
    <cellStyle name="Comma 4 5 7 2 2 3" xfId="12927" xr:uid="{27496BA4-B08D-4463-AE45-52907C79FAB9}"/>
    <cellStyle name="Comma 4 5 7 2 2 3 2" xfId="29867" xr:uid="{9F905335-F43D-4EF0-8291-595D2C258E12}"/>
    <cellStyle name="Comma 4 5 7 2 2 4" xfId="21419" xr:uid="{53FE78D2-B24B-49D0-96D3-4A0026CD454C}"/>
    <cellStyle name="Comma 4 5 7 2 3" xfId="6591" xr:uid="{B56555EE-B94E-4F2C-8DA2-AC1F02CD0AAA}"/>
    <cellStyle name="Comma 4 5 7 2 3 2" xfId="15039" xr:uid="{2D6A167C-6391-4234-A304-412CD41FCD06}"/>
    <cellStyle name="Comma 4 5 7 2 3 2 2" xfId="31979" xr:uid="{7FFA4719-6082-43C4-8977-86B9803E1BFE}"/>
    <cellStyle name="Comma 4 5 7 2 3 3" xfId="23531" xr:uid="{11B3E1E4-CFB5-44FE-AA08-09C1739C9D62}"/>
    <cellStyle name="Comma 4 5 7 2 4" xfId="10815" xr:uid="{D3366C9F-60F3-4285-9CE1-60944B52C125}"/>
    <cellStyle name="Comma 4 5 7 2 4 2" xfId="27755" xr:uid="{7256CD48-B069-4DC1-9221-A4D2ABD586D0}"/>
    <cellStyle name="Comma 4 5 7 2 5" xfId="19307" xr:uid="{C6D829DB-CD13-4B83-A0E7-D72BD194FCC3}"/>
    <cellStyle name="Comma 4 5 7 3" xfId="3421" xr:uid="{8E76A8C8-8A7F-44A9-90DA-163084143EB6}"/>
    <cellStyle name="Comma 4 5 7 3 2" xfId="7647" xr:uid="{0990006E-2E24-4683-BC96-EC2F571FABA8}"/>
    <cellStyle name="Comma 4 5 7 3 2 2" xfId="16095" xr:uid="{11B2EC60-455C-4945-8739-39CA4F038584}"/>
    <cellStyle name="Comma 4 5 7 3 2 2 2" xfId="33035" xr:uid="{7040131A-0080-46F6-91C1-434D09E8863A}"/>
    <cellStyle name="Comma 4 5 7 3 2 3" xfId="24587" xr:uid="{B0DF5CE8-462B-4BA4-A1B6-E46E0A5BA526}"/>
    <cellStyle name="Comma 4 5 7 3 3" xfId="11871" xr:uid="{1AD526F7-5DD3-42B2-A3B0-B6B25AAF3D44}"/>
    <cellStyle name="Comma 4 5 7 3 3 2" xfId="28811" xr:uid="{98B79EC6-86EB-4761-BC4F-F67866B2F8A7}"/>
    <cellStyle name="Comma 4 5 7 3 4" xfId="20363" xr:uid="{A8A2EAA8-7435-4671-B1DC-43A4C5003B6A}"/>
    <cellStyle name="Comma 4 5 7 4" xfId="5535" xr:uid="{1E99F290-73E0-42AF-A2FA-E3C9C024F3CC}"/>
    <cellStyle name="Comma 4 5 7 4 2" xfId="13983" xr:uid="{8E3E916C-8495-4A15-9AAE-AD4FB0B7DE2D}"/>
    <cellStyle name="Comma 4 5 7 4 2 2" xfId="30923" xr:uid="{E6D1408C-E5C7-4AEA-A7F1-64957145E32A}"/>
    <cellStyle name="Comma 4 5 7 4 3" xfId="22475" xr:uid="{D80B9E29-04A8-4437-B0F0-A4D0797A4629}"/>
    <cellStyle name="Comma 4 5 7 5" xfId="9759" xr:uid="{C8A165FE-6444-44A6-8110-FF83C55B2FF7}"/>
    <cellStyle name="Comma 4 5 7 5 2" xfId="26699" xr:uid="{3AB17622-5B8B-4785-A987-FB1924438CA7}"/>
    <cellStyle name="Comma 4 5 7 6" xfId="18251" xr:uid="{36F3B465-C5CD-4606-88CB-955162BE50D1}"/>
    <cellStyle name="Comma 4 5 8" xfId="1485" xr:uid="{284049F3-14B7-4A9F-9582-611A317B40C5}"/>
    <cellStyle name="Comma 4 5 8 2" xfId="3597" xr:uid="{DD473D57-47A7-48B8-89EC-9AF8BB4CB8FA}"/>
    <cellStyle name="Comma 4 5 8 2 2" xfId="7823" xr:uid="{21C01E5A-82CF-4DA0-9FCA-6773A2F9DD55}"/>
    <cellStyle name="Comma 4 5 8 2 2 2" xfId="16271" xr:uid="{1E36307F-E114-45FF-BB8A-5D85C899A679}"/>
    <cellStyle name="Comma 4 5 8 2 2 2 2" xfId="33211" xr:uid="{45698F63-102F-4829-B79B-DC8E847E213B}"/>
    <cellStyle name="Comma 4 5 8 2 2 3" xfId="24763" xr:uid="{1C45A4FC-8913-456F-82B4-DA1C07CAD3C9}"/>
    <cellStyle name="Comma 4 5 8 2 3" xfId="12047" xr:uid="{533B587F-6129-4226-BC98-EE972CB600C9}"/>
    <cellStyle name="Comma 4 5 8 2 3 2" xfId="28987" xr:uid="{1FD80262-7FA3-49F0-B174-17894A1CFFD5}"/>
    <cellStyle name="Comma 4 5 8 2 4" xfId="20539" xr:uid="{51ED6D5B-AC66-4CBB-9309-A5E99DFF96EE}"/>
    <cellStyle name="Comma 4 5 8 3" xfId="5711" xr:uid="{A4A51B30-B38E-41A3-B7CD-495F9DAD316A}"/>
    <cellStyle name="Comma 4 5 8 3 2" xfId="14159" xr:uid="{11648E87-544C-42F7-8255-011838EE5D22}"/>
    <cellStyle name="Comma 4 5 8 3 2 2" xfId="31099" xr:uid="{B165809E-095A-4E30-818D-15266E5A01B2}"/>
    <cellStyle name="Comma 4 5 8 3 3" xfId="22651" xr:uid="{AEE692BD-5400-4953-8085-3F1DD8EA19B1}"/>
    <cellStyle name="Comma 4 5 8 4" xfId="9935" xr:uid="{51637FB0-6C1B-4207-AF59-957C37C8B04E}"/>
    <cellStyle name="Comma 4 5 8 4 2" xfId="26875" xr:uid="{CA48E0BA-A1C7-4CC1-A943-A838AA057D86}"/>
    <cellStyle name="Comma 4 5 8 5" xfId="18427" xr:uid="{FD9C4241-D39F-4753-92E8-07C8A177F2E4}"/>
    <cellStyle name="Comma 4 5 9" xfId="2541" xr:uid="{3C2354A2-1534-4FE8-8A6A-D8007D1CF76D}"/>
    <cellStyle name="Comma 4 5 9 2" xfId="6767" xr:uid="{2DB49D04-D98A-4FBF-827E-C213A0843AC2}"/>
    <cellStyle name="Comma 4 5 9 2 2" xfId="15215" xr:uid="{70CB3D21-0FC9-4022-BFF6-6A7149D4C7FA}"/>
    <cellStyle name="Comma 4 5 9 2 2 2" xfId="32155" xr:uid="{6F4D9F50-879B-4154-9009-3EE2AA1E552D}"/>
    <cellStyle name="Comma 4 5 9 2 3" xfId="23707" xr:uid="{C59DEFA5-CE18-4CCD-824E-3C54E046B397}"/>
    <cellStyle name="Comma 4 5 9 3" xfId="10991" xr:uid="{D4EB9511-E4F5-4695-BD3B-6F304AC544E9}"/>
    <cellStyle name="Comma 4 5 9 3 2" xfId="27931" xr:uid="{63BC7924-CD87-47D2-BC6A-95761088902C}"/>
    <cellStyle name="Comma 4 5 9 4" xfId="19483" xr:uid="{117EE2E2-4862-4518-8B53-5896ED13EF1A}"/>
    <cellStyle name="Comma 4 6" xfId="166" xr:uid="{E6A40B1B-DDC5-4993-ACD9-AE38D1D6B06C}"/>
    <cellStyle name="Comma 4 7" xfId="17347" xr:uid="{A398A972-264B-4A32-994F-12E32EFE79A8}"/>
    <cellStyle name="Comma 40" xfId="34244" xr:uid="{2118D77E-FC9C-400C-B5C1-98C1DB8D35FF}"/>
    <cellStyle name="Comma 41" xfId="34245" xr:uid="{7FF7343C-85AB-4C32-A97B-83E75F8075F7}"/>
    <cellStyle name="Comma 5" xfId="19" xr:uid="{6FC53FF3-D43E-4DBC-A00A-B50275F5B3DA}"/>
    <cellStyle name="Comma 5 2" xfId="20" xr:uid="{98022F3A-FA05-4159-9AE0-279420953E83}"/>
    <cellStyle name="Comma 5 2 2" xfId="21" xr:uid="{95CB3D12-5505-4D29-A14A-91DFC0579921}"/>
    <cellStyle name="Comma 5 2 2 2" xfId="17359" xr:uid="{C3E633D3-2F8E-4BCC-8AAC-4055E4E2EEC8}"/>
    <cellStyle name="Comma 5 2 3" xfId="167" xr:uid="{AFF78A96-59DB-4273-9DB2-B6690525A1CB}"/>
    <cellStyle name="Comma 5 2 3 2" xfId="17360" xr:uid="{E88B40FC-6E5C-4059-89F9-4E00A97FCB9C}"/>
    <cellStyle name="Comma 5 2 4" xfId="168" xr:uid="{0611B7AD-D100-46A9-BBF3-A5A1AB6173E2}"/>
    <cellStyle name="Comma 5 2 4 10" xfId="8882" xr:uid="{855078B2-C89E-4EB2-993A-3F07B389EE2A}"/>
    <cellStyle name="Comma 5 2 4 10 2" xfId="25822" xr:uid="{F4B95E34-F760-4F51-ADE6-5FD4AF94F5B9}"/>
    <cellStyle name="Comma 5 2 4 11" xfId="17361" xr:uid="{96CDCF2F-DA2B-4E59-92C0-864B3A5173B7}"/>
    <cellStyle name="Comma 5 2 4 2" xfId="169" xr:uid="{D0DE68E5-08A0-4A2E-8C99-371EBA88E015}"/>
    <cellStyle name="Comma 5 2 4 2 10" xfId="17362" xr:uid="{0570ECA5-9DD1-4B87-BC2C-DF09E798418A}"/>
    <cellStyle name="Comma 5 2 4 2 2" xfId="603" xr:uid="{9F889618-0F40-4957-AA32-6F26881E232B}"/>
    <cellStyle name="Comma 5 2 4 2 2 2" xfId="955" xr:uid="{6D5104FD-D5A4-4DB2-A231-DB372B7DFD44}"/>
    <cellStyle name="Comma 5 2 4 2 2 2 2" xfId="2017" xr:uid="{74FDCF92-0321-49C2-A7B7-36CD2CC092F0}"/>
    <cellStyle name="Comma 5 2 4 2 2 2 2 2" xfId="4129" xr:uid="{D945CA12-AEF5-4CD1-8E5E-DFBD6286A1D2}"/>
    <cellStyle name="Comma 5 2 4 2 2 2 2 2 2" xfId="8355" xr:uid="{E36839F9-BEC7-45DC-A5D1-D886C0D80007}"/>
    <cellStyle name="Comma 5 2 4 2 2 2 2 2 2 2" xfId="16803" xr:uid="{8812EE2D-57FA-4AE0-9D5E-05077D981EF5}"/>
    <cellStyle name="Comma 5 2 4 2 2 2 2 2 2 2 2" xfId="33743" xr:uid="{5B64C2C5-D039-4618-ADD3-08D23A95CA05}"/>
    <cellStyle name="Comma 5 2 4 2 2 2 2 2 2 3" xfId="25295" xr:uid="{7768999A-314E-48DD-8C9B-EE40EDC6385C}"/>
    <cellStyle name="Comma 5 2 4 2 2 2 2 2 3" xfId="12579" xr:uid="{BF19D744-005C-4318-A173-3026E2773D18}"/>
    <cellStyle name="Comma 5 2 4 2 2 2 2 2 3 2" xfId="29519" xr:uid="{A40023DF-3271-43A5-A279-39C0BEDB8F66}"/>
    <cellStyle name="Comma 5 2 4 2 2 2 2 2 4" xfId="21071" xr:uid="{98E72DAC-A757-4CE3-8925-E78BB64968C7}"/>
    <cellStyle name="Comma 5 2 4 2 2 2 2 3" xfId="6243" xr:uid="{78AA7587-0C42-4A19-B588-21C643883F55}"/>
    <cellStyle name="Comma 5 2 4 2 2 2 2 3 2" xfId="14691" xr:uid="{AE650349-390B-4A92-A339-AA1BAF9C46C3}"/>
    <cellStyle name="Comma 5 2 4 2 2 2 2 3 2 2" xfId="31631" xr:uid="{6249DBA1-8A57-4D29-90C7-D484B803150C}"/>
    <cellStyle name="Comma 5 2 4 2 2 2 2 3 3" xfId="23183" xr:uid="{922069CE-C08A-425C-89A3-FFA933195155}"/>
    <cellStyle name="Comma 5 2 4 2 2 2 2 4" xfId="10467" xr:uid="{41BE6869-02C2-43A6-95A9-D96984A1A384}"/>
    <cellStyle name="Comma 5 2 4 2 2 2 2 4 2" xfId="27407" xr:uid="{6DFFA28F-66BA-456A-9C56-B83ADB49BBCB}"/>
    <cellStyle name="Comma 5 2 4 2 2 2 2 5" xfId="18959" xr:uid="{A24BA35C-7C47-4AF2-AF8D-017AC1D1628A}"/>
    <cellStyle name="Comma 5 2 4 2 2 2 3" xfId="3073" xr:uid="{AC5D047D-D23E-45D5-B190-A212327E46BC}"/>
    <cellStyle name="Comma 5 2 4 2 2 2 3 2" xfId="7299" xr:uid="{7469E843-7055-42E4-B099-799F11EF1964}"/>
    <cellStyle name="Comma 5 2 4 2 2 2 3 2 2" xfId="15747" xr:uid="{82F07538-1B85-4B57-8AC4-EB82B19948DD}"/>
    <cellStyle name="Comma 5 2 4 2 2 2 3 2 2 2" xfId="32687" xr:uid="{0DC4F68F-334A-4D7E-BEB1-C5EC15E2EF1D}"/>
    <cellStyle name="Comma 5 2 4 2 2 2 3 2 3" xfId="24239" xr:uid="{98CCE5F9-BDD5-4EA7-AE3F-A2976F63C6E8}"/>
    <cellStyle name="Comma 5 2 4 2 2 2 3 3" xfId="11523" xr:uid="{5DB19C8D-62B4-4E9C-9009-E6D2B3030157}"/>
    <cellStyle name="Comma 5 2 4 2 2 2 3 3 2" xfId="28463" xr:uid="{3C5329E7-C540-46DF-9A78-534C2CAFD835}"/>
    <cellStyle name="Comma 5 2 4 2 2 2 3 4" xfId="20015" xr:uid="{073C5631-F8F3-49AC-B05F-D432A7A678FE}"/>
    <cellStyle name="Comma 5 2 4 2 2 2 4" xfId="5187" xr:uid="{D0C87BB6-3DC3-4EA6-9488-3A90A1428C42}"/>
    <cellStyle name="Comma 5 2 4 2 2 2 4 2" xfId="13635" xr:uid="{C6DF8EF6-6502-4F6D-88A8-27239846F8F7}"/>
    <cellStyle name="Comma 5 2 4 2 2 2 4 2 2" xfId="30575" xr:uid="{39760642-71C4-4BD1-B1EF-49E5458AF832}"/>
    <cellStyle name="Comma 5 2 4 2 2 2 4 3" xfId="22127" xr:uid="{6A11DAFD-527C-42B6-BD06-3CFE2CF34747}"/>
    <cellStyle name="Comma 5 2 4 2 2 2 5" xfId="9411" xr:uid="{C4E51A6E-2681-4A6C-94EC-3A47D9D2977D}"/>
    <cellStyle name="Comma 5 2 4 2 2 2 5 2" xfId="26351" xr:uid="{31089978-9DA5-4B61-95E1-9290452122F9}"/>
    <cellStyle name="Comma 5 2 4 2 2 2 6" xfId="17903" xr:uid="{1E17C2F2-E7EA-41FD-AF87-6B63FA05B6DD}"/>
    <cellStyle name="Comma 5 2 4 2 2 3" xfId="1665" xr:uid="{D4EA5AA4-FCEC-4E51-A2B3-8FBE52627055}"/>
    <cellStyle name="Comma 5 2 4 2 2 3 2" xfId="3777" xr:uid="{D01B75AB-AA54-4DB7-948B-A384091C766B}"/>
    <cellStyle name="Comma 5 2 4 2 2 3 2 2" xfId="8003" xr:uid="{DC7D9A3A-7B88-4A91-8EB9-9EFB0ECB24EE}"/>
    <cellStyle name="Comma 5 2 4 2 2 3 2 2 2" xfId="16451" xr:uid="{B6E49816-41BA-4D32-851D-8A4130D1F53D}"/>
    <cellStyle name="Comma 5 2 4 2 2 3 2 2 2 2" xfId="33391" xr:uid="{37F8404F-7AB1-491A-A282-50C397608B48}"/>
    <cellStyle name="Comma 5 2 4 2 2 3 2 2 3" xfId="24943" xr:uid="{C00FE922-6B3E-4042-AF5D-A99927F63DCF}"/>
    <cellStyle name="Comma 5 2 4 2 2 3 2 3" xfId="12227" xr:uid="{45E2EF85-2973-457A-960F-44A57E848D70}"/>
    <cellStyle name="Comma 5 2 4 2 2 3 2 3 2" xfId="29167" xr:uid="{65C4908D-7552-4C39-B5D6-4C1D1EF5D05B}"/>
    <cellStyle name="Comma 5 2 4 2 2 3 2 4" xfId="20719" xr:uid="{C0C3845F-CC10-45F7-8EA3-274513CA40AD}"/>
    <cellStyle name="Comma 5 2 4 2 2 3 3" xfId="5891" xr:uid="{EFB69845-58D7-4F80-BFE0-2E43AB2D174C}"/>
    <cellStyle name="Comma 5 2 4 2 2 3 3 2" xfId="14339" xr:uid="{A76A4101-30AD-4434-B284-39C0AB285E27}"/>
    <cellStyle name="Comma 5 2 4 2 2 3 3 2 2" xfId="31279" xr:uid="{D3F360DC-6E4D-4798-8DD2-0BF9D4DF6ACF}"/>
    <cellStyle name="Comma 5 2 4 2 2 3 3 3" xfId="22831" xr:uid="{B373F38C-639F-4DD5-81FB-5C2AABA02FC2}"/>
    <cellStyle name="Comma 5 2 4 2 2 3 4" xfId="10115" xr:uid="{87A17977-ECF4-4E13-8AFF-934807696372}"/>
    <cellStyle name="Comma 5 2 4 2 2 3 4 2" xfId="27055" xr:uid="{DA5255A0-0725-4810-8530-51FDB042D9FE}"/>
    <cellStyle name="Comma 5 2 4 2 2 3 5" xfId="18607" xr:uid="{9A315777-5438-45C3-A7DE-8D7DC64D0A43}"/>
    <cellStyle name="Comma 5 2 4 2 2 4" xfId="2721" xr:uid="{7409D913-17F0-4B40-AD71-195AA90A1F85}"/>
    <cellStyle name="Comma 5 2 4 2 2 4 2" xfId="6947" xr:uid="{A330B527-F154-4D60-BDE2-861C2A3D6B00}"/>
    <cellStyle name="Comma 5 2 4 2 2 4 2 2" xfId="15395" xr:uid="{89CEB7BE-2ABA-4649-AF55-C0508EFC2C00}"/>
    <cellStyle name="Comma 5 2 4 2 2 4 2 2 2" xfId="32335" xr:uid="{43799F25-FD23-41E0-8F25-2F2F352C2778}"/>
    <cellStyle name="Comma 5 2 4 2 2 4 2 3" xfId="23887" xr:uid="{3EF4CF78-3EC9-4963-B693-766DFE686DC5}"/>
    <cellStyle name="Comma 5 2 4 2 2 4 3" xfId="11171" xr:uid="{14ABF918-BEF8-4AFF-8FA2-E42B171EAB7F}"/>
    <cellStyle name="Comma 5 2 4 2 2 4 3 2" xfId="28111" xr:uid="{0803DAF0-7D29-4E4A-B5D2-61D3153BCA5B}"/>
    <cellStyle name="Comma 5 2 4 2 2 4 4" xfId="19663" xr:uid="{55EBB8BB-1412-470C-B396-6548931E7BD1}"/>
    <cellStyle name="Comma 5 2 4 2 2 5" xfId="4835" xr:uid="{971E126B-1151-4B68-AA4F-46557F1D321B}"/>
    <cellStyle name="Comma 5 2 4 2 2 5 2" xfId="13283" xr:uid="{A67710B7-BF64-432F-B3F1-FD7C2EBAC0BB}"/>
    <cellStyle name="Comma 5 2 4 2 2 5 2 2" xfId="30223" xr:uid="{208DA590-8B43-49B2-AB82-38597F95D384}"/>
    <cellStyle name="Comma 5 2 4 2 2 5 3" xfId="21775" xr:uid="{0CA5CA63-6969-407D-AC0A-12D407DEAF89}"/>
    <cellStyle name="Comma 5 2 4 2 2 6" xfId="9059" xr:uid="{C8777E5B-ECBC-4DF4-B391-F10C4C3541A1}"/>
    <cellStyle name="Comma 5 2 4 2 2 6 2" xfId="25999" xr:uid="{F459FE2D-A5C8-47C8-ADEB-73786D7BC417}"/>
    <cellStyle name="Comma 5 2 4 2 2 7" xfId="17551" xr:uid="{9C7BAE60-1006-444E-9350-C2D76B4F3A28}"/>
    <cellStyle name="Comma 5 2 4 2 3" xfId="779" xr:uid="{AA64AB79-6C7B-4814-9418-46E0720707EA}"/>
    <cellStyle name="Comma 5 2 4 2 3 2" xfId="1841" xr:uid="{C7B81EA1-3A3B-4CD0-B32F-60D661B7E46D}"/>
    <cellStyle name="Comma 5 2 4 2 3 2 2" xfId="3953" xr:uid="{94AB2F29-83B4-478D-8F66-807F0E46D01E}"/>
    <cellStyle name="Comma 5 2 4 2 3 2 2 2" xfId="8179" xr:uid="{6A4067C7-04D3-43BA-9C9B-B53B992A2532}"/>
    <cellStyle name="Comma 5 2 4 2 3 2 2 2 2" xfId="16627" xr:uid="{49957F20-2006-4683-8584-9D5BA2614834}"/>
    <cellStyle name="Comma 5 2 4 2 3 2 2 2 2 2" xfId="33567" xr:uid="{8AD8226E-AAB3-4AA0-BC4C-752EDBE5181A}"/>
    <cellStyle name="Comma 5 2 4 2 3 2 2 2 3" xfId="25119" xr:uid="{123C7FA5-72E6-4AC1-BE69-4392D8117D63}"/>
    <cellStyle name="Comma 5 2 4 2 3 2 2 3" xfId="12403" xr:uid="{9040643D-40D8-4EAC-BC03-D1D34CB499B7}"/>
    <cellStyle name="Comma 5 2 4 2 3 2 2 3 2" xfId="29343" xr:uid="{34FA9E56-5DE0-43D3-BA40-7F313C4C6A45}"/>
    <cellStyle name="Comma 5 2 4 2 3 2 2 4" xfId="20895" xr:uid="{F341D533-20BA-4E5B-8DA5-553890B55D9D}"/>
    <cellStyle name="Comma 5 2 4 2 3 2 3" xfId="6067" xr:uid="{5E6532C2-2555-46DF-AEE6-C6DF6D56A456}"/>
    <cellStyle name="Comma 5 2 4 2 3 2 3 2" xfId="14515" xr:uid="{6A29F6FE-7CC0-4564-A9C6-C16FFD912327}"/>
    <cellStyle name="Comma 5 2 4 2 3 2 3 2 2" xfId="31455" xr:uid="{8076757C-4BC9-437E-A2BC-F71BA2BB097D}"/>
    <cellStyle name="Comma 5 2 4 2 3 2 3 3" xfId="23007" xr:uid="{F1C665A7-C9DA-4440-8CD9-9ADA0497759C}"/>
    <cellStyle name="Comma 5 2 4 2 3 2 4" xfId="10291" xr:uid="{B361D408-BE02-4B3C-BA93-FFF67307C5EF}"/>
    <cellStyle name="Comma 5 2 4 2 3 2 4 2" xfId="27231" xr:uid="{767E7F43-E732-4168-9A78-B9815345D18D}"/>
    <cellStyle name="Comma 5 2 4 2 3 2 5" xfId="18783" xr:uid="{6D6187CC-156F-4A17-8CEA-6C81A0EA0F4B}"/>
    <cellStyle name="Comma 5 2 4 2 3 3" xfId="2897" xr:uid="{1E84D247-0449-42BC-AF20-FAAF24623F18}"/>
    <cellStyle name="Comma 5 2 4 2 3 3 2" xfId="7123" xr:uid="{F3A3E393-2C52-4244-A44F-3CED81768410}"/>
    <cellStyle name="Comma 5 2 4 2 3 3 2 2" xfId="15571" xr:uid="{3C2D3B6D-F16B-4CE0-B0B6-3ED9727D55FA}"/>
    <cellStyle name="Comma 5 2 4 2 3 3 2 2 2" xfId="32511" xr:uid="{AA226B60-17F7-4633-9502-CB9E5F534203}"/>
    <cellStyle name="Comma 5 2 4 2 3 3 2 3" xfId="24063" xr:uid="{BC98ACC9-25B6-4072-9215-12ED9FF0630E}"/>
    <cellStyle name="Comma 5 2 4 2 3 3 3" xfId="11347" xr:uid="{F88E0294-5686-412A-B942-471845FCB3A2}"/>
    <cellStyle name="Comma 5 2 4 2 3 3 3 2" xfId="28287" xr:uid="{F4936586-1FD3-4FD7-89CC-9F7414F8CCB7}"/>
    <cellStyle name="Comma 5 2 4 2 3 3 4" xfId="19839" xr:uid="{9B5647E6-723B-4B55-B98C-E2A9EBE54850}"/>
    <cellStyle name="Comma 5 2 4 2 3 4" xfId="5011" xr:uid="{8AD0A675-7F2E-4B85-8FD9-B4795E50AE0A}"/>
    <cellStyle name="Comma 5 2 4 2 3 4 2" xfId="13459" xr:uid="{32444DCA-AECA-4819-84AE-6A944D443267}"/>
    <cellStyle name="Comma 5 2 4 2 3 4 2 2" xfId="30399" xr:uid="{C68F2566-6577-4E61-A7CC-D3858E4716DF}"/>
    <cellStyle name="Comma 5 2 4 2 3 4 3" xfId="21951" xr:uid="{9AFC50C9-24B8-42A3-AB9B-0C64F4B1B25A}"/>
    <cellStyle name="Comma 5 2 4 2 3 5" xfId="9235" xr:uid="{DCE56F6A-4D70-47ED-81C7-A5DC855FADE2}"/>
    <cellStyle name="Comma 5 2 4 2 3 5 2" xfId="26175" xr:uid="{C5EC1259-EA15-4A16-91F9-5DE6F247370A}"/>
    <cellStyle name="Comma 5 2 4 2 3 6" xfId="17727" xr:uid="{C7F53A6D-8D31-4750-A011-0E32C39E0CE0}"/>
    <cellStyle name="Comma 5 2 4 2 4" xfId="1131" xr:uid="{058A0C42-EF3A-4DEC-9ADE-1B273831F3FB}"/>
    <cellStyle name="Comma 5 2 4 2 4 2" xfId="2193" xr:uid="{7FAA1287-C3CB-47B7-81FA-25FE5C253590}"/>
    <cellStyle name="Comma 5 2 4 2 4 2 2" xfId="4305" xr:uid="{77283017-6FAD-46B5-832A-8C252C565674}"/>
    <cellStyle name="Comma 5 2 4 2 4 2 2 2" xfId="8531" xr:uid="{99EA8FA4-14D9-433C-B5E3-8C192535A446}"/>
    <cellStyle name="Comma 5 2 4 2 4 2 2 2 2" xfId="16979" xr:uid="{C54FFE3A-4F2A-47D7-92D2-C013230FA6EA}"/>
    <cellStyle name="Comma 5 2 4 2 4 2 2 2 2 2" xfId="33919" xr:uid="{A781EE3E-E64D-45AD-83D7-9A148F38F5A6}"/>
    <cellStyle name="Comma 5 2 4 2 4 2 2 2 3" xfId="25471" xr:uid="{410E485D-9389-4103-A2A6-C7A518E4ED22}"/>
    <cellStyle name="Comma 5 2 4 2 4 2 2 3" xfId="12755" xr:uid="{91DD83D8-F775-4008-90F6-9F796CDC6F68}"/>
    <cellStyle name="Comma 5 2 4 2 4 2 2 3 2" xfId="29695" xr:uid="{A44FF5DC-F00B-4FF0-A70A-CDDA22C22EDB}"/>
    <cellStyle name="Comma 5 2 4 2 4 2 2 4" xfId="21247" xr:uid="{54D22341-08B9-472B-BF6D-0A86C044DEE5}"/>
    <cellStyle name="Comma 5 2 4 2 4 2 3" xfId="6419" xr:uid="{E9E299BA-C1A3-414F-A321-42B5B036FE87}"/>
    <cellStyle name="Comma 5 2 4 2 4 2 3 2" xfId="14867" xr:uid="{0075A5ED-44CC-43AD-A18F-5DE89D1F4E0D}"/>
    <cellStyle name="Comma 5 2 4 2 4 2 3 2 2" xfId="31807" xr:uid="{ACC86DFD-92B5-4043-BD75-A07DFC09E641}"/>
    <cellStyle name="Comma 5 2 4 2 4 2 3 3" xfId="23359" xr:uid="{83C7ACD4-4D14-4703-9FE8-EAE8CCE949D5}"/>
    <cellStyle name="Comma 5 2 4 2 4 2 4" xfId="10643" xr:uid="{0A86F7A8-9DF4-4B51-B079-273BB099DEE4}"/>
    <cellStyle name="Comma 5 2 4 2 4 2 4 2" xfId="27583" xr:uid="{2489A5F3-767F-4A08-83C8-3C9E2A63A920}"/>
    <cellStyle name="Comma 5 2 4 2 4 2 5" xfId="19135" xr:uid="{477D1776-5911-40D4-8636-BE5664483351}"/>
    <cellStyle name="Comma 5 2 4 2 4 3" xfId="3249" xr:uid="{838D5822-1212-47B2-B8FD-40D6A28D7588}"/>
    <cellStyle name="Comma 5 2 4 2 4 3 2" xfId="7475" xr:uid="{70AB6CCB-E2A1-4A5A-B2A4-C7302C56D425}"/>
    <cellStyle name="Comma 5 2 4 2 4 3 2 2" xfId="15923" xr:uid="{CF4B7B34-0F88-4CA9-82E9-960DBB32814D}"/>
    <cellStyle name="Comma 5 2 4 2 4 3 2 2 2" xfId="32863" xr:uid="{0C171062-B5DA-4179-AE73-FA9C53FAC9DE}"/>
    <cellStyle name="Comma 5 2 4 2 4 3 2 3" xfId="24415" xr:uid="{2B7C2F83-8FDE-43E4-B460-8F529F8DB70A}"/>
    <cellStyle name="Comma 5 2 4 2 4 3 3" xfId="11699" xr:uid="{37725404-C2C0-4750-B124-AB81ADCB075A}"/>
    <cellStyle name="Comma 5 2 4 2 4 3 3 2" xfId="28639" xr:uid="{6CFE7069-0420-4891-B61A-983CB1918CC8}"/>
    <cellStyle name="Comma 5 2 4 2 4 3 4" xfId="20191" xr:uid="{0FB2E18B-75BD-4E66-AF53-3E06CB81FEE1}"/>
    <cellStyle name="Comma 5 2 4 2 4 4" xfId="5363" xr:uid="{44FADECC-501A-4F55-B3D5-6D0CF6BC9F96}"/>
    <cellStyle name="Comma 5 2 4 2 4 4 2" xfId="13811" xr:uid="{1F5EC2FB-96A6-4366-AB74-09C9D2D51B27}"/>
    <cellStyle name="Comma 5 2 4 2 4 4 2 2" xfId="30751" xr:uid="{6ED75417-0D3C-44C1-BBED-92D249B9021D}"/>
    <cellStyle name="Comma 5 2 4 2 4 4 3" xfId="22303" xr:uid="{7ABC315D-3315-4468-9E68-4F7D5EAF7F6D}"/>
    <cellStyle name="Comma 5 2 4 2 4 5" xfId="9587" xr:uid="{154C510C-9BF9-45ED-88DE-AD65A888E1ED}"/>
    <cellStyle name="Comma 5 2 4 2 4 5 2" xfId="26527" xr:uid="{536363AD-9B45-469B-975C-A65B0E4F7DF4}"/>
    <cellStyle name="Comma 5 2 4 2 4 6" xfId="18079" xr:uid="{42BF3306-99D0-4EA4-9DD8-089C59E107C2}"/>
    <cellStyle name="Comma 5 2 4 2 5" xfId="1313" xr:uid="{902A9261-90D5-4F3B-9584-0BB652EB3089}"/>
    <cellStyle name="Comma 5 2 4 2 5 2" xfId="2369" xr:uid="{AEEA28DD-5FEE-4B65-8947-E76B3E6D098B}"/>
    <cellStyle name="Comma 5 2 4 2 5 2 2" xfId="4481" xr:uid="{F81683D2-1F6F-4D88-84DD-47F252A84BD7}"/>
    <cellStyle name="Comma 5 2 4 2 5 2 2 2" xfId="8707" xr:uid="{D713CD7A-939B-4E6C-AE73-20930FC83F8E}"/>
    <cellStyle name="Comma 5 2 4 2 5 2 2 2 2" xfId="17155" xr:uid="{7112B511-EA4F-4C72-A187-A1DF49A6A43C}"/>
    <cellStyle name="Comma 5 2 4 2 5 2 2 2 2 2" xfId="34095" xr:uid="{67F45975-CB9D-405D-B634-B582B2BBECDF}"/>
    <cellStyle name="Comma 5 2 4 2 5 2 2 2 3" xfId="25647" xr:uid="{6BE42583-6570-42F2-BA94-55BD052912DF}"/>
    <cellStyle name="Comma 5 2 4 2 5 2 2 3" xfId="12931" xr:uid="{8C2270B4-5161-4356-AFBA-9963213696AC}"/>
    <cellStyle name="Comma 5 2 4 2 5 2 2 3 2" xfId="29871" xr:uid="{C265FD36-8706-4541-911B-D73996ADA434}"/>
    <cellStyle name="Comma 5 2 4 2 5 2 2 4" xfId="21423" xr:uid="{705BD6AB-73B9-40CE-B578-549E0C7A81BE}"/>
    <cellStyle name="Comma 5 2 4 2 5 2 3" xfId="6595" xr:uid="{D19C212C-5419-4983-A23B-CB8689FC7155}"/>
    <cellStyle name="Comma 5 2 4 2 5 2 3 2" xfId="15043" xr:uid="{F696D6F4-B992-4B23-BA49-4E5794F35AE0}"/>
    <cellStyle name="Comma 5 2 4 2 5 2 3 2 2" xfId="31983" xr:uid="{503DA1FD-FC44-4D98-9DFA-2F5AFA4579FB}"/>
    <cellStyle name="Comma 5 2 4 2 5 2 3 3" xfId="23535" xr:uid="{DFA0C393-9083-46A3-9BF9-0C0F980BC13E}"/>
    <cellStyle name="Comma 5 2 4 2 5 2 4" xfId="10819" xr:uid="{DABC625E-16BE-4175-926A-3252B4E4C801}"/>
    <cellStyle name="Comma 5 2 4 2 5 2 4 2" xfId="27759" xr:uid="{B4C364CE-7399-455F-BAB0-EE5CF1523F18}"/>
    <cellStyle name="Comma 5 2 4 2 5 2 5" xfId="19311" xr:uid="{5FC2B0CF-1E08-4B01-B546-EDE7652ABE5E}"/>
    <cellStyle name="Comma 5 2 4 2 5 3" xfId="3425" xr:uid="{4F820D9F-7364-4ABC-934A-5692E365D811}"/>
    <cellStyle name="Comma 5 2 4 2 5 3 2" xfId="7651" xr:uid="{9D6A6297-DABE-499F-AC23-3FDC6D8A896B}"/>
    <cellStyle name="Comma 5 2 4 2 5 3 2 2" xfId="16099" xr:uid="{3DE83981-34E5-478B-8A57-0A009D7D7AD3}"/>
    <cellStyle name="Comma 5 2 4 2 5 3 2 2 2" xfId="33039" xr:uid="{4486C4AE-5740-4617-9E8C-AFDD5020C79B}"/>
    <cellStyle name="Comma 5 2 4 2 5 3 2 3" xfId="24591" xr:uid="{13149927-6C62-428D-AAD9-8DBA2950BE81}"/>
    <cellStyle name="Comma 5 2 4 2 5 3 3" xfId="11875" xr:uid="{F6567364-FDFF-45BE-A4B3-053D761365C8}"/>
    <cellStyle name="Comma 5 2 4 2 5 3 3 2" xfId="28815" xr:uid="{643802CA-C59C-4D00-9A8C-F188521A844D}"/>
    <cellStyle name="Comma 5 2 4 2 5 3 4" xfId="20367" xr:uid="{C8A9D2DE-2B5B-49D1-9AB9-B4EAD102E865}"/>
    <cellStyle name="Comma 5 2 4 2 5 4" xfId="5539" xr:uid="{C3798EB3-1C5E-4478-A311-A25619B3A9CC}"/>
    <cellStyle name="Comma 5 2 4 2 5 4 2" xfId="13987" xr:uid="{DC66CD0E-2246-44C4-BD14-08CB2F30776B}"/>
    <cellStyle name="Comma 5 2 4 2 5 4 2 2" xfId="30927" xr:uid="{F07AD0B6-3671-491B-ABFF-F8DFEA275F88}"/>
    <cellStyle name="Comma 5 2 4 2 5 4 3" xfId="22479" xr:uid="{97530E8B-47B7-4182-AEC1-DC6218258756}"/>
    <cellStyle name="Comma 5 2 4 2 5 5" xfId="9763" xr:uid="{1E7E06C2-2C35-435B-BD41-FB40DA3EA0E2}"/>
    <cellStyle name="Comma 5 2 4 2 5 5 2" xfId="26703" xr:uid="{DFCD3B4D-BDC9-4941-AE2A-E844E4103266}"/>
    <cellStyle name="Comma 5 2 4 2 5 6" xfId="18255" xr:uid="{CBA0500A-A983-4F80-BF45-8A6624362F3A}"/>
    <cellStyle name="Comma 5 2 4 2 6" xfId="1489" xr:uid="{CBEA41D6-2A8B-4FF5-A3F1-64B350CDB106}"/>
    <cellStyle name="Comma 5 2 4 2 6 2" xfId="3601" xr:uid="{3F3E5E62-1A41-453D-8A79-5C6286697DD6}"/>
    <cellStyle name="Comma 5 2 4 2 6 2 2" xfId="7827" xr:uid="{009BCF5E-63E8-4292-831F-159748CBE954}"/>
    <cellStyle name="Comma 5 2 4 2 6 2 2 2" xfId="16275" xr:uid="{16D0AC0A-C2F7-40E9-8A1D-26E78F19B025}"/>
    <cellStyle name="Comma 5 2 4 2 6 2 2 2 2" xfId="33215" xr:uid="{DE9AEFAC-5F9E-4A71-B5E9-86DBE67A563A}"/>
    <cellStyle name="Comma 5 2 4 2 6 2 2 3" xfId="24767" xr:uid="{5882497A-258B-4833-9352-3B7D6B9552CE}"/>
    <cellStyle name="Comma 5 2 4 2 6 2 3" xfId="12051" xr:uid="{679B5215-E153-4B57-959A-777EEC408D8B}"/>
    <cellStyle name="Comma 5 2 4 2 6 2 3 2" xfId="28991" xr:uid="{7FCD7FF7-7914-41F6-8E30-88290EEDE6EA}"/>
    <cellStyle name="Comma 5 2 4 2 6 2 4" xfId="20543" xr:uid="{E7D40FCD-3E8D-49BA-851A-1463212E98E5}"/>
    <cellStyle name="Comma 5 2 4 2 6 3" xfId="5715" xr:uid="{9A6D26AE-F6D0-4AD0-AB31-67F32F7F862C}"/>
    <cellStyle name="Comma 5 2 4 2 6 3 2" xfId="14163" xr:uid="{D6B619F8-0106-485C-8B23-D2025765AB11}"/>
    <cellStyle name="Comma 5 2 4 2 6 3 2 2" xfId="31103" xr:uid="{6AED375C-3F63-4935-BC45-D7E99598AA9F}"/>
    <cellStyle name="Comma 5 2 4 2 6 3 3" xfId="22655" xr:uid="{D304D49C-2DE6-413A-9387-0FB18FD8B552}"/>
    <cellStyle name="Comma 5 2 4 2 6 4" xfId="9939" xr:uid="{656E46E0-3956-48F8-8BF9-1B440504D9D5}"/>
    <cellStyle name="Comma 5 2 4 2 6 4 2" xfId="26879" xr:uid="{B2C0E4E0-50B6-4F4D-B347-3C1530512B5E}"/>
    <cellStyle name="Comma 5 2 4 2 6 5" xfId="18431" xr:uid="{1840466D-C410-4D2D-A625-6A83C8918B84}"/>
    <cellStyle name="Comma 5 2 4 2 7" xfId="2545" xr:uid="{1B4EEFA0-E2B0-4BA8-A909-1879DDB4762C}"/>
    <cellStyle name="Comma 5 2 4 2 7 2" xfId="6771" xr:uid="{1D42FD0F-B768-4222-97BA-F9BD723B8EBF}"/>
    <cellStyle name="Comma 5 2 4 2 7 2 2" xfId="15219" xr:uid="{B3670997-792C-4C53-9194-EB737D338F52}"/>
    <cellStyle name="Comma 5 2 4 2 7 2 2 2" xfId="32159" xr:uid="{83D713B0-B9B6-4DA2-8401-5976BAB0DD9E}"/>
    <cellStyle name="Comma 5 2 4 2 7 2 3" xfId="23711" xr:uid="{C47FA3DD-B20D-4B36-B66D-16A67762F82C}"/>
    <cellStyle name="Comma 5 2 4 2 7 3" xfId="10995" xr:uid="{6EDC7608-B18B-4E40-B6E8-DEB769C64E35}"/>
    <cellStyle name="Comma 5 2 4 2 7 3 2" xfId="27935" xr:uid="{23A3E9C4-54B7-46AF-8920-D4259BEDFB07}"/>
    <cellStyle name="Comma 5 2 4 2 7 4" xfId="19487" xr:uid="{6B8643B6-B023-4544-A1CC-57A6CC0AAF82}"/>
    <cellStyle name="Comma 5 2 4 2 8" xfId="4658" xr:uid="{C028777E-4AC2-496E-B29E-DBC8F27D9AAF}"/>
    <cellStyle name="Comma 5 2 4 2 8 2" xfId="13107" xr:uid="{1BE9E686-9EA1-476C-A500-F54F5B5DFCFD}"/>
    <cellStyle name="Comma 5 2 4 2 8 2 2" xfId="30047" xr:uid="{B0B91595-8660-4D14-B071-93D26F666910}"/>
    <cellStyle name="Comma 5 2 4 2 8 3" xfId="21599" xr:uid="{656EB685-49CD-4BB1-BD23-14D8394C297F}"/>
    <cellStyle name="Comma 5 2 4 2 9" xfId="8883" xr:uid="{CC2BDA47-EE3E-46C5-92F4-48FDBD4664DB}"/>
    <cellStyle name="Comma 5 2 4 2 9 2" xfId="25823" xr:uid="{5DF0052C-C821-4483-AD02-0166DF685572}"/>
    <cellStyle name="Comma 5 2 4 3" xfId="602" xr:uid="{78B0664E-A907-46EA-9966-FC152C214C02}"/>
    <cellStyle name="Comma 5 2 4 3 2" xfId="954" xr:uid="{0983F923-29E6-495E-82F2-383775C80D63}"/>
    <cellStyle name="Comma 5 2 4 3 2 2" xfId="2016" xr:uid="{D0DB8F08-A0E9-4763-8399-4B0EAD856120}"/>
    <cellStyle name="Comma 5 2 4 3 2 2 2" xfId="4128" xr:uid="{48EA8BED-F4B7-4D60-94D9-8C52C2F88C85}"/>
    <cellStyle name="Comma 5 2 4 3 2 2 2 2" xfId="8354" xr:uid="{E7AECB5C-B4F0-45C5-A085-FE14C2DBB229}"/>
    <cellStyle name="Comma 5 2 4 3 2 2 2 2 2" xfId="16802" xr:uid="{A2C01F87-B318-476C-8D6E-08DE9DC54DB9}"/>
    <cellStyle name="Comma 5 2 4 3 2 2 2 2 2 2" xfId="33742" xr:uid="{904F3EB7-D7A9-4682-A534-AAD110CB43B8}"/>
    <cellStyle name="Comma 5 2 4 3 2 2 2 2 3" xfId="25294" xr:uid="{32474886-F77D-4C97-8B75-F3C9E8E5536D}"/>
    <cellStyle name="Comma 5 2 4 3 2 2 2 3" xfId="12578" xr:uid="{2ABB1B76-5887-427A-BBB0-0D4F44BFCF3E}"/>
    <cellStyle name="Comma 5 2 4 3 2 2 2 3 2" xfId="29518" xr:uid="{64143CDB-4BAD-4256-BF11-D8EC1A7131EF}"/>
    <cellStyle name="Comma 5 2 4 3 2 2 2 4" xfId="21070" xr:uid="{EC1A1837-4BF2-4252-A313-8D765E10BDB6}"/>
    <cellStyle name="Comma 5 2 4 3 2 2 3" xfId="6242" xr:uid="{E375522B-BA96-4CC7-B938-960A193FD89E}"/>
    <cellStyle name="Comma 5 2 4 3 2 2 3 2" xfId="14690" xr:uid="{26166241-F837-499D-9DD9-EE4288D70A03}"/>
    <cellStyle name="Comma 5 2 4 3 2 2 3 2 2" xfId="31630" xr:uid="{D68F5A70-2FD6-4AA3-A536-DE98AF615265}"/>
    <cellStyle name="Comma 5 2 4 3 2 2 3 3" xfId="23182" xr:uid="{5CC88EDE-A646-40F3-A452-EC455ECCF748}"/>
    <cellStyle name="Comma 5 2 4 3 2 2 4" xfId="10466" xr:uid="{4CEE951F-2B38-4CF3-BA9C-DE24C19CF6E1}"/>
    <cellStyle name="Comma 5 2 4 3 2 2 4 2" xfId="27406" xr:uid="{2910E47E-389B-4096-9CCA-B2AA87373573}"/>
    <cellStyle name="Comma 5 2 4 3 2 2 5" xfId="18958" xr:uid="{EF70D939-6AFF-46AC-87B3-90405E3EE083}"/>
    <cellStyle name="Comma 5 2 4 3 2 3" xfId="3072" xr:uid="{ABACFA33-BCC9-4A62-B320-3F153DE86D04}"/>
    <cellStyle name="Comma 5 2 4 3 2 3 2" xfId="7298" xr:uid="{E3B78E0B-2DA2-43E6-9ABB-67092837C393}"/>
    <cellStyle name="Comma 5 2 4 3 2 3 2 2" xfId="15746" xr:uid="{150DBE71-3E6F-4D0D-8770-B18D0FE4BD2E}"/>
    <cellStyle name="Comma 5 2 4 3 2 3 2 2 2" xfId="32686" xr:uid="{1F76BC89-0134-4196-BE9F-B5C4FB1ADD56}"/>
    <cellStyle name="Comma 5 2 4 3 2 3 2 3" xfId="24238" xr:uid="{2E8C4846-D2CD-4F8C-ADDB-68DD8EF3140D}"/>
    <cellStyle name="Comma 5 2 4 3 2 3 3" xfId="11522" xr:uid="{179C52A2-5E2C-4074-8152-CEFD709E62FE}"/>
    <cellStyle name="Comma 5 2 4 3 2 3 3 2" xfId="28462" xr:uid="{1BF007D3-9C87-4A5F-A84F-52E8FA43FECD}"/>
    <cellStyle name="Comma 5 2 4 3 2 3 4" xfId="20014" xr:uid="{56A38D0A-B2B8-47BB-9A04-62DD71ADD4DB}"/>
    <cellStyle name="Comma 5 2 4 3 2 4" xfId="5186" xr:uid="{F2EABA88-8210-4E62-81CC-045701F2ED65}"/>
    <cellStyle name="Comma 5 2 4 3 2 4 2" xfId="13634" xr:uid="{6584CC9E-AFD2-49E5-82D1-2F8BED12790F}"/>
    <cellStyle name="Comma 5 2 4 3 2 4 2 2" xfId="30574" xr:uid="{2905A7E6-A323-4BDF-8B8B-5F752E67AC61}"/>
    <cellStyle name="Comma 5 2 4 3 2 4 3" xfId="22126" xr:uid="{673D135D-7473-40A7-B444-D11C9C0EF8EE}"/>
    <cellStyle name="Comma 5 2 4 3 2 5" xfId="9410" xr:uid="{EEE3DACB-17DB-4002-A815-E73217923DC2}"/>
    <cellStyle name="Comma 5 2 4 3 2 5 2" xfId="26350" xr:uid="{0305FEA7-708C-47CD-9871-20258BA6BF5C}"/>
    <cellStyle name="Comma 5 2 4 3 2 6" xfId="17902" xr:uid="{92ED226B-AB41-4255-B3B8-939DED94EC6C}"/>
    <cellStyle name="Comma 5 2 4 3 3" xfId="1664" xr:uid="{1BC46925-B338-4203-ADB0-28946C32E5F0}"/>
    <cellStyle name="Comma 5 2 4 3 3 2" xfId="3776" xr:uid="{8BDE0876-9EB7-4BAD-95CE-E5390F2F888C}"/>
    <cellStyle name="Comma 5 2 4 3 3 2 2" xfId="8002" xr:uid="{7497418F-1375-4F02-B14F-88769930C623}"/>
    <cellStyle name="Comma 5 2 4 3 3 2 2 2" xfId="16450" xr:uid="{2C821E5C-1B8B-4EEF-AC0A-4DE977C302FD}"/>
    <cellStyle name="Comma 5 2 4 3 3 2 2 2 2" xfId="33390" xr:uid="{1F237B03-44F6-418E-BB6C-7AD7C8E54BA1}"/>
    <cellStyle name="Comma 5 2 4 3 3 2 2 3" xfId="24942" xr:uid="{5A12C644-A035-475D-896B-558F1ADCCF90}"/>
    <cellStyle name="Comma 5 2 4 3 3 2 3" xfId="12226" xr:uid="{36D38709-56DE-4088-89EE-D30C26C224AC}"/>
    <cellStyle name="Comma 5 2 4 3 3 2 3 2" xfId="29166" xr:uid="{D5FEC86F-3364-4AFA-861A-DA97B1C2914A}"/>
    <cellStyle name="Comma 5 2 4 3 3 2 4" xfId="20718" xr:uid="{BDF8A9FF-C522-4594-A672-490400CF3512}"/>
    <cellStyle name="Comma 5 2 4 3 3 3" xfId="5890" xr:uid="{7D8DB644-4AEA-4B68-8C5A-75A3EF94BF37}"/>
    <cellStyle name="Comma 5 2 4 3 3 3 2" xfId="14338" xr:uid="{660C5F9B-F244-4DA7-A35B-175CB8E25CF6}"/>
    <cellStyle name="Comma 5 2 4 3 3 3 2 2" xfId="31278" xr:uid="{62900363-0ECE-4820-AC6B-964F8D538DE3}"/>
    <cellStyle name="Comma 5 2 4 3 3 3 3" xfId="22830" xr:uid="{62711CFE-2F75-47B7-814D-1749812D8901}"/>
    <cellStyle name="Comma 5 2 4 3 3 4" xfId="10114" xr:uid="{BC04888C-FCAA-468A-B3A2-3A8E698E8FDD}"/>
    <cellStyle name="Comma 5 2 4 3 3 4 2" xfId="27054" xr:uid="{64384347-69E0-44AE-AB3B-C599D284DE07}"/>
    <cellStyle name="Comma 5 2 4 3 3 5" xfId="18606" xr:uid="{8C77289D-BD17-4308-8FDE-2E9B5C22DA45}"/>
    <cellStyle name="Comma 5 2 4 3 4" xfId="2720" xr:uid="{EBB419B2-795B-4CD4-9D0B-AA866DA1E0CA}"/>
    <cellStyle name="Comma 5 2 4 3 4 2" xfId="6946" xr:uid="{4A83C8A0-C166-47D9-B69A-4643207DADFC}"/>
    <cellStyle name="Comma 5 2 4 3 4 2 2" xfId="15394" xr:uid="{2BA4E14D-307A-41E9-AC4B-CA258A557E62}"/>
    <cellStyle name="Comma 5 2 4 3 4 2 2 2" xfId="32334" xr:uid="{C4E65B20-09E3-485B-BD3F-EF832C54856A}"/>
    <cellStyle name="Comma 5 2 4 3 4 2 3" xfId="23886" xr:uid="{B52EBFB4-EEE4-4688-BB51-9CDCA408C8DD}"/>
    <cellStyle name="Comma 5 2 4 3 4 3" xfId="11170" xr:uid="{5FE2FDBE-F2CD-4A2C-A33E-FED52D87CE51}"/>
    <cellStyle name="Comma 5 2 4 3 4 3 2" xfId="28110" xr:uid="{9266D7A6-FA2C-4CA1-8B38-9B4BE18B45A5}"/>
    <cellStyle name="Comma 5 2 4 3 4 4" xfId="19662" xr:uid="{04DF5477-CA35-4571-AE85-3F7DA7553CA6}"/>
    <cellStyle name="Comma 5 2 4 3 5" xfId="4834" xr:uid="{E77BA2C9-8DFA-4F7F-9198-BEEF87CB6B8C}"/>
    <cellStyle name="Comma 5 2 4 3 5 2" xfId="13282" xr:uid="{BEB3E782-D63A-46FF-A4CC-93F409DAAB9C}"/>
    <cellStyle name="Comma 5 2 4 3 5 2 2" xfId="30222" xr:uid="{14925F97-BFFA-46B4-AA09-F0DC137AF70C}"/>
    <cellStyle name="Comma 5 2 4 3 5 3" xfId="21774" xr:uid="{FC40C796-40B7-4C89-9691-B0B737B4F8E5}"/>
    <cellStyle name="Comma 5 2 4 3 6" xfId="9058" xr:uid="{1598AC3B-630B-4933-80AC-5E4030D0CE97}"/>
    <cellStyle name="Comma 5 2 4 3 6 2" xfId="25998" xr:uid="{D7F7C84A-9026-4F02-8CD7-F8E3089BFCE7}"/>
    <cellStyle name="Comma 5 2 4 3 7" xfId="17550" xr:uid="{AE90C808-BA09-476F-895C-EE87E940AF12}"/>
    <cellStyle name="Comma 5 2 4 4" xfId="778" xr:uid="{995E633C-D707-476A-8D3B-41FA46BD18D5}"/>
    <cellStyle name="Comma 5 2 4 4 2" xfId="1840" xr:uid="{0F8CB4CD-7AD9-4499-B156-3F082C8A396B}"/>
    <cellStyle name="Comma 5 2 4 4 2 2" xfId="3952" xr:uid="{DCF48504-B1F5-4B0A-94BC-E36F9F325221}"/>
    <cellStyle name="Comma 5 2 4 4 2 2 2" xfId="8178" xr:uid="{991DBBBA-DF57-4F6B-9AD3-0B294EB048AC}"/>
    <cellStyle name="Comma 5 2 4 4 2 2 2 2" xfId="16626" xr:uid="{370599A5-40D6-4F0C-80A6-D92BB5EEF11E}"/>
    <cellStyle name="Comma 5 2 4 4 2 2 2 2 2" xfId="33566" xr:uid="{AD75CABA-6DB8-4D60-B8FD-C695888F1E51}"/>
    <cellStyle name="Comma 5 2 4 4 2 2 2 3" xfId="25118" xr:uid="{9BA62C91-4A49-4A3B-9C3A-9FEA57E5E12A}"/>
    <cellStyle name="Comma 5 2 4 4 2 2 3" xfId="12402" xr:uid="{44BB0419-FE25-41C4-AFBB-A0115A146BEC}"/>
    <cellStyle name="Comma 5 2 4 4 2 2 3 2" xfId="29342" xr:uid="{2909BF42-F830-497C-8A13-2E0A95FA62B3}"/>
    <cellStyle name="Comma 5 2 4 4 2 2 4" xfId="20894" xr:uid="{63C07AB2-F43B-4C0A-B7F7-E2D09086AC8F}"/>
    <cellStyle name="Comma 5 2 4 4 2 3" xfId="6066" xr:uid="{6FB025E5-49B9-4103-84EA-6FE5DA2984CB}"/>
    <cellStyle name="Comma 5 2 4 4 2 3 2" xfId="14514" xr:uid="{B6B27FA9-1041-425E-AFFC-0CBD5B687470}"/>
    <cellStyle name="Comma 5 2 4 4 2 3 2 2" xfId="31454" xr:uid="{6963B573-F399-4680-92FE-CB8A8DA2C322}"/>
    <cellStyle name="Comma 5 2 4 4 2 3 3" xfId="23006" xr:uid="{D3B9E978-3D5A-4D95-9CED-BAEFE6EA33B0}"/>
    <cellStyle name="Comma 5 2 4 4 2 4" xfId="10290" xr:uid="{FD144109-6BBA-44A0-B058-1C61ED1A2932}"/>
    <cellStyle name="Comma 5 2 4 4 2 4 2" xfId="27230" xr:uid="{2FEC02D1-E638-4B0A-8939-F96D7DE05AEC}"/>
    <cellStyle name="Comma 5 2 4 4 2 5" xfId="18782" xr:uid="{EBA2CA7A-9FF8-46CF-B806-02D8163085A6}"/>
    <cellStyle name="Comma 5 2 4 4 3" xfId="2896" xr:uid="{51D8B286-F344-4F77-9127-7760097209EE}"/>
    <cellStyle name="Comma 5 2 4 4 3 2" xfId="7122" xr:uid="{13FCE33F-3738-41C9-A96D-3B757D37E7A3}"/>
    <cellStyle name="Comma 5 2 4 4 3 2 2" xfId="15570" xr:uid="{DE44C6B0-4C03-436B-BE0D-2147C2503530}"/>
    <cellStyle name="Comma 5 2 4 4 3 2 2 2" xfId="32510" xr:uid="{01A06781-DACE-423F-B631-0D2478BA9572}"/>
    <cellStyle name="Comma 5 2 4 4 3 2 3" xfId="24062" xr:uid="{B14C0280-19F9-46F1-B1B3-F96BD34F5C2C}"/>
    <cellStyle name="Comma 5 2 4 4 3 3" xfId="11346" xr:uid="{78DB4FFA-4898-42B3-9D92-6318379A021E}"/>
    <cellStyle name="Comma 5 2 4 4 3 3 2" xfId="28286" xr:uid="{BB67F40B-34D4-4E58-8889-4E8835DCA740}"/>
    <cellStyle name="Comma 5 2 4 4 3 4" xfId="19838" xr:uid="{67CDEE0A-4251-4DC1-A933-E9FB54AE1444}"/>
    <cellStyle name="Comma 5 2 4 4 4" xfId="5010" xr:uid="{4D24C32D-493F-418A-A051-173B7A9E0FBC}"/>
    <cellStyle name="Comma 5 2 4 4 4 2" xfId="13458" xr:uid="{133C30E7-A6F4-4EFB-8A2B-FEA80D511F9B}"/>
    <cellStyle name="Comma 5 2 4 4 4 2 2" xfId="30398" xr:uid="{E581D21E-E2E6-4989-B972-BD972910CD47}"/>
    <cellStyle name="Comma 5 2 4 4 4 3" xfId="21950" xr:uid="{989BDF88-FBC7-4129-9356-6B55964C2F11}"/>
    <cellStyle name="Comma 5 2 4 4 5" xfId="9234" xr:uid="{76E011B9-33B0-4019-BDBB-5C1ED2E89705}"/>
    <cellStyle name="Comma 5 2 4 4 5 2" xfId="26174" xr:uid="{2B4469FA-EB80-4367-B705-DAA7F1389160}"/>
    <cellStyle name="Comma 5 2 4 4 6" xfId="17726" xr:uid="{5DF6D265-FE43-4E50-B682-D5A253B76600}"/>
    <cellStyle name="Comma 5 2 4 5" xfId="1130" xr:uid="{CF52CE21-B18A-4F5A-8F8E-7577059E85F1}"/>
    <cellStyle name="Comma 5 2 4 5 2" xfId="2192" xr:uid="{C0F5810F-1FA3-4E14-A05A-D65EC21B760C}"/>
    <cellStyle name="Comma 5 2 4 5 2 2" xfId="4304" xr:uid="{FF9BE18C-7D68-4E8A-AAF0-2E877859BBC7}"/>
    <cellStyle name="Comma 5 2 4 5 2 2 2" xfId="8530" xr:uid="{7FEF4E61-04C5-4655-AEAA-5C3213CD5D6A}"/>
    <cellStyle name="Comma 5 2 4 5 2 2 2 2" xfId="16978" xr:uid="{CFBF5F72-B9A0-409B-9DB9-2C34D74D017F}"/>
    <cellStyle name="Comma 5 2 4 5 2 2 2 2 2" xfId="33918" xr:uid="{B9FDB1D4-7757-4B97-8D20-DD1590C8418C}"/>
    <cellStyle name="Comma 5 2 4 5 2 2 2 3" xfId="25470" xr:uid="{E92147CA-E6AB-4B39-A29B-3352D1FDE4E9}"/>
    <cellStyle name="Comma 5 2 4 5 2 2 3" xfId="12754" xr:uid="{5AEBA30F-85C2-4BA6-B4D6-A386D4A5D238}"/>
    <cellStyle name="Comma 5 2 4 5 2 2 3 2" xfId="29694" xr:uid="{56D6D462-75AB-4FAA-BC66-F732C2A8278D}"/>
    <cellStyle name="Comma 5 2 4 5 2 2 4" xfId="21246" xr:uid="{A109FFE8-D12C-429F-9830-F897EC4693EC}"/>
    <cellStyle name="Comma 5 2 4 5 2 3" xfId="6418" xr:uid="{151E97D9-4998-4092-8B7D-FCED67E63BC2}"/>
    <cellStyle name="Comma 5 2 4 5 2 3 2" xfId="14866" xr:uid="{4993D694-4B9F-44DF-B405-5B55DBE81DF9}"/>
    <cellStyle name="Comma 5 2 4 5 2 3 2 2" xfId="31806" xr:uid="{0A7ABDF8-F1C9-48A7-A767-D6E2C9F14030}"/>
    <cellStyle name="Comma 5 2 4 5 2 3 3" xfId="23358" xr:uid="{8C421203-7219-45F3-9DB9-74DE20EE2B75}"/>
    <cellStyle name="Comma 5 2 4 5 2 4" xfId="10642" xr:uid="{88F87AF0-F4D7-4735-ABA2-8A65571F81B7}"/>
    <cellStyle name="Comma 5 2 4 5 2 4 2" xfId="27582" xr:uid="{F9224214-5959-4E08-A750-6A4985FEABC8}"/>
    <cellStyle name="Comma 5 2 4 5 2 5" xfId="19134" xr:uid="{B8F0651A-49DE-43B9-B6F5-F543C75A1534}"/>
    <cellStyle name="Comma 5 2 4 5 3" xfId="3248" xr:uid="{CC4EC820-16A8-43C2-9B2A-F23F58C2EC34}"/>
    <cellStyle name="Comma 5 2 4 5 3 2" xfId="7474" xr:uid="{8509F5BB-9E43-44A5-A31E-0604B0799C08}"/>
    <cellStyle name="Comma 5 2 4 5 3 2 2" xfId="15922" xr:uid="{254E2F0C-08AB-4F2B-B08F-26A7A409A2A5}"/>
    <cellStyle name="Comma 5 2 4 5 3 2 2 2" xfId="32862" xr:uid="{85D72E27-4479-484E-9BD8-6E30B108AC02}"/>
    <cellStyle name="Comma 5 2 4 5 3 2 3" xfId="24414" xr:uid="{417028C3-6394-4D12-ABF1-A84B39342C2E}"/>
    <cellStyle name="Comma 5 2 4 5 3 3" xfId="11698" xr:uid="{7988200B-BC42-4599-AAF2-6B349B0D2A1A}"/>
    <cellStyle name="Comma 5 2 4 5 3 3 2" xfId="28638" xr:uid="{76F28081-9038-4C8D-A155-49EBF08BFE26}"/>
    <cellStyle name="Comma 5 2 4 5 3 4" xfId="20190" xr:uid="{0A6442A0-5F65-4DCC-86DD-5B734F37B992}"/>
    <cellStyle name="Comma 5 2 4 5 4" xfId="5362" xr:uid="{254AEBED-1EBF-4A49-94BD-877BB4DACDCE}"/>
    <cellStyle name="Comma 5 2 4 5 4 2" xfId="13810" xr:uid="{1A5AA755-F21D-4D44-9ABD-06570F528B7F}"/>
    <cellStyle name="Comma 5 2 4 5 4 2 2" xfId="30750" xr:uid="{2DD8A5F9-43A5-4DA3-8E4C-9404D6EEE5ED}"/>
    <cellStyle name="Comma 5 2 4 5 4 3" xfId="22302" xr:uid="{6A5F4E4B-62FF-4499-85EE-45B44A141EAD}"/>
    <cellStyle name="Comma 5 2 4 5 5" xfId="9586" xr:uid="{134C4F0C-E5C9-4F0E-99BB-60A8D2EEAF9C}"/>
    <cellStyle name="Comma 5 2 4 5 5 2" xfId="26526" xr:uid="{2F9EECE9-1988-4FD9-A226-3A0DB41AA0EC}"/>
    <cellStyle name="Comma 5 2 4 5 6" xfId="18078" xr:uid="{7F0CB53E-D372-4C56-9CE1-FBF182B1A0AA}"/>
    <cellStyle name="Comma 5 2 4 6" xfId="1312" xr:uid="{CD6081E5-3FEA-4BEF-A9AC-3902351BA6E1}"/>
    <cellStyle name="Comma 5 2 4 6 2" xfId="2368" xr:uid="{48EAB5F0-5FBD-4EBE-8576-266E2B7404AB}"/>
    <cellStyle name="Comma 5 2 4 6 2 2" xfId="4480" xr:uid="{F3BF3D84-8C1A-4917-A8A0-DF932D4EA32C}"/>
    <cellStyle name="Comma 5 2 4 6 2 2 2" xfId="8706" xr:uid="{E3FCFA5D-5FA6-4EA8-A55D-DD49B37E5249}"/>
    <cellStyle name="Comma 5 2 4 6 2 2 2 2" xfId="17154" xr:uid="{F71B5E3D-4358-4560-9E25-BCC0816A90D9}"/>
    <cellStyle name="Comma 5 2 4 6 2 2 2 2 2" xfId="34094" xr:uid="{3682F56E-B89C-4AD3-A136-78C90FD10FCE}"/>
    <cellStyle name="Comma 5 2 4 6 2 2 2 3" xfId="25646" xr:uid="{3EC80A23-D4C7-40A9-B0BD-E3DB4DC66D61}"/>
    <cellStyle name="Comma 5 2 4 6 2 2 3" xfId="12930" xr:uid="{66F1FAF8-92B7-438D-8CE8-98903C7D2B1C}"/>
    <cellStyle name="Comma 5 2 4 6 2 2 3 2" xfId="29870" xr:uid="{90266B66-D6EF-4200-A531-2740EAD65008}"/>
    <cellStyle name="Comma 5 2 4 6 2 2 4" xfId="21422" xr:uid="{2C00CE93-CAD3-4905-A75A-4A20503DAF90}"/>
    <cellStyle name="Comma 5 2 4 6 2 3" xfId="6594" xr:uid="{43E4A880-3555-4F6D-961E-6AAEA582DA6B}"/>
    <cellStyle name="Comma 5 2 4 6 2 3 2" xfId="15042" xr:uid="{4E749619-FB65-4438-8CA1-D331A76791DB}"/>
    <cellStyle name="Comma 5 2 4 6 2 3 2 2" xfId="31982" xr:uid="{170CAE8D-8E3B-4E9A-AD8E-70E46055B0FE}"/>
    <cellStyle name="Comma 5 2 4 6 2 3 3" xfId="23534" xr:uid="{87CAA734-F344-4F70-AC2F-048E80BDA0AC}"/>
    <cellStyle name="Comma 5 2 4 6 2 4" xfId="10818" xr:uid="{27831089-EE9A-4376-97B3-E6794F541CA3}"/>
    <cellStyle name="Comma 5 2 4 6 2 4 2" xfId="27758" xr:uid="{5F71CEE5-94D9-4B7D-B0AB-FC1C8390824A}"/>
    <cellStyle name="Comma 5 2 4 6 2 5" xfId="19310" xr:uid="{69A3D5FE-ABD5-45AB-8F1A-A6B439F4E509}"/>
    <cellStyle name="Comma 5 2 4 6 3" xfId="3424" xr:uid="{51A58B31-ED7D-4000-83D2-C6F918C0A1F6}"/>
    <cellStyle name="Comma 5 2 4 6 3 2" xfId="7650" xr:uid="{6E5F310B-4B30-415C-9F65-43C1B8AD1F46}"/>
    <cellStyle name="Comma 5 2 4 6 3 2 2" xfId="16098" xr:uid="{0502EA51-0DF2-42EC-A8B1-5A477F604A91}"/>
    <cellStyle name="Comma 5 2 4 6 3 2 2 2" xfId="33038" xr:uid="{FB7C3B3F-E719-49C3-B361-49CD38884872}"/>
    <cellStyle name="Comma 5 2 4 6 3 2 3" xfId="24590" xr:uid="{DAE08584-D4FB-4D74-8D58-686518E71943}"/>
    <cellStyle name="Comma 5 2 4 6 3 3" xfId="11874" xr:uid="{D28A22C9-D3C9-4F3C-AB76-1D615F27C564}"/>
    <cellStyle name="Comma 5 2 4 6 3 3 2" xfId="28814" xr:uid="{87249840-4A47-4BED-9F26-DDC0009BF3A4}"/>
    <cellStyle name="Comma 5 2 4 6 3 4" xfId="20366" xr:uid="{C6091828-8129-430A-BDA2-4539ABC29801}"/>
    <cellStyle name="Comma 5 2 4 6 4" xfId="5538" xr:uid="{D6BC5CF6-A790-4E77-8373-88874A1B4360}"/>
    <cellStyle name="Comma 5 2 4 6 4 2" xfId="13986" xr:uid="{DA4DD6B4-BED9-4D8C-8782-362AE63B59C3}"/>
    <cellStyle name="Comma 5 2 4 6 4 2 2" xfId="30926" xr:uid="{0276FA82-B08F-462C-87D7-BD393407657C}"/>
    <cellStyle name="Comma 5 2 4 6 4 3" xfId="22478" xr:uid="{69978C43-24F2-429D-8A80-BAFA764ADEB7}"/>
    <cellStyle name="Comma 5 2 4 6 5" xfId="9762" xr:uid="{9BC01347-5378-4722-89E3-AF4D2702D8AF}"/>
    <cellStyle name="Comma 5 2 4 6 5 2" xfId="26702" xr:uid="{5DD32921-7FE5-451E-BA1F-9DA97D62A8F2}"/>
    <cellStyle name="Comma 5 2 4 6 6" xfId="18254" xr:uid="{4A831B40-C7E4-4463-9505-5DF749F8C68A}"/>
    <cellStyle name="Comma 5 2 4 7" xfId="1488" xr:uid="{5EFDF3FC-4836-4604-AE99-FB5EA8830205}"/>
    <cellStyle name="Comma 5 2 4 7 2" xfId="3600" xr:uid="{4AC0A2D9-4DFA-4506-AF2D-6A339F9C4D6A}"/>
    <cellStyle name="Comma 5 2 4 7 2 2" xfId="7826" xr:uid="{E94C9ABA-84A7-4488-8044-335FCC366BEC}"/>
    <cellStyle name="Comma 5 2 4 7 2 2 2" xfId="16274" xr:uid="{6602E0E5-1F7E-46ED-A106-DB3A3275C751}"/>
    <cellStyle name="Comma 5 2 4 7 2 2 2 2" xfId="33214" xr:uid="{92F86D1F-F668-4068-9DF6-54E3C55981FE}"/>
    <cellStyle name="Comma 5 2 4 7 2 2 3" xfId="24766" xr:uid="{D1502910-EACA-4544-9717-E7A7F72074FA}"/>
    <cellStyle name="Comma 5 2 4 7 2 3" xfId="12050" xr:uid="{E821945A-E6C5-4DEF-B6EC-080B1F3B208E}"/>
    <cellStyle name="Comma 5 2 4 7 2 3 2" xfId="28990" xr:uid="{FC568D57-731C-4FCB-A246-989C478A8FF1}"/>
    <cellStyle name="Comma 5 2 4 7 2 4" xfId="20542" xr:uid="{36C04F34-6128-4DAE-88BD-6BFFBCEF30CC}"/>
    <cellStyle name="Comma 5 2 4 7 3" xfId="5714" xr:uid="{12EF98CA-5DB6-43FC-90AC-A50BD2E5A97A}"/>
    <cellStyle name="Comma 5 2 4 7 3 2" xfId="14162" xr:uid="{AEEA52F1-B8FF-4CDE-9098-59D0E39E0E89}"/>
    <cellStyle name="Comma 5 2 4 7 3 2 2" xfId="31102" xr:uid="{EF6BE7AF-FA4F-4624-B306-4E5849F45835}"/>
    <cellStyle name="Comma 5 2 4 7 3 3" xfId="22654" xr:uid="{EC5A4B9A-800F-4883-9ADE-37BEC876C2AC}"/>
    <cellStyle name="Comma 5 2 4 7 4" xfId="9938" xr:uid="{9B2D56B6-9479-4C46-A1D9-10052FBD95A6}"/>
    <cellStyle name="Comma 5 2 4 7 4 2" xfId="26878" xr:uid="{BCEFD064-BF4F-43BF-923C-98832FCE8966}"/>
    <cellStyle name="Comma 5 2 4 7 5" xfId="18430" xr:uid="{39578C27-EF91-4CED-84BF-BDB9506E4E53}"/>
    <cellStyle name="Comma 5 2 4 8" xfId="2544" xr:uid="{B20F06FF-995A-4AB7-BB50-8AB815133A52}"/>
    <cellStyle name="Comma 5 2 4 8 2" xfId="6770" xr:uid="{ABEF08A4-C573-403C-8B7A-CFF3411AADF9}"/>
    <cellStyle name="Comma 5 2 4 8 2 2" xfId="15218" xr:uid="{81C875AE-81C0-4562-96B3-EE0CBA4C4ACB}"/>
    <cellStyle name="Comma 5 2 4 8 2 2 2" xfId="32158" xr:uid="{13E7AAC2-0107-47EB-BECA-B98F7FE65D52}"/>
    <cellStyle name="Comma 5 2 4 8 2 3" xfId="23710" xr:uid="{E2107B49-AAE8-4A82-B965-744E3614B0DC}"/>
    <cellStyle name="Comma 5 2 4 8 3" xfId="10994" xr:uid="{EA96A32A-EA44-4018-A935-2A93201DCA25}"/>
    <cellStyle name="Comma 5 2 4 8 3 2" xfId="27934" xr:uid="{DACA01CB-F571-41C8-A30D-DC62FD30D732}"/>
    <cellStyle name="Comma 5 2 4 8 4" xfId="19486" xr:uid="{5A95A47A-71F9-47CE-9249-3D2BDA026D3F}"/>
    <cellStyle name="Comma 5 2 4 9" xfId="4657" xr:uid="{0DA36B3E-ECCE-416B-85D1-D8267F6D868F}"/>
    <cellStyle name="Comma 5 2 4 9 2" xfId="13106" xr:uid="{8CC8E634-9279-4AD7-AF64-BD04C90A3D58}"/>
    <cellStyle name="Comma 5 2 4 9 2 2" xfId="30046" xr:uid="{23EBA86F-764F-45A5-A285-DBB86595CC0D}"/>
    <cellStyle name="Comma 5 2 4 9 3" xfId="21598" xr:uid="{133045F2-1C73-4F14-B8E8-835181B5E6D8}"/>
    <cellStyle name="Comma 5 2 5" xfId="170" xr:uid="{71D2F56D-F78F-405B-AA40-EFA20C291E73}"/>
    <cellStyle name="Comma 5 2 5 10" xfId="17363" xr:uid="{97902C29-1DB4-46D8-87B5-260FFD8CD20E}"/>
    <cellStyle name="Comma 5 2 5 2" xfId="604" xr:uid="{E5E25018-0A08-4283-8073-F2486EC54928}"/>
    <cellStyle name="Comma 5 2 5 2 2" xfId="956" xr:uid="{70355C15-169C-4B64-ABB5-BE0C6D16B0EE}"/>
    <cellStyle name="Comma 5 2 5 2 2 2" xfId="2018" xr:uid="{EABF4DC9-802E-4226-817E-EBFF1CB5B6F3}"/>
    <cellStyle name="Comma 5 2 5 2 2 2 2" xfId="4130" xr:uid="{3DBF5D17-D302-4FE0-B736-E367B8BBFDAD}"/>
    <cellStyle name="Comma 5 2 5 2 2 2 2 2" xfId="8356" xr:uid="{F6775404-3EA3-45DC-9656-559752CA1F47}"/>
    <cellStyle name="Comma 5 2 5 2 2 2 2 2 2" xfId="16804" xr:uid="{732BB7D1-19EF-4663-823F-A5B8503F658D}"/>
    <cellStyle name="Comma 5 2 5 2 2 2 2 2 2 2" xfId="33744" xr:uid="{1B910270-55CB-4D57-A48F-0972CDBD2488}"/>
    <cellStyle name="Comma 5 2 5 2 2 2 2 2 3" xfId="25296" xr:uid="{3D4C777E-23AE-44FE-AFF9-D6F0CA78DBC5}"/>
    <cellStyle name="Comma 5 2 5 2 2 2 2 3" xfId="12580" xr:uid="{F524A33E-B8C6-4918-8823-E6D6CAE1E9A3}"/>
    <cellStyle name="Comma 5 2 5 2 2 2 2 3 2" xfId="29520" xr:uid="{5DB9F7CD-AAD6-46DC-B6E2-5CFB74EABC9B}"/>
    <cellStyle name="Comma 5 2 5 2 2 2 2 4" xfId="21072" xr:uid="{F7A4E3A2-C9D3-4F11-AA95-AD3DCA59402A}"/>
    <cellStyle name="Comma 5 2 5 2 2 2 3" xfId="6244" xr:uid="{E69CF94A-708D-4FD0-8899-EE57076E7ECD}"/>
    <cellStyle name="Comma 5 2 5 2 2 2 3 2" xfId="14692" xr:uid="{9FA23C22-DDBE-4E4C-BB91-B2E3BD31A1E9}"/>
    <cellStyle name="Comma 5 2 5 2 2 2 3 2 2" xfId="31632" xr:uid="{875BFA03-C1B6-4589-A9E3-62E5D668455C}"/>
    <cellStyle name="Comma 5 2 5 2 2 2 3 3" xfId="23184" xr:uid="{57BEFE74-2C4F-46F5-9C98-4ABBF0AA1597}"/>
    <cellStyle name="Comma 5 2 5 2 2 2 4" xfId="10468" xr:uid="{181EA844-A5DD-4EFC-AADD-6FBA3EE7B656}"/>
    <cellStyle name="Comma 5 2 5 2 2 2 4 2" xfId="27408" xr:uid="{7DF95FBB-9A7E-4FA9-9AF8-C01C3B0B97AE}"/>
    <cellStyle name="Comma 5 2 5 2 2 2 5" xfId="18960" xr:uid="{02027787-CAAE-45E5-9971-8C4821E87919}"/>
    <cellStyle name="Comma 5 2 5 2 2 3" xfId="3074" xr:uid="{3B78D1B3-619E-45C6-A276-B178E4237BAD}"/>
    <cellStyle name="Comma 5 2 5 2 2 3 2" xfId="7300" xr:uid="{5EBE97DF-660E-4C96-A39E-6A28A53E27F5}"/>
    <cellStyle name="Comma 5 2 5 2 2 3 2 2" xfId="15748" xr:uid="{CA7491F5-4C20-4211-A5AA-C02E038E0F10}"/>
    <cellStyle name="Comma 5 2 5 2 2 3 2 2 2" xfId="32688" xr:uid="{CD0A0302-8853-4014-B579-51EE929D56F6}"/>
    <cellStyle name="Comma 5 2 5 2 2 3 2 3" xfId="24240" xr:uid="{E59EB5F9-D093-416D-AEAF-7860316C5069}"/>
    <cellStyle name="Comma 5 2 5 2 2 3 3" xfId="11524" xr:uid="{84AA3BC5-563B-4101-A2F4-ADFC496F704A}"/>
    <cellStyle name="Comma 5 2 5 2 2 3 3 2" xfId="28464" xr:uid="{FDFD3CAD-01EE-4E8A-BC4A-219D970F6748}"/>
    <cellStyle name="Comma 5 2 5 2 2 3 4" xfId="20016" xr:uid="{7BBC4929-04FA-4AB6-B79C-2DBECFE1E352}"/>
    <cellStyle name="Comma 5 2 5 2 2 4" xfId="5188" xr:uid="{D5096059-BB73-46A4-943E-3F8BCE46D7FE}"/>
    <cellStyle name="Comma 5 2 5 2 2 4 2" xfId="13636" xr:uid="{B9579C68-8D7C-4962-8519-C57B878E5BDC}"/>
    <cellStyle name="Comma 5 2 5 2 2 4 2 2" xfId="30576" xr:uid="{6BF34051-BBE1-48CD-B10E-7EA967DA563F}"/>
    <cellStyle name="Comma 5 2 5 2 2 4 3" xfId="22128" xr:uid="{680015E4-F8F0-4596-AE22-E09DD8E02BEC}"/>
    <cellStyle name="Comma 5 2 5 2 2 5" xfId="9412" xr:uid="{6C028000-0E8D-4689-AF90-D20215791CB9}"/>
    <cellStyle name="Comma 5 2 5 2 2 5 2" xfId="26352" xr:uid="{2A238FBF-FBE0-4575-B876-FD6D9932C230}"/>
    <cellStyle name="Comma 5 2 5 2 2 6" xfId="17904" xr:uid="{0B519F5E-EC71-42D7-821E-FDC28BEB076D}"/>
    <cellStyle name="Comma 5 2 5 2 3" xfId="1666" xr:uid="{D40FA12F-7635-476A-B44E-F93FA7C97E6C}"/>
    <cellStyle name="Comma 5 2 5 2 3 2" xfId="3778" xr:uid="{1C4728C9-3843-4C98-9134-7CF4CCA0887B}"/>
    <cellStyle name="Comma 5 2 5 2 3 2 2" xfId="8004" xr:uid="{FD5F0722-D41E-4991-B306-8B31C3B7A260}"/>
    <cellStyle name="Comma 5 2 5 2 3 2 2 2" xfId="16452" xr:uid="{8B82C89A-ACC3-458E-B873-7682FE0E293E}"/>
    <cellStyle name="Comma 5 2 5 2 3 2 2 2 2" xfId="33392" xr:uid="{6CEDFF1B-C5DD-4F84-A4E4-9277F09ABAE6}"/>
    <cellStyle name="Comma 5 2 5 2 3 2 2 3" xfId="24944" xr:uid="{CC2C89FE-9BD4-407F-A4C1-D5E0F45DCAF3}"/>
    <cellStyle name="Comma 5 2 5 2 3 2 3" xfId="12228" xr:uid="{A6628525-72FF-488B-9451-D0FF5A6EF4E4}"/>
    <cellStyle name="Comma 5 2 5 2 3 2 3 2" xfId="29168" xr:uid="{9427EEA7-55CA-4D9F-8F21-0AB31BB7C039}"/>
    <cellStyle name="Comma 5 2 5 2 3 2 4" xfId="20720" xr:uid="{DA324B62-9D25-4143-B81B-6EFD81AAFF94}"/>
    <cellStyle name="Comma 5 2 5 2 3 3" xfId="5892" xr:uid="{2D19FA9F-9842-46D0-B730-387D81D935DF}"/>
    <cellStyle name="Comma 5 2 5 2 3 3 2" xfId="14340" xr:uid="{90839FC1-09A1-45C8-BA67-A640FFBCBA8A}"/>
    <cellStyle name="Comma 5 2 5 2 3 3 2 2" xfId="31280" xr:uid="{B36929B1-E184-4101-BAF1-A9AAA7BEE2F0}"/>
    <cellStyle name="Comma 5 2 5 2 3 3 3" xfId="22832" xr:uid="{6EBDE664-4FE3-4311-8B09-6A0EDFC876F4}"/>
    <cellStyle name="Comma 5 2 5 2 3 4" xfId="10116" xr:uid="{48F77332-2837-4671-974A-4A842D57F299}"/>
    <cellStyle name="Comma 5 2 5 2 3 4 2" xfId="27056" xr:uid="{24718306-BD09-43B8-B5D2-4D7E80DEC356}"/>
    <cellStyle name="Comma 5 2 5 2 3 5" xfId="18608" xr:uid="{9CFE171F-5232-40CF-8330-20143446A007}"/>
    <cellStyle name="Comma 5 2 5 2 4" xfId="2722" xr:uid="{5DC61933-8396-4FCC-A5B5-56886706A5D9}"/>
    <cellStyle name="Comma 5 2 5 2 4 2" xfId="6948" xr:uid="{F9BFC4FF-F4CB-4E25-AAA7-FF0BF49927E2}"/>
    <cellStyle name="Comma 5 2 5 2 4 2 2" xfId="15396" xr:uid="{D7063974-3992-4397-8D57-9B34638B0998}"/>
    <cellStyle name="Comma 5 2 5 2 4 2 2 2" xfId="32336" xr:uid="{5D3F5029-AB0E-446C-BCC6-D638148B685F}"/>
    <cellStyle name="Comma 5 2 5 2 4 2 3" xfId="23888" xr:uid="{868FE1E2-D6DA-4817-882E-93AE51164F91}"/>
    <cellStyle name="Comma 5 2 5 2 4 3" xfId="11172" xr:uid="{B8B739B2-7E15-457E-BA91-AD9DB7090A84}"/>
    <cellStyle name="Comma 5 2 5 2 4 3 2" xfId="28112" xr:uid="{72A8EB86-2CF9-4615-9030-6BE227C8D122}"/>
    <cellStyle name="Comma 5 2 5 2 4 4" xfId="19664" xr:uid="{7A31AE73-38C4-462C-AF76-1901F989134D}"/>
    <cellStyle name="Comma 5 2 5 2 5" xfId="4836" xr:uid="{90AE9BF0-2604-4FDA-B6B7-931B905AFF25}"/>
    <cellStyle name="Comma 5 2 5 2 5 2" xfId="13284" xr:uid="{C9320AE2-567A-4837-AC9C-92959B696E82}"/>
    <cellStyle name="Comma 5 2 5 2 5 2 2" xfId="30224" xr:uid="{11DE8F09-C93B-4265-97E3-7597ED97F991}"/>
    <cellStyle name="Comma 5 2 5 2 5 3" xfId="21776" xr:uid="{F41B2462-C608-4454-B6C9-37F105C4B4CB}"/>
    <cellStyle name="Comma 5 2 5 2 6" xfId="9060" xr:uid="{3E943E9B-D9C7-41EF-BFC3-194DCA1CC40C}"/>
    <cellStyle name="Comma 5 2 5 2 6 2" xfId="26000" xr:uid="{9F58C0A9-C1D5-4371-B224-4346C0A9FE31}"/>
    <cellStyle name="Comma 5 2 5 2 7" xfId="17552" xr:uid="{E03A34B2-44F3-4E95-B58C-2969C9B9D214}"/>
    <cellStyle name="Comma 5 2 5 3" xfId="780" xr:uid="{9BEE2EE0-017A-43DC-9A92-D45EB24A2AE0}"/>
    <cellStyle name="Comma 5 2 5 3 2" xfId="1842" xr:uid="{7E0EC35E-5C09-4F40-947F-B895C872448C}"/>
    <cellStyle name="Comma 5 2 5 3 2 2" xfId="3954" xr:uid="{F37D046D-8A1E-4042-A04F-D708488B4D46}"/>
    <cellStyle name="Comma 5 2 5 3 2 2 2" xfId="8180" xr:uid="{EE9FA3A8-B474-48A4-814F-D50505A1A31C}"/>
    <cellStyle name="Comma 5 2 5 3 2 2 2 2" xfId="16628" xr:uid="{A4FBA928-A541-4419-AC6A-D707DA7C91A3}"/>
    <cellStyle name="Comma 5 2 5 3 2 2 2 2 2" xfId="33568" xr:uid="{A6B5B394-FE9A-4B12-B710-6A9DE74793B4}"/>
    <cellStyle name="Comma 5 2 5 3 2 2 2 3" xfId="25120" xr:uid="{7D22C103-DE8F-4824-871C-29BCE7BCD52B}"/>
    <cellStyle name="Comma 5 2 5 3 2 2 3" xfId="12404" xr:uid="{1279D3CD-BF8F-4358-AEFD-D2A95925BCD7}"/>
    <cellStyle name="Comma 5 2 5 3 2 2 3 2" xfId="29344" xr:uid="{0B8F2B4A-6A4C-4371-9576-429F402EFFD0}"/>
    <cellStyle name="Comma 5 2 5 3 2 2 4" xfId="20896" xr:uid="{6C4A7F04-960B-4C1B-8C50-4259F6DD5149}"/>
    <cellStyle name="Comma 5 2 5 3 2 3" xfId="6068" xr:uid="{DFCDED45-ABEC-4EFD-8B91-4478FA13A9EF}"/>
    <cellStyle name="Comma 5 2 5 3 2 3 2" xfId="14516" xr:uid="{2F7FFA74-B6CE-42A8-BA00-C8689235EB40}"/>
    <cellStyle name="Comma 5 2 5 3 2 3 2 2" xfId="31456" xr:uid="{4AA1ECCC-5251-4C3B-91D9-E4FED6D5DBED}"/>
    <cellStyle name="Comma 5 2 5 3 2 3 3" xfId="23008" xr:uid="{E5C18752-1271-417A-A217-136B88F87780}"/>
    <cellStyle name="Comma 5 2 5 3 2 4" xfId="10292" xr:uid="{240B5255-34BA-4337-8362-86DF6D9222E6}"/>
    <cellStyle name="Comma 5 2 5 3 2 4 2" xfId="27232" xr:uid="{9AEB51FF-1DB5-47E9-891C-B5FB83811C8A}"/>
    <cellStyle name="Comma 5 2 5 3 2 5" xfId="18784" xr:uid="{A3C7A97C-CCCC-4645-805E-3804478AD64F}"/>
    <cellStyle name="Comma 5 2 5 3 3" xfId="2898" xr:uid="{84E0F412-7C85-430D-B573-AFB02BF1D3BA}"/>
    <cellStyle name="Comma 5 2 5 3 3 2" xfId="7124" xr:uid="{F32C5024-547F-4389-9E60-A35371827681}"/>
    <cellStyle name="Comma 5 2 5 3 3 2 2" xfId="15572" xr:uid="{64B20D8B-7087-4A1C-B5CF-B4B28F60BB22}"/>
    <cellStyle name="Comma 5 2 5 3 3 2 2 2" xfId="32512" xr:uid="{AB3588B3-FF3C-4C15-9328-F214DD0CA6A4}"/>
    <cellStyle name="Comma 5 2 5 3 3 2 3" xfId="24064" xr:uid="{11071DB5-A02E-4C69-8A88-F29E6D281878}"/>
    <cellStyle name="Comma 5 2 5 3 3 3" xfId="11348" xr:uid="{2B73F0FE-6936-4C01-BD82-B785EB96CDCF}"/>
    <cellStyle name="Comma 5 2 5 3 3 3 2" xfId="28288" xr:uid="{AE8BC066-7577-4A55-B4FF-A23E131934B4}"/>
    <cellStyle name="Comma 5 2 5 3 3 4" xfId="19840" xr:uid="{B57683FA-3BF2-40B8-9B7C-EEFEFC8F2A0C}"/>
    <cellStyle name="Comma 5 2 5 3 4" xfId="5012" xr:uid="{914F0D0F-78C7-45A9-980C-EA5C4C5915BB}"/>
    <cellStyle name="Comma 5 2 5 3 4 2" xfId="13460" xr:uid="{145C780B-BC8A-4A8E-9482-B8BCA097F0ED}"/>
    <cellStyle name="Comma 5 2 5 3 4 2 2" xfId="30400" xr:uid="{1482C9E1-745D-4FE7-AF90-FABB9422B8FD}"/>
    <cellStyle name="Comma 5 2 5 3 4 3" xfId="21952" xr:uid="{23499087-07CB-446B-B972-3F830BC63029}"/>
    <cellStyle name="Comma 5 2 5 3 5" xfId="9236" xr:uid="{2C0B1596-1535-4EA5-9859-A344767D4B79}"/>
    <cellStyle name="Comma 5 2 5 3 5 2" xfId="26176" xr:uid="{0B16BC7F-A4CF-4F4B-AA52-805FA290B3EA}"/>
    <cellStyle name="Comma 5 2 5 3 6" xfId="17728" xr:uid="{92353A29-0BC7-4CFF-9BBB-1BD00FD8A3C9}"/>
    <cellStyle name="Comma 5 2 5 4" xfId="1132" xr:uid="{8E7C15A8-49E7-4CF8-ADC2-7BDF0A6AB434}"/>
    <cellStyle name="Comma 5 2 5 4 2" xfId="2194" xr:uid="{7F4549E9-03A3-4FDD-89D4-692D9601577B}"/>
    <cellStyle name="Comma 5 2 5 4 2 2" xfId="4306" xr:uid="{625D955E-6C9B-4E01-938C-E632E1CE7E19}"/>
    <cellStyle name="Comma 5 2 5 4 2 2 2" xfId="8532" xr:uid="{997A2C6A-62FA-4003-9370-62837C6B0B00}"/>
    <cellStyle name="Comma 5 2 5 4 2 2 2 2" xfId="16980" xr:uid="{0136CD5A-AE54-46F6-8396-A5946C48A2E6}"/>
    <cellStyle name="Comma 5 2 5 4 2 2 2 2 2" xfId="33920" xr:uid="{8D690460-5CC8-4E3D-9F8E-6481272CAF67}"/>
    <cellStyle name="Comma 5 2 5 4 2 2 2 3" xfId="25472" xr:uid="{B775F737-DFE8-4810-962C-55934B2C3165}"/>
    <cellStyle name="Comma 5 2 5 4 2 2 3" xfId="12756" xr:uid="{007ED470-AC08-48C3-9F91-22433EB68F1A}"/>
    <cellStyle name="Comma 5 2 5 4 2 2 3 2" xfId="29696" xr:uid="{7C8735C0-DD3F-40A6-A485-6225BDA8D2E9}"/>
    <cellStyle name="Comma 5 2 5 4 2 2 4" xfId="21248" xr:uid="{96696EB4-C450-49F0-AB96-8ECD52FF6092}"/>
    <cellStyle name="Comma 5 2 5 4 2 3" xfId="6420" xr:uid="{148C27A4-0D60-42FC-9444-1251CDE33EEF}"/>
    <cellStyle name="Comma 5 2 5 4 2 3 2" xfId="14868" xr:uid="{5F7DC770-816A-4DC2-A2DA-56B601BBAC8F}"/>
    <cellStyle name="Comma 5 2 5 4 2 3 2 2" xfId="31808" xr:uid="{A38F06D0-8EAD-4D3B-A675-ABC9BBFBC4BA}"/>
    <cellStyle name="Comma 5 2 5 4 2 3 3" xfId="23360" xr:uid="{906B2F43-75C1-4FA3-A4AC-23B402A254FE}"/>
    <cellStyle name="Comma 5 2 5 4 2 4" xfId="10644" xr:uid="{9136C960-7791-4BA4-AA36-260FDB9FFF5C}"/>
    <cellStyle name="Comma 5 2 5 4 2 4 2" xfId="27584" xr:uid="{A870B4C9-E041-445A-8599-3C8D66F95A7A}"/>
    <cellStyle name="Comma 5 2 5 4 2 5" xfId="19136" xr:uid="{1BCE8321-632F-4DF6-B345-1FB01105954C}"/>
    <cellStyle name="Comma 5 2 5 4 3" xfId="3250" xr:uid="{38451DAA-72AC-45C5-AF76-D2BAA2871282}"/>
    <cellStyle name="Comma 5 2 5 4 3 2" xfId="7476" xr:uid="{DABB18E9-B823-49E1-AB8B-B33380149429}"/>
    <cellStyle name="Comma 5 2 5 4 3 2 2" xfId="15924" xr:uid="{A5419923-2C06-4B49-B6F8-DBB2E81D7A60}"/>
    <cellStyle name="Comma 5 2 5 4 3 2 2 2" xfId="32864" xr:uid="{755F7FFD-2AF8-4499-8061-FC0CC7FB69F8}"/>
    <cellStyle name="Comma 5 2 5 4 3 2 3" xfId="24416" xr:uid="{CC2A1ECC-CEF0-4F47-BDD3-E2AFAA82EEBF}"/>
    <cellStyle name="Comma 5 2 5 4 3 3" xfId="11700" xr:uid="{1428479A-A26F-4414-AA5A-70059F07E305}"/>
    <cellStyle name="Comma 5 2 5 4 3 3 2" xfId="28640" xr:uid="{494A19DD-E83E-41ED-9C3A-88010F15B044}"/>
    <cellStyle name="Comma 5 2 5 4 3 4" xfId="20192" xr:uid="{C9749B91-75B6-4298-8470-D387F021A0D4}"/>
    <cellStyle name="Comma 5 2 5 4 4" xfId="5364" xr:uid="{4650FF8A-37AE-4FAD-B139-2F8283213F4B}"/>
    <cellStyle name="Comma 5 2 5 4 4 2" xfId="13812" xr:uid="{D5D2C2CF-5BFE-4445-A3B1-3649F3C09E0C}"/>
    <cellStyle name="Comma 5 2 5 4 4 2 2" xfId="30752" xr:uid="{1507EC3B-49FD-4097-A2D6-BFADFB2FD7E6}"/>
    <cellStyle name="Comma 5 2 5 4 4 3" xfId="22304" xr:uid="{528D6B22-A2C7-4F28-8F22-8AB841EFF422}"/>
    <cellStyle name="Comma 5 2 5 4 5" xfId="9588" xr:uid="{B80A3893-A597-47EE-9E7F-C74F25B3E1BD}"/>
    <cellStyle name="Comma 5 2 5 4 5 2" xfId="26528" xr:uid="{9F9E2B94-4E85-4475-9390-C6EA340A4079}"/>
    <cellStyle name="Comma 5 2 5 4 6" xfId="18080" xr:uid="{2C1989E8-6ACE-4C07-8298-755F42503DA6}"/>
    <cellStyle name="Comma 5 2 5 5" xfId="1314" xr:uid="{0A655C73-A0E9-48CB-8E73-EE22E92DFE4F}"/>
    <cellStyle name="Comma 5 2 5 5 2" xfId="2370" xr:uid="{E02A4CF7-8F7F-4983-956E-64998798E9A1}"/>
    <cellStyle name="Comma 5 2 5 5 2 2" xfId="4482" xr:uid="{5FB2F5C7-34C5-4C7F-8C55-642497287922}"/>
    <cellStyle name="Comma 5 2 5 5 2 2 2" xfId="8708" xr:uid="{149E8AED-7B3B-406D-B3C1-3098D987C96D}"/>
    <cellStyle name="Comma 5 2 5 5 2 2 2 2" xfId="17156" xr:uid="{5C09784C-6726-4759-8751-924F8851BDA1}"/>
    <cellStyle name="Comma 5 2 5 5 2 2 2 2 2" xfId="34096" xr:uid="{5D136AE4-C94A-4288-A8ED-BEBF6E9F839E}"/>
    <cellStyle name="Comma 5 2 5 5 2 2 2 3" xfId="25648" xr:uid="{16B1F354-6D2C-4E65-97C0-78CD246E1692}"/>
    <cellStyle name="Comma 5 2 5 5 2 2 3" xfId="12932" xr:uid="{8BD77B37-63A8-4B1C-B889-A441BBEE583C}"/>
    <cellStyle name="Comma 5 2 5 5 2 2 3 2" xfId="29872" xr:uid="{9BFC3CC6-214C-4CE5-9078-AEF12C9132E3}"/>
    <cellStyle name="Comma 5 2 5 5 2 2 4" xfId="21424" xr:uid="{CBE652A9-4E58-456F-9E20-E81FA3718286}"/>
    <cellStyle name="Comma 5 2 5 5 2 3" xfId="6596" xr:uid="{0DD8C6F3-46C2-4D68-A518-4037D511BA6C}"/>
    <cellStyle name="Comma 5 2 5 5 2 3 2" xfId="15044" xr:uid="{3AEDE855-E4E1-48FC-A991-416330131E68}"/>
    <cellStyle name="Comma 5 2 5 5 2 3 2 2" xfId="31984" xr:uid="{86F2DA01-A088-4850-BD7E-ED426AB019D5}"/>
    <cellStyle name="Comma 5 2 5 5 2 3 3" xfId="23536" xr:uid="{7AE42121-2A6F-4468-B847-3E640882CBF4}"/>
    <cellStyle name="Comma 5 2 5 5 2 4" xfId="10820" xr:uid="{069CCCE3-4A03-4339-B9BB-63C90032B4FF}"/>
    <cellStyle name="Comma 5 2 5 5 2 4 2" xfId="27760" xr:uid="{4EC79E66-8D02-487E-91C4-B2FD0322E83F}"/>
    <cellStyle name="Comma 5 2 5 5 2 5" xfId="19312" xr:uid="{2413CEE6-ED6D-4310-AF3F-EF1A1D921EF4}"/>
    <cellStyle name="Comma 5 2 5 5 3" xfId="3426" xr:uid="{FA840E7A-F39A-494C-9B84-14EEAB2AB32D}"/>
    <cellStyle name="Comma 5 2 5 5 3 2" xfId="7652" xr:uid="{0F51AAFD-5D3F-4277-BB1E-8D7B8A4AE4AF}"/>
    <cellStyle name="Comma 5 2 5 5 3 2 2" xfId="16100" xr:uid="{BA27CDBA-8D87-4E94-9D0B-8A638867CA35}"/>
    <cellStyle name="Comma 5 2 5 5 3 2 2 2" xfId="33040" xr:uid="{0410134F-7F0B-4121-91DA-2287AE00C207}"/>
    <cellStyle name="Comma 5 2 5 5 3 2 3" xfId="24592" xr:uid="{591B57D2-8ABC-4413-A5D5-9E216BE394A0}"/>
    <cellStyle name="Comma 5 2 5 5 3 3" xfId="11876" xr:uid="{6D97B769-3721-4EE9-8F53-DDDA2AB9CC70}"/>
    <cellStyle name="Comma 5 2 5 5 3 3 2" xfId="28816" xr:uid="{B42F9984-40B7-419F-823D-B77B3F644605}"/>
    <cellStyle name="Comma 5 2 5 5 3 4" xfId="20368" xr:uid="{06DE59DD-1CEB-44AF-A2A5-BEBA2DA8E1D0}"/>
    <cellStyle name="Comma 5 2 5 5 4" xfId="5540" xr:uid="{06CC8991-A0B7-4B03-BAAA-A65878B94D1A}"/>
    <cellStyle name="Comma 5 2 5 5 4 2" xfId="13988" xr:uid="{73BD34AE-E834-43A3-8D04-E5A3BB3C7F1A}"/>
    <cellStyle name="Comma 5 2 5 5 4 2 2" xfId="30928" xr:uid="{BCFA00A5-A185-4180-B911-65581591A839}"/>
    <cellStyle name="Comma 5 2 5 5 4 3" xfId="22480" xr:uid="{7BE6AD96-9523-4592-A43F-E7D2DFE16E84}"/>
    <cellStyle name="Comma 5 2 5 5 5" xfId="9764" xr:uid="{36DC2BA1-3CB2-4362-ACDD-086A6D792713}"/>
    <cellStyle name="Comma 5 2 5 5 5 2" xfId="26704" xr:uid="{4710E11F-99BE-4BF2-82E6-20E30178E328}"/>
    <cellStyle name="Comma 5 2 5 5 6" xfId="18256" xr:uid="{5E490F9F-801F-4A32-B359-F647902CD9B4}"/>
    <cellStyle name="Comma 5 2 5 6" xfId="1490" xr:uid="{E12095A3-7BF1-4B3B-BE4E-97315047BECB}"/>
    <cellStyle name="Comma 5 2 5 6 2" xfId="3602" xr:uid="{44E87E16-6855-4A29-A277-027451389C19}"/>
    <cellStyle name="Comma 5 2 5 6 2 2" xfId="7828" xr:uid="{D985D429-BA40-4FB3-AA83-990FD6FC73DE}"/>
    <cellStyle name="Comma 5 2 5 6 2 2 2" xfId="16276" xr:uid="{0DC92240-BBB8-4717-B991-FAA522A5B8E1}"/>
    <cellStyle name="Comma 5 2 5 6 2 2 2 2" xfId="33216" xr:uid="{B87F8416-E6BD-488A-8605-CFE3091F3916}"/>
    <cellStyle name="Comma 5 2 5 6 2 2 3" xfId="24768" xr:uid="{6D00715F-775C-4B72-B670-D531BA6D67BF}"/>
    <cellStyle name="Comma 5 2 5 6 2 3" xfId="12052" xr:uid="{9765B150-32B0-44A5-A254-91D568D2C094}"/>
    <cellStyle name="Comma 5 2 5 6 2 3 2" xfId="28992" xr:uid="{EED811F5-8E6F-4881-A84B-03D8C64B7F02}"/>
    <cellStyle name="Comma 5 2 5 6 2 4" xfId="20544" xr:uid="{5416F2F1-5D0B-4526-AE6A-D7A921D04F87}"/>
    <cellStyle name="Comma 5 2 5 6 3" xfId="5716" xr:uid="{51E96C71-1377-4A08-A5F1-618A8C23D59B}"/>
    <cellStyle name="Comma 5 2 5 6 3 2" xfId="14164" xr:uid="{4736E954-4682-4C08-A620-F29A0AD44B65}"/>
    <cellStyle name="Comma 5 2 5 6 3 2 2" xfId="31104" xr:uid="{E70B0076-9C25-41AF-AF01-6CCCA62C3EAC}"/>
    <cellStyle name="Comma 5 2 5 6 3 3" xfId="22656" xr:uid="{9F890F93-59FA-4BF4-8C58-CACBD798D723}"/>
    <cellStyle name="Comma 5 2 5 6 4" xfId="9940" xr:uid="{AE00267B-298C-44E2-8BE1-C61BB29D6D57}"/>
    <cellStyle name="Comma 5 2 5 6 4 2" xfId="26880" xr:uid="{90DE9A31-53AD-4E3E-8BBE-1DFA95FEC2FD}"/>
    <cellStyle name="Comma 5 2 5 6 5" xfId="18432" xr:uid="{DFB214FC-F0DF-42FF-9B72-B2B5012552CB}"/>
    <cellStyle name="Comma 5 2 5 7" xfId="2546" xr:uid="{59354FAB-5085-4012-948E-D933C2BDF67D}"/>
    <cellStyle name="Comma 5 2 5 7 2" xfId="6772" xr:uid="{31FEA838-0AD6-4FEC-BA52-F132AA06E464}"/>
    <cellStyle name="Comma 5 2 5 7 2 2" xfId="15220" xr:uid="{69D3314C-555A-45BA-A63B-03343B59678C}"/>
    <cellStyle name="Comma 5 2 5 7 2 2 2" xfId="32160" xr:uid="{47D2698F-D77F-4CE0-A2E7-13E4D010F7CC}"/>
    <cellStyle name="Comma 5 2 5 7 2 3" xfId="23712" xr:uid="{5BA66A04-53D0-4B55-B6C4-FA4FD056AC89}"/>
    <cellStyle name="Comma 5 2 5 7 3" xfId="10996" xr:uid="{908F8753-7949-4CA2-BBC5-9B4FB3C5253F}"/>
    <cellStyle name="Comma 5 2 5 7 3 2" xfId="27936" xr:uid="{A2387E49-DA1D-4CBE-8C94-5D7F49B61F67}"/>
    <cellStyle name="Comma 5 2 5 7 4" xfId="19488" xr:uid="{439763A6-1A99-44BA-B94D-9B6123F60039}"/>
    <cellStyle name="Comma 5 2 5 8" xfId="4659" xr:uid="{04BC09E2-03A0-4B1B-AE63-DF1D14A589C8}"/>
    <cellStyle name="Comma 5 2 5 8 2" xfId="13108" xr:uid="{58172085-5BDA-49FC-890F-52136BDFECFA}"/>
    <cellStyle name="Comma 5 2 5 8 2 2" xfId="30048" xr:uid="{BC6E2044-FB32-4755-9D68-AE53A9866640}"/>
    <cellStyle name="Comma 5 2 5 8 3" xfId="21600" xr:uid="{8E5285BB-7432-4B53-93BC-574B9B71F9DB}"/>
    <cellStyle name="Comma 5 2 5 9" xfId="8884" xr:uid="{14A98132-DBE3-4413-A567-2B86007E42CC}"/>
    <cellStyle name="Comma 5 2 5 9 2" xfId="25824" xr:uid="{4438C885-E173-4080-BDD4-5E8696E34983}"/>
    <cellStyle name="Comma 5 2 6" xfId="17358" xr:uid="{0191ABA7-5BA0-4FB5-A78A-E54CE1B976A4}"/>
    <cellStyle name="Comma 5 3" xfId="22" xr:uid="{D4381B52-DE1B-4644-A1B3-4BA63A027BA8}"/>
    <cellStyle name="Comma 5 3 2" xfId="17364" xr:uid="{EDAFD5F7-115F-45E3-A3F1-874701007E27}"/>
    <cellStyle name="Comma 5 4" xfId="171" xr:uid="{9B71DDB8-79E4-40ED-899E-B2C1ECEB58B5}"/>
    <cellStyle name="Comma 5 4 2" xfId="17365" xr:uid="{0D8B49D9-4CE9-4203-A37F-9DE2F887B7C0}"/>
    <cellStyle name="Comma 5 5" xfId="172" xr:uid="{36617014-5BA8-4069-80A9-C2BBEF85BD33}"/>
    <cellStyle name="Comma 5 5 2" xfId="17366" xr:uid="{9BE056B2-D1DC-4E3D-BC72-8EAD61629777}"/>
    <cellStyle name="Comma 5 6" xfId="173" xr:uid="{7E673E40-1455-4EB8-8ABA-E592AE950873}"/>
    <cellStyle name="Comma 5 7" xfId="17357" xr:uid="{057430A5-7615-49F1-BE7C-7C967E49816E}"/>
    <cellStyle name="Comma 6" xfId="23" xr:uid="{C0609567-BBFB-4004-9C30-6660994C9BB3}"/>
    <cellStyle name="Comma 6 2" xfId="24" xr:uid="{66860669-C0EF-471D-A7E8-F8DDBA0DE2A5}"/>
    <cellStyle name="Comma 6 2 2" xfId="17367" xr:uid="{7AF37D60-CE66-4522-887D-A8EB75CBCF25}"/>
    <cellStyle name="Comma 6 3" xfId="175" xr:uid="{FA5100F4-A899-4648-A3F9-BE145A481C73}"/>
    <cellStyle name="Comma 6 3 2" xfId="17368" xr:uid="{00DF1457-2002-4DF6-A601-C266611E04FC}"/>
    <cellStyle name="Comma 6 4" xfId="176" xr:uid="{8267BD65-C0C1-4AA4-8E98-F92F8951F990}"/>
    <cellStyle name="Comma 6 4 2" xfId="17369" xr:uid="{2CEBD55F-BD06-49F6-8A2E-3269D1314924}"/>
    <cellStyle name="Comma 6 5" xfId="174" xr:uid="{3D731F3F-EF13-46BD-9086-0CF098A41D5A}"/>
    <cellStyle name="Comma 7" xfId="25" xr:uid="{CFC6B42D-C9A3-46DC-A7A0-4A726311A2FA}"/>
    <cellStyle name="Comma 7 2" xfId="26" xr:uid="{73B48791-355B-4217-8DE0-A4F442E5D4B3}"/>
    <cellStyle name="Comma 7 2 2" xfId="17370" xr:uid="{4A799371-D4A1-4507-8CA3-6DB421E62EA5}"/>
    <cellStyle name="Comma 7 3" xfId="178" xr:uid="{A50771B1-780E-415F-B3AB-24C5666A0816}"/>
    <cellStyle name="Comma 7 3 2" xfId="17371" xr:uid="{66649485-D4E9-4FFF-A673-CD7B4E22FB61}"/>
    <cellStyle name="Comma 7 4" xfId="179" xr:uid="{7B37C5EC-5908-4F27-B4C0-75B9858F45DB}"/>
    <cellStyle name="Comma 7 4 2" xfId="180" xr:uid="{A0C99D98-2C50-4129-B480-D07543430064}"/>
    <cellStyle name="Comma 7 4 2 2" xfId="17373" xr:uid="{BDC47086-7E72-4878-A9B1-EF79332C32F8}"/>
    <cellStyle name="Comma 7 4 3" xfId="17372" xr:uid="{196AAF65-9BDB-4F92-9082-AB09A4F283CD}"/>
    <cellStyle name="Comma 7 5" xfId="177" xr:uid="{B185C70A-53C6-428D-BEAB-0D6A6C7A9FAD}"/>
    <cellStyle name="Comma 8" xfId="27" xr:uid="{213BF9FB-095D-40C7-A154-459BD7B0D54B}"/>
    <cellStyle name="Comma 8 2" xfId="182" xr:uid="{B6B9090E-3ABF-411A-8503-4B061A331692}"/>
    <cellStyle name="Comma 8 3" xfId="183" xr:uid="{99B3BB4F-28B6-4254-BFFE-2523AA95B4E9}"/>
    <cellStyle name="Comma 8 3 2" xfId="17374" xr:uid="{67591940-8756-4E41-A10F-531D0EA0F93E}"/>
    <cellStyle name="Comma 8 4" xfId="184" xr:uid="{5D00CEF9-9F14-44C8-85E8-95FCDBDDD55C}"/>
    <cellStyle name="Comma 8 4 2" xfId="17375" xr:uid="{3EC3CC9F-AAC4-4CEB-A115-7BFADC082074}"/>
    <cellStyle name="Comma 8 5" xfId="181" xr:uid="{35F4EDEF-A512-41B6-A88A-04F53DC3684D}"/>
    <cellStyle name="Comma 9" xfId="8" xr:uid="{0472C9F2-574A-4987-BCAB-97634CC92F4D}"/>
    <cellStyle name="Comma 9 2" xfId="186" xr:uid="{B824B43D-0AB0-4E13-8704-6DE6A7E817D5}"/>
    <cellStyle name="Comma 9 3" xfId="187" xr:uid="{1181CA58-FEAC-4816-9068-64F399B625E3}"/>
    <cellStyle name="Comma 9 4" xfId="188" xr:uid="{24C2ED0C-13BD-4F29-8DB3-68B17C029241}"/>
    <cellStyle name="Comma 9 4 2" xfId="17376" xr:uid="{45051B6D-C371-4C21-B894-947374BA4382}"/>
    <cellStyle name="Comma 9 5" xfId="185" xr:uid="{54AEACD9-DCE7-4A1F-A3CD-A81FC3CBCBBF}"/>
    <cellStyle name="Comma0" xfId="189" xr:uid="{07E3BB19-12C9-4B9A-9C50-5D13D19640BA}"/>
    <cellStyle name="Couma_#B P&amp;L Evolution_BINV" xfId="190" xr:uid="{DEA57F43-17BB-4018-A3AC-8EF3D18B4E32}"/>
    <cellStyle name="Currency [00]" xfId="191" xr:uid="{31B4D342-B666-43B0-A5AA-D1D92094CDA8}"/>
    <cellStyle name="Currency [00] 2" xfId="192" xr:uid="{B3385B46-F317-4EA4-8E2B-6F8CC4113C15}"/>
    <cellStyle name="Currency 2" xfId="193" xr:uid="{868B2E1C-68C2-45DE-807D-8B3FB2EBB1E1}"/>
    <cellStyle name="Currency 3" xfId="194" xr:uid="{0355F427-6A27-4A78-B5F4-1BDBB0F7BF6C}"/>
    <cellStyle name="Currency 4" xfId="195" xr:uid="{60034CD0-A23A-49A9-B14D-E8452D096410}"/>
    <cellStyle name="Currency0" xfId="196" xr:uid="{9A43A4A7-1F5B-48F6-8577-E749A94AA1BC}"/>
    <cellStyle name="Currency0 2" xfId="197" xr:uid="{CB3FEE2F-023A-4962-99BE-04B941968E02}"/>
    <cellStyle name="Date" xfId="198" xr:uid="{60253F74-2FBE-49E8-9085-528267D91DFD}"/>
    <cellStyle name="Date Short" xfId="199" xr:uid="{F582BE8A-7F2D-403C-AEC7-A18D508B2408}"/>
    <cellStyle name="Date_01 Econ Class-Reciepts" xfId="200" xr:uid="{7D3AFE79-AA2A-4A70-B46C-28074CFB07B1}"/>
    <cellStyle name="Dezimal [0]_Compiling Utility Macros" xfId="201" xr:uid="{497D4867-42A8-448F-8296-F0AB6E3F6E8B}"/>
    <cellStyle name="Dezimal_Compiling Utility Macros" xfId="202" xr:uid="{5615B957-DDBF-44B5-9F89-C22F79C74D4D}"/>
    <cellStyle name="Enter Currency (0)" xfId="203" xr:uid="{BE278B80-2135-4889-9B12-0A739CF6486C}"/>
    <cellStyle name="Enter Currency (0) 2" xfId="204" xr:uid="{0F364595-FE64-4AE3-B1FD-C0ED83805353}"/>
    <cellStyle name="Enter Currency (2)" xfId="205" xr:uid="{36B6C6CB-1E45-4DB5-BCAB-DC19B43185F5}"/>
    <cellStyle name="Enter Currency (2) 2" xfId="206" xr:uid="{3BEE243C-FA89-466D-A0F5-10FB213860E7}"/>
    <cellStyle name="Enter Units (0)" xfId="207" xr:uid="{9E44EB1C-CA58-4E0B-9E3A-02D30A048B8D}"/>
    <cellStyle name="Enter Units (0) 2" xfId="208" xr:uid="{E98137EE-48F4-4808-8589-25A14D0990FD}"/>
    <cellStyle name="Enter Units (1)" xfId="209" xr:uid="{802E8BF0-3FFB-4D80-8790-074AE705283D}"/>
    <cellStyle name="Enter Units (1) 2" xfId="210" xr:uid="{0B22E5C3-54C5-4A08-96F4-580DCE45892E}"/>
    <cellStyle name="Enter Units (2)" xfId="211" xr:uid="{5145BA6E-C33E-4708-971C-5E1BF6020B93}"/>
    <cellStyle name="Enter Units (2) 2" xfId="212" xr:uid="{608D1C2F-C69B-43AF-91CD-624DEBA1385A}"/>
    <cellStyle name="Explanatory Text 2" xfId="213" xr:uid="{CC51A27F-71BB-46E7-B8CB-373B219CA1D2}"/>
    <cellStyle name="F2" xfId="214" xr:uid="{BFD356BF-0160-4331-BA6A-C8D0757FE710}"/>
    <cellStyle name="F3" xfId="215" xr:uid="{691D55E8-4B0E-4ECA-99F3-2F465E43A270}"/>
    <cellStyle name="F4" xfId="216" xr:uid="{1B655BB5-33AB-49F3-8016-30EC9F114306}"/>
    <cellStyle name="F5" xfId="217" xr:uid="{30F03C2E-8A99-43FE-8638-10EB59A6FFD5}"/>
    <cellStyle name="F6" xfId="218" xr:uid="{E66518DC-1CC5-40DD-945A-C1FF73CD34A0}"/>
    <cellStyle name="F7" xfId="219" xr:uid="{8DFF1D52-E487-445F-A732-49371305DE7E}"/>
    <cellStyle name="F8" xfId="220" xr:uid="{FEA7F2CC-C1A7-4DCA-991B-AC8E7E83931F}"/>
    <cellStyle name="Fixed" xfId="221" xr:uid="{79E75B86-FD6C-4AF6-8753-297B2043BDDA}"/>
    <cellStyle name="Good 2" xfId="222" xr:uid="{31D7A52E-5DD9-4173-B69C-74F0A7B1D9E4}"/>
    <cellStyle name="Grey" xfId="223" xr:uid="{A1B60C91-92A7-4D67-8A48-2F9DE68B1884}"/>
    <cellStyle name="Grey 2" xfId="224" xr:uid="{5949D250-FEAD-482F-8022-D3CD9634CBD5}"/>
    <cellStyle name="Grey_1" xfId="225" xr:uid="{8D9022FC-158A-465F-A977-99D6BDDBE1A0}"/>
    <cellStyle name="Header1" xfId="226" xr:uid="{FC6CA77C-9FEC-4392-918E-08F78CE8631C}"/>
    <cellStyle name="Header2" xfId="227" xr:uid="{05E637D5-66C1-4C95-8F16-53BCB3A32C6F}"/>
    <cellStyle name="Heading 1 2" xfId="228" xr:uid="{071CFBC3-CBCB-4029-B06F-90EB27A07BF1}"/>
    <cellStyle name="Heading 1 3" xfId="229" xr:uid="{BAA81D7A-43E2-4CAF-84C1-551977011392}"/>
    <cellStyle name="Heading 2 2" xfId="230" xr:uid="{0A31B440-003E-4B7B-A438-34D0D0DD133B}"/>
    <cellStyle name="Heading 2 3" xfId="231" xr:uid="{9F90FD0F-6EA0-448C-A697-983DD85C28AE}"/>
    <cellStyle name="Heading 3 2" xfId="232" xr:uid="{1771DF38-42E7-4276-84C3-B361E3E3CADD}"/>
    <cellStyle name="Heading 4 2" xfId="233" xr:uid="{E7093453-EF85-4136-904D-2C1847B3DADD}"/>
    <cellStyle name="HEADING1" xfId="234" xr:uid="{5A92CD04-A085-4D4F-A12D-43CFA3D04B68}"/>
    <cellStyle name="HEADING2" xfId="235" xr:uid="{1878DEDF-3332-4585-A650-0F2EDE4F0075}"/>
    <cellStyle name="HEADING2 2" xfId="236" xr:uid="{0F22801B-F145-40EC-B54A-742C3FD90EA9}"/>
    <cellStyle name="HEADING2_1" xfId="237" xr:uid="{94BB0438-9C80-4072-BD04-A6ED350621D8}"/>
    <cellStyle name="Hyperlink 2" xfId="238" xr:uid="{795A9228-7DAB-454F-A93D-4D11114C6F52}"/>
    <cellStyle name="Input [yellow]" xfId="239" xr:uid="{E176574C-FB3E-4362-9601-3CD63F5631AF}"/>
    <cellStyle name="Input [yellow] 2" xfId="240" xr:uid="{BAAD7343-BFC4-4623-9D81-4A3F458F3188}"/>
    <cellStyle name="Input [yellow]_1" xfId="241" xr:uid="{56C41EF5-D56B-4F7D-BB3A-01F90551C533}"/>
    <cellStyle name="Input 2" xfId="242" xr:uid="{B8ED322C-D16F-4074-9C0F-3D23D9C3FD07}"/>
    <cellStyle name="Input 3" xfId="243" xr:uid="{920CD856-8CD0-4B18-84B0-AD5B860E7878}"/>
    <cellStyle name="Input 4" xfId="244" xr:uid="{A9E0760C-8300-402A-9D2C-6A2DF6338365}"/>
    <cellStyle name="Link Currency (0)" xfId="245" xr:uid="{0065842A-F3F3-47B4-A2CF-BB6F283BFB4F}"/>
    <cellStyle name="Link Currency (0) 2" xfId="246" xr:uid="{CC2C3C1C-2DAB-43E5-8607-88A896EA71C1}"/>
    <cellStyle name="Link Currency (2)" xfId="247" xr:uid="{5E40D04B-699F-4D40-9F53-5653A56B086D}"/>
    <cellStyle name="Link Currency (2) 2" xfId="248" xr:uid="{CA2A9942-951A-4278-A652-A42B31CFC6DB}"/>
    <cellStyle name="Link Units (0)" xfId="249" xr:uid="{B6D902AE-B028-4D29-B397-779084708D3D}"/>
    <cellStyle name="Link Units (0) 2" xfId="250" xr:uid="{C46EDB3A-0066-49E5-872A-53730D47C0BF}"/>
    <cellStyle name="Link Units (1)" xfId="251" xr:uid="{DA689543-159C-42CF-8517-57E940D7FA40}"/>
    <cellStyle name="Link Units (1) 2" xfId="252" xr:uid="{032B936E-464F-45C0-8ADA-CA6F5AD79DDC}"/>
    <cellStyle name="Link Units (2)" xfId="253" xr:uid="{AD19DADF-F66A-4CB1-89A4-49D77EC43F52}"/>
    <cellStyle name="Link Units (2) 2" xfId="254" xr:uid="{FE7D413E-0645-4AE2-8B00-DCCD041BC1AE}"/>
    <cellStyle name="Linked Cell 2" xfId="255" xr:uid="{02215ABB-3259-4B06-B1A2-9AC17CA402F4}"/>
    <cellStyle name="Monétaire [0]_rwhite" xfId="256" xr:uid="{EFFE5DED-41DE-4658-A580-0947C3069BC1}"/>
    <cellStyle name="Monétaire_rwhite" xfId="257" xr:uid="{5B81EFDA-D75B-47E0-A172-9143AB14FE96}"/>
    <cellStyle name="Neutral 2" xfId="258" xr:uid="{F99FE21A-87D4-4D31-ABB1-9B213D22DA22}"/>
    <cellStyle name="Normal" xfId="0" builtinId="0"/>
    <cellStyle name="Normal - Style1" xfId="259" xr:uid="{D8E011FB-C33E-42CE-883B-21B4A5FE519C}"/>
    <cellStyle name="Normal - Style1 2" xfId="260" xr:uid="{F294E672-7767-4738-9BEC-975F4706E261}"/>
    <cellStyle name="Normal 10" xfId="261" xr:uid="{55DE6653-EFFD-49CC-B104-3CA09E2EA5F0}"/>
    <cellStyle name="Normal 10 2" xfId="262" xr:uid="{3A85A16F-CAF1-417C-813C-A16F787D595C}"/>
    <cellStyle name="Normal 10 2 10" xfId="4660" xr:uid="{7B70783F-28D4-47C5-90AC-DDC868F19A72}"/>
    <cellStyle name="Normal 10 2 10 2" xfId="13109" xr:uid="{B6B82438-9973-4B31-8CBD-17C01185270B}"/>
    <cellStyle name="Normal 10 2 10 2 2" xfId="30049" xr:uid="{B2562A23-6DA3-4110-A6CA-2781C3A258C4}"/>
    <cellStyle name="Normal 10 2 10 3" xfId="21601" xr:uid="{FBCFF4A6-A0CA-4654-A973-1B5D7632C0B8}"/>
    <cellStyle name="Normal 10 2 11" xfId="8885" xr:uid="{9A70E862-F691-4EB8-90EC-7CF474498B47}"/>
    <cellStyle name="Normal 10 2 11 2" xfId="25825" xr:uid="{29AE7318-08BA-409A-8021-5D06D7FDB785}"/>
    <cellStyle name="Normal 10 2 12" xfId="17377" xr:uid="{CA4FBF1A-25C3-40E0-B526-5327F3AB30BB}"/>
    <cellStyle name="Normal 10 2 2" xfId="263" xr:uid="{A64286FD-303F-4806-B672-AEE00D387A03}"/>
    <cellStyle name="Normal 10 2 2 10" xfId="17378" xr:uid="{DD2C3F69-8D3C-4CCB-B158-9C8613381D2D}"/>
    <cellStyle name="Normal 10 2 2 2" xfId="606" xr:uid="{75A22DB6-435F-4EF0-BE1A-7226271323EF}"/>
    <cellStyle name="Normal 10 2 2 2 2" xfId="958" xr:uid="{28C59C93-8F0F-4A62-AD09-3BE5CDB14E1C}"/>
    <cellStyle name="Normal 10 2 2 2 2 2" xfId="2020" xr:uid="{96A0ABE6-D912-408A-8227-1C5C912C7BCA}"/>
    <cellStyle name="Normal 10 2 2 2 2 2 2" xfId="4132" xr:uid="{41D5F98D-46D0-4929-B6CE-0841D030C0C5}"/>
    <cellStyle name="Normal 10 2 2 2 2 2 2 2" xfId="8358" xr:uid="{CDFA0A0D-0263-4497-8AC8-640224FD5AAF}"/>
    <cellStyle name="Normal 10 2 2 2 2 2 2 2 2" xfId="16806" xr:uid="{1F37CA24-2D58-415C-BEA6-6D1F51450F30}"/>
    <cellStyle name="Normal 10 2 2 2 2 2 2 2 2 2" xfId="33746" xr:uid="{B6235D11-44F2-4E49-9F96-EB2744188FDE}"/>
    <cellStyle name="Normal 10 2 2 2 2 2 2 2 3" xfId="25298" xr:uid="{7E7BB8D3-2B82-411D-A60E-AABBCC8E0EE6}"/>
    <cellStyle name="Normal 10 2 2 2 2 2 2 3" xfId="12582" xr:uid="{0EC89ABE-B7D0-4003-BEB6-9900DDAB7E12}"/>
    <cellStyle name="Normal 10 2 2 2 2 2 2 3 2" xfId="29522" xr:uid="{2E5351BA-555F-428A-814E-A1E2673C9E2A}"/>
    <cellStyle name="Normal 10 2 2 2 2 2 2 4" xfId="21074" xr:uid="{3FC5CB13-7A5B-42B8-BB7E-296D53630A9A}"/>
    <cellStyle name="Normal 10 2 2 2 2 2 3" xfId="6246" xr:uid="{87537209-3995-4130-B7B2-D2EBB830ED54}"/>
    <cellStyle name="Normal 10 2 2 2 2 2 3 2" xfId="14694" xr:uid="{6A08A9BD-FA86-4DA1-95AB-7738494FF395}"/>
    <cellStyle name="Normal 10 2 2 2 2 2 3 2 2" xfId="31634" xr:uid="{252FDD3C-27E3-42EA-BB4F-63079DB7228A}"/>
    <cellStyle name="Normal 10 2 2 2 2 2 3 3" xfId="23186" xr:uid="{057D0DCE-1975-4455-97AF-1394030EBF55}"/>
    <cellStyle name="Normal 10 2 2 2 2 2 4" xfId="10470" xr:uid="{F59C0322-DB2F-4C3A-8CA6-1EB835824DEA}"/>
    <cellStyle name="Normal 10 2 2 2 2 2 4 2" xfId="27410" xr:uid="{BADA9AE2-C9A3-4881-BBF2-044EB985CA6D}"/>
    <cellStyle name="Normal 10 2 2 2 2 2 5" xfId="18962" xr:uid="{9C808DCE-F62A-4C8C-AABE-30D867542B9B}"/>
    <cellStyle name="Normal 10 2 2 2 2 3" xfId="3076" xr:uid="{85927382-1BEC-4235-BEB7-23338A35AF12}"/>
    <cellStyle name="Normal 10 2 2 2 2 3 2" xfId="7302" xr:uid="{A815D0C7-0767-4F0C-B699-9347080715EE}"/>
    <cellStyle name="Normal 10 2 2 2 2 3 2 2" xfId="15750" xr:uid="{D6444481-E7E1-4AFE-B4E8-18FEFB00EB11}"/>
    <cellStyle name="Normal 10 2 2 2 2 3 2 2 2" xfId="32690" xr:uid="{3F7569E4-8E99-496E-A817-99695C42D8A7}"/>
    <cellStyle name="Normal 10 2 2 2 2 3 2 3" xfId="24242" xr:uid="{26C5736C-AC6F-4434-9DEC-FE679A0D4151}"/>
    <cellStyle name="Normal 10 2 2 2 2 3 3" xfId="11526" xr:uid="{645A4CA5-3420-4E36-B7BD-B7A7C2104A54}"/>
    <cellStyle name="Normal 10 2 2 2 2 3 3 2" xfId="28466" xr:uid="{D88B05F8-570B-4E8F-B9F6-A7461B16D4A1}"/>
    <cellStyle name="Normal 10 2 2 2 2 3 4" xfId="20018" xr:uid="{7CE69F8C-6ED4-4F06-A5E3-29C36ADC39A6}"/>
    <cellStyle name="Normal 10 2 2 2 2 4" xfId="5190" xr:uid="{EB0443C1-8B8A-4E47-A1CD-922975E3DDFF}"/>
    <cellStyle name="Normal 10 2 2 2 2 4 2" xfId="13638" xr:uid="{AB1D0688-8393-40B6-9826-AEB665B42E0D}"/>
    <cellStyle name="Normal 10 2 2 2 2 4 2 2" xfId="30578" xr:uid="{BAEAB761-19D8-43CF-B9FD-59F17FABE498}"/>
    <cellStyle name="Normal 10 2 2 2 2 4 3" xfId="22130" xr:uid="{8C1FD748-9778-4E9B-B292-0B6DFA7E3285}"/>
    <cellStyle name="Normal 10 2 2 2 2 5" xfId="9414" xr:uid="{F28174AA-FF1C-4F22-97FE-562373259CDB}"/>
    <cellStyle name="Normal 10 2 2 2 2 5 2" xfId="26354" xr:uid="{9D6C52C8-81CF-438B-997E-741D2073F6C3}"/>
    <cellStyle name="Normal 10 2 2 2 2 6" xfId="17906" xr:uid="{7B46C124-152B-4731-90F2-A4B5BD0F57D9}"/>
    <cellStyle name="Normal 10 2 2 2 3" xfId="1668" xr:uid="{F93252BB-7A21-4425-B2FD-FDF258E11E58}"/>
    <cellStyle name="Normal 10 2 2 2 3 2" xfId="3780" xr:uid="{B0FABDD7-A478-4942-BA95-F3D4DB33AC76}"/>
    <cellStyle name="Normal 10 2 2 2 3 2 2" xfId="8006" xr:uid="{DE957EC0-F3CD-42A4-9953-8EA5EBD73C77}"/>
    <cellStyle name="Normal 10 2 2 2 3 2 2 2" xfId="16454" xr:uid="{77D81F00-625D-4297-A109-70F14C72017B}"/>
    <cellStyle name="Normal 10 2 2 2 3 2 2 2 2" xfId="33394" xr:uid="{8C887AD8-9B0D-4BBE-B4D0-F9AFA2C642D8}"/>
    <cellStyle name="Normal 10 2 2 2 3 2 2 3" xfId="24946" xr:uid="{0A836512-F96A-406E-A7F8-55A524B76CA6}"/>
    <cellStyle name="Normal 10 2 2 2 3 2 3" xfId="12230" xr:uid="{F61BE57B-E8DD-450A-B2E2-DE9F10C68448}"/>
    <cellStyle name="Normal 10 2 2 2 3 2 3 2" xfId="29170" xr:uid="{C8E919BD-9565-4753-B3B4-98D7BC29E8CB}"/>
    <cellStyle name="Normal 10 2 2 2 3 2 4" xfId="20722" xr:uid="{13512DE1-8E48-4F2C-B4F8-C6524B33F5A6}"/>
    <cellStyle name="Normal 10 2 2 2 3 3" xfId="5894" xr:uid="{2213F430-C76F-4995-949A-2DEC591FA562}"/>
    <cellStyle name="Normal 10 2 2 2 3 3 2" xfId="14342" xr:uid="{E93FA030-90C5-4FF3-AF80-9C96FD6E2FC1}"/>
    <cellStyle name="Normal 10 2 2 2 3 3 2 2" xfId="31282" xr:uid="{0EC41170-5455-473B-BA6F-FA41AA2DD524}"/>
    <cellStyle name="Normal 10 2 2 2 3 3 3" xfId="22834" xr:uid="{841D73FD-B715-45E6-8F37-24A5F0C91CDD}"/>
    <cellStyle name="Normal 10 2 2 2 3 4" xfId="10118" xr:uid="{5ECDBFBB-3C5F-46AE-B17F-D81469570BB8}"/>
    <cellStyle name="Normal 10 2 2 2 3 4 2" xfId="27058" xr:uid="{8539202A-4FC4-4549-9075-5DA716494062}"/>
    <cellStyle name="Normal 10 2 2 2 3 5" xfId="18610" xr:uid="{A9A29D9C-DEB0-47B3-8DB8-1E0E4F57DF19}"/>
    <cellStyle name="Normal 10 2 2 2 4" xfId="2724" xr:uid="{96920670-E183-4188-9879-674C73DF8A40}"/>
    <cellStyle name="Normal 10 2 2 2 4 2" xfId="6950" xr:uid="{D9BB431D-0ED0-4B8D-A129-E39DD9FA1C53}"/>
    <cellStyle name="Normal 10 2 2 2 4 2 2" xfId="15398" xr:uid="{E712A419-175C-481D-83D8-BAA3F7AF8930}"/>
    <cellStyle name="Normal 10 2 2 2 4 2 2 2" xfId="32338" xr:uid="{8263AA01-9941-4DCD-B823-6967644A5CEE}"/>
    <cellStyle name="Normal 10 2 2 2 4 2 3" xfId="23890" xr:uid="{48E362A1-599A-4337-BCBB-1F23716CCDA8}"/>
    <cellStyle name="Normal 10 2 2 2 4 3" xfId="11174" xr:uid="{B9686CD9-A65B-4EB6-A6FD-D9A8B14E9E72}"/>
    <cellStyle name="Normal 10 2 2 2 4 3 2" xfId="28114" xr:uid="{A50CBA9E-8446-463A-8B86-829C323FD0CC}"/>
    <cellStyle name="Normal 10 2 2 2 4 4" xfId="19666" xr:uid="{A308495A-BE2C-4357-9DF8-D73FBE6B2FA3}"/>
    <cellStyle name="Normal 10 2 2 2 5" xfId="4838" xr:uid="{0FD63CDE-1871-4EEA-B838-307A96D2688F}"/>
    <cellStyle name="Normal 10 2 2 2 5 2" xfId="13286" xr:uid="{D97E1F70-B53B-4750-8A53-C01D4AD5A339}"/>
    <cellStyle name="Normal 10 2 2 2 5 2 2" xfId="30226" xr:uid="{AB3EB2D4-9343-4078-8AB9-87257DCAFD78}"/>
    <cellStyle name="Normal 10 2 2 2 5 3" xfId="21778" xr:uid="{0A60AFF2-A695-478C-9703-45C089B79D36}"/>
    <cellStyle name="Normal 10 2 2 2 6" xfId="9062" xr:uid="{2A740AA0-CBF7-4E85-9717-C422C8660B71}"/>
    <cellStyle name="Normal 10 2 2 2 6 2" xfId="26002" xr:uid="{B56A96E7-5BC7-4BEB-B2D3-377D3FDFDE63}"/>
    <cellStyle name="Normal 10 2 2 2 7" xfId="17554" xr:uid="{58A0A281-2683-4DD8-96FA-2E1DF7E5DF99}"/>
    <cellStyle name="Normal 10 2 2 3" xfId="782" xr:uid="{E244FF91-E536-4A72-8066-F692D0E2FC70}"/>
    <cellStyle name="Normal 10 2 2 3 2" xfId="1844" xr:uid="{FBD53036-2BC6-45DC-9C89-3E03AEE05311}"/>
    <cellStyle name="Normal 10 2 2 3 2 2" xfId="3956" xr:uid="{5E1346AB-71DA-4887-95DA-CEBC7631775F}"/>
    <cellStyle name="Normal 10 2 2 3 2 2 2" xfId="8182" xr:uid="{A51A80FA-F261-44A6-B048-C9CFFB6E556F}"/>
    <cellStyle name="Normal 10 2 2 3 2 2 2 2" xfId="16630" xr:uid="{48C93A1C-FB52-4247-822B-E77FDA3B4ECF}"/>
    <cellStyle name="Normal 10 2 2 3 2 2 2 2 2" xfId="33570" xr:uid="{336CA6FC-05F3-4211-B169-CB9A38CE8F1C}"/>
    <cellStyle name="Normal 10 2 2 3 2 2 2 3" xfId="25122" xr:uid="{18A4AB2F-F5A2-46C1-B4ED-8767C41F2887}"/>
    <cellStyle name="Normal 10 2 2 3 2 2 3" xfId="12406" xr:uid="{86D0AC6D-983F-4210-A518-C24E752C706E}"/>
    <cellStyle name="Normal 10 2 2 3 2 2 3 2" xfId="29346" xr:uid="{FA91459A-B640-4711-887B-AEB11CC63FB2}"/>
    <cellStyle name="Normal 10 2 2 3 2 2 4" xfId="20898" xr:uid="{20355496-F640-4A9F-85F3-4927AD9CA6D8}"/>
    <cellStyle name="Normal 10 2 2 3 2 3" xfId="6070" xr:uid="{FD3F9614-DD82-4B32-832C-68449451BCD9}"/>
    <cellStyle name="Normal 10 2 2 3 2 3 2" xfId="14518" xr:uid="{B0A1C8CA-4293-4263-BC3E-B6F04EA32615}"/>
    <cellStyle name="Normal 10 2 2 3 2 3 2 2" xfId="31458" xr:uid="{84AA2B73-423D-4EDD-B6FE-05BB0E8E6996}"/>
    <cellStyle name="Normal 10 2 2 3 2 3 3" xfId="23010" xr:uid="{BF943BB1-42A2-4E0C-B8BA-68925E6BF4A3}"/>
    <cellStyle name="Normal 10 2 2 3 2 4" xfId="10294" xr:uid="{27750BB2-0956-4E78-B810-E001BF95FC7D}"/>
    <cellStyle name="Normal 10 2 2 3 2 4 2" xfId="27234" xr:uid="{E8950554-845B-4621-95B4-3412BF817A28}"/>
    <cellStyle name="Normal 10 2 2 3 2 5" xfId="18786" xr:uid="{35FF2C91-A150-467D-A5D0-FB5C964D3612}"/>
    <cellStyle name="Normal 10 2 2 3 3" xfId="2900" xr:uid="{D4744CE0-0E7C-47B7-AFEC-318A8300993B}"/>
    <cellStyle name="Normal 10 2 2 3 3 2" xfId="7126" xr:uid="{AD269DF7-8242-4C7D-9C55-FA412211F6B9}"/>
    <cellStyle name="Normal 10 2 2 3 3 2 2" xfId="15574" xr:uid="{CBA57693-9480-4387-85C0-F723A2C6F9CA}"/>
    <cellStyle name="Normal 10 2 2 3 3 2 2 2" xfId="32514" xr:uid="{BE69373B-A583-4227-9FEB-1DA382A486D2}"/>
    <cellStyle name="Normal 10 2 2 3 3 2 3" xfId="24066" xr:uid="{34D20569-4E5C-4635-BB1D-954698C1A8E0}"/>
    <cellStyle name="Normal 10 2 2 3 3 3" xfId="11350" xr:uid="{1BBA5D55-E052-49D3-B416-2572D6CC2752}"/>
    <cellStyle name="Normal 10 2 2 3 3 3 2" xfId="28290" xr:uid="{E248B5FF-9B7F-41A9-97AC-5690D257574C}"/>
    <cellStyle name="Normal 10 2 2 3 3 4" xfId="19842" xr:uid="{130910FA-8367-489C-BF3C-3CEFA23B50E8}"/>
    <cellStyle name="Normal 10 2 2 3 4" xfId="5014" xr:uid="{FEFB011A-DFEE-4266-BD20-0070B9BD4DCE}"/>
    <cellStyle name="Normal 10 2 2 3 4 2" xfId="13462" xr:uid="{1B3F0C7A-2D97-4C50-9CB2-5D4EC6DE74E5}"/>
    <cellStyle name="Normal 10 2 2 3 4 2 2" xfId="30402" xr:uid="{703E0136-46CD-4975-AA16-068D01AB4A87}"/>
    <cellStyle name="Normal 10 2 2 3 4 3" xfId="21954" xr:uid="{329CDCE7-615E-47CC-8563-1DEE16E138A1}"/>
    <cellStyle name="Normal 10 2 2 3 5" xfId="9238" xr:uid="{6668FBD6-7355-481D-9E95-3D53FDCCDE8A}"/>
    <cellStyle name="Normal 10 2 2 3 5 2" xfId="26178" xr:uid="{BF3DDBEA-BEAD-4E25-A944-CFBE9E5CC55D}"/>
    <cellStyle name="Normal 10 2 2 3 6" xfId="17730" xr:uid="{807A9AD2-F4D0-47D9-B2E4-B9E8268B6B3A}"/>
    <cellStyle name="Normal 10 2 2 4" xfId="1134" xr:uid="{8F16DE93-E07B-4630-96A3-7F0ACD9F8C60}"/>
    <cellStyle name="Normal 10 2 2 4 2" xfId="2196" xr:uid="{7E22115A-3512-4B9B-99C5-DC04B8A0A93C}"/>
    <cellStyle name="Normal 10 2 2 4 2 2" xfId="4308" xr:uid="{D24BF724-9C3D-4FC7-AC15-1F5F618B45CA}"/>
    <cellStyle name="Normal 10 2 2 4 2 2 2" xfId="8534" xr:uid="{654D6199-3428-44BC-BA6A-69F25EEBF05D}"/>
    <cellStyle name="Normal 10 2 2 4 2 2 2 2" xfId="16982" xr:uid="{6DDC03EB-F4D1-4A18-B71A-F37E03E79A71}"/>
    <cellStyle name="Normal 10 2 2 4 2 2 2 2 2" xfId="33922" xr:uid="{2711DC97-665B-4EC1-8137-C5A60A3BA40A}"/>
    <cellStyle name="Normal 10 2 2 4 2 2 2 3" xfId="25474" xr:uid="{5696BE39-AA22-4FC4-A84E-4DE4FB8E1E84}"/>
    <cellStyle name="Normal 10 2 2 4 2 2 3" xfId="12758" xr:uid="{5A545469-5EE3-4EEA-8910-74EC4D34EECB}"/>
    <cellStyle name="Normal 10 2 2 4 2 2 3 2" xfId="29698" xr:uid="{4BB8A04D-3A77-4A4A-8607-258B184F45D8}"/>
    <cellStyle name="Normal 10 2 2 4 2 2 4" xfId="21250" xr:uid="{DE438DA4-FE39-433C-A0FA-D3502E20E31C}"/>
    <cellStyle name="Normal 10 2 2 4 2 3" xfId="6422" xr:uid="{7A40EB18-2DD0-4C79-B719-EEC287D3E501}"/>
    <cellStyle name="Normal 10 2 2 4 2 3 2" xfId="14870" xr:uid="{952F3A43-AF8F-4DB3-B74B-E3F604835A91}"/>
    <cellStyle name="Normal 10 2 2 4 2 3 2 2" xfId="31810" xr:uid="{28F57D2B-23EB-4772-8F73-1162182380D8}"/>
    <cellStyle name="Normal 10 2 2 4 2 3 3" xfId="23362" xr:uid="{FC088421-2050-4C9F-8E4E-39DEEA8E66B7}"/>
    <cellStyle name="Normal 10 2 2 4 2 4" xfId="10646" xr:uid="{4906F679-99E7-4D6B-A172-5C80FB098C6F}"/>
    <cellStyle name="Normal 10 2 2 4 2 4 2" xfId="27586" xr:uid="{78A24BAB-F3BF-44EA-9684-DFBC3B3CE73B}"/>
    <cellStyle name="Normal 10 2 2 4 2 5" xfId="19138" xr:uid="{B8BC18C9-88FF-4E78-81E6-42CD2208F599}"/>
    <cellStyle name="Normal 10 2 2 4 3" xfId="3252" xr:uid="{8A4D4F9F-02DA-4B28-BCE4-36842939D158}"/>
    <cellStyle name="Normal 10 2 2 4 3 2" xfId="7478" xr:uid="{6B32E523-AC72-4F42-8EA9-9F6193A86B2A}"/>
    <cellStyle name="Normal 10 2 2 4 3 2 2" xfId="15926" xr:uid="{BB19E648-6D23-4FDD-88B5-71F7EE3FDD55}"/>
    <cellStyle name="Normal 10 2 2 4 3 2 2 2" xfId="32866" xr:uid="{DC316F71-E79E-49EA-A8B6-3B6AEBFC6C27}"/>
    <cellStyle name="Normal 10 2 2 4 3 2 3" xfId="24418" xr:uid="{B9DE378E-3ACB-4DCD-9931-8B536ECF4201}"/>
    <cellStyle name="Normal 10 2 2 4 3 3" xfId="11702" xr:uid="{24CC8BD3-6621-4CBF-8B56-3B0D21058EFB}"/>
    <cellStyle name="Normal 10 2 2 4 3 3 2" xfId="28642" xr:uid="{BA5DD9FA-86D8-42BD-90E3-3B14F3DFF332}"/>
    <cellStyle name="Normal 10 2 2 4 3 4" xfId="20194" xr:uid="{33502D62-AFD9-4995-8CE2-BB4303C711F1}"/>
    <cellStyle name="Normal 10 2 2 4 4" xfId="5366" xr:uid="{C0F2348C-5F1F-42C6-97EC-159792D55282}"/>
    <cellStyle name="Normal 10 2 2 4 4 2" xfId="13814" xr:uid="{E167A906-7D6D-4C2E-BE9D-1C58A01925D9}"/>
    <cellStyle name="Normal 10 2 2 4 4 2 2" xfId="30754" xr:uid="{FDCFC9ED-7FF6-4839-A6AB-F63DBAEA98C2}"/>
    <cellStyle name="Normal 10 2 2 4 4 3" xfId="22306" xr:uid="{B9E66908-C687-40C8-B529-C920677B4A0E}"/>
    <cellStyle name="Normal 10 2 2 4 5" xfId="9590" xr:uid="{311F1601-907E-4B58-AA9A-41E2BA2C6BE3}"/>
    <cellStyle name="Normal 10 2 2 4 5 2" xfId="26530" xr:uid="{DF6C1B71-BDC2-448C-90C3-09A8AF30EEFC}"/>
    <cellStyle name="Normal 10 2 2 4 6" xfId="18082" xr:uid="{040FC625-86B2-46F8-A4DC-834344A4B234}"/>
    <cellStyle name="Normal 10 2 2 5" xfId="1316" xr:uid="{A5B54592-C737-4249-80BF-620EF3600379}"/>
    <cellStyle name="Normal 10 2 2 5 2" xfId="2372" xr:uid="{6753D9C4-ECEF-49CA-AEDB-BB231587112C}"/>
    <cellStyle name="Normal 10 2 2 5 2 2" xfId="4484" xr:uid="{111BA516-EF1F-4B95-AFB4-1F6747780CCF}"/>
    <cellStyle name="Normal 10 2 2 5 2 2 2" xfId="8710" xr:uid="{606F78B1-A281-4D18-AC48-65706C313886}"/>
    <cellStyle name="Normal 10 2 2 5 2 2 2 2" xfId="17158" xr:uid="{F5587E1B-215D-4EEE-AE3F-8E3E67C3CACF}"/>
    <cellStyle name="Normal 10 2 2 5 2 2 2 2 2" xfId="34098" xr:uid="{7F93D21C-41E7-4D77-BE75-E553640FAA4E}"/>
    <cellStyle name="Normal 10 2 2 5 2 2 2 3" xfId="25650" xr:uid="{2DF72A48-E3A3-4F1F-9FED-E4134148B846}"/>
    <cellStyle name="Normal 10 2 2 5 2 2 3" xfId="12934" xr:uid="{1D16201A-16BF-4D8D-A3CB-6F377B37C6EC}"/>
    <cellStyle name="Normal 10 2 2 5 2 2 3 2" xfId="29874" xr:uid="{41506264-8D77-486F-9D99-29EE3B6C1359}"/>
    <cellStyle name="Normal 10 2 2 5 2 2 4" xfId="21426" xr:uid="{33C89767-E14B-40AE-BA88-402A72C22A76}"/>
    <cellStyle name="Normal 10 2 2 5 2 3" xfId="6598" xr:uid="{D7467960-9131-46DC-B280-604DCE09269C}"/>
    <cellStyle name="Normal 10 2 2 5 2 3 2" xfId="15046" xr:uid="{AD3040DF-AF41-44E1-8F06-3E7C19D496B2}"/>
    <cellStyle name="Normal 10 2 2 5 2 3 2 2" xfId="31986" xr:uid="{CE0658FD-F852-43AB-ADA9-3F5DC24FFE19}"/>
    <cellStyle name="Normal 10 2 2 5 2 3 3" xfId="23538" xr:uid="{0CCF8281-E80F-41EE-943D-D34D530D09D3}"/>
    <cellStyle name="Normal 10 2 2 5 2 4" xfId="10822" xr:uid="{96FEFC79-FA97-4E9F-BAC0-0E8554D0CFDC}"/>
    <cellStyle name="Normal 10 2 2 5 2 4 2" xfId="27762" xr:uid="{705ABC87-6288-4CA5-8CE5-8F55C6E60F56}"/>
    <cellStyle name="Normal 10 2 2 5 2 5" xfId="19314" xr:uid="{85B3F7E4-2C54-4675-A51E-F14987D4EF2C}"/>
    <cellStyle name="Normal 10 2 2 5 3" xfId="3428" xr:uid="{7E4782EA-89A1-4628-82F4-310B8A4A8C1D}"/>
    <cellStyle name="Normal 10 2 2 5 3 2" xfId="7654" xr:uid="{FFD9F89D-8C41-4E30-BCD7-1135AFC976A8}"/>
    <cellStyle name="Normal 10 2 2 5 3 2 2" xfId="16102" xr:uid="{1EBBA006-1F41-4990-8D9F-E7826A66CF8E}"/>
    <cellStyle name="Normal 10 2 2 5 3 2 2 2" xfId="33042" xr:uid="{B6D11A5A-1F34-43BF-B55D-0B5F1CC79617}"/>
    <cellStyle name="Normal 10 2 2 5 3 2 3" xfId="24594" xr:uid="{70178738-5BE4-4DAB-B83C-C11721A2122B}"/>
    <cellStyle name="Normal 10 2 2 5 3 3" xfId="11878" xr:uid="{6029C33C-325F-475A-9A12-4C18FF7A955C}"/>
    <cellStyle name="Normal 10 2 2 5 3 3 2" xfId="28818" xr:uid="{E8CE278A-DFF0-48EB-AA10-ABE994120071}"/>
    <cellStyle name="Normal 10 2 2 5 3 4" xfId="20370" xr:uid="{B90BA677-9C22-411F-950E-5F3D2B9440C2}"/>
    <cellStyle name="Normal 10 2 2 5 4" xfId="5542" xr:uid="{1AE2BBA6-3ED6-4C58-BA5B-6F82023356FA}"/>
    <cellStyle name="Normal 10 2 2 5 4 2" xfId="13990" xr:uid="{E9129AE7-C169-4617-B175-48A4C332108C}"/>
    <cellStyle name="Normal 10 2 2 5 4 2 2" xfId="30930" xr:uid="{6FAEE8F1-3EDA-4548-80D9-7E97F08F786B}"/>
    <cellStyle name="Normal 10 2 2 5 4 3" xfId="22482" xr:uid="{FE37076A-1AE1-4951-9B1F-13A5E6EE41A0}"/>
    <cellStyle name="Normal 10 2 2 5 5" xfId="9766" xr:uid="{050D8F47-9FEE-4EDD-B6F7-9447D7DC98FE}"/>
    <cellStyle name="Normal 10 2 2 5 5 2" xfId="26706" xr:uid="{4109BA88-E13B-48C0-8686-34CE7E9228AA}"/>
    <cellStyle name="Normal 10 2 2 5 6" xfId="18258" xr:uid="{6E1610E1-1FB5-4BBE-A70E-B11E551E8559}"/>
    <cellStyle name="Normal 10 2 2 6" xfId="1492" xr:uid="{D89DBD54-BA95-4682-8C3E-AA75539D1132}"/>
    <cellStyle name="Normal 10 2 2 6 2" xfId="3604" xr:uid="{7B6B23E5-912B-40A9-B964-339BFCA2E90D}"/>
    <cellStyle name="Normal 10 2 2 6 2 2" xfId="7830" xr:uid="{3DC61FBC-6E81-439A-8919-35AC883C5E72}"/>
    <cellStyle name="Normal 10 2 2 6 2 2 2" xfId="16278" xr:uid="{76F0E94F-9534-4142-AD7F-0859DDD7F2A2}"/>
    <cellStyle name="Normal 10 2 2 6 2 2 2 2" xfId="33218" xr:uid="{25EF6DE5-85E3-4557-B0F2-7FC4C0E9382B}"/>
    <cellStyle name="Normal 10 2 2 6 2 2 3" xfId="24770" xr:uid="{368804B2-03A4-4609-B41D-27EF8194A17C}"/>
    <cellStyle name="Normal 10 2 2 6 2 3" xfId="12054" xr:uid="{F7DA87A6-6107-4395-90C6-6030BC710FB6}"/>
    <cellStyle name="Normal 10 2 2 6 2 3 2" xfId="28994" xr:uid="{E33560AA-D30A-49A3-9C00-79EAA442386E}"/>
    <cellStyle name="Normal 10 2 2 6 2 4" xfId="20546" xr:uid="{7107E981-6200-484C-9706-EE7968D89029}"/>
    <cellStyle name="Normal 10 2 2 6 3" xfId="5718" xr:uid="{355DCF01-3D38-42B3-96F9-AAC250E17389}"/>
    <cellStyle name="Normal 10 2 2 6 3 2" xfId="14166" xr:uid="{D2A8A55C-75E3-41FD-B518-F19B626FEC77}"/>
    <cellStyle name="Normal 10 2 2 6 3 2 2" xfId="31106" xr:uid="{010D1BAA-72B3-45D5-9140-55E7B3AB0564}"/>
    <cellStyle name="Normal 10 2 2 6 3 3" xfId="22658" xr:uid="{36A76BFB-9E56-4BFF-AC0D-9701BB628379}"/>
    <cellStyle name="Normal 10 2 2 6 4" xfId="9942" xr:uid="{60814D07-94B5-4091-B289-8F25F255BC00}"/>
    <cellStyle name="Normal 10 2 2 6 4 2" xfId="26882" xr:uid="{8B690632-52CB-4EB9-B2F0-9734AB893E2D}"/>
    <cellStyle name="Normal 10 2 2 6 5" xfId="18434" xr:uid="{D7FC6F94-BFC4-4C10-BFBC-15A30B90CEAC}"/>
    <cellStyle name="Normal 10 2 2 7" xfId="2548" xr:uid="{1A263BE7-A399-4FFE-B0F7-244E4583C7F0}"/>
    <cellStyle name="Normal 10 2 2 7 2" xfId="6774" xr:uid="{02890120-C8E4-4307-BDF6-8173CE9F7ECE}"/>
    <cellStyle name="Normal 10 2 2 7 2 2" xfId="15222" xr:uid="{A8867D71-DA4A-4B7B-937C-08D6D0B0632F}"/>
    <cellStyle name="Normal 10 2 2 7 2 2 2" xfId="32162" xr:uid="{9898BB3E-FDDE-4D3D-8A58-45A4742AE390}"/>
    <cellStyle name="Normal 10 2 2 7 2 3" xfId="23714" xr:uid="{DF10CC0B-2758-44F2-A8E4-DFA5A8AA9B98}"/>
    <cellStyle name="Normal 10 2 2 7 3" xfId="10998" xr:uid="{4C7E720C-D430-465E-89B6-AC36A8EE6797}"/>
    <cellStyle name="Normal 10 2 2 7 3 2" xfId="27938" xr:uid="{584C3EB6-E084-42A7-B97D-5BA7B3147CBA}"/>
    <cellStyle name="Normal 10 2 2 7 4" xfId="19490" xr:uid="{1EA6AB72-6097-48C2-9726-863D7AD47748}"/>
    <cellStyle name="Normal 10 2 2 8" xfId="4661" xr:uid="{1013EEE1-2BD9-4AD7-9130-39F6F8CDEAE0}"/>
    <cellStyle name="Normal 10 2 2 8 2" xfId="13110" xr:uid="{032BF242-B34B-4DB9-BEB2-74933FE37568}"/>
    <cellStyle name="Normal 10 2 2 8 2 2" xfId="30050" xr:uid="{99AB1236-7831-4367-8CF0-26AB328659F1}"/>
    <cellStyle name="Normal 10 2 2 8 3" xfId="21602" xr:uid="{59061F8E-A82A-4BC7-AA23-D009C49937C3}"/>
    <cellStyle name="Normal 10 2 2 9" xfId="8886" xr:uid="{3B2D9A93-37C4-4517-B766-9764FD721123}"/>
    <cellStyle name="Normal 10 2 2 9 2" xfId="25826" xr:uid="{C1871F42-BB3A-4CE7-90C3-BD8A010B73C5}"/>
    <cellStyle name="Normal 10 2 3" xfId="264" xr:uid="{62EE113A-EC17-48E2-BB5B-09BB09A811E2}"/>
    <cellStyle name="Normal 10 2 3 10" xfId="17379" xr:uid="{2ACFF80C-6E3E-435D-BA2B-821BAF42B7E0}"/>
    <cellStyle name="Normal 10 2 3 2" xfId="607" xr:uid="{B17340DF-6A50-4BCA-8CDD-3597B5E6A126}"/>
    <cellStyle name="Normal 10 2 3 2 2" xfId="959" xr:uid="{CB79C06A-D3A1-4EB2-B228-F6C02B8ED1DD}"/>
    <cellStyle name="Normal 10 2 3 2 2 2" xfId="2021" xr:uid="{89C9291B-C6CB-4C8C-9C34-5B3ADB3F5B14}"/>
    <cellStyle name="Normal 10 2 3 2 2 2 2" xfId="4133" xr:uid="{EC8A62CF-9BB7-4A87-B4A3-0F5CEB55C9A2}"/>
    <cellStyle name="Normal 10 2 3 2 2 2 2 2" xfId="8359" xr:uid="{C776BEBF-DD4A-4D33-BC3E-D5148831DC1B}"/>
    <cellStyle name="Normal 10 2 3 2 2 2 2 2 2" xfId="16807" xr:uid="{4D7F6CA9-676A-4DEA-BEF7-5AB58599C016}"/>
    <cellStyle name="Normal 10 2 3 2 2 2 2 2 2 2" xfId="33747" xr:uid="{9C1DCC93-14FC-4C68-963D-1ADFDE5E9756}"/>
    <cellStyle name="Normal 10 2 3 2 2 2 2 2 3" xfId="25299" xr:uid="{B1A2F5C8-D491-4728-A694-0A3803DD3382}"/>
    <cellStyle name="Normal 10 2 3 2 2 2 2 3" xfId="12583" xr:uid="{0CD8A93E-263C-4899-AD9A-6634FBA5FE81}"/>
    <cellStyle name="Normal 10 2 3 2 2 2 2 3 2" xfId="29523" xr:uid="{85BA32AF-AE10-4C3C-A3B9-D05D437BF709}"/>
    <cellStyle name="Normal 10 2 3 2 2 2 2 4" xfId="21075" xr:uid="{309F13CC-66AE-4398-B1CE-817537D5A1F8}"/>
    <cellStyle name="Normal 10 2 3 2 2 2 3" xfId="6247" xr:uid="{9A0B6774-389C-4F62-AC61-4430A91E705E}"/>
    <cellStyle name="Normal 10 2 3 2 2 2 3 2" xfId="14695" xr:uid="{4D41F136-CB3C-4F6A-A6C2-DDE8BC349AD3}"/>
    <cellStyle name="Normal 10 2 3 2 2 2 3 2 2" xfId="31635" xr:uid="{6B7AE506-32F5-4E0D-AFA2-28D01ABB116E}"/>
    <cellStyle name="Normal 10 2 3 2 2 2 3 3" xfId="23187" xr:uid="{AE9F2BB0-2CDC-4318-B82B-36E7EE21EDCE}"/>
    <cellStyle name="Normal 10 2 3 2 2 2 4" xfId="10471" xr:uid="{8643637C-379E-428A-BED7-DF3D24EA1FAF}"/>
    <cellStyle name="Normal 10 2 3 2 2 2 4 2" xfId="27411" xr:uid="{B0DF1D74-B260-473E-8061-33346AE8B3E9}"/>
    <cellStyle name="Normal 10 2 3 2 2 2 5" xfId="18963" xr:uid="{D8535E29-F931-4CF2-83CC-ABFEB1386FE1}"/>
    <cellStyle name="Normal 10 2 3 2 2 3" xfId="3077" xr:uid="{C86E9E76-59CB-447F-989B-E410879E7E5F}"/>
    <cellStyle name="Normal 10 2 3 2 2 3 2" xfId="7303" xr:uid="{8CDA8423-167A-49C3-A6C4-65940A1743FA}"/>
    <cellStyle name="Normal 10 2 3 2 2 3 2 2" xfId="15751" xr:uid="{8571D496-3424-4F18-B9C7-8C7DBC84AF78}"/>
    <cellStyle name="Normal 10 2 3 2 2 3 2 2 2" xfId="32691" xr:uid="{7F47F723-A189-439F-A13F-CF33D85610D7}"/>
    <cellStyle name="Normal 10 2 3 2 2 3 2 3" xfId="24243" xr:uid="{9C56A024-3730-49E1-B446-6721CFCF5B8B}"/>
    <cellStyle name="Normal 10 2 3 2 2 3 3" xfId="11527" xr:uid="{68754609-AEAC-4743-992A-AA6A5997569C}"/>
    <cellStyle name="Normal 10 2 3 2 2 3 3 2" xfId="28467" xr:uid="{4AD84ED8-2F54-42BF-9D92-668E1927BE83}"/>
    <cellStyle name="Normal 10 2 3 2 2 3 4" xfId="20019" xr:uid="{444F829A-18A0-479F-BD69-C576F89EA150}"/>
    <cellStyle name="Normal 10 2 3 2 2 4" xfId="5191" xr:uid="{ADA0C02F-2D8F-4D48-9257-416D57EA7EEB}"/>
    <cellStyle name="Normal 10 2 3 2 2 4 2" xfId="13639" xr:uid="{9DCC73F2-C2E3-4D10-A553-19FE500AA316}"/>
    <cellStyle name="Normal 10 2 3 2 2 4 2 2" xfId="30579" xr:uid="{B0A26796-4917-46EB-B405-5C012A146F70}"/>
    <cellStyle name="Normal 10 2 3 2 2 4 3" xfId="22131" xr:uid="{2D46F141-67E2-4F9E-9361-7031FC6563CB}"/>
    <cellStyle name="Normal 10 2 3 2 2 5" xfId="9415" xr:uid="{45E72B87-B6FD-4AA8-89D8-E9C2FB8525DD}"/>
    <cellStyle name="Normal 10 2 3 2 2 5 2" xfId="26355" xr:uid="{3E8BF7A7-8180-4190-A636-DDDCB01E93F3}"/>
    <cellStyle name="Normal 10 2 3 2 2 6" xfId="17907" xr:uid="{5165770E-613C-4B82-AE58-C6874A159849}"/>
    <cellStyle name="Normal 10 2 3 2 3" xfId="1669" xr:uid="{A3C2BB41-8DB3-4F6A-8C0D-16FB0FC5EA86}"/>
    <cellStyle name="Normal 10 2 3 2 3 2" xfId="3781" xr:uid="{AAE1F01A-518D-49F7-9351-C228127CB836}"/>
    <cellStyle name="Normal 10 2 3 2 3 2 2" xfId="8007" xr:uid="{B60F0EA6-F859-42C3-A885-F706F7B022A5}"/>
    <cellStyle name="Normal 10 2 3 2 3 2 2 2" xfId="16455" xr:uid="{A0452E4F-9351-4CC7-860F-7690CD687BFE}"/>
    <cellStyle name="Normal 10 2 3 2 3 2 2 2 2" xfId="33395" xr:uid="{12E87AC0-0C62-4A1E-9A64-61983EC9A2D3}"/>
    <cellStyle name="Normal 10 2 3 2 3 2 2 3" xfId="24947" xr:uid="{C6B17D00-4CEC-45F1-AC6F-ECDA94BF470E}"/>
    <cellStyle name="Normal 10 2 3 2 3 2 3" xfId="12231" xr:uid="{36B9455A-8DDB-403B-BD94-18A4898A11E6}"/>
    <cellStyle name="Normal 10 2 3 2 3 2 3 2" xfId="29171" xr:uid="{075B0BE2-4AF6-4ECA-BB36-5725B838B6D9}"/>
    <cellStyle name="Normal 10 2 3 2 3 2 4" xfId="20723" xr:uid="{DA055FF7-C979-49EF-AB66-7A23B2A5C74F}"/>
    <cellStyle name="Normal 10 2 3 2 3 3" xfId="5895" xr:uid="{CE95A285-9857-4C25-8F41-CDF32B7BFD35}"/>
    <cellStyle name="Normal 10 2 3 2 3 3 2" xfId="14343" xr:uid="{45904082-8777-4901-92FF-DDB8E39F82FE}"/>
    <cellStyle name="Normal 10 2 3 2 3 3 2 2" xfId="31283" xr:uid="{5CF340D4-D359-4B6F-B9A6-6F3A2FE7CD21}"/>
    <cellStyle name="Normal 10 2 3 2 3 3 3" xfId="22835" xr:uid="{DDC247AA-79A3-43AE-B624-1B4086972A2A}"/>
    <cellStyle name="Normal 10 2 3 2 3 4" xfId="10119" xr:uid="{E748B968-0CBD-43FF-9A83-976DDA919F1A}"/>
    <cellStyle name="Normal 10 2 3 2 3 4 2" xfId="27059" xr:uid="{8A169923-7CC2-428D-B173-1D41C2EADFAA}"/>
    <cellStyle name="Normal 10 2 3 2 3 5" xfId="18611" xr:uid="{8282D3F2-4D28-4447-BB1C-5827990B6CEC}"/>
    <cellStyle name="Normal 10 2 3 2 4" xfId="2725" xr:uid="{E91545E2-BCE9-4999-9A86-8FD163DC3548}"/>
    <cellStyle name="Normal 10 2 3 2 4 2" xfId="6951" xr:uid="{B88EC230-98E6-496D-A537-857AD1C756B8}"/>
    <cellStyle name="Normal 10 2 3 2 4 2 2" xfId="15399" xr:uid="{D59F3200-B092-44E5-AE30-7C4C68370D12}"/>
    <cellStyle name="Normal 10 2 3 2 4 2 2 2" xfId="32339" xr:uid="{7ABB1182-C812-47F9-9B0C-B45C1841262B}"/>
    <cellStyle name="Normal 10 2 3 2 4 2 3" xfId="23891" xr:uid="{F166EFD2-ADF5-40E3-A08A-2A1A16CD9A21}"/>
    <cellStyle name="Normal 10 2 3 2 4 3" xfId="11175" xr:uid="{0B9E61C8-8BC0-45B9-B680-B3B920FE132C}"/>
    <cellStyle name="Normal 10 2 3 2 4 3 2" xfId="28115" xr:uid="{37575285-FE29-4D7E-AD12-87BCBFF3DA38}"/>
    <cellStyle name="Normal 10 2 3 2 4 4" xfId="19667" xr:uid="{3C7181C9-9DE3-449F-8363-A0884A538CBD}"/>
    <cellStyle name="Normal 10 2 3 2 5" xfId="4839" xr:uid="{7DC25DD2-5BDD-4C38-BBEF-9B73E16EAA1C}"/>
    <cellStyle name="Normal 10 2 3 2 5 2" xfId="13287" xr:uid="{1BB2F49F-3AF0-4D5B-B5F6-8FDB4B72E48D}"/>
    <cellStyle name="Normal 10 2 3 2 5 2 2" xfId="30227" xr:uid="{E30EB77E-5DBE-48E2-94A0-1CE5061DF66A}"/>
    <cellStyle name="Normal 10 2 3 2 5 3" xfId="21779" xr:uid="{B5AE0A58-1968-46BD-9ADE-3FBF5F72224A}"/>
    <cellStyle name="Normal 10 2 3 2 6" xfId="9063" xr:uid="{188B9279-8944-4FE0-A10A-056DF719CE6A}"/>
    <cellStyle name="Normal 10 2 3 2 6 2" xfId="26003" xr:uid="{6CC3E789-2BDF-4321-944C-C4FF68B9A20A}"/>
    <cellStyle name="Normal 10 2 3 2 7" xfId="17555" xr:uid="{188E342F-2A3F-4E86-95D4-414FAEBCB29B}"/>
    <cellStyle name="Normal 10 2 3 3" xfId="783" xr:uid="{2F9ED4CC-AA57-4FE7-96C6-1B7EE28A72FF}"/>
    <cellStyle name="Normal 10 2 3 3 2" xfId="1845" xr:uid="{395692DB-707C-4556-9255-FF9E6C230C6B}"/>
    <cellStyle name="Normal 10 2 3 3 2 2" xfId="3957" xr:uid="{08A18C43-C203-4989-9756-0E9950BC1366}"/>
    <cellStyle name="Normal 10 2 3 3 2 2 2" xfId="8183" xr:uid="{FC4B227E-084E-4649-83DC-9F1B25BE810F}"/>
    <cellStyle name="Normal 10 2 3 3 2 2 2 2" xfId="16631" xr:uid="{3CA68A36-B207-4B80-8BF9-A2E178B45987}"/>
    <cellStyle name="Normal 10 2 3 3 2 2 2 2 2" xfId="33571" xr:uid="{172210AC-D16E-4092-9C25-13FB7164E452}"/>
    <cellStyle name="Normal 10 2 3 3 2 2 2 3" xfId="25123" xr:uid="{90CBAAA1-5BB2-45A4-9769-B42E1F90167D}"/>
    <cellStyle name="Normal 10 2 3 3 2 2 3" xfId="12407" xr:uid="{C982B457-97F1-4148-9F9F-82B47E0613D8}"/>
    <cellStyle name="Normal 10 2 3 3 2 2 3 2" xfId="29347" xr:uid="{61CAF07B-C7C3-488A-BBA1-4A49B849107B}"/>
    <cellStyle name="Normal 10 2 3 3 2 2 4" xfId="20899" xr:uid="{C13510E0-52A8-468E-9C40-B6B8081FB255}"/>
    <cellStyle name="Normal 10 2 3 3 2 3" xfId="6071" xr:uid="{D9526136-D8A9-48B9-8279-E4A42CA6C84C}"/>
    <cellStyle name="Normal 10 2 3 3 2 3 2" xfId="14519" xr:uid="{F3EBBF07-5AE3-4369-9DB2-8408F88C3661}"/>
    <cellStyle name="Normal 10 2 3 3 2 3 2 2" xfId="31459" xr:uid="{3EEFB5FB-A3D5-4379-A544-773283EB41FE}"/>
    <cellStyle name="Normal 10 2 3 3 2 3 3" xfId="23011" xr:uid="{796004A2-FB6F-45A5-BFDB-73755A83DBFB}"/>
    <cellStyle name="Normal 10 2 3 3 2 4" xfId="10295" xr:uid="{E843F7C8-E4FD-4629-8C9E-FBE2A2B559FF}"/>
    <cellStyle name="Normal 10 2 3 3 2 4 2" xfId="27235" xr:uid="{2FCABAD3-E912-49D1-9BA1-8CAA408E65BE}"/>
    <cellStyle name="Normal 10 2 3 3 2 5" xfId="18787" xr:uid="{B40C967D-8FA8-4C91-B62E-1999D755F528}"/>
    <cellStyle name="Normal 10 2 3 3 3" xfId="2901" xr:uid="{CBF6408E-ED7C-41EA-BC26-E71A158FA0AB}"/>
    <cellStyle name="Normal 10 2 3 3 3 2" xfId="7127" xr:uid="{BC19A50C-B53B-462B-A21A-ACA8948A77DC}"/>
    <cellStyle name="Normal 10 2 3 3 3 2 2" xfId="15575" xr:uid="{8062E407-F174-48AD-9156-3686D5D46040}"/>
    <cellStyle name="Normal 10 2 3 3 3 2 2 2" xfId="32515" xr:uid="{893634E5-5F94-4527-9434-1F472BEE5AF5}"/>
    <cellStyle name="Normal 10 2 3 3 3 2 3" xfId="24067" xr:uid="{1522D8E7-80D0-47CC-A866-F8B91761D2C5}"/>
    <cellStyle name="Normal 10 2 3 3 3 3" xfId="11351" xr:uid="{EB2080AB-0335-442D-988E-F4A9A2398B49}"/>
    <cellStyle name="Normal 10 2 3 3 3 3 2" xfId="28291" xr:uid="{3AF88257-17B0-474A-8C59-51774C283CE2}"/>
    <cellStyle name="Normal 10 2 3 3 3 4" xfId="19843" xr:uid="{764D7528-9FF2-4DFD-98CB-3B2629BA553B}"/>
    <cellStyle name="Normal 10 2 3 3 4" xfId="5015" xr:uid="{D3304D97-ACED-43B6-99CA-42B0F49E792A}"/>
    <cellStyle name="Normal 10 2 3 3 4 2" xfId="13463" xr:uid="{43DE9E93-735C-422F-B95A-ED92426F6DAD}"/>
    <cellStyle name="Normal 10 2 3 3 4 2 2" xfId="30403" xr:uid="{2A1F1DA5-E0FB-4054-9DC7-480F2676FF1C}"/>
    <cellStyle name="Normal 10 2 3 3 4 3" xfId="21955" xr:uid="{E4D9B7D7-DE0C-4015-AAD2-1DB701D95AD6}"/>
    <cellStyle name="Normal 10 2 3 3 5" xfId="9239" xr:uid="{ED29C46A-6E1F-49E7-8621-08A54E908A4D}"/>
    <cellStyle name="Normal 10 2 3 3 5 2" xfId="26179" xr:uid="{00BFF1F6-00DB-4FBB-A2AB-8CCFF14D5EAF}"/>
    <cellStyle name="Normal 10 2 3 3 6" xfId="17731" xr:uid="{260808BF-80CC-4BF2-8A8C-E4B15B5617F0}"/>
    <cellStyle name="Normal 10 2 3 4" xfId="1135" xr:uid="{6EB31C59-384A-468E-92B2-795508434ECD}"/>
    <cellStyle name="Normal 10 2 3 4 2" xfId="2197" xr:uid="{368BF993-9A7F-4555-9C0C-91A9FCEFD9CE}"/>
    <cellStyle name="Normal 10 2 3 4 2 2" xfId="4309" xr:uid="{3A514667-3421-45DA-82D5-9821F2738E2D}"/>
    <cellStyle name="Normal 10 2 3 4 2 2 2" xfId="8535" xr:uid="{10AD98C2-4D2D-4CAB-8E7D-A77343750FFB}"/>
    <cellStyle name="Normal 10 2 3 4 2 2 2 2" xfId="16983" xr:uid="{59A25BCF-8CB6-4EF6-808C-5DC253128DE4}"/>
    <cellStyle name="Normal 10 2 3 4 2 2 2 2 2" xfId="33923" xr:uid="{B4553C91-69E8-4A49-8673-7F72CEF0C9D3}"/>
    <cellStyle name="Normal 10 2 3 4 2 2 2 3" xfId="25475" xr:uid="{5F7A7A78-1CCF-48DE-B6E9-70CCAA1E8B37}"/>
    <cellStyle name="Normal 10 2 3 4 2 2 3" xfId="12759" xr:uid="{A17DD7A1-16C1-4A55-A9E7-B23F22A2E7B5}"/>
    <cellStyle name="Normal 10 2 3 4 2 2 3 2" xfId="29699" xr:uid="{A7870666-2415-49B1-AF08-E043C2166345}"/>
    <cellStyle name="Normal 10 2 3 4 2 2 4" xfId="21251" xr:uid="{930D36CB-017A-44A6-A9FE-2C68568F4B61}"/>
    <cellStyle name="Normal 10 2 3 4 2 3" xfId="6423" xr:uid="{E0BC2230-62BD-4E8F-916F-10BBCD8FDBBD}"/>
    <cellStyle name="Normal 10 2 3 4 2 3 2" xfId="14871" xr:uid="{4588A87D-81E9-4A72-A3A0-E54831791526}"/>
    <cellStyle name="Normal 10 2 3 4 2 3 2 2" xfId="31811" xr:uid="{C8742C51-0D49-47BA-B91F-78D014A774B9}"/>
    <cellStyle name="Normal 10 2 3 4 2 3 3" xfId="23363" xr:uid="{F8A1167B-2E53-443A-BE51-2B00297CC691}"/>
    <cellStyle name="Normal 10 2 3 4 2 4" xfId="10647" xr:uid="{4F7DD0FF-3D2A-487B-8F1B-15C7C93BE361}"/>
    <cellStyle name="Normal 10 2 3 4 2 4 2" xfId="27587" xr:uid="{18AE0A50-E6C4-4A00-A53B-F26BC46D5D9F}"/>
    <cellStyle name="Normal 10 2 3 4 2 5" xfId="19139" xr:uid="{9B49B9AF-9C67-4CF3-99FE-78F8C02B4FF4}"/>
    <cellStyle name="Normal 10 2 3 4 3" xfId="3253" xr:uid="{5F946DB8-D6F9-4805-B51C-F1B6AF75A0A7}"/>
    <cellStyle name="Normal 10 2 3 4 3 2" xfId="7479" xr:uid="{118E1646-7D2C-42D4-8D0A-1CEFBE2E112D}"/>
    <cellStyle name="Normal 10 2 3 4 3 2 2" xfId="15927" xr:uid="{D5489618-C899-42EE-BA64-C1C1378C5D60}"/>
    <cellStyle name="Normal 10 2 3 4 3 2 2 2" xfId="32867" xr:uid="{DAA77934-B54E-4B03-B747-9F952122B657}"/>
    <cellStyle name="Normal 10 2 3 4 3 2 3" xfId="24419" xr:uid="{A477AC19-64FD-4DAE-BE4A-2D6C16CE4CF8}"/>
    <cellStyle name="Normal 10 2 3 4 3 3" xfId="11703" xr:uid="{ED3348D8-88CF-4864-A2B1-27C1F6AA075E}"/>
    <cellStyle name="Normal 10 2 3 4 3 3 2" xfId="28643" xr:uid="{37D52E2F-AE3A-4B0F-8A36-9BB33161AC0E}"/>
    <cellStyle name="Normal 10 2 3 4 3 4" xfId="20195" xr:uid="{5038C055-7BFF-44B5-90F9-3F5E837FB6DB}"/>
    <cellStyle name="Normal 10 2 3 4 4" xfId="5367" xr:uid="{C2F0091D-CE9A-4671-B1CB-E2B681477E2E}"/>
    <cellStyle name="Normal 10 2 3 4 4 2" xfId="13815" xr:uid="{E4A71519-0BCD-47FA-B1A2-FBE5E047EEB2}"/>
    <cellStyle name="Normal 10 2 3 4 4 2 2" xfId="30755" xr:uid="{7DFDD467-74AD-4D11-B7BA-F95807973E3F}"/>
    <cellStyle name="Normal 10 2 3 4 4 3" xfId="22307" xr:uid="{DBB71756-ABF7-411F-B275-CE10F4F2A278}"/>
    <cellStyle name="Normal 10 2 3 4 5" xfId="9591" xr:uid="{1F8765D3-91EF-4F80-A139-FF58EFAB6490}"/>
    <cellStyle name="Normal 10 2 3 4 5 2" xfId="26531" xr:uid="{DDA48CE6-0A1B-4572-B0B4-BECD2D08DD7F}"/>
    <cellStyle name="Normal 10 2 3 4 6" xfId="18083" xr:uid="{C8AE70CD-E2A6-41D0-BFF7-6DA17344852B}"/>
    <cellStyle name="Normal 10 2 3 5" xfId="1317" xr:uid="{CF591605-7C8D-4CB6-98E1-8B96C2B31997}"/>
    <cellStyle name="Normal 10 2 3 5 2" xfId="2373" xr:uid="{91B18C3D-4A72-4713-9F0B-7084C12A3CE4}"/>
    <cellStyle name="Normal 10 2 3 5 2 2" xfId="4485" xr:uid="{8E4478EF-5B79-4D82-9F58-05D71ED26E93}"/>
    <cellStyle name="Normal 10 2 3 5 2 2 2" xfId="8711" xr:uid="{24CCE70E-846A-4566-8262-8FA2B723D4C7}"/>
    <cellStyle name="Normal 10 2 3 5 2 2 2 2" xfId="17159" xr:uid="{C3FB50EB-0411-49F1-8CA1-C9BCCBFA2AB3}"/>
    <cellStyle name="Normal 10 2 3 5 2 2 2 2 2" xfId="34099" xr:uid="{09964A0A-3044-418A-85B8-9D43021AD8F8}"/>
    <cellStyle name="Normal 10 2 3 5 2 2 2 3" xfId="25651" xr:uid="{7E1007B9-688B-413E-8586-B70A1DBB4C83}"/>
    <cellStyle name="Normal 10 2 3 5 2 2 3" xfId="12935" xr:uid="{AD162AA0-0C69-4BF5-9BE4-9925D8FE75F5}"/>
    <cellStyle name="Normal 10 2 3 5 2 2 3 2" xfId="29875" xr:uid="{FD2A7558-D3AC-45E4-8B9B-16E77578B5F7}"/>
    <cellStyle name="Normal 10 2 3 5 2 2 4" xfId="21427" xr:uid="{F388E5E1-F346-4125-AE7C-A258FC8575BC}"/>
    <cellStyle name="Normal 10 2 3 5 2 3" xfId="6599" xr:uid="{A9A7357D-4A45-413B-8493-9B7E8B0D7F05}"/>
    <cellStyle name="Normal 10 2 3 5 2 3 2" xfId="15047" xr:uid="{1126A719-8E1D-44D3-AFC8-CA866955176E}"/>
    <cellStyle name="Normal 10 2 3 5 2 3 2 2" xfId="31987" xr:uid="{404760C5-F9C5-47B7-B30E-D5888C01DCCD}"/>
    <cellStyle name="Normal 10 2 3 5 2 3 3" xfId="23539" xr:uid="{DCD32CEC-6D6B-400E-AB5E-7768B6B2CFB2}"/>
    <cellStyle name="Normal 10 2 3 5 2 4" xfId="10823" xr:uid="{9655A8BB-C4E8-425F-837D-F38E0A723731}"/>
    <cellStyle name="Normal 10 2 3 5 2 4 2" xfId="27763" xr:uid="{23D982DB-0A7D-4CF1-806D-2ED683310062}"/>
    <cellStyle name="Normal 10 2 3 5 2 5" xfId="19315" xr:uid="{80756B76-D584-4FD7-AA92-9DBFF68A5FDC}"/>
    <cellStyle name="Normal 10 2 3 5 3" xfId="3429" xr:uid="{2E50E7BA-3386-4D1C-A287-802E7D129F5C}"/>
    <cellStyle name="Normal 10 2 3 5 3 2" xfId="7655" xr:uid="{3FFC3589-D00E-42D7-BF43-C2E57B80C7CB}"/>
    <cellStyle name="Normal 10 2 3 5 3 2 2" xfId="16103" xr:uid="{9F269BAD-B350-4E38-B0D1-34C28FC05E16}"/>
    <cellStyle name="Normal 10 2 3 5 3 2 2 2" xfId="33043" xr:uid="{77CF92CE-1680-4E82-BAE1-43B7AA41D14F}"/>
    <cellStyle name="Normal 10 2 3 5 3 2 3" xfId="24595" xr:uid="{72EBC5A0-04F6-46F2-B04A-1F306E8C7E60}"/>
    <cellStyle name="Normal 10 2 3 5 3 3" xfId="11879" xr:uid="{50BBEC14-C42C-4198-8643-EAEF5C5FC1E8}"/>
    <cellStyle name="Normal 10 2 3 5 3 3 2" xfId="28819" xr:uid="{350ABEC7-40E9-4038-A4CD-F3603AFBFC2A}"/>
    <cellStyle name="Normal 10 2 3 5 3 4" xfId="20371" xr:uid="{5E53DF7F-89BB-4880-8DB5-73C68ACBFB4B}"/>
    <cellStyle name="Normal 10 2 3 5 4" xfId="5543" xr:uid="{3C60BC34-6368-43EF-870B-42DD9B0D79F6}"/>
    <cellStyle name="Normal 10 2 3 5 4 2" xfId="13991" xr:uid="{460B5388-9D4E-40CD-A74D-B33B7C4F21E3}"/>
    <cellStyle name="Normal 10 2 3 5 4 2 2" xfId="30931" xr:uid="{05F716A2-FCD1-443B-8FFA-A765AE174DA9}"/>
    <cellStyle name="Normal 10 2 3 5 4 3" xfId="22483" xr:uid="{7236C82A-CF54-4626-9B0F-A8CAEBB851D8}"/>
    <cellStyle name="Normal 10 2 3 5 5" xfId="9767" xr:uid="{F43DFAB2-C9A5-4A49-A238-244FAF7F4065}"/>
    <cellStyle name="Normal 10 2 3 5 5 2" xfId="26707" xr:uid="{1FDFDD92-88B1-453E-9521-BEBB6FC14E32}"/>
    <cellStyle name="Normal 10 2 3 5 6" xfId="18259" xr:uid="{E693B2BC-77F7-4E7C-B457-69DB90692569}"/>
    <cellStyle name="Normal 10 2 3 6" xfId="1493" xr:uid="{9EF02BF5-BD1E-4D9B-9EC0-D6F48F9BB486}"/>
    <cellStyle name="Normal 10 2 3 6 2" xfId="3605" xr:uid="{0DB28774-8BFF-4D64-BEA9-B84F777FDB30}"/>
    <cellStyle name="Normal 10 2 3 6 2 2" xfId="7831" xr:uid="{240EA680-C83A-48D3-9BCC-4B8F0AD658E5}"/>
    <cellStyle name="Normal 10 2 3 6 2 2 2" xfId="16279" xr:uid="{02A426E9-5D54-43D6-9EE0-5F8B22697DB5}"/>
    <cellStyle name="Normal 10 2 3 6 2 2 2 2" xfId="33219" xr:uid="{391C1C9B-2C6F-45CB-96BE-2B272389FA59}"/>
    <cellStyle name="Normal 10 2 3 6 2 2 3" xfId="24771" xr:uid="{721EE9DB-BEE0-4067-9E78-BAA1F558996D}"/>
    <cellStyle name="Normal 10 2 3 6 2 3" xfId="12055" xr:uid="{C5CF3D24-995C-45CD-B263-C18757469F55}"/>
    <cellStyle name="Normal 10 2 3 6 2 3 2" xfId="28995" xr:uid="{11B57673-8185-486F-97CF-E4FB5326EC10}"/>
    <cellStyle name="Normal 10 2 3 6 2 4" xfId="20547" xr:uid="{EC19D06E-ED27-42C8-A157-D3B07099244B}"/>
    <cellStyle name="Normal 10 2 3 6 3" xfId="5719" xr:uid="{B39FCCF4-3FCD-46B8-B9F2-16DD3DFC0941}"/>
    <cellStyle name="Normal 10 2 3 6 3 2" xfId="14167" xr:uid="{1E36F826-3816-486F-A473-9DC5850C42DD}"/>
    <cellStyle name="Normal 10 2 3 6 3 2 2" xfId="31107" xr:uid="{42A9A817-3A60-403B-87FE-48DC1CDBCD5D}"/>
    <cellStyle name="Normal 10 2 3 6 3 3" xfId="22659" xr:uid="{243E855F-0560-4A2A-828B-806EEFC9A4F9}"/>
    <cellStyle name="Normal 10 2 3 6 4" xfId="9943" xr:uid="{3322FDC0-CEC3-4626-B5F7-57CE774885AB}"/>
    <cellStyle name="Normal 10 2 3 6 4 2" xfId="26883" xr:uid="{A4EFFBBB-0B12-492A-A82D-B42E6436B8A7}"/>
    <cellStyle name="Normal 10 2 3 6 5" xfId="18435" xr:uid="{5E45FD07-3E16-4AC7-B15B-E07C84DCE01A}"/>
    <cellStyle name="Normal 10 2 3 7" xfId="2549" xr:uid="{C85E6F39-DED1-48FF-8229-AFA77D2D15CA}"/>
    <cellStyle name="Normal 10 2 3 7 2" xfId="6775" xr:uid="{F4482674-3C89-4EE0-8F33-C9F766E29873}"/>
    <cellStyle name="Normal 10 2 3 7 2 2" xfId="15223" xr:uid="{483B00DF-73F7-4E29-A15D-1E0CC13A28F6}"/>
    <cellStyle name="Normal 10 2 3 7 2 2 2" xfId="32163" xr:uid="{B1E6D0E0-6B03-4B41-B6DB-794D12B87345}"/>
    <cellStyle name="Normal 10 2 3 7 2 3" xfId="23715" xr:uid="{73161605-B0B9-47F6-97E7-B9FD25B91BB0}"/>
    <cellStyle name="Normal 10 2 3 7 3" xfId="10999" xr:uid="{DEE5DED5-DE67-4EA4-B6B9-0DEF481118AD}"/>
    <cellStyle name="Normal 10 2 3 7 3 2" xfId="27939" xr:uid="{593FD38E-4002-4E9D-9AC1-ECA03092FDB6}"/>
    <cellStyle name="Normal 10 2 3 7 4" xfId="19491" xr:uid="{397A4D8F-2C5E-46C7-BC62-105D72AF1843}"/>
    <cellStyle name="Normal 10 2 3 8" xfId="4662" xr:uid="{3C6265E3-86E4-4BAE-BFBC-2EEEB90510B5}"/>
    <cellStyle name="Normal 10 2 3 8 2" xfId="13111" xr:uid="{02077828-69D0-4836-BE3E-AF250D3FC97B}"/>
    <cellStyle name="Normal 10 2 3 8 2 2" xfId="30051" xr:uid="{C3F7257B-B470-4A32-836F-3CF5D663E0E5}"/>
    <cellStyle name="Normal 10 2 3 8 3" xfId="21603" xr:uid="{1576AFD1-760B-4D2C-B579-9DA5A291ED24}"/>
    <cellStyle name="Normal 10 2 3 9" xfId="8887" xr:uid="{1288069A-8661-4120-9143-F0BB4713F9B6}"/>
    <cellStyle name="Normal 10 2 3 9 2" xfId="25827" xr:uid="{6F85A303-C5F4-49CA-8041-99E483EFD76B}"/>
    <cellStyle name="Normal 10 2 4" xfId="605" xr:uid="{5F3DEE59-DA34-44B9-BA83-E620044309E9}"/>
    <cellStyle name="Normal 10 2 4 2" xfId="957" xr:uid="{3C606109-1714-43A8-9762-E551F6AE3E20}"/>
    <cellStyle name="Normal 10 2 4 2 2" xfId="2019" xr:uid="{27E49DE7-A3E3-46E6-AC0A-C9C8D5665E86}"/>
    <cellStyle name="Normal 10 2 4 2 2 2" xfId="4131" xr:uid="{04797DB8-FA0B-4A3A-9735-F0514F9BC859}"/>
    <cellStyle name="Normal 10 2 4 2 2 2 2" xfId="8357" xr:uid="{87910A92-989B-41DB-92B5-DD76F590249B}"/>
    <cellStyle name="Normal 10 2 4 2 2 2 2 2" xfId="16805" xr:uid="{9B91AF8B-B6B0-455F-B246-103272F4EE1B}"/>
    <cellStyle name="Normal 10 2 4 2 2 2 2 2 2" xfId="33745" xr:uid="{9F2AB37D-5B45-4A0E-9A41-8A1DD49352CE}"/>
    <cellStyle name="Normal 10 2 4 2 2 2 2 3" xfId="25297" xr:uid="{9A8A9F7A-3357-4BF6-80AA-3773A3F9C367}"/>
    <cellStyle name="Normal 10 2 4 2 2 2 3" xfId="12581" xr:uid="{B33DDA1E-5E9F-41B0-967A-C2D7D7062B29}"/>
    <cellStyle name="Normal 10 2 4 2 2 2 3 2" xfId="29521" xr:uid="{1051001B-A7CF-441D-83ED-56378788BE29}"/>
    <cellStyle name="Normal 10 2 4 2 2 2 4" xfId="21073" xr:uid="{ED6F13C5-F532-4E90-8938-504F85261FAB}"/>
    <cellStyle name="Normal 10 2 4 2 2 3" xfId="6245" xr:uid="{725CBAD8-E114-434B-A47A-94429B3B2CFB}"/>
    <cellStyle name="Normal 10 2 4 2 2 3 2" xfId="14693" xr:uid="{59376490-DE6B-4198-A756-C5E8BB28E416}"/>
    <cellStyle name="Normal 10 2 4 2 2 3 2 2" xfId="31633" xr:uid="{A30B38A7-A10A-48EB-8991-475E96CEAD6C}"/>
    <cellStyle name="Normal 10 2 4 2 2 3 3" xfId="23185" xr:uid="{36D7F226-4D24-49FD-A345-E15C3554AF65}"/>
    <cellStyle name="Normal 10 2 4 2 2 4" xfId="10469" xr:uid="{63B865BD-288A-4CBA-B370-54BA55048A2E}"/>
    <cellStyle name="Normal 10 2 4 2 2 4 2" xfId="27409" xr:uid="{6862EE9C-EEDB-40A2-852E-2CBDD2EB07DA}"/>
    <cellStyle name="Normal 10 2 4 2 2 5" xfId="18961" xr:uid="{8A19D0D4-E45A-443D-8E61-E6F8F06733F1}"/>
    <cellStyle name="Normal 10 2 4 2 3" xfId="3075" xr:uid="{9FB9E4A1-717D-4563-BE83-4685B1BE9C05}"/>
    <cellStyle name="Normal 10 2 4 2 3 2" xfId="7301" xr:uid="{72F88136-D1ED-4367-8A3C-80EC2EBB1AAE}"/>
    <cellStyle name="Normal 10 2 4 2 3 2 2" xfId="15749" xr:uid="{9B38D9AC-A797-4F32-A059-DBF1D3019034}"/>
    <cellStyle name="Normal 10 2 4 2 3 2 2 2" xfId="32689" xr:uid="{A43ADDDF-5182-4760-A1AD-E7F7514FDD1B}"/>
    <cellStyle name="Normal 10 2 4 2 3 2 3" xfId="24241" xr:uid="{5133FEAA-8CD8-44F5-BE86-355882698D83}"/>
    <cellStyle name="Normal 10 2 4 2 3 3" xfId="11525" xr:uid="{874C7E51-CAE4-40DC-BB1E-6929A0506224}"/>
    <cellStyle name="Normal 10 2 4 2 3 3 2" xfId="28465" xr:uid="{0496E57F-3B29-4F8E-BEC8-D9BDDDE2379C}"/>
    <cellStyle name="Normal 10 2 4 2 3 4" xfId="20017" xr:uid="{36FC9466-1053-49A0-AC4E-80BD78D58E84}"/>
    <cellStyle name="Normal 10 2 4 2 4" xfId="5189" xr:uid="{E12DD5A7-D8D5-4FD9-8B9C-709B9DFB8FBD}"/>
    <cellStyle name="Normal 10 2 4 2 4 2" xfId="13637" xr:uid="{7F535295-6DE5-41FC-A000-72083B9F594A}"/>
    <cellStyle name="Normal 10 2 4 2 4 2 2" xfId="30577" xr:uid="{812C86CB-0101-402E-B569-99F68DF759EB}"/>
    <cellStyle name="Normal 10 2 4 2 4 3" xfId="22129" xr:uid="{39908277-D65B-4CE1-8A0C-21D03D9956A4}"/>
    <cellStyle name="Normal 10 2 4 2 5" xfId="9413" xr:uid="{236ADCD0-6CD2-443D-9015-33FA592A3754}"/>
    <cellStyle name="Normal 10 2 4 2 5 2" xfId="26353" xr:uid="{AAD2BD19-58A0-43C6-8C26-80062005DC18}"/>
    <cellStyle name="Normal 10 2 4 2 6" xfId="17905" xr:uid="{3CEB21B9-29DB-41EC-8EC4-DEF97DD8EC18}"/>
    <cellStyle name="Normal 10 2 4 3" xfId="1667" xr:uid="{C1B1D6E6-8236-4C76-9584-F22C2FE9641A}"/>
    <cellStyle name="Normal 10 2 4 3 2" xfId="3779" xr:uid="{9B759CD1-2392-4264-A0D6-D06F9DC65C11}"/>
    <cellStyle name="Normal 10 2 4 3 2 2" xfId="8005" xr:uid="{316CCAA3-E48C-47FC-AEDB-A37DFBCF4928}"/>
    <cellStyle name="Normal 10 2 4 3 2 2 2" xfId="16453" xr:uid="{C83D1A32-00FF-455B-8BE2-63D54817457B}"/>
    <cellStyle name="Normal 10 2 4 3 2 2 2 2" xfId="33393" xr:uid="{7B3319AE-F01E-425B-BD10-E3FFC77FCE33}"/>
    <cellStyle name="Normal 10 2 4 3 2 2 3" xfId="24945" xr:uid="{FAB801A0-BA94-4D5F-A11E-6CDBC88F0BC0}"/>
    <cellStyle name="Normal 10 2 4 3 2 3" xfId="12229" xr:uid="{2DAB4E14-4637-4A39-98BE-CF447ADDD3A3}"/>
    <cellStyle name="Normal 10 2 4 3 2 3 2" xfId="29169" xr:uid="{58D15C0F-16CC-452A-B0AA-BF3FB461926E}"/>
    <cellStyle name="Normal 10 2 4 3 2 4" xfId="20721" xr:uid="{432DECEA-8330-4CE8-8C2B-DDABB0687AE4}"/>
    <cellStyle name="Normal 10 2 4 3 3" xfId="5893" xr:uid="{8D4A067B-9B3B-4D0D-B13C-3029EB62058D}"/>
    <cellStyle name="Normal 10 2 4 3 3 2" xfId="14341" xr:uid="{144CB8C6-09AC-4CC1-890E-0AE1968EF1AC}"/>
    <cellStyle name="Normal 10 2 4 3 3 2 2" xfId="31281" xr:uid="{C0D13721-1C64-4CAF-8096-E46130E80C16}"/>
    <cellStyle name="Normal 10 2 4 3 3 3" xfId="22833" xr:uid="{992C8EBE-FD66-43E8-AAEB-216EE4578B04}"/>
    <cellStyle name="Normal 10 2 4 3 4" xfId="10117" xr:uid="{ADD17ABA-2BE8-46DE-9D8A-9510C50EEB5B}"/>
    <cellStyle name="Normal 10 2 4 3 4 2" xfId="27057" xr:uid="{1D732B1B-3302-49F8-8710-294721FE584C}"/>
    <cellStyle name="Normal 10 2 4 3 5" xfId="18609" xr:uid="{5ADFFE08-99FB-4B23-8E15-B36FB07C5884}"/>
    <cellStyle name="Normal 10 2 4 4" xfId="2723" xr:uid="{B72385FB-3FAF-45B9-BBAF-4EBC3B8E4027}"/>
    <cellStyle name="Normal 10 2 4 4 2" xfId="6949" xr:uid="{8120DFCF-A06C-4A4A-98E5-E2DBACF26FBC}"/>
    <cellStyle name="Normal 10 2 4 4 2 2" xfId="15397" xr:uid="{0F1B7FB3-05A9-4FE3-92FC-F879705CB677}"/>
    <cellStyle name="Normal 10 2 4 4 2 2 2" xfId="32337" xr:uid="{1451CC29-F7DA-4564-9108-A4244A87D7C3}"/>
    <cellStyle name="Normal 10 2 4 4 2 3" xfId="23889" xr:uid="{65457587-6BBF-4B7E-B1B8-950D188422D9}"/>
    <cellStyle name="Normal 10 2 4 4 3" xfId="11173" xr:uid="{888209BF-01B6-4B2E-9981-C0E760E21675}"/>
    <cellStyle name="Normal 10 2 4 4 3 2" xfId="28113" xr:uid="{EDDB09F0-6952-479B-959D-EB42071CD130}"/>
    <cellStyle name="Normal 10 2 4 4 4" xfId="19665" xr:uid="{8B049244-6D23-42EC-A9E1-4D727CA6BE10}"/>
    <cellStyle name="Normal 10 2 4 5" xfId="4837" xr:uid="{5558CAC8-E800-4FD2-8C9A-ACE09AA872ED}"/>
    <cellStyle name="Normal 10 2 4 5 2" xfId="13285" xr:uid="{071B375D-2C1A-49AF-85ED-507B6BA3D3DC}"/>
    <cellStyle name="Normal 10 2 4 5 2 2" xfId="30225" xr:uid="{81190297-EFB6-40A3-8066-9BDD0C29FA65}"/>
    <cellStyle name="Normal 10 2 4 5 3" xfId="21777" xr:uid="{6B933CB7-F29E-45A6-9B61-578444A32BFD}"/>
    <cellStyle name="Normal 10 2 4 6" xfId="9061" xr:uid="{F760D0A9-4CE8-4ADE-A81C-33D7AD8DC28D}"/>
    <cellStyle name="Normal 10 2 4 6 2" xfId="26001" xr:uid="{759F5069-908F-41F7-A078-48226BF5F89B}"/>
    <cellStyle name="Normal 10 2 4 7" xfId="17553" xr:uid="{92A135EA-6A25-4459-8B16-0785C74CA2E8}"/>
    <cellStyle name="Normal 10 2 5" xfId="781" xr:uid="{55C6C479-FDA6-485F-A44D-A55C92A7AC14}"/>
    <cellStyle name="Normal 10 2 5 2" xfId="1843" xr:uid="{6666E213-9516-4344-9509-77AE063F5571}"/>
    <cellStyle name="Normal 10 2 5 2 2" xfId="3955" xr:uid="{2C39C065-5010-470F-8BD2-F9AF76CEF1AD}"/>
    <cellStyle name="Normal 10 2 5 2 2 2" xfId="8181" xr:uid="{CF48FF6D-B8BE-44F2-9B53-5DB53321D49B}"/>
    <cellStyle name="Normal 10 2 5 2 2 2 2" xfId="16629" xr:uid="{7FD0A1A8-B78F-42A6-9348-7FEFD2D3027D}"/>
    <cellStyle name="Normal 10 2 5 2 2 2 2 2" xfId="33569" xr:uid="{190D5883-2E21-4C8C-8C69-06BFDE49C021}"/>
    <cellStyle name="Normal 10 2 5 2 2 2 3" xfId="25121" xr:uid="{80736F5E-7D98-4B88-B976-76C7091F72F5}"/>
    <cellStyle name="Normal 10 2 5 2 2 3" xfId="12405" xr:uid="{8013752B-0BB4-4AAC-929B-A1B40851E2B2}"/>
    <cellStyle name="Normal 10 2 5 2 2 3 2" xfId="29345" xr:uid="{68229DA9-5C90-47AD-BEB5-D76CD42A50A5}"/>
    <cellStyle name="Normal 10 2 5 2 2 4" xfId="20897" xr:uid="{307E6621-52D8-4E49-ADD0-8D28EAC59C0D}"/>
    <cellStyle name="Normal 10 2 5 2 3" xfId="6069" xr:uid="{61274D15-9FD1-4EA1-B549-F264761562D9}"/>
    <cellStyle name="Normal 10 2 5 2 3 2" xfId="14517" xr:uid="{D0C43274-3BD1-436C-BD1E-3AFFA3E3E2D2}"/>
    <cellStyle name="Normal 10 2 5 2 3 2 2" xfId="31457" xr:uid="{F8B08096-8EFE-4EB4-8860-CC538CB4F655}"/>
    <cellStyle name="Normal 10 2 5 2 3 3" xfId="23009" xr:uid="{DB1A9CBF-FFCE-4CC4-BE3C-70F4F37D749F}"/>
    <cellStyle name="Normal 10 2 5 2 4" xfId="10293" xr:uid="{B39EBB39-249B-4D93-9D7C-7627A1A7D8BA}"/>
    <cellStyle name="Normal 10 2 5 2 4 2" xfId="27233" xr:uid="{6ABD50EC-3267-4096-BE14-E398F3DA6882}"/>
    <cellStyle name="Normal 10 2 5 2 5" xfId="18785" xr:uid="{DAD2AD5C-3FAE-49A7-9846-74BA17ADE664}"/>
    <cellStyle name="Normal 10 2 5 3" xfId="2899" xr:uid="{F484C73D-DE15-4804-A26E-5588134C716C}"/>
    <cellStyle name="Normal 10 2 5 3 2" xfId="7125" xr:uid="{8D21FD08-06A2-4DA9-B399-D398F45BFFA6}"/>
    <cellStyle name="Normal 10 2 5 3 2 2" xfId="15573" xr:uid="{BB567539-1980-4DC3-B320-AC578439ED7B}"/>
    <cellStyle name="Normal 10 2 5 3 2 2 2" xfId="32513" xr:uid="{B60CFD20-018E-44BA-B180-F3AA4A8A4661}"/>
    <cellStyle name="Normal 10 2 5 3 2 3" xfId="24065" xr:uid="{FA3656F4-897E-42B6-969B-13AF2A53DCB8}"/>
    <cellStyle name="Normal 10 2 5 3 3" xfId="11349" xr:uid="{EE153E91-8FDF-4306-8035-F8E99CCF8650}"/>
    <cellStyle name="Normal 10 2 5 3 3 2" xfId="28289" xr:uid="{82F068AB-4670-4143-81B6-DC371B12AC0B}"/>
    <cellStyle name="Normal 10 2 5 3 4" xfId="19841" xr:uid="{5D204190-8F80-460C-8D08-26DC4F4E1536}"/>
    <cellStyle name="Normal 10 2 5 4" xfId="5013" xr:uid="{F7BBE191-313A-4900-AD17-B1DA9E54E13A}"/>
    <cellStyle name="Normal 10 2 5 4 2" xfId="13461" xr:uid="{570817AA-746C-4556-9E94-6952EC6F4A5E}"/>
    <cellStyle name="Normal 10 2 5 4 2 2" xfId="30401" xr:uid="{C2305F4D-12D4-434D-ABF8-F92F00A2A481}"/>
    <cellStyle name="Normal 10 2 5 4 3" xfId="21953" xr:uid="{A56390D5-C6C2-467F-81FE-B94BD0A2302A}"/>
    <cellStyle name="Normal 10 2 5 5" xfId="9237" xr:uid="{FCAB5C1E-8A2C-4696-A31E-7D2CD27E99A9}"/>
    <cellStyle name="Normal 10 2 5 5 2" xfId="26177" xr:uid="{B8E35210-3A75-4F81-9E04-0C10A507E2D0}"/>
    <cellStyle name="Normal 10 2 5 6" xfId="17729" xr:uid="{D8E8BA79-7A60-451E-9309-59A3801A92E0}"/>
    <cellStyle name="Normal 10 2 6" xfId="1133" xr:uid="{8359619F-6530-4927-B2BD-94090F2BF2C3}"/>
    <cellStyle name="Normal 10 2 6 2" xfId="2195" xr:uid="{5E8D244E-6A9D-4C15-8139-BB11C987FCE9}"/>
    <cellStyle name="Normal 10 2 6 2 2" xfId="4307" xr:uid="{23D8F4A3-A40F-4616-8A02-65D2809FD343}"/>
    <cellStyle name="Normal 10 2 6 2 2 2" xfId="8533" xr:uid="{D626ABDE-178F-4AEF-A43E-00B5BC790128}"/>
    <cellStyle name="Normal 10 2 6 2 2 2 2" xfId="16981" xr:uid="{D08001CA-9013-48D8-9922-B4C7C78ABC82}"/>
    <cellStyle name="Normal 10 2 6 2 2 2 2 2" xfId="33921" xr:uid="{17072AF9-E974-4BE4-887D-CBBA656A2974}"/>
    <cellStyle name="Normal 10 2 6 2 2 2 3" xfId="25473" xr:uid="{C61B33FC-A2A5-4EFB-B989-A40DB69924EC}"/>
    <cellStyle name="Normal 10 2 6 2 2 3" xfId="12757" xr:uid="{2D5ED8C1-65EC-447F-8054-C5CA8E27A30A}"/>
    <cellStyle name="Normal 10 2 6 2 2 3 2" xfId="29697" xr:uid="{314ABE50-55BC-4B9D-8DD6-C99A126F9EA1}"/>
    <cellStyle name="Normal 10 2 6 2 2 4" xfId="21249" xr:uid="{5B7390D0-BD40-462A-8F8D-E3BE1C48DF5A}"/>
    <cellStyle name="Normal 10 2 6 2 3" xfId="6421" xr:uid="{B05714C3-BD56-4B66-97A2-4155DC42C396}"/>
    <cellStyle name="Normal 10 2 6 2 3 2" xfId="14869" xr:uid="{72CFF140-0E11-4636-8CAD-CBA8DC3332DE}"/>
    <cellStyle name="Normal 10 2 6 2 3 2 2" xfId="31809" xr:uid="{E0C012FB-0D83-4FE9-B330-96126BF48925}"/>
    <cellStyle name="Normal 10 2 6 2 3 3" xfId="23361" xr:uid="{FE7E7E74-3DE3-40FF-B69D-A49EEF4C8DBB}"/>
    <cellStyle name="Normal 10 2 6 2 4" xfId="10645" xr:uid="{F1393F0B-AE0A-4484-8F50-EC2B7A44E892}"/>
    <cellStyle name="Normal 10 2 6 2 4 2" xfId="27585" xr:uid="{26B70662-2CBD-4F8D-BB2E-E9972E5330A6}"/>
    <cellStyle name="Normal 10 2 6 2 5" xfId="19137" xr:uid="{C9B99F16-C667-42D5-93E6-CD60A706CBB6}"/>
    <cellStyle name="Normal 10 2 6 3" xfId="3251" xr:uid="{532806AB-5BD6-4DFD-B882-234EB9D73E1D}"/>
    <cellStyle name="Normal 10 2 6 3 2" xfId="7477" xr:uid="{F8E5108F-5713-4459-9D7A-C94E47A27E2B}"/>
    <cellStyle name="Normal 10 2 6 3 2 2" xfId="15925" xr:uid="{944B9CAD-E29D-41AD-9622-421C4CDDECE5}"/>
    <cellStyle name="Normal 10 2 6 3 2 2 2" xfId="32865" xr:uid="{D80B7661-E684-464A-A4C2-C6ACB6732762}"/>
    <cellStyle name="Normal 10 2 6 3 2 3" xfId="24417" xr:uid="{54C10097-497D-43E4-BC1F-E213CEBDAD0B}"/>
    <cellStyle name="Normal 10 2 6 3 3" xfId="11701" xr:uid="{ECD80C68-3F97-4D06-AC75-33BC29CFED87}"/>
    <cellStyle name="Normal 10 2 6 3 3 2" xfId="28641" xr:uid="{796E5581-12C0-475A-A18E-1887C13FBD5B}"/>
    <cellStyle name="Normal 10 2 6 3 4" xfId="20193" xr:uid="{0F654A17-0736-45CE-9A3D-DCE14B29DAFD}"/>
    <cellStyle name="Normal 10 2 6 4" xfId="5365" xr:uid="{8089D656-BB4B-43D0-92D1-FB4D7523A4BB}"/>
    <cellStyle name="Normal 10 2 6 4 2" xfId="13813" xr:uid="{81211FAD-488F-44BA-8DB0-6ACBA28EBD55}"/>
    <cellStyle name="Normal 10 2 6 4 2 2" xfId="30753" xr:uid="{21B5C939-2895-427D-84C9-AEED74435C5E}"/>
    <cellStyle name="Normal 10 2 6 4 3" xfId="22305" xr:uid="{B0709474-D779-4690-8721-8E9830C93F49}"/>
    <cellStyle name="Normal 10 2 6 5" xfId="9589" xr:uid="{82DC1F31-A2BB-4163-B640-45AC66C993C3}"/>
    <cellStyle name="Normal 10 2 6 5 2" xfId="26529" xr:uid="{51A304CB-5BD0-4167-824A-E0614CAF9FE0}"/>
    <cellStyle name="Normal 10 2 6 6" xfId="18081" xr:uid="{473888E8-6B86-4F46-AEDF-44B52580B167}"/>
    <cellStyle name="Normal 10 2 7" xfId="1315" xr:uid="{4037FD1A-72AF-4204-95A3-D624BEAD0C78}"/>
    <cellStyle name="Normal 10 2 7 2" xfId="2371" xr:uid="{3A718C10-FAA4-40D3-868F-9BAF83B9B40F}"/>
    <cellStyle name="Normal 10 2 7 2 2" xfId="4483" xr:uid="{368F9A3F-F2BF-4C65-8313-D0A095AAF96D}"/>
    <cellStyle name="Normal 10 2 7 2 2 2" xfId="8709" xr:uid="{6B4D2B63-FB9D-4340-84F8-811B9CE2CE85}"/>
    <cellStyle name="Normal 10 2 7 2 2 2 2" xfId="17157" xr:uid="{DD1A14DD-F568-4336-B243-95D1935FC367}"/>
    <cellStyle name="Normal 10 2 7 2 2 2 2 2" xfId="34097" xr:uid="{EB1B4AC5-EC90-4DBD-8310-827D501A5040}"/>
    <cellStyle name="Normal 10 2 7 2 2 2 3" xfId="25649" xr:uid="{D68E1F31-1B03-466D-9301-71083DEBA816}"/>
    <cellStyle name="Normal 10 2 7 2 2 3" xfId="12933" xr:uid="{8AE4823D-1F6B-4047-AE3F-579547D0A9D7}"/>
    <cellStyle name="Normal 10 2 7 2 2 3 2" xfId="29873" xr:uid="{11449B17-BD59-4A5B-B977-3755C725913F}"/>
    <cellStyle name="Normal 10 2 7 2 2 4" xfId="21425" xr:uid="{078CAF51-AF1F-4FD3-ADAB-86F1AB724D29}"/>
    <cellStyle name="Normal 10 2 7 2 3" xfId="6597" xr:uid="{C356C4E4-3B1F-4EF4-B00B-C83A6F3EFCC0}"/>
    <cellStyle name="Normal 10 2 7 2 3 2" xfId="15045" xr:uid="{CAB0D715-7974-45C3-A8F7-6BDCEFD736B8}"/>
    <cellStyle name="Normal 10 2 7 2 3 2 2" xfId="31985" xr:uid="{AF4E01AE-23C2-4FE0-89F6-9106AB5E5890}"/>
    <cellStyle name="Normal 10 2 7 2 3 3" xfId="23537" xr:uid="{E33820D9-346C-4AD7-A072-BB0E299459E4}"/>
    <cellStyle name="Normal 10 2 7 2 4" xfId="10821" xr:uid="{50E92C6B-4145-4C00-97EE-97E839C0CDE3}"/>
    <cellStyle name="Normal 10 2 7 2 4 2" xfId="27761" xr:uid="{CBD8CA4B-E1E7-4CAF-AF5F-B2B517D59D69}"/>
    <cellStyle name="Normal 10 2 7 2 5" xfId="19313" xr:uid="{0A92699B-C0CA-4BEC-BB0B-8E2C146AAE2A}"/>
    <cellStyle name="Normal 10 2 7 3" xfId="3427" xr:uid="{DDAC065B-1DAB-43A6-B8FB-02624772070C}"/>
    <cellStyle name="Normal 10 2 7 3 2" xfId="7653" xr:uid="{9E5BA297-FD5B-4191-8AE2-100258996F16}"/>
    <cellStyle name="Normal 10 2 7 3 2 2" xfId="16101" xr:uid="{F13D3653-3EA4-4E5B-8BA4-6C8B53E910B1}"/>
    <cellStyle name="Normal 10 2 7 3 2 2 2" xfId="33041" xr:uid="{FD0787C5-4872-41AD-A537-FC972FD3A5D2}"/>
    <cellStyle name="Normal 10 2 7 3 2 3" xfId="24593" xr:uid="{97CF89CB-C16A-4934-B7E5-1DB780D14521}"/>
    <cellStyle name="Normal 10 2 7 3 3" xfId="11877" xr:uid="{C843B25C-8E93-48DA-94A0-D99D5D4A30E2}"/>
    <cellStyle name="Normal 10 2 7 3 3 2" xfId="28817" xr:uid="{A0E4CB8C-59D9-4298-8701-B8D33C82E7D4}"/>
    <cellStyle name="Normal 10 2 7 3 4" xfId="20369" xr:uid="{4D466DF3-7F62-450A-9BAD-8BDBB0F44A87}"/>
    <cellStyle name="Normal 10 2 7 4" xfId="5541" xr:uid="{BE0769DA-53B3-4A5A-AE9E-C286A49CF991}"/>
    <cellStyle name="Normal 10 2 7 4 2" xfId="13989" xr:uid="{8A1470FD-50A1-4248-8CD9-B8A46E5B2B74}"/>
    <cellStyle name="Normal 10 2 7 4 2 2" xfId="30929" xr:uid="{72C467DA-8C31-47BC-B429-84428A88F948}"/>
    <cellStyle name="Normal 10 2 7 4 3" xfId="22481" xr:uid="{FB13CDEF-1BFC-4632-ADF4-E34B9FBBD735}"/>
    <cellStyle name="Normal 10 2 7 5" xfId="9765" xr:uid="{455B8D73-175A-44B8-BF0C-C5AABD2358FB}"/>
    <cellStyle name="Normal 10 2 7 5 2" xfId="26705" xr:uid="{8A7CA221-CB17-4DFF-A092-F50F1B70FA69}"/>
    <cellStyle name="Normal 10 2 7 6" xfId="18257" xr:uid="{643B7F64-20C2-45C2-BDCB-C108FA95A93E}"/>
    <cellStyle name="Normal 10 2 8" xfId="1491" xr:uid="{C5B7C6C7-FD37-41EC-AE9C-62C05C6C39DA}"/>
    <cellStyle name="Normal 10 2 8 2" xfId="3603" xr:uid="{F028D5EC-944B-4CA8-BF84-B2EFB5638C54}"/>
    <cellStyle name="Normal 10 2 8 2 2" xfId="7829" xr:uid="{AB2A2536-5C66-4B4F-B29D-548DBEDADE95}"/>
    <cellStyle name="Normal 10 2 8 2 2 2" xfId="16277" xr:uid="{F0C029BF-2F04-4156-B7DF-FAAADE742D90}"/>
    <cellStyle name="Normal 10 2 8 2 2 2 2" xfId="33217" xr:uid="{EF350A18-53D1-4437-87D9-288529AB5C00}"/>
    <cellStyle name="Normal 10 2 8 2 2 3" xfId="24769" xr:uid="{F8E37BD7-1ED7-437F-9F2F-9F7D181DD1E9}"/>
    <cellStyle name="Normal 10 2 8 2 3" xfId="12053" xr:uid="{22B091FB-8295-4DBF-AA91-27E6FCA8A915}"/>
    <cellStyle name="Normal 10 2 8 2 3 2" xfId="28993" xr:uid="{99534847-A1FE-46F4-9A9F-ED879B10EE5D}"/>
    <cellStyle name="Normal 10 2 8 2 4" xfId="20545" xr:uid="{25285062-0FCE-40A7-879F-895DBB1C24FF}"/>
    <cellStyle name="Normal 10 2 8 3" xfId="5717" xr:uid="{58F14BC5-EFEA-409C-A5EE-E5A2ECD0FC66}"/>
    <cellStyle name="Normal 10 2 8 3 2" xfId="14165" xr:uid="{DF7BF0BA-F4CA-4AA6-9A99-3773A2E26500}"/>
    <cellStyle name="Normal 10 2 8 3 2 2" xfId="31105" xr:uid="{8050FFB2-96AA-4391-A0A1-8E5433C66232}"/>
    <cellStyle name="Normal 10 2 8 3 3" xfId="22657" xr:uid="{82646D9A-CEE5-46F0-9400-E70E00FE2578}"/>
    <cellStyle name="Normal 10 2 8 4" xfId="9941" xr:uid="{1C8326F8-96ED-42F1-9A2C-3D80AF40F106}"/>
    <cellStyle name="Normal 10 2 8 4 2" xfId="26881" xr:uid="{6317B97B-9893-46FF-839E-347A8FFCED88}"/>
    <cellStyle name="Normal 10 2 8 5" xfId="18433" xr:uid="{3205D2EC-3740-4917-B616-DAD32752CE11}"/>
    <cellStyle name="Normal 10 2 9" xfId="2547" xr:uid="{1FDBF9C1-5E22-4A11-8470-D900F5222E78}"/>
    <cellStyle name="Normal 10 2 9 2" xfId="6773" xr:uid="{DCBEF0BB-275B-4E32-85B7-F4FDC75DB246}"/>
    <cellStyle name="Normal 10 2 9 2 2" xfId="15221" xr:uid="{8D22956B-8551-4A68-9418-32EDD0BA849C}"/>
    <cellStyle name="Normal 10 2 9 2 2 2" xfId="32161" xr:uid="{8DFE182D-A291-4B77-968E-ABD7AAE41BF3}"/>
    <cellStyle name="Normal 10 2 9 2 3" xfId="23713" xr:uid="{7770151C-F2F5-4B39-A391-E2C4D5ECDB38}"/>
    <cellStyle name="Normal 10 2 9 3" xfId="10997" xr:uid="{39F72C97-76A8-4355-9CE8-6D4B00069347}"/>
    <cellStyle name="Normal 10 2 9 3 2" xfId="27937" xr:uid="{E43FC385-0DA3-408A-A956-8110115A28B7}"/>
    <cellStyle name="Normal 10 2 9 4" xfId="19489" xr:uid="{18C91474-26D0-4F06-B454-F9EB0B76495D}"/>
    <cellStyle name="Normal 10 3" xfId="265" xr:uid="{FD62C231-1999-4DED-BBC2-F311531EC680}"/>
    <cellStyle name="Normal 10 3 10" xfId="4663" xr:uid="{A408B8D7-1BC8-4FFD-99FD-EE5F5EE8BFEB}"/>
    <cellStyle name="Normal 10 3 10 2" xfId="13112" xr:uid="{526C1CA9-795F-412D-9DD3-ABE9F407189B}"/>
    <cellStyle name="Normal 10 3 10 2 2" xfId="30052" xr:uid="{4718EF8B-729F-46F8-BD8D-C6119EDF924D}"/>
    <cellStyle name="Normal 10 3 10 3" xfId="21604" xr:uid="{98282AF7-1497-4FF2-A85E-0C3088029F8E}"/>
    <cellStyle name="Normal 10 3 11" xfId="8888" xr:uid="{D1207E57-DBC1-45CB-AE90-255678EADCF4}"/>
    <cellStyle name="Normal 10 3 11 2" xfId="25828" xr:uid="{910FFABA-FA14-4F3F-8AB9-042CF0E1AA8B}"/>
    <cellStyle name="Normal 10 3 12" xfId="17380" xr:uid="{711CF1A0-C295-4761-8B8A-81168F9C24F6}"/>
    <cellStyle name="Normal 10 3 2" xfId="266" xr:uid="{F0CEEB88-C211-4EBF-9B4E-37D46740B2B0}"/>
    <cellStyle name="Normal 10 3 2 10" xfId="17381" xr:uid="{27FD52C8-6E00-4734-BC41-322571266879}"/>
    <cellStyle name="Normal 10 3 2 2" xfId="609" xr:uid="{5BE3851E-F618-410B-85C6-31A57E22AB6A}"/>
    <cellStyle name="Normal 10 3 2 2 2" xfId="961" xr:uid="{CF06A774-C38C-4404-945C-ADCB1D0BC9E8}"/>
    <cellStyle name="Normal 10 3 2 2 2 2" xfId="2023" xr:uid="{77A2D5C1-59AE-49DE-B700-D356F89528C0}"/>
    <cellStyle name="Normal 10 3 2 2 2 2 2" xfId="4135" xr:uid="{4296C9C9-8BE2-49C0-9A2A-510166253656}"/>
    <cellStyle name="Normal 10 3 2 2 2 2 2 2" xfId="8361" xr:uid="{6E676DCF-BD0A-4CDD-9C01-64307C8CCDD5}"/>
    <cellStyle name="Normal 10 3 2 2 2 2 2 2 2" xfId="16809" xr:uid="{0CF21EC2-DAC4-4795-ABFA-05A8B357E824}"/>
    <cellStyle name="Normal 10 3 2 2 2 2 2 2 2 2" xfId="33749" xr:uid="{F3C608C8-838A-4050-83B7-8553E1DB8EF6}"/>
    <cellStyle name="Normal 10 3 2 2 2 2 2 2 3" xfId="25301" xr:uid="{1F1ECB21-E898-4BE1-91A7-D4EB92E57086}"/>
    <cellStyle name="Normal 10 3 2 2 2 2 2 3" xfId="12585" xr:uid="{1220801C-7AA7-41A4-9BCB-42C46FA3D16B}"/>
    <cellStyle name="Normal 10 3 2 2 2 2 2 3 2" xfId="29525" xr:uid="{B012A61F-E405-4075-89CD-515AC7A93BB7}"/>
    <cellStyle name="Normal 10 3 2 2 2 2 2 4" xfId="21077" xr:uid="{31FBAC45-AD17-4A82-9B8A-C31A34CF4CBC}"/>
    <cellStyle name="Normal 10 3 2 2 2 2 3" xfId="6249" xr:uid="{E6EA539F-6427-4107-9F6F-06B00F896F6A}"/>
    <cellStyle name="Normal 10 3 2 2 2 2 3 2" xfId="14697" xr:uid="{059FB643-A90D-4A92-8AC2-9AB5F4F6D0DD}"/>
    <cellStyle name="Normal 10 3 2 2 2 2 3 2 2" xfId="31637" xr:uid="{8E6BAC17-3395-4BE7-AD1C-81B9A0F4A729}"/>
    <cellStyle name="Normal 10 3 2 2 2 2 3 3" xfId="23189" xr:uid="{18298E7A-7CA1-49B9-B210-840FAB5FE337}"/>
    <cellStyle name="Normal 10 3 2 2 2 2 4" xfId="10473" xr:uid="{FF859A97-DC7F-4DE2-8EFD-540982A4D329}"/>
    <cellStyle name="Normal 10 3 2 2 2 2 4 2" xfId="27413" xr:uid="{0D9B7609-37D5-4766-A159-93F70112121A}"/>
    <cellStyle name="Normal 10 3 2 2 2 2 5" xfId="18965" xr:uid="{31A3E1B1-B15D-4C99-8976-6AF381BA9FEC}"/>
    <cellStyle name="Normal 10 3 2 2 2 3" xfId="3079" xr:uid="{24E2AE69-EDC0-4DD4-B948-9DF13E96644C}"/>
    <cellStyle name="Normal 10 3 2 2 2 3 2" xfId="7305" xr:uid="{8B412C79-FE3F-458B-B1DC-E90BB81AA67E}"/>
    <cellStyle name="Normal 10 3 2 2 2 3 2 2" xfId="15753" xr:uid="{4EBB46C3-6F38-479D-99E0-CADE37247A5B}"/>
    <cellStyle name="Normal 10 3 2 2 2 3 2 2 2" xfId="32693" xr:uid="{E0C6474E-13B5-4082-BCFD-75671EC19F63}"/>
    <cellStyle name="Normal 10 3 2 2 2 3 2 3" xfId="24245" xr:uid="{968CAD81-876D-43F9-89E9-0703E450B7A5}"/>
    <cellStyle name="Normal 10 3 2 2 2 3 3" xfId="11529" xr:uid="{D2057AE0-8FE1-4463-8442-57695913DC9F}"/>
    <cellStyle name="Normal 10 3 2 2 2 3 3 2" xfId="28469" xr:uid="{72F614EF-C516-4A7D-ABA9-342BEB1966D4}"/>
    <cellStyle name="Normal 10 3 2 2 2 3 4" xfId="20021" xr:uid="{70135FCF-DDD5-4251-8917-9FDE165DE3E3}"/>
    <cellStyle name="Normal 10 3 2 2 2 4" xfId="5193" xr:uid="{80233799-EE7D-483F-8851-4438E1ECAC1D}"/>
    <cellStyle name="Normal 10 3 2 2 2 4 2" xfId="13641" xr:uid="{0430720A-84C3-4700-8795-080A5529BF53}"/>
    <cellStyle name="Normal 10 3 2 2 2 4 2 2" xfId="30581" xr:uid="{B2ADA9F6-8592-4596-A726-044E6F5B4AE3}"/>
    <cellStyle name="Normal 10 3 2 2 2 4 3" xfId="22133" xr:uid="{539057DB-FE8B-4A65-BAB5-7E8872FBE02E}"/>
    <cellStyle name="Normal 10 3 2 2 2 5" xfId="9417" xr:uid="{8E161CB8-7E6F-424D-9949-4A2A4816FD50}"/>
    <cellStyle name="Normal 10 3 2 2 2 5 2" xfId="26357" xr:uid="{FDBF4EEF-A0DC-4EBB-B6ED-77D2A5A573B7}"/>
    <cellStyle name="Normal 10 3 2 2 2 6" xfId="17909" xr:uid="{679DFD71-2E9F-4A99-B039-609BD4C2CA1D}"/>
    <cellStyle name="Normal 10 3 2 2 3" xfId="1671" xr:uid="{3DC71A75-83C9-431A-B448-2F5AEEC36F6C}"/>
    <cellStyle name="Normal 10 3 2 2 3 2" xfId="3783" xr:uid="{0AC3CDD2-8726-47EB-8968-DDFB7D06D2D5}"/>
    <cellStyle name="Normal 10 3 2 2 3 2 2" xfId="8009" xr:uid="{78C1BF1A-0E4D-4B6E-8D5C-C1927D1CDB12}"/>
    <cellStyle name="Normal 10 3 2 2 3 2 2 2" xfId="16457" xr:uid="{ECDC4753-FA98-47C1-BF3D-F1C8D2533CCA}"/>
    <cellStyle name="Normal 10 3 2 2 3 2 2 2 2" xfId="33397" xr:uid="{C346AA33-8D6D-48A0-9355-8A746F921765}"/>
    <cellStyle name="Normal 10 3 2 2 3 2 2 3" xfId="24949" xr:uid="{EB7D0002-ED19-4083-8050-52CECA60C098}"/>
    <cellStyle name="Normal 10 3 2 2 3 2 3" xfId="12233" xr:uid="{98883874-EC50-4E26-A5EF-A373CE6964ED}"/>
    <cellStyle name="Normal 10 3 2 2 3 2 3 2" xfId="29173" xr:uid="{C07F015D-2C01-4AAF-BCE7-25C9DA66317D}"/>
    <cellStyle name="Normal 10 3 2 2 3 2 4" xfId="20725" xr:uid="{F6C81632-75CE-4DD3-A9F4-3C633BFE9D6A}"/>
    <cellStyle name="Normal 10 3 2 2 3 3" xfId="5897" xr:uid="{9610CE82-CB58-4748-BF58-9C1AA0FC0819}"/>
    <cellStyle name="Normal 10 3 2 2 3 3 2" xfId="14345" xr:uid="{694FCDAF-DDAD-44B7-BFAC-D524E74F16EC}"/>
    <cellStyle name="Normal 10 3 2 2 3 3 2 2" xfId="31285" xr:uid="{7BB36A9A-C633-4E6F-8B6F-42AE504FBDB2}"/>
    <cellStyle name="Normal 10 3 2 2 3 3 3" xfId="22837" xr:uid="{7C4175F8-B5C0-40DC-9E4A-46D9CCB5B062}"/>
    <cellStyle name="Normal 10 3 2 2 3 4" xfId="10121" xr:uid="{9DB5A1CB-A3A7-43E9-820C-F012FA7FA996}"/>
    <cellStyle name="Normal 10 3 2 2 3 4 2" xfId="27061" xr:uid="{A44A522B-265D-42C0-B1E4-36E1A8BE062B}"/>
    <cellStyle name="Normal 10 3 2 2 3 5" xfId="18613" xr:uid="{5C5E3930-26EE-4A1D-808B-62E8A3C197B0}"/>
    <cellStyle name="Normal 10 3 2 2 4" xfId="2727" xr:uid="{7E168B75-06AB-4B53-8ADD-68E44A82EDE5}"/>
    <cellStyle name="Normal 10 3 2 2 4 2" xfId="6953" xr:uid="{5E6DB213-B5A4-4FC6-9DC5-3A59E19480EC}"/>
    <cellStyle name="Normal 10 3 2 2 4 2 2" xfId="15401" xr:uid="{7CC47DDE-2636-451D-A5F1-33BA46E9230D}"/>
    <cellStyle name="Normal 10 3 2 2 4 2 2 2" xfId="32341" xr:uid="{3F189F6C-B8C0-4B4B-8743-E328978B65C9}"/>
    <cellStyle name="Normal 10 3 2 2 4 2 3" xfId="23893" xr:uid="{CBC55139-CDF1-42E6-B832-10B9B444B5E5}"/>
    <cellStyle name="Normal 10 3 2 2 4 3" xfId="11177" xr:uid="{26A5D6FA-D25C-4B37-AB98-4EED47BE4D00}"/>
    <cellStyle name="Normal 10 3 2 2 4 3 2" xfId="28117" xr:uid="{5AA5D305-FAFC-47C8-A35A-6382CB82E0FA}"/>
    <cellStyle name="Normal 10 3 2 2 4 4" xfId="19669" xr:uid="{68DA31DC-35DA-4B99-892B-F9260419C9FA}"/>
    <cellStyle name="Normal 10 3 2 2 5" xfId="4841" xr:uid="{0F7D223E-CA23-458E-8EEF-7505F7E693A9}"/>
    <cellStyle name="Normal 10 3 2 2 5 2" xfId="13289" xr:uid="{47E379F3-CF6E-43EE-8F0F-04977252FCB5}"/>
    <cellStyle name="Normal 10 3 2 2 5 2 2" xfId="30229" xr:uid="{B064EE3F-ABEF-4D28-BD9B-8DF6969A6526}"/>
    <cellStyle name="Normal 10 3 2 2 5 3" xfId="21781" xr:uid="{89ECE70C-C7BD-4419-94C6-5E1CC82113C2}"/>
    <cellStyle name="Normal 10 3 2 2 6" xfId="9065" xr:uid="{7C0C7677-73D4-4C99-8A82-87027B89A4EA}"/>
    <cellStyle name="Normal 10 3 2 2 6 2" xfId="26005" xr:uid="{A7961961-C9EA-48A3-B51A-E408C0E418F3}"/>
    <cellStyle name="Normal 10 3 2 2 7" xfId="17557" xr:uid="{3C33323C-9D99-4657-91E3-F5177D27DED5}"/>
    <cellStyle name="Normal 10 3 2 3" xfId="785" xr:uid="{8AF423F4-4CE6-4E46-AD07-5AB797343E87}"/>
    <cellStyle name="Normal 10 3 2 3 2" xfId="1847" xr:uid="{5A65687D-E55F-4382-8D58-9DAA93DDB971}"/>
    <cellStyle name="Normal 10 3 2 3 2 2" xfId="3959" xr:uid="{A708F82D-B51E-4593-843D-1A29D2781113}"/>
    <cellStyle name="Normal 10 3 2 3 2 2 2" xfId="8185" xr:uid="{8CD84F87-CC1E-4D19-A224-98909038D61C}"/>
    <cellStyle name="Normal 10 3 2 3 2 2 2 2" xfId="16633" xr:uid="{0622451F-B18E-4196-AB52-CAE1A7FB9070}"/>
    <cellStyle name="Normal 10 3 2 3 2 2 2 2 2" xfId="33573" xr:uid="{ABDDB881-553A-44F4-A9E8-A8E677FE0ED5}"/>
    <cellStyle name="Normal 10 3 2 3 2 2 2 3" xfId="25125" xr:uid="{35C57A55-87F8-4F98-B31E-BDE196BD3C96}"/>
    <cellStyle name="Normal 10 3 2 3 2 2 3" xfId="12409" xr:uid="{D9981756-1E9D-4D3D-B1E6-7CBCF5A94371}"/>
    <cellStyle name="Normal 10 3 2 3 2 2 3 2" xfId="29349" xr:uid="{AC132142-1F3C-4A3B-8AF0-7D55D8655059}"/>
    <cellStyle name="Normal 10 3 2 3 2 2 4" xfId="20901" xr:uid="{486C9F38-185E-4189-82AD-270D50C463D7}"/>
    <cellStyle name="Normal 10 3 2 3 2 3" xfId="6073" xr:uid="{5FD4704E-A8F0-4036-B709-E5B19491B2D1}"/>
    <cellStyle name="Normal 10 3 2 3 2 3 2" xfId="14521" xr:uid="{9C87CFD0-9D23-403B-B585-FDAF712C3248}"/>
    <cellStyle name="Normal 10 3 2 3 2 3 2 2" xfId="31461" xr:uid="{0E24A2A9-51F2-46D2-BBA8-686EDB6B9828}"/>
    <cellStyle name="Normal 10 3 2 3 2 3 3" xfId="23013" xr:uid="{2EA4C5A5-3F18-4897-97D3-D1B20EC691DF}"/>
    <cellStyle name="Normal 10 3 2 3 2 4" xfId="10297" xr:uid="{E818D552-FC1A-4FD4-B04B-7CDD47315AE8}"/>
    <cellStyle name="Normal 10 3 2 3 2 4 2" xfId="27237" xr:uid="{A987CAF0-91E5-4AC8-9CFE-451F5EFEC265}"/>
    <cellStyle name="Normal 10 3 2 3 2 5" xfId="18789" xr:uid="{F195B43B-6099-4B8D-8E69-CB9F1AC44539}"/>
    <cellStyle name="Normal 10 3 2 3 3" xfId="2903" xr:uid="{4B9BA6D7-4D97-4531-9389-C5D5CEBB5F06}"/>
    <cellStyle name="Normal 10 3 2 3 3 2" xfId="7129" xr:uid="{A4DBFC87-7EE8-455A-A302-C98BF1605FF7}"/>
    <cellStyle name="Normal 10 3 2 3 3 2 2" xfId="15577" xr:uid="{8DB7B131-99F9-4C93-9D99-E1AB1B631A7F}"/>
    <cellStyle name="Normal 10 3 2 3 3 2 2 2" xfId="32517" xr:uid="{347EC3A7-5B9A-49F9-986F-01612175B092}"/>
    <cellStyle name="Normal 10 3 2 3 3 2 3" xfId="24069" xr:uid="{B089D84C-C980-43FD-8BDC-C147D1A453B3}"/>
    <cellStyle name="Normal 10 3 2 3 3 3" xfId="11353" xr:uid="{A0FE6070-07B3-4004-854E-5D863F7D8512}"/>
    <cellStyle name="Normal 10 3 2 3 3 3 2" xfId="28293" xr:uid="{E2059961-A91D-476A-9618-29833A04B1D9}"/>
    <cellStyle name="Normal 10 3 2 3 3 4" xfId="19845" xr:uid="{A3632D33-46CB-4B5D-A004-C53000F012F8}"/>
    <cellStyle name="Normal 10 3 2 3 4" xfId="5017" xr:uid="{FB22DCD4-7EEF-4EF4-99A7-9BA3A7735875}"/>
    <cellStyle name="Normal 10 3 2 3 4 2" xfId="13465" xr:uid="{4B487B25-2971-492C-A5B6-D65E3BC56D88}"/>
    <cellStyle name="Normal 10 3 2 3 4 2 2" xfId="30405" xr:uid="{8DB12987-A046-43F0-AD3F-922D996749EE}"/>
    <cellStyle name="Normal 10 3 2 3 4 3" xfId="21957" xr:uid="{C138606F-F04A-4015-AF30-B05B6841B691}"/>
    <cellStyle name="Normal 10 3 2 3 5" xfId="9241" xr:uid="{4F9FCD34-5B1B-4ACC-BBE9-917BF05A9074}"/>
    <cellStyle name="Normal 10 3 2 3 5 2" xfId="26181" xr:uid="{B4AAD5AF-7A73-4DB2-9430-C4262C0D4306}"/>
    <cellStyle name="Normal 10 3 2 3 6" xfId="17733" xr:uid="{D78FFFBF-22FA-4430-9128-6484C87795C9}"/>
    <cellStyle name="Normal 10 3 2 4" xfId="1137" xr:uid="{65B989A2-79BB-4BC3-9E33-845AD09A1411}"/>
    <cellStyle name="Normal 10 3 2 4 2" xfId="2199" xr:uid="{92FDE05F-A2D5-43F5-94A2-87CE7A3C2BF5}"/>
    <cellStyle name="Normal 10 3 2 4 2 2" xfId="4311" xr:uid="{518247DC-FEDC-4326-92A9-61B6556C536C}"/>
    <cellStyle name="Normal 10 3 2 4 2 2 2" xfId="8537" xr:uid="{8F06F580-1791-42B2-AFD8-7E3319FB96EB}"/>
    <cellStyle name="Normal 10 3 2 4 2 2 2 2" xfId="16985" xr:uid="{4789B804-58FE-4D55-8E8B-2475AC97A3FB}"/>
    <cellStyle name="Normal 10 3 2 4 2 2 2 2 2" xfId="33925" xr:uid="{68AB026F-2C4A-42D2-95EB-8CC4A4DD2F26}"/>
    <cellStyle name="Normal 10 3 2 4 2 2 2 3" xfId="25477" xr:uid="{C5389856-2652-4063-82B3-0C9B4B3D50BD}"/>
    <cellStyle name="Normal 10 3 2 4 2 2 3" xfId="12761" xr:uid="{2E71FB75-16E0-4DC8-9978-D371CDA18C0F}"/>
    <cellStyle name="Normal 10 3 2 4 2 2 3 2" xfId="29701" xr:uid="{68C01B06-3ADA-498B-B6B0-C5047575DD7A}"/>
    <cellStyle name="Normal 10 3 2 4 2 2 4" xfId="21253" xr:uid="{9DF84F45-0D5C-465E-BF45-F9E60EA3658F}"/>
    <cellStyle name="Normal 10 3 2 4 2 3" xfId="6425" xr:uid="{CB3604AB-2D47-4669-A1F9-C4B89282B9AB}"/>
    <cellStyle name="Normal 10 3 2 4 2 3 2" xfId="14873" xr:uid="{657024FA-8152-4D4F-9B1B-74E9A6074EF2}"/>
    <cellStyle name="Normal 10 3 2 4 2 3 2 2" xfId="31813" xr:uid="{89EF818D-9061-4899-8373-A0BF001C6F86}"/>
    <cellStyle name="Normal 10 3 2 4 2 3 3" xfId="23365" xr:uid="{48A2FBED-B952-452C-9CAF-1F058592688E}"/>
    <cellStyle name="Normal 10 3 2 4 2 4" xfId="10649" xr:uid="{C8FB32F4-F04D-4CA4-8266-DCECB891C307}"/>
    <cellStyle name="Normal 10 3 2 4 2 4 2" xfId="27589" xr:uid="{3E40A7C2-83B9-4782-A5FD-74B8BA266C30}"/>
    <cellStyle name="Normal 10 3 2 4 2 5" xfId="19141" xr:uid="{6F6D9FAE-112C-425E-8677-C1EF4C81155C}"/>
    <cellStyle name="Normal 10 3 2 4 3" xfId="3255" xr:uid="{24A86BB2-12C6-4771-8607-414BD2C2DC1A}"/>
    <cellStyle name="Normal 10 3 2 4 3 2" xfId="7481" xr:uid="{F3255867-BFAE-4245-8BA7-57607480ED39}"/>
    <cellStyle name="Normal 10 3 2 4 3 2 2" xfId="15929" xr:uid="{0B5168A1-2A75-4308-91DD-37AA0A3822F3}"/>
    <cellStyle name="Normal 10 3 2 4 3 2 2 2" xfId="32869" xr:uid="{74CB006C-C203-43C9-9D9B-14AB85E98DEE}"/>
    <cellStyle name="Normal 10 3 2 4 3 2 3" xfId="24421" xr:uid="{6ECD00E1-5937-4014-B4A8-11F5F5481183}"/>
    <cellStyle name="Normal 10 3 2 4 3 3" xfId="11705" xr:uid="{38B6BEB9-55FC-45CB-80EB-DC5D75244177}"/>
    <cellStyle name="Normal 10 3 2 4 3 3 2" xfId="28645" xr:uid="{AEC24FFA-9C78-4F37-B897-DF5D5A445EB4}"/>
    <cellStyle name="Normal 10 3 2 4 3 4" xfId="20197" xr:uid="{4E68CDD9-C083-46C1-BCEB-4939FEE4728C}"/>
    <cellStyle name="Normal 10 3 2 4 4" xfId="5369" xr:uid="{9D8FA47A-69DE-49C4-9E18-A01399C5CD43}"/>
    <cellStyle name="Normal 10 3 2 4 4 2" xfId="13817" xr:uid="{6C1E4F49-FE73-4766-AA6F-FF58F64EC68A}"/>
    <cellStyle name="Normal 10 3 2 4 4 2 2" xfId="30757" xr:uid="{0BEE4CAE-B677-4116-81A2-B360798DBB7F}"/>
    <cellStyle name="Normal 10 3 2 4 4 3" xfId="22309" xr:uid="{3B41B625-2195-4AC6-9E63-A5790CD45AF8}"/>
    <cellStyle name="Normal 10 3 2 4 5" xfId="9593" xr:uid="{68A2641A-0688-4FB2-9962-21B58407B3F4}"/>
    <cellStyle name="Normal 10 3 2 4 5 2" xfId="26533" xr:uid="{0EAC7BB2-EEEE-4C20-8B7C-3AD66B6F86EB}"/>
    <cellStyle name="Normal 10 3 2 4 6" xfId="18085" xr:uid="{66BE4CFE-6819-497C-A7CB-74B8EAD2B72C}"/>
    <cellStyle name="Normal 10 3 2 5" xfId="1319" xr:uid="{9F38C558-81CC-4A6E-A92E-62AC0145FE26}"/>
    <cellStyle name="Normal 10 3 2 5 2" xfId="2375" xr:uid="{AF4B725F-3277-4525-B0A4-FFF7A89E6148}"/>
    <cellStyle name="Normal 10 3 2 5 2 2" xfId="4487" xr:uid="{7692EA6A-DA16-4C4C-B0CB-E0EBE34FDA88}"/>
    <cellStyle name="Normal 10 3 2 5 2 2 2" xfId="8713" xr:uid="{93E8E0E5-52C5-418F-9CDE-8BFAE20CC6C3}"/>
    <cellStyle name="Normal 10 3 2 5 2 2 2 2" xfId="17161" xr:uid="{838C9DE8-4274-4BB3-B83F-499331AE7A12}"/>
    <cellStyle name="Normal 10 3 2 5 2 2 2 2 2" xfId="34101" xr:uid="{9EE406E8-85F1-4EE2-8BC6-9CA63B2E0A46}"/>
    <cellStyle name="Normal 10 3 2 5 2 2 2 3" xfId="25653" xr:uid="{DBA4E691-7914-438E-A815-5D3A01F78E65}"/>
    <cellStyle name="Normal 10 3 2 5 2 2 3" xfId="12937" xr:uid="{19D69754-1DF0-44EB-9099-6E610D3EF419}"/>
    <cellStyle name="Normal 10 3 2 5 2 2 3 2" xfId="29877" xr:uid="{54078389-A886-4E32-99BD-CA51E65FE00B}"/>
    <cellStyle name="Normal 10 3 2 5 2 2 4" xfId="21429" xr:uid="{8874CE48-C033-4CF8-8245-D35CC142A26A}"/>
    <cellStyle name="Normal 10 3 2 5 2 3" xfId="6601" xr:uid="{406BFE8A-56DE-4EA4-86AF-4A77EA5A49AF}"/>
    <cellStyle name="Normal 10 3 2 5 2 3 2" xfId="15049" xr:uid="{8B1600B4-5C2F-4C27-A4C6-D2660E6E68FE}"/>
    <cellStyle name="Normal 10 3 2 5 2 3 2 2" xfId="31989" xr:uid="{39E36987-2C59-4C9E-B62F-1768E093DEE0}"/>
    <cellStyle name="Normal 10 3 2 5 2 3 3" xfId="23541" xr:uid="{9A4F4056-606D-4980-B844-DEFBA2A1E6CA}"/>
    <cellStyle name="Normal 10 3 2 5 2 4" xfId="10825" xr:uid="{3FDC84D1-2B69-42A7-9378-936A8C82EADD}"/>
    <cellStyle name="Normal 10 3 2 5 2 4 2" xfId="27765" xr:uid="{4D839A03-2F59-4C4C-A8C3-ABCF632A2819}"/>
    <cellStyle name="Normal 10 3 2 5 2 5" xfId="19317" xr:uid="{FE9E0AD0-FC82-4DD3-8FE7-28C1C762D6FA}"/>
    <cellStyle name="Normal 10 3 2 5 3" xfId="3431" xr:uid="{7EAEE637-BE0C-4527-9091-B2E619D262D4}"/>
    <cellStyle name="Normal 10 3 2 5 3 2" xfId="7657" xr:uid="{455584DF-AE7E-445C-AC85-E82D6184CA93}"/>
    <cellStyle name="Normal 10 3 2 5 3 2 2" xfId="16105" xr:uid="{EF29D5B1-DC4E-4621-A683-1F16913B9E1D}"/>
    <cellStyle name="Normal 10 3 2 5 3 2 2 2" xfId="33045" xr:uid="{3BB57B49-4AC4-46B4-8308-6F7654FEA747}"/>
    <cellStyle name="Normal 10 3 2 5 3 2 3" xfId="24597" xr:uid="{1A3CF681-ADF4-4481-A57D-5FA6552D36A0}"/>
    <cellStyle name="Normal 10 3 2 5 3 3" xfId="11881" xr:uid="{DBCC64C9-9AB6-4DB0-814A-E160FC239B2A}"/>
    <cellStyle name="Normal 10 3 2 5 3 3 2" xfId="28821" xr:uid="{F701F74D-EFFA-4F0B-96BB-81731128AA6D}"/>
    <cellStyle name="Normal 10 3 2 5 3 4" xfId="20373" xr:uid="{A552EAF9-B73D-4941-8723-BA1C44388844}"/>
    <cellStyle name="Normal 10 3 2 5 4" xfId="5545" xr:uid="{0BB84E7C-951C-43B6-B18B-0D81C5A29264}"/>
    <cellStyle name="Normal 10 3 2 5 4 2" xfId="13993" xr:uid="{DDE7CE94-76A9-4291-8356-208264FCAE20}"/>
    <cellStyle name="Normal 10 3 2 5 4 2 2" xfId="30933" xr:uid="{12E483DA-BC2D-4F48-85A1-F1968F83F0AA}"/>
    <cellStyle name="Normal 10 3 2 5 4 3" xfId="22485" xr:uid="{F245615B-5ABF-4B9A-B7D7-EFCA186791FC}"/>
    <cellStyle name="Normal 10 3 2 5 5" xfId="9769" xr:uid="{E9E29FD6-FB5F-4899-9E6E-F80AB2FE6832}"/>
    <cellStyle name="Normal 10 3 2 5 5 2" xfId="26709" xr:uid="{2BFA854C-9A91-4C4C-81B0-F7F4001A631B}"/>
    <cellStyle name="Normal 10 3 2 5 6" xfId="18261" xr:uid="{83DBC133-E5BC-4461-83D6-1DFD634EF3CE}"/>
    <cellStyle name="Normal 10 3 2 6" xfId="1495" xr:uid="{EE62F513-7820-4E3C-8642-46E982FEFB6F}"/>
    <cellStyle name="Normal 10 3 2 6 2" xfId="3607" xr:uid="{B42ABFFC-ED9A-4345-9ADE-63BC931DF5B4}"/>
    <cellStyle name="Normal 10 3 2 6 2 2" xfId="7833" xr:uid="{50A591F9-6C8C-47A4-A151-C4C1EACC41F7}"/>
    <cellStyle name="Normal 10 3 2 6 2 2 2" xfId="16281" xr:uid="{B606D668-CC62-4808-9B23-8E973488F925}"/>
    <cellStyle name="Normal 10 3 2 6 2 2 2 2" xfId="33221" xr:uid="{599AF299-9356-4360-888D-A301BCBDFE73}"/>
    <cellStyle name="Normal 10 3 2 6 2 2 3" xfId="24773" xr:uid="{728A856B-3919-4949-BADD-54A2CE22767E}"/>
    <cellStyle name="Normal 10 3 2 6 2 3" xfId="12057" xr:uid="{CC218358-A82E-4F50-AA57-D454109C5F18}"/>
    <cellStyle name="Normal 10 3 2 6 2 3 2" xfId="28997" xr:uid="{5648CAD5-E0EF-4871-A38A-3B477374304A}"/>
    <cellStyle name="Normal 10 3 2 6 2 4" xfId="20549" xr:uid="{EBA570C4-00FF-4B5F-BAB7-C7AF28E21222}"/>
    <cellStyle name="Normal 10 3 2 6 3" xfId="5721" xr:uid="{B3EFB457-81AC-4DAA-9F6D-8B85783C0AA7}"/>
    <cellStyle name="Normal 10 3 2 6 3 2" xfId="14169" xr:uid="{B639D2ED-6949-4B81-A30F-31823A703EDE}"/>
    <cellStyle name="Normal 10 3 2 6 3 2 2" xfId="31109" xr:uid="{38636991-7426-495F-9659-A9C73629270E}"/>
    <cellStyle name="Normal 10 3 2 6 3 3" xfId="22661" xr:uid="{D7875736-21B9-4E7D-A9CC-6747549969B5}"/>
    <cellStyle name="Normal 10 3 2 6 4" xfId="9945" xr:uid="{89E09618-DC4A-482B-A43C-49CF0C8AFB51}"/>
    <cellStyle name="Normal 10 3 2 6 4 2" xfId="26885" xr:uid="{0A6F44A4-B1EB-42A5-BDC9-7461B16664C1}"/>
    <cellStyle name="Normal 10 3 2 6 5" xfId="18437" xr:uid="{BC4E25FC-5CB9-4179-A874-EE52C7431487}"/>
    <cellStyle name="Normal 10 3 2 7" xfId="2551" xr:uid="{F17B7C25-3677-4F3C-95F5-FBD2B484CBDB}"/>
    <cellStyle name="Normal 10 3 2 7 2" xfId="6777" xr:uid="{C5BF89C6-B387-484F-8CF1-F368AA6D4356}"/>
    <cellStyle name="Normal 10 3 2 7 2 2" xfId="15225" xr:uid="{2D656F42-6CE2-4E1F-9580-95B339D2F0C0}"/>
    <cellStyle name="Normal 10 3 2 7 2 2 2" xfId="32165" xr:uid="{66602F04-B2B0-4B8E-9358-A03F0D675AB7}"/>
    <cellStyle name="Normal 10 3 2 7 2 3" xfId="23717" xr:uid="{F6849DF4-4CDB-4A48-9C26-5A7D68424149}"/>
    <cellStyle name="Normal 10 3 2 7 3" xfId="11001" xr:uid="{A54A4E67-6677-474D-8B07-EFC37F3444F4}"/>
    <cellStyle name="Normal 10 3 2 7 3 2" xfId="27941" xr:uid="{E706F284-6694-4FBD-930D-0EE8BD681830}"/>
    <cellStyle name="Normal 10 3 2 7 4" xfId="19493" xr:uid="{31D57865-992A-4CD0-9D6C-B1C2E23D8156}"/>
    <cellStyle name="Normal 10 3 2 8" xfId="4664" xr:uid="{EF48C597-59BB-4DFC-901C-F9971EAACB37}"/>
    <cellStyle name="Normal 10 3 2 8 2" xfId="13113" xr:uid="{C22711E9-B049-4CDC-869E-E885A523059F}"/>
    <cellStyle name="Normal 10 3 2 8 2 2" xfId="30053" xr:uid="{2D9B99C3-3BDB-4F88-A6A1-ABCBBB4E0FC8}"/>
    <cellStyle name="Normal 10 3 2 8 3" xfId="21605" xr:uid="{928F484D-67E7-4DA7-A2CA-B1DFAB79B9E5}"/>
    <cellStyle name="Normal 10 3 2 9" xfId="8889" xr:uid="{B42BADAD-CAD4-4918-AF04-0F11D80D7C77}"/>
    <cellStyle name="Normal 10 3 2 9 2" xfId="25829" xr:uid="{4568A632-0868-4124-9E65-4A496FB7DE86}"/>
    <cellStyle name="Normal 10 3 3" xfId="267" xr:uid="{168254C3-5029-4AAD-B832-603A1B4DCD5E}"/>
    <cellStyle name="Normal 10 3 3 10" xfId="17382" xr:uid="{5563D878-9CAD-48BF-B1F7-5C3C70306AAB}"/>
    <cellStyle name="Normal 10 3 3 2" xfId="610" xr:uid="{04171C3D-1C63-43F8-A54F-E5D73A61AB9A}"/>
    <cellStyle name="Normal 10 3 3 2 2" xfId="962" xr:uid="{F1B2B09A-482B-49D6-950B-B4FFE9403DED}"/>
    <cellStyle name="Normal 10 3 3 2 2 2" xfId="2024" xr:uid="{B4F12A8B-2B02-49D5-A2F7-17DAA0413F3F}"/>
    <cellStyle name="Normal 10 3 3 2 2 2 2" xfId="4136" xr:uid="{AFCD0981-2E73-4494-8ABB-E98A061EEBBF}"/>
    <cellStyle name="Normal 10 3 3 2 2 2 2 2" xfId="8362" xr:uid="{9E3C96AA-9069-43C0-B64C-3D0B377B5961}"/>
    <cellStyle name="Normal 10 3 3 2 2 2 2 2 2" xfId="16810" xr:uid="{3799DBE6-F7AE-4AC6-A185-8C8146674BDE}"/>
    <cellStyle name="Normal 10 3 3 2 2 2 2 2 2 2" xfId="33750" xr:uid="{82BCB166-93B2-4E72-A3BC-FF9AE7D39175}"/>
    <cellStyle name="Normal 10 3 3 2 2 2 2 2 3" xfId="25302" xr:uid="{88B1C941-F5C4-4B03-B776-B9FEA6FC2D2C}"/>
    <cellStyle name="Normal 10 3 3 2 2 2 2 3" xfId="12586" xr:uid="{0C462A3D-9CF5-43CA-806B-BED7FC03CA7E}"/>
    <cellStyle name="Normal 10 3 3 2 2 2 2 3 2" xfId="29526" xr:uid="{1AE0F3B7-6D23-480C-B192-75D074816378}"/>
    <cellStyle name="Normal 10 3 3 2 2 2 2 4" xfId="21078" xr:uid="{7102CB75-5871-4BBA-BBDC-361130038B7B}"/>
    <cellStyle name="Normal 10 3 3 2 2 2 3" xfId="6250" xr:uid="{0594398E-809E-4C87-8142-735C2FB5422B}"/>
    <cellStyle name="Normal 10 3 3 2 2 2 3 2" xfId="14698" xr:uid="{46037550-E24D-4EB9-82B2-096BB5FF4791}"/>
    <cellStyle name="Normal 10 3 3 2 2 2 3 2 2" xfId="31638" xr:uid="{489B3A4B-C451-444D-B865-6847D70EB113}"/>
    <cellStyle name="Normal 10 3 3 2 2 2 3 3" xfId="23190" xr:uid="{8B56EFFB-D0B9-4B48-8A05-3216BE7B11BF}"/>
    <cellStyle name="Normal 10 3 3 2 2 2 4" xfId="10474" xr:uid="{E9904E25-30D2-4E25-BC84-A125DC45A468}"/>
    <cellStyle name="Normal 10 3 3 2 2 2 4 2" xfId="27414" xr:uid="{86631EA4-9790-4C1C-8F4D-FCADF0666826}"/>
    <cellStyle name="Normal 10 3 3 2 2 2 5" xfId="18966" xr:uid="{CE60A1E1-4756-4278-BAF7-D22570E2E5E7}"/>
    <cellStyle name="Normal 10 3 3 2 2 3" xfId="3080" xr:uid="{AA1E7176-5606-40F6-AA0B-CF321F55D59E}"/>
    <cellStyle name="Normal 10 3 3 2 2 3 2" xfId="7306" xr:uid="{7E2A1983-F407-41A1-9C8F-89C9EE4281FB}"/>
    <cellStyle name="Normal 10 3 3 2 2 3 2 2" xfId="15754" xr:uid="{016478F1-C7CD-479D-80A1-254560B05ADC}"/>
    <cellStyle name="Normal 10 3 3 2 2 3 2 2 2" xfId="32694" xr:uid="{230B362B-4A0D-4290-B779-39DD5B18E0F8}"/>
    <cellStyle name="Normal 10 3 3 2 2 3 2 3" xfId="24246" xr:uid="{7C63AF46-6649-4C54-8F5B-B8BF36B015C9}"/>
    <cellStyle name="Normal 10 3 3 2 2 3 3" xfId="11530" xr:uid="{864C020E-BA95-4437-B787-8BF93176D04E}"/>
    <cellStyle name="Normal 10 3 3 2 2 3 3 2" xfId="28470" xr:uid="{CD73A791-E0A9-4E84-B65A-783FE7BC6592}"/>
    <cellStyle name="Normal 10 3 3 2 2 3 4" xfId="20022" xr:uid="{EC8C59DC-61D6-4180-AF1C-6836F42E1BAF}"/>
    <cellStyle name="Normal 10 3 3 2 2 4" xfId="5194" xr:uid="{CD880F51-280E-4307-BC05-6ADD653E09F9}"/>
    <cellStyle name="Normal 10 3 3 2 2 4 2" xfId="13642" xr:uid="{05E4DE70-6C85-46EF-8E6D-03AC9D9DB592}"/>
    <cellStyle name="Normal 10 3 3 2 2 4 2 2" xfId="30582" xr:uid="{BC92A226-1E38-4A37-9403-F8435ED6FF51}"/>
    <cellStyle name="Normal 10 3 3 2 2 4 3" xfId="22134" xr:uid="{A944E752-6A76-4FC6-B126-EAEEE3F10CAB}"/>
    <cellStyle name="Normal 10 3 3 2 2 5" xfId="9418" xr:uid="{E07DF66B-11B7-462D-9FF7-2DB23DA13537}"/>
    <cellStyle name="Normal 10 3 3 2 2 5 2" xfId="26358" xr:uid="{F9CC06F6-63FF-4601-8696-17BBE578A11D}"/>
    <cellStyle name="Normal 10 3 3 2 2 6" xfId="17910" xr:uid="{604BF196-113D-4296-A546-839A1FDB0375}"/>
    <cellStyle name="Normal 10 3 3 2 3" xfId="1672" xr:uid="{D009C860-AB93-4FAE-8237-DFD60F10569F}"/>
    <cellStyle name="Normal 10 3 3 2 3 2" xfId="3784" xr:uid="{ADADDA99-7495-49D0-B185-6B50AD1EC5ED}"/>
    <cellStyle name="Normal 10 3 3 2 3 2 2" xfId="8010" xr:uid="{2E3500DF-F594-449A-BB9A-85204C78AD0D}"/>
    <cellStyle name="Normal 10 3 3 2 3 2 2 2" xfId="16458" xr:uid="{9DC7CD7A-14DE-4CF2-9A8D-D22E90BA84A0}"/>
    <cellStyle name="Normal 10 3 3 2 3 2 2 2 2" xfId="33398" xr:uid="{33E7778A-B44F-4875-9A61-46E5982191E8}"/>
    <cellStyle name="Normal 10 3 3 2 3 2 2 3" xfId="24950" xr:uid="{C57C3414-25DF-463C-96ED-93D8BFA75B3E}"/>
    <cellStyle name="Normal 10 3 3 2 3 2 3" xfId="12234" xr:uid="{2F4F1BDE-8B6A-433D-933A-F2023D0BC292}"/>
    <cellStyle name="Normal 10 3 3 2 3 2 3 2" xfId="29174" xr:uid="{D91FCDDA-9680-4D40-AE48-CE29716B2CA1}"/>
    <cellStyle name="Normal 10 3 3 2 3 2 4" xfId="20726" xr:uid="{3A40D738-EF88-403E-A811-A5DF1BCA6149}"/>
    <cellStyle name="Normal 10 3 3 2 3 3" xfId="5898" xr:uid="{5DB18F2F-4312-4D84-AA0A-4155FA682560}"/>
    <cellStyle name="Normal 10 3 3 2 3 3 2" xfId="14346" xr:uid="{A03BB1ED-D727-42AB-9521-BE4B8D650396}"/>
    <cellStyle name="Normal 10 3 3 2 3 3 2 2" xfId="31286" xr:uid="{24EAE55F-9084-4D1D-BCF1-D88B21D5D9F5}"/>
    <cellStyle name="Normal 10 3 3 2 3 3 3" xfId="22838" xr:uid="{118F7A1C-3810-4AAD-BC78-6B32EDCAC8F0}"/>
    <cellStyle name="Normal 10 3 3 2 3 4" xfId="10122" xr:uid="{66B176F1-CFC6-4053-B844-9847AB45EC8F}"/>
    <cellStyle name="Normal 10 3 3 2 3 4 2" xfId="27062" xr:uid="{610507AC-DF44-4C4E-9FB1-57FCD9C9408F}"/>
    <cellStyle name="Normal 10 3 3 2 3 5" xfId="18614" xr:uid="{48E35B74-C8E3-4781-9E6B-F597FD5FAEB3}"/>
    <cellStyle name="Normal 10 3 3 2 4" xfId="2728" xr:uid="{935E5535-C04B-4B8D-8DD0-AD4631075001}"/>
    <cellStyle name="Normal 10 3 3 2 4 2" xfId="6954" xr:uid="{0C4D5C3D-A400-47AE-8FE8-C75D6019B67F}"/>
    <cellStyle name="Normal 10 3 3 2 4 2 2" xfId="15402" xr:uid="{F223A725-83BD-4545-87BF-6EC3BC907150}"/>
    <cellStyle name="Normal 10 3 3 2 4 2 2 2" xfId="32342" xr:uid="{891C62E3-CB0E-4EB2-82B7-E16810BFE1D9}"/>
    <cellStyle name="Normal 10 3 3 2 4 2 3" xfId="23894" xr:uid="{F137236D-E403-41CD-A67D-C592B2887845}"/>
    <cellStyle name="Normal 10 3 3 2 4 3" xfId="11178" xr:uid="{4679167F-65E8-4EE9-9AA1-6436A6910314}"/>
    <cellStyle name="Normal 10 3 3 2 4 3 2" xfId="28118" xr:uid="{6824B149-CC3F-4BBF-9B97-A2DB6BA63E0D}"/>
    <cellStyle name="Normal 10 3 3 2 4 4" xfId="19670" xr:uid="{21C3227E-1032-4073-9F8E-C2EE35F9B450}"/>
    <cellStyle name="Normal 10 3 3 2 5" xfId="4842" xr:uid="{A230B261-285F-4F3C-9D16-1717F87E3A07}"/>
    <cellStyle name="Normal 10 3 3 2 5 2" xfId="13290" xr:uid="{748D4244-1987-4CD3-851F-366E6636E19E}"/>
    <cellStyle name="Normal 10 3 3 2 5 2 2" xfId="30230" xr:uid="{8624FD19-09CB-4E79-80DC-E656B966335D}"/>
    <cellStyle name="Normal 10 3 3 2 5 3" xfId="21782" xr:uid="{256C29DD-20A6-41AB-8657-D5BE457CB848}"/>
    <cellStyle name="Normal 10 3 3 2 6" xfId="9066" xr:uid="{8AA7717D-E43C-40FE-AF08-2673B0193419}"/>
    <cellStyle name="Normal 10 3 3 2 6 2" xfId="26006" xr:uid="{598B9204-D91A-455E-A110-E1BD01452031}"/>
    <cellStyle name="Normal 10 3 3 2 7" xfId="17558" xr:uid="{B20C2932-2635-406E-984C-4FD2CC5741A4}"/>
    <cellStyle name="Normal 10 3 3 3" xfId="786" xr:uid="{81E3D444-A8F0-4C8E-81E5-13D32ABC534C}"/>
    <cellStyle name="Normal 10 3 3 3 2" xfId="1848" xr:uid="{AA449663-FCED-421E-AEC2-4D0D12F87C9B}"/>
    <cellStyle name="Normal 10 3 3 3 2 2" xfId="3960" xr:uid="{71A954DD-35F9-41C0-BB85-0B21A25F50F7}"/>
    <cellStyle name="Normal 10 3 3 3 2 2 2" xfId="8186" xr:uid="{7E5BCF45-0B7E-4FA7-81B9-2B884BB6FD9B}"/>
    <cellStyle name="Normal 10 3 3 3 2 2 2 2" xfId="16634" xr:uid="{7D0F2CA3-065B-47E4-9D36-0142EA44D368}"/>
    <cellStyle name="Normal 10 3 3 3 2 2 2 2 2" xfId="33574" xr:uid="{E08DA61B-CFD9-4CBA-877C-C33ABBD6CE1A}"/>
    <cellStyle name="Normal 10 3 3 3 2 2 2 3" xfId="25126" xr:uid="{FDABD7F2-14B4-4FCF-A3C6-6CB9CC2314F3}"/>
    <cellStyle name="Normal 10 3 3 3 2 2 3" xfId="12410" xr:uid="{EF18B4DA-7124-44F6-8082-4B7866F87C5E}"/>
    <cellStyle name="Normal 10 3 3 3 2 2 3 2" xfId="29350" xr:uid="{C7983E42-9F81-48B7-B142-72E343DF6878}"/>
    <cellStyle name="Normal 10 3 3 3 2 2 4" xfId="20902" xr:uid="{E7BA2552-1326-49CE-9CAE-5F0A544A3B56}"/>
    <cellStyle name="Normal 10 3 3 3 2 3" xfId="6074" xr:uid="{CA00D7CB-FC0E-4549-A123-08737F474548}"/>
    <cellStyle name="Normal 10 3 3 3 2 3 2" xfId="14522" xr:uid="{5791480D-C152-40B2-B17C-606DA4C463AA}"/>
    <cellStyle name="Normal 10 3 3 3 2 3 2 2" xfId="31462" xr:uid="{0F14028F-10C1-4C7D-A0D1-2868A5127D06}"/>
    <cellStyle name="Normal 10 3 3 3 2 3 3" xfId="23014" xr:uid="{91CD1E82-A0B7-4386-9407-357E22837F83}"/>
    <cellStyle name="Normal 10 3 3 3 2 4" xfId="10298" xr:uid="{52905DB3-F126-4F71-9081-DC400B6A027A}"/>
    <cellStyle name="Normal 10 3 3 3 2 4 2" xfId="27238" xr:uid="{AE2B2C79-A0BE-43D9-AC33-4617EE6290B3}"/>
    <cellStyle name="Normal 10 3 3 3 2 5" xfId="18790" xr:uid="{A0E50AC8-89E4-4226-86DD-2595C464BB0D}"/>
    <cellStyle name="Normal 10 3 3 3 3" xfId="2904" xr:uid="{CBDDACCD-7318-4933-9C87-BC0B31969CA7}"/>
    <cellStyle name="Normal 10 3 3 3 3 2" xfId="7130" xr:uid="{6A150A06-7029-4F49-8260-268AEBABCE78}"/>
    <cellStyle name="Normal 10 3 3 3 3 2 2" xfId="15578" xr:uid="{2682CEE6-BF9D-4AFB-8EF3-E7D4F47D7EAA}"/>
    <cellStyle name="Normal 10 3 3 3 3 2 2 2" xfId="32518" xr:uid="{4E723B51-6F23-4E73-A16B-37379124BC6F}"/>
    <cellStyle name="Normal 10 3 3 3 3 2 3" xfId="24070" xr:uid="{822A0A18-6F69-41CB-AB26-3DEED1A28714}"/>
    <cellStyle name="Normal 10 3 3 3 3 3" xfId="11354" xr:uid="{81137146-5AD3-4296-957A-FA3EC5EFCEE0}"/>
    <cellStyle name="Normal 10 3 3 3 3 3 2" xfId="28294" xr:uid="{16611592-90E4-4734-8042-13D87F947371}"/>
    <cellStyle name="Normal 10 3 3 3 3 4" xfId="19846" xr:uid="{378ACBA4-C40D-4667-9874-762145F47870}"/>
    <cellStyle name="Normal 10 3 3 3 4" xfId="5018" xr:uid="{B1BD9021-822B-4649-BF62-9CC4C76ECB8D}"/>
    <cellStyle name="Normal 10 3 3 3 4 2" xfId="13466" xr:uid="{9843289A-66BD-491F-867F-59542ECD42D0}"/>
    <cellStyle name="Normal 10 3 3 3 4 2 2" xfId="30406" xr:uid="{14990CAC-D6D0-41BD-B2D3-CA929765288D}"/>
    <cellStyle name="Normal 10 3 3 3 4 3" xfId="21958" xr:uid="{6E858DCF-39C3-4B3A-AAF6-487A99ED0518}"/>
    <cellStyle name="Normal 10 3 3 3 5" xfId="9242" xr:uid="{4459168E-8114-4208-A337-5E9A9396E286}"/>
    <cellStyle name="Normal 10 3 3 3 5 2" xfId="26182" xr:uid="{F177ABDA-640E-40D6-BA7A-BDC21AF8C5B2}"/>
    <cellStyle name="Normal 10 3 3 3 6" xfId="17734" xr:uid="{49BBF506-2E0E-4A8F-B5D4-D365EA1124A8}"/>
    <cellStyle name="Normal 10 3 3 4" xfId="1138" xr:uid="{E3EAEC58-D5F0-4F9D-B2A1-0858A8EF52DB}"/>
    <cellStyle name="Normal 10 3 3 4 2" xfId="2200" xr:uid="{4DC1F131-0A3B-4C92-BA3F-BD376F97BEA6}"/>
    <cellStyle name="Normal 10 3 3 4 2 2" xfId="4312" xr:uid="{4E7DD3E2-9576-4297-9364-C58787669799}"/>
    <cellStyle name="Normal 10 3 3 4 2 2 2" xfId="8538" xr:uid="{25A9415F-3AB5-4D21-87EC-E4BBF34F62BC}"/>
    <cellStyle name="Normal 10 3 3 4 2 2 2 2" xfId="16986" xr:uid="{43A94371-CA2B-47E8-9AFC-33DAF5AA2027}"/>
    <cellStyle name="Normal 10 3 3 4 2 2 2 2 2" xfId="33926" xr:uid="{350DC7E9-0336-437F-BD4A-F9B91B47FC84}"/>
    <cellStyle name="Normal 10 3 3 4 2 2 2 3" xfId="25478" xr:uid="{26FCB0D1-1F8E-4F80-A8BC-7A3BD7DD0E32}"/>
    <cellStyle name="Normal 10 3 3 4 2 2 3" xfId="12762" xr:uid="{6A59173E-8511-45CD-B058-0AC5B2D7189F}"/>
    <cellStyle name="Normal 10 3 3 4 2 2 3 2" xfId="29702" xr:uid="{0738F4C7-24B4-4A4A-A0C8-3ED190FEC5B0}"/>
    <cellStyle name="Normal 10 3 3 4 2 2 4" xfId="21254" xr:uid="{C4787DAE-5B2B-4B1B-9769-72317488B0C6}"/>
    <cellStyle name="Normal 10 3 3 4 2 3" xfId="6426" xr:uid="{AA94DC89-3304-4E4C-8608-31711369EEA5}"/>
    <cellStyle name="Normal 10 3 3 4 2 3 2" xfId="14874" xr:uid="{B4AE9739-0F62-46D9-A728-EB29B949F242}"/>
    <cellStyle name="Normal 10 3 3 4 2 3 2 2" xfId="31814" xr:uid="{F4001C36-1B4C-4AFC-B6F1-7A1241FDD66D}"/>
    <cellStyle name="Normal 10 3 3 4 2 3 3" xfId="23366" xr:uid="{372E8FE3-8CC3-41CF-AD41-E25E46DEE49B}"/>
    <cellStyle name="Normal 10 3 3 4 2 4" xfId="10650" xr:uid="{EA59290D-CD23-4D68-9954-40A0397362B4}"/>
    <cellStyle name="Normal 10 3 3 4 2 4 2" xfId="27590" xr:uid="{3204FE84-0276-4F7D-B1E7-06D659F9A749}"/>
    <cellStyle name="Normal 10 3 3 4 2 5" xfId="19142" xr:uid="{F6CAB88F-949A-4C1C-B0B7-2851B895C02F}"/>
    <cellStyle name="Normal 10 3 3 4 3" xfId="3256" xr:uid="{5033E910-EA1E-4D22-9A4F-25588984D9B9}"/>
    <cellStyle name="Normal 10 3 3 4 3 2" xfId="7482" xr:uid="{14B2C7E1-CC39-4CCB-9841-765415A6F5E9}"/>
    <cellStyle name="Normal 10 3 3 4 3 2 2" xfId="15930" xr:uid="{B50D7822-B720-4622-ABFF-53BA66E93911}"/>
    <cellStyle name="Normal 10 3 3 4 3 2 2 2" xfId="32870" xr:uid="{41B57D56-5E64-4068-A444-6E06884223BD}"/>
    <cellStyle name="Normal 10 3 3 4 3 2 3" xfId="24422" xr:uid="{73648294-DF8E-4E8E-AF40-8AAD1399D614}"/>
    <cellStyle name="Normal 10 3 3 4 3 3" xfId="11706" xr:uid="{A346D757-FF1F-43B1-98F0-A804FD0C3642}"/>
    <cellStyle name="Normal 10 3 3 4 3 3 2" xfId="28646" xr:uid="{1A40B152-0CBD-48A4-8602-52ACF7E04999}"/>
    <cellStyle name="Normal 10 3 3 4 3 4" xfId="20198" xr:uid="{C7AEE678-C0FD-4647-AA84-F9B3455FF103}"/>
    <cellStyle name="Normal 10 3 3 4 4" xfId="5370" xr:uid="{8CD874C8-9B4C-453D-AB85-0E857C5227CC}"/>
    <cellStyle name="Normal 10 3 3 4 4 2" xfId="13818" xr:uid="{8BE7D820-7B13-4FB8-998A-74CDA536ECA7}"/>
    <cellStyle name="Normal 10 3 3 4 4 2 2" xfId="30758" xr:uid="{1E9469B1-242D-4636-B61F-845E65DD4430}"/>
    <cellStyle name="Normal 10 3 3 4 4 3" xfId="22310" xr:uid="{A8D66212-B12C-41B1-8117-FF5FC6253A61}"/>
    <cellStyle name="Normal 10 3 3 4 5" xfId="9594" xr:uid="{28F10F5E-9003-423A-81C6-FF310C498167}"/>
    <cellStyle name="Normal 10 3 3 4 5 2" xfId="26534" xr:uid="{DCC48E7A-B86E-47CF-95ED-233C9A399AC3}"/>
    <cellStyle name="Normal 10 3 3 4 6" xfId="18086" xr:uid="{11E33624-3B2A-4B07-9C24-61B42335BC8E}"/>
    <cellStyle name="Normal 10 3 3 5" xfId="1320" xr:uid="{A3408D0E-3D5A-46BB-9521-E95B0D891C33}"/>
    <cellStyle name="Normal 10 3 3 5 2" xfId="2376" xr:uid="{9EC9DF17-D194-47CF-BE91-335AB804FD52}"/>
    <cellStyle name="Normal 10 3 3 5 2 2" xfId="4488" xr:uid="{A92673E0-EBE0-4BA9-88B9-C4BC58D857D6}"/>
    <cellStyle name="Normal 10 3 3 5 2 2 2" xfId="8714" xr:uid="{F7FFA6E3-822E-4C8E-B54B-0613D9F7C9CF}"/>
    <cellStyle name="Normal 10 3 3 5 2 2 2 2" xfId="17162" xr:uid="{2F7BF23A-03D6-44E0-83A3-444E142DDF08}"/>
    <cellStyle name="Normal 10 3 3 5 2 2 2 2 2" xfId="34102" xr:uid="{363AF030-27B1-4E12-87B9-4934B0DD836C}"/>
    <cellStyle name="Normal 10 3 3 5 2 2 2 3" xfId="25654" xr:uid="{B2890893-5437-470D-937E-4F2C88AC9423}"/>
    <cellStyle name="Normal 10 3 3 5 2 2 3" xfId="12938" xr:uid="{BA754E57-6350-40EC-9EDF-F002578158B8}"/>
    <cellStyle name="Normal 10 3 3 5 2 2 3 2" xfId="29878" xr:uid="{DDC7D1F0-C208-4ECB-A43D-1E4F1074153F}"/>
    <cellStyle name="Normal 10 3 3 5 2 2 4" xfId="21430" xr:uid="{245EB259-BC44-4D1B-A874-83125B544677}"/>
    <cellStyle name="Normal 10 3 3 5 2 3" xfId="6602" xr:uid="{298BA90F-DB67-457F-8001-BA6BA7797182}"/>
    <cellStyle name="Normal 10 3 3 5 2 3 2" xfId="15050" xr:uid="{4117625B-951A-416A-83EE-0FC684D4A88A}"/>
    <cellStyle name="Normal 10 3 3 5 2 3 2 2" xfId="31990" xr:uid="{FB15E235-65B1-40D8-BF98-A662D7C7E8CC}"/>
    <cellStyle name="Normal 10 3 3 5 2 3 3" xfId="23542" xr:uid="{85A9EC89-5C4C-4112-B5CD-54E23A7895BD}"/>
    <cellStyle name="Normal 10 3 3 5 2 4" xfId="10826" xr:uid="{F4136740-7A95-434B-B3E9-C01B0C6A6330}"/>
    <cellStyle name="Normal 10 3 3 5 2 4 2" xfId="27766" xr:uid="{5725BF45-CCD9-4DA6-B587-3C710EED6232}"/>
    <cellStyle name="Normal 10 3 3 5 2 5" xfId="19318" xr:uid="{99FFD951-940A-4240-8DE9-9493E56C9BEE}"/>
    <cellStyle name="Normal 10 3 3 5 3" xfId="3432" xr:uid="{B6422633-BA50-4737-AA59-173CB8A3D8D4}"/>
    <cellStyle name="Normal 10 3 3 5 3 2" xfId="7658" xr:uid="{C2718F44-F7E0-4E94-AA8B-107438A5AE0F}"/>
    <cellStyle name="Normal 10 3 3 5 3 2 2" xfId="16106" xr:uid="{8E20CC42-4E39-478D-A1C7-86AAC466404F}"/>
    <cellStyle name="Normal 10 3 3 5 3 2 2 2" xfId="33046" xr:uid="{9AEC2E1C-7B8A-4582-850D-4AB98C3D74CB}"/>
    <cellStyle name="Normal 10 3 3 5 3 2 3" xfId="24598" xr:uid="{3E5579C9-D116-4569-907E-BF1592B2FE44}"/>
    <cellStyle name="Normal 10 3 3 5 3 3" xfId="11882" xr:uid="{857D6CE5-9D22-4AE0-B845-2D84F4072A00}"/>
    <cellStyle name="Normal 10 3 3 5 3 3 2" xfId="28822" xr:uid="{CB7CCF71-DD4F-4E46-ABFC-DE14016EA44F}"/>
    <cellStyle name="Normal 10 3 3 5 3 4" xfId="20374" xr:uid="{5845A3BF-2AB8-495D-8387-B463A07FACA9}"/>
    <cellStyle name="Normal 10 3 3 5 4" xfId="5546" xr:uid="{079294B5-C66E-4A94-AF78-27B423C208C2}"/>
    <cellStyle name="Normal 10 3 3 5 4 2" xfId="13994" xr:uid="{9C1068AE-0286-435A-ACA7-FA55D986A229}"/>
    <cellStyle name="Normal 10 3 3 5 4 2 2" xfId="30934" xr:uid="{186D5781-88DD-4494-8EAB-26CFD2125923}"/>
    <cellStyle name="Normal 10 3 3 5 4 3" xfId="22486" xr:uid="{3ACEA6C7-9679-463B-BDB4-9630DAA033B9}"/>
    <cellStyle name="Normal 10 3 3 5 5" xfId="9770" xr:uid="{85BFA4BC-7820-4FC4-947B-9F86FDB51DCA}"/>
    <cellStyle name="Normal 10 3 3 5 5 2" xfId="26710" xr:uid="{91E16DC2-F38F-4CEB-BBAF-007C01FE309D}"/>
    <cellStyle name="Normal 10 3 3 5 6" xfId="18262" xr:uid="{6E240012-3091-453F-8023-DFA8CE61A968}"/>
    <cellStyle name="Normal 10 3 3 6" xfId="1496" xr:uid="{49F055B0-4001-4306-BF80-B2BC8E10447E}"/>
    <cellStyle name="Normal 10 3 3 6 2" xfId="3608" xr:uid="{7A458450-7C64-4273-BD89-7CA89E6BC172}"/>
    <cellStyle name="Normal 10 3 3 6 2 2" xfId="7834" xr:uid="{4F2DA2B9-EF07-41D0-8C37-2BD314781381}"/>
    <cellStyle name="Normal 10 3 3 6 2 2 2" xfId="16282" xr:uid="{0B871BA2-BA97-4884-8645-22A0DBEC37CD}"/>
    <cellStyle name="Normal 10 3 3 6 2 2 2 2" xfId="33222" xr:uid="{941B51A9-F7A2-4E15-97F6-64434188299F}"/>
    <cellStyle name="Normal 10 3 3 6 2 2 3" xfId="24774" xr:uid="{F14A506A-1186-4F40-BB8B-870EC33AA7BC}"/>
    <cellStyle name="Normal 10 3 3 6 2 3" xfId="12058" xr:uid="{07305027-1D42-4825-8D80-B267950DA1D8}"/>
    <cellStyle name="Normal 10 3 3 6 2 3 2" xfId="28998" xr:uid="{AF6E19FF-0BB7-4B0F-B77D-E81D03FA561A}"/>
    <cellStyle name="Normal 10 3 3 6 2 4" xfId="20550" xr:uid="{5DF92C78-A76C-497A-A96C-1240BCF024E7}"/>
    <cellStyle name="Normal 10 3 3 6 3" xfId="5722" xr:uid="{2E3362C4-88AF-4F48-8608-4F61A62B45C4}"/>
    <cellStyle name="Normal 10 3 3 6 3 2" xfId="14170" xr:uid="{7C072DD0-07A4-4C64-8DE3-9EC3A537E178}"/>
    <cellStyle name="Normal 10 3 3 6 3 2 2" xfId="31110" xr:uid="{CACA9454-B24D-4ED0-AB89-3272F4A5309D}"/>
    <cellStyle name="Normal 10 3 3 6 3 3" xfId="22662" xr:uid="{21712EDC-82BE-4306-B4C8-F739E4251019}"/>
    <cellStyle name="Normal 10 3 3 6 4" xfId="9946" xr:uid="{13DB49D2-C813-4E04-9FEB-E0708A034622}"/>
    <cellStyle name="Normal 10 3 3 6 4 2" xfId="26886" xr:uid="{54CDFAD0-924A-4991-B40E-A2A4969EB8E9}"/>
    <cellStyle name="Normal 10 3 3 6 5" xfId="18438" xr:uid="{CB455B73-5E4F-4E93-99FD-6362FCF9E59C}"/>
    <cellStyle name="Normal 10 3 3 7" xfId="2552" xr:uid="{D252AAA9-EBE4-490B-94C6-71AEC0BCD6E8}"/>
    <cellStyle name="Normal 10 3 3 7 2" xfId="6778" xr:uid="{57DC20DE-89FD-4C83-9088-AD419E6187CA}"/>
    <cellStyle name="Normal 10 3 3 7 2 2" xfId="15226" xr:uid="{995120FC-4312-469F-A6EA-87002E58A7CA}"/>
    <cellStyle name="Normal 10 3 3 7 2 2 2" xfId="32166" xr:uid="{50DE442E-5D87-41A6-8E61-DFF401D775E3}"/>
    <cellStyle name="Normal 10 3 3 7 2 3" xfId="23718" xr:uid="{F16F9E22-CBE8-42AA-B971-2AF8702F4C61}"/>
    <cellStyle name="Normal 10 3 3 7 3" xfId="11002" xr:uid="{8908CD97-923F-40F3-8DAE-3D3397DC1E42}"/>
    <cellStyle name="Normal 10 3 3 7 3 2" xfId="27942" xr:uid="{2E1C8437-6A74-4210-B820-4F8C2F1F15C3}"/>
    <cellStyle name="Normal 10 3 3 7 4" xfId="19494" xr:uid="{A56E4508-5F53-4015-AA07-CC66C229C5BC}"/>
    <cellStyle name="Normal 10 3 3 8" xfId="4665" xr:uid="{B32455C9-5EE3-473F-9A40-7EB90EEF3F89}"/>
    <cellStyle name="Normal 10 3 3 8 2" xfId="13114" xr:uid="{4E27CF1E-B85F-4EAC-A07C-2B29164771F2}"/>
    <cellStyle name="Normal 10 3 3 8 2 2" xfId="30054" xr:uid="{92F8875E-5E38-4FB1-B8B9-271309A0A6D5}"/>
    <cellStyle name="Normal 10 3 3 8 3" xfId="21606" xr:uid="{7AE0EF7F-B989-42EF-8E5C-DBA46DCB82AE}"/>
    <cellStyle name="Normal 10 3 3 9" xfId="8890" xr:uid="{D1F56500-9644-4E91-B76D-FCA16AC286A0}"/>
    <cellStyle name="Normal 10 3 3 9 2" xfId="25830" xr:uid="{C79D7749-FC47-4F56-8F78-10A06B22BCEA}"/>
    <cellStyle name="Normal 10 3 4" xfId="608" xr:uid="{43289802-8965-458C-AAFA-6B191A9388F5}"/>
    <cellStyle name="Normal 10 3 4 2" xfId="960" xr:uid="{F9B42588-CDDB-48A4-8514-D8761D392118}"/>
    <cellStyle name="Normal 10 3 4 2 2" xfId="2022" xr:uid="{BE98CF57-C82F-46B3-B1A3-00CC9174FB94}"/>
    <cellStyle name="Normal 10 3 4 2 2 2" xfId="4134" xr:uid="{1067520D-5CF4-4FE6-8743-3411FA492C3A}"/>
    <cellStyle name="Normal 10 3 4 2 2 2 2" xfId="8360" xr:uid="{B2AA7107-96DF-42EC-85E6-74C8434AB2F4}"/>
    <cellStyle name="Normal 10 3 4 2 2 2 2 2" xfId="16808" xr:uid="{34616475-05FC-4CA5-8353-BE8388B432CD}"/>
    <cellStyle name="Normal 10 3 4 2 2 2 2 2 2" xfId="33748" xr:uid="{039FF64D-2C8B-40A0-82A3-291409005989}"/>
    <cellStyle name="Normal 10 3 4 2 2 2 2 3" xfId="25300" xr:uid="{EEAB2B8F-73DE-40EE-AD67-2ABC155C01E3}"/>
    <cellStyle name="Normal 10 3 4 2 2 2 3" xfId="12584" xr:uid="{03A97D10-8199-415E-8ECC-A52682E74D80}"/>
    <cellStyle name="Normal 10 3 4 2 2 2 3 2" xfId="29524" xr:uid="{EAFC8685-762C-4881-B3B3-064F54B93A32}"/>
    <cellStyle name="Normal 10 3 4 2 2 2 4" xfId="21076" xr:uid="{879FEA7D-1E83-42D1-A65E-951F9EF2ECD9}"/>
    <cellStyle name="Normal 10 3 4 2 2 3" xfId="6248" xr:uid="{FD6C8FEB-D9F2-4E35-89F2-C02CF2031113}"/>
    <cellStyle name="Normal 10 3 4 2 2 3 2" xfId="14696" xr:uid="{3D6792DD-1039-43BB-8122-CCE2D12BFBBF}"/>
    <cellStyle name="Normal 10 3 4 2 2 3 2 2" xfId="31636" xr:uid="{92BB4D7B-79D7-401D-90C2-728D6D838B96}"/>
    <cellStyle name="Normal 10 3 4 2 2 3 3" xfId="23188" xr:uid="{3C9859BC-3D4B-4901-8BD4-B7B5992DE521}"/>
    <cellStyle name="Normal 10 3 4 2 2 4" xfId="10472" xr:uid="{3523C04A-6A8A-49D2-8DCE-D234C8E064A6}"/>
    <cellStyle name="Normal 10 3 4 2 2 4 2" xfId="27412" xr:uid="{86208335-4D81-4573-A3A3-E3B73F9F7CCC}"/>
    <cellStyle name="Normal 10 3 4 2 2 5" xfId="18964" xr:uid="{995539AB-6D53-4D95-93DD-576392F94278}"/>
    <cellStyle name="Normal 10 3 4 2 3" xfId="3078" xr:uid="{0531147A-94F6-489E-9626-41011F630093}"/>
    <cellStyle name="Normal 10 3 4 2 3 2" xfId="7304" xr:uid="{B055BB29-1B30-461A-B036-E11AF8DADAEF}"/>
    <cellStyle name="Normal 10 3 4 2 3 2 2" xfId="15752" xr:uid="{EBC52ECE-5A8C-484E-9B3E-B01B3C641B0E}"/>
    <cellStyle name="Normal 10 3 4 2 3 2 2 2" xfId="32692" xr:uid="{B7EF0917-956E-406A-B043-81A7AF73F544}"/>
    <cellStyle name="Normal 10 3 4 2 3 2 3" xfId="24244" xr:uid="{0F05BBC6-9B1A-4379-BB9F-0D79A3680A41}"/>
    <cellStyle name="Normal 10 3 4 2 3 3" xfId="11528" xr:uid="{133FD61D-81D2-4678-9500-99A1748D6BA7}"/>
    <cellStyle name="Normal 10 3 4 2 3 3 2" xfId="28468" xr:uid="{E4B42B98-CA32-45BB-B40E-ECBAD61BFEE0}"/>
    <cellStyle name="Normal 10 3 4 2 3 4" xfId="20020" xr:uid="{F3C953AF-FF8F-491D-8567-63F767260C14}"/>
    <cellStyle name="Normal 10 3 4 2 4" xfId="5192" xr:uid="{9EB135A5-6BA8-4907-94B5-FA1C7953ED61}"/>
    <cellStyle name="Normal 10 3 4 2 4 2" xfId="13640" xr:uid="{6ADA0296-7582-4B03-8B1C-62F0C9E09E17}"/>
    <cellStyle name="Normal 10 3 4 2 4 2 2" xfId="30580" xr:uid="{E344654A-06F0-4955-B9FB-E101AFB5B769}"/>
    <cellStyle name="Normal 10 3 4 2 4 3" xfId="22132" xr:uid="{FF88D0FB-7398-4F11-A244-D78D14CCCB79}"/>
    <cellStyle name="Normal 10 3 4 2 5" xfId="9416" xr:uid="{920B4761-9194-4878-8C16-0E530780C368}"/>
    <cellStyle name="Normal 10 3 4 2 5 2" xfId="26356" xr:uid="{CACCF5EB-52F8-4A77-8D9C-ED1A65A0292B}"/>
    <cellStyle name="Normal 10 3 4 2 6" xfId="17908" xr:uid="{AC548E10-7946-4B9D-9F04-BAA2784BA12E}"/>
    <cellStyle name="Normal 10 3 4 3" xfId="1670" xr:uid="{A94BB618-2DDC-40A5-9B77-2207C98B5230}"/>
    <cellStyle name="Normal 10 3 4 3 2" xfId="3782" xr:uid="{C2DFF22E-D692-425D-A972-7D826438593C}"/>
    <cellStyle name="Normal 10 3 4 3 2 2" xfId="8008" xr:uid="{7DB78CBB-930C-4BEC-BEAF-BC7C68813D41}"/>
    <cellStyle name="Normal 10 3 4 3 2 2 2" xfId="16456" xr:uid="{02E663B7-B9F1-44CE-8EAE-9B676B6F017D}"/>
    <cellStyle name="Normal 10 3 4 3 2 2 2 2" xfId="33396" xr:uid="{CA9A563F-C68F-40F4-9E33-CCA23D733CB2}"/>
    <cellStyle name="Normal 10 3 4 3 2 2 3" xfId="24948" xr:uid="{E5115F97-2798-427B-872D-8AEA770DDBBD}"/>
    <cellStyle name="Normal 10 3 4 3 2 3" xfId="12232" xr:uid="{8B87EB30-6F9F-4745-87DB-2D57875E1D54}"/>
    <cellStyle name="Normal 10 3 4 3 2 3 2" xfId="29172" xr:uid="{C92C364A-9F19-49D5-8399-FF338B74A4F6}"/>
    <cellStyle name="Normal 10 3 4 3 2 4" xfId="20724" xr:uid="{C77E0753-A4AB-473E-8E76-EAB3F65C8DBD}"/>
    <cellStyle name="Normal 10 3 4 3 3" xfId="5896" xr:uid="{1DCAFD9C-7E82-4C22-A84B-56C5B2021C86}"/>
    <cellStyle name="Normal 10 3 4 3 3 2" xfId="14344" xr:uid="{64A2E117-66C1-45EB-8C52-C3898677ED85}"/>
    <cellStyle name="Normal 10 3 4 3 3 2 2" xfId="31284" xr:uid="{07D9131C-E2B0-4A57-954E-66A6F908D675}"/>
    <cellStyle name="Normal 10 3 4 3 3 3" xfId="22836" xr:uid="{91D71D92-6C16-4D7F-A39A-EEBEFD2068E2}"/>
    <cellStyle name="Normal 10 3 4 3 4" xfId="10120" xr:uid="{276EE08F-9408-4D7F-B080-D07E0C6B330E}"/>
    <cellStyle name="Normal 10 3 4 3 4 2" xfId="27060" xr:uid="{BF2171B6-73DE-460B-9E15-5075AC1A6FF7}"/>
    <cellStyle name="Normal 10 3 4 3 5" xfId="18612" xr:uid="{9F7CEEBA-A1DA-4831-B072-A210018C18C9}"/>
    <cellStyle name="Normal 10 3 4 4" xfId="2726" xr:uid="{AEFBDCF1-3220-4C0D-8BF3-AFE6C25429B2}"/>
    <cellStyle name="Normal 10 3 4 4 2" xfId="6952" xr:uid="{8C5B7B72-968E-430E-8C49-74D952D100C7}"/>
    <cellStyle name="Normal 10 3 4 4 2 2" xfId="15400" xr:uid="{1CA32793-13E0-4476-9937-9D64FA967124}"/>
    <cellStyle name="Normal 10 3 4 4 2 2 2" xfId="32340" xr:uid="{0C004DAD-C848-4DA8-BAAD-7AA7895A55FB}"/>
    <cellStyle name="Normal 10 3 4 4 2 3" xfId="23892" xr:uid="{026971DB-7431-44CF-BC3F-420573585B49}"/>
    <cellStyle name="Normal 10 3 4 4 3" xfId="11176" xr:uid="{4EB87D65-42F0-4285-B55D-189EE966DEEE}"/>
    <cellStyle name="Normal 10 3 4 4 3 2" xfId="28116" xr:uid="{3D1B1A2D-96EB-4DB2-BA4E-1340AEA32783}"/>
    <cellStyle name="Normal 10 3 4 4 4" xfId="19668" xr:uid="{8AEBD735-152A-43B9-A58D-66859B20C063}"/>
    <cellStyle name="Normal 10 3 4 5" xfId="4840" xr:uid="{FE41BC08-E353-4FBF-8822-8B55F499759F}"/>
    <cellStyle name="Normal 10 3 4 5 2" xfId="13288" xr:uid="{5A0607E7-38D4-4703-B08E-1A692AE78154}"/>
    <cellStyle name="Normal 10 3 4 5 2 2" xfId="30228" xr:uid="{F4E53C2F-803B-4FDF-B182-41F06D528E69}"/>
    <cellStyle name="Normal 10 3 4 5 3" xfId="21780" xr:uid="{E13329A5-99CC-45FB-A66A-937B6E618360}"/>
    <cellStyle name="Normal 10 3 4 6" xfId="9064" xr:uid="{6899F56B-CC9A-48A9-BE27-DDACFC6DEF97}"/>
    <cellStyle name="Normal 10 3 4 6 2" xfId="26004" xr:uid="{AE105A8E-187D-4B8F-B94C-86679447E0AC}"/>
    <cellStyle name="Normal 10 3 4 7" xfId="17556" xr:uid="{FAE16A0C-8EC9-4962-B1AD-B009E6F78628}"/>
    <cellStyle name="Normal 10 3 5" xfId="784" xr:uid="{51B87F37-ECD1-4D6D-B378-E04F3CB5D06A}"/>
    <cellStyle name="Normal 10 3 5 2" xfId="1846" xr:uid="{4212938E-3CED-480C-89E7-7232403B1941}"/>
    <cellStyle name="Normal 10 3 5 2 2" xfId="3958" xr:uid="{7070EAF8-36E8-4EE5-871E-1DD556C6D87F}"/>
    <cellStyle name="Normal 10 3 5 2 2 2" xfId="8184" xr:uid="{B487BA0E-DE49-4841-A617-5859E5C5C01E}"/>
    <cellStyle name="Normal 10 3 5 2 2 2 2" xfId="16632" xr:uid="{476455F8-B3FB-4462-8080-664DC981A505}"/>
    <cellStyle name="Normal 10 3 5 2 2 2 2 2" xfId="33572" xr:uid="{526916F0-43E8-4C52-82DA-586989FD3688}"/>
    <cellStyle name="Normal 10 3 5 2 2 2 3" xfId="25124" xr:uid="{1282B477-8D28-4F57-844F-2FB05BBDC6F7}"/>
    <cellStyle name="Normal 10 3 5 2 2 3" xfId="12408" xr:uid="{3CF13DD8-19EB-40C0-808E-B81749DE1602}"/>
    <cellStyle name="Normal 10 3 5 2 2 3 2" xfId="29348" xr:uid="{9FE76C9C-CC7C-4D30-A06B-4F424DB13AA9}"/>
    <cellStyle name="Normal 10 3 5 2 2 4" xfId="20900" xr:uid="{A9965B30-D494-49A5-8B80-88D53BD7C0B1}"/>
    <cellStyle name="Normal 10 3 5 2 3" xfId="6072" xr:uid="{67534D15-69AB-44F2-9984-BF7C25FC7B94}"/>
    <cellStyle name="Normal 10 3 5 2 3 2" xfId="14520" xr:uid="{3234FD8C-C6E9-4A23-8E86-EF900BDF6A69}"/>
    <cellStyle name="Normal 10 3 5 2 3 2 2" xfId="31460" xr:uid="{7EAFB4E6-B85E-4FCA-9480-4BA3521A1F76}"/>
    <cellStyle name="Normal 10 3 5 2 3 3" xfId="23012" xr:uid="{EA2C7C97-09C4-4756-BB82-982FB9E45949}"/>
    <cellStyle name="Normal 10 3 5 2 4" xfId="10296" xr:uid="{529F2CD4-3C79-4C2D-9805-6336B84FFC32}"/>
    <cellStyle name="Normal 10 3 5 2 4 2" xfId="27236" xr:uid="{D75F491D-ED8A-498E-98AA-049E73A31685}"/>
    <cellStyle name="Normal 10 3 5 2 5" xfId="18788" xr:uid="{80AA68DA-0815-4B02-A5AB-D5B8FDF050A7}"/>
    <cellStyle name="Normal 10 3 5 3" xfId="2902" xr:uid="{A7AFA86E-E02E-4B10-83FA-8743BD3FDF76}"/>
    <cellStyle name="Normal 10 3 5 3 2" xfId="7128" xr:uid="{5E644DEB-4C6C-4DD9-8A37-62CBCF23A87A}"/>
    <cellStyle name="Normal 10 3 5 3 2 2" xfId="15576" xr:uid="{F29B620A-8252-432F-862E-03D649B2B667}"/>
    <cellStyle name="Normal 10 3 5 3 2 2 2" xfId="32516" xr:uid="{BC218FB1-0C5C-4BD6-A240-E5444304251B}"/>
    <cellStyle name="Normal 10 3 5 3 2 3" xfId="24068" xr:uid="{75343F64-9AAE-4D64-9034-C474BFCE1287}"/>
    <cellStyle name="Normal 10 3 5 3 3" xfId="11352" xr:uid="{94F461A6-3650-4891-A424-BD9B8A5EEC55}"/>
    <cellStyle name="Normal 10 3 5 3 3 2" xfId="28292" xr:uid="{EB222B0E-F8A4-4DFB-B3CC-8B40F5B76BDB}"/>
    <cellStyle name="Normal 10 3 5 3 4" xfId="19844" xr:uid="{675F5F88-5CC2-425C-B541-B53BE3CEF777}"/>
    <cellStyle name="Normal 10 3 5 4" xfId="5016" xr:uid="{2DA74C84-B390-45D4-B355-5F1C9ECC0421}"/>
    <cellStyle name="Normal 10 3 5 4 2" xfId="13464" xr:uid="{FBE89D9E-8BEE-4B77-BFDA-D0599B934D94}"/>
    <cellStyle name="Normal 10 3 5 4 2 2" xfId="30404" xr:uid="{BE626D06-2EFB-4F95-BEE2-9A2397AB43DE}"/>
    <cellStyle name="Normal 10 3 5 4 3" xfId="21956" xr:uid="{4F3C7918-E9B7-4FCC-ACD3-9DBE61EBD4CB}"/>
    <cellStyle name="Normal 10 3 5 5" xfId="9240" xr:uid="{0634D181-E214-4EE5-A0C3-83A9F6DFBFD2}"/>
    <cellStyle name="Normal 10 3 5 5 2" xfId="26180" xr:uid="{2442B5F2-C816-4A7A-AEA1-EA2132BC9599}"/>
    <cellStyle name="Normal 10 3 5 6" xfId="17732" xr:uid="{CE8BA1B2-A844-4FFF-8B98-DCFBE9B22693}"/>
    <cellStyle name="Normal 10 3 6" xfId="1136" xr:uid="{732B09B9-6BFF-4D14-A3D3-1A7946BA117C}"/>
    <cellStyle name="Normal 10 3 6 2" xfId="2198" xr:uid="{C453CEC7-DE9D-4909-9C04-31B2816AB9EE}"/>
    <cellStyle name="Normal 10 3 6 2 2" xfId="4310" xr:uid="{949A4530-CB2D-485F-9D0E-0E6060423BC9}"/>
    <cellStyle name="Normal 10 3 6 2 2 2" xfId="8536" xr:uid="{5D591B0F-396F-4FD1-B719-F2EC4DAC5385}"/>
    <cellStyle name="Normal 10 3 6 2 2 2 2" xfId="16984" xr:uid="{05CECD3B-5B0B-4CBE-81F9-4CF8606F4D84}"/>
    <cellStyle name="Normal 10 3 6 2 2 2 2 2" xfId="33924" xr:uid="{AE22969B-3AB2-4F06-B200-C3BA9B0B55AA}"/>
    <cellStyle name="Normal 10 3 6 2 2 2 3" xfId="25476" xr:uid="{4FD21886-A00C-4E2E-A1F9-D8C99BA1B5EA}"/>
    <cellStyle name="Normal 10 3 6 2 2 3" xfId="12760" xr:uid="{50CED27E-2271-453D-96BC-A25F587295BA}"/>
    <cellStyle name="Normal 10 3 6 2 2 3 2" xfId="29700" xr:uid="{ABAFED80-D519-4CC2-8A39-A05F0B0A7280}"/>
    <cellStyle name="Normal 10 3 6 2 2 4" xfId="21252" xr:uid="{6989A3A6-91D2-4583-95F6-5D10935026E7}"/>
    <cellStyle name="Normal 10 3 6 2 3" xfId="6424" xr:uid="{97F31484-3BE2-4753-8E95-674605711C25}"/>
    <cellStyle name="Normal 10 3 6 2 3 2" xfId="14872" xr:uid="{37E04A15-CF5C-4292-BA9B-71751215641E}"/>
    <cellStyle name="Normal 10 3 6 2 3 2 2" xfId="31812" xr:uid="{BD8E2C17-9DEC-4A56-8A6F-138F40AB59CA}"/>
    <cellStyle name="Normal 10 3 6 2 3 3" xfId="23364" xr:uid="{7184282B-32FE-4A7D-B2C3-676D8F27C5BE}"/>
    <cellStyle name="Normal 10 3 6 2 4" xfId="10648" xr:uid="{2F5EE0AC-5340-4C44-996F-C45104F2D5D0}"/>
    <cellStyle name="Normal 10 3 6 2 4 2" xfId="27588" xr:uid="{EF857AAC-6DB8-49E2-ACD9-B031109A2FA4}"/>
    <cellStyle name="Normal 10 3 6 2 5" xfId="19140" xr:uid="{B646CB5F-8EAA-4F54-A0E4-C231C9212374}"/>
    <cellStyle name="Normal 10 3 6 3" xfId="3254" xr:uid="{9C80210E-5097-4655-8B0E-D30673E4C953}"/>
    <cellStyle name="Normal 10 3 6 3 2" xfId="7480" xr:uid="{B0B1AFB3-EAA5-4CB8-8F64-5E63E27F46E2}"/>
    <cellStyle name="Normal 10 3 6 3 2 2" xfId="15928" xr:uid="{E636D4BF-3A7B-488B-A8F3-971EA8990973}"/>
    <cellStyle name="Normal 10 3 6 3 2 2 2" xfId="32868" xr:uid="{39F50865-D1A4-437C-BDD8-66C443AB46D8}"/>
    <cellStyle name="Normal 10 3 6 3 2 3" xfId="24420" xr:uid="{A6250CA9-97EE-465E-A2B9-3C78D8736288}"/>
    <cellStyle name="Normal 10 3 6 3 3" xfId="11704" xr:uid="{B6BFD700-D3FB-4392-BF0E-76151860F0D1}"/>
    <cellStyle name="Normal 10 3 6 3 3 2" xfId="28644" xr:uid="{35B72FE7-FFC7-4866-99BD-86C092266613}"/>
    <cellStyle name="Normal 10 3 6 3 4" xfId="20196" xr:uid="{0CFC93F6-29B9-48CC-A60F-C58AE61A72F6}"/>
    <cellStyle name="Normal 10 3 6 4" xfId="5368" xr:uid="{ACA4E7F9-BC2F-4BF1-BDA8-C714D3C63E17}"/>
    <cellStyle name="Normal 10 3 6 4 2" xfId="13816" xr:uid="{4D94B0F5-5C1F-4762-9517-38A40B3AB6E9}"/>
    <cellStyle name="Normal 10 3 6 4 2 2" xfId="30756" xr:uid="{B75F7303-5356-4BD8-AFC2-5803BDAAD58B}"/>
    <cellStyle name="Normal 10 3 6 4 3" xfId="22308" xr:uid="{DC2E7D1F-DA3D-4F4B-B464-28CC325E5A3D}"/>
    <cellStyle name="Normal 10 3 6 5" xfId="9592" xr:uid="{E4F07188-6DD2-4E4E-95A9-96FA43EA0971}"/>
    <cellStyle name="Normal 10 3 6 5 2" xfId="26532" xr:uid="{2825775F-4015-41A2-A77E-EE9627B95FFA}"/>
    <cellStyle name="Normal 10 3 6 6" xfId="18084" xr:uid="{287F416E-0BFB-45B9-A428-82F957D016F0}"/>
    <cellStyle name="Normal 10 3 7" xfId="1318" xr:uid="{C59BA633-512C-448E-92D3-AA1A64DB3652}"/>
    <cellStyle name="Normal 10 3 7 2" xfId="2374" xr:uid="{2F5A6920-766F-41C4-92BD-349E5A2CCCF7}"/>
    <cellStyle name="Normal 10 3 7 2 2" xfId="4486" xr:uid="{05531259-6770-4C8B-9582-0FF0389EBFEC}"/>
    <cellStyle name="Normal 10 3 7 2 2 2" xfId="8712" xr:uid="{C2D5AAFA-DDAD-487D-8F2D-5C06E618B1F5}"/>
    <cellStyle name="Normal 10 3 7 2 2 2 2" xfId="17160" xr:uid="{0E9133E9-A0BD-43A6-A75B-85040C079E3F}"/>
    <cellStyle name="Normal 10 3 7 2 2 2 2 2" xfId="34100" xr:uid="{06794332-1044-431A-AC28-27743853688D}"/>
    <cellStyle name="Normal 10 3 7 2 2 2 3" xfId="25652" xr:uid="{97A34867-2A9F-4B8E-8C97-578B73A81696}"/>
    <cellStyle name="Normal 10 3 7 2 2 3" xfId="12936" xr:uid="{B435A8CB-5CCB-4719-94F6-2EE54E7DF02A}"/>
    <cellStyle name="Normal 10 3 7 2 2 3 2" xfId="29876" xr:uid="{810BEA5F-DF03-4481-8E13-F488EB893550}"/>
    <cellStyle name="Normal 10 3 7 2 2 4" xfId="21428" xr:uid="{EBB12FF5-F881-4AD0-85CE-750D63B3B97E}"/>
    <cellStyle name="Normal 10 3 7 2 3" xfId="6600" xr:uid="{327EC8CB-4EF3-4BF0-A1CE-CEB5BA4F61D3}"/>
    <cellStyle name="Normal 10 3 7 2 3 2" xfId="15048" xr:uid="{FD232AA8-6FA1-4C01-AC66-720D31F83468}"/>
    <cellStyle name="Normal 10 3 7 2 3 2 2" xfId="31988" xr:uid="{22EEFE1B-8015-4395-8257-A5B827D55605}"/>
    <cellStyle name="Normal 10 3 7 2 3 3" xfId="23540" xr:uid="{CB597504-0195-40EB-89C8-C3B1160CA1C5}"/>
    <cellStyle name="Normal 10 3 7 2 4" xfId="10824" xr:uid="{1205B11A-0BF2-4F3C-9BD1-25DEB68DFF04}"/>
    <cellStyle name="Normal 10 3 7 2 4 2" xfId="27764" xr:uid="{390FDDAA-CC8D-4549-B20E-5BF1393002D4}"/>
    <cellStyle name="Normal 10 3 7 2 5" xfId="19316" xr:uid="{D857DFEF-54F4-4F79-9F1A-27F6E6448F44}"/>
    <cellStyle name="Normal 10 3 7 3" xfId="3430" xr:uid="{31DE9123-1C7C-4D06-97E4-62180AEE6DF1}"/>
    <cellStyle name="Normal 10 3 7 3 2" xfId="7656" xr:uid="{9A04BBC3-BC36-4D4B-B2EE-B1747F3934D4}"/>
    <cellStyle name="Normal 10 3 7 3 2 2" xfId="16104" xr:uid="{1412E2F3-29BE-4EAB-85D4-ED2CA84B6A5A}"/>
    <cellStyle name="Normal 10 3 7 3 2 2 2" xfId="33044" xr:uid="{68A6167B-9010-45B2-9926-8CE927B7F907}"/>
    <cellStyle name="Normal 10 3 7 3 2 3" xfId="24596" xr:uid="{E7865390-8350-4B3E-8AAE-035281D64F0B}"/>
    <cellStyle name="Normal 10 3 7 3 3" xfId="11880" xr:uid="{C48C9E54-AA13-4A83-81A0-390BF21D9B54}"/>
    <cellStyle name="Normal 10 3 7 3 3 2" xfId="28820" xr:uid="{15DE5EA2-4E9C-4473-B254-22690888FF48}"/>
    <cellStyle name="Normal 10 3 7 3 4" xfId="20372" xr:uid="{A6EF7990-33CE-4DB2-A9DB-8E1D959655FC}"/>
    <cellStyle name="Normal 10 3 7 4" xfId="5544" xr:uid="{CB2948A8-2239-451B-A5F6-4E21D3E4E590}"/>
    <cellStyle name="Normal 10 3 7 4 2" xfId="13992" xr:uid="{3D9BEC47-EF23-4615-B768-BC4A37272BE4}"/>
    <cellStyle name="Normal 10 3 7 4 2 2" xfId="30932" xr:uid="{00875F46-0BFA-4127-AE31-42309644E50A}"/>
    <cellStyle name="Normal 10 3 7 4 3" xfId="22484" xr:uid="{63060565-8C9D-4AD4-B5D8-8D46F37AADFC}"/>
    <cellStyle name="Normal 10 3 7 5" xfId="9768" xr:uid="{7606A10C-6212-493E-9617-5E7BFA091925}"/>
    <cellStyle name="Normal 10 3 7 5 2" xfId="26708" xr:uid="{8F80CE6F-65A8-499C-A1D1-363464E159C3}"/>
    <cellStyle name="Normal 10 3 7 6" xfId="18260" xr:uid="{9A5E8C0C-C876-477D-BE44-42385788A1C9}"/>
    <cellStyle name="Normal 10 3 8" xfId="1494" xr:uid="{1A1B1211-977A-4D30-810F-782E10B2351B}"/>
    <cellStyle name="Normal 10 3 8 2" xfId="3606" xr:uid="{1A7A1DE3-785E-4651-A357-795278898199}"/>
    <cellStyle name="Normal 10 3 8 2 2" xfId="7832" xr:uid="{2E88E785-CD1F-41F4-B950-896D6D38C68C}"/>
    <cellStyle name="Normal 10 3 8 2 2 2" xfId="16280" xr:uid="{ADFA3B12-4C68-4035-88E8-FB5B1F432582}"/>
    <cellStyle name="Normal 10 3 8 2 2 2 2" xfId="33220" xr:uid="{8F0D6A33-8944-40CA-A211-9DABDCF513E2}"/>
    <cellStyle name="Normal 10 3 8 2 2 3" xfId="24772" xr:uid="{FF7504D8-9B60-4853-94DE-CC8FD0D87BEA}"/>
    <cellStyle name="Normal 10 3 8 2 3" xfId="12056" xr:uid="{87F4B887-9304-4D71-821B-C9FDB4768911}"/>
    <cellStyle name="Normal 10 3 8 2 3 2" xfId="28996" xr:uid="{492C1953-6D4C-41C4-B415-0B072583C402}"/>
    <cellStyle name="Normal 10 3 8 2 4" xfId="20548" xr:uid="{AD22E592-06F8-4C40-89ED-B3EE0FC02990}"/>
    <cellStyle name="Normal 10 3 8 3" xfId="5720" xr:uid="{23F824EC-28F8-40C4-A72B-EE80F21AB6CE}"/>
    <cellStyle name="Normal 10 3 8 3 2" xfId="14168" xr:uid="{9EE8D77C-8768-4014-896E-439190F9AEBB}"/>
    <cellStyle name="Normal 10 3 8 3 2 2" xfId="31108" xr:uid="{F5C53C7F-E724-48D0-AEC1-66DCAD2EA697}"/>
    <cellStyle name="Normal 10 3 8 3 3" xfId="22660" xr:uid="{A355172C-05F6-439F-B78C-F9C70B6543D8}"/>
    <cellStyle name="Normal 10 3 8 4" xfId="9944" xr:uid="{B0F9FD67-1ECB-4A16-BB16-98A9700E377C}"/>
    <cellStyle name="Normal 10 3 8 4 2" xfId="26884" xr:uid="{E8DEFDF4-85E5-40FC-84A5-22B08399CBB0}"/>
    <cellStyle name="Normal 10 3 8 5" xfId="18436" xr:uid="{9625A54E-2F3A-404C-A8D4-15D44BA90C33}"/>
    <cellStyle name="Normal 10 3 9" xfId="2550" xr:uid="{D35650F2-5ED4-4681-9509-A4AA92D192CD}"/>
    <cellStyle name="Normal 10 3 9 2" xfId="6776" xr:uid="{C801202D-1C2E-4FF0-9115-EE06CCEE102C}"/>
    <cellStyle name="Normal 10 3 9 2 2" xfId="15224" xr:uid="{23FD21D8-CEE2-4628-AA30-454BAF9B8E14}"/>
    <cellStyle name="Normal 10 3 9 2 2 2" xfId="32164" xr:uid="{F71EC173-40AF-4792-88FA-A2F7A0AF8B2A}"/>
    <cellStyle name="Normal 10 3 9 2 3" xfId="23716" xr:uid="{0DEE1F40-5CFB-47D0-8092-FB6235AD26B5}"/>
    <cellStyle name="Normal 10 3 9 3" xfId="11000" xr:uid="{85E8F240-FA11-4CF0-A17D-33742ED293D4}"/>
    <cellStyle name="Normal 10 3 9 3 2" xfId="27940" xr:uid="{CF07B0A1-6C52-441C-9774-28426F54772E}"/>
    <cellStyle name="Normal 10 3 9 4" xfId="19492" xr:uid="{1C4A6390-E3DC-4154-B027-08E29316DF50}"/>
    <cellStyle name="Normal 10 4" xfId="268" xr:uid="{12BC9A75-843F-4D61-8BEC-7563E7E0CAA9}"/>
    <cellStyle name="Normal 10 5" xfId="269" xr:uid="{9FC0A47F-2C97-4FC2-8AFE-E207256A09CB}"/>
    <cellStyle name="Normal 11" xfId="270" xr:uid="{176E03CE-490B-4E23-B485-021AC9B201EF}"/>
    <cellStyle name="Normal 11 10" xfId="1497" xr:uid="{E701F055-D408-44A5-8B17-428A845988A8}"/>
    <cellStyle name="Normal 11 10 2" xfId="3609" xr:uid="{68F0A75E-363D-4F4E-98DB-E483E25792D2}"/>
    <cellStyle name="Normal 11 10 2 2" xfId="7835" xr:uid="{236BE6B4-4B91-4EC3-9814-912ACD3F3536}"/>
    <cellStyle name="Normal 11 10 2 2 2" xfId="16283" xr:uid="{13A97F3B-BE44-4A82-9EEC-7AD39C033E62}"/>
    <cellStyle name="Normal 11 10 2 2 2 2" xfId="33223" xr:uid="{F7B00D24-C991-4AF0-B003-D248C969FBAD}"/>
    <cellStyle name="Normal 11 10 2 2 3" xfId="24775" xr:uid="{7CE11CDB-D122-44D6-ADD9-FF7658539A65}"/>
    <cellStyle name="Normal 11 10 2 3" xfId="12059" xr:uid="{D2AF7CCB-1836-47D4-994B-E213E7EBD2A1}"/>
    <cellStyle name="Normal 11 10 2 3 2" xfId="28999" xr:uid="{469A0E6A-F52D-4797-8529-CAC4DD686AF8}"/>
    <cellStyle name="Normal 11 10 2 4" xfId="20551" xr:uid="{015B54C3-972C-40DD-B9C4-82C494872E68}"/>
    <cellStyle name="Normal 11 10 3" xfId="5723" xr:uid="{73404BB6-6643-4358-8281-D3CD500BED13}"/>
    <cellStyle name="Normal 11 10 3 2" xfId="14171" xr:uid="{F33A5E2E-5CEF-4CAA-957F-AD51956AB39F}"/>
    <cellStyle name="Normal 11 10 3 2 2" xfId="31111" xr:uid="{4C7B7768-2907-489D-A7A2-400DCA63E62B}"/>
    <cellStyle name="Normal 11 10 3 3" xfId="22663" xr:uid="{7C1F01D5-2717-441F-9BCE-49AEEC0F63E8}"/>
    <cellStyle name="Normal 11 10 4" xfId="9947" xr:uid="{CD0B4ED3-35AF-4F12-9D0E-20A7D309B1B1}"/>
    <cellStyle name="Normal 11 10 4 2" xfId="26887" xr:uid="{5728DDF6-3125-44B8-831A-100387FAC12D}"/>
    <cellStyle name="Normal 11 10 5" xfId="18439" xr:uid="{DB3C166D-4F8E-44EC-907C-9B5948F78534}"/>
    <cellStyle name="Normal 11 11" xfId="2553" xr:uid="{1ED1942F-C0DD-4EF1-9CB9-21B7F7263A20}"/>
    <cellStyle name="Normal 11 11 2" xfId="6779" xr:uid="{98EB0CD0-632A-4830-A7CD-5D90223B1BB7}"/>
    <cellStyle name="Normal 11 11 2 2" xfId="15227" xr:uid="{02C11B96-0AAC-4345-B8DA-5FB0464A0C53}"/>
    <cellStyle name="Normal 11 11 2 2 2" xfId="32167" xr:uid="{EAB0434E-49D5-492C-867E-32B4B3D3993B}"/>
    <cellStyle name="Normal 11 11 2 3" xfId="23719" xr:uid="{E0D4C4FD-0C87-435D-A93D-4CD4EA0116B2}"/>
    <cellStyle name="Normal 11 11 3" xfId="11003" xr:uid="{0B39064B-CD9A-4876-84FF-CFB10609AD60}"/>
    <cellStyle name="Normal 11 11 3 2" xfId="27943" xr:uid="{246039C8-572A-4E5E-9BE0-544C7C047B6F}"/>
    <cellStyle name="Normal 11 11 4" xfId="19495" xr:uid="{C6849190-89D9-44A4-9C29-621B5846C629}"/>
    <cellStyle name="Normal 11 12" xfId="4666" xr:uid="{101417F1-72B1-4A1F-B6DC-204451802753}"/>
    <cellStyle name="Normal 11 12 2" xfId="13115" xr:uid="{CD28AF6F-52A3-4D32-A5E8-B8C60F4AE4AC}"/>
    <cellStyle name="Normal 11 12 2 2" xfId="30055" xr:uid="{B9931CD6-021C-40F8-9B00-2787F5862761}"/>
    <cellStyle name="Normal 11 12 3" xfId="21607" xr:uid="{D005412C-889E-4DB7-BBC2-84997D7E0B4C}"/>
    <cellStyle name="Normal 11 13" xfId="8891" xr:uid="{92A7F546-BE9D-4A60-BF47-26C78931B23A}"/>
    <cellStyle name="Normal 11 13 2" xfId="25831" xr:uid="{D30BEB97-485E-4B73-96D5-887BB1A3A0B6}"/>
    <cellStyle name="Normal 11 14" xfId="17383" xr:uid="{867B438C-C9DA-4DD7-A863-845A098533D5}"/>
    <cellStyle name="Normal 11 2" xfId="271" xr:uid="{826250C4-858D-4DB8-99CA-90B7F0521332}"/>
    <cellStyle name="Normal 11 2 10" xfId="4667" xr:uid="{7C7781B4-BE0A-4381-85C7-55B37021ADDE}"/>
    <cellStyle name="Normal 11 2 10 2" xfId="13116" xr:uid="{4C36410A-89CE-4109-9764-8229A9CFE1DE}"/>
    <cellStyle name="Normal 11 2 10 2 2" xfId="30056" xr:uid="{259974AC-58BC-4C18-81D9-44001F9ED81F}"/>
    <cellStyle name="Normal 11 2 10 3" xfId="21608" xr:uid="{5E1D3207-1DF1-45DC-B14E-0746885A845A}"/>
    <cellStyle name="Normal 11 2 11" xfId="8892" xr:uid="{4DD29489-8292-474E-B888-D9FEE4F98669}"/>
    <cellStyle name="Normal 11 2 11 2" xfId="25832" xr:uid="{F400D27B-EFF0-4B26-B4A4-B8C041A1F26B}"/>
    <cellStyle name="Normal 11 2 12" xfId="17384" xr:uid="{12537CEF-9542-47E8-B49B-87F0C0F413CC}"/>
    <cellStyle name="Normal 11 2 2" xfId="272" xr:uid="{9A58D8B9-4DB1-474C-9E10-3B2AB721AE96}"/>
    <cellStyle name="Normal 11 2 2 10" xfId="17385" xr:uid="{C2AD8CDA-8F98-46B6-AEB0-DB12803F5D06}"/>
    <cellStyle name="Normal 11 2 2 2" xfId="613" xr:uid="{3C53A780-244C-4DBD-8E78-36004731130B}"/>
    <cellStyle name="Normal 11 2 2 2 2" xfId="965" xr:uid="{FB8D7390-9E93-49F1-85A3-924BA1B2EB73}"/>
    <cellStyle name="Normal 11 2 2 2 2 2" xfId="2027" xr:uid="{84C553D9-53F3-49EF-8BCC-20BE9B7AD248}"/>
    <cellStyle name="Normal 11 2 2 2 2 2 2" xfId="4139" xr:uid="{1D71407C-E120-4E5F-AFDE-4EFA33DB26A6}"/>
    <cellStyle name="Normal 11 2 2 2 2 2 2 2" xfId="8365" xr:uid="{05B61B1A-EF4C-43D5-8DAA-8CDC4558EBB3}"/>
    <cellStyle name="Normal 11 2 2 2 2 2 2 2 2" xfId="16813" xr:uid="{70F72C02-53E8-4F9D-9548-3C8423DBCC52}"/>
    <cellStyle name="Normal 11 2 2 2 2 2 2 2 2 2" xfId="33753" xr:uid="{030A911D-909F-4983-8E2E-99108C8562F7}"/>
    <cellStyle name="Normal 11 2 2 2 2 2 2 2 3" xfId="25305" xr:uid="{868D2E2F-36A8-4D13-90E1-6C56736FA7A4}"/>
    <cellStyle name="Normal 11 2 2 2 2 2 2 3" xfId="12589" xr:uid="{23EC4394-826B-4C84-8E5C-918F4C4F26EE}"/>
    <cellStyle name="Normal 11 2 2 2 2 2 2 3 2" xfId="29529" xr:uid="{0319C2A2-AF5C-49CA-8EB2-F67D60A46562}"/>
    <cellStyle name="Normal 11 2 2 2 2 2 2 4" xfId="21081" xr:uid="{566BD18C-CDBD-4733-B9A9-238077F25C14}"/>
    <cellStyle name="Normal 11 2 2 2 2 2 3" xfId="6253" xr:uid="{FB6E2586-D893-4C4A-A33E-C3CC8E77DB7D}"/>
    <cellStyle name="Normal 11 2 2 2 2 2 3 2" xfId="14701" xr:uid="{61A2477B-708A-4A71-AEF7-9016570BB099}"/>
    <cellStyle name="Normal 11 2 2 2 2 2 3 2 2" xfId="31641" xr:uid="{4068A7C9-C018-4A41-91DD-4BC3B3A1075C}"/>
    <cellStyle name="Normal 11 2 2 2 2 2 3 3" xfId="23193" xr:uid="{3DB76EF2-3029-4F3C-844D-0EE606CB24FB}"/>
    <cellStyle name="Normal 11 2 2 2 2 2 4" xfId="10477" xr:uid="{B7FB1B00-0BB0-4A7A-AE18-D6E169FB19EE}"/>
    <cellStyle name="Normal 11 2 2 2 2 2 4 2" xfId="27417" xr:uid="{1DFF8CF1-528D-4993-B13B-B0114B27B18E}"/>
    <cellStyle name="Normal 11 2 2 2 2 2 5" xfId="18969" xr:uid="{D25E1D17-8157-4D37-8C6D-078698EBD58F}"/>
    <cellStyle name="Normal 11 2 2 2 2 3" xfId="3083" xr:uid="{DA3088DE-960D-460F-87B7-90F13EC50D41}"/>
    <cellStyle name="Normal 11 2 2 2 2 3 2" xfId="7309" xr:uid="{D1978052-7B60-4B3A-82F3-55ACEB1C75D4}"/>
    <cellStyle name="Normal 11 2 2 2 2 3 2 2" xfId="15757" xr:uid="{470F2541-A020-4925-87C1-0BD75D3247B6}"/>
    <cellStyle name="Normal 11 2 2 2 2 3 2 2 2" xfId="32697" xr:uid="{15FAFFB4-E853-4F2A-B94F-D49C69EE0CCA}"/>
    <cellStyle name="Normal 11 2 2 2 2 3 2 3" xfId="24249" xr:uid="{D85D7BE9-0E3A-4C25-A74E-1AF14FC4A6A9}"/>
    <cellStyle name="Normal 11 2 2 2 2 3 3" xfId="11533" xr:uid="{D821D3F2-5E0F-4ACD-B14F-12E053542390}"/>
    <cellStyle name="Normal 11 2 2 2 2 3 3 2" xfId="28473" xr:uid="{D027DFD7-A868-4BA1-A99E-23BD8B701B7D}"/>
    <cellStyle name="Normal 11 2 2 2 2 3 4" xfId="20025" xr:uid="{C8D2EE9B-BE73-4303-B1B3-743615277A26}"/>
    <cellStyle name="Normal 11 2 2 2 2 4" xfId="5197" xr:uid="{58BAA328-AA88-43E9-B1C5-7CE952CDF815}"/>
    <cellStyle name="Normal 11 2 2 2 2 4 2" xfId="13645" xr:uid="{C2510A79-BF9C-4FFF-9C1D-E5BA89255151}"/>
    <cellStyle name="Normal 11 2 2 2 2 4 2 2" xfId="30585" xr:uid="{A67B259A-D358-4717-B08D-ADEDA2EB426A}"/>
    <cellStyle name="Normal 11 2 2 2 2 4 3" xfId="22137" xr:uid="{C80224BB-31A0-418C-88E7-2B76C57F494D}"/>
    <cellStyle name="Normal 11 2 2 2 2 5" xfId="9421" xr:uid="{0A2BE674-A66D-45D8-8878-2D4E0ECD7373}"/>
    <cellStyle name="Normal 11 2 2 2 2 5 2" xfId="26361" xr:uid="{38666461-5580-4E23-A138-A106DE623B92}"/>
    <cellStyle name="Normal 11 2 2 2 2 6" xfId="17913" xr:uid="{FB19E366-9078-4036-9E51-EFBDF736EA6C}"/>
    <cellStyle name="Normal 11 2 2 2 3" xfId="1675" xr:uid="{9872B5C6-44F7-4E2D-9C45-651BAE9FBAA5}"/>
    <cellStyle name="Normal 11 2 2 2 3 2" xfId="3787" xr:uid="{F708317A-8E1A-495B-BC08-F5F214C7F404}"/>
    <cellStyle name="Normal 11 2 2 2 3 2 2" xfId="8013" xr:uid="{9C1367AD-BBC4-485C-8732-64CC0DE42CF1}"/>
    <cellStyle name="Normal 11 2 2 2 3 2 2 2" xfId="16461" xr:uid="{543A5018-997F-4314-B21F-F4104F577443}"/>
    <cellStyle name="Normal 11 2 2 2 3 2 2 2 2" xfId="33401" xr:uid="{5D0C90C8-4031-468E-A45D-FB1203D8DE61}"/>
    <cellStyle name="Normal 11 2 2 2 3 2 2 3" xfId="24953" xr:uid="{FCB4342C-AF9F-4647-81FC-7FC55D051391}"/>
    <cellStyle name="Normal 11 2 2 2 3 2 3" xfId="12237" xr:uid="{485AF155-86C7-48DD-846D-3FE2A5B87D82}"/>
    <cellStyle name="Normal 11 2 2 2 3 2 3 2" xfId="29177" xr:uid="{9D8B93F4-B211-4972-8FF6-B3C1C81B049D}"/>
    <cellStyle name="Normal 11 2 2 2 3 2 4" xfId="20729" xr:uid="{64F2F5D4-492B-414E-AEEB-46EFC3BF8A2D}"/>
    <cellStyle name="Normal 11 2 2 2 3 3" xfId="5901" xr:uid="{8C8D5124-5268-4550-8413-91BD8C3338F1}"/>
    <cellStyle name="Normal 11 2 2 2 3 3 2" xfId="14349" xr:uid="{0C059E09-83AC-4B7B-95A0-D17D53E5D42E}"/>
    <cellStyle name="Normal 11 2 2 2 3 3 2 2" xfId="31289" xr:uid="{85F57BF4-E7F3-4448-A92D-E66516AEB56C}"/>
    <cellStyle name="Normal 11 2 2 2 3 3 3" xfId="22841" xr:uid="{1A38348B-73A8-4631-A8DD-49702E21092B}"/>
    <cellStyle name="Normal 11 2 2 2 3 4" xfId="10125" xr:uid="{850AB3CA-4B91-45A4-9DF6-833C83889FA4}"/>
    <cellStyle name="Normal 11 2 2 2 3 4 2" xfId="27065" xr:uid="{3C77936F-11E8-4274-BBE4-DD9B5FB0BA5B}"/>
    <cellStyle name="Normal 11 2 2 2 3 5" xfId="18617" xr:uid="{27B9D79F-23BF-4320-A195-D898D56C4960}"/>
    <cellStyle name="Normal 11 2 2 2 4" xfId="2731" xr:uid="{8EAF232B-6B50-4651-8E2E-11CB25F07D0E}"/>
    <cellStyle name="Normal 11 2 2 2 4 2" xfId="6957" xr:uid="{CDCAC795-73EE-417F-AE22-E25D6E259775}"/>
    <cellStyle name="Normal 11 2 2 2 4 2 2" xfId="15405" xr:uid="{79F111DE-4C6F-42D2-9776-48D44B3A8C69}"/>
    <cellStyle name="Normal 11 2 2 2 4 2 2 2" xfId="32345" xr:uid="{720EBA8F-35B1-4DD5-AA2F-DF54B1D98323}"/>
    <cellStyle name="Normal 11 2 2 2 4 2 3" xfId="23897" xr:uid="{1875FF56-83CE-4CC1-9557-1EF35E2CD954}"/>
    <cellStyle name="Normal 11 2 2 2 4 3" xfId="11181" xr:uid="{341D3C7A-883E-4ECF-B5EC-92178D5F21B7}"/>
    <cellStyle name="Normal 11 2 2 2 4 3 2" xfId="28121" xr:uid="{D2A4D172-F2BF-47F4-A3C0-C6A824D33C09}"/>
    <cellStyle name="Normal 11 2 2 2 4 4" xfId="19673" xr:uid="{A6F0D15C-CC93-4019-85B6-3CDDA49E4390}"/>
    <cellStyle name="Normal 11 2 2 2 5" xfId="4845" xr:uid="{3C713FE2-9FCE-4ED3-B9E9-01214FE77BCD}"/>
    <cellStyle name="Normal 11 2 2 2 5 2" xfId="13293" xr:uid="{B26A860D-641B-40A6-AA69-B35B887C9702}"/>
    <cellStyle name="Normal 11 2 2 2 5 2 2" xfId="30233" xr:uid="{470463A7-3F8F-45E2-95E7-A7D165FA56ED}"/>
    <cellStyle name="Normal 11 2 2 2 5 3" xfId="21785" xr:uid="{78C19225-3AFF-4BA8-9097-6566D0F5486C}"/>
    <cellStyle name="Normal 11 2 2 2 6" xfId="9069" xr:uid="{7037694B-3115-4BCC-AFBD-612FDDBA63DE}"/>
    <cellStyle name="Normal 11 2 2 2 6 2" xfId="26009" xr:uid="{D1590DC9-D154-4293-9BAD-42793942E173}"/>
    <cellStyle name="Normal 11 2 2 2 7" xfId="17561" xr:uid="{819A7016-9164-4600-889D-3837DFE0F0AD}"/>
    <cellStyle name="Normal 11 2 2 3" xfId="789" xr:uid="{3830511C-0A45-4B93-856E-F42F79CF19A3}"/>
    <cellStyle name="Normal 11 2 2 3 2" xfId="1851" xr:uid="{8990690E-96C4-4D74-A8A6-00244328A88A}"/>
    <cellStyle name="Normal 11 2 2 3 2 2" xfId="3963" xr:uid="{45C3F1A4-7D95-4B19-AAF5-D5A06B649D7A}"/>
    <cellStyle name="Normal 11 2 2 3 2 2 2" xfId="8189" xr:uid="{F9208623-279B-44E4-B0D9-B2CEEA01469E}"/>
    <cellStyle name="Normal 11 2 2 3 2 2 2 2" xfId="16637" xr:uid="{E4BDF56D-196B-42A8-9006-3C17B564EA93}"/>
    <cellStyle name="Normal 11 2 2 3 2 2 2 2 2" xfId="33577" xr:uid="{1D0B13C7-05D0-4528-9BA1-4421319381A7}"/>
    <cellStyle name="Normal 11 2 2 3 2 2 2 3" xfId="25129" xr:uid="{D447DA52-A60D-434E-A6A9-9492821989AF}"/>
    <cellStyle name="Normal 11 2 2 3 2 2 3" xfId="12413" xr:uid="{008E3FB5-4838-4052-B43E-91C590107C7B}"/>
    <cellStyle name="Normal 11 2 2 3 2 2 3 2" xfId="29353" xr:uid="{6C7F6EE0-5A70-415D-A0A4-1C61894FE149}"/>
    <cellStyle name="Normal 11 2 2 3 2 2 4" xfId="20905" xr:uid="{990AAFED-D835-4DC8-A4DC-F25A71ED285D}"/>
    <cellStyle name="Normal 11 2 2 3 2 3" xfId="6077" xr:uid="{21F01E4D-AA25-4687-B087-805F98190C3C}"/>
    <cellStyle name="Normal 11 2 2 3 2 3 2" xfId="14525" xr:uid="{AB642C62-4A89-4554-A139-DDF2E1FB26EF}"/>
    <cellStyle name="Normal 11 2 2 3 2 3 2 2" xfId="31465" xr:uid="{B5679AED-B9C8-4935-8222-56E7F0525BA3}"/>
    <cellStyle name="Normal 11 2 2 3 2 3 3" xfId="23017" xr:uid="{CE6CF122-FA23-4932-AF19-597779AD0875}"/>
    <cellStyle name="Normal 11 2 2 3 2 4" xfId="10301" xr:uid="{42EFE06C-B4C5-4CB6-B431-B17E71504361}"/>
    <cellStyle name="Normal 11 2 2 3 2 4 2" xfId="27241" xr:uid="{A965D44F-5717-45B4-A765-5815102A6BA0}"/>
    <cellStyle name="Normal 11 2 2 3 2 5" xfId="18793" xr:uid="{32A85CC8-1C59-4F70-8D84-4CBB07EE7F3B}"/>
    <cellStyle name="Normal 11 2 2 3 3" xfId="2907" xr:uid="{F59E5C5F-B2E5-4E47-A3C7-7808B0AB48D9}"/>
    <cellStyle name="Normal 11 2 2 3 3 2" xfId="7133" xr:uid="{80445E5F-B3A3-43D3-BD9D-7E33F3849792}"/>
    <cellStyle name="Normal 11 2 2 3 3 2 2" xfId="15581" xr:uid="{C19E0EF8-7372-4C80-A625-B8C351D54F90}"/>
    <cellStyle name="Normal 11 2 2 3 3 2 2 2" xfId="32521" xr:uid="{8E410EFC-45AC-4AF1-BB84-FD1114BE10FD}"/>
    <cellStyle name="Normal 11 2 2 3 3 2 3" xfId="24073" xr:uid="{5E23CF4A-1FB0-436B-A6B1-B99E98A7A053}"/>
    <cellStyle name="Normal 11 2 2 3 3 3" xfId="11357" xr:uid="{A878D798-7ACB-48D3-86E6-1BE9FDECEF89}"/>
    <cellStyle name="Normal 11 2 2 3 3 3 2" xfId="28297" xr:uid="{F10286BB-0E5F-426C-BA8B-3FB1F39B259D}"/>
    <cellStyle name="Normal 11 2 2 3 3 4" xfId="19849" xr:uid="{54C7791C-ED0A-4E75-9EED-02B566A8D466}"/>
    <cellStyle name="Normal 11 2 2 3 4" xfId="5021" xr:uid="{6C6AED7C-2488-4577-A2EF-128907D9022E}"/>
    <cellStyle name="Normal 11 2 2 3 4 2" xfId="13469" xr:uid="{1BBD295D-D13E-4C30-9947-D0165DD4DEC1}"/>
    <cellStyle name="Normal 11 2 2 3 4 2 2" xfId="30409" xr:uid="{A366ABD6-7943-4898-8DB1-4D9181E703E7}"/>
    <cellStyle name="Normal 11 2 2 3 4 3" xfId="21961" xr:uid="{5642879C-BA32-4F7F-8E38-83DBCE39F8F5}"/>
    <cellStyle name="Normal 11 2 2 3 5" xfId="9245" xr:uid="{7D77D956-1802-410C-9682-16A05008B01C}"/>
    <cellStyle name="Normal 11 2 2 3 5 2" xfId="26185" xr:uid="{BAE571E3-467A-4AD1-9668-1C2BDB79166A}"/>
    <cellStyle name="Normal 11 2 2 3 6" xfId="17737" xr:uid="{146547B9-33F2-459A-B6C2-7C2262811E45}"/>
    <cellStyle name="Normal 11 2 2 4" xfId="1141" xr:uid="{5C1C535B-2BFC-4D9B-8782-AD99586F5D21}"/>
    <cellStyle name="Normal 11 2 2 4 2" xfId="2203" xr:uid="{5B7E100B-E957-4510-BBE7-DEDEEBEB7140}"/>
    <cellStyle name="Normal 11 2 2 4 2 2" xfId="4315" xr:uid="{A5B901BA-C03E-4DE4-8BD6-C219A0D314C4}"/>
    <cellStyle name="Normal 11 2 2 4 2 2 2" xfId="8541" xr:uid="{D527C246-9BDD-4DB4-8AA2-1D8DAC876466}"/>
    <cellStyle name="Normal 11 2 2 4 2 2 2 2" xfId="16989" xr:uid="{A0247417-D1E8-4333-B63D-3C4F55742B38}"/>
    <cellStyle name="Normal 11 2 2 4 2 2 2 2 2" xfId="33929" xr:uid="{37635903-F2B4-43D3-AE43-DA5BA5A7B107}"/>
    <cellStyle name="Normal 11 2 2 4 2 2 2 3" xfId="25481" xr:uid="{0E231E5A-F34B-4BFA-A7CB-010418FA00A1}"/>
    <cellStyle name="Normal 11 2 2 4 2 2 3" xfId="12765" xr:uid="{0D76B544-767B-44D1-A412-E93BB40CB9B2}"/>
    <cellStyle name="Normal 11 2 2 4 2 2 3 2" xfId="29705" xr:uid="{5DDFD401-AC33-4027-B3B1-E704508EA35C}"/>
    <cellStyle name="Normal 11 2 2 4 2 2 4" xfId="21257" xr:uid="{3D47E6FD-7263-4468-A120-A1B0ADE6BC06}"/>
    <cellStyle name="Normal 11 2 2 4 2 3" xfId="6429" xr:uid="{CA1100A9-4016-4D77-92DE-F358B758A0B8}"/>
    <cellStyle name="Normal 11 2 2 4 2 3 2" xfId="14877" xr:uid="{6951BAD2-58C6-4A49-B842-1C58581CF2DA}"/>
    <cellStyle name="Normal 11 2 2 4 2 3 2 2" xfId="31817" xr:uid="{7424416E-8401-4FF1-BA67-7F69F1A5C6A1}"/>
    <cellStyle name="Normal 11 2 2 4 2 3 3" xfId="23369" xr:uid="{162035DB-DC34-476E-8538-0943A14CC48B}"/>
    <cellStyle name="Normal 11 2 2 4 2 4" xfId="10653" xr:uid="{E48BA314-BC80-4569-9309-34E407E93D90}"/>
    <cellStyle name="Normal 11 2 2 4 2 4 2" xfId="27593" xr:uid="{5AECD27A-80A6-4B0F-9E40-FA3063B71ECF}"/>
    <cellStyle name="Normal 11 2 2 4 2 5" xfId="19145" xr:uid="{D8B67C40-9FEB-48CA-BFF8-ECE29D82AD60}"/>
    <cellStyle name="Normal 11 2 2 4 3" xfId="3259" xr:uid="{C0B5D898-0619-4E8F-B690-639DE07CFE80}"/>
    <cellStyle name="Normal 11 2 2 4 3 2" xfId="7485" xr:uid="{F7F8E185-2344-4F80-80A8-EE65060BB29B}"/>
    <cellStyle name="Normal 11 2 2 4 3 2 2" xfId="15933" xr:uid="{52BE4E0D-B904-4023-B863-F21E565911DD}"/>
    <cellStyle name="Normal 11 2 2 4 3 2 2 2" xfId="32873" xr:uid="{29D534D8-0A44-4208-BC82-5CA8E9C87071}"/>
    <cellStyle name="Normal 11 2 2 4 3 2 3" xfId="24425" xr:uid="{2DA0FD0B-77AC-48A1-A61B-24F0CBBF2663}"/>
    <cellStyle name="Normal 11 2 2 4 3 3" xfId="11709" xr:uid="{82937032-FCBE-45B9-BEF8-B6E21191D88E}"/>
    <cellStyle name="Normal 11 2 2 4 3 3 2" xfId="28649" xr:uid="{0559B586-9750-4B8F-9826-E01F802DE836}"/>
    <cellStyle name="Normal 11 2 2 4 3 4" xfId="20201" xr:uid="{05CEA6CA-C219-4124-9F5A-01F0B069DEE9}"/>
    <cellStyle name="Normal 11 2 2 4 4" xfId="5373" xr:uid="{1B78CCD2-39EA-4822-858E-16E466A9E69D}"/>
    <cellStyle name="Normal 11 2 2 4 4 2" xfId="13821" xr:uid="{C18564BD-F634-4B0C-A6A1-9ADDE46B79C6}"/>
    <cellStyle name="Normal 11 2 2 4 4 2 2" xfId="30761" xr:uid="{95A2A142-06F6-4D9A-8BCE-5D3CB15BF0A4}"/>
    <cellStyle name="Normal 11 2 2 4 4 3" xfId="22313" xr:uid="{8BE472F3-CAAD-46F1-8D4F-F4DC273FE92B}"/>
    <cellStyle name="Normal 11 2 2 4 5" xfId="9597" xr:uid="{41CDA6E8-6754-421D-8C0A-586C841B1033}"/>
    <cellStyle name="Normal 11 2 2 4 5 2" xfId="26537" xr:uid="{2ACBFF4F-584D-411D-B2C4-8C8F33501B82}"/>
    <cellStyle name="Normal 11 2 2 4 6" xfId="18089" xr:uid="{6DE82FC2-17AD-4571-9E34-AD7CA8856F61}"/>
    <cellStyle name="Normal 11 2 2 5" xfId="1323" xr:uid="{7064FFF0-CB34-45FD-ABC0-06AA6648B1C6}"/>
    <cellStyle name="Normal 11 2 2 5 2" xfId="2379" xr:uid="{F4A327AC-FC9E-4E28-99A0-63BC6EB804F4}"/>
    <cellStyle name="Normal 11 2 2 5 2 2" xfId="4491" xr:uid="{F07FE59E-7D54-4B60-8122-9106EDE1D404}"/>
    <cellStyle name="Normal 11 2 2 5 2 2 2" xfId="8717" xr:uid="{875C2B75-55CC-40CF-982A-3C05F86EA3FB}"/>
    <cellStyle name="Normal 11 2 2 5 2 2 2 2" xfId="17165" xr:uid="{45CCFD6E-73FD-40C5-8D83-64A04DE1B8EE}"/>
    <cellStyle name="Normal 11 2 2 5 2 2 2 2 2" xfId="34105" xr:uid="{0DAEE071-136C-41D3-9548-019C1D834AE2}"/>
    <cellStyle name="Normal 11 2 2 5 2 2 2 3" xfId="25657" xr:uid="{0AB63704-6A6A-4535-B239-4C25779E0832}"/>
    <cellStyle name="Normal 11 2 2 5 2 2 3" xfId="12941" xr:uid="{EBBA7555-F88C-4FB3-9CCF-8D986E8B9D73}"/>
    <cellStyle name="Normal 11 2 2 5 2 2 3 2" xfId="29881" xr:uid="{B4DAABCC-7FF3-4FA4-8E95-4A6BC1CABA1B}"/>
    <cellStyle name="Normal 11 2 2 5 2 2 4" xfId="21433" xr:uid="{0EB74ED9-3304-4BBA-9DD4-DB8B19ED8DFB}"/>
    <cellStyle name="Normal 11 2 2 5 2 3" xfId="6605" xr:uid="{15EE5FC1-FBE6-4DEB-B361-6CBFA4B561AD}"/>
    <cellStyle name="Normal 11 2 2 5 2 3 2" xfId="15053" xr:uid="{5A27708C-4796-43BB-BCDC-C96E5CE666CF}"/>
    <cellStyle name="Normal 11 2 2 5 2 3 2 2" xfId="31993" xr:uid="{4359476E-BD94-4890-98F2-2B6C0AEA417D}"/>
    <cellStyle name="Normal 11 2 2 5 2 3 3" xfId="23545" xr:uid="{299C778E-A8C6-4769-8EB6-EC079D0EF078}"/>
    <cellStyle name="Normal 11 2 2 5 2 4" xfId="10829" xr:uid="{E425B056-7DCA-4B1C-B6F6-3C9330722104}"/>
    <cellStyle name="Normal 11 2 2 5 2 4 2" xfId="27769" xr:uid="{1AEF6F29-FBE8-49B5-884C-9A01D0223182}"/>
    <cellStyle name="Normal 11 2 2 5 2 5" xfId="19321" xr:uid="{9674F38D-8405-4838-ACD5-0B7124DB7B54}"/>
    <cellStyle name="Normal 11 2 2 5 3" xfId="3435" xr:uid="{EDE7FDC8-F345-477F-94C1-76946FD1BE39}"/>
    <cellStyle name="Normal 11 2 2 5 3 2" xfId="7661" xr:uid="{0493B3FB-5A7C-4F37-80E6-D7E8447A58B7}"/>
    <cellStyle name="Normal 11 2 2 5 3 2 2" xfId="16109" xr:uid="{2850ABCB-3770-4029-AD12-F8D80E3574E3}"/>
    <cellStyle name="Normal 11 2 2 5 3 2 2 2" xfId="33049" xr:uid="{C9C113F7-B907-481A-83EB-231F98EDAB13}"/>
    <cellStyle name="Normal 11 2 2 5 3 2 3" xfId="24601" xr:uid="{4E5C5A51-46A8-4E80-A331-5571B79103DB}"/>
    <cellStyle name="Normal 11 2 2 5 3 3" xfId="11885" xr:uid="{46A5AB65-2DDE-48C1-A40A-AB25F6E17BA8}"/>
    <cellStyle name="Normal 11 2 2 5 3 3 2" xfId="28825" xr:uid="{2D08B540-DB22-49BB-ADAE-B307C20C9831}"/>
    <cellStyle name="Normal 11 2 2 5 3 4" xfId="20377" xr:uid="{D3658B5D-7D94-4155-88C1-1051B9909FE9}"/>
    <cellStyle name="Normal 11 2 2 5 4" xfId="5549" xr:uid="{08FE8FF5-65BE-49B0-B954-EECBA3B57182}"/>
    <cellStyle name="Normal 11 2 2 5 4 2" xfId="13997" xr:uid="{22633462-8D09-43B2-8B82-BE10DE4F054D}"/>
    <cellStyle name="Normal 11 2 2 5 4 2 2" xfId="30937" xr:uid="{517D9865-2DD9-4615-9A7E-722C7DFC0953}"/>
    <cellStyle name="Normal 11 2 2 5 4 3" xfId="22489" xr:uid="{CE426D09-8407-43FF-A6AF-BFDAB927269F}"/>
    <cellStyle name="Normal 11 2 2 5 5" xfId="9773" xr:uid="{D6BDA1B5-4108-412A-BA66-70E049F261B7}"/>
    <cellStyle name="Normal 11 2 2 5 5 2" xfId="26713" xr:uid="{D1C0D706-256E-4AA7-A8C3-CAFC2CB011BB}"/>
    <cellStyle name="Normal 11 2 2 5 6" xfId="18265" xr:uid="{C32121B5-5FF0-44E2-B18D-4E47C23A64EA}"/>
    <cellStyle name="Normal 11 2 2 6" xfId="1499" xr:uid="{99CD0385-4063-4498-ADBB-22E34E8C7594}"/>
    <cellStyle name="Normal 11 2 2 6 2" xfId="3611" xr:uid="{A5B890DD-7EF8-4855-9343-27FB46F582F7}"/>
    <cellStyle name="Normal 11 2 2 6 2 2" xfId="7837" xr:uid="{4EF42FD9-DA87-414E-AD9F-2EE293EED256}"/>
    <cellStyle name="Normal 11 2 2 6 2 2 2" xfId="16285" xr:uid="{CB876F47-F707-44D8-83BE-0628392D1350}"/>
    <cellStyle name="Normal 11 2 2 6 2 2 2 2" xfId="33225" xr:uid="{EC419849-E1FB-4D8E-9C93-3620DFC0D218}"/>
    <cellStyle name="Normal 11 2 2 6 2 2 3" xfId="24777" xr:uid="{2742EB75-D457-41A5-921F-FAD14615479C}"/>
    <cellStyle name="Normal 11 2 2 6 2 3" xfId="12061" xr:uid="{E85C2424-FE3F-4857-A73E-A19EE5F1E075}"/>
    <cellStyle name="Normal 11 2 2 6 2 3 2" xfId="29001" xr:uid="{98B4A851-7E36-460E-93B7-E9556F46DF6B}"/>
    <cellStyle name="Normal 11 2 2 6 2 4" xfId="20553" xr:uid="{21A963A5-FFF1-49E0-969C-C939D654F2CC}"/>
    <cellStyle name="Normal 11 2 2 6 3" xfId="5725" xr:uid="{3FF992D0-FD9F-4826-81F2-E5AE845E8A81}"/>
    <cellStyle name="Normal 11 2 2 6 3 2" xfId="14173" xr:uid="{222B0054-B0DD-4EC6-9A77-A8480198441E}"/>
    <cellStyle name="Normal 11 2 2 6 3 2 2" xfId="31113" xr:uid="{11D7DBFB-90AB-4338-9DB9-1EAA1FA9BA6D}"/>
    <cellStyle name="Normal 11 2 2 6 3 3" xfId="22665" xr:uid="{26328B02-5CB1-49FF-A3F7-CFE7497A75C9}"/>
    <cellStyle name="Normal 11 2 2 6 4" xfId="9949" xr:uid="{0B5AEB35-7038-405C-B39A-ADCDAF60BE90}"/>
    <cellStyle name="Normal 11 2 2 6 4 2" xfId="26889" xr:uid="{615AE34F-8B32-4555-BC6F-678847AB3B02}"/>
    <cellStyle name="Normal 11 2 2 6 5" xfId="18441" xr:uid="{6A5A1344-7348-44BB-B666-A8255763DD39}"/>
    <cellStyle name="Normal 11 2 2 7" xfId="2555" xr:uid="{8230B81D-D0B0-43F5-B820-31266D4208DA}"/>
    <cellStyle name="Normal 11 2 2 7 2" xfId="6781" xr:uid="{1424AD9F-1EB7-4BFF-845C-12FF1891F772}"/>
    <cellStyle name="Normal 11 2 2 7 2 2" xfId="15229" xr:uid="{D43E7949-7AF7-4623-B4E3-C3BF02D835E0}"/>
    <cellStyle name="Normal 11 2 2 7 2 2 2" xfId="32169" xr:uid="{4B7684F1-302D-4AF3-9E58-AFC48C958C22}"/>
    <cellStyle name="Normal 11 2 2 7 2 3" xfId="23721" xr:uid="{0C0E6461-8248-4968-89DD-66BFC8AF2703}"/>
    <cellStyle name="Normal 11 2 2 7 3" xfId="11005" xr:uid="{8E39B64B-3421-437C-83F6-9500BCCFEE69}"/>
    <cellStyle name="Normal 11 2 2 7 3 2" xfId="27945" xr:uid="{717A2E01-CA8C-460B-A646-4D1230F4D737}"/>
    <cellStyle name="Normal 11 2 2 7 4" xfId="19497" xr:uid="{11337AD5-D426-4508-A479-07DA375148F6}"/>
    <cellStyle name="Normal 11 2 2 8" xfId="4668" xr:uid="{98C917C4-9CEE-43C7-844C-BE661E5C3C4A}"/>
    <cellStyle name="Normal 11 2 2 8 2" xfId="13117" xr:uid="{E4AE5A28-5884-4BF0-9250-D7443272E2F8}"/>
    <cellStyle name="Normal 11 2 2 8 2 2" xfId="30057" xr:uid="{CFACFFD3-83F3-4FCF-8A05-1F286FC365AA}"/>
    <cellStyle name="Normal 11 2 2 8 3" xfId="21609" xr:uid="{1C215287-F644-4530-963C-ADE341DE3D54}"/>
    <cellStyle name="Normal 11 2 2 9" xfId="8893" xr:uid="{13619433-D4E6-4B5E-AFDB-7731D4640DDE}"/>
    <cellStyle name="Normal 11 2 2 9 2" xfId="25833" xr:uid="{3E03B1BD-766A-4EA7-97F6-536840A32C61}"/>
    <cellStyle name="Normal 11 2 3" xfId="273" xr:uid="{05D2C16E-DACD-4B59-BD4D-55A5D84FCB26}"/>
    <cellStyle name="Normal 11 2 3 10" xfId="17386" xr:uid="{753D59E2-9EC0-4379-8459-9B0551006EDC}"/>
    <cellStyle name="Normal 11 2 3 2" xfId="614" xr:uid="{0B4F24EE-FA88-404F-91AC-89A71941EDD3}"/>
    <cellStyle name="Normal 11 2 3 2 2" xfId="966" xr:uid="{D52C185C-E4ED-4D7D-A004-1E1B9C699152}"/>
    <cellStyle name="Normal 11 2 3 2 2 2" xfId="2028" xr:uid="{6A14755D-930F-49B4-BD7A-B4CB839CE0FB}"/>
    <cellStyle name="Normal 11 2 3 2 2 2 2" xfId="4140" xr:uid="{DE924C05-6EF9-4A3D-8AE2-7B593934F4D2}"/>
    <cellStyle name="Normal 11 2 3 2 2 2 2 2" xfId="8366" xr:uid="{5AEF5ADA-E476-4558-B39A-1697144510DE}"/>
    <cellStyle name="Normal 11 2 3 2 2 2 2 2 2" xfId="16814" xr:uid="{D046F999-384D-41A0-83E6-E6476041EFAB}"/>
    <cellStyle name="Normal 11 2 3 2 2 2 2 2 2 2" xfId="33754" xr:uid="{8120E8F1-77DC-4295-B197-87DF062D018E}"/>
    <cellStyle name="Normal 11 2 3 2 2 2 2 2 3" xfId="25306" xr:uid="{5DF98645-B71F-499E-AE5D-99D5A6696EAD}"/>
    <cellStyle name="Normal 11 2 3 2 2 2 2 3" xfId="12590" xr:uid="{F2CE4576-B6A0-45F3-B7D0-86B15902D89D}"/>
    <cellStyle name="Normal 11 2 3 2 2 2 2 3 2" xfId="29530" xr:uid="{2FC8F8B7-5E54-44FB-880D-D92705894826}"/>
    <cellStyle name="Normal 11 2 3 2 2 2 2 4" xfId="21082" xr:uid="{5A3BA4F1-A941-4A36-A40C-90F305468BE8}"/>
    <cellStyle name="Normal 11 2 3 2 2 2 3" xfId="6254" xr:uid="{251FD315-DAD8-4E0D-8FAE-CA7038AD6068}"/>
    <cellStyle name="Normal 11 2 3 2 2 2 3 2" xfId="14702" xr:uid="{0E9BF27C-5AC1-4753-A79A-B217BC111667}"/>
    <cellStyle name="Normal 11 2 3 2 2 2 3 2 2" xfId="31642" xr:uid="{27462222-4D04-4C84-B595-132526123CE9}"/>
    <cellStyle name="Normal 11 2 3 2 2 2 3 3" xfId="23194" xr:uid="{376C8B16-A048-4CFC-BEDC-BE1747262056}"/>
    <cellStyle name="Normal 11 2 3 2 2 2 4" xfId="10478" xr:uid="{D7A22CC6-D743-4928-B6D7-EBE9EED03966}"/>
    <cellStyle name="Normal 11 2 3 2 2 2 4 2" xfId="27418" xr:uid="{E1B4528B-2D04-4BF3-8A51-B494022CF417}"/>
    <cellStyle name="Normal 11 2 3 2 2 2 5" xfId="18970" xr:uid="{C386F13D-9743-49EE-86A3-1399CAD008DD}"/>
    <cellStyle name="Normal 11 2 3 2 2 3" xfId="3084" xr:uid="{C280287D-9149-455A-BC27-27350F53D932}"/>
    <cellStyle name="Normal 11 2 3 2 2 3 2" xfId="7310" xr:uid="{50950679-248D-456C-8CF9-DE77934BE5E7}"/>
    <cellStyle name="Normal 11 2 3 2 2 3 2 2" xfId="15758" xr:uid="{87910098-B927-4AEA-A6DF-D2EE74B928E3}"/>
    <cellStyle name="Normal 11 2 3 2 2 3 2 2 2" xfId="32698" xr:uid="{6893CEC4-E18C-4DD6-8B7D-755CA98FEC04}"/>
    <cellStyle name="Normal 11 2 3 2 2 3 2 3" xfId="24250" xr:uid="{BAEE2DF0-AFA2-4272-A17D-03EDA7FB05B0}"/>
    <cellStyle name="Normal 11 2 3 2 2 3 3" xfId="11534" xr:uid="{58D3610F-B5C3-4DC6-A188-A63294DA086A}"/>
    <cellStyle name="Normal 11 2 3 2 2 3 3 2" xfId="28474" xr:uid="{F62CBDE7-C230-4F6A-99B7-50358BF391E0}"/>
    <cellStyle name="Normal 11 2 3 2 2 3 4" xfId="20026" xr:uid="{97BB350B-7FFB-42C4-8798-C39250BEE047}"/>
    <cellStyle name="Normal 11 2 3 2 2 4" xfId="5198" xr:uid="{A4CE4D3F-A3BC-4AE9-8961-E3C98D3AC47C}"/>
    <cellStyle name="Normal 11 2 3 2 2 4 2" xfId="13646" xr:uid="{91601935-616B-4392-8320-1D4BB7DFE155}"/>
    <cellStyle name="Normal 11 2 3 2 2 4 2 2" xfId="30586" xr:uid="{52D35ABA-250B-400B-AAEE-124DBD445633}"/>
    <cellStyle name="Normal 11 2 3 2 2 4 3" xfId="22138" xr:uid="{D27BA8C3-73E4-42DA-ACF8-8891505680F7}"/>
    <cellStyle name="Normal 11 2 3 2 2 5" xfId="9422" xr:uid="{32466A97-5E0C-4E39-BDD1-F9C7BE10B73B}"/>
    <cellStyle name="Normal 11 2 3 2 2 5 2" xfId="26362" xr:uid="{91764347-23BB-46BD-AF06-E7FD250DBCCD}"/>
    <cellStyle name="Normal 11 2 3 2 2 6" xfId="17914" xr:uid="{E2A4F128-BA45-43BE-AA0F-B894824736D3}"/>
    <cellStyle name="Normal 11 2 3 2 3" xfId="1676" xr:uid="{129111D1-C921-4AA1-A228-AD4E6D28629D}"/>
    <cellStyle name="Normal 11 2 3 2 3 2" xfId="3788" xr:uid="{C691B046-1267-47DC-B040-9D5E9373FAFE}"/>
    <cellStyle name="Normal 11 2 3 2 3 2 2" xfId="8014" xr:uid="{B58A3BDF-4719-4A20-9F51-E974C2F99607}"/>
    <cellStyle name="Normal 11 2 3 2 3 2 2 2" xfId="16462" xr:uid="{C6D26839-1CAC-416B-B5D6-1DAE2BCDA8FD}"/>
    <cellStyle name="Normal 11 2 3 2 3 2 2 2 2" xfId="33402" xr:uid="{A1AE320F-3A58-4C7A-9624-86F36A4912AA}"/>
    <cellStyle name="Normal 11 2 3 2 3 2 2 3" xfId="24954" xr:uid="{75672C80-E000-4275-AD54-D703A28C2497}"/>
    <cellStyle name="Normal 11 2 3 2 3 2 3" xfId="12238" xr:uid="{DD33CE86-BB3E-48B7-987E-1C512654C08B}"/>
    <cellStyle name="Normal 11 2 3 2 3 2 3 2" xfId="29178" xr:uid="{3DDBC181-C3B9-4158-80A7-03536CD32BD9}"/>
    <cellStyle name="Normal 11 2 3 2 3 2 4" xfId="20730" xr:uid="{89842FB4-F448-456B-8D13-0D62BAAD6AC0}"/>
    <cellStyle name="Normal 11 2 3 2 3 3" xfId="5902" xr:uid="{4900D7B3-8378-4EEB-993A-0FECDA479E8D}"/>
    <cellStyle name="Normal 11 2 3 2 3 3 2" xfId="14350" xr:uid="{26F43846-0B55-45B9-B61D-50E48394930A}"/>
    <cellStyle name="Normal 11 2 3 2 3 3 2 2" xfId="31290" xr:uid="{72F65C82-81D7-4EFB-8597-7A2CC8C3EF59}"/>
    <cellStyle name="Normal 11 2 3 2 3 3 3" xfId="22842" xr:uid="{B0342BDC-E92D-4B27-9D4C-2D6295094ECC}"/>
    <cellStyle name="Normal 11 2 3 2 3 4" xfId="10126" xr:uid="{D5A49BDD-2C0B-4672-B0E6-BB37D5F928BA}"/>
    <cellStyle name="Normal 11 2 3 2 3 4 2" xfId="27066" xr:uid="{6E58AC8E-6DBF-4DEE-BDDB-9BF67C8F3360}"/>
    <cellStyle name="Normal 11 2 3 2 3 5" xfId="18618" xr:uid="{25F15646-FE06-4672-BE24-D7566157E4DA}"/>
    <cellStyle name="Normal 11 2 3 2 4" xfId="2732" xr:uid="{69B01C18-0C03-49AA-8EE1-C159BBEE9919}"/>
    <cellStyle name="Normal 11 2 3 2 4 2" xfId="6958" xr:uid="{2CF13251-D221-461E-B285-3ABB08BCC0D3}"/>
    <cellStyle name="Normal 11 2 3 2 4 2 2" xfId="15406" xr:uid="{E71F0A38-6699-4EFC-AB22-26B5D8F470CA}"/>
    <cellStyle name="Normal 11 2 3 2 4 2 2 2" xfId="32346" xr:uid="{2F9B58C8-2179-469F-8759-FD2588C8666A}"/>
    <cellStyle name="Normal 11 2 3 2 4 2 3" xfId="23898" xr:uid="{2C3761A1-5EA6-4A5B-A373-4875680633EB}"/>
    <cellStyle name="Normal 11 2 3 2 4 3" xfId="11182" xr:uid="{A93E13CC-5219-44E4-8782-5A72BCFB9490}"/>
    <cellStyle name="Normal 11 2 3 2 4 3 2" xfId="28122" xr:uid="{7349F1B5-485B-46EA-8D97-F6E9E24C28AC}"/>
    <cellStyle name="Normal 11 2 3 2 4 4" xfId="19674" xr:uid="{49A2B83B-8C60-4C5B-81AB-957C2273EADB}"/>
    <cellStyle name="Normal 11 2 3 2 5" xfId="4846" xr:uid="{9A6ED9CA-98EE-44AB-B8C2-A14DC0EDA98D}"/>
    <cellStyle name="Normal 11 2 3 2 5 2" xfId="13294" xr:uid="{33CB2853-8C51-4ACE-9AEE-0D235BE83319}"/>
    <cellStyle name="Normal 11 2 3 2 5 2 2" xfId="30234" xr:uid="{645CFC71-B8A1-4CE6-BE2C-5A6083ACA6BE}"/>
    <cellStyle name="Normal 11 2 3 2 5 3" xfId="21786" xr:uid="{B29E29BD-F094-493D-BC7A-073E5D93E712}"/>
    <cellStyle name="Normal 11 2 3 2 6" xfId="9070" xr:uid="{1B1FFD67-2CB1-486D-9843-D2059F83650C}"/>
    <cellStyle name="Normal 11 2 3 2 6 2" xfId="26010" xr:uid="{632A358A-EC82-4431-8EA0-F768E97D4D85}"/>
    <cellStyle name="Normal 11 2 3 2 7" xfId="17562" xr:uid="{F9028B38-6E70-4EA5-9366-06BBAFCFE72F}"/>
    <cellStyle name="Normal 11 2 3 3" xfId="790" xr:uid="{24065297-A547-4BF4-A2E5-7C3E9182E1FC}"/>
    <cellStyle name="Normal 11 2 3 3 2" xfId="1852" xr:uid="{4EDE0BE0-79F9-4E64-A4C5-2FEAAF4B58E0}"/>
    <cellStyle name="Normal 11 2 3 3 2 2" xfId="3964" xr:uid="{04650236-A5BD-40E6-AE27-45ABCDEE2CC5}"/>
    <cellStyle name="Normal 11 2 3 3 2 2 2" xfId="8190" xr:uid="{54D6EC5B-FCB4-4D50-BF79-CB8A9C418A9A}"/>
    <cellStyle name="Normal 11 2 3 3 2 2 2 2" xfId="16638" xr:uid="{4CC027FA-A39F-421C-94B1-539743098CD2}"/>
    <cellStyle name="Normal 11 2 3 3 2 2 2 2 2" xfId="33578" xr:uid="{4192BBE7-D5B7-4F74-85B3-8B57D683B32A}"/>
    <cellStyle name="Normal 11 2 3 3 2 2 2 3" xfId="25130" xr:uid="{D3BAE4EE-5650-4A16-93DF-7525A2DE5866}"/>
    <cellStyle name="Normal 11 2 3 3 2 2 3" xfId="12414" xr:uid="{8971EA0D-532E-4490-BB1A-F033639635E5}"/>
    <cellStyle name="Normal 11 2 3 3 2 2 3 2" xfId="29354" xr:uid="{F06633B9-D283-4F15-975F-7B43599FC8A2}"/>
    <cellStyle name="Normal 11 2 3 3 2 2 4" xfId="20906" xr:uid="{C47F9FA6-183D-4470-851D-CC764602F5A8}"/>
    <cellStyle name="Normal 11 2 3 3 2 3" xfId="6078" xr:uid="{F248F8B1-774A-4B24-A1D4-F12FFE7BED97}"/>
    <cellStyle name="Normal 11 2 3 3 2 3 2" xfId="14526" xr:uid="{8EE58AD4-CEDB-41CC-B631-AE4F73CC9127}"/>
    <cellStyle name="Normal 11 2 3 3 2 3 2 2" xfId="31466" xr:uid="{F328BF9E-5D81-4303-AD11-B5EE9EB30DE2}"/>
    <cellStyle name="Normal 11 2 3 3 2 3 3" xfId="23018" xr:uid="{440A20D9-32DD-455E-8039-962F43CF5E3B}"/>
    <cellStyle name="Normal 11 2 3 3 2 4" xfId="10302" xr:uid="{393F599E-5D0A-4CD5-82B1-B59B7D0105D2}"/>
    <cellStyle name="Normal 11 2 3 3 2 4 2" xfId="27242" xr:uid="{3A5096CE-EE8D-4207-B6AC-2D29F0A51D5B}"/>
    <cellStyle name="Normal 11 2 3 3 2 5" xfId="18794" xr:uid="{55B9702D-0C28-4797-9283-36551EAA402B}"/>
    <cellStyle name="Normal 11 2 3 3 3" xfId="2908" xr:uid="{7EE2102C-DFA9-401F-827D-F728C29ABC78}"/>
    <cellStyle name="Normal 11 2 3 3 3 2" xfId="7134" xr:uid="{61ED4B7E-3FB9-4506-902F-D209360465A1}"/>
    <cellStyle name="Normal 11 2 3 3 3 2 2" xfId="15582" xr:uid="{53702632-22A8-41B6-AF1A-CB92E0FCFA83}"/>
    <cellStyle name="Normal 11 2 3 3 3 2 2 2" xfId="32522" xr:uid="{1FF7E348-62A7-47BB-9A89-B4543B4E4FA3}"/>
    <cellStyle name="Normal 11 2 3 3 3 2 3" xfId="24074" xr:uid="{8C758C97-4E71-4A21-8502-BC58FDA94BD6}"/>
    <cellStyle name="Normal 11 2 3 3 3 3" xfId="11358" xr:uid="{EEDE676A-12E6-4CDB-9D5A-41B3283F2E18}"/>
    <cellStyle name="Normal 11 2 3 3 3 3 2" xfId="28298" xr:uid="{CCC347EC-A152-45F9-9626-A04B474186FD}"/>
    <cellStyle name="Normal 11 2 3 3 3 4" xfId="19850" xr:uid="{0DBA4142-F9ED-4B1F-8AB1-1F78D8EEAFC8}"/>
    <cellStyle name="Normal 11 2 3 3 4" xfId="5022" xr:uid="{D2487A5C-71A6-425A-B5F3-5E7D86DD6F9C}"/>
    <cellStyle name="Normal 11 2 3 3 4 2" xfId="13470" xr:uid="{7625A0BB-AC00-4CC6-BEDB-22752EBE519F}"/>
    <cellStyle name="Normal 11 2 3 3 4 2 2" xfId="30410" xr:uid="{F501A6C4-7144-41BB-BEF1-8139B6F2421E}"/>
    <cellStyle name="Normal 11 2 3 3 4 3" xfId="21962" xr:uid="{0B8FE7FC-5A49-4896-B486-EA66E506A075}"/>
    <cellStyle name="Normal 11 2 3 3 5" xfId="9246" xr:uid="{36B62E00-9B87-4FC5-96F5-7F47BD01C61B}"/>
    <cellStyle name="Normal 11 2 3 3 5 2" xfId="26186" xr:uid="{6E8C7EE2-CB69-4B38-9A98-6A8E2DE045DD}"/>
    <cellStyle name="Normal 11 2 3 3 6" xfId="17738" xr:uid="{B93C6250-C5AC-4FF7-9DE8-8BEBA0A3A297}"/>
    <cellStyle name="Normal 11 2 3 4" xfId="1142" xr:uid="{04326669-317F-4950-9B99-3BCC8D012DDC}"/>
    <cellStyle name="Normal 11 2 3 4 2" xfId="2204" xr:uid="{6EB53A8D-F79F-4381-8040-A910216B6EC5}"/>
    <cellStyle name="Normal 11 2 3 4 2 2" xfId="4316" xr:uid="{FA213423-0D4C-4CAC-AD73-0F0963D8B9E3}"/>
    <cellStyle name="Normal 11 2 3 4 2 2 2" xfId="8542" xr:uid="{735E6F8D-F15C-4180-B948-937887B511A4}"/>
    <cellStyle name="Normal 11 2 3 4 2 2 2 2" xfId="16990" xr:uid="{FC59EBD9-52CD-4318-A789-E9DD998FF76E}"/>
    <cellStyle name="Normal 11 2 3 4 2 2 2 2 2" xfId="33930" xr:uid="{E7C8AA0D-090D-41E9-94DA-C8AD211DF507}"/>
    <cellStyle name="Normal 11 2 3 4 2 2 2 3" xfId="25482" xr:uid="{331CDA6B-615A-4617-BFF6-6D645B6F6F42}"/>
    <cellStyle name="Normal 11 2 3 4 2 2 3" xfId="12766" xr:uid="{CFF3A6C1-FB77-438B-BCB9-C8CA41B2E8D8}"/>
    <cellStyle name="Normal 11 2 3 4 2 2 3 2" xfId="29706" xr:uid="{87E95AD9-265C-4AE7-9D3D-D6808F68BE06}"/>
    <cellStyle name="Normal 11 2 3 4 2 2 4" xfId="21258" xr:uid="{3CED33B8-7C71-48D6-B13D-F9CDE3EE337C}"/>
    <cellStyle name="Normal 11 2 3 4 2 3" xfId="6430" xr:uid="{DB647732-2159-42AB-BFB9-6B26D26199EB}"/>
    <cellStyle name="Normal 11 2 3 4 2 3 2" xfId="14878" xr:uid="{74062050-70C1-4753-87D5-DE1838852A76}"/>
    <cellStyle name="Normal 11 2 3 4 2 3 2 2" xfId="31818" xr:uid="{2B1B4E74-6A14-4A6A-88C5-0109437E7AF3}"/>
    <cellStyle name="Normal 11 2 3 4 2 3 3" xfId="23370" xr:uid="{651FCA04-205D-4076-B08D-0B7BA6343C41}"/>
    <cellStyle name="Normal 11 2 3 4 2 4" xfId="10654" xr:uid="{0D6930F9-FB60-4B6A-BA13-132F62AB84C1}"/>
    <cellStyle name="Normal 11 2 3 4 2 4 2" xfId="27594" xr:uid="{4427CAD5-7501-482F-9F36-2CE7DC9CADF4}"/>
    <cellStyle name="Normal 11 2 3 4 2 5" xfId="19146" xr:uid="{718AE5C7-E084-48E0-B663-7B73BBAEC572}"/>
    <cellStyle name="Normal 11 2 3 4 3" xfId="3260" xr:uid="{96AFFD97-3D83-4B00-943F-76F18941556D}"/>
    <cellStyle name="Normal 11 2 3 4 3 2" xfId="7486" xr:uid="{74193D1C-8CB2-4BFF-B85E-343737F3D9F8}"/>
    <cellStyle name="Normal 11 2 3 4 3 2 2" xfId="15934" xr:uid="{C5DACDBA-0730-45CC-B3CF-D9DA668DD4CF}"/>
    <cellStyle name="Normal 11 2 3 4 3 2 2 2" xfId="32874" xr:uid="{BD1FFDED-2FEC-401B-8F75-1FF45099B604}"/>
    <cellStyle name="Normal 11 2 3 4 3 2 3" xfId="24426" xr:uid="{5D76CED0-0329-4260-B7FC-C915BD64A9DA}"/>
    <cellStyle name="Normal 11 2 3 4 3 3" xfId="11710" xr:uid="{BB8962FB-4609-4B76-8BEA-8A7FD5E51FF1}"/>
    <cellStyle name="Normal 11 2 3 4 3 3 2" xfId="28650" xr:uid="{A55C2262-5AF0-47BD-9D6E-32E2718E758F}"/>
    <cellStyle name="Normal 11 2 3 4 3 4" xfId="20202" xr:uid="{6199FFEB-05E6-412C-9D5C-ACE644BC5062}"/>
    <cellStyle name="Normal 11 2 3 4 4" xfId="5374" xr:uid="{FD016ECF-83FC-4017-A19C-91BC4177BDF9}"/>
    <cellStyle name="Normal 11 2 3 4 4 2" xfId="13822" xr:uid="{0F2B12B0-1827-4C60-9B27-913621562EA3}"/>
    <cellStyle name="Normal 11 2 3 4 4 2 2" xfId="30762" xr:uid="{146C37AA-81D4-4FFC-8DE8-3BC8F638A042}"/>
    <cellStyle name="Normal 11 2 3 4 4 3" xfId="22314" xr:uid="{7CD4076C-D4AC-425F-8580-BF45C844340D}"/>
    <cellStyle name="Normal 11 2 3 4 5" xfId="9598" xr:uid="{9C70F012-BECB-46EC-A4AB-FF1B5A3F914E}"/>
    <cellStyle name="Normal 11 2 3 4 5 2" xfId="26538" xr:uid="{22E9A33A-4AB6-4BBD-9768-60BD560047EA}"/>
    <cellStyle name="Normal 11 2 3 4 6" xfId="18090" xr:uid="{7736A4C0-5264-4326-9055-A009B511F4C7}"/>
    <cellStyle name="Normal 11 2 3 5" xfId="1324" xr:uid="{5780AAC1-E5AF-4AD3-AFAF-35F17231A46A}"/>
    <cellStyle name="Normal 11 2 3 5 2" xfId="2380" xr:uid="{16D99A5E-4DE1-4358-915A-88D7B5EC3F56}"/>
    <cellStyle name="Normal 11 2 3 5 2 2" xfId="4492" xr:uid="{040D99DB-3F02-469A-AD50-B1E93CF40383}"/>
    <cellStyle name="Normal 11 2 3 5 2 2 2" xfId="8718" xr:uid="{DDE563C2-A497-4EE9-8F6C-5FF75B0AAAB9}"/>
    <cellStyle name="Normal 11 2 3 5 2 2 2 2" xfId="17166" xr:uid="{DB8730CD-73AF-4C5E-BE70-C175AAD32A37}"/>
    <cellStyle name="Normal 11 2 3 5 2 2 2 2 2" xfId="34106" xr:uid="{C0FC9C34-38BC-40C1-97D2-45DEE906B701}"/>
    <cellStyle name="Normal 11 2 3 5 2 2 2 3" xfId="25658" xr:uid="{DED5163C-0F00-40F2-9C92-889439D6BBDD}"/>
    <cellStyle name="Normal 11 2 3 5 2 2 3" xfId="12942" xr:uid="{B972B034-0754-4442-81CE-DCA2684EE47B}"/>
    <cellStyle name="Normal 11 2 3 5 2 2 3 2" xfId="29882" xr:uid="{499F7B46-A26F-4284-9B98-4E55E67C2C7F}"/>
    <cellStyle name="Normal 11 2 3 5 2 2 4" xfId="21434" xr:uid="{145392D3-7DD9-4D4C-96E9-CDF3F06F8159}"/>
    <cellStyle name="Normal 11 2 3 5 2 3" xfId="6606" xr:uid="{01FF02A1-EA06-4415-A1E7-3DFBC50092D3}"/>
    <cellStyle name="Normal 11 2 3 5 2 3 2" xfId="15054" xr:uid="{FBF68DD8-9384-4A9E-8EC8-E9119334464B}"/>
    <cellStyle name="Normal 11 2 3 5 2 3 2 2" xfId="31994" xr:uid="{EBDE53D9-B38D-4DB4-BA6B-FBED4D9FDB11}"/>
    <cellStyle name="Normal 11 2 3 5 2 3 3" xfId="23546" xr:uid="{897E87B8-CAF5-45CA-9E01-60097BE15FE4}"/>
    <cellStyle name="Normal 11 2 3 5 2 4" xfId="10830" xr:uid="{4E7C1302-4BA9-4B21-9BE3-7F9BDDE97B01}"/>
    <cellStyle name="Normal 11 2 3 5 2 4 2" xfId="27770" xr:uid="{367FB88F-0A08-4F3C-983D-B6E549261959}"/>
    <cellStyle name="Normal 11 2 3 5 2 5" xfId="19322" xr:uid="{3820AA1B-3A12-48A1-BAC4-300ACEFDF216}"/>
    <cellStyle name="Normal 11 2 3 5 3" xfId="3436" xr:uid="{19BEAE1F-D61E-4343-81EF-EBE2923C12F1}"/>
    <cellStyle name="Normal 11 2 3 5 3 2" xfId="7662" xr:uid="{474105A5-BA18-4276-B309-FBC5F78C5ABC}"/>
    <cellStyle name="Normal 11 2 3 5 3 2 2" xfId="16110" xr:uid="{113D8503-F673-439A-8134-F32313FD5561}"/>
    <cellStyle name="Normal 11 2 3 5 3 2 2 2" xfId="33050" xr:uid="{7F6D799E-735A-4B04-AEF2-2AE803B21AF9}"/>
    <cellStyle name="Normal 11 2 3 5 3 2 3" xfId="24602" xr:uid="{76DFAC08-516F-43B1-94C4-54421371EDB9}"/>
    <cellStyle name="Normal 11 2 3 5 3 3" xfId="11886" xr:uid="{381A2EFD-F17F-4254-A7FA-587912D5B391}"/>
    <cellStyle name="Normal 11 2 3 5 3 3 2" xfId="28826" xr:uid="{451B252A-0067-42BB-9C94-0072FF4E44B1}"/>
    <cellStyle name="Normal 11 2 3 5 3 4" xfId="20378" xr:uid="{566D77BF-4139-4AEB-B0DF-262973A752DE}"/>
    <cellStyle name="Normal 11 2 3 5 4" xfId="5550" xr:uid="{3899729D-EBB2-49DF-8388-A8C312A14F2F}"/>
    <cellStyle name="Normal 11 2 3 5 4 2" xfId="13998" xr:uid="{9AF890CE-0862-4E96-8BBF-B581CD309098}"/>
    <cellStyle name="Normal 11 2 3 5 4 2 2" xfId="30938" xr:uid="{1D46FAC2-05D5-4976-A742-57DDF4A575DF}"/>
    <cellStyle name="Normal 11 2 3 5 4 3" xfId="22490" xr:uid="{8DB0A4C3-E1D4-4CDC-A082-F5134374D588}"/>
    <cellStyle name="Normal 11 2 3 5 5" xfId="9774" xr:uid="{DA016D54-7DF5-4E9B-AF3E-DCC6D37D0AED}"/>
    <cellStyle name="Normal 11 2 3 5 5 2" xfId="26714" xr:uid="{FC3AEB81-26BE-47A0-8610-D4188B9071B2}"/>
    <cellStyle name="Normal 11 2 3 5 6" xfId="18266" xr:uid="{ECFE821F-07CD-4392-81A0-777E9D16C10A}"/>
    <cellStyle name="Normal 11 2 3 6" xfId="1500" xr:uid="{A9DEE392-3C3D-43E4-8B35-B6CD461C7915}"/>
    <cellStyle name="Normal 11 2 3 6 2" xfId="3612" xr:uid="{6560C966-B55F-4873-9213-B354ED4B0E56}"/>
    <cellStyle name="Normal 11 2 3 6 2 2" xfId="7838" xr:uid="{29824F63-83E7-416D-8BD3-E0417A2B183B}"/>
    <cellStyle name="Normal 11 2 3 6 2 2 2" xfId="16286" xr:uid="{6C435503-6881-45E1-8644-8A2FE4C692AB}"/>
    <cellStyle name="Normal 11 2 3 6 2 2 2 2" xfId="33226" xr:uid="{E87D4AD9-AE08-4F2B-9895-19827EE419D3}"/>
    <cellStyle name="Normal 11 2 3 6 2 2 3" xfId="24778" xr:uid="{75124E72-DF17-4132-8D9B-24CE6A358C57}"/>
    <cellStyle name="Normal 11 2 3 6 2 3" xfId="12062" xr:uid="{925976F5-0033-4325-B8EA-F8F989938EE1}"/>
    <cellStyle name="Normal 11 2 3 6 2 3 2" xfId="29002" xr:uid="{BBB0D1BE-441F-4A1B-B17A-341CFFB56D29}"/>
    <cellStyle name="Normal 11 2 3 6 2 4" xfId="20554" xr:uid="{15CC0928-D611-451B-B846-3C728AE234FA}"/>
    <cellStyle name="Normal 11 2 3 6 3" xfId="5726" xr:uid="{6B1465D2-9A8F-4F6E-A247-24A84CCBC124}"/>
    <cellStyle name="Normal 11 2 3 6 3 2" xfId="14174" xr:uid="{5DBE28E3-4FCA-4ABC-8CFB-1F7B9913A9BF}"/>
    <cellStyle name="Normal 11 2 3 6 3 2 2" xfId="31114" xr:uid="{BF69E399-F8BE-4AC8-8F00-F00BD6A6B056}"/>
    <cellStyle name="Normal 11 2 3 6 3 3" xfId="22666" xr:uid="{7A89FFB6-0301-45BC-BC58-65C079C46195}"/>
    <cellStyle name="Normal 11 2 3 6 4" xfId="9950" xr:uid="{111986DC-455B-49E0-A7A4-A86A5C9124E5}"/>
    <cellStyle name="Normal 11 2 3 6 4 2" xfId="26890" xr:uid="{0A166693-A3E4-4825-AF74-D9D1730A484C}"/>
    <cellStyle name="Normal 11 2 3 6 5" xfId="18442" xr:uid="{6A2C0EAE-B635-46FF-B8D1-0DA63EFE8872}"/>
    <cellStyle name="Normal 11 2 3 7" xfId="2556" xr:uid="{000CD5C9-0A26-4CE6-B0F1-42EFC896418C}"/>
    <cellStyle name="Normal 11 2 3 7 2" xfId="6782" xr:uid="{20902BDC-3446-4C60-BCD5-435720D5B5E8}"/>
    <cellStyle name="Normal 11 2 3 7 2 2" xfId="15230" xr:uid="{284E98E5-F2B2-4A75-A2DD-5FD65D2F1BB1}"/>
    <cellStyle name="Normal 11 2 3 7 2 2 2" xfId="32170" xr:uid="{051A2FD0-F0FF-41A9-9FD2-D94C5ED22A68}"/>
    <cellStyle name="Normal 11 2 3 7 2 3" xfId="23722" xr:uid="{61DC3573-730F-483B-A2FE-3FF5B36C4027}"/>
    <cellStyle name="Normal 11 2 3 7 3" xfId="11006" xr:uid="{7382E775-128E-4995-9631-3CF94177766A}"/>
    <cellStyle name="Normal 11 2 3 7 3 2" xfId="27946" xr:uid="{70D1D1D0-1118-4947-B588-4470B8054F36}"/>
    <cellStyle name="Normal 11 2 3 7 4" xfId="19498" xr:uid="{65BE2975-A04A-4DB5-BCB2-A8413997307C}"/>
    <cellStyle name="Normal 11 2 3 8" xfId="4669" xr:uid="{375AF379-F450-4E9B-A851-EDA210546AE7}"/>
    <cellStyle name="Normal 11 2 3 8 2" xfId="13118" xr:uid="{E3AA903D-86A9-4206-98FE-7CF8B0814CC4}"/>
    <cellStyle name="Normal 11 2 3 8 2 2" xfId="30058" xr:uid="{099A475F-521B-49F7-A7F1-40F88D2D45A0}"/>
    <cellStyle name="Normal 11 2 3 8 3" xfId="21610" xr:uid="{8AEC41E8-7D62-41D7-B44E-F7699EFFD57A}"/>
    <cellStyle name="Normal 11 2 3 9" xfId="8894" xr:uid="{DE59E7D4-CF4D-4975-8ADD-6B9D76BC43F8}"/>
    <cellStyle name="Normal 11 2 3 9 2" xfId="25834" xr:uid="{D1A739B8-1C7C-4A89-B371-DBF44A414DB5}"/>
    <cellStyle name="Normal 11 2 4" xfId="612" xr:uid="{16FB2E39-2ABE-4BCC-9E26-65BDCDA36980}"/>
    <cellStyle name="Normal 11 2 4 2" xfId="964" xr:uid="{CDC174FF-1913-41E4-BB02-0A1651A4DA0D}"/>
    <cellStyle name="Normal 11 2 4 2 2" xfId="2026" xr:uid="{4050B909-4B5F-40C5-A96B-3FF1E9964484}"/>
    <cellStyle name="Normal 11 2 4 2 2 2" xfId="4138" xr:uid="{FBD3F9B4-9D84-4281-A512-A139FE735572}"/>
    <cellStyle name="Normal 11 2 4 2 2 2 2" xfId="8364" xr:uid="{69233488-FBAC-454A-AE70-1D063175DC64}"/>
    <cellStyle name="Normal 11 2 4 2 2 2 2 2" xfId="16812" xr:uid="{FC9C614B-D41E-4515-BD3E-13E8C8CAB21D}"/>
    <cellStyle name="Normal 11 2 4 2 2 2 2 2 2" xfId="33752" xr:uid="{0B9CA0AD-E0E6-41E5-9CAD-742058F7BBF9}"/>
    <cellStyle name="Normal 11 2 4 2 2 2 2 3" xfId="25304" xr:uid="{AE806F1E-0CFA-406E-B251-DBD75FDA3057}"/>
    <cellStyle name="Normal 11 2 4 2 2 2 3" xfId="12588" xr:uid="{CCD49AC3-8336-4151-A1E7-37773DD4230B}"/>
    <cellStyle name="Normal 11 2 4 2 2 2 3 2" xfId="29528" xr:uid="{F8C55CEC-AF71-4720-A856-AE2BD6B8B671}"/>
    <cellStyle name="Normal 11 2 4 2 2 2 4" xfId="21080" xr:uid="{53882DCF-93E1-47B8-B870-703B3AF43206}"/>
    <cellStyle name="Normal 11 2 4 2 2 3" xfId="6252" xr:uid="{C4290CF6-F6AF-49C9-9591-3303ED523DEC}"/>
    <cellStyle name="Normal 11 2 4 2 2 3 2" xfId="14700" xr:uid="{18CCB2E2-EB26-40DC-90BE-EA29810E6330}"/>
    <cellStyle name="Normal 11 2 4 2 2 3 2 2" xfId="31640" xr:uid="{18BDD704-1A9F-4387-9D60-ED3E28B10A4C}"/>
    <cellStyle name="Normal 11 2 4 2 2 3 3" xfId="23192" xr:uid="{320ADC37-FCEB-46F4-8179-1E130733D349}"/>
    <cellStyle name="Normal 11 2 4 2 2 4" xfId="10476" xr:uid="{FDCFE4F1-A212-46AE-A10B-41BCF3219EC9}"/>
    <cellStyle name="Normal 11 2 4 2 2 4 2" xfId="27416" xr:uid="{8A95D74D-20E2-4347-AF27-38396A1B7575}"/>
    <cellStyle name="Normal 11 2 4 2 2 5" xfId="18968" xr:uid="{E13E98FA-5027-4E8D-9282-955C8977D7A9}"/>
    <cellStyle name="Normal 11 2 4 2 3" xfId="3082" xr:uid="{36CC0989-D40C-464A-99FD-87804643D1E8}"/>
    <cellStyle name="Normal 11 2 4 2 3 2" xfId="7308" xr:uid="{1261B28B-E1D7-44DE-A1C8-75C177865C34}"/>
    <cellStyle name="Normal 11 2 4 2 3 2 2" xfId="15756" xr:uid="{A04511E4-8793-4265-A786-799AC4F35D82}"/>
    <cellStyle name="Normal 11 2 4 2 3 2 2 2" xfId="32696" xr:uid="{95691C24-A50F-425A-9B6F-80BE437DBB5C}"/>
    <cellStyle name="Normal 11 2 4 2 3 2 3" xfId="24248" xr:uid="{653A90DC-5986-4ACB-BBDA-7FA62EC8569D}"/>
    <cellStyle name="Normal 11 2 4 2 3 3" xfId="11532" xr:uid="{886D37CD-3750-46C3-BE9E-FF17DED77B86}"/>
    <cellStyle name="Normal 11 2 4 2 3 3 2" xfId="28472" xr:uid="{39AA3382-D9C5-4635-97E4-E5C28605A9B8}"/>
    <cellStyle name="Normal 11 2 4 2 3 4" xfId="20024" xr:uid="{86DA3F25-1C6D-4EC8-B05D-FE79B658831F}"/>
    <cellStyle name="Normal 11 2 4 2 4" xfId="5196" xr:uid="{D39D3C3D-63F4-49A3-A1A4-D34DD233667B}"/>
    <cellStyle name="Normal 11 2 4 2 4 2" xfId="13644" xr:uid="{1DEBF7BC-76DD-463A-B058-7968891EAE80}"/>
    <cellStyle name="Normal 11 2 4 2 4 2 2" xfId="30584" xr:uid="{2C931F8F-FC7E-4F9B-B478-F084D166C757}"/>
    <cellStyle name="Normal 11 2 4 2 4 3" xfId="22136" xr:uid="{633776EA-9F41-420E-8798-5ABBDE5748B3}"/>
    <cellStyle name="Normal 11 2 4 2 5" xfId="9420" xr:uid="{9C7C4210-1282-4AF6-9274-C0F2F86ACC76}"/>
    <cellStyle name="Normal 11 2 4 2 5 2" xfId="26360" xr:uid="{58E78798-68E7-4DE4-91BD-D0ED575FFB65}"/>
    <cellStyle name="Normal 11 2 4 2 6" xfId="17912" xr:uid="{538CB315-706A-4633-92AD-FF4791D0D22C}"/>
    <cellStyle name="Normal 11 2 4 3" xfId="1674" xr:uid="{4ADCDBE4-10F3-45B1-A5D4-7194644A94FA}"/>
    <cellStyle name="Normal 11 2 4 3 2" xfId="3786" xr:uid="{EAF64578-D638-4423-A9B7-4DE12458BA3A}"/>
    <cellStyle name="Normal 11 2 4 3 2 2" xfId="8012" xr:uid="{F918D577-16B7-4BDC-BF6D-9B71A6EE532A}"/>
    <cellStyle name="Normal 11 2 4 3 2 2 2" xfId="16460" xr:uid="{329DD908-7D87-4D40-B442-954E2FFEC20A}"/>
    <cellStyle name="Normal 11 2 4 3 2 2 2 2" xfId="33400" xr:uid="{7EDB82D9-5A55-4B59-8DAE-916740200229}"/>
    <cellStyle name="Normal 11 2 4 3 2 2 3" xfId="24952" xr:uid="{32BEC933-F5FE-4F5B-AF31-B9B579FE3DD2}"/>
    <cellStyle name="Normal 11 2 4 3 2 3" xfId="12236" xr:uid="{AFD2FFCB-76C5-4D32-AACF-DCC2CA689820}"/>
    <cellStyle name="Normal 11 2 4 3 2 3 2" xfId="29176" xr:uid="{E8262273-2DC0-4AD9-8EEF-2018E4246A6E}"/>
    <cellStyle name="Normal 11 2 4 3 2 4" xfId="20728" xr:uid="{35A5B57A-D249-412F-AD57-C36DAC05586F}"/>
    <cellStyle name="Normal 11 2 4 3 3" xfId="5900" xr:uid="{6F37E4C3-E063-4D18-902F-FE76B67095B9}"/>
    <cellStyle name="Normal 11 2 4 3 3 2" xfId="14348" xr:uid="{9BF8F037-1D67-48B2-9E0F-4BBAF476603F}"/>
    <cellStyle name="Normal 11 2 4 3 3 2 2" xfId="31288" xr:uid="{9B6A069A-E9D8-495C-8B12-55852D96B850}"/>
    <cellStyle name="Normal 11 2 4 3 3 3" xfId="22840" xr:uid="{9683147D-00CE-425E-AAD5-E2C74B3AF944}"/>
    <cellStyle name="Normal 11 2 4 3 4" xfId="10124" xr:uid="{614C1AC9-C317-4EC6-8116-C1A47B671CF5}"/>
    <cellStyle name="Normal 11 2 4 3 4 2" xfId="27064" xr:uid="{31A1FC58-FFB3-4913-9631-C16EEB218192}"/>
    <cellStyle name="Normal 11 2 4 3 5" xfId="18616" xr:uid="{4F4C41BF-0E7B-4350-AEC3-23B3B8350355}"/>
    <cellStyle name="Normal 11 2 4 4" xfId="2730" xr:uid="{383EBD70-F6A5-4F7D-8B8B-60BBC2038186}"/>
    <cellStyle name="Normal 11 2 4 4 2" xfId="6956" xr:uid="{89632D8A-2283-4251-B03C-10396D9F5F96}"/>
    <cellStyle name="Normal 11 2 4 4 2 2" xfId="15404" xr:uid="{BC9CB3C1-4DAB-497F-A88B-57AD416C9E34}"/>
    <cellStyle name="Normal 11 2 4 4 2 2 2" xfId="32344" xr:uid="{E324FD69-793E-4056-90AE-2B45FBF743EA}"/>
    <cellStyle name="Normal 11 2 4 4 2 3" xfId="23896" xr:uid="{D28EC275-5E99-43AB-9022-6A38093FC1C9}"/>
    <cellStyle name="Normal 11 2 4 4 3" xfId="11180" xr:uid="{7AB2BC37-FC57-4BFC-8B6D-5FA5B9B9AAA3}"/>
    <cellStyle name="Normal 11 2 4 4 3 2" xfId="28120" xr:uid="{9BB285AD-AC98-4BEC-9385-7B4A1A5697D0}"/>
    <cellStyle name="Normal 11 2 4 4 4" xfId="19672" xr:uid="{08231759-A015-426E-93B9-BAFE35193C6D}"/>
    <cellStyle name="Normal 11 2 4 5" xfId="4844" xr:uid="{39B466C1-AD10-4964-A2BB-7FB79273BAF2}"/>
    <cellStyle name="Normal 11 2 4 5 2" xfId="13292" xr:uid="{49015F1B-5090-4FA9-9350-801297D7C73B}"/>
    <cellStyle name="Normal 11 2 4 5 2 2" xfId="30232" xr:uid="{B10FB2A0-B245-4824-BAB2-E46A4A9AD8F3}"/>
    <cellStyle name="Normal 11 2 4 5 3" xfId="21784" xr:uid="{C8E2D385-DC7B-4D3E-A644-F2AE516BEA1B}"/>
    <cellStyle name="Normal 11 2 4 6" xfId="9068" xr:uid="{C57F8002-2FF6-49D8-A663-F05320B4D5C7}"/>
    <cellStyle name="Normal 11 2 4 6 2" xfId="26008" xr:uid="{C6DD3536-2D65-4D87-854C-AC2116970A29}"/>
    <cellStyle name="Normal 11 2 4 7" xfId="17560" xr:uid="{D13F0EE4-FECE-46FF-939A-9DA73F8CB6F4}"/>
    <cellStyle name="Normal 11 2 5" xfId="788" xr:uid="{50799C63-DAE7-4F7E-B1FB-034136311A71}"/>
    <cellStyle name="Normal 11 2 5 2" xfId="1850" xr:uid="{1CC6FBEE-FC60-49C8-B3B0-D8EA227CFBE2}"/>
    <cellStyle name="Normal 11 2 5 2 2" xfId="3962" xr:uid="{1FAA205D-B2FD-4DB3-9C6F-E67FCB96B12F}"/>
    <cellStyle name="Normal 11 2 5 2 2 2" xfId="8188" xr:uid="{50FC37ED-BB13-49D4-8771-AC783B6DE033}"/>
    <cellStyle name="Normal 11 2 5 2 2 2 2" xfId="16636" xr:uid="{7FB3A4F1-61D7-40F1-AAC4-F843E7F10099}"/>
    <cellStyle name="Normal 11 2 5 2 2 2 2 2" xfId="33576" xr:uid="{0A224247-9801-499C-84AB-5360852A3C5A}"/>
    <cellStyle name="Normal 11 2 5 2 2 2 3" xfId="25128" xr:uid="{9B64A20C-81E5-4153-9F7A-B2ABA3BBBE89}"/>
    <cellStyle name="Normal 11 2 5 2 2 3" xfId="12412" xr:uid="{04C8F0FD-708A-4C42-B783-CABE623EEFE4}"/>
    <cellStyle name="Normal 11 2 5 2 2 3 2" xfId="29352" xr:uid="{9DC00B54-A448-4E0D-837A-5C01125908FB}"/>
    <cellStyle name="Normal 11 2 5 2 2 4" xfId="20904" xr:uid="{63F7E1B7-2F9A-4FF2-ABF4-DBF800780748}"/>
    <cellStyle name="Normal 11 2 5 2 3" xfId="6076" xr:uid="{ACF6160A-82C8-4E77-A654-3E9C3B103E49}"/>
    <cellStyle name="Normal 11 2 5 2 3 2" xfId="14524" xr:uid="{53758023-D962-400D-B741-9CD56F1692A2}"/>
    <cellStyle name="Normal 11 2 5 2 3 2 2" xfId="31464" xr:uid="{4D98D088-3E7A-4625-B8B1-6E7B8ADC8096}"/>
    <cellStyle name="Normal 11 2 5 2 3 3" xfId="23016" xr:uid="{053398AE-7246-4583-9D7D-CA611B060337}"/>
    <cellStyle name="Normal 11 2 5 2 4" xfId="10300" xr:uid="{9340B8B1-3F16-40AF-B295-590A4C946D0F}"/>
    <cellStyle name="Normal 11 2 5 2 4 2" xfId="27240" xr:uid="{4C99B3D6-401C-4A11-B5A3-5D684F1323D5}"/>
    <cellStyle name="Normal 11 2 5 2 5" xfId="18792" xr:uid="{DB96C84A-B1F6-4818-B5D6-176901DD11FC}"/>
    <cellStyle name="Normal 11 2 5 3" xfId="2906" xr:uid="{C847D50F-775B-49C2-B968-4C802C674FA3}"/>
    <cellStyle name="Normal 11 2 5 3 2" xfId="7132" xr:uid="{D4FDA915-4CEA-4B3E-8489-5E6061DE009B}"/>
    <cellStyle name="Normal 11 2 5 3 2 2" xfId="15580" xr:uid="{E18AFFC8-0A29-4EF8-B84A-6883FC3B7FB3}"/>
    <cellStyle name="Normal 11 2 5 3 2 2 2" xfId="32520" xr:uid="{96E13886-EF9A-4086-9FFF-9769A3405440}"/>
    <cellStyle name="Normal 11 2 5 3 2 3" xfId="24072" xr:uid="{97DDA19D-590E-4E9A-94C1-F36C7A4EA09B}"/>
    <cellStyle name="Normal 11 2 5 3 3" xfId="11356" xr:uid="{6CB3AA15-6A4F-4E2E-AAED-F8EF569E5ACC}"/>
    <cellStyle name="Normal 11 2 5 3 3 2" xfId="28296" xr:uid="{AE22DBC3-11A9-4522-85FD-B896D299FA96}"/>
    <cellStyle name="Normal 11 2 5 3 4" xfId="19848" xr:uid="{EF717DC4-99E7-47AE-A10B-EDC39627057D}"/>
    <cellStyle name="Normal 11 2 5 4" xfId="5020" xr:uid="{24811C2E-1362-46E3-B37C-D23D26DD6A4A}"/>
    <cellStyle name="Normal 11 2 5 4 2" xfId="13468" xr:uid="{3A651963-610C-404C-9B86-3C8CB452E56F}"/>
    <cellStyle name="Normal 11 2 5 4 2 2" xfId="30408" xr:uid="{BD56E97F-7CF5-489E-B4AD-CBF2114425DD}"/>
    <cellStyle name="Normal 11 2 5 4 3" xfId="21960" xr:uid="{692E17A9-16BC-42EC-BDA7-AB10E1EDBFEA}"/>
    <cellStyle name="Normal 11 2 5 5" xfId="9244" xr:uid="{4763A63C-55AA-4527-85AB-EB61AD8C389D}"/>
    <cellStyle name="Normal 11 2 5 5 2" xfId="26184" xr:uid="{DEB7A2F8-C297-4447-8C49-D2D0B76B2594}"/>
    <cellStyle name="Normal 11 2 5 6" xfId="17736" xr:uid="{8271DE9E-242E-47D9-927F-523B9B60068D}"/>
    <cellStyle name="Normal 11 2 6" xfId="1140" xr:uid="{87E41488-163D-41CC-B82D-341CE9EA66A4}"/>
    <cellStyle name="Normal 11 2 6 2" xfId="2202" xr:uid="{3C787F92-0750-48A5-AAF5-7526878995BE}"/>
    <cellStyle name="Normal 11 2 6 2 2" xfId="4314" xr:uid="{8C852094-F366-41FC-8599-899ED8A16CE4}"/>
    <cellStyle name="Normal 11 2 6 2 2 2" xfId="8540" xr:uid="{22C3B547-81D9-478A-A626-03A744498B05}"/>
    <cellStyle name="Normal 11 2 6 2 2 2 2" xfId="16988" xr:uid="{FB18B899-A567-47CF-9042-2A3FC980C46C}"/>
    <cellStyle name="Normal 11 2 6 2 2 2 2 2" xfId="33928" xr:uid="{FA321E68-C119-44BA-A272-6FE12716CAB5}"/>
    <cellStyle name="Normal 11 2 6 2 2 2 3" xfId="25480" xr:uid="{685443CD-13BA-4C23-A99E-B207D351A97D}"/>
    <cellStyle name="Normal 11 2 6 2 2 3" xfId="12764" xr:uid="{4B3DCBA6-006B-4F3C-BBA3-E3494F687CC2}"/>
    <cellStyle name="Normal 11 2 6 2 2 3 2" xfId="29704" xr:uid="{A25D981F-CFF6-4B97-B933-D23CFFFD87C5}"/>
    <cellStyle name="Normal 11 2 6 2 2 4" xfId="21256" xr:uid="{3BC11047-E0F3-4BB5-A229-651EA0CD210D}"/>
    <cellStyle name="Normal 11 2 6 2 3" xfId="6428" xr:uid="{E9470FE1-B117-43EC-BAD8-396E297EA9D2}"/>
    <cellStyle name="Normal 11 2 6 2 3 2" xfId="14876" xr:uid="{DEA153CA-761F-44A6-B0A1-B2F63D19D3D7}"/>
    <cellStyle name="Normal 11 2 6 2 3 2 2" xfId="31816" xr:uid="{D0334448-C113-4984-9F1A-D4B62DB8339E}"/>
    <cellStyle name="Normal 11 2 6 2 3 3" xfId="23368" xr:uid="{EE018EBD-7911-40B1-B918-2A9D12EF69E6}"/>
    <cellStyle name="Normal 11 2 6 2 4" xfId="10652" xr:uid="{6B0CC309-F53B-4095-8F62-797C87ACBCEA}"/>
    <cellStyle name="Normal 11 2 6 2 4 2" xfId="27592" xr:uid="{8F2EAA78-4FCA-40D4-BC4E-D86E03DCE768}"/>
    <cellStyle name="Normal 11 2 6 2 5" xfId="19144" xr:uid="{51BF91F3-2B63-4FE2-BAB4-66807FCE0A22}"/>
    <cellStyle name="Normal 11 2 6 3" xfId="3258" xr:uid="{666099F1-9EB1-48AD-8DBC-7FF2B6D998E2}"/>
    <cellStyle name="Normal 11 2 6 3 2" xfId="7484" xr:uid="{713EFC37-31DE-40A7-933E-6F918C847B88}"/>
    <cellStyle name="Normal 11 2 6 3 2 2" xfId="15932" xr:uid="{27BF6351-8C39-4B67-BB64-F61DBC483DAB}"/>
    <cellStyle name="Normal 11 2 6 3 2 2 2" xfId="32872" xr:uid="{B812951F-76B4-4EF8-8308-C72CD1ABF22A}"/>
    <cellStyle name="Normal 11 2 6 3 2 3" xfId="24424" xr:uid="{37BBCE5D-043F-4EFD-884E-87C6F35FA8FB}"/>
    <cellStyle name="Normal 11 2 6 3 3" xfId="11708" xr:uid="{88D9617A-AA72-4F5B-8924-1A4D100F58A2}"/>
    <cellStyle name="Normal 11 2 6 3 3 2" xfId="28648" xr:uid="{EC4CB150-C846-4FB9-AA64-800CBA7752F7}"/>
    <cellStyle name="Normal 11 2 6 3 4" xfId="20200" xr:uid="{D072CCA3-D298-4B86-AC14-1A2566E06CDD}"/>
    <cellStyle name="Normal 11 2 6 4" xfId="5372" xr:uid="{C99BFF94-AD71-4590-B14C-489F68082861}"/>
    <cellStyle name="Normal 11 2 6 4 2" xfId="13820" xr:uid="{38BDC494-C8FC-4620-9720-080947187FEF}"/>
    <cellStyle name="Normal 11 2 6 4 2 2" xfId="30760" xr:uid="{C3636B9A-D6A3-4445-A5FD-FE991E8A4627}"/>
    <cellStyle name="Normal 11 2 6 4 3" xfId="22312" xr:uid="{1691DB9B-D00B-4B57-891F-0528678FE381}"/>
    <cellStyle name="Normal 11 2 6 5" xfId="9596" xr:uid="{0373FE13-674B-4970-A4E8-8F5B71E9FE2A}"/>
    <cellStyle name="Normal 11 2 6 5 2" xfId="26536" xr:uid="{FB59CEC4-743F-4C4B-AD1C-0568370354C1}"/>
    <cellStyle name="Normal 11 2 6 6" xfId="18088" xr:uid="{97E9F8A0-2BF6-4C77-9D31-E02DCA49AA88}"/>
    <cellStyle name="Normal 11 2 7" xfId="1322" xr:uid="{232A7045-1114-4612-9847-C153F0838CA4}"/>
    <cellStyle name="Normal 11 2 7 2" xfId="2378" xr:uid="{C8D908BA-7313-4A97-A0D9-517645644F21}"/>
    <cellStyle name="Normal 11 2 7 2 2" xfId="4490" xr:uid="{E513D0A3-CA8A-4B40-A659-B18D10BC8359}"/>
    <cellStyle name="Normal 11 2 7 2 2 2" xfId="8716" xr:uid="{A88A587F-B50B-4D5E-AF60-684DC52A7FFF}"/>
    <cellStyle name="Normal 11 2 7 2 2 2 2" xfId="17164" xr:uid="{1F825CE5-6A54-49F5-A7E3-C6877EC6A696}"/>
    <cellStyle name="Normal 11 2 7 2 2 2 2 2" xfId="34104" xr:uid="{F5DFA845-E17E-47BE-98EA-8796AAE48EED}"/>
    <cellStyle name="Normal 11 2 7 2 2 2 3" xfId="25656" xr:uid="{670338AC-F903-4753-9F2D-23DD45B82D47}"/>
    <cellStyle name="Normal 11 2 7 2 2 3" xfId="12940" xr:uid="{F4F8CEDD-9AF4-4444-96C0-1DAAC3ADAB50}"/>
    <cellStyle name="Normal 11 2 7 2 2 3 2" xfId="29880" xr:uid="{8AFF075C-5DFF-4A66-A1D3-35F4A82F5D51}"/>
    <cellStyle name="Normal 11 2 7 2 2 4" xfId="21432" xr:uid="{1411CB63-CA63-45E3-9BC8-D91FA5F78CAF}"/>
    <cellStyle name="Normal 11 2 7 2 3" xfId="6604" xr:uid="{C3F58820-F8CF-4406-A5B6-A659BFCCF8F0}"/>
    <cellStyle name="Normal 11 2 7 2 3 2" xfId="15052" xr:uid="{322BEC74-98DA-42B3-BB3E-C6C4216C426C}"/>
    <cellStyle name="Normal 11 2 7 2 3 2 2" xfId="31992" xr:uid="{BC9F4FAC-3CC3-45A7-96C4-E3C707EEEB14}"/>
    <cellStyle name="Normal 11 2 7 2 3 3" xfId="23544" xr:uid="{4D6D0144-7CAC-4B6C-B97B-9EC844EFCFAA}"/>
    <cellStyle name="Normal 11 2 7 2 4" xfId="10828" xr:uid="{3964719E-CC4A-44E2-8FD5-83C1ADAD88B2}"/>
    <cellStyle name="Normal 11 2 7 2 4 2" xfId="27768" xr:uid="{1E70F15E-FA3F-4673-BC2E-F1978B043EAE}"/>
    <cellStyle name="Normal 11 2 7 2 5" xfId="19320" xr:uid="{4696FDB6-04EA-4288-9862-9AA75742489B}"/>
    <cellStyle name="Normal 11 2 7 3" xfId="3434" xr:uid="{AD206DB6-9729-4C3F-AD6D-38E1248B1153}"/>
    <cellStyle name="Normal 11 2 7 3 2" xfId="7660" xr:uid="{75CB0085-267D-45E8-9FDF-311BAB693368}"/>
    <cellStyle name="Normal 11 2 7 3 2 2" xfId="16108" xr:uid="{08838256-EF70-45E1-9246-F39C116016D8}"/>
    <cellStyle name="Normal 11 2 7 3 2 2 2" xfId="33048" xr:uid="{46D40ACB-0776-4A31-9034-CB9CBF0D3DA6}"/>
    <cellStyle name="Normal 11 2 7 3 2 3" xfId="24600" xr:uid="{478F5F68-7C4D-4386-8261-32929A4D6C86}"/>
    <cellStyle name="Normal 11 2 7 3 3" xfId="11884" xr:uid="{03669B48-4A13-4593-9775-E6A3CDC1ED7C}"/>
    <cellStyle name="Normal 11 2 7 3 3 2" xfId="28824" xr:uid="{D715D478-EF7B-439E-990F-CD008CF09822}"/>
    <cellStyle name="Normal 11 2 7 3 4" xfId="20376" xr:uid="{C526CEAF-35FF-417E-8CC5-920ABEAAD88F}"/>
    <cellStyle name="Normal 11 2 7 4" xfId="5548" xr:uid="{895C04F7-6802-4C14-A2C4-ADD6FEB39AEC}"/>
    <cellStyle name="Normal 11 2 7 4 2" xfId="13996" xr:uid="{BBF515AB-056F-48F3-BAE6-B572B44AB0DE}"/>
    <cellStyle name="Normal 11 2 7 4 2 2" xfId="30936" xr:uid="{A0AB91D8-999B-4914-9D6C-3368BE942E94}"/>
    <cellStyle name="Normal 11 2 7 4 3" xfId="22488" xr:uid="{D37FB5FF-9B53-44BA-8467-2CF4584E2A47}"/>
    <cellStyle name="Normal 11 2 7 5" xfId="9772" xr:uid="{831236FB-F5E2-43C9-AC17-5F8E6DB79A10}"/>
    <cellStyle name="Normal 11 2 7 5 2" xfId="26712" xr:uid="{A37F2807-6C77-4350-83E5-DD9D33F04407}"/>
    <cellStyle name="Normal 11 2 7 6" xfId="18264" xr:uid="{CCFC9A13-5A8D-4A76-873C-73DCC46C320B}"/>
    <cellStyle name="Normal 11 2 8" xfId="1498" xr:uid="{D6E46D9D-1D37-4B6F-B27F-69CF0F16F94D}"/>
    <cellStyle name="Normal 11 2 8 2" xfId="3610" xr:uid="{1234F2EB-E061-430A-BA7C-C05682CACC73}"/>
    <cellStyle name="Normal 11 2 8 2 2" xfId="7836" xr:uid="{17329B9D-481E-4BFD-A1C5-790D4CEE08F6}"/>
    <cellStyle name="Normal 11 2 8 2 2 2" xfId="16284" xr:uid="{F19C03DF-70AD-4083-9C6C-1B7F6964A17A}"/>
    <cellStyle name="Normal 11 2 8 2 2 2 2" xfId="33224" xr:uid="{DC9C7D62-21F4-41B3-9D90-3CAFFB585AAA}"/>
    <cellStyle name="Normal 11 2 8 2 2 3" xfId="24776" xr:uid="{1AEE1AC9-8C7E-459D-A51F-D237A44EE93D}"/>
    <cellStyle name="Normal 11 2 8 2 3" xfId="12060" xr:uid="{29E9D816-32F8-4A5B-9544-FF2D54213A28}"/>
    <cellStyle name="Normal 11 2 8 2 3 2" xfId="29000" xr:uid="{F496F3E2-1607-4617-8C31-CB0978594022}"/>
    <cellStyle name="Normal 11 2 8 2 4" xfId="20552" xr:uid="{2948A03E-DA87-4D23-8FAA-70890771916B}"/>
    <cellStyle name="Normal 11 2 8 3" xfId="5724" xr:uid="{7D20AB5D-A7B6-48FC-AC08-EC78244D0894}"/>
    <cellStyle name="Normal 11 2 8 3 2" xfId="14172" xr:uid="{9858C94D-EADB-4DC2-8C17-BB7B5E3C197A}"/>
    <cellStyle name="Normal 11 2 8 3 2 2" xfId="31112" xr:uid="{EACCD096-400D-411C-9D0E-E42B863AE20A}"/>
    <cellStyle name="Normal 11 2 8 3 3" xfId="22664" xr:uid="{E42F738A-FCF8-4E4B-BE30-6BDFD605FD15}"/>
    <cellStyle name="Normal 11 2 8 4" xfId="9948" xr:uid="{00AC6B45-8C47-4A7A-A69F-8EC29128D9DA}"/>
    <cellStyle name="Normal 11 2 8 4 2" xfId="26888" xr:uid="{2D002E5D-2E3B-4E08-AB4D-6A0A1F3FD266}"/>
    <cellStyle name="Normal 11 2 8 5" xfId="18440" xr:uid="{F4AD1750-095B-4A58-9874-69CA8B94CB34}"/>
    <cellStyle name="Normal 11 2 9" xfId="2554" xr:uid="{1A507953-16EE-4306-8F6F-67F9964BA173}"/>
    <cellStyle name="Normal 11 2 9 2" xfId="6780" xr:uid="{3F804CB4-3D3E-49C2-A5A5-4BD32658D829}"/>
    <cellStyle name="Normal 11 2 9 2 2" xfId="15228" xr:uid="{4DAF33FA-2623-4826-AD24-97CFD7C3FD1F}"/>
    <cellStyle name="Normal 11 2 9 2 2 2" xfId="32168" xr:uid="{50B648CF-C752-47C9-8F8E-50A3FFF813A0}"/>
    <cellStyle name="Normal 11 2 9 2 3" xfId="23720" xr:uid="{95FCAF5B-C724-4FA8-A303-5E93A3AED08A}"/>
    <cellStyle name="Normal 11 2 9 3" xfId="11004" xr:uid="{21398A6A-13A0-493C-B12E-A34C52F807D1}"/>
    <cellStyle name="Normal 11 2 9 3 2" xfId="27944" xr:uid="{DC5C202A-01C5-4F4B-A8F9-CCFC3C395E0D}"/>
    <cellStyle name="Normal 11 2 9 4" xfId="19496" xr:uid="{6C8F10B2-E9BB-40D2-BA2C-B0E3E0A00CED}"/>
    <cellStyle name="Normal 11 3" xfId="274" xr:uid="{22499B2B-833D-4416-9F6D-FF4A59588E0C}"/>
    <cellStyle name="Normal 11 4" xfId="275" xr:uid="{3EF07EA5-D9AD-4E07-AFB6-C4693AEA3ECA}"/>
    <cellStyle name="Normal 11 4 10" xfId="17387" xr:uid="{B9292870-481F-4F7C-A6BE-2369B21986B3}"/>
    <cellStyle name="Normal 11 4 2" xfId="615" xr:uid="{1F411BA5-B0BC-498A-B282-B95E190296A5}"/>
    <cellStyle name="Normal 11 4 2 2" xfId="967" xr:uid="{E80BE022-C8B0-4F90-9085-B7498FE9090E}"/>
    <cellStyle name="Normal 11 4 2 2 2" xfId="2029" xr:uid="{9ED2214C-8E11-4BC0-8D8D-271D6268B369}"/>
    <cellStyle name="Normal 11 4 2 2 2 2" xfId="4141" xr:uid="{87274418-24F0-4C1D-9482-4452E9BE2B3E}"/>
    <cellStyle name="Normal 11 4 2 2 2 2 2" xfId="8367" xr:uid="{158C3C22-2514-4FD6-A1CA-3E1E05E80301}"/>
    <cellStyle name="Normal 11 4 2 2 2 2 2 2" xfId="16815" xr:uid="{AE0A7A10-525F-4073-A79F-B27C85E948EB}"/>
    <cellStyle name="Normal 11 4 2 2 2 2 2 2 2" xfId="33755" xr:uid="{35CDDAAC-BEB9-4BDB-B0BE-68AFF8E49F60}"/>
    <cellStyle name="Normal 11 4 2 2 2 2 2 3" xfId="25307" xr:uid="{E81502FF-7396-4587-BBF6-8C7426969D5A}"/>
    <cellStyle name="Normal 11 4 2 2 2 2 3" xfId="12591" xr:uid="{4E7A2D2F-D570-4A8B-9A3F-E88451245E8A}"/>
    <cellStyle name="Normal 11 4 2 2 2 2 3 2" xfId="29531" xr:uid="{81CE85DC-94B8-437D-9B68-85C0FA7355EE}"/>
    <cellStyle name="Normal 11 4 2 2 2 2 4" xfId="21083" xr:uid="{561F26FD-F337-4AF5-ADB9-5CFE37AD4101}"/>
    <cellStyle name="Normal 11 4 2 2 2 3" xfId="6255" xr:uid="{D1B8D283-9DBC-427D-B483-D61506C0542D}"/>
    <cellStyle name="Normal 11 4 2 2 2 3 2" xfId="14703" xr:uid="{0057D3FE-167D-4048-84BB-6A3A34FC4946}"/>
    <cellStyle name="Normal 11 4 2 2 2 3 2 2" xfId="31643" xr:uid="{C1FEC35B-D44D-4F55-A84E-F15B37ED21D2}"/>
    <cellStyle name="Normal 11 4 2 2 2 3 3" xfId="23195" xr:uid="{6CB5B881-7290-48D3-8D68-2958C1824B2D}"/>
    <cellStyle name="Normal 11 4 2 2 2 4" xfId="10479" xr:uid="{B6D8D0C6-5658-4322-A04E-5521E0FDEF6F}"/>
    <cellStyle name="Normal 11 4 2 2 2 4 2" xfId="27419" xr:uid="{A32628E2-EEE5-4B1C-8C04-E7665BBD4E92}"/>
    <cellStyle name="Normal 11 4 2 2 2 5" xfId="18971" xr:uid="{2A145D3E-A556-4D63-8E67-F1AA4FC4F8FA}"/>
    <cellStyle name="Normal 11 4 2 2 3" xfId="3085" xr:uid="{F3DC24AB-778D-4832-B0E6-9E533A618AB4}"/>
    <cellStyle name="Normal 11 4 2 2 3 2" xfId="7311" xr:uid="{F35C00FC-12EE-405F-A297-C0FF520442C3}"/>
    <cellStyle name="Normal 11 4 2 2 3 2 2" xfId="15759" xr:uid="{BC6B7AB4-ED7C-4F12-B187-01BD143A2B81}"/>
    <cellStyle name="Normal 11 4 2 2 3 2 2 2" xfId="32699" xr:uid="{B16B596B-989D-4D68-84D6-84904392FF5F}"/>
    <cellStyle name="Normal 11 4 2 2 3 2 3" xfId="24251" xr:uid="{B043865D-1E30-4459-A7F1-92B8A5C1644D}"/>
    <cellStyle name="Normal 11 4 2 2 3 3" xfId="11535" xr:uid="{60F2485F-1FE8-425D-ACC7-5AFB150A86DD}"/>
    <cellStyle name="Normal 11 4 2 2 3 3 2" xfId="28475" xr:uid="{73CFCF24-8B15-4769-B579-CAE1F67E9BF6}"/>
    <cellStyle name="Normal 11 4 2 2 3 4" xfId="20027" xr:uid="{6911A8FE-B6D6-4D24-A2A8-FBB1DD8AE3F8}"/>
    <cellStyle name="Normal 11 4 2 2 4" xfId="5199" xr:uid="{B7482BEC-A5AE-4E43-AFAB-A430E3B1D60B}"/>
    <cellStyle name="Normal 11 4 2 2 4 2" xfId="13647" xr:uid="{4B65E9AF-248F-4F5D-BD61-5F0F55C4AFA1}"/>
    <cellStyle name="Normal 11 4 2 2 4 2 2" xfId="30587" xr:uid="{12D9D74F-00B2-41ED-9CE4-62A226A6AB0A}"/>
    <cellStyle name="Normal 11 4 2 2 4 3" xfId="22139" xr:uid="{22533E1A-20DA-4031-881C-B0C274DEFA9C}"/>
    <cellStyle name="Normal 11 4 2 2 5" xfId="9423" xr:uid="{63353C2C-2377-4F11-B9F2-BAED29826A2D}"/>
    <cellStyle name="Normal 11 4 2 2 5 2" xfId="26363" xr:uid="{6ED93005-061E-4050-8BA8-C268378F42CC}"/>
    <cellStyle name="Normal 11 4 2 2 6" xfId="17915" xr:uid="{3AA1B685-F8C5-4DCF-8DA7-B426F7BF32DD}"/>
    <cellStyle name="Normal 11 4 2 3" xfId="1677" xr:uid="{DBE2B0B9-739B-4477-BA26-049A26FAD236}"/>
    <cellStyle name="Normal 11 4 2 3 2" xfId="3789" xr:uid="{BE29B272-CD00-4FAC-9022-05E13733E424}"/>
    <cellStyle name="Normal 11 4 2 3 2 2" xfId="8015" xr:uid="{C48D61D1-14F1-4D74-A018-17AECFACC258}"/>
    <cellStyle name="Normal 11 4 2 3 2 2 2" xfId="16463" xr:uid="{A9528681-7052-4985-8C7A-2255CF34CB7F}"/>
    <cellStyle name="Normal 11 4 2 3 2 2 2 2" xfId="33403" xr:uid="{BD5D1AA6-8D80-432A-BB32-CB9E9F7CFB3D}"/>
    <cellStyle name="Normal 11 4 2 3 2 2 3" xfId="24955" xr:uid="{4587D7B9-AE68-4B90-8033-7DB2C8B8FDF4}"/>
    <cellStyle name="Normal 11 4 2 3 2 3" xfId="12239" xr:uid="{B7D3441F-C071-4049-9889-1BF7DE981FB2}"/>
    <cellStyle name="Normal 11 4 2 3 2 3 2" xfId="29179" xr:uid="{DCA8B9D5-8848-479A-9186-0F209FD24181}"/>
    <cellStyle name="Normal 11 4 2 3 2 4" xfId="20731" xr:uid="{06FB9BD6-5A35-49BE-BAC6-FBE2ADE7B22D}"/>
    <cellStyle name="Normal 11 4 2 3 3" xfId="5903" xr:uid="{C733AC0E-9AFA-42E7-BE23-061900092C47}"/>
    <cellStyle name="Normal 11 4 2 3 3 2" xfId="14351" xr:uid="{41795E25-5911-48D4-B763-0EF027838881}"/>
    <cellStyle name="Normal 11 4 2 3 3 2 2" xfId="31291" xr:uid="{E13FFCF8-47F8-434A-9315-478FB07FF7DA}"/>
    <cellStyle name="Normal 11 4 2 3 3 3" xfId="22843" xr:uid="{168D6E04-88AA-4C3D-8498-91BCA054345A}"/>
    <cellStyle name="Normal 11 4 2 3 4" xfId="10127" xr:uid="{9D782478-7668-4913-98C5-60AC645EA162}"/>
    <cellStyle name="Normal 11 4 2 3 4 2" xfId="27067" xr:uid="{72A8B281-4704-4C06-8186-E7A43E337926}"/>
    <cellStyle name="Normal 11 4 2 3 5" xfId="18619" xr:uid="{4CE426F7-5118-481D-B873-700EA9AE4E65}"/>
    <cellStyle name="Normal 11 4 2 4" xfId="2733" xr:uid="{E9E38816-E532-4F82-B77D-1F4B3ABFC289}"/>
    <cellStyle name="Normal 11 4 2 4 2" xfId="6959" xr:uid="{2DFEEE4E-98EB-4868-9674-21453E9943B5}"/>
    <cellStyle name="Normal 11 4 2 4 2 2" xfId="15407" xr:uid="{FCE5B9DE-BC69-4A80-BE45-BA90A8898A47}"/>
    <cellStyle name="Normal 11 4 2 4 2 2 2" xfId="32347" xr:uid="{FB436764-43BE-4933-8059-0E11191DCBCC}"/>
    <cellStyle name="Normal 11 4 2 4 2 3" xfId="23899" xr:uid="{3F7A22B3-4B33-423D-BD60-1C64CABF15B9}"/>
    <cellStyle name="Normal 11 4 2 4 3" xfId="11183" xr:uid="{8769293C-6734-4953-8AA7-101E4650E32A}"/>
    <cellStyle name="Normal 11 4 2 4 3 2" xfId="28123" xr:uid="{8A93ACDB-20A5-4D44-B3C6-86C06B291197}"/>
    <cellStyle name="Normal 11 4 2 4 4" xfId="19675" xr:uid="{46130262-97E8-49F9-8564-70ACA22AD60C}"/>
    <cellStyle name="Normal 11 4 2 5" xfId="4847" xr:uid="{2CAF9D69-C96C-48BF-B14C-57CCF5CF675F}"/>
    <cellStyle name="Normal 11 4 2 5 2" xfId="13295" xr:uid="{DDD2675D-CA45-4CF5-9DA0-414851340FD0}"/>
    <cellStyle name="Normal 11 4 2 5 2 2" xfId="30235" xr:uid="{7D491DC3-5799-4203-8744-B6449A1229B6}"/>
    <cellStyle name="Normal 11 4 2 5 3" xfId="21787" xr:uid="{A4424EDF-19E7-439C-8EB5-3384BCC58E0D}"/>
    <cellStyle name="Normal 11 4 2 6" xfId="9071" xr:uid="{89929F81-FA39-454C-BE46-CA78CF70E54E}"/>
    <cellStyle name="Normal 11 4 2 6 2" xfId="26011" xr:uid="{848304BB-CDD8-4062-8146-F9A488E27258}"/>
    <cellStyle name="Normal 11 4 2 7" xfId="17563" xr:uid="{5D2F98C8-79F3-45F6-A5E0-506210B23EE6}"/>
    <cellStyle name="Normal 11 4 3" xfId="791" xr:uid="{B659E23F-E323-4258-837F-A3DE99FC42A5}"/>
    <cellStyle name="Normal 11 4 3 2" xfId="1853" xr:uid="{53A2A5F3-2D97-40FF-B02C-9EBA2FAAD845}"/>
    <cellStyle name="Normal 11 4 3 2 2" xfId="3965" xr:uid="{3EE45179-B0F9-4419-BA0F-D1C226DE608C}"/>
    <cellStyle name="Normal 11 4 3 2 2 2" xfId="8191" xr:uid="{5606E3B0-2096-457E-A608-AECED94D96A0}"/>
    <cellStyle name="Normal 11 4 3 2 2 2 2" xfId="16639" xr:uid="{B7010741-B7C8-4FD9-B231-1840C4E58DBA}"/>
    <cellStyle name="Normal 11 4 3 2 2 2 2 2" xfId="33579" xr:uid="{8F23E8DB-70E4-42D4-88D6-37EA2F03B11B}"/>
    <cellStyle name="Normal 11 4 3 2 2 2 3" xfId="25131" xr:uid="{BBB47543-64DE-4B90-8A99-7454E28FCBC7}"/>
    <cellStyle name="Normal 11 4 3 2 2 3" xfId="12415" xr:uid="{64192B2B-3574-4555-8E00-CD9E3ACA52A6}"/>
    <cellStyle name="Normal 11 4 3 2 2 3 2" xfId="29355" xr:uid="{42FFE2CD-7A68-4753-AD6B-2F99CEE16E17}"/>
    <cellStyle name="Normal 11 4 3 2 2 4" xfId="20907" xr:uid="{6B251019-7BDA-4DEF-B0C2-2C492B4A3DA3}"/>
    <cellStyle name="Normal 11 4 3 2 3" xfId="6079" xr:uid="{A7FB901E-6BD3-43A7-9588-777640F6EEC8}"/>
    <cellStyle name="Normal 11 4 3 2 3 2" xfId="14527" xr:uid="{CAE8F9B1-6174-4396-B953-7FD5B47ED23C}"/>
    <cellStyle name="Normal 11 4 3 2 3 2 2" xfId="31467" xr:uid="{69B27C47-8940-49EC-92B7-7C181C255C04}"/>
    <cellStyle name="Normal 11 4 3 2 3 3" xfId="23019" xr:uid="{996A8364-A6E8-4A87-B562-55333F4469A4}"/>
    <cellStyle name="Normal 11 4 3 2 4" xfId="10303" xr:uid="{FA62F811-04FC-4930-8190-83E1109E4B6E}"/>
    <cellStyle name="Normal 11 4 3 2 4 2" xfId="27243" xr:uid="{A778D572-871C-4708-AADD-CF562293F547}"/>
    <cellStyle name="Normal 11 4 3 2 5" xfId="18795" xr:uid="{08B693BA-4134-4F3F-AC69-BF7995BE3B74}"/>
    <cellStyle name="Normal 11 4 3 3" xfId="2909" xr:uid="{A33CDC2F-DF5C-4483-A28F-FA5A12D89CC9}"/>
    <cellStyle name="Normal 11 4 3 3 2" xfId="7135" xr:uid="{20D1FF22-398C-41C1-9184-A9CCA825B183}"/>
    <cellStyle name="Normal 11 4 3 3 2 2" xfId="15583" xr:uid="{6955CCEF-E260-4594-9C2B-9460ADB525FC}"/>
    <cellStyle name="Normal 11 4 3 3 2 2 2" xfId="32523" xr:uid="{DDAAAA3D-5E7C-4E02-9857-714FA099B07E}"/>
    <cellStyle name="Normal 11 4 3 3 2 3" xfId="24075" xr:uid="{CC1EB80C-AD63-42BC-B47D-28D60B8BE01C}"/>
    <cellStyle name="Normal 11 4 3 3 3" xfId="11359" xr:uid="{124A0B1F-5455-4875-9AB4-422D96648917}"/>
    <cellStyle name="Normal 11 4 3 3 3 2" xfId="28299" xr:uid="{82988422-6FA0-4F5B-82F2-81F80D6DD9A6}"/>
    <cellStyle name="Normal 11 4 3 3 4" xfId="19851" xr:uid="{219ECA4F-C04C-4390-9B0F-F66626810A63}"/>
    <cellStyle name="Normal 11 4 3 4" xfId="5023" xr:uid="{26E855CD-97EE-4E52-A8BF-27F0052B18AE}"/>
    <cellStyle name="Normal 11 4 3 4 2" xfId="13471" xr:uid="{E0AAC309-3DAD-4693-97C6-911DDB37DB8D}"/>
    <cellStyle name="Normal 11 4 3 4 2 2" xfId="30411" xr:uid="{65324D0D-9DB0-40E3-9A71-20577ACDB691}"/>
    <cellStyle name="Normal 11 4 3 4 3" xfId="21963" xr:uid="{A464A885-D35A-4D51-8509-E9CC40DC000C}"/>
    <cellStyle name="Normal 11 4 3 5" xfId="9247" xr:uid="{69F610ED-5748-4E10-AF1D-132E0B57CF2F}"/>
    <cellStyle name="Normal 11 4 3 5 2" xfId="26187" xr:uid="{363A046C-66DA-460B-A700-A68F3F05F4F2}"/>
    <cellStyle name="Normal 11 4 3 6" xfId="17739" xr:uid="{5ABDC0F1-31D9-4B7D-9333-A1EB973AFC57}"/>
    <cellStyle name="Normal 11 4 4" xfId="1143" xr:uid="{4F571B7F-46D7-4636-8F96-930A7C4B4BE1}"/>
    <cellStyle name="Normal 11 4 4 2" xfId="2205" xr:uid="{8A9CB941-B2D5-45AA-8056-043DBB835860}"/>
    <cellStyle name="Normal 11 4 4 2 2" xfId="4317" xr:uid="{6C1A6DFE-ABCD-4436-BC94-0FB2CBF43E44}"/>
    <cellStyle name="Normal 11 4 4 2 2 2" xfId="8543" xr:uid="{C769AA5C-0063-42D9-84B6-FAF62030D44A}"/>
    <cellStyle name="Normal 11 4 4 2 2 2 2" xfId="16991" xr:uid="{34ABCFD3-A443-4638-8DED-63686C080EA2}"/>
    <cellStyle name="Normal 11 4 4 2 2 2 2 2" xfId="33931" xr:uid="{DF673ED3-9744-4EFB-AE69-C434556C3959}"/>
    <cellStyle name="Normal 11 4 4 2 2 2 3" xfId="25483" xr:uid="{397F1743-7F78-4A8F-AE7A-6DE57100C75E}"/>
    <cellStyle name="Normal 11 4 4 2 2 3" xfId="12767" xr:uid="{64B9D1D1-78AC-4623-85A8-1286C8423710}"/>
    <cellStyle name="Normal 11 4 4 2 2 3 2" xfId="29707" xr:uid="{8EBE5DCC-6C0F-4860-AE71-6F0EB487A1A7}"/>
    <cellStyle name="Normal 11 4 4 2 2 4" xfId="21259" xr:uid="{B8EA72D9-1006-4A26-9DC8-39D5DB2D7635}"/>
    <cellStyle name="Normal 11 4 4 2 3" xfId="6431" xr:uid="{E1BB82F9-46D3-4D28-91CA-BBA821A84380}"/>
    <cellStyle name="Normal 11 4 4 2 3 2" xfId="14879" xr:uid="{85B00718-0512-4899-A67D-05A08979E0B9}"/>
    <cellStyle name="Normal 11 4 4 2 3 2 2" xfId="31819" xr:uid="{CC03BBC5-E09F-4E62-963C-96E9189DE274}"/>
    <cellStyle name="Normal 11 4 4 2 3 3" xfId="23371" xr:uid="{08BFFD4D-918B-4F99-9FDA-93770675E0D8}"/>
    <cellStyle name="Normal 11 4 4 2 4" xfId="10655" xr:uid="{D69807DA-28F0-41C0-BDE1-3D02B9CD685D}"/>
    <cellStyle name="Normal 11 4 4 2 4 2" xfId="27595" xr:uid="{D0C6B0EF-D91F-47DD-861F-6AF93CBCF53B}"/>
    <cellStyle name="Normal 11 4 4 2 5" xfId="19147" xr:uid="{388BEEF8-210B-4091-8F47-B23C50F7DC62}"/>
    <cellStyle name="Normal 11 4 4 3" xfId="3261" xr:uid="{FC1C0391-270A-4DAB-87D8-DE489C1674AA}"/>
    <cellStyle name="Normal 11 4 4 3 2" xfId="7487" xr:uid="{57F5F007-A103-45E1-A8BE-5704A1D5F6CC}"/>
    <cellStyle name="Normal 11 4 4 3 2 2" xfId="15935" xr:uid="{8E7D0924-8082-4DA6-821B-47082B41269C}"/>
    <cellStyle name="Normal 11 4 4 3 2 2 2" xfId="32875" xr:uid="{769D0E9F-BD97-49BF-85B7-6633A5968FFC}"/>
    <cellStyle name="Normal 11 4 4 3 2 3" xfId="24427" xr:uid="{AA546BE1-1EC6-42FF-B43F-09A898BE44B6}"/>
    <cellStyle name="Normal 11 4 4 3 3" xfId="11711" xr:uid="{CAFC2EEB-5E71-424B-A2D7-C9D8D82CEE40}"/>
    <cellStyle name="Normal 11 4 4 3 3 2" xfId="28651" xr:uid="{F6380FBC-FEC3-44A8-B3C9-D30E2CAEB732}"/>
    <cellStyle name="Normal 11 4 4 3 4" xfId="20203" xr:uid="{D5855E5B-CF8A-4B86-8981-C54E78441CE7}"/>
    <cellStyle name="Normal 11 4 4 4" xfId="5375" xr:uid="{2E912CCE-F33B-4A87-968E-58FB243BEE95}"/>
    <cellStyle name="Normal 11 4 4 4 2" xfId="13823" xr:uid="{4C39C9CA-0D90-4A42-BB22-3A853B316F17}"/>
    <cellStyle name="Normal 11 4 4 4 2 2" xfId="30763" xr:uid="{DAB72EF4-0876-4F12-A891-D1E4C8F262DD}"/>
    <cellStyle name="Normal 11 4 4 4 3" xfId="22315" xr:uid="{E96F270A-A14B-41D5-8236-352850A63A5C}"/>
    <cellStyle name="Normal 11 4 4 5" xfId="9599" xr:uid="{5A75CAF2-6548-4350-B4C2-7CC9E8FFD6A4}"/>
    <cellStyle name="Normal 11 4 4 5 2" xfId="26539" xr:uid="{69130BD3-8752-4117-BAF6-167F12231DAE}"/>
    <cellStyle name="Normal 11 4 4 6" xfId="18091" xr:uid="{26978A27-2D6E-49F9-9D87-392A3629EF54}"/>
    <cellStyle name="Normal 11 4 5" xfId="1325" xr:uid="{AC8F1F3E-9AE1-4F7C-9FE1-FFACCDEC8A32}"/>
    <cellStyle name="Normal 11 4 5 2" xfId="2381" xr:uid="{A9323461-3E09-42E9-96A3-631E8A7A1E1D}"/>
    <cellStyle name="Normal 11 4 5 2 2" xfId="4493" xr:uid="{A7D7B6DE-63BC-4B48-9D64-DE159D85CD79}"/>
    <cellStyle name="Normal 11 4 5 2 2 2" xfId="8719" xr:uid="{A99B5220-BE7E-47AF-928E-67EA21575A20}"/>
    <cellStyle name="Normal 11 4 5 2 2 2 2" xfId="17167" xr:uid="{C6FEDE17-F6D9-491E-95B3-BF95A1C7B1F5}"/>
    <cellStyle name="Normal 11 4 5 2 2 2 2 2" xfId="34107" xr:uid="{A3BA2F8B-4A64-4E82-9CEE-844A36465C3A}"/>
    <cellStyle name="Normal 11 4 5 2 2 2 3" xfId="25659" xr:uid="{49801917-A8F8-40A0-9A9D-E9EC0B71E342}"/>
    <cellStyle name="Normal 11 4 5 2 2 3" xfId="12943" xr:uid="{72DB4E56-B6BC-46BF-9736-562813F41DC5}"/>
    <cellStyle name="Normal 11 4 5 2 2 3 2" xfId="29883" xr:uid="{B57927EC-7C3D-4B00-AFFE-49132EF4BFF8}"/>
    <cellStyle name="Normal 11 4 5 2 2 4" xfId="21435" xr:uid="{B0E5C0B4-48E4-47BF-B9E6-5DABDFE246C5}"/>
    <cellStyle name="Normal 11 4 5 2 3" xfId="6607" xr:uid="{F1FC2AE0-E7D8-498D-8E2D-907DB5A8408B}"/>
    <cellStyle name="Normal 11 4 5 2 3 2" xfId="15055" xr:uid="{193145C2-AEAC-4263-839D-D9AFEF606189}"/>
    <cellStyle name="Normal 11 4 5 2 3 2 2" xfId="31995" xr:uid="{6C038740-5A01-49F7-9A21-42C8AAA74866}"/>
    <cellStyle name="Normal 11 4 5 2 3 3" xfId="23547" xr:uid="{37D873DC-2920-40B9-826C-08E3E95060FB}"/>
    <cellStyle name="Normal 11 4 5 2 4" xfId="10831" xr:uid="{3211CC0C-8A64-49BB-9C29-15958C551480}"/>
    <cellStyle name="Normal 11 4 5 2 4 2" xfId="27771" xr:uid="{242AB90D-E805-46D9-9547-234ED1E8F79B}"/>
    <cellStyle name="Normal 11 4 5 2 5" xfId="19323" xr:uid="{CBCA62E8-B113-440B-B607-8F8217CBCF97}"/>
    <cellStyle name="Normal 11 4 5 3" xfId="3437" xr:uid="{01CC9A2D-2F42-4D1C-AA67-34DFC789907E}"/>
    <cellStyle name="Normal 11 4 5 3 2" xfId="7663" xr:uid="{7A970707-FE4F-4D36-94CF-399F5EA3A3B0}"/>
    <cellStyle name="Normal 11 4 5 3 2 2" xfId="16111" xr:uid="{51DD8205-820C-42D3-BE25-A2D7788A2DFA}"/>
    <cellStyle name="Normal 11 4 5 3 2 2 2" xfId="33051" xr:uid="{495526D7-E9C9-41AF-80FA-2D085B8D6432}"/>
    <cellStyle name="Normal 11 4 5 3 2 3" xfId="24603" xr:uid="{140FC152-20D6-4A36-A400-D7EEEE6906CE}"/>
    <cellStyle name="Normal 11 4 5 3 3" xfId="11887" xr:uid="{94504EF1-AAFC-4F4D-B604-FCAB975CF273}"/>
    <cellStyle name="Normal 11 4 5 3 3 2" xfId="28827" xr:uid="{3A57A682-0C5A-469A-8F09-3CB64492EE76}"/>
    <cellStyle name="Normal 11 4 5 3 4" xfId="20379" xr:uid="{A3017513-5890-4EF6-BAB8-F4CC73451395}"/>
    <cellStyle name="Normal 11 4 5 4" xfId="5551" xr:uid="{E38C84EA-7ED4-44C2-9AC9-049A4B1D3BE2}"/>
    <cellStyle name="Normal 11 4 5 4 2" xfId="13999" xr:uid="{5D32A55A-79E4-40D4-951F-664415C07F19}"/>
    <cellStyle name="Normal 11 4 5 4 2 2" xfId="30939" xr:uid="{875F22FC-8C85-4904-90B1-723D5F122FB4}"/>
    <cellStyle name="Normal 11 4 5 4 3" xfId="22491" xr:uid="{FEA4CFA2-4A55-41F5-B454-10E95D671171}"/>
    <cellStyle name="Normal 11 4 5 5" xfId="9775" xr:uid="{8BA0E485-7159-4E09-B56D-97C059FDC95D}"/>
    <cellStyle name="Normal 11 4 5 5 2" xfId="26715" xr:uid="{9E8AE9C5-CC06-4C7D-A950-93B69A4F896D}"/>
    <cellStyle name="Normal 11 4 5 6" xfId="18267" xr:uid="{8A24BA5B-7525-4611-8515-97B05C05B9B4}"/>
    <cellStyle name="Normal 11 4 6" xfId="1501" xr:uid="{76AB69F3-BF0F-4D58-9225-D085074A8EE5}"/>
    <cellStyle name="Normal 11 4 6 2" xfId="3613" xr:uid="{77436597-BD89-4CFD-9C3E-050A03A8759E}"/>
    <cellStyle name="Normal 11 4 6 2 2" xfId="7839" xr:uid="{96105F30-4D2F-4120-91AF-E187348E061E}"/>
    <cellStyle name="Normal 11 4 6 2 2 2" xfId="16287" xr:uid="{37D3FFC8-8FC1-4C65-A57D-E4E5810E78E4}"/>
    <cellStyle name="Normal 11 4 6 2 2 2 2" xfId="33227" xr:uid="{245D16C0-3CF2-480B-A304-7D68AE5FE0C6}"/>
    <cellStyle name="Normal 11 4 6 2 2 3" xfId="24779" xr:uid="{E5779C96-CDEB-4A5D-BE54-53473DFD3CE6}"/>
    <cellStyle name="Normal 11 4 6 2 3" xfId="12063" xr:uid="{FFA0A663-DA01-43E2-8531-87046092A8DE}"/>
    <cellStyle name="Normal 11 4 6 2 3 2" xfId="29003" xr:uid="{19EBAAF8-8965-4EC1-800E-572331AA9E32}"/>
    <cellStyle name="Normal 11 4 6 2 4" xfId="20555" xr:uid="{05D07C5E-E2FE-47A7-80DC-780E1ADF7284}"/>
    <cellStyle name="Normal 11 4 6 3" xfId="5727" xr:uid="{641F6D94-CD9E-4F64-A0C8-E6F0A55C1C8F}"/>
    <cellStyle name="Normal 11 4 6 3 2" xfId="14175" xr:uid="{ED773B3D-378B-473C-9A33-9A9BC6925368}"/>
    <cellStyle name="Normal 11 4 6 3 2 2" xfId="31115" xr:uid="{21BCAA50-3957-486E-9858-9C811075468D}"/>
    <cellStyle name="Normal 11 4 6 3 3" xfId="22667" xr:uid="{DA183EA0-272F-4008-8F5F-2AC2D21A733A}"/>
    <cellStyle name="Normal 11 4 6 4" xfId="9951" xr:uid="{00417BEA-16F9-45E8-BAD1-9CF7EFDF8FEA}"/>
    <cellStyle name="Normal 11 4 6 4 2" xfId="26891" xr:uid="{F8D4961B-6B2F-41D2-A740-7094CFA1AB14}"/>
    <cellStyle name="Normal 11 4 6 5" xfId="18443" xr:uid="{C694F07A-F265-4891-BC19-10984DE5AA93}"/>
    <cellStyle name="Normal 11 4 7" xfId="2557" xr:uid="{3B33506D-7B2C-40E0-8D45-B5AE8D603C43}"/>
    <cellStyle name="Normal 11 4 7 2" xfId="6783" xr:uid="{635B1D87-5DF2-44EC-A25F-959EADBE02F2}"/>
    <cellStyle name="Normal 11 4 7 2 2" xfId="15231" xr:uid="{B7397E05-FCA7-43AF-A20E-A2D78CD651D2}"/>
    <cellStyle name="Normal 11 4 7 2 2 2" xfId="32171" xr:uid="{7AA96FF4-7983-478F-91D2-0B40C90D2FAE}"/>
    <cellStyle name="Normal 11 4 7 2 3" xfId="23723" xr:uid="{7503D032-AC70-42B7-BF2C-E87B0EA54983}"/>
    <cellStyle name="Normal 11 4 7 3" xfId="11007" xr:uid="{C22C0AD5-60A9-4A05-AA17-00AFDB73E1C1}"/>
    <cellStyle name="Normal 11 4 7 3 2" xfId="27947" xr:uid="{6B04C28C-6B0C-4D5C-9321-8148ED69C7D6}"/>
    <cellStyle name="Normal 11 4 7 4" xfId="19499" xr:uid="{2FE840C0-EA51-4024-9A8A-D91B717DB933}"/>
    <cellStyle name="Normal 11 4 8" xfId="4670" xr:uid="{388249B7-E59D-4BDB-8E4A-F0B106C97393}"/>
    <cellStyle name="Normal 11 4 8 2" xfId="13119" xr:uid="{588FED1B-CB4E-4963-ACCD-42C70F7B27CE}"/>
    <cellStyle name="Normal 11 4 8 2 2" xfId="30059" xr:uid="{BA5DE8E4-4B80-4274-8E01-B942BCA7A8F6}"/>
    <cellStyle name="Normal 11 4 8 3" xfId="21611" xr:uid="{B332244A-B920-48A3-AFE4-D34AEF42B52E}"/>
    <cellStyle name="Normal 11 4 9" xfId="8895" xr:uid="{4FC73181-9551-4DFA-A8D1-6C2126A8138B}"/>
    <cellStyle name="Normal 11 4 9 2" xfId="25835" xr:uid="{13CD95E4-12AE-4312-82D2-89D6671FB965}"/>
    <cellStyle name="Normal 11 5" xfId="276" xr:uid="{27583580-7A3F-4743-B5A9-8BC711144A33}"/>
    <cellStyle name="Normal 11 5 10" xfId="17388" xr:uid="{3B37C890-9968-49DA-96D9-274B40B9134F}"/>
    <cellStyle name="Normal 11 5 2" xfId="616" xr:uid="{7005EC8B-3A7D-4E46-87E7-B445D98489AA}"/>
    <cellStyle name="Normal 11 5 2 2" xfId="968" xr:uid="{5A010627-1FCA-428C-BA8A-D3E8678BEC8A}"/>
    <cellStyle name="Normal 11 5 2 2 2" xfId="2030" xr:uid="{50CFFC60-0EAE-4894-8FBD-7F36997ED4DD}"/>
    <cellStyle name="Normal 11 5 2 2 2 2" xfId="4142" xr:uid="{6C0B284C-0FE0-47F9-87F9-692B15B0BF38}"/>
    <cellStyle name="Normal 11 5 2 2 2 2 2" xfId="8368" xr:uid="{D4C31258-0AC5-4172-90EE-D063DD513DF9}"/>
    <cellStyle name="Normal 11 5 2 2 2 2 2 2" xfId="16816" xr:uid="{DFFCEF93-CF00-4EEF-880A-C0D2BC03AC09}"/>
    <cellStyle name="Normal 11 5 2 2 2 2 2 2 2" xfId="33756" xr:uid="{DF2F05C4-DDE0-4233-B642-5FA8E114930A}"/>
    <cellStyle name="Normal 11 5 2 2 2 2 2 3" xfId="25308" xr:uid="{571B57FC-4CD8-4EF6-8673-EBD6CC4A0C21}"/>
    <cellStyle name="Normal 11 5 2 2 2 2 3" xfId="12592" xr:uid="{D95A6BFB-9290-4521-87E9-98485D838DD5}"/>
    <cellStyle name="Normal 11 5 2 2 2 2 3 2" xfId="29532" xr:uid="{52619780-6AD7-4DEF-87D8-05AF34C43F2E}"/>
    <cellStyle name="Normal 11 5 2 2 2 2 4" xfId="21084" xr:uid="{83C3103E-6437-4755-B8A6-8BA207460F9F}"/>
    <cellStyle name="Normal 11 5 2 2 2 3" xfId="6256" xr:uid="{C8262E3E-E775-4D88-8A94-39C7E4E42F74}"/>
    <cellStyle name="Normal 11 5 2 2 2 3 2" xfId="14704" xr:uid="{4C91D34D-8508-4D47-9DAF-D456101ACC7B}"/>
    <cellStyle name="Normal 11 5 2 2 2 3 2 2" xfId="31644" xr:uid="{FCD05380-8937-4EA3-8091-8C069634A113}"/>
    <cellStyle name="Normal 11 5 2 2 2 3 3" xfId="23196" xr:uid="{D9710B16-AB6E-4B3E-9766-0D13151A4B7B}"/>
    <cellStyle name="Normal 11 5 2 2 2 4" xfId="10480" xr:uid="{67EEA281-29C1-49EC-8ED9-D4567FCF641A}"/>
    <cellStyle name="Normal 11 5 2 2 2 4 2" xfId="27420" xr:uid="{0CDCF0DA-3D62-4D21-8C2A-58348A3366D6}"/>
    <cellStyle name="Normal 11 5 2 2 2 5" xfId="18972" xr:uid="{C5931746-C0BC-4C32-9BFE-D64F0CE3481B}"/>
    <cellStyle name="Normal 11 5 2 2 3" xfId="3086" xr:uid="{24BB1E75-9F6C-420D-8F4D-146E1727372A}"/>
    <cellStyle name="Normal 11 5 2 2 3 2" xfId="7312" xr:uid="{DC1B6ADC-1E46-4924-9BF8-34B900CB9520}"/>
    <cellStyle name="Normal 11 5 2 2 3 2 2" xfId="15760" xr:uid="{7C5CC5B9-CC8A-41E6-8126-352892BDA181}"/>
    <cellStyle name="Normal 11 5 2 2 3 2 2 2" xfId="32700" xr:uid="{8F439833-ED4C-4A84-84D0-3582DC7B2666}"/>
    <cellStyle name="Normal 11 5 2 2 3 2 3" xfId="24252" xr:uid="{D1CB9759-8094-4CE9-A598-683B5EE192FA}"/>
    <cellStyle name="Normal 11 5 2 2 3 3" xfId="11536" xr:uid="{C1B38298-A516-4471-B2DA-B6D732626BBB}"/>
    <cellStyle name="Normal 11 5 2 2 3 3 2" xfId="28476" xr:uid="{4AC0D217-204C-4658-BF65-14D29F40A7F4}"/>
    <cellStyle name="Normal 11 5 2 2 3 4" xfId="20028" xr:uid="{5685F1E7-5C0B-454B-990F-8459E8215A62}"/>
    <cellStyle name="Normal 11 5 2 2 4" xfId="5200" xr:uid="{82904C86-6A0F-493E-B1C0-6FDA0B01E921}"/>
    <cellStyle name="Normal 11 5 2 2 4 2" xfId="13648" xr:uid="{AA919020-B0F8-476A-B03E-598FA69AFDD1}"/>
    <cellStyle name="Normal 11 5 2 2 4 2 2" xfId="30588" xr:uid="{058FC390-F137-498C-8938-FC210F3851B9}"/>
    <cellStyle name="Normal 11 5 2 2 4 3" xfId="22140" xr:uid="{A9349539-FA7A-4119-94BB-A2954106D3E1}"/>
    <cellStyle name="Normal 11 5 2 2 5" xfId="9424" xr:uid="{A8A95850-7FE9-48C5-B308-2B5CE648EE3B}"/>
    <cellStyle name="Normal 11 5 2 2 5 2" xfId="26364" xr:uid="{EB9BA1CE-A255-4250-8841-1FA8E6FD83BA}"/>
    <cellStyle name="Normal 11 5 2 2 6" xfId="17916" xr:uid="{EFC767B5-F97E-4983-AB36-93F7350F95E3}"/>
    <cellStyle name="Normal 11 5 2 3" xfId="1678" xr:uid="{BB699B7A-B376-4904-82F7-3EF8E654FACA}"/>
    <cellStyle name="Normal 11 5 2 3 2" xfId="3790" xr:uid="{8CB368AE-E8D0-4121-951D-72BDB0A4ECDC}"/>
    <cellStyle name="Normal 11 5 2 3 2 2" xfId="8016" xr:uid="{EC5CD72D-D03E-4BD6-A0C6-57D2E95FAF24}"/>
    <cellStyle name="Normal 11 5 2 3 2 2 2" xfId="16464" xr:uid="{F1F83CB5-941C-4472-929D-7E062BF831FA}"/>
    <cellStyle name="Normal 11 5 2 3 2 2 2 2" xfId="33404" xr:uid="{95771F67-289F-4ABD-B040-B611359D7C76}"/>
    <cellStyle name="Normal 11 5 2 3 2 2 3" xfId="24956" xr:uid="{3CD5A5CF-E049-41F7-B698-D080030AFF68}"/>
    <cellStyle name="Normal 11 5 2 3 2 3" xfId="12240" xr:uid="{0C25DC3B-94D5-4439-9076-199C85B98FFB}"/>
    <cellStyle name="Normal 11 5 2 3 2 3 2" xfId="29180" xr:uid="{C9A98104-E980-4EC8-835C-79E4C2975FC1}"/>
    <cellStyle name="Normal 11 5 2 3 2 4" xfId="20732" xr:uid="{CADADA7E-DF1D-41A0-86D9-2CAF0028F4BA}"/>
    <cellStyle name="Normal 11 5 2 3 3" xfId="5904" xr:uid="{C60C3442-A744-4E2E-9393-3B10B869E962}"/>
    <cellStyle name="Normal 11 5 2 3 3 2" xfId="14352" xr:uid="{88923D9C-7436-4337-8684-2ADFEB8FA526}"/>
    <cellStyle name="Normal 11 5 2 3 3 2 2" xfId="31292" xr:uid="{9DECC419-01CD-4D7C-87E8-FE896DEE6E96}"/>
    <cellStyle name="Normal 11 5 2 3 3 3" xfId="22844" xr:uid="{50E280A1-F4E8-4638-AD5A-07951456B701}"/>
    <cellStyle name="Normal 11 5 2 3 4" xfId="10128" xr:uid="{614F23A4-0D02-476C-8D5D-F38DB65E7EDB}"/>
    <cellStyle name="Normal 11 5 2 3 4 2" xfId="27068" xr:uid="{813454F5-474F-46A0-8F60-42BE4B54D13A}"/>
    <cellStyle name="Normal 11 5 2 3 5" xfId="18620" xr:uid="{CB65C9D2-2081-42F2-AE07-B6091F41EDE2}"/>
    <cellStyle name="Normal 11 5 2 4" xfId="2734" xr:uid="{7DC99445-E546-42C1-AFD2-051229BCCEF7}"/>
    <cellStyle name="Normal 11 5 2 4 2" xfId="6960" xr:uid="{997AB741-42E2-4784-9476-B2A575A7FFEE}"/>
    <cellStyle name="Normal 11 5 2 4 2 2" xfId="15408" xr:uid="{DC55CC0E-1589-41FF-9D7F-211CCAA34582}"/>
    <cellStyle name="Normal 11 5 2 4 2 2 2" xfId="32348" xr:uid="{101EEA7D-1828-4DF7-AAE0-9063DE5DD1D7}"/>
    <cellStyle name="Normal 11 5 2 4 2 3" xfId="23900" xr:uid="{C95B3D5C-A6EC-462B-B753-1DAD77BEFBD9}"/>
    <cellStyle name="Normal 11 5 2 4 3" xfId="11184" xr:uid="{9D246EDE-573F-4925-9A7D-52BC83C19C0E}"/>
    <cellStyle name="Normal 11 5 2 4 3 2" xfId="28124" xr:uid="{8929D8C1-275A-4804-B159-7ACAE7FC9787}"/>
    <cellStyle name="Normal 11 5 2 4 4" xfId="19676" xr:uid="{DBAECE20-E700-4316-875D-76FFD83E31EF}"/>
    <cellStyle name="Normal 11 5 2 5" xfId="4848" xr:uid="{DB145B56-F84E-474F-8CE5-F7216C726B4B}"/>
    <cellStyle name="Normal 11 5 2 5 2" xfId="13296" xr:uid="{08F332E3-45D4-4745-B195-5F07602EB856}"/>
    <cellStyle name="Normal 11 5 2 5 2 2" xfId="30236" xr:uid="{D200779D-FBC0-40BF-9DEA-4AE0D82D0ED4}"/>
    <cellStyle name="Normal 11 5 2 5 3" xfId="21788" xr:uid="{6E4D044F-37B5-4138-8BD8-7D27E5A3CB31}"/>
    <cellStyle name="Normal 11 5 2 6" xfId="9072" xr:uid="{7936C7AE-FB42-4227-9436-A80C84EA0BAA}"/>
    <cellStyle name="Normal 11 5 2 6 2" xfId="26012" xr:uid="{13C3DFEB-F195-4592-A62D-9DFE8E949009}"/>
    <cellStyle name="Normal 11 5 2 7" xfId="17564" xr:uid="{FD8BBB56-2F24-4B76-A6FA-842C78D8E795}"/>
    <cellStyle name="Normal 11 5 3" xfId="792" xr:uid="{B23403D5-0A27-4683-A150-62E26669A33B}"/>
    <cellStyle name="Normal 11 5 3 2" xfId="1854" xr:uid="{6B6143E8-C8F5-486B-B78B-A48ABE612A8F}"/>
    <cellStyle name="Normal 11 5 3 2 2" xfId="3966" xr:uid="{C9EFF858-9740-4D4C-BB44-649F953BF16F}"/>
    <cellStyle name="Normal 11 5 3 2 2 2" xfId="8192" xr:uid="{32284E1A-D2A2-409A-899B-D1A0666C33C6}"/>
    <cellStyle name="Normal 11 5 3 2 2 2 2" xfId="16640" xr:uid="{F01F27D5-B796-4842-B330-C6E1569CDFEE}"/>
    <cellStyle name="Normal 11 5 3 2 2 2 2 2" xfId="33580" xr:uid="{5B9BFD55-EAE0-4CDF-9D75-94C572E27000}"/>
    <cellStyle name="Normal 11 5 3 2 2 2 3" xfId="25132" xr:uid="{74C33CDB-4DB0-4DE9-B7D2-BD37470C9630}"/>
    <cellStyle name="Normal 11 5 3 2 2 3" xfId="12416" xr:uid="{EC54DE3C-0785-4AE3-AADA-3FFF0BF40F57}"/>
    <cellStyle name="Normal 11 5 3 2 2 3 2" xfId="29356" xr:uid="{95212949-1EDF-4BAC-86D8-E5ED06340E4F}"/>
    <cellStyle name="Normal 11 5 3 2 2 4" xfId="20908" xr:uid="{0F9651A0-AB7C-419C-B8A9-67449088A9A6}"/>
    <cellStyle name="Normal 11 5 3 2 3" xfId="6080" xr:uid="{03161FC7-E2E5-4BD1-A497-6C014F8B2869}"/>
    <cellStyle name="Normal 11 5 3 2 3 2" xfId="14528" xr:uid="{D08C5F55-B7A5-4150-8E51-E6AE487A9A11}"/>
    <cellStyle name="Normal 11 5 3 2 3 2 2" xfId="31468" xr:uid="{6459D94A-5C03-4A48-90C1-29A1EEF36F64}"/>
    <cellStyle name="Normal 11 5 3 2 3 3" xfId="23020" xr:uid="{063A4FD2-1E96-446A-A3D5-460DB40463D6}"/>
    <cellStyle name="Normal 11 5 3 2 4" xfId="10304" xr:uid="{787AB325-422D-4B28-B7E7-244555D5A300}"/>
    <cellStyle name="Normal 11 5 3 2 4 2" xfId="27244" xr:uid="{D20E2241-E899-49C2-A4AC-9FB4050670C4}"/>
    <cellStyle name="Normal 11 5 3 2 5" xfId="18796" xr:uid="{65B03F65-C309-4123-9222-4122DC610C89}"/>
    <cellStyle name="Normal 11 5 3 3" xfId="2910" xr:uid="{8C42EE84-F339-47F1-A5F8-2FA2BF6B1584}"/>
    <cellStyle name="Normal 11 5 3 3 2" xfId="7136" xr:uid="{1531CF29-172E-4A30-AAA6-4B9AA921C22F}"/>
    <cellStyle name="Normal 11 5 3 3 2 2" xfId="15584" xr:uid="{BDFD5573-A2A4-4D43-89E9-D7C573DDBC57}"/>
    <cellStyle name="Normal 11 5 3 3 2 2 2" xfId="32524" xr:uid="{2D93AE40-7D50-4E78-AAB3-2240AE4D7606}"/>
    <cellStyle name="Normal 11 5 3 3 2 3" xfId="24076" xr:uid="{9B42DC0F-6737-4564-962C-604293E96601}"/>
    <cellStyle name="Normal 11 5 3 3 3" xfId="11360" xr:uid="{C41C9EFA-46E7-43C0-B482-C1D32BA79525}"/>
    <cellStyle name="Normal 11 5 3 3 3 2" xfId="28300" xr:uid="{6867B98B-9D1E-4365-8E50-86B400E80C8C}"/>
    <cellStyle name="Normal 11 5 3 3 4" xfId="19852" xr:uid="{8E4C5343-A91C-4810-B619-5014AB09D7F5}"/>
    <cellStyle name="Normal 11 5 3 4" xfId="5024" xr:uid="{C02DD383-A4F8-4F64-972A-F328093AE540}"/>
    <cellStyle name="Normal 11 5 3 4 2" xfId="13472" xr:uid="{56F250B4-718D-4A34-AB99-4142B3EA5FEC}"/>
    <cellStyle name="Normal 11 5 3 4 2 2" xfId="30412" xr:uid="{4D9D8B5F-D5FA-42BF-963F-D545C74B9B1A}"/>
    <cellStyle name="Normal 11 5 3 4 3" xfId="21964" xr:uid="{2393D33B-8CAB-48FE-97F9-83296242E866}"/>
    <cellStyle name="Normal 11 5 3 5" xfId="9248" xr:uid="{C8CE8C13-8AA8-4718-B769-A1C034197B7E}"/>
    <cellStyle name="Normal 11 5 3 5 2" xfId="26188" xr:uid="{53F9FD26-09F5-4EBC-A222-CFAE5E73EF20}"/>
    <cellStyle name="Normal 11 5 3 6" xfId="17740" xr:uid="{A47B5230-D97B-433D-89CC-AE95A299B0E2}"/>
    <cellStyle name="Normal 11 5 4" xfId="1144" xr:uid="{FD936447-F973-48F1-9D9C-71F5166035BF}"/>
    <cellStyle name="Normal 11 5 4 2" xfId="2206" xr:uid="{BC4D1F93-DA64-489C-9B16-2ECCEEEA0FF2}"/>
    <cellStyle name="Normal 11 5 4 2 2" xfId="4318" xr:uid="{69E167C3-8C1F-42AB-9475-0FB81A69AD89}"/>
    <cellStyle name="Normal 11 5 4 2 2 2" xfId="8544" xr:uid="{DE40DE36-196C-4DAC-A4C3-71673B619542}"/>
    <cellStyle name="Normal 11 5 4 2 2 2 2" xfId="16992" xr:uid="{D4061B96-6BDC-4E5F-BBF4-67F1FCAA170A}"/>
    <cellStyle name="Normal 11 5 4 2 2 2 2 2" xfId="33932" xr:uid="{1ECFABF8-0B3F-4868-AB3E-FC2D0605BD0B}"/>
    <cellStyle name="Normal 11 5 4 2 2 2 3" xfId="25484" xr:uid="{C0EABEF2-1F1D-4537-99DB-72E1BEFCD578}"/>
    <cellStyle name="Normal 11 5 4 2 2 3" xfId="12768" xr:uid="{9D2EAFD4-9A42-4EBC-928C-D9327F07BF49}"/>
    <cellStyle name="Normal 11 5 4 2 2 3 2" xfId="29708" xr:uid="{A053B05E-9556-4522-9CBB-5F081FAD7862}"/>
    <cellStyle name="Normal 11 5 4 2 2 4" xfId="21260" xr:uid="{2BCD4FE4-0394-459F-B33B-FF7B6EBA785B}"/>
    <cellStyle name="Normal 11 5 4 2 3" xfId="6432" xr:uid="{98E775AD-36F1-4C3D-857E-281D70AEE44D}"/>
    <cellStyle name="Normal 11 5 4 2 3 2" xfId="14880" xr:uid="{9428C0BB-44B5-4983-9E93-6E1A7BB4B2D7}"/>
    <cellStyle name="Normal 11 5 4 2 3 2 2" xfId="31820" xr:uid="{FBA64479-6D13-4B06-A44F-73BF2E676918}"/>
    <cellStyle name="Normal 11 5 4 2 3 3" xfId="23372" xr:uid="{47FD2AC2-0624-4478-9F2F-CD55D97C8D9E}"/>
    <cellStyle name="Normal 11 5 4 2 4" xfId="10656" xr:uid="{DBB941A0-5A6B-443E-A1AF-E87E110C00AA}"/>
    <cellStyle name="Normal 11 5 4 2 4 2" xfId="27596" xr:uid="{D0F0694C-0B58-488E-A6DE-4737236A3582}"/>
    <cellStyle name="Normal 11 5 4 2 5" xfId="19148" xr:uid="{B6E2FE04-4BC3-43A8-9D95-6EE235C6D895}"/>
    <cellStyle name="Normal 11 5 4 3" xfId="3262" xr:uid="{A54D0900-A599-4A5F-91A5-FF8DD47B738E}"/>
    <cellStyle name="Normal 11 5 4 3 2" xfId="7488" xr:uid="{52ADAF0F-95D6-4A69-ACFC-7D2F20F49023}"/>
    <cellStyle name="Normal 11 5 4 3 2 2" xfId="15936" xr:uid="{7DF18839-7474-4186-B055-1D8508C7EC48}"/>
    <cellStyle name="Normal 11 5 4 3 2 2 2" xfId="32876" xr:uid="{B5F166CB-3E6F-4C68-83B4-B02B439F6469}"/>
    <cellStyle name="Normal 11 5 4 3 2 3" xfId="24428" xr:uid="{9CC183B1-4FB3-4372-B589-87B0F2E09EDA}"/>
    <cellStyle name="Normal 11 5 4 3 3" xfId="11712" xr:uid="{88DA8EF3-4D29-4A50-A8D1-75CAB58660F5}"/>
    <cellStyle name="Normal 11 5 4 3 3 2" xfId="28652" xr:uid="{6769C98A-D50C-43BB-9504-5C961568B11C}"/>
    <cellStyle name="Normal 11 5 4 3 4" xfId="20204" xr:uid="{AA22A7CD-C8C2-4460-9A6A-C265386715CC}"/>
    <cellStyle name="Normal 11 5 4 4" xfId="5376" xr:uid="{BA074CC8-5462-4A4D-9825-DA06BF8C77CE}"/>
    <cellStyle name="Normal 11 5 4 4 2" xfId="13824" xr:uid="{165CE72D-7F07-47F2-A58E-44E90856102F}"/>
    <cellStyle name="Normal 11 5 4 4 2 2" xfId="30764" xr:uid="{50611314-F97F-4C20-8925-64B027735434}"/>
    <cellStyle name="Normal 11 5 4 4 3" xfId="22316" xr:uid="{EE48D473-5955-4570-8222-BCE6291D58C9}"/>
    <cellStyle name="Normal 11 5 4 5" xfId="9600" xr:uid="{E3363EAC-8E73-4AEF-BE9C-CBB2E8A62C21}"/>
    <cellStyle name="Normal 11 5 4 5 2" xfId="26540" xr:uid="{FD59C266-6FFD-42B2-989A-4E482A0A9A4F}"/>
    <cellStyle name="Normal 11 5 4 6" xfId="18092" xr:uid="{12680507-BE96-4285-A5FF-BD97FEC9CCA9}"/>
    <cellStyle name="Normal 11 5 5" xfId="1326" xr:uid="{B0221247-36D9-4E19-9021-C0FB2C324AFF}"/>
    <cellStyle name="Normal 11 5 5 2" xfId="2382" xr:uid="{B325031F-CA2F-4FBF-B3A6-0A515777CFCA}"/>
    <cellStyle name="Normal 11 5 5 2 2" xfId="4494" xr:uid="{64205475-5B43-47C1-AF9A-27C6490F4ED9}"/>
    <cellStyle name="Normal 11 5 5 2 2 2" xfId="8720" xr:uid="{69186C63-BDFE-4482-B3F7-299E0708B145}"/>
    <cellStyle name="Normal 11 5 5 2 2 2 2" xfId="17168" xr:uid="{5DAEBA53-0665-4074-9D12-7059A4646AEF}"/>
    <cellStyle name="Normal 11 5 5 2 2 2 2 2" xfId="34108" xr:uid="{CD552EEA-E09E-4C7A-8DF2-D564F39B6206}"/>
    <cellStyle name="Normal 11 5 5 2 2 2 3" xfId="25660" xr:uid="{D5AC9F92-B83E-4FFF-8802-A20FFF0EF958}"/>
    <cellStyle name="Normal 11 5 5 2 2 3" xfId="12944" xr:uid="{9E38F191-A94D-47FC-85DA-8EAB0A8917F5}"/>
    <cellStyle name="Normal 11 5 5 2 2 3 2" xfId="29884" xr:uid="{0B918806-6458-4E98-AAAB-5835733AAD97}"/>
    <cellStyle name="Normal 11 5 5 2 2 4" xfId="21436" xr:uid="{6EBF93D8-81FF-4370-9D24-13FA7EE2714C}"/>
    <cellStyle name="Normal 11 5 5 2 3" xfId="6608" xr:uid="{1B9A84E8-5EC0-4A2B-BB23-0E06C8B411C6}"/>
    <cellStyle name="Normal 11 5 5 2 3 2" xfId="15056" xr:uid="{C28F3F41-7CF9-4082-ABB8-80BF57E161F4}"/>
    <cellStyle name="Normal 11 5 5 2 3 2 2" xfId="31996" xr:uid="{64B3206F-03B9-4C88-A6EB-2870B493B64B}"/>
    <cellStyle name="Normal 11 5 5 2 3 3" xfId="23548" xr:uid="{D1146422-0289-46A2-9D26-EB0C6189300D}"/>
    <cellStyle name="Normal 11 5 5 2 4" xfId="10832" xr:uid="{E75BCAF3-CB49-4FB2-8C74-F6355AD37F0A}"/>
    <cellStyle name="Normal 11 5 5 2 4 2" xfId="27772" xr:uid="{5730529F-5742-4E7C-A886-1E5BB991107B}"/>
    <cellStyle name="Normal 11 5 5 2 5" xfId="19324" xr:uid="{2EF332FA-92CD-40B4-A3D0-CF3CBDF58949}"/>
    <cellStyle name="Normal 11 5 5 3" xfId="3438" xr:uid="{07B230DB-7498-45DB-90F4-0B0CC1C4E928}"/>
    <cellStyle name="Normal 11 5 5 3 2" xfId="7664" xr:uid="{04D0A969-A19A-473A-ACE1-4883844D6F0D}"/>
    <cellStyle name="Normal 11 5 5 3 2 2" xfId="16112" xr:uid="{690813B2-787A-470D-B9D2-5F275C978612}"/>
    <cellStyle name="Normal 11 5 5 3 2 2 2" xfId="33052" xr:uid="{088BDF1C-6EF8-45E5-902F-C0BD2F7F24C1}"/>
    <cellStyle name="Normal 11 5 5 3 2 3" xfId="24604" xr:uid="{099C1D90-298A-4493-B254-ABA9D254042C}"/>
    <cellStyle name="Normal 11 5 5 3 3" xfId="11888" xr:uid="{88B7D248-5415-422A-A796-BFE062E33024}"/>
    <cellStyle name="Normal 11 5 5 3 3 2" xfId="28828" xr:uid="{1988E5B0-B71F-4F16-8D28-3C6B4F5C9D94}"/>
    <cellStyle name="Normal 11 5 5 3 4" xfId="20380" xr:uid="{31497D9B-3827-40EF-836B-97B7D0962ACC}"/>
    <cellStyle name="Normal 11 5 5 4" xfId="5552" xr:uid="{AAAF15D7-5F72-4BCF-B77C-D294D60F1257}"/>
    <cellStyle name="Normal 11 5 5 4 2" xfId="14000" xr:uid="{DB453925-63B9-4CDB-83FE-94D881492870}"/>
    <cellStyle name="Normal 11 5 5 4 2 2" xfId="30940" xr:uid="{63FD9ECC-CC47-4151-B785-B3AEB86568A0}"/>
    <cellStyle name="Normal 11 5 5 4 3" xfId="22492" xr:uid="{71796949-312B-458A-B328-D0CBC2E8FF3C}"/>
    <cellStyle name="Normal 11 5 5 5" xfId="9776" xr:uid="{5855F299-F92C-4FA4-A85F-48DAC2DE692F}"/>
    <cellStyle name="Normal 11 5 5 5 2" xfId="26716" xr:uid="{BC83DBB3-DDAF-444B-B9F2-E479D5D62EE3}"/>
    <cellStyle name="Normal 11 5 5 6" xfId="18268" xr:uid="{3F0CDA98-7911-49FD-B95F-BD1DE16CB644}"/>
    <cellStyle name="Normal 11 5 6" xfId="1502" xr:uid="{8ED4BE49-4BBE-47B2-BF72-2AFA376549E3}"/>
    <cellStyle name="Normal 11 5 6 2" xfId="3614" xr:uid="{F3F051BA-EC3B-47AC-8D5F-9AC5B996557A}"/>
    <cellStyle name="Normal 11 5 6 2 2" xfId="7840" xr:uid="{AC4ED116-8157-41CE-B195-E0549629FD35}"/>
    <cellStyle name="Normal 11 5 6 2 2 2" xfId="16288" xr:uid="{EA705753-0249-41A7-BBC6-3A951D2404EC}"/>
    <cellStyle name="Normal 11 5 6 2 2 2 2" xfId="33228" xr:uid="{1246DADC-7106-4861-AF72-25CEDD911FB9}"/>
    <cellStyle name="Normal 11 5 6 2 2 3" xfId="24780" xr:uid="{102E38B0-2DF6-4D88-B6AA-1B77AF38D3CE}"/>
    <cellStyle name="Normal 11 5 6 2 3" xfId="12064" xr:uid="{E00B13DC-6E6E-42E3-AF72-9796951C0508}"/>
    <cellStyle name="Normal 11 5 6 2 3 2" xfId="29004" xr:uid="{A04CAB8E-E2B2-4D4F-8C38-B21425015011}"/>
    <cellStyle name="Normal 11 5 6 2 4" xfId="20556" xr:uid="{88821A90-1F4A-4E71-8637-7BD62A3024D3}"/>
    <cellStyle name="Normal 11 5 6 3" xfId="5728" xr:uid="{A4303388-1C5A-4A63-855C-510FE1B9B4CE}"/>
    <cellStyle name="Normal 11 5 6 3 2" xfId="14176" xr:uid="{75210CB7-E012-4E40-963D-F68834ABFF24}"/>
    <cellStyle name="Normal 11 5 6 3 2 2" xfId="31116" xr:uid="{951469E8-563A-490C-B8D1-4F79C26177C7}"/>
    <cellStyle name="Normal 11 5 6 3 3" xfId="22668" xr:uid="{DD38E7EC-F145-4471-8D78-002C636AD7E4}"/>
    <cellStyle name="Normal 11 5 6 4" xfId="9952" xr:uid="{B94DAB0C-943C-4C78-AD39-9A0CC7189770}"/>
    <cellStyle name="Normal 11 5 6 4 2" xfId="26892" xr:uid="{117AD4FE-DC63-4B86-A705-9D88361E0B23}"/>
    <cellStyle name="Normal 11 5 6 5" xfId="18444" xr:uid="{D93B5390-6320-4A93-A2B8-5591EAFC1555}"/>
    <cellStyle name="Normal 11 5 7" xfId="2558" xr:uid="{FC4C5F63-33A2-4FCD-B250-8B5D6200AE3A}"/>
    <cellStyle name="Normal 11 5 7 2" xfId="6784" xr:uid="{C02F5E88-B523-4067-832B-D05B825BDC98}"/>
    <cellStyle name="Normal 11 5 7 2 2" xfId="15232" xr:uid="{291D2268-CFBC-4C3A-A7E7-235D42A14A63}"/>
    <cellStyle name="Normal 11 5 7 2 2 2" xfId="32172" xr:uid="{5A864FFE-9F3A-4533-929B-3DA9473BE668}"/>
    <cellStyle name="Normal 11 5 7 2 3" xfId="23724" xr:uid="{A5A5B807-EF28-4AE5-9A9B-230D361D495D}"/>
    <cellStyle name="Normal 11 5 7 3" xfId="11008" xr:uid="{0A7A02D9-B35F-46AD-BF87-6870423A4721}"/>
    <cellStyle name="Normal 11 5 7 3 2" xfId="27948" xr:uid="{EB31E62F-58C3-4B65-9542-F3E3D849F2EA}"/>
    <cellStyle name="Normal 11 5 7 4" xfId="19500" xr:uid="{04CE1B5E-6581-47A8-97F9-BBAB75A3ADC8}"/>
    <cellStyle name="Normal 11 5 8" xfId="4671" xr:uid="{9B5C36EF-52AF-4AD6-9B97-D3A363E45FEB}"/>
    <cellStyle name="Normal 11 5 8 2" xfId="13120" xr:uid="{5828700D-29F9-434C-8D32-7A81C974D74D}"/>
    <cellStyle name="Normal 11 5 8 2 2" xfId="30060" xr:uid="{40D7CA98-DA95-4F4E-8ABF-30F1491A7EC6}"/>
    <cellStyle name="Normal 11 5 8 3" xfId="21612" xr:uid="{A798B633-6EC4-4559-995C-D81D34E98FA2}"/>
    <cellStyle name="Normal 11 5 9" xfId="8896" xr:uid="{3C09A4EE-EE45-46CC-8576-2097763B95F4}"/>
    <cellStyle name="Normal 11 5 9 2" xfId="25836" xr:uid="{9AF35E57-D875-452C-B224-2E871CCCE065}"/>
    <cellStyle name="Normal 11 6" xfId="611" xr:uid="{46828281-3581-4635-A234-5A8C7C01C79F}"/>
    <cellStyle name="Normal 11 6 2" xfId="963" xr:uid="{0F8284FA-9771-4171-8D47-D0DFBE449EDB}"/>
    <cellStyle name="Normal 11 6 2 2" xfId="2025" xr:uid="{A90DA262-ED03-43BB-A738-D3A668D30634}"/>
    <cellStyle name="Normal 11 6 2 2 2" xfId="4137" xr:uid="{8015ED81-428F-4389-9F18-E21F4E887F95}"/>
    <cellStyle name="Normal 11 6 2 2 2 2" xfId="8363" xr:uid="{2EB402B0-4D0C-411F-B432-50AB978A7609}"/>
    <cellStyle name="Normal 11 6 2 2 2 2 2" xfId="16811" xr:uid="{EA91680E-0585-4F66-90D5-889DF6CC34A7}"/>
    <cellStyle name="Normal 11 6 2 2 2 2 2 2" xfId="33751" xr:uid="{98F8A5C4-2CD5-4974-AC3E-ECD535E6CE74}"/>
    <cellStyle name="Normal 11 6 2 2 2 2 3" xfId="25303" xr:uid="{C5E19ECA-667F-4EE8-A196-D24053BC4C8E}"/>
    <cellStyle name="Normal 11 6 2 2 2 3" xfId="12587" xr:uid="{1180061D-A72E-48F1-A0A6-5E594320DC4C}"/>
    <cellStyle name="Normal 11 6 2 2 2 3 2" xfId="29527" xr:uid="{35EB0546-B4AD-4565-AFEA-81F9368968DD}"/>
    <cellStyle name="Normal 11 6 2 2 2 4" xfId="21079" xr:uid="{6FF22ED7-4B81-4648-99B0-932AA6A037A8}"/>
    <cellStyle name="Normal 11 6 2 2 3" xfId="6251" xr:uid="{C7D1B254-F1E6-490E-A02C-DF62CBAE1C2A}"/>
    <cellStyle name="Normal 11 6 2 2 3 2" xfId="14699" xr:uid="{DB87D683-1F51-4855-AD3A-09443B1139CA}"/>
    <cellStyle name="Normal 11 6 2 2 3 2 2" xfId="31639" xr:uid="{40FF1669-7CB6-46F6-841C-238AFE9B2B5B}"/>
    <cellStyle name="Normal 11 6 2 2 3 3" xfId="23191" xr:uid="{85DB40AF-B62B-4CAD-8F1E-58B5B10FC3B9}"/>
    <cellStyle name="Normal 11 6 2 2 4" xfId="10475" xr:uid="{52EB455F-B448-4B9B-834D-216CAF42515B}"/>
    <cellStyle name="Normal 11 6 2 2 4 2" xfId="27415" xr:uid="{3F2CD61D-5804-4DA0-9BE7-F9AC71850547}"/>
    <cellStyle name="Normal 11 6 2 2 5" xfId="18967" xr:uid="{776222A6-C24C-4CD2-B765-210CBAB88C09}"/>
    <cellStyle name="Normal 11 6 2 3" xfId="3081" xr:uid="{C2AF295A-D363-42C3-A3A7-338F694C7A06}"/>
    <cellStyle name="Normal 11 6 2 3 2" xfId="7307" xr:uid="{5AC83660-C972-4196-909C-839B29DCFE8C}"/>
    <cellStyle name="Normal 11 6 2 3 2 2" xfId="15755" xr:uid="{24DF9E8B-5E6F-4DA2-B0DE-D2BB6473BD7D}"/>
    <cellStyle name="Normal 11 6 2 3 2 2 2" xfId="32695" xr:uid="{FDB3C401-D3EE-4C70-A5E9-F4EFA35F11A9}"/>
    <cellStyle name="Normal 11 6 2 3 2 3" xfId="24247" xr:uid="{70C73BD5-8246-42A2-90F3-9E87AC7782F3}"/>
    <cellStyle name="Normal 11 6 2 3 3" xfId="11531" xr:uid="{DB5F6724-27E6-4152-B046-1EB5904AC008}"/>
    <cellStyle name="Normal 11 6 2 3 3 2" xfId="28471" xr:uid="{C3A1641A-516F-487E-8EA1-3C231CFFD7D5}"/>
    <cellStyle name="Normal 11 6 2 3 4" xfId="20023" xr:uid="{3F52E394-F479-4575-B9AB-2043C7AD3D15}"/>
    <cellStyle name="Normal 11 6 2 4" xfId="5195" xr:uid="{3A1CBD9B-5732-4049-831E-EA8E26697233}"/>
    <cellStyle name="Normal 11 6 2 4 2" xfId="13643" xr:uid="{62BD4FD9-FAAD-4F42-AB34-4BB616897B4D}"/>
    <cellStyle name="Normal 11 6 2 4 2 2" xfId="30583" xr:uid="{A6509620-B981-491C-A36C-197191720B93}"/>
    <cellStyle name="Normal 11 6 2 4 3" xfId="22135" xr:uid="{42F98C1B-9AD3-4A0A-8916-81EE862FE0C0}"/>
    <cellStyle name="Normal 11 6 2 5" xfId="9419" xr:uid="{37F158E0-C1CA-4090-AE65-50FD160DFC45}"/>
    <cellStyle name="Normal 11 6 2 5 2" xfId="26359" xr:uid="{BCA9EE17-AAAE-4307-954F-21B153449EDE}"/>
    <cellStyle name="Normal 11 6 2 6" xfId="17911" xr:uid="{712F91B2-D909-4A92-B863-5740216370B7}"/>
    <cellStyle name="Normal 11 6 3" xfId="1673" xr:uid="{7629BBFA-99CF-441B-B2F6-35B6EFE1C650}"/>
    <cellStyle name="Normal 11 6 3 2" xfId="3785" xr:uid="{3286E7BE-A43F-4550-BCE9-B3FCDBA090AA}"/>
    <cellStyle name="Normal 11 6 3 2 2" xfId="8011" xr:uid="{EE863445-9254-4DD2-8652-9BC803029C29}"/>
    <cellStyle name="Normal 11 6 3 2 2 2" xfId="16459" xr:uid="{47183A58-0397-4C33-812E-BDB4EBF3705F}"/>
    <cellStyle name="Normal 11 6 3 2 2 2 2" xfId="33399" xr:uid="{6965B6DF-5EC1-44E4-BE6A-795F61A6572A}"/>
    <cellStyle name="Normal 11 6 3 2 2 3" xfId="24951" xr:uid="{5045F7D6-F3CB-4B2E-BDA2-DE12027FEB43}"/>
    <cellStyle name="Normal 11 6 3 2 3" xfId="12235" xr:uid="{C51EA7E9-81D0-45B0-84C3-E1AA401CFCAC}"/>
    <cellStyle name="Normal 11 6 3 2 3 2" xfId="29175" xr:uid="{E480D8EE-B65F-4318-B390-7E399A7E275E}"/>
    <cellStyle name="Normal 11 6 3 2 4" xfId="20727" xr:uid="{C387EBFE-AEC6-48D1-8505-7F7E9214D69C}"/>
    <cellStyle name="Normal 11 6 3 3" xfId="5899" xr:uid="{B85FBD5A-7B06-4C92-8B5A-E13DA8603436}"/>
    <cellStyle name="Normal 11 6 3 3 2" xfId="14347" xr:uid="{7791F954-1CEF-477F-B75C-F75647A62927}"/>
    <cellStyle name="Normal 11 6 3 3 2 2" xfId="31287" xr:uid="{2CA7B090-B652-444F-9C38-95BDAFD9471A}"/>
    <cellStyle name="Normal 11 6 3 3 3" xfId="22839" xr:uid="{8408F6C7-C1FF-46AF-BFC9-148CF0027430}"/>
    <cellStyle name="Normal 11 6 3 4" xfId="10123" xr:uid="{284BED78-F88B-4485-9073-8FE97922D1BD}"/>
    <cellStyle name="Normal 11 6 3 4 2" xfId="27063" xr:uid="{EC1C7CC4-4C42-4897-B37C-AD153AC5C568}"/>
    <cellStyle name="Normal 11 6 3 5" xfId="18615" xr:uid="{B8A001F8-1E52-4696-B4A9-F5733D877445}"/>
    <cellStyle name="Normal 11 6 4" xfId="2729" xr:uid="{0DD4E5AD-3B85-4C21-AA3B-C8D94400D00D}"/>
    <cellStyle name="Normal 11 6 4 2" xfId="6955" xr:uid="{0185FDE6-764F-4D4E-8683-D9BDF536E82D}"/>
    <cellStyle name="Normal 11 6 4 2 2" xfId="15403" xr:uid="{4F6F6EDE-A763-4CB7-B284-3F0B58A169D1}"/>
    <cellStyle name="Normal 11 6 4 2 2 2" xfId="32343" xr:uid="{E818FD72-92F6-43DF-AE7B-4758937717EA}"/>
    <cellStyle name="Normal 11 6 4 2 3" xfId="23895" xr:uid="{765784BF-3A4A-4918-B4F5-B8446B5D96F4}"/>
    <cellStyle name="Normal 11 6 4 3" xfId="11179" xr:uid="{16A07976-00B6-4D2D-9FE1-77FF6CAB29C3}"/>
    <cellStyle name="Normal 11 6 4 3 2" xfId="28119" xr:uid="{2DA464ED-0202-4D50-B368-8188A2D900DE}"/>
    <cellStyle name="Normal 11 6 4 4" xfId="19671" xr:uid="{BBAF86E6-D6EC-4D7B-9137-700B70B88E7C}"/>
    <cellStyle name="Normal 11 6 5" xfId="4843" xr:uid="{E401B746-8BBB-4FE9-9EE8-D59C9B9C15F9}"/>
    <cellStyle name="Normal 11 6 5 2" xfId="13291" xr:uid="{85FE4663-CAB1-4CA6-8D0D-576C6866E883}"/>
    <cellStyle name="Normal 11 6 5 2 2" xfId="30231" xr:uid="{3FA5BC26-3573-46A9-9123-D40C65FD9248}"/>
    <cellStyle name="Normal 11 6 5 3" xfId="21783" xr:uid="{357FAC6D-74F1-4BFE-B81C-5BDBA87DB157}"/>
    <cellStyle name="Normal 11 6 6" xfId="9067" xr:uid="{0641E2E1-97C9-43EE-94DF-3C4990D1FB3A}"/>
    <cellStyle name="Normal 11 6 6 2" xfId="26007" xr:uid="{084417BB-751B-4D8E-AC39-A1E3CD5E5BAC}"/>
    <cellStyle name="Normal 11 6 7" xfId="17559" xr:uid="{DDB1F17D-9AA7-43B0-9F35-BA6FFDE96DE7}"/>
    <cellStyle name="Normal 11 7" xfId="787" xr:uid="{3D16A6C0-FFD3-43C3-8B43-62DAF14DF0B7}"/>
    <cellStyle name="Normal 11 7 2" xfId="1849" xr:uid="{7CE69C20-354F-4D06-B1BC-B549676F5F37}"/>
    <cellStyle name="Normal 11 7 2 2" xfId="3961" xr:uid="{6A14E3F0-62AA-4F09-88BA-8AEE02B57D2F}"/>
    <cellStyle name="Normal 11 7 2 2 2" xfId="8187" xr:uid="{40EE065C-DE02-40E2-8464-60B39F8D12DA}"/>
    <cellStyle name="Normal 11 7 2 2 2 2" xfId="16635" xr:uid="{5A79FC40-0EB2-4BE1-922B-40F201900A91}"/>
    <cellStyle name="Normal 11 7 2 2 2 2 2" xfId="33575" xr:uid="{23803E87-DBA2-4D7B-B4BF-32F7900D793A}"/>
    <cellStyle name="Normal 11 7 2 2 2 3" xfId="25127" xr:uid="{559BCAB5-C256-4304-A3CA-09FB6AA4A461}"/>
    <cellStyle name="Normal 11 7 2 2 3" xfId="12411" xr:uid="{F9BD2FEF-E508-4655-8B6A-0AC13A09DE41}"/>
    <cellStyle name="Normal 11 7 2 2 3 2" xfId="29351" xr:uid="{11077D1E-4767-4D0F-B207-A5BB1F3956E5}"/>
    <cellStyle name="Normal 11 7 2 2 4" xfId="20903" xr:uid="{D4F7AAFC-818C-48F4-923F-EF7F7951DF95}"/>
    <cellStyle name="Normal 11 7 2 3" xfId="6075" xr:uid="{810BB5E6-C131-4261-90B0-0E4822CBB0E9}"/>
    <cellStyle name="Normal 11 7 2 3 2" xfId="14523" xr:uid="{C36611FF-F0D2-460B-ACBC-42D9705EBDBC}"/>
    <cellStyle name="Normal 11 7 2 3 2 2" xfId="31463" xr:uid="{10CCBB27-3626-4481-959C-BBCA744E905C}"/>
    <cellStyle name="Normal 11 7 2 3 3" xfId="23015" xr:uid="{3FE35108-C52D-4F9D-AC64-30ADA94E5C10}"/>
    <cellStyle name="Normal 11 7 2 4" xfId="10299" xr:uid="{7A5C4356-189A-4801-9787-3EE4C355AB70}"/>
    <cellStyle name="Normal 11 7 2 4 2" xfId="27239" xr:uid="{210E76F4-DF15-4164-AB97-4978CCB63D80}"/>
    <cellStyle name="Normal 11 7 2 5" xfId="18791" xr:uid="{FEF5CFC2-0A1C-4DE6-8093-009D093991ED}"/>
    <cellStyle name="Normal 11 7 3" xfId="2905" xr:uid="{36F2BEDA-5934-43E6-BCB9-F907A1723F53}"/>
    <cellStyle name="Normal 11 7 3 2" xfId="7131" xr:uid="{81832812-5B49-4917-B562-87DF9904E4EE}"/>
    <cellStyle name="Normal 11 7 3 2 2" xfId="15579" xr:uid="{C8EFF47B-7D8E-4539-AFB3-F06ED8E3B3D1}"/>
    <cellStyle name="Normal 11 7 3 2 2 2" xfId="32519" xr:uid="{B95CFD1D-9F32-4019-B89D-D884115DCCFF}"/>
    <cellStyle name="Normal 11 7 3 2 3" xfId="24071" xr:uid="{5D7EF8FD-45E1-48F4-99FF-5132CA66D59E}"/>
    <cellStyle name="Normal 11 7 3 3" xfId="11355" xr:uid="{05677D3A-F6A3-4E84-AC3B-39791F42680C}"/>
    <cellStyle name="Normal 11 7 3 3 2" xfId="28295" xr:uid="{5E3BA507-F462-4E6E-AF88-06AD366369D8}"/>
    <cellStyle name="Normal 11 7 3 4" xfId="19847" xr:uid="{7C8302CB-07AE-4538-9A7F-57B2D2DD2E34}"/>
    <cellStyle name="Normal 11 7 4" xfId="5019" xr:uid="{FB891241-D003-4528-94AD-BCCD0DA3658E}"/>
    <cellStyle name="Normal 11 7 4 2" xfId="13467" xr:uid="{CDD27A48-AEE4-4A9B-8506-88565545C83F}"/>
    <cellStyle name="Normal 11 7 4 2 2" xfId="30407" xr:uid="{1BF31174-2F6E-4601-9A2B-D31AE8285669}"/>
    <cellStyle name="Normal 11 7 4 3" xfId="21959" xr:uid="{F3F43CB3-E6DF-49F4-82FB-164700D1BF03}"/>
    <cellStyle name="Normal 11 7 5" xfId="9243" xr:uid="{627470D7-B8E8-4EA2-B292-A116E88281B8}"/>
    <cellStyle name="Normal 11 7 5 2" xfId="26183" xr:uid="{EA1862C4-27EA-4938-8101-F8FB7ABBA47D}"/>
    <cellStyle name="Normal 11 7 6" xfId="17735" xr:uid="{855B4621-AE7E-4BBF-89C1-29AB51C37D65}"/>
    <cellStyle name="Normal 11 8" xfId="1139" xr:uid="{FCBDE750-FF57-41E2-AB23-6644DCDF2DBB}"/>
    <cellStyle name="Normal 11 8 2" xfId="2201" xr:uid="{C91B7317-D299-4D40-9B09-65FC8EA9B29B}"/>
    <cellStyle name="Normal 11 8 2 2" xfId="4313" xr:uid="{B0A77BE9-CE5A-42D0-8428-4E0DFB33B778}"/>
    <cellStyle name="Normal 11 8 2 2 2" xfId="8539" xr:uid="{1A197A52-5F92-4449-B1E0-CB50910FE9D3}"/>
    <cellStyle name="Normal 11 8 2 2 2 2" xfId="16987" xr:uid="{390AC374-CA51-48F9-90BD-C2EC3946B853}"/>
    <cellStyle name="Normal 11 8 2 2 2 2 2" xfId="33927" xr:uid="{54EC5907-F2EA-40BB-9620-D289DC1AF1DA}"/>
    <cellStyle name="Normal 11 8 2 2 2 3" xfId="25479" xr:uid="{B27E5239-832F-4C2D-87AD-F684C58CF850}"/>
    <cellStyle name="Normal 11 8 2 2 3" xfId="12763" xr:uid="{5FD60513-AEAE-49D7-89A9-96BF69A76472}"/>
    <cellStyle name="Normal 11 8 2 2 3 2" xfId="29703" xr:uid="{8518E643-00A0-4F30-BB12-092D7D89D2C0}"/>
    <cellStyle name="Normal 11 8 2 2 4" xfId="21255" xr:uid="{E13E9EAB-5A74-4D73-925A-944FF1A58C69}"/>
    <cellStyle name="Normal 11 8 2 3" xfId="6427" xr:uid="{56D93AC6-95B0-4C5B-8302-1A4DF6714103}"/>
    <cellStyle name="Normal 11 8 2 3 2" xfId="14875" xr:uid="{4232D0AF-8922-4715-9B42-3C4DB58DDF24}"/>
    <cellStyle name="Normal 11 8 2 3 2 2" xfId="31815" xr:uid="{D748226B-ECFA-4F77-8149-79B37432DA01}"/>
    <cellStyle name="Normal 11 8 2 3 3" xfId="23367" xr:uid="{ADFDE1CE-4F85-4181-A101-449AFFD0E54C}"/>
    <cellStyle name="Normal 11 8 2 4" xfId="10651" xr:uid="{AC6B957A-D950-470F-86E5-6F5E5063F285}"/>
    <cellStyle name="Normal 11 8 2 4 2" xfId="27591" xr:uid="{7A67113A-F06A-4E89-AC7B-24DB69F7618F}"/>
    <cellStyle name="Normal 11 8 2 5" xfId="19143" xr:uid="{8997E6E6-B9C5-4ECC-80E0-0D6F692BE911}"/>
    <cellStyle name="Normal 11 8 3" xfId="3257" xr:uid="{86A642C7-9765-41F0-936C-804405F59CC4}"/>
    <cellStyle name="Normal 11 8 3 2" xfId="7483" xr:uid="{48D8892C-EA61-4632-828E-A10A258CBC7D}"/>
    <cellStyle name="Normal 11 8 3 2 2" xfId="15931" xr:uid="{CFF3E0A9-943D-451D-9E52-92041AB34B1F}"/>
    <cellStyle name="Normal 11 8 3 2 2 2" xfId="32871" xr:uid="{BCA2D9BA-F866-45D9-B5AE-694EBB8043C8}"/>
    <cellStyle name="Normal 11 8 3 2 3" xfId="24423" xr:uid="{511DF2CA-C69A-430C-8245-C8B841DB93AF}"/>
    <cellStyle name="Normal 11 8 3 3" xfId="11707" xr:uid="{71E18D2D-9F2A-40B7-8CA0-8BD1B4A75E26}"/>
    <cellStyle name="Normal 11 8 3 3 2" xfId="28647" xr:uid="{0CD73853-A259-4218-90EF-034F0E9B7131}"/>
    <cellStyle name="Normal 11 8 3 4" xfId="20199" xr:uid="{1AEDA241-C6E2-46CA-8A73-4B631549C56B}"/>
    <cellStyle name="Normal 11 8 4" xfId="5371" xr:uid="{92D99BE4-022E-4BF9-956D-145B77607CE5}"/>
    <cellStyle name="Normal 11 8 4 2" xfId="13819" xr:uid="{C213E98B-E6B9-46BF-BA39-B93497BD46DA}"/>
    <cellStyle name="Normal 11 8 4 2 2" xfId="30759" xr:uid="{69929CAC-E2E9-4FB5-AC0E-F2FA31BCA559}"/>
    <cellStyle name="Normal 11 8 4 3" xfId="22311" xr:uid="{702CFB17-998E-4AB5-94E4-E4CC38E59264}"/>
    <cellStyle name="Normal 11 8 5" xfId="9595" xr:uid="{6E1ADB9F-0EBE-4AB6-86DB-607338030313}"/>
    <cellStyle name="Normal 11 8 5 2" xfId="26535" xr:uid="{2DC16B62-5B91-42E4-842F-FD620B9C0310}"/>
    <cellStyle name="Normal 11 8 6" xfId="18087" xr:uid="{1244E08D-4492-4545-AA97-EFD98EE71B7F}"/>
    <cellStyle name="Normal 11 9" xfId="1321" xr:uid="{57E078DC-7D60-4660-99AA-6F28D814B624}"/>
    <cellStyle name="Normal 11 9 2" xfId="2377" xr:uid="{00929ABF-6792-49DD-B5D0-52AB7383861B}"/>
    <cellStyle name="Normal 11 9 2 2" xfId="4489" xr:uid="{8AE5D0B2-DA81-43CA-A0FC-8BA2814D5247}"/>
    <cellStyle name="Normal 11 9 2 2 2" xfId="8715" xr:uid="{DDDE22AF-A032-4DED-9FCC-AF35B35781F5}"/>
    <cellStyle name="Normal 11 9 2 2 2 2" xfId="17163" xr:uid="{C1AE3017-8C0D-4845-85A9-F4C34B9270F6}"/>
    <cellStyle name="Normal 11 9 2 2 2 2 2" xfId="34103" xr:uid="{3F1EE453-3E58-4470-BE2A-036FA707B6B5}"/>
    <cellStyle name="Normal 11 9 2 2 2 3" xfId="25655" xr:uid="{713C88C8-C206-4105-9F4B-7610F6D95255}"/>
    <cellStyle name="Normal 11 9 2 2 3" xfId="12939" xr:uid="{54E48BDC-E621-456D-AF68-A274ABD8D76A}"/>
    <cellStyle name="Normal 11 9 2 2 3 2" xfId="29879" xr:uid="{F1BD55BA-2344-440C-A657-FEFC90D08912}"/>
    <cellStyle name="Normal 11 9 2 2 4" xfId="21431" xr:uid="{E78554FC-6E1F-4761-B48F-9A5711B98401}"/>
    <cellStyle name="Normal 11 9 2 3" xfId="6603" xr:uid="{D5B74523-F8A7-4FA3-8BCE-8C8E3E0A2233}"/>
    <cellStyle name="Normal 11 9 2 3 2" xfId="15051" xr:uid="{7450583B-48EF-41DB-A337-D6153DF3B9A6}"/>
    <cellStyle name="Normal 11 9 2 3 2 2" xfId="31991" xr:uid="{81599E0D-6027-49C3-B24E-DC1FA1772B94}"/>
    <cellStyle name="Normal 11 9 2 3 3" xfId="23543" xr:uid="{860BF12B-2EB2-4DA3-8C37-87679AEDB2D8}"/>
    <cellStyle name="Normal 11 9 2 4" xfId="10827" xr:uid="{174C56A4-B053-40C1-A964-71DA973D798E}"/>
    <cellStyle name="Normal 11 9 2 4 2" xfId="27767" xr:uid="{F341B842-1426-46EE-88CA-2852B1158D8A}"/>
    <cellStyle name="Normal 11 9 2 5" xfId="19319" xr:uid="{6D42AF8A-EE3A-4958-BFA7-5F1CB45D486D}"/>
    <cellStyle name="Normal 11 9 3" xfId="3433" xr:uid="{C55DEC8B-749C-486C-B335-74DA2FA87384}"/>
    <cellStyle name="Normal 11 9 3 2" xfId="7659" xr:uid="{5EF469F6-0C3A-4FDE-A73D-7DA8BB5312B7}"/>
    <cellStyle name="Normal 11 9 3 2 2" xfId="16107" xr:uid="{D8422413-A742-4D22-8848-F5DAAE995497}"/>
    <cellStyle name="Normal 11 9 3 2 2 2" xfId="33047" xr:uid="{4E32108C-9B61-491F-968E-058578DF71C4}"/>
    <cellStyle name="Normal 11 9 3 2 3" xfId="24599" xr:uid="{35C46434-1A18-4FE7-8733-8AAA409427AF}"/>
    <cellStyle name="Normal 11 9 3 3" xfId="11883" xr:uid="{1CBEB756-BE52-4534-B81F-440B353D5A50}"/>
    <cellStyle name="Normal 11 9 3 3 2" xfId="28823" xr:uid="{FE2D52A7-0B46-458E-8CA1-2345FB0D9554}"/>
    <cellStyle name="Normal 11 9 3 4" xfId="20375" xr:uid="{814BB106-82B7-441E-A3F6-D78F192BCED5}"/>
    <cellStyle name="Normal 11 9 4" xfId="5547" xr:uid="{E670FEC1-1C4D-4FC3-BADC-1841DB6389E0}"/>
    <cellStyle name="Normal 11 9 4 2" xfId="13995" xr:uid="{61C90B5A-9E11-4790-8C85-399488764713}"/>
    <cellStyle name="Normal 11 9 4 2 2" xfId="30935" xr:uid="{2B872083-A7DB-495F-A420-75710D5DFF58}"/>
    <cellStyle name="Normal 11 9 4 3" xfId="22487" xr:uid="{37003443-40DB-4871-A512-A5E39A21C6B5}"/>
    <cellStyle name="Normal 11 9 5" xfId="9771" xr:uid="{E31E69CD-13BC-4871-9489-110C96AF9845}"/>
    <cellStyle name="Normal 11 9 5 2" xfId="26711" xr:uid="{3E8E1D21-F853-4671-8921-CC5658E52FA8}"/>
    <cellStyle name="Normal 11 9 6" xfId="18263" xr:uid="{452F3C85-2C92-432A-8C6E-2533FD2192CB}"/>
    <cellStyle name="Normal 12" xfId="277" xr:uid="{1E955043-3BEA-4745-A85E-B5A65C681EF6}"/>
    <cellStyle name="Normal 12 10" xfId="1503" xr:uid="{3334977C-6A03-4D71-9542-3F8E6B7D5E88}"/>
    <cellStyle name="Normal 12 10 2" xfId="3615" xr:uid="{8DE4E3F2-ED42-4A55-BD0D-67CBABF836C0}"/>
    <cellStyle name="Normal 12 10 2 2" xfId="7841" xr:uid="{8B051B23-100C-44AA-A22F-55B63B51BE9D}"/>
    <cellStyle name="Normal 12 10 2 2 2" xfId="16289" xr:uid="{F750831D-ABEC-4FA9-9008-01D722C03DEF}"/>
    <cellStyle name="Normal 12 10 2 2 2 2" xfId="33229" xr:uid="{156E4CFB-DC23-4317-8290-26CE5F65FF23}"/>
    <cellStyle name="Normal 12 10 2 2 3" xfId="24781" xr:uid="{2083B171-57DA-4236-AB4E-1788718B940A}"/>
    <cellStyle name="Normal 12 10 2 3" xfId="12065" xr:uid="{03576A4F-6189-4BDC-B713-EE4A1D978061}"/>
    <cellStyle name="Normal 12 10 2 3 2" xfId="29005" xr:uid="{B25F2B19-2AEE-464A-B904-7581DE115DB0}"/>
    <cellStyle name="Normal 12 10 2 4" xfId="20557" xr:uid="{18246358-11C1-4CEB-A8B8-4AD9581844DC}"/>
    <cellStyle name="Normal 12 10 3" xfId="5729" xr:uid="{3B24D55F-2EA6-45EC-BDAA-592EBF802DD4}"/>
    <cellStyle name="Normal 12 10 3 2" xfId="14177" xr:uid="{7EC27D7E-84CF-4F3A-999D-4860005F60E9}"/>
    <cellStyle name="Normal 12 10 3 2 2" xfId="31117" xr:uid="{30E6DA38-F0E8-4D32-BB51-93CF0F36FCCD}"/>
    <cellStyle name="Normal 12 10 3 3" xfId="22669" xr:uid="{F59C8134-07E4-4BBD-9930-B8A7D392FDD3}"/>
    <cellStyle name="Normal 12 10 4" xfId="9953" xr:uid="{6D6019AE-A3D7-4FE2-8705-ED475E0F6047}"/>
    <cellStyle name="Normal 12 10 4 2" xfId="26893" xr:uid="{662B0C4B-C912-493F-BEC7-A854A56B5321}"/>
    <cellStyle name="Normal 12 10 5" xfId="18445" xr:uid="{4B19FE1D-A8F2-48A8-850D-A02B1679415D}"/>
    <cellStyle name="Normal 12 11" xfId="2559" xr:uid="{659E8E4E-C660-4C3E-B8D5-9FD801122D3F}"/>
    <cellStyle name="Normal 12 11 2" xfId="6785" xr:uid="{C1F98F1A-A688-44DC-BDA1-798D1519F3D0}"/>
    <cellStyle name="Normal 12 11 2 2" xfId="15233" xr:uid="{2270A869-3512-4E0C-968A-B4D2123FE74D}"/>
    <cellStyle name="Normal 12 11 2 2 2" xfId="32173" xr:uid="{8CA750A5-D4B8-42CC-AB87-522F6EE79855}"/>
    <cellStyle name="Normal 12 11 2 3" xfId="23725" xr:uid="{23BD0376-2CCA-47E4-A973-46F84576627E}"/>
    <cellStyle name="Normal 12 11 3" xfId="11009" xr:uid="{A716FCA6-8856-4EE9-99C2-9063B05D1471}"/>
    <cellStyle name="Normal 12 11 3 2" xfId="27949" xr:uid="{F7B9658B-C602-479F-AE29-9DDCC795BD06}"/>
    <cellStyle name="Normal 12 11 4" xfId="19501" xr:uid="{7C7A1D05-8746-4EC0-B75D-322FD32C11D9}"/>
    <cellStyle name="Normal 12 12" xfId="4672" xr:uid="{2BEC1919-5ED0-4303-8C62-D9302090245F}"/>
    <cellStyle name="Normal 12 12 2" xfId="13121" xr:uid="{87326025-0B4C-435A-87DB-0970D14131D9}"/>
    <cellStyle name="Normal 12 12 2 2" xfId="30061" xr:uid="{A2F10B8E-0C4D-4E96-978E-C6705C4B1D26}"/>
    <cellStyle name="Normal 12 12 3" xfId="21613" xr:uid="{A5204826-55B2-432F-AB7C-B5882B557E02}"/>
    <cellStyle name="Normal 12 13" xfId="8897" xr:uid="{5D3C9F41-4841-4F22-B12A-8BEE9EE92851}"/>
    <cellStyle name="Normal 12 13 2" xfId="25837" xr:uid="{E202B3A3-658F-4933-A39F-AF6396305E26}"/>
    <cellStyle name="Normal 12 14" xfId="17389" xr:uid="{AD3B83AA-6D19-4018-A8D2-772F73617A58}"/>
    <cellStyle name="Normal 12 2" xfId="278" xr:uid="{0E164FCC-3F5C-4206-8BEE-D0FFF52E43AC}"/>
    <cellStyle name="Normal 12 2 10" xfId="4673" xr:uid="{95F03E1F-0A5F-4419-A371-EAE433B88BD1}"/>
    <cellStyle name="Normal 12 2 10 2" xfId="13122" xr:uid="{1058B549-93CC-4607-803D-92DAA358F109}"/>
    <cellStyle name="Normal 12 2 10 2 2" xfId="30062" xr:uid="{EBD6AE68-17F7-4FD7-933F-AFE915B0C9BC}"/>
    <cellStyle name="Normal 12 2 10 3" xfId="21614" xr:uid="{F8B8103E-4837-446D-B77A-EBAB38B840CD}"/>
    <cellStyle name="Normal 12 2 11" xfId="8898" xr:uid="{CFEE5C17-F9E1-43DA-8DCD-F107E65FD32B}"/>
    <cellStyle name="Normal 12 2 11 2" xfId="25838" xr:uid="{4F8A820E-7423-41E8-93F2-6391033120F0}"/>
    <cellStyle name="Normal 12 2 12" xfId="17390" xr:uid="{60BEA719-27BA-49F2-8987-CA3C34F0B2C6}"/>
    <cellStyle name="Normal 12 2 2" xfId="279" xr:uid="{975307AE-95A4-4ABF-BB06-C2C5595DF452}"/>
    <cellStyle name="Normal 12 2 2 10" xfId="17391" xr:uid="{12EAE096-F80F-4453-BF8D-FBFEF6E45D5F}"/>
    <cellStyle name="Normal 12 2 2 2" xfId="619" xr:uid="{478DEDCA-6A08-487A-B987-84A789C8E4E2}"/>
    <cellStyle name="Normal 12 2 2 2 2" xfId="971" xr:uid="{A51D5F3C-3780-46F4-9EA1-7DD0B0456B07}"/>
    <cellStyle name="Normal 12 2 2 2 2 2" xfId="2033" xr:uid="{906276C3-95B7-47DC-922B-57AF2D5193AF}"/>
    <cellStyle name="Normal 12 2 2 2 2 2 2" xfId="4145" xr:uid="{7CF4E1CA-454B-4A4E-A862-853815B3DC9E}"/>
    <cellStyle name="Normal 12 2 2 2 2 2 2 2" xfId="8371" xr:uid="{5C11EDFA-E965-40D9-B2A3-7192A71D4616}"/>
    <cellStyle name="Normal 12 2 2 2 2 2 2 2 2" xfId="16819" xr:uid="{8A26459D-27B8-4210-93E7-9C18268A4A45}"/>
    <cellStyle name="Normal 12 2 2 2 2 2 2 2 2 2" xfId="33759" xr:uid="{44A45781-2754-4DB1-B441-59CB28AF086B}"/>
    <cellStyle name="Normal 12 2 2 2 2 2 2 2 3" xfId="25311" xr:uid="{D39FB757-2276-414E-871E-02D1F506529E}"/>
    <cellStyle name="Normal 12 2 2 2 2 2 2 3" xfId="12595" xr:uid="{ECA34DAC-45A6-424D-BA38-4E82134A59A7}"/>
    <cellStyle name="Normal 12 2 2 2 2 2 2 3 2" xfId="29535" xr:uid="{CAAFC788-D7B1-4390-81D6-6449381173E7}"/>
    <cellStyle name="Normal 12 2 2 2 2 2 2 4" xfId="21087" xr:uid="{0CC3627D-9A18-4611-B651-724298284D96}"/>
    <cellStyle name="Normal 12 2 2 2 2 2 3" xfId="6259" xr:uid="{4919154F-1E08-436E-B0E9-F9912A12EFB3}"/>
    <cellStyle name="Normal 12 2 2 2 2 2 3 2" xfId="14707" xr:uid="{DA4617C2-E23F-4CB4-91E2-7F47D7F0C6B9}"/>
    <cellStyle name="Normal 12 2 2 2 2 2 3 2 2" xfId="31647" xr:uid="{079EDE02-9D0A-4723-9958-971D5AF49908}"/>
    <cellStyle name="Normal 12 2 2 2 2 2 3 3" xfId="23199" xr:uid="{1E669015-8684-499C-AAC8-AC5E3E30DEC4}"/>
    <cellStyle name="Normal 12 2 2 2 2 2 4" xfId="10483" xr:uid="{E03B3856-87B4-41EB-ADFD-466A0DF7EEBF}"/>
    <cellStyle name="Normal 12 2 2 2 2 2 4 2" xfId="27423" xr:uid="{895AC79C-910A-4AD8-8C07-BA26957EEFC8}"/>
    <cellStyle name="Normal 12 2 2 2 2 2 5" xfId="18975" xr:uid="{F33E6E7D-1025-4737-A157-05FD709CBDC3}"/>
    <cellStyle name="Normal 12 2 2 2 2 3" xfId="3089" xr:uid="{32B8E28C-F824-4B98-9B0E-77A7DD17C9ED}"/>
    <cellStyle name="Normal 12 2 2 2 2 3 2" xfId="7315" xr:uid="{B461E075-4ECD-4CCC-B0C0-C56776E1B663}"/>
    <cellStyle name="Normal 12 2 2 2 2 3 2 2" xfId="15763" xr:uid="{BD67239B-32CA-4991-8F7E-BFCAFCC7E9AA}"/>
    <cellStyle name="Normal 12 2 2 2 2 3 2 2 2" xfId="32703" xr:uid="{73D792CB-C147-49E6-8E0A-8AE91F7690A9}"/>
    <cellStyle name="Normal 12 2 2 2 2 3 2 3" xfId="24255" xr:uid="{15E99CB4-BC55-4DFA-9337-D31B7957E93D}"/>
    <cellStyle name="Normal 12 2 2 2 2 3 3" xfId="11539" xr:uid="{FE4D932B-1E14-45BE-8B49-2C5D020E4953}"/>
    <cellStyle name="Normal 12 2 2 2 2 3 3 2" xfId="28479" xr:uid="{22ED6C46-36C6-40EF-BEAA-EFF8E29C1124}"/>
    <cellStyle name="Normal 12 2 2 2 2 3 4" xfId="20031" xr:uid="{98B75FC1-CD27-4BD2-BA8C-3FEBBA209F8C}"/>
    <cellStyle name="Normal 12 2 2 2 2 4" xfId="5203" xr:uid="{AD5FFEF1-D61B-44FA-80A7-F7CFF0A91D35}"/>
    <cellStyle name="Normal 12 2 2 2 2 4 2" xfId="13651" xr:uid="{6B274C4A-DECD-4684-93DD-7DCF22B4D422}"/>
    <cellStyle name="Normal 12 2 2 2 2 4 2 2" xfId="30591" xr:uid="{885C697F-5AFD-4040-8044-DDF3CA1B27E1}"/>
    <cellStyle name="Normal 12 2 2 2 2 4 3" xfId="22143" xr:uid="{74F506AA-E7FD-4E9D-AD54-512FF2D57650}"/>
    <cellStyle name="Normal 12 2 2 2 2 5" xfId="9427" xr:uid="{D5B1998A-C75B-462C-A6A3-4DD15B1AADC2}"/>
    <cellStyle name="Normal 12 2 2 2 2 5 2" xfId="26367" xr:uid="{BA5DD9FB-30C1-4757-9C1A-D16A890892D3}"/>
    <cellStyle name="Normal 12 2 2 2 2 6" xfId="17919" xr:uid="{6FE43CAE-7AE7-434E-8E9C-E7A73EAB2193}"/>
    <cellStyle name="Normal 12 2 2 2 3" xfId="1681" xr:uid="{C27F76A4-6B57-4E84-A8D9-1C56FF9AC412}"/>
    <cellStyle name="Normal 12 2 2 2 3 2" xfId="3793" xr:uid="{F458D0FB-2676-4016-93A2-5D76CC1F45B1}"/>
    <cellStyle name="Normal 12 2 2 2 3 2 2" xfId="8019" xr:uid="{0CA382D7-7F1C-4109-8FA6-FBF7A0379A70}"/>
    <cellStyle name="Normal 12 2 2 2 3 2 2 2" xfId="16467" xr:uid="{8B8A6DD8-8439-4F25-8727-5F10B992204C}"/>
    <cellStyle name="Normal 12 2 2 2 3 2 2 2 2" xfId="33407" xr:uid="{78B685D7-94C5-4ADE-9C5B-4286B54CDA3F}"/>
    <cellStyle name="Normal 12 2 2 2 3 2 2 3" xfId="24959" xr:uid="{CB492C15-5F80-4894-9AD5-3DCF83CFC07C}"/>
    <cellStyle name="Normal 12 2 2 2 3 2 3" xfId="12243" xr:uid="{310AA19E-80F0-4162-AAF8-7E587BC774FB}"/>
    <cellStyle name="Normal 12 2 2 2 3 2 3 2" xfId="29183" xr:uid="{FC3EFD39-12F2-4811-B90C-3620DD14ED58}"/>
    <cellStyle name="Normal 12 2 2 2 3 2 4" xfId="20735" xr:uid="{9451C33A-A2CB-46A0-8EB4-3C2E3862B871}"/>
    <cellStyle name="Normal 12 2 2 2 3 3" xfId="5907" xr:uid="{3C23F177-2D47-430E-B58E-2649337E3BBF}"/>
    <cellStyle name="Normal 12 2 2 2 3 3 2" xfId="14355" xr:uid="{3F53B225-4DA5-4D9B-AFFA-338DB57F914B}"/>
    <cellStyle name="Normal 12 2 2 2 3 3 2 2" xfId="31295" xr:uid="{AABC8246-C615-404B-82DE-F31EC7EBD612}"/>
    <cellStyle name="Normal 12 2 2 2 3 3 3" xfId="22847" xr:uid="{8C4D9BB9-8CFC-4F7F-A3DC-6DF954B332C8}"/>
    <cellStyle name="Normal 12 2 2 2 3 4" xfId="10131" xr:uid="{60CB9121-4868-4721-BCDA-D066B818E466}"/>
    <cellStyle name="Normal 12 2 2 2 3 4 2" xfId="27071" xr:uid="{0684604B-DB6E-4ADB-B80E-6F31F71800D0}"/>
    <cellStyle name="Normal 12 2 2 2 3 5" xfId="18623" xr:uid="{FEA5246B-AFA0-421B-B369-2684A1F65FBB}"/>
    <cellStyle name="Normal 12 2 2 2 4" xfId="2737" xr:uid="{55841E04-05BE-4556-8413-5A6EF683D7BD}"/>
    <cellStyle name="Normal 12 2 2 2 4 2" xfId="6963" xr:uid="{CA3E68C9-04E9-4FF0-A94D-BEAF5E6067F3}"/>
    <cellStyle name="Normal 12 2 2 2 4 2 2" xfId="15411" xr:uid="{65A0FEE0-BD47-4065-A7E4-A60CD808EDC2}"/>
    <cellStyle name="Normal 12 2 2 2 4 2 2 2" xfId="32351" xr:uid="{D7D33F2F-17E4-4B90-B58F-D8DAFEC4B075}"/>
    <cellStyle name="Normal 12 2 2 2 4 2 3" xfId="23903" xr:uid="{4836B9A5-0CC7-4D04-A91F-EF9F17B01109}"/>
    <cellStyle name="Normal 12 2 2 2 4 3" xfId="11187" xr:uid="{0415925E-39CF-4D21-A056-0560F21CBC80}"/>
    <cellStyle name="Normal 12 2 2 2 4 3 2" xfId="28127" xr:uid="{F1857F57-676D-4B66-ABF8-4C29C56611EA}"/>
    <cellStyle name="Normal 12 2 2 2 4 4" xfId="19679" xr:uid="{F5647D80-C2B6-4055-8A63-B5EB03DDC42D}"/>
    <cellStyle name="Normal 12 2 2 2 5" xfId="4851" xr:uid="{7C9B2B45-8D0D-439F-82F8-4AD71FFC0DDF}"/>
    <cellStyle name="Normal 12 2 2 2 5 2" xfId="13299" xr:uid="{2828F626-7823-4430-B1D3-59A74566E489}"/>
    <cellStyle name="Normal 12 2 2 2 5 2 2" xfId="30239" xr:uid="{9B1C4DF8-2EFE-4599-9744-BA13A2B55675}"/>
    <cellStyle name="Normal 12 2 2 2 5 3" xfId="21791" xr:uid="{7A42797D-62E2-4F07-A582-BF6C751C92A8}"/>
    <cellStyle name="Normal 12 2 2 2 6" xfId="9075" xr:uid="{78CC71D8-01AC-408A-B29B-623F6EFA2D0D}"/>
    <cellStyle name="Normal 12 2 2 2 6 2" xfId="26015" xr:uid="{9AA31FB0-7479-4BFA-AD34-C901AF03F04E}"/>
    <cellStyle name="Normal 12 2 2 2 7" xfId="17567" xr:uid="{869FA42C-A5CF-4D67-B794-34D59DFC6254}"/>
    <cellStyle name="Normal 12 2 2 3" xfId="795" xr:uid="{FFA216A2-0A5C-48E0-9A3D-FED7052E6078}"/>
    <cellStyle name="Normal 12 2 2 3 2" xfId="1857" xr:uid="{9140DE85-492F-4879-A7A2-F339772D29CB}"/>
    <cellStyle name="Normal 12 2 2 3 2 2" xfId="3969" xr:uid="{F2A0B72B-B785-4DBA-9BA5-829DCC14C377}"/>
    <cellStyle name="Normal 12 2 2 3 2 2 2" xfId="8195" xr:uid="{B645134A-4414-4A0D-82C5-F5DCE5538B06}"/>
    <cellStyle name="Normal 12 2 2 3 2 2 2 2" xfId="16643" xr:uid="{A1DC693F-80FB-4E92-B209-59D322E0AA14}"/>
    <cellStyle name="Normal 12 2 2 3 2 2 2 2 2" xfId="33583" xr:uid="{4709B19F-CF63-4943-A9E9-983FC9D764AB}"/>
    <cellStyle name="Normal 12 2 2 3 2 2 2 3" xfId="25135" xr:uid="{FC431B4C-A0F2-48B4-AC87-FD9CD4F9E0FD}"/>
    <cellStyle name="Normal 12 2 2 3 2 2 3" xfId="12419" xr:uid="{C4D5DD7F-171A-4CF0-BC22-4850A14910F7}"/>
    <cellStyle name="Normal 12 2 2 3 2 2 3 2" xfId="29359" xr:uid="{0F18CE8F-E01C-41ED-B13B-AF7A470F9C54}"/>
    <cellStyle name="Normal 12 2 2 3 2 2 4" xfId="20911" xr:uid="{0AEC6456-27AF-4D74-ABD0-C9D8E63FD2DE}"/>
    <cellStyle name="Normal 12 2 2 3 2 3" xfId="6083" xr:uid="{54E3F607-9AD0-4E12-BD10-47098EB46B30}"/>
    <cellStyle name="Normal 12 2 2 3 2 3 2" xfId="14531" xr:uid="{027F9661-5F81-43C5-B2D3-892CA3F4CA5C}"/>
    <cellStyle name="Normal 12 2 2 3 2 3 2 2" xfId="31471" xr:uid="{F6325D9C-C02F-4D47-8B5F-CAFE832B80AB}"/>
    <cellStyle name="Normal 12 2 2 3 2 3 3" xfId="23023" xr:uid="{67E28074-44B9-4CD6-9C64-B9500CD225B9}"/>
    <cellStyle name="Normal 12 2 2 3 2 4" xfId="10307" xr:uid="{9516D345-8BE2-4582-9641-D0807468E208}"/>
    <cellStyle name="Normal 12 2 2 3 2 4 2" xfId="27247" xr:uid="{A4B8AE9B-A847-4E10-AEF6-F44152672301}"/>
    <cellStyle name="Normal 12 2 2 3 2 5" xfId="18799" xr:uid="{2FFA5C8C-C2B8-468C-B120-2441DA1831A3}"/>
    <cellStyle name="Normal 12 2 2 3 3" xfId="2913" xr:uid="{8B786F9F-4ED9-4A07-A562-9C545412D472}"/>
    <cellStyle name="Normal 12 2 2 3 3 2" xfId="7139" xr:uid="{2F76BAE0-97BA-43DC-8C7B-A5854384AA74}"/>
    <cellStyle name="Normal 12 2 2 3 3 2 2" xfId="15587" xr:uid="{3640C591-CE27-4328-8AEF-9AFFA517E72D}"/>
    <cellStyle name="Normal 12 2 2 3 3 2 2 2" xfId="32527" xr:uid="{00A0C66E-4D36-4D4E-A86A-CC8F72EC6D9E}"/>
    <cellStyle name="Normal 12 2 2 3 3 2 3" xfId="24079" xr:uid="{BF363E1C-6EF5-409E-8E28-5386972022F3}"/>
    <cellStyle name="Normal 12 2 2 3 3 3" xfId="11363" xr:uid="{4AC45AD8-3EB6-4374-9496-B191DB552F0C}"/>
    <cellStyle name="Normal 12 2 2 3 3 3 2" xfId="28303" xr:uid="{A8C5FB14-6717-4E56-AD4C-41FA9BB1DF01}"/>
    <cellStyle name="Normal 12 2 2 3 3 4" xfId="19855" xr:uid="{024D9992-7ED3-4541-B540-B66EE43A3C92}"/>
    <cellStyle name="Normal 12 2 2 3 4" xfId="5027" xr:uid="{0B37BD05-6AC5-476A-88A6-D98A17EFDC1D}"/>
    <cellStyle name="Normal 12 2 2 3 4 2" xfId="13475" xr:uid="{97B857D3-6EAC-4B32-A352-BC697D20FE5A}"/>
    <cellStyle name="Normal 12 2 2 3 4 2 2" xfId="30415" xr:uid="{67A300D0-7887-44C2-AA48-F773630E0D88}"/>
    <cellStyle name="Normal 12 2 2 3 4 3" xfId="21967" xr:uid="{3034FDB1-3348-43BA-95A1-CBFE8ECE1B69}"/>
    <cellStyle name="Normal 12 2 2 3 5" xfId="9251" xr:uid="{4B7BC358-A91D-4C55-BBA2-C96928EF27FF}"/>
    <cellStyle name="Normal 12 2 2 3 5 2" xfId="26191" xr:uid="{DE602369-7A6A-4CB9-9F98-423287D253E7}"/>
    <cellStyle name="Normal 12 2 2 3 6" xfId="17743" xr:uid="{B48C57B9-197F-488F-8660-D814F395019F}"/>
    <cellStyle name="Normal 12 2 2 4" xfId="1147" xr:uid="{1E11A06D-3EC9-4880-AD46-42FC388D2EB9}"/>
    <cellStyle name="Normal 12 2 2 4 2" xfId="2209" xr:uid="{CC39BFC1-2A62-456B-968A-8BE390F4790F}"/>
    <cellStyle name="Normal 12 2 2 4 2 2" xfId="4321" xr:uid="{CD5FB158-0CE4-4ACE-AADA-AD374F9DA9AE}"/>
    <cellStyle name="Normal 12 2 2 4 2 2 2" xfId="8547" xr:uid="{4130BBAC-8E75-485F-82B1-65216860E020}"/>
    <cellStyle name="Normal 12 2 2 4 2 2 2 2" xfId="16995" xr:uid="{150571F0-BC34-48B5-B911-FACE313D44A1}"/>
    <cellStyle name="Normal 12 2 2 4 2 2 2 2 2" xfId="33935" xr:uid="{2959AB5F-FDF9-469C-B07A-A27239AAC7D5}"/>
    <cellStyle name="Normal 12 2 2 4 2 2 2 3" xfId="25487" xr:uid="{C3B1351A-7C16-4798-86F0-E63E31F33F95}"/>
    <cellStyle name="Normal 12 2 2 4 2 2 3" xfId="12771" xr:uid="{A9EF0EBB-5783-4931-AD36-EF689D320041}"/>
    <cellStyle name="Normal 12 2 2 4 2 2 3 2" xfId="29711" xr:uid="{8472EED9-2FE5-45F0-8338-1198DB5AD12A}"/>
    <cellStyle name="Normal 12 2 2 4 2 2 4" xfId="21263" xr:uid="{5383BC3F-2991-4429-AD11-6D2D6DE1D5FE}"/>
    <cellStyle name="Normal 12 2 2 4 2 3" xfId="6435" xr:uid="{263C3830-C21B-414E-B5FE-0F60F5EBBC2C}"/>
    <cellStyle name="Normal 12 2 2 4 2 3 2" xfId="14883" xr:uid="{0B6A470B-5A08-47DB-ADD7-075D27DEF607}"/>
    <cellStyle name="Normal 12 2 2 4 2 3 2 2" xfId="31823" xr:uid="{61A2553D-8ADE-4337-AC9B-CB721115CEE1}"/>
    <cellStyle name="Normal 12 2 2 4 2 3 3" xfId="23375" xr:uid="{1A9A3692-A6C9-4AAE-B6C2-F83AD88EBE08}"/>
    <cellStyle name="Normal 12 2 2 4 2 4" xfId="10659" xr:uid="{C3D3639E-B831-48E3-86AB-57CE2514693E}"/>
    <cellStyle name="Normal 12 2 2 4 2 4 2" xfId="27599" xr:uid="{02D1761D-57BC-4544-A97A-20B270E5D1B2}"/>
    <cellStyle name="Normal 12 2 2 4 2 5" xfId="19151" xr:uid="{1DB55B61-C1F4-42E4-AC32-63CA52EA809C}"/>
    <cellStyle name="Normal 12 2 2 4 3" xfId="3265" xr:uid="{BE78B47C-5C7E-4A5A-BADD-94B0E7021C77}"/>
    <cellStyle name="Normal 12 2 2 4 3 2" xfId="7491" xr:uid="{9EACEA7D-0E48-4812-9380-23539D45A0AE}"/>
    <cellStyle name="Normal 12 2 2 4 3 2 2" xfId="15939" xr:uid="{E041FDBF-F14F-4ED2-AC0E-7DCBB904671E}"/>
    <cellStyle name="Normal 12 2 2 4 3 2 2 2" xfId="32879" xr:uid="{FBA9B62E-7C55-46B7-AFFF-4457BC191D75}"/>
    <cellStyle name="Normal 12 2 2 4 3 2 3" xfId="24431" xr:uid="{883E8BA3-80D1-4EBE-ACFF-186ADAF3AD98}"/>
    <cellStyle name="Normal 12 2 2 4 3 3" xfId="11715" xr:uid="{43572CB4-BE12-4F4E-A6F7-0AA9853BFE52}"/>
    <cellStyle name="Normal 12 2 2 4 3 3 2" xfId="28655" xr:uid="{8972E0A1-E557-438D-B34B-92DFCDF36F13}"/>
    <cellStyle name="Normal 12 2 2 4 3 4" xfId="20207" xr:uid="{318096E4-C88D-4B03-BF0C-DBF602840B34}"/>
    <cellStyle name="Normal 12 2 2 4 4" xfId="5379" xr:uid="{7D454CA9-6F49-4FA8-8D0C-FF6A14453A99}"/>
    <cellStyle name="Normal 12 2 2 4 4 2" xfId="13827" xr:uid="{4CACD39A-931C-4F15-A8A0-066FD8A3423D}"/>
    <cellStyle name="Normal 12 2 2 4 4 2 2" xfId="30767" xr:uid="{1DDC2126-B57A-4970-880C-DF5994811269}"/>
    <cellStyle name="Normal 12 2 2 4 4 3" xfId="22319" xr:uid="{8647B863-BD51-4BA5-85E8-0124D11F7005}"/>
    <cellStyle name="Normal 12 2 2 4 5" xfId="9603" xr:uid="{2E19FE9A-64EB-4BF9-8A3C-B50377B82AF2}"/>
    <cellStyle name="Normal 12 2 2 4 5 2" xfId="26543" xr:uid="{47E09DC0-1552-495A-8219-D5C33A33AC22}"/>
    <cellStyle name="Normal 12 2 2 4 6" xfId="18095" xr:uid="{A73429BE-8223-46F4-80DB-6B4103EE5B92}"/>
    <cellStyle name="Normal 12 2 2 5" xfId="1329" xr:uid="{2BF5ACD4-DD8A-4AE9-84BF-3AC63A839ABE}"/>
    <cellStyle name="Normal 12 2 2 5 2" xfId="2385" xr:uid="{22D73278-0C8F-4177-8068-C35AFC007476}"/>
    <cellStyle name="Normal 12 2 2 5 2 2" xfId="4497" xr:uid="{78FA7895-F7EC-4500-9794-7FAF1C657F89}"/>
    <cellStyle name="Normal 12 2 2 5 2 2 2" xfId="8723" xr:uid="{C3207C77-3639-44BB-BDAD-CAB26C714B12}"/>
    <cellStyle name="Normal 12 2 2 5 2 2 2 2" xfId="17171" xr:uid="{5686B8B2-D9DF-4F9C-9FD3-5372C7CC8FE7}"/>
    <cellStyle name="Normal 12 2 2 5 2 2 2 2 2" xfId="34111" xr:uid="{858EC7CB-A18C-44CB-B2A1-47B8DFB69FA4}"/>
    <cellStyle name="Normal 12 2 2 5 2 2 2 3" xfId="25663" xr:uid="{E52AD7EE-966B-4604-84FC-375C5DE827DF}"/>
    <cellStyle name="Normal 12 2 2 5 2 2 3" xfId="12947" xr:uid="{A9186605-BAE4-4293-9175-A6C29009B970}"/>
    <cellStyle name="Normal 12 2 2 5 2 2 3 2" xfId="29887" xr:uid="{8E0639CD-84F8-43AE-94F1-D23F7E2F5906}"/>
    <cellStyle name="Normal 12 2 2 5 2 2 4" xfId="21439" xr:uid="{6018CABA-689C-487C-B275-ABCA6E05DDAF}"/>
    <cellStyle name="Normal 12 2 2 5 2 3" xfId="6611" xr:uid="{500EBF33-944D-4DFA-B11C-3BE252A376A4}"/>
    <cellStyle name="Normal 12 2 2 5 2 3 2" xfId="15059" xr:uid="{A5853C5C-7E5D-495B-8112-0CEA3BBDAE2D}"/>
    <cellStyle name="Normal 12 2 2 5 2 3 2 2" xfId="31999" xr:uid="{E8E6CD8F-7A5C-4177-BEBC-E3D9797A5075}"/>
    <cellStyle name="Normal 12 2 2 5 2 3 3" xfId="23551" xr:uid="{F13A56F6-BB4C-49C8-B15D-431C10A2488D}"/>
    <cellStyle name="Normal 12 2 2 5 2 4" xfId="10835" xr:uid="{93C6C737-B0C7-4989-A1E5-5829256F49A8}"/>
    <cellStyle name="Normal 12 2 2 5 2 4 2" xfId="27775" xr:uid="{CCF55FA8-BD24-467F-B9F2-86B51037BAAB}"/>
    <cellStyle name="Normal 12 2 2 5 2 5" xfId="19327" xr:uid="{2120BB6E-1132-4CFA-AF41-1B6F46702A41}"/>
    <cellStyle name="Normal 12 2 2 5 3" xfId="3441" xr:uid="{DEA37A38-743D-4432-BF84-A489E830CE6A}"/>
    <cellStyle name="Normal 12 2 2 5 3 2" xfId="7667" xr:uid="{2ECDD8E4-A75D-4238-842C-B29C5CEA1C05}"/>
    <cellStyle name="Normal 12 2 2 5 3 2 2" xfId="16115" xr:uid="{948AD748-63BA-452F-B854-41451C8A4C87}"/>
    <cellStyle name="Normal 12 2 2 5 3 2 2 2" xfId="33055" xr:uid="{9B852B7A-A72E-41BE-A1BD-1300304D181B}"/>
    <cellStyle name="Normal 12 2 2 5 3 2 3" xfId="24607" xr:uid="{B5FB50CA-F6BF-49CC-8CB8-A139036F6E66}"/>
    <cellStyle name="Normal 12 2 2 5 3 3" xfId="11891" xr:uid="{8ABD0C49-B697-4678-BDA3-FD9C1DF6D09C}"/>
    <cellStyle name="Normal 12 2 2 5 3 3 2" xfId="28831" xr:uid="{0E49528E-D97E-406A-B575-9EC3952F8603}"/>
    <cellStyle name="Normal 12 2 2 5 3 4" xfId="20383" xr:uid="{AE21E5F0-3169-4A48-AD96-4BEB310BF6E8}"/>
    <cellStyle name="Normal 12 2 2 5 4" xfId="5555" xr:uid="{6110C2AC-2BE9-4370-AE35-FA98118E81EC}"/>
    <cellStyle name="Normal 12 2 2 5 4 2" xfId="14003" xr:uid="{A17C821F-3EC7-432A-9B02-7D24488785B5}"/>
    <cellStyle name="Normal 12 2 2 5 4 2 2" xfId="30943" xr:uid="{435A39CD-C79A-4FD8-8D8A-2D956854EC2D}"/>
    <cellStyle name="Normal 12 2 2 5 4 3" xfId="22495" xr:uid="{C525D1D2-78A1-4658-B62B-1B861A60BCAC}"/>
    <cellStyle name="Normal 12 2 2 5 5" xfId="9779" xr:uid="{3FBCAF4D-D695-4ACA-88D8-2271BAE315DB}"/>
    <cellStyle name="Normal 12 2 2 5 5 2" xfId="26719" xr:uid="{FE0F6D28-C3AC-4E8F-BCDD-CF35A557C4BA}"/>
    <cellStyle name="Normal 12 2 2 5 6" xfId="18271" xr:uid="{7073E325-7FA7-494F-8941-BB0E17A122C6}"/>
    <cellStyle name="Normal 12 2 2 6" xfId="1505" xr:uid="{5BF03BB1-3E80-40E9-81D3-CC808AF8486E}"/>
    <cellStyle name="Normal 12 2 2 6 2" xfId="3617" xr:uid="{4E74CBF9-24A6-45AA-BC0E-85550EAA3F68}"/>
    <cellStyle name="Normal 12 2 2 6 2 2" xfId="7843" xr:uid="{5F9CA821-700C-4F9D-AC24-FEBBBB6F86F2}"/>
    <cellStyle name="Normal 12 2 2 6 2 2 2" xfId="16291" xr:uid="{70F2DADF-2E5D-4825-9CC0-1093A02F8E25}"/>
    <cellStyle name="Normal 12 2 2 6 2 2 2 2" xfId="33231" xr:uid="{E5867203-4AD9-40D6-A16D-62BC7E3F99EE}"/>
    <cellStyle name="Normal 12 2 2 6 2 2 3" xfId="24783" xr:uid="{4A8617B4-AFF3-41ED-8DD2-42AE9081CC52}"/>
    <cellStyle name="Normal 12 2 2 6 2 3" xfId="12067" xr:uid="{9ACEEEDB-414D-4B3E-B329-13A7807BEEBD}"/>
    <cellStyle name="Normal 12 2 2 6 2 3 2" xfId="29007" xr:uid="{873FB0EF-0A4C-45A4-9932-5C24F79ED96F}"/>
    <cellStyle name="Normal 12 2 2 6 2 4" xfId="20559" xr:uid="{613D22F2-5C9E-4749-8393-6344C07CDBEF}"/>
    <cellStyle name="Normal 12 2 2 6 3" xfId="5731" xr:uid="{7DA3A109-AEDE-4188-827D-B63429B43A9C}"/>
    <cellStyle name="Normal 12 2 2 6 3 2" xfId="14179" xr:uid="{9C6FE941-E964-43D3-8149-176FA37A2FE1}"/>
    <cellStyle name="Normal 12 2 2 6 3 2 2" xfId="31119" xr:uid="{806ED664-6658-444E-9BAE-A3EBA3C9C1E0}"/>
    <cellStyle name="Normal 12 2 2 6 3 3" xfId="22671" xr:uid="{7000698D-DC74-4A97-AA85-FAB08D701F57}"/>
    <cellStyle name="Normal 12 2 2 6 4" xfId="9955" xr:uid="{5BF36F1E-9267-468E-8B28-470360A072FD}"/>
    <cellStyle name="Normal 12 2 2 6 4 2" xfId="26895" xr:uid="{19A0C437-F8B0-40AD-85F4-879C197FAF62}"/>
    <cellStyle name="Normal 12 2 2 6 5" xfId="18447" xr:uid="{94018A5C-8F67-4EF6-A752-6092F7BFAB03}"/>
    <cellStyle name="Normal 12 2 2 7" xfId="2561" xr:uid="{816ED0C3-D50F-48ED-B668-D385C4DFEE85}"/>
    <cellStyle name="Normal 12 2 2 7 2" xfId="6787" xr:uid="{7F3D3A0A-5F03-4D23-B4DD-2F6C9CF8D4C5}"/>
    <cellStyle name="Normal 12 2 2 7 2 2" xfId="15235" xr:uid="{11F619EB-4720-4F20-9E37-69B947EC9732}"/>
    <cellStyle name="Normal 12 2 2 7 2 2 2" xfId="32175" xr:uid="{5E0046D8-E169-4E92-AC9F-ABEA822115AE}"/>
    <cellStyle name="Normal 12 2 2 7 2 3" xfId="23727" xr:uid="{EE11E114-B4B1-473B-AB3B-8E326E4A0BAF}"/>
    <cellStyle name="Normal 12 2 2 7 3" xfId="11011" xr:uid="{F1AA8F5B-54A1-4EBC-9464-144292BA9A70}"/>
    <cellStyle name="Normal 12 2 2 7 3 2" xfId="27951" xr:uid="{BC794E7A-CEA8-4D66-A179-8582937FFA8C}"/>
    <cellStyle name="Normal 12 2 2 7 4" xfId="19503" xr:uid="{9E403243-05C8-40B5-8482-2F39B0BC0C21}"/>
    <cellStyle name="Normal 12 2 2 8" xfId="4674" xr:uid="{E953BC12-2740-4571-8DAD-08E385FF6C05}"/>
    <cellStyle name="Normal 12 2 2 8 2" xfId="13123" xr:uid="{65C412E9-0147-4BCE-84D8-64EAA9A568D8}"/>
    <cellStyle name="Normal 12 2 2 8 2 2" xfId="30063" xr:uid="{D16BBC24-6B88-4333-B8E6-536A8169B17C}"/>
    <cellStyle name="Normal 12 2 2 8 3" xfId="21615" xr:uid="{599B08BF-B88C-484E-99FF-257BA4DE9B37}"/>
    <cellStyle name="Normal 12 2 2 9" xfId="8899" xr:uid="{E0AEAFFA-6399-44FA-9FBE-9BCC25DA35F9}"/>
    <cellStyle name="Normal 12 2 2 9 2" xfId="25839" xr:uid="{8EB614CE-12D2-4AF8-9517-25DBAA83E227}"/>
    <cellStyle name="Normal 12 2 3" xfId="280" xr:uid="{0164C86D-1E46-4262-BEA7-A25659A171D2}"/>
    <cellStyle name="Normal 12 2 3 10" xfId="17392" xr:uid="{42698360-DA78-45CA-92E9-22EBADFA1EFF}"/>
    <cellStyle name="Normal 12 2 3 2" xfId="620" xr:uid="{DD50D711-6EB2-4CF4-A3C3-247FE89097E7}"/>
    <cellStyle name="Normal 12 2 3 2 2" xfId="972" xr:uid="{CD0E10DD-8D1A-49FD-A7B5-22D831DE395E}"/>
    <cellStyle name="Normal 12 2 3 2 2 2" xfId="2034" xr:uid="{E3E2682C-52F4-4D15-97EE-89FC6B13646D}"/>
    <cellStyle name="Normal 12 2 3 2 2 2 2" xfId="4146" xr:uid="{443BCFD3-16BC-47C7-AA0A-B8A76204FDB7}"/>
    <cellStyle name="Normal 12 2 3 2 2 2 2 2" xfId="8372" xr:uid="{325EFF23-9F5E-4F40-900E-0A5A960BF861}"/>
    <cellStyle name="Normal 12 2 3 2 2 2 2 2 2" xfId="16820" xr:uid="{497E8FB6-1C1A-4960-9E37-108AA95F0856}"/>
    <cellStyle name="Normal 12 2 3 2 2 2 2 2 2 2" xfId="33760" xr:uid="{89E65BA7-D1D7-42F0-A38F-7C4D56CE6FA2}"/>
    <cellStyle name="Normal 12 2 3 2 2 2 2 2 3" xfId="25312" xr:uid="{7A4C4827-69B1-439A-A95A-1658F422498B}"/>
    <cellStyle name="Normal 12 2 3 2 2 2 2 3" xfId="12596" xr:uid="{A6396EF7-930B-4D79-988A-EC243FEB24AE}"/>
    <cellStyle name="Normal 12 2 3 2 2 2 2 3 2" xfId="29536" xr:uid="{193D0201-6154-4164-BEDC-B2A4F88AE56A}"/>
    <cellStyle name="Normal 12 2 3 2 2 2 2 4" xfId="21088" xr:uid="{56404B27-ACF3-4F41-A50E-F035CCE68109}"/>
    <cellStyle name="Normal 12 2 3 2 2 2 3" xfId="6260" xr:uid="{14D82CF9-EF3A-4E3F-BFA8-787C4F214F9D}"/>
    <cellStyle name="Normal 12 2 3 2 2 2 3 2" xfId="14708" xr:uid="{4DF368FC-A1D8-4B0D-A918-6D03574A1FF9}"/>
    <cellStyle name="Normal 12 2 3 2 2 2 3 2 2" xfId="31648" xr:uid="{00992AFC-E609-421B-9DE7-145AB275DA21}"/>
    <cellStyle name="Normal 12 2 3 2 2 2 3 3" xfId="23200" xr:uid="{729193DF-DED8-472E-A9D9-7B46E2C4D4EE}"/>
    <cellStyle name="Normal 12 2 3 2 2 2 4" xfId="10484" xr:uid="{C973B400-2A61-4824-8CC9-AFF3051DC05D}"/>
    <cellStyle name="Normal 12 2 3 2 2 2 4 2" xfId="27424" xr:uid="{62070813-4E80-4109-BED3-91F5BCCAAE80}"/>
    <cellStyle name="Normal 12 2 3 2 2 2 5" xfId="18976" xr:uid="{110FBEAD-52A6-40A1-8B72-F7979E14AC9A}"/>
    <cellStyle name="Normal 12 2 3 2 2 3" xfId="3090" xr:uid="{B9D8D5A0-ECE4-4A27-8F2A-F454BCF849CF}"/>
    <cellStyle name="Normal 12 2 3 2 2 3 2" xfId="7316" xr:uid="{320A512B-97A1-42BB-9130-46E0A1FA2ABE}"/>
    <cellStyle name="Normal 12 2 3 2 2 3 2 2" xfId="15764" xr:uid="{377BBB91-46A4-441D-9E3B-CBEFE487A699}"/>
    <cellStyle name="Normal 12 2 3 2 2 3 2 2 2" xfId="32704" xr:uid="{D5989EFB-B68E-4FD2-9550-4B6122DA7C27}"/>
    <cellStyle name="Normal 12 2 3 2 2 3 2 3" xfId="24256" xr:uid="{0B31E2AE-41BD-46BA-A436-58C6486DFB33}"/>
    <cellStyle name="Normal 12 2 3 2 2 3 3" xfId="11540" xr:uid="{8280319E-B475-4C4C-8B2C-4BABBA099B35}"/>
    <cellStyle name="Normal 12 2 3 2 2 3 3 2" xfId="28480" xr:uid="{FD9CBFAC-FAD6-4F65-9AB7-A3E8EE4B2CD3}"/>
    <cellStyle name="Normal 12 2 3 2 2 3 4" xfId="20032" xr:uid="{AE1ED70B-EE5C-42F9-8F9D-AA8F12898DF5}"/>
    <cellStyle name="Normal 12 2 3 2 2 4" xfId="5204" xr:uid="{1D3069FB-B881-4604-89F1-91A5C60D9C9E}"/>
    <cellStyle name="Normal 12 2 3 2 2 4 2" xfId="13652" xr:uid="{0D80EE62-BC06-4780-8F11-B26EF91E7129}"/>
    <cellStyle name="Normal 12 2 3 2 2 4 2 2" xfId="30592" xr:uid="{4CC90A30-A8F7-43F0-B2D2-05FE91E1E496}"/>
    <cellStyle name="Normal 12 2 3 2 2 4 3" xfId="22144" xr:uid="{5F10A675-6F1F-42B7-BA4D-AE10CEAEC465}"/>
    <cellStyle name="Normal 12 2 3 2 2 5" xfId="9428" xr:uid="{6A3FB826-8F93-459D-AC20-5281DFE73C38}"/>
    <cellStyle name="Normal 12 2 3 2 2 5 2" xfId="26368" xr:uid="{252AC3F9-12DF-43B2-BAAE-1DD73DB48A72}"/>
    <cellStyle name="Normal 12 2 3 2 2 6" xfId="17920" xr:uid="{A20D2267-A3B2-4980-A73F-EE2ABB8F5964}"/>
    <cellStyle name="Normal 12 2 3 2 3" xfId="1682" xr:uid="{DDF0AB74-34FD-4D68-A731-8BED31ECED27}"/>
    <cellStyle name="Normal 12 2 3 2 3 2" xfId="3794" xr:uid="{F797413D-6B0D-4B6C-AC7D-E332C1951874}"/>
    <cellStyle name="Normal 12 2 3 2 3 2 2" xfId="8020" xr:uid="{08051A30-71A1-4881-B698-992B4A002D1E}"/>
    <cellStyle name="Normal 12 2 3 2 3 2 2 2" xfId="16468" xr:uid="{494AFF79-B6EF-491F-B516-A333CE9821D9}"/>
    <cellStyle name="Normal 12 2 3 2 3 2 2 2 2" xfId="33408" xr:uid="{0A9CFCAC-68D7-48CF-B85D-AEFB6810AE91}"/>
    <cellStyle name="Normal 12 2 3 2 3 2 2 3" xfId="24960" xr:uid="{BD5A1A7D-FAB5-4D3E-9C58-13BA9831B6F0}"/>
    <cellStyle name="Normal 12 2 3 2 3 2 3" xfId="12244" xr:uid="{410FDB5B-5274-4D03-A61A-97287FD6F1E8}"/>
    <cellStyle name="Normal 12 2 3 2 3 2 3 2" xfId="29184" xr:uid="{C4F08B80-1967-4FC3-AB0A-A58438A9E58E}"/>
    <cellStyle name="Normal 12 2 3 2 3 2 4" xfId="20736" xr:uid="{3B419EFF-47B9-4E96-85E9-32ABEF6E84B9}"/>
    <cellStyle name="Normal 12 2 3 2 3 3" xfId="5908" xr:uid="{B8B3C47A-5A23-42DE-88CF-3DA4FE5741F9}"/>
    <cellStyle name="Normal 12 2 3 2 3 3 2" xfId="14356" xr:uid="{68847CE1-9E8C-4C11-87A1-9C5E785F2C87}"/>
    <cellStyle name="Normal 12 2 3 2 3 3 2 2" xfId="31296" xr:uid="{672B8787-198E-40BB-8CCA-47B5A1E90128}"/>
    <cellStyle name="Normal 12 2 3 2 3 3 3" xfId="22848" xr:uid="{3AC5B2C4-21D9-4DEA-9572-E66F6AB265A3}"/>
    <cellStyle name="Normal 12 2 3 2 3 4" xfId="10132" xr:uid="{AF3B4CDE-1C05-4E86-8766-16BACF85C6F7}"/>
    <cellStyle name="Normal 12 2 3 2 3 4 2" xfId="27072" xr:uid="{C5B10E3A-C7C9-4655-B070-83FF0FBA2197}"/>
    <cellStyle name="Normal 12 2 3 2 3 5" xfId="18624" xr:uid="{3CAAEE7D-A128-467A-BC59-833F8216AB40}"/>
    <cellStyle name="Normal 12 2 3 2 4" xfId="2738" xr:uid="{AF65BE0C-B49C-4005-A864-34E5D24B6284}"/>
    <cellStyle name="Normal 12 2 3 2 4 2" xfId="6964" xr:uid="{C69F0E42-4EC7-4FEA-A64E-1F2130EB8F0E}"/>
    <cellStyle name="Normal 12 2 3 2 4 2 2" xfId="15412" xr:uid="{17C9D72C-9CCA-49BF-A56D-D51DAC13358E}"/>
    <cellStyle name="Normal 12 2 3 2 4 2 2 2" xfId="32352" xr:uid="{C14C741C-A9A3-4886-9819-BCA55A19CC0F}"/>
    <cellStyle name="Normal 12 2 3 2 4 2 3" xfId="23904" xr:uid="{194B50B6-5F55-4BC1-B0E2-5E902FA31F0B}"/>
    <cellStyle name="Normal 12 2 3 2 4 3" xfId="11188" xr:uid="{A1F316C6-A95D-454A-B01B-9191794654EA}"/>
    <cellStyle name="Normal 12 2 3 2 4 3 2" xfId="28128" xr:uid="{698C8D17-5495-4E80-AF2B-C346F170BF2C}"/>
    <cellStyle name="Normal 12 2 3 2 4 4" xfId="19680" xr:uid="{50EC3633-1B7C-42F1-9A38-6A9769DA746F}"/>
    <cellStyle name="Normal 12 2 3 2 5" xfId="4852" xr:uid="{661D09FE-F815-40D8-BED8-641A8FB20A54}"/>
    <cellStyle name="Normal 12 2 3 2 5 2" xfId="13300" xr:uid="{A291C7BD-65D1-482C-949F-DC703E7C80E3}"/>
    <cellStyle name="Normal 12 2 3 2 5 2 2" xfId="30240" xr:uid="{1FBDB1D2-FB5D-420D-86E5-A35FBD438325}"/>
    <cellStyle name="Normal 12 2 3 2 5 3" xfId="21792" xr:uid="{3113BAFC-AF08-44FF-B95A-65942B68066D}"/>
    <cellStyle name="Normal 12 2 3 2 6" xfId="9076" xr:uid="{F44FA333-002B-4861-85D7-26F28A7D5549}"/>
    <cellStyle name="Normal 12 2 3 2 6 2" xfId="26016" xr:uid="{83F7BD1D-8E11-46FD-98F4-9BE8543FABCD}"/>
    <cellStyle name="Normal 12 2 3 2 7" xfId="17568" xr:uid="{B635D9A4-4E24-4D85-A1FD-120A9AE67519}"/>
    <cellStyle name="Normal 12 2 3 3" xfId="796" xr:uid="{13ADC429-17B6-4C3D-9727-E7AF6204313A}"/>
    <cellStyle name="Normal 12 2 3 3 2" xfId="1858" xr:uid="{994AE285-8344-4FF4-846C-073148B29ABD}"/>
    <cellStyle name="Normal 12 2 3 3 2 2" xfId="3970" xr:uid="{4B0F867C-29AF-497D-A5F9-B805665BB92E}"/>
    <cellStyle name="Normal 12 2 3 3 2 2 2" xfId="8196" xr:uid="{F3F3E1F8-E106-40FC-A289-34624A4E3433}"/>
    <cellStyle name="Normal 12 2 3 3 2 2 2 2" xfId="16644" xr:uid="{F401B9ED-E268-4C6F-8DCA-241E8A6AE622}"/>
    <cellStyle name="Normal 12 2 3 3 2 2 2 2 2" xfId="33584" xr:uid="{10A05FD0-DB87-4E5B-940D-ACBC8AF85D5E}"/>
    <cellStyle name="Normal 12 2 3 3 2 2 2 3" xfId="25136" xr:uid="{E61C5F3E-9883-4A8D-A39E-ED80F0DD0F0C}"/>
    <cellStyle name="Normal 12 2 3 3 2 2 3" xfId="12420" xr:uid="{27AD1B4E-07A9-4CF6-9B7E-554AE7293D00}"/>
    <cellStyle name="Normal 12 2 3 3 2 2 3 2" xfId="29360" xr:uid="{DD711607-1031-4C8A-B52A-1E14B9249DAF}"/>
    <cellStyle name="Normal 12 2 3 3 2 2 4" xfId="20912" xr:uid="{0C108D5B-EFD1-401B-9B01-304F3522DEA4}"/>
    <cellStyle name="Normal 12 2 3 3 2 3" xfId="6084" xr:uid="{F546DD0A-86C5-4193-A180-F212E2C7C9ED}"/>
    <cellStyle name="Normal 12 2 3 3 2 3 2" xfId="14532" xr:uid="{FD2E6A82-1CE5-4575-B238-45166E42477A}"/>
    <cellStyle name="Normal 12 2 3 3 2 3 2 2" xfId="31472" xr:uid="{1A66FF6E-F21F-4EE3-8B8C-DE42BC38CE1D}"/>
    <cellStyle name="Normal 12 2 3 3 2 3 3" xfId="23024" xr:uid="{B56535FF-240B-41D4-BBF7-4CF6FCA25D46}"/>
    <cellStyle name="Normal 12 2 3 3 2 4" xfId="10308" xr:uid="{1969D0ED-82FB-4AAD-9960-9C0CFAD0ED5D}"/>
    <cellStyle name="Normal 12 2 3 3 2 4 2" xfId="27248" xr:uid="{01CE0F01-B34B-4DA5-9BFB-47969D7405E5}"/>
    <cellStyle name="Normal 12 2 3 3 2 5" xfId="18800" xr:uid="{6D5A3E62-60E9-427B-9E19-CF1950A82A26}"/>
    <cellStyle name="Normal 12 2 3 3 3" xfId="2914" xr:uid="{DF7C499B-9684-4EB6-ADFE-02FDEE237988}"/>
    <cellStyle name="Normal 12 2 3 3 3 2" xfId="7140" xr:uid="{F10C824B-6F73-4176-86EC-552C2AFCA090}"/>
    <cellStyle name="Normal 12 2 3 3 3 2 2" xfId="15588" xr:uid="{499EB6BC-DB1D-4CB6-B0F9-D9012A4BA45B}"/>
    <cellStyle name="Normal 12 2 3 3 3 2 2 2" xfId="32528" xr:uid="{BBECD618-73EE-401B-ADCC-4A182E985123}"/>
    <cellStyle name="Normal 12 2 3 3 3 2 3" xfId="24080" xr:uid="{5D1A0EBD-2732-4E8D-AD80-D269D7C73AD4}"/>
    <cellStyle name="Normal 12 2 3 3 3 3" xfId="11364" xr:uid="{02A9C51A-0C59-4911-AA6A-106E375C5D13}"/>
    <cellStyle name="Normal 12 2 3 3 3 3 2" xfId="28304" xr:uid="{C8B36D55-F77B-46E6-B7F5-0B93EE59B82F}"/>
    <cellStyle name="Normal 12 2 3 3 3 4" xfId="19856" xr:uid="{317187C6-35E4-4E22-BC9B-E772A21CBA6B}"/>
    <cellStyle name="Normal 12 2 3 3 4" xfId="5028" xr:uid="{30D2C668-C0B2-4533-B0E5-20D364E64861}"/>
    <cellStyle name="Normal 12 2 3 3 4 2" xfId="13476" xr:uid="{9A7E870B-14FC-49A8-A1CB-4FF4C01DF187}"/>
    <cellStyle name="Normal 12 2 3 3 4 2 2" xfId="30416" xr:uid="{F8323039-03C4-4F57-8FE2-C83668B2BA50}"/>
    <cellStyle name="Normal 12 2 3 3 4 3" xfId="21968" xr:uid="{13A756F1-887F-4B1B-AD7C-B2C4BBCA472E}"/>
    <cellStyle name="Normal 12 2 3 3 5" xfId="9252" xr:uid="{3E759886-880C-4E9D-86D4-5FE47CF04F44}"/>
    <cellStyle name="Normal 12 2 3 3 5 2" xfId="26192" xr:uid="{6C5054D1-5A07-47D6-8A0F-DBFDF4D055F1}"/>
    <cellStyle name="Normal 12 2 3 3 6" xfId="17744" xr:uid="{A7379C4E-6077-4DC6-B799-9549F6162AD2}"/>
    <cellStyle name="Normal 12 2 3 4" xfId="1148" xr:uid="{275535A3-B73D-488D-B644-5566B6A03C3C}"/>
    <cellStyle name="Normal 12 2 3 4 2" xfId="2210" xr:uid="{BA587CE4-8ADE-4836-A99B-6E1187B33B2C}"/>
    <cellStyle name="Normal 12 2 3 4 2 2" xfId="4322" xr:uid="{EA1ECC66-23C8-42A5-8DB3-15182615E82C}"/>
    <cellStyle name="Normal 12 2 3 4 2 2 2" xfId="8548" xr:uid="{D45E8118-957F-4C52-807B-D0A1F22E5257}"/>
    <cellStyle name="Normal 12 2 3 4 2 2 2 2" xfId="16996" xr:uid="{D37A6859-4C6E-45C3-BCDD-76A1CF7D9121}"/>
    <cellStyle name="Normal 12 2 3 4 2 2 2 2 2" xfId="33936" xr:uid="{97DF99D9-3F56-4B22-BB97-904B3D6E952B}"/>
    <cellStyle name="Normal 12 2 3 4 2 2 2 3" xfId="25488" xr:uid="{2650E3D3-F06B-466D-8F26-1800E35B4EE2}"/>
    <cellStyle name="Normal 12 2 3 4 2 2 3" xfId="12772" xr:uid="{6B9F366B-CDFA-4E4D-A4BA-F64FA5B35CDE}"/>
    <cellStyle name="Normal 12 2 3 4 2 2 3 2" xfId="29712" xr:uid="{A864D6FA-26EF-49D0-99C8-6F463867AE1D}"/>
    <cellStyle name="Normal 12 2 3 4 2 2 4" xfId="21264" xr:uid="{7B9EDD9D-3C1E-493F-84B2-63207BBD95EA}"/>
    <cellStyle name="Normal 12 2 3 4 2 3" xfId="6436" xr:uid="{57D20499-2830-4270-94B7-57706708CC2E}"/>
    <cellStyle name="Normal 12 2 3 4 2 3 2" xfId="14884" xr:uid="{9E07A181-D903-4613-85AB-CF2CDEEB9242}"/>
    <cellStyle name="Normal 12 2 3 4 2 3 2 2" xfId="31824" xr:uid="{6CFD32F2-C87E-40EA-BBA0-9298A3815DAB}"/>
    <cellStyle name="Normal 12 2 3 4 2 3 3" xfId="23376" xr:uid="{5683750C-0B86-48C7-AF8C-6E001FED92B5}"/>
    <cellStyle name="Normal 12 2 3 4 2 4" xfId="10660" xr:uid="{4277BC55-637E-4719-900D-741B52736686}"/>
    <cellStyle name="Normal 12 2 3 4 2 4 2" xfId="27600" xr:uid="{985AE9D0-9DCC-4E05-A206-40652DFED3A5}"/>
    <cellStyle name="Normal 12 2 3 4 2 5" xfId="19152" xr:uid="{4F2241CA-AF16-4101-BAD1-FB735DEED706}"/>
    <cellStyle name="Normal 12 2 3 4 3" xfId="3266" xr:uid="{89FD800F-4528-4E26-A3E8-26BA575FE1CF}"/>
    <cellStyle name="Normal 12 2 3 4 3 2" xfId="7492" xr:uid="{9967D1DB-B19F-4998-88B8-5A6059A7CD41}"/>
    <cellStyle name="Normal 12 2 3 4 3 2 2" xfId="15940" xr:uid="{C20CE5C5-DC67-44E7-958C-0D79DE8DC69D}"/>
    <cellStyle name="Normal 12 2 3 4 3 2 2 2" xfId="32880" xr:uid="{8A82702F-B36F-48DD-A5A4-D735A0C3165E}"/>
    <cellStyle name="Normal 12 2 3 4 3 2 3" xfId="24432" xr:uid="{7D1B6788-22C8-447A-B1EB-2F43F200C560}"/>
    <cellStyle name="Normal 12 2 3 4 3 3" xfId="11716" xr:uid="{8D34732B-DD1C-4A4C-B79D-607CB8B67382}"/>
    <cellStyle name="Normal 12 2 3 4 3 3 2" xfId="28656" xr:uid="{AD68591B-CE19-4A1B-BD02-E8A8205DA5B6}"/>
    <cellStyle name="Normal 12 2 3 4 3 4" xfId="20208" xr:uid="{C7B9604D-0CDD-4D7C-B113-A097E7A5D595}"/>
    <cellStyle name="Normal 12 2 3 4 4" xfId="5380" xr:uid="{B4A5CBBB-89FC-4A29-9D65-5A10CFBF7A1C}"/>
    <cellStyle name="Normal 12 2 3 4 4 2" xfId="13828" xr:uid="{4E1612A8-34F6-4070-8AC2-AFE010C5E57C}"/>
    <cellStyle name="Normal 12 2 3 4 4 2 2" xfId="30768" xr:uid="{DC3F399F-0926-4A14-8CFC-BF6D4D824F2B}"/>
    <cellStyle name="Normal 12 2 3 4 4 3" xfId="22320" xr:uid="{31C8B3AF-CEC9-4A4D-B55E-8A39A7E91727}"/>
    <cellStyle name="Normal 12 2 3 4 5" xfId="9604" xr:uid="{0E261AE3-C263-4220-83A5-59881D4D0C6D}"/>
    <cellStyle name="Normal 12 2 3 4 5 2" xfId="26544" xr:uid="{6B6D9C21-D80E-4166-9719-120D65226610}"/>
    <cellStyle name="Normal 12 2 3 4 6" xfId="18096" xr:uid="{7DF725AF-4898-4339-BD87-3AABFEEA9310}"/>
    <cellStyle name="Normal 12 2 3 5" xfId="1330" xr:uid="{1205C352-F634-43F1-BC3E-649096F7427D}"/>
    <cellStyle name="Normal 12 2 3 5 2" xfId="2386" xr:uid="{0C071BA9-F735-4746-A702-0AF4DC76C5A3}"/>
    <cellStyle name="Normal 12 2 3 5 2 2" xfId="4498" xr:uid="{EBB6B551-4CFF-41D2-BFCF-5FF33435AE6D}"/>
    <cellStyle name="Normal 12 2 3 5 2 2 2" xfId="8724" xr:uid="{2094250F-7C7D-45D1-A50F-06BFF89F4100}"/>
    <cellStyle name="Normal 12 2 3 5 2 2 2 2" xfId="17172" xr:uid="{9375F388-FE4A-4E15-9A6E-99759CBDEC9C}"/>
    <cellStyle name="Normal 12 2 3 5 2 2 2 2 2" xfId="34112" xr:uid="{A8783D48-52FC-4F68-90C6-B6E18DBB9FDB}"/>
    <cellStyle name="Normal 12 2 3 5 2 2 2 3" xfId="25664" xr:uid="{2133CD17-981F-4278-9C1B-3576318A17A4}"/>
    <cellStyle name="Normal 12 2 3 5 2 2 3" xfId="12948" xr:uid="{0C713D24-1595-4E55-86C6-8A24D4AD96CE}"/>
    <cellStyle name="Normal 12 2 3 5 2 2 3 2" xfId="29888" xr:uid="{801CF5C8-087C-49BD-A498-7DADB9B8D3EC}"/>
    <cellStyle name="Normal 12 2 3 5 2 2 4" xfId="21440" xr:uid="{925DAEFA-0E7D-403F-A469-17FECDAFC5C4}"/>
    <cellStyle name="Normal 12 2 3 5 2 3" xfId="6612" xr:uid="{4D7219FF-13FF-4A17-82F9-2133CA8C3A32}"/>
    <cellStyle name="Normal 12 2 3 5 2 3 2" xfId="15060" xr:uid="{9518425B-555B-47C6-8BFD-CA7BA4A9D87A}"/>
    <cellStyle name="Normal 12 2 3 5 2 3 2 2" xfId="32000" xr:uid="{FBEC906C-5A1E-42C2-BC9F-3392D3CC710E}"/>
    <cellStyle name="Normal 12 2 3 5 2 3 3" xfId="23552" xr:uid="{6E1F3013-4520-42DA-B8A7-2F7A5809F41B}"/>
    <cellStyle name="Normal 12 2 3 5 2 4" xfId="10836" xr:uid="{A960AC62-1144-4054-8C71-2D5AE13DFED7}"/>
    <cellStyle name="Normal 12 2 3 5 2 4 2" xfId="27776" xr:uid="{F7AD6002-2BD8-4443-92CA-971A9B7D8773}"/>
    <cellStyle name="Normal 12 2 3 5 2 5" xfId="19328" xr:uid="{58909DC7-84FA-4D40-84F1-1007ABA510F7}"/>
    <cellStyle name="Normal 12 2 3 5 3" xfId="3442" xr:uid="{3A9594B8-EBFF-4F63-A4DB-7C3587B8556A}"/>
    <cellStyle name="Normal 12 2 3 5 3 2" xfId="7668" xr:uid="{785DA9BB-4F0D-4CBD-AF1D-06D11FA49DA6}"/>
    <cellStyle name="Normal 12 2 3 5 3 2 2" xfId="16116" xr:uid="{9CB1B7DE-4BC8-4C01-BA3A-FB3251809F8E}"/>
    <cellStyle name="Normal 12 2 3 5 3 2 2 2" xfId="33056" xr:uid="{214E79EC-D6C4-4B8B-84C9-24581FA0BD7B}"/>
    <cellStyle name="Normal 12 2 3 5 3 2 3" xfId="24608" xr:uid="{B4650EBB-2378-4C48-9054-2F24752ED6F3}"/>
    <cellStyle name="Normal 12 2 3 5 3 3" xfId="11892" xr:uid="{D84B9CB9-3ABC-4B43-BE70-AF2F13137A92}"/>
    <cellStyle name="Normal 12 2 3 5 3 3 2" xfId="28832" xr:uid="{B9735755-46D7-4A38-9163-1B1C27CE690B}"/>
    <cellStyle name="Normal 12 2 3 5 3 4" xfId="20384" xr:uid="{1B6298B4-5442-4A1F-B2A8-1C7A838E549C}"/>
    <cellStyle name="Normal 12 2 3 5 4" xfId="5556" xr:uid="{92B71750-9117-410C-9D79-F8CBD30F4A68}"/>
    <cellStyle name="Normal 12 2 3 5 4 2" xfId="14004" xr:uid="{B755309B-00BC-483B-B9FF-18E17B9F5F2A}"/>
    <cellStyle name="Normal 12 2 3 5 4 2 2" xfId="30944" xr:uid="{E14BAFB7-E736-4291-B873-4A485DEB3D3E}"/>
    <cellStyle name="Normal 12 2 3 5 4 3" xfId="22496" xr:uid="{7AF594AB-8AD2-4BDE-832B-B401853B24FC}"/>
    <cellStyle name="Normal 12 2 3 5 5" xfId="9780" xr:uid="{D5CB2342-5A0C-4488-8B8B-97B488174BF2}"/>
    <cellStyle name="Normal 12 2 3 5 5 2" xfId="26720" xr:uid="{AB718447-DBFB-4B28-85E9-A9117963FAF5}"/>
    <cellStyle name="Normal 12 2 3 5 6" xfId="18272" xr:uid="{0B66417F-8C80-4C51-B36D-8C89268B2782}"/>
    <cellStyle name="Normal 12 2 3 6" xfId="1506" xr:uid="{E7A8F178-B072-414A-9FBB-8AD766E6B157}"/>
    <cellStyle name="Normal 12 2 3 6 2" xfId="3618" xr:uid="{6965287F-BEA2-4D72-B248-5558C443D581}"/>
    <cellStyle name="Normal 12 2 3 6 2 2" xfId="7844" xr:uid="{20F6ECED-0A5A-4444-8EC3-53F9CF510CE2}"/>
    <cellStyle name="Normal 12 2 3 6 2 2 2" xfId="16292" xr:uid="{5475E607-6D7B-4F89-8EB9-D9F6446CD5C6}"/>
    <cellStyle name="Normal 12 2 3 6 2 2 2 2" xfId="33232" xr:uid="{A66C7427-F440-44F4-B3EE-B1DB60A9210B}"/>
    <cellStyle name="Normal 12 2 3 6 2 2 3" xfId="24784" xr:uid="{62C99AA9-728B-4A84-A793-F6A6DAE11AAD}"/>
    <cellStyle name="Normal 12 2 3 6 2 3" xfId="12068" xr:uid="{FB9CE8A0-5DA5-43A7-83B4-C9C5386B7F50}"/>
    <cellStyle name="Normal 12 2 3 6 2 3 2" xfId="29008" xr:uid="{1FF4D0C3-263D-4413-BA6D-1EF827A2A916}"/>
    <cellStyle name="Normal 12 2 3 6 2 4" xfId="20560" xr:uid="{93DA029F-1166-4791-8397-C9D37A7DD20F}"/>
    <cellStyle name="Normal 12 2 3 6 3" xfId="5732" xr:uid="{FA5666B5-CFCB-4F75-8E52-494AC509537E}"/>
    <cellStyle name="Normal 12 2 3 6 3 2" xfId="14180" xr:uid="{9BB5D949-1238-44DE-9016-D5B59CB7F27C}"/>
    <cellStyle name="Normal 12 2 3 6 3 2 2" xfId="31120" xr:uid="{8CABEBE5-05BD-4C09-8F4D-5ACF814AF1B9}"/>
    <cellStyle name="Normal 12 2 3 6 3 3" xfId="22672" xr:uid="{15D48269-BE7D-41BC-8831-ADD484F248F2}"/>
    <cellStyle name="Normal 12 2 3 6 4" xfId="9956" xr:uid="{4E657205-7EAC-4A96-9CED-0BD16784F48A}"/>
    <cellStyle name="Normal 12 2 3 6 4 2" xfId="26896" xr:uid="{1ADB8B09-3D27-4187-80C6-CF14CB010613}"/>
    <cellStyle name="Normal 12 2 3 6 5" xfId="18448" xr:uid="{EE6780E2-6A53-41B3-8061-5A43EAA0D904}"/>
    <cellStyle name="Normal 12 2 3 7" xfId="2562" xr:uid="{C1E9B703-DE2B-4B67-BC78-211B0607842A}"/>
    <cellStyle name="Normal 12 2 3 7 2" xfId="6788" xr:uid="{4B26B203-A6A6-4138-A025-B5EC9C273BF8}"/>
    <cellStyle name="Normal 12 2 3 7 2 2" xfId="15236" xr:uid="{80811A5A-B19A-4D33-B76D-05A069A9432F}"/>
    <cellStyle name="Normal 12 2 3 7 2 2 2" xfId="32176" xr:uid="{B36ADAB4-A303-40D1-AB62-3BE5E92F4453}"/>
    <cellStyle name="Normal 12 2 3 7 2 3" xfId="23728" xr:uid="{EA1DE605-C766-4FD3-BBAD-2EEB64F04E7D}"/>
    <cellStyle name="Normal 12 2 3 7 3" xfId="11012" xr:uid="{20C99F95-0478-4405-A826-BB7215231A10}"/>
    <cellStyle name="Normal 12 2 3 7 3 2" xfId="27952" xr:uid="{2F8A2288-FC92-4220-BE9A-35E08A89CB55}"/>
    <cellStyle name="Normal 12 2 3 7 4" xfId="19504" xr:uid="{13C337F0-1051-40F3-8CA0-CA72E044F906}"/>
    <cellStyle name="Normal 12 2 3 8" xfId="4675" xr:uid="{79651C55-0607-4BB5-9DE8-D16249F7F09F}"/>
    <cellStyle name="Normal 12 2 3 8 2" xfId="13124" xr:uid="{4296E7F5-7336-4DB8-9559-3E1656F46BA9}"/>
    <cellStyle name="Normal 12 2 3 8 2 2" xfId="30064" xr:uid="{F6C3F5A9-6DCA-4045-8B23-ED631BEFF1EE}"/>
    <cellStyle name="Normal 12 2 3 8 3" xfId="21616" xr:uid="{1E59EEFC-027D-405A-A28B-58C328BFDC43}"/>
    <cellStyle name="Normal 12 2 3 9" xfId="8900" xr:uid="{AFB6F1EB-6270-4894-9D42-0B679ABD7903}"/>
    <cellStyle name="Normal 12 2 3 9 2" xfId="25840" xr:uid="{5F6B22BC-B6C4-42E8-82E1-84CAF8F3C818}"/>
    <cellStyle name="Normal 12 2 4" xfId="618" xr:uid="{5C8D610E-A019-4B68-A67C-AF04C7497257}"/>
    <cellStyle name="Normal 12 2 4 2" xfId="970" xr:uid="{0820F81C-A75D-4B76-8DA3-45117133A569}"/>
    <cellStyle name="Normal 12 2 4 2 2" xfId="2032" xr:uid="{02B7EAC3-7CA9-47E4-ABE2-5AAB2E4EDBB2}"/>
    <cellStyle name="Normal 12 2 4 2 2 2" xfId="4144" xr:uid="{FD5716D4-0C7E-441F-AAF4-7DE09EFF903B}"/>
    <cellStyle name="Normal 12 2 4 2 2 2 2" xfId="8370" xr:uid="{15383CE4-F0DC-406E-A985-E48FE3FFA688}"/>
    <cellStyle name="Normal 12 2 4 2 2 2 2 2" xfId="16818" xr:uid="{CB20861D-C7EB-4543-8AF6-D15745069126}"/>
    <cellStyle name="Normal 12 2 4 2 2 2 2 2 2" xfId="33758" xr:uid="{EFC65B60-D11F-46ED-AE04-A72E2E133291}"/>
    <cellStyle name="Normal 12 2 4 2 2 2 2 3" xfId="25310" xr:uid="{96AEB745-2D76-4555-B6E4-652E73FC6CCA}"/>
    <cellStyle name="Normal 12 2 4 2 2 2 3" xfId="12594" xr:uid="{8F4C632E-321A-4A82-BBAD-BF736955A4BD}"/>
    <cellStyle name="Normal 12 2 4 2 2 2 3 2" xfId="29534" xr:uid="{70D6CA2A-595E-4A5D-BBD6-32D33CF788E2}"/>
    <cellStyle name="Normal 12 2 4 2 2 2 4" xfId="21086" xr:uid="{A4834305-6AFF-4625-A4B4-361D1ABF64D5}"/>
    <cellStyle name="Normal 12 2 4 2 2 3" xfId="6258" xr:uid="{462AB837-921F-4DA3-B96C-B06737095F90}"/>
    <cellStyle name="Normal 12 2 4 2 2 3 2" xfId="14706" xr:uid="{0B23C037-99C6-4C9D-93ED-0E3B7CEAAD80}"/>
    <cellStyle name="Normal 12 2 4 2 2 3 2 2" xfId="31646" xr:uid="{5E9B7062-D9EA-43D9-942E-C918966E1A21}"/>
    <cellStyle name="Normal 12 2 4 2 2 3 3" xfId="23198" xr:uid="{DB4786B3-1BC4-4341-B0D6-BAB1826211CD}"/>
    <cellStyle name="Normal 12 2 4 2 2 4" xfId="10482" xr:uid="{AF8FC84F-E7C7-4AED-9057-C987AEC10E76}"/>
    <cellStyle name="Normal 12 2 4 2 2 4 2" xfId="27422" xr:uid="{17D745DE-26FD-4EF1-846B-090232079821}"/>
    <cellStyle name="Normal 12 2 4 2 2 5" xfId="18974" xr:uid="{093B1DAF-4846-414C-A57C-2967276C0D14}"/>
    <cellStyle name="Normal 12 2 4 2 3" xfId="3088" xr:uid="{E3F59ADC-14C6-4139-AC3F-5676CAA0CA55}"/>
    <cellStyle name="Normal 12 2 4 2 3 2" xfId="7314" xr:uid="{D1556EE7-73D5-4EBB-9C8E-28798107D4F5}"/>
    <cellStyle name="Normal 12 2 4 2 3 2 2" xfId="15762" xr:uid="{41C6DB3C-EB10-4F8B-BF71-4AF4D184B775}"/>
    <cellStyle name="Normal 12 2 4 2 3 2 2 2" xfId="32702" xr:uid="{2C06DA9B-63CA-48BB-AD38-B7F85C941776}"/>
    <cellStyle name="Normal 12 2 4 2 3 2 3" xfId="24254" xr:uid="{D24DC5E9-CBC3-4617-8C22-561F13880BDD}"/>
    <cellStyle name="Normal 12 2 4 2 3 3" xfId="11538" xr:uid="{95C229D7-3EB0-4469-906A-2EA83108D7AB}"/>
    <cellStyle name="Normal 12 2 4 2 3 3 2" xfId="28478" xr:uid="{9AA1E23D-22DD-4716-AC7D-8FE12A64D6A1}"/>
    <cellStyle name="Normal 12 2 4 2 3 4" xfId="20030" xr:uid="{95947712-0EBF-4A17-9718-7B808C473F25}"/>
    <cellStyle name="Normal 12 2 4 2 4" xfId="5202" xr:uid="{2E28A584-BDF8-4BD4-8C5D-2A9603FB99C7}"/>
    <cellStyle name="Normal 12 2 4 2 4 2" xfId="13650" xr:uid="{18EB644C-AF6D-4A28-8C3D-9AC2EBF4268F}"/>
    <cellStyle name="Normal 12 2 4 2 4 2 2" xfId="30590" xr:uid="{D6541CFA-3A44-4C2F-B397-DF21D62A2F29}"/>
    <cellStyle name="Normal 12 2 4 2 4 3" xfId="22142" xr:uid="{083D0408-369A-4B0C-A055-373EABBA7FED}"/>
    <cellStyle name="Normal 12 2 4 2 5" xfId="9426" xr:uid="{96F29F8A-0F1C-47E2-9B49-60D376D39755}"/>
    <cellStyle name="Normal 12 2 4 2 5 2" xfId="26366" xr:uid="{B51C72DC-E670-4E8B-B104-788F95C66664}"/>
    <cellStyle name="Normal 12 2 4 2 6" xfId="17918" xr:uid="{9C215F1E-924B-4243-AE3F-BDC32DF71AA4}"/>
    <cellStyle name="Normal 12 2 4 3" xfId="1680" xr:uid="{252D61F2-A23C-43DD-B060-4469822FD473}"/>
    <cellStyle name="Normal 12 2 4 3 2" xfId="3792" xr:uid="{06D281F1-8720-4242-A4D5-49F2538060C4}"/>
    <cellStyle name="Normal 12 2 4 3 2 2" xfId="8018" xr:uid="{1DBB61A8-2F90-41E2-8FF9-1182CDAEF01B}"/>
    <cellStyle name="Normal 12 2 4 3 2 2 2" xfId="16466" xr:uid="{9922263C-C399-4C0A-A1FB-9C72A166C7A0}"/>
    <cellStyle name="Normal 12 2 4 3 2 2 2 2" xfId="33406" xr:uid="{6A45CB0B-3BA7-4B60-972C-EFF70DD33D2D}"/>
    <cellStyle name="Normal 12 2 4 3 2 2 3" xfId="24958" xr:uid="{44E100BB-5180-4D4A-B700-02A23E558066}"/>
    <cellStyle name="Normal 12 2 4 3 2 3" xfId="12242" xr:uid="{51F90A22-7C5E-4634-88CC-4F59D8CBA946}"/>
    <cellStyle name="Normal 12 2 4 3 2 3 2" xfId="29182" xr:uid="{0F088242-47C0-4F51-9255-9B63B0904C32}"/>
    <cellStyle name="Normal 12 2 4 3 2 4" xfId="20734" xr:uid="{510A8232-4166-482A-8924-836CF4CE339C}"/>
    <cellStyle name="Normal 12 2 4 3 3" xfId="5906" xr:uid="{37C8D4FD-6C0E-4011-8014-691F8F1C0E49}"/>
    <cellStyle name="Normal 12 2 4 3 3 2" xfId="14354" xr:uid="{B7FF4243-C292-485A-ADC6-9F801EECB9D3}"/>
    <cellStyle name="Normal 12 2 4 3 3 2 2" xfId="31294" xr:uid="{8B85D8E2-AE5D-4846-8C70-7ABFEDD82C7A}"/>
    <cellStyle name="Normal 12 2 4 3 3 3" xfId="22846" xr:uid="{69FBDEC3-EB21-445C-A1DA-2011E9CD52D9}"/>
    <cellStyle name="Normal 12 2 4 3 4" xfId="10130" xr:uid="{90AF1C90-7B47-4C36-99F0-9BC139406AB4}"/>
    <cellStyle name="Normal 12 2 4 3 4 2" xfId="27070" xr:uid="{D1B95CA2-AA10-4FC5-9E3D-50A079997508}"/>
    <cellStyle name="Normal 12 2 4 3 5" xfId="18622" xr:uid="{3F78C012-234E-48B8-A7C6-18793FB93A7D}"/>
    <cellStyle name="Normal 12 2 4 4" xfId="2736" xr:uid="{7D9E51EC-D831-46C0-83D8-F32E5BD14BBC}"/>
    <cellStyle name="Normal 12 2 4 4 2" xfId="6962" xr:uid="{FAB87021-CC4C-4D9E-B3CA-E6E27BD1B992}"/>
    <cellStyle name="Normal 12 2 4 4 2 2" xfId="15410" xr:uid="{480947EF-C970-45A7-BD62-6BB19823DEAD}"/>
    <cellStyle name="Normal 12 2 4 4 2 2 2" xfId="32350" xr:uid="{ACBFB1AD-3147-41FD-B50D-A002CCFA4668}"/>
    <cellStyle name="Normal 12 2 4 4 2 3" xfId="23902" xr:uid="{D3245603-52A6-4FB4-BA50-ECA90839D931}"/>
    <cellStyle name="Normal 12 2 4 4 3" xfId="11186" xr:uid="{935BC9BA-2124-4F62-8146-D9671DD4A907}"/>
    <cellStyle name="Normal 12 2 4 4 3 2" xfId="28126" xr:uid="{797E4434-CC1D-4A61-936E-6430D3151376}"/>
    <cellStyle name="Normal 12 2 4 4 4" xfId="19678" xr:uid="{0DA69FAD-EBE1-4345-8875-499EE31CB0FF}"/>
    <cellStyle name="Normal 12 2 4 5" xfId="4850" xr:uid="{DC2FA61A-C77B-48B5-AEDE-0450DE30ECD5}"/>
    <cellStyle name="Normal 12 2 4 5 2" xfId="13298" xr:uid="{BE1F659E-547F-4F5A-A887-9964C38A3E90}"/>
    <cellStyle name="Normal 12 2 4 5 2 2" xfId="30238" xr:uid="{B5A7E956-6BF6-471C-8FFF-9FE21EFE5767}"/>
    <cellStyle name="Normal 12 2 4 5 3" xfId="21790" xr:uid="{964E9B1B-B9DB-4BCA-8009-DD0AA38388D2}"/>
    <cellStyle name="Normal 12 2 4 6" xfId="9074" xr:uid="{8EDDC059-30AA-4CB8-A74D-31C1A7FDB31C}"/>
    <cellStyle name="Normal 12 2 4 6 2" xfId="26014" xr:uid="{06F95D5C-5314-401A-A042-3257AE8F1288}"/>
    <cellStyle name="Normal 12 2 4 7" xfId="17566" xr:uid="{3B081A41-EEFB-461A-A6B8-005AB7FE67C5}"/>
    <cellStyle name="Normal 12 2 5" xfId="794" xr:uid="{78DDD4A5-4CF6-492D-905B-717F275145CF}"/>
    <cellStyle name="Normal 12 2 5 2" xfId="1856" xr:uid="{EAF22728-1049-4C2B-BA46-10952CB25811}"/>
    <cellStyle name="Normal 12 2 5 2 2" xfId="3968" xr:uid="{577960B5-6EBC-4D6C-BDC3-814D47F14680}"/>
    <cellStyle name="Normal 12 2 5 2 2 2" xfId="8194" xr:uid="{267E8072-6638-4F5D-84FB-2A7080F7ED54}"/>
    <cellStyle name="Normal 12 2 5 2 2 2 2" xfId="16642" xr:uid="{F398A280-AFC6-45BA-A175-CEBA126F06E6}"/>
    <cellStyle name="Normal 12 2 5 2 2 2 2 2" xfId="33582" xr:uid="{6CD1B116-64FA-4958-A1ED-76423D0EAED7}"/>
    <cellStyle name="Normal 12 2 5 2 2 2 3" xfId="25134" xr:uid="{2EC8C00F-70B6-42F4-BCB2-EF1970977D03}"/>
    <cellStyle name="Normal 12 2 5 2 2 3" xfId="12418" xr:uid="{E77D1363-312D-49F9-BA33-32FD1AA8007D}"/>
    <cellStyle name="Normal 12 2 5 2 2 3 2" xfId="29358" xr:uid="{E8290546-4EA9-401B-91B6-2B9FC9CF69E4}"/>
    <cellStyle name="Normal 12 2 5 2 2 4" xfId="20910" xr:uid="{292AB894-44B4-4107-9C6F-9C47062E4AF7}"/>
    <cellStyle name="Normal 12 2 5 2 3" xfId="6082" xr:uid="{C3D12BEE-3EE6-4B52-88DC-ABA375C1E9C5}"/>
    <cellStyle name="Normal 12 2 5 2 3 2" xfId="14530" xr:uid="{8B18091D-5E81-4C34-AA49-65DF33065042}"/>
    <cellStyle name="Normal 12 2 5 2 3 2 2" xfId="31470" xr:uid="{14CC9C9C-5C25-4D91-BF0F-56AF28F8CFF7}"/>
    <cellStyle name="Normal 12 2 5 2 3 3" xfId="23022" xr:uid="{60B038DB-06FC-4973-B7D5-681980D85663}"/>
    <cellStyle name="Normal 12 2 5 2 4" xfId="10306" xr:uid="{48292886-078A-4707-91A3-5B8CF1C46C25}"/>
    <cellStyle name="Normal 12 2 5 2 4 2" xfId="27246" xr:uid="{B0431DFB-E527-4963-BB8C-972D18657FCE}"/>
    <cellStyle name="Normal 12 2 5 2 5" xfId="18798" xr:uid="{BCC175E8-4D5A-4287-BFF3-D926F8C73DC3}"/>
    <cellStyle name="Normal 12 2 5 3" xfId="2912" xr:uid="{DC259FBD-F63A-46DB-BF4F-6286BEBC930B}"/>
    <cellStyle name="Normal 12 2 5 3 2" xfId="7138" xr:uid="{08EF254D-C1BA-43E7-B12D-8882FA1990B6}"/>
    <cellStyle name="Normal 12 2 5 3 2 2" xfId="15586" xr:uid="{AF8E1A27-0D07-4BDC-8C78-EE7CD8871AF2}"/>
    <cellStyle name="Normal 12 2 5 3 2 2 2" xfId="32526" xr:uid="{12915E40-AD47-482A-85F6-EF9F4171EF01}"/>
    <cellStyle name="Normal 12 2 5 3 2 3" xfId="24078" xr:uid="{7156A13B-BC66-42BE-A799-DF09ADFFE6A4}"/>
    <cellStyle name="Normal 12 2 5 3 3" xfId="11362" xr:uid="{B9C8E771-7D85-4646-96A6-8EE01DB154E0}"/>
    <cellStyle name="Normal 12 2 5 3 3 2" xfId="28302" xr:uid="{3954C11A-C16A-4693-8256-BF7095248445}"/>
    <cellStyle name="Normal 12 2 5 3 4" xfId="19854" xr:uid="{AD618215-9EC5-4B6F-B62C-0F6B0D287883}"/>
    <cellStyle name="Normal 12 2 5 4" xfId="5026" xr:uid="{AB16C00F-C87B-4E9F-A1D4-0693DBEA85B9}"/>
    <cellStyle name="Normal 12 2 5 4 2" xfId="13474" xr:uid="{BAD483DB-FDC7-4717-8AB4-D4A2008E3A24}"/>
    <cellStyle name="Normal 12 2 5 4 2 2" xfId="30414" xr:uid="{4263B666-AB1F-4498-A50A-067A9D305C7C}"/>
    <cellStyle name="Normal 12 2 5 4 3" xfId="21966" xr:uid="{3624B3EB-E6C2-420F-BDF3-1486C6AE471D}"/>
    <cellStyle name="Normal 12 2 5 5" xfId="9250" xr:uid="{7034148B-8AB9-47EC-BAB4-C57747A7E4B9}"/>
    <cellStyle name="Normal 12 2 5 5 2" xfId="26190" xr:uid="{FAF687D7-27AC-431F-94C1-701C0BBC24B6}"/>
    <cellStyle name="Normal 12 2 5 6" xfId="17742" xr:uid="{4C5CB178-7D44-447C-B16E-888C111275F7}"/>
    <cellStyle name="Normal 12 2 6" xfId="1146" xr:uid="{6E3BE506-CA05-48A1-8254-90B163381284}"/>
    <cellStyle name="Normal 12 2 6 2" xfId="2208" xr:uid="{C20836CA-99E6-4EB6-908C-BC2FC04884DF}"/>
    <cellStyle name="Normal 12 2 6 2 2" xfId="4320" xr:uid="{33C88C38-C895-4A27-BADA-C66B83D16BD8}"/>
    <cellStyle name="Normal 12 2 6 2 2 2" xfId="8546" xr:uid="{BF4669AD-6A7B-456C-8E27-88428BF0FF39}"/>
    <cellStyle name="Normal 12 2 6 2 2 2 2" xfId="16994" xr:uid="{587C16D4-41F2-4D19-83BC-ED09E4341BDC}"/>
    <cellStyle name="Normal 12 2 6 2 2 2 2 2" xfId="33934" xr:uid="{4B63B533-3F2B-481F-ACF3-4FB3735EA953}"/>
    <cellStyle name="Normal 12 2 6 2 2 2 3" xfId="25486" xr:uid="{583D41C2-A654-4D0B-8B54-3ED00343F29E}"/>
    <cellStyle name="Normal 12 2 6 2 2 3" xfId="12770" xr:uid="{F13BB609-7D61-4B0F-ACA5-5D09220C8B30}"/>
    <cellStyle name="Normal 12 2 6 2 2 3 2" xfId="29710" xr:uid="{9F99E0C5-0E49-4DE1-AE72-BF84C16A660B}"/>
    <cellStyle name="Normal 12 2 6 2 2 4" xfId="21262" xr:uid="{6A0D56EB-98EE-4821-8A9C-FCA6D7CAA88C}"/>
    <cellStyle name="Normal 12 2 6 2 3" xfId="6434" xr:uid="{E5B82ABF-3B04-4A6A-9BB2-B179A538844B}"/>
    <cellStyle name="Normal 12 2 6 2 3 2" xfId="14882" xr:uid="{6029F299-D3AD-479B-A55D-39AFE2C9C93D}"/>
    <cellStyle name="Normal 12 2 6 2 3 2 2" xfId="31822" xr:uid="{3BB85AB7-01D1-4210-94B7-1096C3F51962}"/>
    <cellStyle name="Normal 12 2 6 2 3 3" xfId="23374" xr:uid="{73F057C8-F9DE-4F4D-94D8-86EE04237CAC}"/>
    <cellStyle name="Normal 12 2 6 2 4" xfId="10658" xr:uid="{C01D3163-7EF4-4333-AC02-DCEA37F494D6}"/>
    <cellStyle name="Normal 12 2 6 2 4 2" xfId="27598" xr:uid="{74AECFDB-917A-4170-B8BB-B5F597CA4A41}"/>
    <cellStyle name="Normal 12 2 6 2 5" xfId="19150" xr:uid="{4B1283BF-4BD9-4313-B138-BAF49AC153B7}"/>
    <cellStyle name="Normal 12 2 6 3" xfId="3264" xr:uid="{6272D024-356B-491B-AFD7-B5A004025533}"/>
    <cellStyle name="Normal 12 2 6 3 2" xfId="7490" xr:uid="{1FF67B11-27A5-4EE6-978A-2B2893C1EE47}"/>
    <cellStyle name="Normal 12 2 6 3 2 2" xfId="15938" xr:uid="{EB3E1887-83C6-4E02-AC2E-48C593D34E59}"/>
    <cellStyle name="Normal 12 2 6 3 2 2 2" xfId="32878" xr:uid="{5BD76E3B-9D44-4F35-B47E-7FF44FD89CD6}"/>
    <cellStyle name="Normal 12 2 6 3 2 3" xfId="24430" xr:uid="{FB7D5D60-FDF0-42F8-8969-04EA835FB8D5}"/>
    <cellStyle name="Normal 12 2 6 3 3" xfId="11714" xr:uid="{06C2B8E6-7538-4734-8C36-377A14FA25E1}"/>
    <cellStyle name="Normal 12 2 6 3 3 2" xfId="28654" xr:uid="{FEDAC1ED-49AF-4FD1-A6D0-D5B1820402B8}"/>
    <cellStyle name="Normal 12 2 6 3 4" xfId="20206" xr:uid="{F827E8C9-D502-4329-B292-E2D93C73AA3C}"/>
    <cellStyle name="Normal 12 2 6 4" xfId="5378" xr:uid="{34C26156-F6ED-4B27-8058-7080D6A2167C}"/>
    <cellStyle name="Normal 12 2 6 4 2" xfId="13826" xr:uid="{D48CAA1F-99B1-4C25-837C-54F41C280F0E}"/>
    <cellStyle name="Normal 12 2 6 4 2 2" xfId="30766" xr:uid="{FF34EE8A-8999-45FA-B262-E19709827DE9}"/>
    <cellStyle name="Normal 12 2 6 4 3" xfId="22318" xr:uid="{46B6CDE2-0979-4235-ACAC-DB5EA8AB6B86}"/>
    <cellStyle name="Normal 12 2 6 5" xfId="9602" xr:uid="{AB07DD3B-80B0-442D-8AD4-8FF3EC626E9E}"/>
    <cellStyle name="Normal 12 2 6 5 2" xfId="26542" xr:uid="{221575DF-3BF0-417A-B825-3C1F2495FCC6}"/>
    <cellStyle name="Normal 12 2 6 6" xfId="18094" xr:uid="{6C8B5154-A264-4385-9D5E-879CD93111DB}"/>
    <cellStyle name="Normal 12 2 7" xfId="1328" xr:uid="{561F723B-A380-4084-B4AC-639C6D0F868C}"/>
    <cellStyle name="Normal 12 2 7 2" xfId="2384" xr:uid="{8887D7B2-10B1-473A-9BEA-5350E5163B7B}"/>
    <cellStyle name="Normal 12 2 7 2 2" xfId="4496" xr:uid="{310D7409-9041-40B7-8F00-76486976EF3C}"/>
    <cellStyle name="Normal 12 2 7 2 2 2" xfId="8722" xr:uid="{B164D03F-7CBE-476D-ACEE-6AAD26AD9ACF}"/>
    <cellStyle name="Normal 12 2 7 2 2 2 2" xfId="17170" xr:uid="{5D6BD073-D688-4330-8611-DFFDF46E34D4}"/>
    <cellStyle name="Normal 12 2 7 2 2 2 2 2" xfId="34110" xr:uid="{6341D4E8-51B6-4906-A87E-ED94ED666522}"/>
    <cellStyle name="Normal 12 2 7 2 2 2 3" xfId="25662" xr:uid="{F44597A1-D190-4065-B862-90191B4452D5}"/>
    <cellStyle name="Normal 12 2 7 2 2 3" xfId="12946" xr:uid="{38D88630-5529-4B07-8A93-81BE43DE3202}"/>
    <cellStyle name="Normal 12 2 7 2 2 3 2" xfId="29886" xr:uid="{3CA7DDE8-B5CB-4350-9E25-BF11AB42C9E9}"/>
    <cellStyle name="Normal 12 2 7 2 2 4" xfId="21438" xr:uid="{602944B7-138D-4CDC-A645-BC26FC41E1BF}"/>
    <cellStyle name="Normal 12 2 7 2 3" xfId="6610" xr:uid="{BC377E86-94A8-41D9-BCE3-BF7774822E7C}"/>
    <cellStyle name="Normal 12 2 7 2 3 2" xfId="15058" xr:uid="{4911C55A-34D4-4AF2-A772-57D2D9F17C4D}"/>
    <cellStyle name="Normal 12 2 7 2 3 2 2" xfId="31998" xr:uid="{884C6A72-35D5-4A6C-8E0C-9A7B415F560F}"/>
    <cellStyle name="Normal 12 2 7 2 3 3" xfId="23550" xr:uid="{C61C5A2D-7FB5-4985-87AC-3B379FA44C1D}"/>
    <cellStyle name="Normal 12 2 7 2 4" xfId="10834" xr:uid="{3E450554-6982-487F-82E7-34F3B84802A3}"/>
    <cellStyle name="Normal 12 2 7 2 4 2" xfId="27774" xr:uid="{D98996E3-4578-4287-89AD-69E4013D986A}"/>
    <cellStyle name="Normal 12 2 7 2 5" xfId="19326" xr:uid="{EDBF8F53-42ED-41B5-B5A0-BCAFEBAA891E}"/>
    <cellStyle name="Normal 12 2 7 3" xfId="3440" xr:uid="{1BC2F727-FAEE-4B61-9058-1A5B9FE4DB69}"/>
    <cellStyle name="Normal 12 2 7 3 2" xfId="7666" xr:uid="{F23164DC-0061-48EB-A372-7FBD2F5D7542}"/>
    <cellStyle name="Normal 12 2 7 3 2 2" xfId="16114" xr:uid="{67A4F979-F050-4DAD-B93F-AA2E1A3D821B}"/>
    <cellStyle name="Normal 12 2 7 3 2 2 2" xfId="33054" xr:uid="{AAE417B0-BEFD-4C5A-8C02-5FED16FA681B}"/>
    <cellStyle name="Normal 12 2 7 3 2 3" xfId="24606" xr:uid="{1E1030DC-6D59-493A-AA83-CBF735A8F31A}"/>
    <cellStyle name="Normal 12 2 7 3 3" xfId="11890" xr:uid="{F3320F22-C227-4B00-B402-6FD18343217A}"/>
    <cellStyle name="Normal 12 2 7 3 3 2" xfId="28830" xr:uid="{4FCF7740-E735-43EE-A5B2-9A125237B2B2}"/>
    <cellStyle name="Normal 12 2 7 3 4" xfId="20382" xr:uid="{2A278122-8300-491B-AF1C-0B41B2BBF764}"/>
    <cellStyle name="Normal 12 2 7 4" xfId="5554" xr:uid="{2BAD44BB-66EA-4847-980F-80D3AD75BE53}"/>
    <cellStyle name="Normal 12 2 7 4 2" xfId="14002" xr:uid="{CC4F5346-2C84-4E80-9A93-0837F2A3174B}"/>
    <cellStyle name="Normal 12 2 7 4 2 2" xfId="30942" xr:uid="{F732D0C6-08E5-4F64-A987-1EBAA56883A2}"/>
    <cellStyle name="Normal 12 2 7 4 3" xfId="22494" xr:uid="{B298A492-55CA-4CAE-A713-511073F78599}"/>
    <cellStyle name="Normal 12 2 7 5" xfId="9778" xr:uid="{49441A63-3703-42F1-A222-A55CB7893039}"/>
    <cellStyle name="Normal 12 2 7 5 2" xfId="26718" xr:uid="{12D6B14B-866F-47C8-8203-200EF5678C6D}"/>
    <cellStyle name="Normal 12 2 7 6" xfId="18270" xr:uid="{1E4BF5E1-88F8-4CD2-B361-856CC4ED7DA3}"/>
    <cellStyle name="Normal 12 2 8" xfId="1504" xr:uid="{40E66724-6F19-4C70-BD8C-BBADC83F35AB}"/>
    <cellStyle name="Normal 12 2 8 2" xfId="3616" xr:uid="{91FD775E-C3EC-4F95-85A6-E6FAD1D777F5}"/>
    <cellStyle name="Normal 12 2 8 2 2" xfId="7842" xr:uid="{58847005-E945-42B5-ACC1-9FCB55D3DADE}"/>
    <cellStyle name="Normal 12 2 8 2 2 2" xfId="16290" xr:uid="{E0B03466-566E-4A1D-B870-7A3C8779CDB5}"/>
    <cellStyle name="Normal 12 2 8 2 2 2 2" xfId="33230" xr:uid="{E0BEFED0-0055-4585-8F36-5B78044E1441}"/>
    <cellStyle name="Normal 12 2 8 2 2 3" xfId="24782" xr:uid="{E6F789A5-675B-40C8-9312-D9F6700DE0F7}"/>
    <cellStyle name="Normal 12 2 8 2 3" xfId="12066" xr:uid="{0D7B347C-4C99-44CC-BD02-50808118A3E1}"/>
    <cellStyle name="Normal 12 2 8 2 3 2" xfId="29006" xr:uid="{844477A8-6E3D-4574-AD09-16C5CCFCD882}"/>
    <cellStyle name="Normal 12 2 8 2 4" xfId="20558" xr:uid="{FD506268-D940-4CD0-83A1-E6D8A2F06233}"/>
    <cellStyle name="Normal 12 2 8 3" xfId="5730" xr:uid="{61E31B08-FFDE-49BA-B689-7685CF2B3344}"/>
    <cellStyle name="Normal 12 2 8 3 2" xfId="14178" xr:uid="{75A33067-8FF2-443B-9B02-D8D4C5ABE01F}"/>
    <cellStyle name="Normal 12 2 8 3 2 2" xfId="31118" xr:uid="{A7B673C9-0E19-46AD-9EC7-274EB310E20F}"/>
    <cellStyle name="Normal 12 2 8 3 3" xfId="22670" xr:uid="{D78D1376-23E9-4579-8F46-E270920EB75B}"/>
    <cellStyle name="Normal 12 2 8 4" xfId="9954" xr:uid="{FC9FAC3B-8FA1-420C-B038-96099B85DF75}"/>
    <cellStyle name="Normal 12 2 8 4 2" xfId="26894" xr:uid="{29EE496A-7F5E-4A42-8D08-86975D9DA8B7}"/>
    <cellStyle name="Normal 12 2 8 5" xfId="18446" xr:uid="{A97CBFC4-BACD-4350-9DF0-F4CA4FAE29E6}"/>
    <cellStyle name="Normal 12 2 9" xfId="2560" xr:uid="{E6109C6C-BA22-4BF2-96C0-1BE5EEF8B24E}"/>
    <cellStyle name="Normal 12 2 9 2" xfId="6786" xr:uid="{6A0F1419-BFB0-4A2F-901C-7D7D3BCEB54A}"/>
    <cellStyle name="Normal 12 2 9 2 2" xfId="15234" xr:uid="{2D047BC1-F0F3-4938-A191-FD637888637A}"/>
    <cellStyle name="Normal 12 2 9 2 2 2" xfId="32174" xr:uid="{E37E34EF-7100-4310-A235-606320469AA9}"/>
    <cellStyle name="Normal 12 2 9 2 3" xfId="23726" xr:uid="{667135B3-9F41-4C7E-ABEC-530D90C07363}"/>
    <cellStyle name="Normal 12 2 9 3" xfId="11010" xr:uid="{E6D1E361-431F-4D4C-B11A-36ACA6490BEC}"/>
    <cellStyle name="Normal 12 2 9 3 2" xfId="27950" xr:uid="{F79CC412-8174-42AF-BCDD-1FE812BD0A65}"/>
    <cellStyle name="Normal 12 2 9 4" xfId="19502" xr:uid="{0825FA86-E861-4573-8525-A9D9DC5871E6}"/>
    <cellStyle name="Normal 12 3" xfId="281" xr:uid="{496E1091-39E0-4F6E-BAE3-C0610E6148CD}"/>
    <cellStyle name="Normal 12 4" xfId="282" xr:uid="{26A3D1D5-C366-45E8-A285-DA9F746B407A}"/>
    <cellStyle name="Normal 12 4 10" xfId="17393" xr:uid="{C53A49B6-9679-4E04-83C4-6C0E09513B26}"/>
    <cellStyle name="Normal 12 4 2" xfId="621" xr:uid="{C19B51CF-823E-49C7-96C8-898E0D7CFA3F}"/>
    <cellStyle name="Normal 12 4 2 2" xfId="973" xr:uid="{5AA66FE4-DC33-44FD-86FF-20243D93AF8B}"/>
    <cellStyle name="Normal 12 4 2 2 2" xfId="2035" xr:uid="{976ECC6B-A9E1-4A9B-9871-8A3F3446AC11}"/>
    <cellStyle name="Normal 12 4 2 2 2 2" xfId="4147" xr:uid="{3DDECA70-D836-486B-A1F5-67CF073CE9F6}"/>
    <cellStyle name="Normal 12 4 2 2 2 2 2" xfId="8373" xr:uid="{E2090D6A-79EE-4070-817A-3E693CCD8FBB}"/>
    <cellStyle name="Normal 12 4 2 2 2 2 2 2" xfId="16821" xr:uid="{7911A48F-6D0A-4A9C-9427-5B77D4185362}"/>
    <cellStyle name="Normal 12 4 2 2 2 2 2 2 2" xfId="33761" xr:uid="{4C268654-21DB-4D16-91C7-2478AA751D4E}"/>
    <cellStyle name="Normal 12 4 2 2 2 2 2 3" xfId="25313" xr:uid="{028D5504-498F-4FA4-9005-4F744E91AA4C}"/>
    <cellStyle name="Normal 12 4 2 2 2 2 3" xfId="12597" xr:uid="{631FA00B-CEA6-43A1-9AA5-FB14A783BD68}"/>
    <cellStyle name="Normal 12 4 2 2 2 2 3 2" xfId="29537" xr:uid="{1F9DDD06-6028-40F7-AF25-07C24095F55B}"/>
    <cellStyle name="Normal 12 4 2 2 2 2 4" xfId="21089" xr:uid="{D70E39E9-EB47-4FAD-96BF-E8048EA20657}"/>
    <cellStyle name="Normal 12 4 2 2 2 3" xfId="6261" xr:uid="{00060B17-A790-4279-B6A8-F4CD60F438A9}"/>
    <cellStyle name="Normal 12 4 2 2 2 3 2" xfId="14709" xr:uid="{8D645762-FC50-4D31-B9F9-1F2EC8386673}"/>
    <cellStyle name="Normal 12 4 2 2 2 3 2 2" xfId="31649" xr:uid="{D9F95E93-11B5-4E56-8822-8AF39F89A186}"/>
    <cellStyle name="Normal 12 4 2 2 2 3 3" xfId="23201" xr:uid="{405B3381-439B-4B4C-A543-2A73AFC3F3D2}"/>
    <cellStyle name="Normal 12 4 2 2 2 4" xfId="10485" xr:uid="{F557D632-6AAB-4039-B2D6-D24E8200C6AB}"/>
    <cellStyle name="Normal 12 4 2 2 2 4 2" xfId="27425" xr:uid="{EFEA4449-6B29-4B73-828C-7A8DF5BA8A29}"/>
    <cellStyle name="Normal 12 4 2 2 2 5" xfId="18977" xr:uid="{4A5E095D-36C4-4CA8-AF23-07FCDF457227}"/>
    <cellStyle name="Normal 12 4 2 2 3" xfId="3091" xr:uid="{3747DC3A-EBE2-46E7-BE48-E7080EFD27C5}"/>
    <cellStyle name="Normal 12 4 2 2 3 2" xfId="7317" xr:uid="{E8786661-2B41-4349-8542-91B5FE444E0F}"/>
    <cellStyle name="Normal 12 4 2 2 3 2 2" xfId="15765" xr:uid="{B1A047DE-6AE0-40F3-AD14-3622C6FF985B}"/>
    <cellStyle name="Normal 12 4 2 2 3 2 2 2" xfId="32705" xr:uid="{E3832FC1-26E4-458E-8FAD-D313EBB7EB50}"/>
    <cellStyle name="Normal 12 4 2 2 3 2 3" xfId="24257" xr:uid="{E9C6DCC0-A823-49D5-AE25-75CA756853A4}"/>
    <cellStyle name="Normal 12 4 2 2 3 3" xfId="11541" xr:uid="{5EEC671A-84FB-4FCF-BC1F-FCBED2FBEE7F}"/>
    <cellStyle name="Normal 12 4 2 2 3 3 2" xfId="28481" xr:uid="{24E10596-D09F-4D8D-8DAB-82DFE6DAA237}"/>
    <cellStyle name="Normal 12 4 2 2 3 4" xfId="20033" xr:uid="{8A503F61-3FEA-4BF9-A86B-A946DB57B30F}"/>
    <cellStyle name="Normal 12 4 2 2 4" xfId="5205" xr:uid="{33B195C2-0A45-4B24-A02F-29E99540B671}"/>
    <cellStyle name="Normal 12 4 2 2 4 2" xfId="13653" xr:uid="{D6392216-283D-4499-A4A5-4E2F07496281}"/>
    <cellStyle name="Normal 12 4 2 2 4 2 2" xfId="30593" xr:uid="{E6B27EEE-428A-482D-8546-FC11A1B1877B}"/>
    <cellStyle name="Normal 12 4 2 2 4 3" xfId="22145" xr:uid="{59A390F5-4C3D-43DD-B0D1-BDB188D27F6E}"/>
    <cellStyle name="Normal 12 4 2 2 5" xfId="9429" xr:uid="{A888BD4A-9BAC-4F24-80C2-29FCF3CFA811}"/>
    <cellStyle name="Normal 12 4 2 2 5 2" xfId="26369" xr:uid="{D21E3A80-D836-4362-80B3-9E25C4BBC79E}"/>
    <cellStyle name="Normal 12 4 2 2 6" xfId="17921" xr:uid="{A6DAD055-19FD-4753-B941-5247069615F3}"/>
    <cellStyle name="Normal 12 4 2 3" xfId="1683" xr:uid="{B88DBCDC-DCE9-4173-B457-8A52A21A44DD}"/>
    <cellStyle name="Normal 12 4 2 3 2" xfId="3795" xr:uid="{D2042A76-F48F-4B0B-A7BB-9188385D7BD4}"/>
    <cellStyle name="Normal 12 4 2 3 2 2" xfId="8021" xr:uid="{B276B5F3-2B94-4C6C-BFB6-08E34AF27893}"/>
    <cellStyle name="Normal 12 4 2 3 2 2 2" xfId="16469" xr:uid="{379A9156-5E0F-434D-B84D-125AE6346381}"/>
    <cellStyle name="Normal 12 4 2 3 2 2 2 2" xfId="33409" xr:uid="{E9A0AF09-55C7-468F-BDF5-6DBF1B342C86}"/>
    <cellStyle name="Normal 12 4 2 3 2 2 3" xfId="24961" xr:uid="{8CAE97EB-D0C0-43C0-90BF-C6B803C3F863}"/>
    <cellStyle name="Normal 12 4 2 3 2 3" xfId="12245" xr:uid="{C97BDDD6-3377-432A-892B-937CE1ACF72E}"/>
    <cellStyle name="Normal 12 4 2 3 2 3 2" xfId="29185" xr:uid="{B5016C49-CBB6-42C0-899D-44AB1FC41363}"/>
    <cellStyle name="Normal 12 4 2 3 2 4" xfId="20737" xr:uid="{D83FD262-F61A-4F28-B860-13176CF53629}"/>
    <cellStyle name="Normal 12 4 2 3 3" xfId="5909" xr:uid="{5A9A7CB8-1369-4024-BD5C-EC964163AB09}"/>
    <cellStyle name="Normal 12 4 2 3 3 2" xfId="14357" xr:uid="{007ED4DC-502E-4232-9525-A93295834CCB}"/>
    <cellStyle name="Normal 12 4 2 3 3 2 2" xfId="31297" xr:uid="{0DA27AF6-C081-4526-BD2A-43E65F82363E}"/>
    <cellStyle name="Normal 12 4 2 3 3 3" xfId="22849" xr:uid="{1F3361D4-17EF-4AF3-92EA-6A7AF84A6E7A}"/>
    <cellStyle name="Normal 12 4 2 3 4" xfId="10133" xr:uid="{EE1F8AB3-4795-4D3A-AF3B-1E2888CA9BCE}"/>
    <cellStyle name="Normal 12 4 2 3 4 2" xfId="27073" xr:uid="{8E48CCE4-F11D-465A-B0D2-E02709D76DF3}"/>
    <cellStyle name="Normal 12 4 2 3 5" xfId="18625" xr:uid="{A334C679-6D23-4904-BC08-41EE691EE3C0}"/>
    <cellStyle name="Normal 12 4 2 4" xfId="2739" xr:uid="{C29A98C9-A84F-49B7-B273-E402F3C6F37F}"/>
    <cellStyle name="Normal 12 4 2 4 2" xfId="6965" xr:uid="{C286FE44-4902-4A7F-B81A-69EA97FB98FA}"/>
    <cellStyle name="Normal 12 4 2 4 2 2" xfId="15413" xr:uid="{A8B1B4E1-4313-48E5-B0B9-15602566CC9C}"/>
    <cellStyle name="Normal 12 4 2 4 2 2 2" xfId="32353" xr:uid="{855F61ED-FA7D-4C6F-9420-389435E79BD0}"/>
    <cellStyle name="Normal 12 4 2 4 2 3" xfId="23905" xr:uid="{A0A90B23-4ED9-443C-8350-B15D1D35F5D2}"/>
    <cellStyle name="Normal 12 4 2 4 3" xfId="11189" xr:uid="{698CBF23-D9A9-4DEA-BBA4-24A2A73EC672}"/>
    <cellStyle name="Normal 12 4 2 4 3 2" xfId="28129" xr:uid="{211BF173-2CF4-4F9C-A158-DA458FD2B264}"/>
    <cellStyle name="Normal 12 4 2 4 4" xfId="19681" xr:uid="{7BCB1595-BDB3-43A3-91E4-36FE883D41BC}"/>
    <cellStyle name="Normal 12 4 2 5" xfId="4853" xr:uid="{591A6403-5EEB-401A-AB7E-8B10158D0C60}"/>
    <cellStyle name="Normal 12 4 2 5 2" xfId="13301" xr:uid="{788B47A5-135C-4CE8-9ED4-8C01009B460C}"/>
    <cellStyle name="Normal 12 4 2 5 2 2" xfId="30241" xr:uid="{BE24B799-1F96-4768-B4C2-976E33BA120A}"/>
    <cellStyle name="Normal 12 4 2 5 3" xfId="21793" xr:uid="{78CFBD93-FA01-41B4-93C0-2C0F7CCDC853}"/>
    <cellStyle name="Normal 12 4 2 6" xfId="9077" xr:uid="{C38D7A1D-ADEE-4189-B1B4-3E445E4CC7BB}"/>
    <cellStyle name="Normal 12 4 2 6 2" xfId="26017" xr:uid="{32656160-0CDD-4C98-BE33-33358F77C23A}"/>
    <cellStyle name="Normal 12 4 2 7" xfId="17569" xr:uid="{262933A1-85DF-4943-92C0-272E0D779C34}"/>
    <cellStyle name="Normal 12 4 3" xfId="797" xr:uid="{FEF8E7D0-5751-4AC7-8566-EA979F7D268B}"/>
    <cellStyle name="Normal 12 4 3 2" xfId="1859" xr:uid="{E76131B0-75C8-4245-8BCA-B3AC6758BFB1}"/>
    <cellStyle name="Normal 12 4 3 2 2" xfId="3971" xr:uid="{9CE38315-52FB-4CE5-AC44-1C145DA6788A}"/>
    <cellStyle name="Normal 12 4 3 2 2 2" xfId="8197" xr:uid="{BA1CC6B3-8D5E-46B6-9DF9-D37DBD6466B6}"/>
    <cellStyle name="Normal 12 4 3 2 2 2 2" xfId="16645" xr:uid="{C284427F-BB77-4505-B0E0-C059414E2D4D}"/>
    <cellStyle name="Normal 12 4 3 2 2 2 2 2" xfId="33585" xr:uid="{4BF25F01-4F87-440C-B1CB-AB2DD479FA03}"/>
    <cellStyle name="Normal 12 4 3 2 2 2 3" xfId="25137" xr:uid="{9967766D-26D2-49AC-988B-9455D063006E}"/>
    <cellStyle name="Normal 12 4 3 2 2 3" xfId="12421" xr:uid="{4885A2B3-15BF-49C0-9DCB-D694473B65D7}"/>
    <cellStyle name="Normal 12 4 3 2 2 3 2" xfId="29361" xr:uid="{7E421FF7-256C-4C79-A798-BDC1B7B0DA6A}"/>
    <cellStyle name="Normal 12 4 3 2 2 4" xfId="20913" xr:uid="{9323D265-3BB6-4BFD-ABB8-85D8967EFC07}"/>
    <cellStyle name="Normal 12 4 3 2 3" xfId="6085" xr:uid="{4A56DFEC-CF08-4A9B-BF56-D59C537F57FA}"/>
    <cellStyle name="Normal 12 4 3 2 3 2" xfId="14533" xr:uid="{018D75DE-150E-4B23-8F2E-00AF13B32E93}"/>
    <cellStyle name="Normal 12 4 3 2 3 2 2" xfId="31473" xr:uid="{8A2BA64D-B5F6-4F6A-B6B6-64BF5BE011F8}"/>
    <cellStyle name="Normal 12 4 3 2 3 3" xfId="23025" xr:uid="{5CE68570-437D-4A25-9FB0-9C3EAD0CE23B}"/>
    <cellStyle name="Normal 12 4 3 2 4" xfId="10309" xr:uid="{797781EB-80D4-4965-9E88-8AEBEB578D6B}"/>
    <cellStyle name="Normal 12 4 3 2 4 2" xfId="27249" xr:uid="{BFA19CF1-E90C-4F84-AEB6-C31BCD79348F}"/>
    <cellStyle name="Normal 12 4 3 2 5" xfId="18801" xr:uid="{14D17B07-4C20-45C6-8F63-63E0AACA5E89}"/>
    <cellStyle name="Normal 12 4 3 3" xfId="2915" xr:uid="{ADDDF970-8E0E-4638-8FB4-7C3C581A1A63}"/>
    <cellStyle name="Normal 12 4 3 3 2" xfId="7141" xr:uid="{BA64B0D3-F281-4638-B04D-D54E75566A12}"/>
    <cellStyle name="Normal 12 4 3 3 2 2" xfId="15589" xr:uid="{9B8B8282-424E-4819-97D0-DA29533EC7A3}"/>
    <cellStyle name="Normal 12 4 3 3 2 2 2" xfId="32529" xr:uid="{16E7F232-3644-45AF-887E-F63C16BD65E7}"/>
    <cellStyle name="Normal 12 4 3 3 2 3" xfId="24081" xr:uid="{6A27A8F1-97BD-4F82-9F5F-72624F6D48BB}"/>
    <cellStyle name="Normal 12 4 3 3 3" xfId="11365" xr:uid="{F7C390DD-9602-4614-BDDA-2BCA2F3E72AB}"/>
    <cellStyle name="Normal 12 4 3 3 3 2" xfId="28305" xr:uid="{CE9CB0B9-CCD5-4555-A995-0072F360FA4D}"/>
    <cellStyle name="Normal 12 4 3 3 4" xfId="19857" xr:uid="{CFCDEE9F-A5F3-46F5-A770-5B3401768D23}"/>
    <cellStyle name="Normal 12 4 3 4" xfId="5029" xr:uid="{DC7636B2-0ABC-4F64-AACA-B38A813F9114}"/>
    <cellStyle name="Normal 12 4 3 4 2" xfId="13477" xr:uid="{4204A4E8-66D4-4D06-B554-35544541F320}"/>
    <cellStyle name="Normal 12 4 3 4 2 2" xfId="30417" xr:uid="{0F73820A-BDA8-4E95-A244-97AE78B3B29A}"/>
    <cellStyle name="Normal 12 4 3 4 3" xfId="21969" xr:uid="{01DD8933-DC94-4FFD-881B-B56B867F966D}"/>
    <cellStyle name="Normal 12 4 3 5" xfId="9253" xr:uid="{9BD3AB1A-FAE7-4C69-9E97-BA031F208B51}"/>
    <cellStyle name="Normal 12 4 3 5 2" xfId="26193" xr:uid="{48CCC768-9C53-40BD-B78A-1AD254DB90A3}"/>
    <cellStyle name="Normal 12 4 3 6" xfId="17745" xr:uid="{9D3E677B-407A-4C14-8536-BFB6F0508A92}"/>
    <cellStyle name="Normal 12 4 4" xfId="1149" xr:uid="{B1A19F8F-6D99-41E6-BCB7-B5895A414D7B}"/>
    <cellStyle name="Normal 12 4 4 2" xfId="2211" xr:uid="{6A18D737-B7B1-4E51-B94C-B7A88FFC24C7}"/>
    <cellStyle name="Normal 12 4 4 2 2" xfId="4323" xr:uid="{4F1465BA-9B93-4904-AB39-8B03CC645751}"/>
    <cellStyle name="Normal 12 4 4 2 2 2" xfId="8549" xr:uid="{6400F8BC-A66F-4ECD-B4B0-9B3B14A4185D}"/>
    <cellStyle name="Normal 12 4 4 2 2 2 2" xfId="16997" xr:uid="{E264D8D9-8572-4857-B828-6583FF541582}"/>
    <cellStyle name="Normal 12 4 4 2 2 2 2 2" xfId="33937" xr:uid="{C4461B1E-E2DB-49BD-BE21-49728D5399D0}"/>
    <cellStyle name="Normal 12 4 4 2 2 2 3" xfId="25489" xr:uid="{97ABBB9F-8AAF-4965-A391-D90D5E8EFBCE}"/>
    <cellStyle name="Normal 12 4 4 2 2 3" xfId="12773" xr:uid="{4C468242-F0BD-4832-850E-523FE5B9C77B}"/>
    <cellStyle name="Normal 12 4 4 2 2 3 2" xfId="29713" xr:uid="{81E75B91-8880-4C41-9D50-3C84B46A7BB1}"/>
    <cellStyle name="Normal 12 4 4 2 2 4" xfId="21265" xr:uid="{736C8A36-2C37-44F6-AF46-FB8914C9EA9B}"/>
    <cellStyle name="Normal 12 4 4 2 3" xfId="6437" xr:uid="{C4B83B69-B916-469C-B55D-FE82BD9DD868}"/>
    <cellStyle name="Normal 12 4 4 2 3 2" xfId="14885" xr:uid="{A3139E90-4CC6-4E06-B0BF-A7B8F4762996}"/>
    <cellStyle name="Normal 12 4 4 2 3 2 2" xfId="31825" xr:uid="{B01ECB61-D49D-405D-82E2-E071B0A12CC6}"/>
    <cellStyle name="Normal 12 4 4 2 3 3" xfId="23377" xr:uid="{E31BB251-BC0F-43DD-910F-287F8C7D2D46}"/>
    <cellStyle name="Normal 12 4 4 2 4" xfId="10661" xr:uid="{8AD97438-2A64-4EED-9AA7-DC7E30A2483B}"/>
    <cellStyle name="Normal 12 4 4 2 4 2" xfId="27601" xr:uid="{90916C86-00CE-4CBA-BB59-5D7400F7A41F}"/>
    <cellStyle name="Normal 12 4 4 2 5" xfId="19153" xr:uid="{109037BE-C006-494A-9439-B644576C4B4E}"/>
    <cellStyle name="Normal 12 4 4 3" xfId="3267" xr:uid="{9637D8A7-276D-4CBD-96A5-4449E43638EB}"/>
    <cellStyle name="Normal 12 4 4 3 2" xfId="7493" xr:uid="{94D77780-AE0C-4409-A9EF-EA4B84088D45}"/>
    <cellStyle name="Normal 12 4 4 3 2 2" xfId="15941" xr:uid="{3F7D3DE6-128E-410C-B47C-93BF2AAF1D9B}"/>
    <cellStyle name="Normal 12 4 4 3 2 2 2" xfId="32881" xr:uid="{90EAEDF1-1CC2-4A98-8930-F02AC091C5D2}"/>
    <cellStyle name="Normal 12 4 4 3 2 3" xfId="24433" xr:uid="{108A6BC9-F6E5-4255-A883-354B28190A36}"/>
    <cellStyle name="Normal 12 4 4 3 3" xfId="11717" xr:uid="{FBD7A911-0DF2-4B91-8B11-46292ADFE973}"/>
    <cellStyle name="Normal 12 4 4 3 3 2" xfId="28657" xr:uid="{84BA1054-D69F-4A09-AFB0-17BB75468C8B}"/>
    <cellStyle name="Normal 12 4 4 3 4" xfId="20209" xr:uid="{5ECB3DD8-F31D-45F6-BEB7-810E0EA0994C}"/>
    <cellStyle name="Normal 12 4 4 4" xfId="5381" xr:uid="{504A5A03-0793-498C-A36C-67BA268CBC0F}"/>
    <cellStyle name="Normal 12 4 4 4 2" xfId="13829" xr:uid="{95EA9E34-15E2-4DC9-BCD0-375F24145873}"/>
    <cellStyle name="Normal 12 4 4 4 2 2" xfId="30769" xr:uid="{14E42861-642E-4B68-9DD2-82DA7DEE6943}"/>
    <cellStyle name="Normal 12 4 4 4 3" xfId="22321" xr:uid="{B9C6BD33-D072-4B88-9B5E-F6D1BE4DA5D2}"/>
    <cellStyle name="Normal 12 4 4 5" xfId="9605" xr:uid="{AA9FEA16-1F32-4125-B2B0-D37E6609BCE4}"/>
    <cellStyle name="Normal 12 4 4 5 2" xfId="26545" xr:uid="{723B13C8-7760-4A86-A337-1D6E611E7123}"/>
    <cellStyle name="Normal 12 4 4 6" xfId="18097" xr:uid="{15E6CA8F-81CB-43EF-9F54-089731A5AB5F}"/>
    <cellStyle name="Normal 12 4 5" xfId="1331" xr:uid="{8FBD77F3-E8B6-482C-B607-28A5652DE23F}"/>
    <cellStyle name="Normal 12 4 5 2" xfId="2387" xr:uid="{AF915764-BB77-424B-B8A7-5890369E61D5}"/>
    <cellStyle name="Normal 12 4 5 2 2" xfId="4499" xr:uid="{FCE3A519-A2EA-461C-9A77-56B99A7A2737}"/>
    <cellStyle name="Normal 12 4 5 2 2 2" xfId="8725" xr:uid="{0773A103-F38D-400F-AEB8-08C270CB6CFE}"/>
    <cellStyle name="Normal 12 4 5 2 2 2 2" xfId="17173" xr:uid="{FD1B9F2A-FCBA-4EDE-BB72-ECF7C648B49A}"/>
    <cellStyle name="Normal 12 4 5 2 2 2 2 2" xfId="34113" xr:uid="{E3C43300-07C6-4668-9EE2-BA10E43E3B91}"/>
    <cellStyle name="Normal 12 4 5 2 2 2 3" xfId="25665" xr:uid="{AB0FE143-7FAF-4E1D-B49C-CE2683E7FB50}"/>
    <cellStyle name="Normal 12 4 5 2 2 3" xfId="12949" xr:uid="{924D4FA5-9D71-416C-9CE8-B5231BD75BBC}"/>
    <cellStyle name="Normal 12 4 5 2 2 3 2" xfId="29889" xr:uid="{0BDFF60C-8F88-48A6-8C22-2322195F4B93}"/>
    <cellStyle name="Normal 12 4 5 2 2 4" xfId="21441" xr:uid="{819F63BB-85E2-43DE-AE7F-A0F9665A32D0}"/>
    <cellStyle name="Normal 12 4 5 2 3" xfId="6613" xr:uid="{F04CB5CC-B229-4779-95C1-0AB3F7E97195}"/>
    <cellStyle name="Normal 12 4 5 2 3 2" xfId="15061" xr:uid="{5765D3DF-2378-491E-B741-E3E3F1BC79C9}"/>
    <cellStyle name="Normal 12 4 5 2 3 2 2" xfId="32001" xr:uid="{B733DBDF-8F35-4C58-BA0B-645FEE27B6E3}"/>
    <cellStyle name="Normal 12 4 5 2 3 3" xfId="23553" xr:uid="{765A295E-1009-48C1-A7A5-11E82FE52740}"/>
    <cellStyle name="Normal 12 4 5 2 4" xfId="10837" xr:uid="{80C2DB95-3B9B-40CC-9C1A-A1F9BA811BA0}"/>
    <cellStyle name="Normal 12 4 5 2 4 2" xfId="27777" xr:uid="{F703F9E4-D013-4EFE-A474-7FF26F5420A2}"/>
    <cellStyle name="Normal 12 4 5 2 5" xfId="19329" xr:uid="{E9F46C02-C66B-445B-863D-8A97526E11F5}"/>
    <cellStyle name="Normal 12 4 5 3" xfId="3443" xr:uid="{4B573D18-7518-4FE5-B2F1-574B314EBD8D}"/>
    <cellStyle name="Normal 12 4 5 3 2" xfId="7669" xr:uid="{1114F7C8-529C-4938-B8B9-EDAA8151D786}"/>
    <cellStyle name="Normal 12 4 5 3 2 2" xfId="16117" xr:uid="{F0195052-FD64-4F28-A5E9-6C515C362DD3}"/>
    <cellStyle name="Normal 12 4 5 3 2 2 2" xfId="33057" xr:uid="{1ADC75A5-F433-4B5A-85ED-5D324926CD15}"/>
    <cellStyle name="Normal 12 4 5 3 2 3" xfId="24609" xr:uid="{2A4CF828-091D-4C5C-895A-25BD7CEB6103}"/>
    <cellStyle name="Normal 12 4 5 3 3" xfId="11893" xr:uid="{3C3B8213-031E-414C-897B-E6BD1F9D8847}"/>
    <cellStyle name="Normal 12 4 5 3 3 2" xfId="28833" xr:uid="{B127886E-6F9A-4CE2-A443-8B0026D98B95}"/>
    <cellStyle name="Normal 12 4 5 3 4" xfId="20385" xr:uid="{159744BB-7E41-4E10-B0C1-717D7E12E0AD}"/>
    <cellStyle name="Normal 12 4 5 4" xfId="5557" xr:uid="{5A76264A-326D-4CFC-AE19-62D1194AA5F4}"/>
    <cellStyle name="Normal 12 4 5 4 2" xfId="14005" xr:uid="{75AEABEB-01F2-46B3-81A8-D209919B1C7E}"/>
    <cellStyle name="Normal 12 4 5 4 2 2" xfId="30945" xr:uid="{DDD8C8D1-D9E7-42A2-80B0-8AC81199F950}"/>
    <cellStyle name="Normal 12 4 5 4 3" xfId="22497" xr:uid="{E38A26A6-3F20-4297-A020-9F223724AB1C}"/>
    <cellStyle name="Normal 12 4 5 5" xfId="9781" xr:uid="{EED0A92D-E458-45CB-B37A-360A6D45FDAF}"/>
    <cellStyle name="Normal 12 4 5 5 2" xfId="26721" xr:uid="{BE5767C8-4F07-4D91-91D9-D95F45A8F367}"/>
    <cellStyle name="Normal 12 4 5 6" xfId="18273" xr:uid="{AD598E4E-7010-4224-AFF0-97B4D458D6E1}"/>
    <cellStyle name="Normal 12 4 6" xfId="1507" xr:uid="{8CDA7D80-A672-4941-B6D7-015827D6F7C8}"/>
    <cellStyle name="Normal 12 4 6 2" xfId="3619" xr:uid="{B6D60260-74BA-47C7-B58F-826529F16C40}"/>
    <cellStyle name="Normal 12 4 6 2 2" xfId="7845" xr:uid="{8BB272EB-5F0B-42F8-B630-1ABC4581DD95}"/>
    <cellStyle name="Normal 12 4 6 2 2 2" xfId="16293" xr:uid="{F70D55D8-756C-4B39-B33F-65FD183FB951}"/>
    <cellStyle name="Normal 12 4 6 2 2 2 2" xfId="33233" xr:uid="{FFD3B100-F118-42BA-AB8D-0AAA4360003E}"/>
    <cellStyle name="Normal 12 4 6 2 2 3" xfId="24785" xr:uid="{02BAB148-25BF-4DD1-AB34-E580CE44A629}"/>
    <cellStyle name="Normal 12 4 6 2 3" xfId="12069" xr:uid="{53B6566F-B1E6-4C2C-A1D2-865D3584EAB4}"/>
    <cellStyle name="Normal 12 4 6 2 3 2" xfId="29009" xr:uid="{2949196E-F725-432B-AD6F-03F85A6C3B7B}"/>
    <cellStyle name="Normal 12 4 6 2 4" xfId="20561" xr:uid="{349F5637-B50C-48C1-9065-9E9A1DF96E43}"/>
    <cellStyle name="Normal 12 4 6 3" xfId="5733" xr:uid="{2DF29CB7-9499-4B2C-939C-474E8BC59D1E}"/>
    <cellStyle name="Normal 12 4 6 3 2" xfId="14181" xr:uid="{596587BD-3B3E-4A1D-8CBB-5D6C314C364A}"/>
    <cellStyle name="Normal 12 4 6 3 2 2" xfId="31121" xr:uid="{FFAC3DF3-5715-4BB5-B118-6ED81815956C}"/>
    <cellStyle name="Normal 12 4 6 3 3" xfId="22673" xr:uid="{9B627830-CBA4-446D-9F32-00121B6A645D}"/>
    <cellStyle name="Normal 12 4 6 4" xfId="9957" xr:uid="{45C1A257-5A23-4118-901F-61B0894407F9}"/>
    <cellStyle name="Normal 12 4 6 4 2" xfId="26897" xr:uid="{7BC84D0C-9305-42BF-B1F8-6581B7930780}"/>
    <cellStyle name="Normal 12 4 6 5" xfId="18449" xr:uid="{797DB20C-E6CF-4A37-A44F-FEC391CD15D7}"/>
    <cellStyle name="Normal 12 4 7" xfId="2563" xr:uid="{3D790FBE-85BB-42D2-BAF2-7353AEE0647F}"/>
    <cellStyle name="Normal 12 4 7 2" xfId="6789" xr:uid="{1FFEFEF2-6DC1-45CE-9C1B-DC38E71B092F}"/>
    <cellStyle name="Normal 12 4 7 2 2" xfId="15237" xr:uid="{81978B78-65E2-4F11-9582-11C87B799779}"/>
    <cellStyle name="Normal 12 4 7 2 2 2" xfId="32177" xr:uid="{2B0D3A53-50BF-4C8C-9072-F60B3295178D}"/>
    <cellStyle name="Normal 12 4 7 2 3" xfId="23729" xr:uid="{FEF52EEE-7331-409E-A492-5C3F4D5A7446}"/>
    <cellStyle name="Normal 12 4 7 3" xfId="11013" xr:uid="{C0D7C04A-E09A-427B-8815-5CB4701E1AB4}"/>
    <cellStyle name="Normal 12 4 7 3 2" xfId="27953" xr:uid="{B54F3CAC-6909-4787-A19E-FE3588F1ED0A}"/>
    <cellStyle name="Normal 12 4 7 4" xfId="19505" xr:uid="{8657E979-C5FC-4C8F-A1BE-EA9214BE4271}"/>
    <cellStyle name="Normal 12 4 8" xfId="4676" xr:uid="{DDEE8B25-C8E4-46DC-93F3-878773B72E4E}"/>
    <cellStyle name="Normal 12 4 8 2" xfId="13125" xr:uid="{7C6A55C9-C4B7-4085-8B44-1E490B0EA658}"/>
    <cellStyle name="Normal 12 4 8 2 2" xfId="30065" xr:uid="{FD0C3247-7429-4DC8-B421-D5B11FCC573B}"/>
    <cellStyle name="Normal 12 4 8 3" xfId="21617" xr:uid="{5A250F6B-5DA1-447C-AEA5-0FD26E5E4921}"/>
    <cellStyle name="Normal 12 4 9" xfId="8901" xr:uid="{DBD3F4CB-EDCA-44B4-8058-FB0BBDB8B3EA}"/>
    <cellStyle name="Normal 12 4 9 2" xfId="25841" xr:uid="{902FC381-9F35-4133-857F-4FD91B2BEDAC}"/>
    <cellStyle name="Normal 12 5" xfId="283" xr:uid="{A0C7E40C-AB6C-409A-8B04-644A1806185C}"/>
    <cellStyle name="Normal 12 5 10" xfId="17394" xr:uid="{29D1DB89-9D5C-4199-B9C4-A3024A95D510}"/>
    <cellStyle name="Normal 12 5 2" xfId="622" xr:uid="{7D9C10D5-684C-4C31-9998-5D005D0B5496}"/>
    <cellStyle name="Normal 12 5 2 2" xfId="974" xr:uid="{30295D14-1DEC-430E-9522-7B802FB4BD5B}"/>
    <cellStyle name="Normal 12 5 2 2 2" xfId="2036" xr:uid="{281E6710-C1F3-479E-BE85-5584459A175C}"/>
    <cellStyle name="Normal 12 5 2 2 2 2" xfId="4148" xr:uid="{242E9E4D-B2B7-4CCC-8F8B-9D59CDE187E1}"/>
    <cellStyle name="Normal 12 5 2 2 2 2 2" xfId="8374" xr:uid="{C9A58809-B188-419A-BDB4-2C44A221B19B}"/>
    <cellStyle name="Normal 12 5 2 2 2 2 2 2" xfId="16822" xr:uid="{DE197AE3-F46C-4B08-99BD-021F8011990D}"/>
    <cellStyle name="Normal 12 5 2 2 2 2 2 2 2" xfId="33762" xr:uid="{32CD0E16-E619-4624-8D51-D82E5E94F9BC}"/>
    <cellStyle name="Normal 12 5 2 2 2 2 2 3" xfId="25314" xr:uid="{AFA61796-FAB5-4D40-B9EE-61A41A97DCE8}"/>
    <cellStyle name="Normal 12 5 2 2 2 2 3" xfId="12598" xr:uid="{221D6430-ED89-4568-ACF5-916CAA60E146}"/>
    <cellStyle name="Normal 12 5 2 2 2 2 3 2" xfId="29538" xr:uid="{428C1B69-F530-4711-BA8D-D9B5EFAEEE43}"/>
    <cellStyle name="Normal 12 5 2 2 2 2 4" xfId="21090" xr:uid="{176A31A6-36EA-42AC-80EB-C58532A06E32}"/>
    <cellStyle name="Normal 12 5 2 2 2 3" xfId="6262" xr:uid="{591C4604-CC42-4FAF-A901-729FF76A4E35}"/>
    <cellStyle name="Normal 12 5 2 2 2 3 2" xfId="14710" xr:uid="{4E23B547-49CE-4EB1-8D9C-FB74822B9AB4}"/>
    <cellStyle name="Normal 12 5 2 2 2 3 2 2" xfId="31650" xr:uid="{8DF31B9D-6C9B-42FD-BF54-A115BB080E42}"/>
    <cellStyle name="Normal 12 5 2 2 2 3 3" xfId="23202" xr:uid="{C1F3941C-F3AD-4230-ABB3-BB9B37C42744}"/>
    <cellStyle name="Normal 12 5 2 2 2 4" xfId="10486" xr:uid="{7EBB830F-48D2-46C7-B682-365AEA199CFC}"/>
    <cellStyle name="Normal 12 5 2 2 2 4 2" xfId="27426" xr:uid="{CD047CD1-C1E2-41EE-A439-0D4A56D1B08D}"/>
    <cellStyle name="Normal 12 5 2 2 2 5" xfId="18978" xr:uid="{6733A933-3B97-46C7-8BD6-B0ECC3FE78DA}"/>
    <cellStyle name="Normal 12 5 2 2 3" xfId="3092" xr:uid="{153A7632-BA19-48BB-951D-C473D834F5ED}"/>
    <cellStyle name="Normal 12 5 2 2 3 2" xfId="7318" xr:uid="{77FDFE36-80E8-4B50-9836-7E5C80BC1D59}"/>
    <cellStyle name="Normal 12 5 2 2 3 2 2" xfId="15766" xr:uid="{1D33277A-FF19-4813-9D6C-3F31BDE06F1C}"/>
    <cellStyle name="Normal 12 5 2 2 3 2 2 2" xfId="32706" xr:uid="{D8A578B3-7622-4F0D-8CA1-0A14262A67F4}"/>
    <cellStyle name="Normal 12 5 2 2 3 2 3" xfId="24258" xr:uid="{ED0B5D05-FA52-4003-94F8-B2163BD1C50E}"/>
    <cellStyle name="Normal 12 5 2 2 3 3" xfId="11542" xr:uid="{FE1D36A1-F11C-4D38-8676-C2A64833B7B0}"/>
    <cellStyle name="Normal 12 5 2 2 3 3 2" xfId="28482" xr:uid="{B817125A-6AB4-48ED-83C2-44FA54FD954E}"/>
    <cellStyle name="Normal 12 5 2 2 3 4" xfId="20034" xr:uid="{FA9F535F-FD09-4117-A413-91CCF1B507BB}"/>
    <cellStyle name="Normal 12 5 2 2 4" xfId="5206" xr:uid="{02477A99-ABC7-4536-8B63-C2F8FD580F42}"/>
    <cellStyle name="Normal 12 5 2 2 4 2" xfId="13654" xr:uid="{515183E7-36B0-41B8-9D0C-C39198C4088A}"/>
    <cellStyle name="Normal 12 5 2 2 4 2 2" xfId="30594" xr:uid="{3265ADBD-C51F-4D65-97B1-022F3931C9AF}"/>
    <cellStyle name="Normal 12 5 2 2 4 3" xfId="22146" xr:uid="{7DF310D8-F327-4264-A836-0442009FD67C}"/>
    <cellStyle name="Normal 12 5 2 2 5" xfId="9430" xr:uid="{916EEB45-0213-4AF6-AFDB-4E9F30F18E5E}"/>
    <cellStyle name="Normal 12 5 2 2 5 2" xfId="26370" xr:uid="{95522D83-5429-43D1-B286-769B602E7453}"/>
    <cellStyle name="Normal 12 5 2 2 6" xfId="17922" xr:uid="{31DD0ECD-6E89-4F12-9338-4082379DE937}"/>
    <cellStyle name="Normal 12 5 2 3" xfId="1684" xr:uid="{4AA4F261-FF08-47B2-AE8F-41337856CE8C}"/>
    <cellStyle name="Normal 12 5 2 3 2" xfId="3796" xr:uid="{BA5506C6-D066-448E-A122-DC625D769D6D}"/>
    <cellStyle name="Normal 12 5 2 3 2 2" xfId="8022" xr:uid="{C22FCDF1-39D4-4CBF-ABB9-F297F09176E8}"/>
    <cellStyle name="Normal 12 5 2 3 2 2 2" xfId="16470" xr:uid="{5F1984FB-9533-4467-9BD8-A57FE0E1A31E}"/>
    <cellStyle name="Normal 12 5 2 3 2 2 2 2" xfId="33410" xr:uid="{D6728B5F-AF5F-4EC6-B3EC-30BF0C8D6973}"/>
    <cellStyle name="Normal 12 5 2 3 2 2 3" xfId="24962" xr:uid="{01B80605-16D1-47C4-8013-0055F792B1F4}"/>
    <cellStyle name="Normal 12 5 2 3 2 3" xfId="12246" xr:uid="{A7440D4B-FB2A-4339-8803-868549FC15A3}"/>
    <cellStyle name="Normal 12 5 2 3 2 3 2" xfId="29186" xr:uid="{0157AC45-A810-4C19-A4F6-B991E6EC93ED}"/>
    <cellStyle name="Normal 12 5 2 3 2 4" xfId="20738" xr:uid="{E864F7C3-43A5-4A35-9978-318A90FC1676}"/>
    <cellStyle name="Normal 12 5 2 3 3" xfId="5910" xr:uid="{D27C2261-6124-40C0-9C1D-D6141CF3AF97}"/>
    <cellStyle name="Normal 12 5 2 3 3 2" xfId="14358" xr:uid="{4CDB9E3D-973B-42D5-A284-505364E30E80}"/>
    <cellStyle name="Normal 12 5 2 3 3 2 2" xfId="31298" xr:uid="{C9D06244-3420-4D17-AA7D-04D54779FCE5}"/>
    <cellStyle name="Normal 12 5 2 3 3 3" xfId="22850" xr:uid="{6D98DEA9-BB88-4460-90A6-A4C0FC21277C}"/>
    <cellStyle name="Normal 12 5 2 3 4" xfId="10134" xr:uid="{31825113-6999-4875-803C-7283B154FCCA}"/>
    <cellStyle name="Normal 12 5 2 3 4 2" xfId="27074" xr:uid="{FC8D095B-B07D-46F5-BF8A-95D80886D79A}"/>
    <cellStyle name="Normal 12 5 2 3 5" xfId="18626" xr:uid="{C93302E3-9EBC-4B50-AC82-98A6417CED53}"/>
    <cellStyle name="Normal 12 5 2 4" xfId="2740" xr:uid="{FF3A9679-6744-4DE9-8534-9D7EF9C82F1C}"/>
    <cellStyle name="Normal 12 5 2 4 2" xfId="6966" xr:uid="{00B402A6-AE34-4A67-8841-FBB8F449979E}"/>
    <cellStyle name="Normal 12 5 2 4 2 2" xfId="15414" xr:uid="{0E182877-0C7E-4ED5-8AAC-EE44E60D0096}"/>
    <cellStyle name="Normal 12 5 2 4 2 2 2" xfId="32354" xr:uid="{FCCDCF9E-38E1-463D-A69D-7F7F53B64EDE}"/>
    <cellStyle name="Normal 12 5 2 4 2 3" xfId="23906" xr:uid="{988F41E4-3DAB-4B6B-9C0F-1889979DAD00}"/>
    <cellStyle name="Normal 12 5 2 4 3" xfId="11190" xr:uid="{58FC2F4E-16E9-4E40-B7BD-D25DB39AC7DD}"/>
    <cellStyle name="Normal 12 5 2 4 3 2" xfId="28130" xr:uid="{21A9D9E2-11BC-4323-9D27-A0834393B9CE}"/>
    <cellStyle name="Normal 12 5 2 4 4" xfId="19682" xr:uid="{4579D72C-7AB8-488B-8455-D1D16DFE2138}"/>
    <cellStyle name="Normal 12 5 2 5" xfId="4854" xr:uid="{59700B11-76EC-4DD5-B796-45573B4497B7}"/>
    <cellStyle name="Normal 12 5 2 5 2" xfId="13302" xr:uid="{457C886C-D219-4C0B-839D-3E272E80962E}"/>
    <cellStyle name="Normal 12 5 2 5 2 2" xfId="30242" xr:uid="{DEF00746-A510-4017-B968-F128022AF291}"/>
    <cellStyle name="Normal 12 5 2 5 3" xfId="21794" xr:uid="{EE06BDDF-AEA1-40B7-8D58-F938F0625218}"/>
    <cellStyle name="Normal 12 5 2 6" xfId="9078" xr:uid="{F14D80E1-447C-447C-A35B-A10E1A4D9E10}"/>
    <cellStyle name="Normal 12 5 2 6 2" xfId="26018" xr:uid="{6FCF1A69-F690-40B6-8ABF-F0B699C07A49}"/>
    <cellStyle name="Normal 12 5 2 7" xfId="17570" xr:uid="{668F1FCD-B6C6-499D-94B5-F94ABEA7FE08}"/>
    <cellStyle name="Normal 12 5 3" xfId="798" xr:uid="{2B82275D-061B-4269-BE2E-FE9BFDD9D8A4}"/>
    <cellStyle name="Normal 12 5 3 2" xfId="1860" xr:uid="{0D4CB592-4DBB-4BCF-98B3-B0F04BDB32F5}"/>
    <cellStyle name="Normal 12 5 3 2 2" xfId="3972" xr:uid="{9AE603E8-FC58-49DF-9597-8F006E2FCC10}"/>
    <cellStyle name="Normal 12 5 3 2 2 2" xfId="8198" xr:uid="{891150DF-1CA2-4946-9FB0-35E022AC8B5A}"/>
    <cellStyle name="Normal 12 5 3 2 2 2 2" xfId="16646" xr:uid="{DF4A6F81-C61F-410C-B6D0-9C7EA41F8AE2}"/>
    <cellStyle name="Normal 12 5 3 2 2 2 2 2" xfId="33586" xr:uid="{5A71636E-64A8-4C93-B7FC-AC94A8D13EF5}"/>
    <cellStyle name="Normal 12 5 3 2 2 2 3" xfId="25138" xr:uid="{C7DB46BB-BE6C-4730-8B94-FBF850841DD5}"/>
    <cellStyle name="Normal 12 5 3 2 2 3" xfId="12422" xr:uid="{2EB0002A-6250-4514-9716-778601800760}"/>
    <cellStyle name="Normal 12 5 3 2 2 3 2" xfId="29362" xr:uid="{5ACA199F-19A0-4709-B7DB-6397E711ECD7}"/>
    <cellStyle name="Normal 12 5 3 2 2 4" xfId="20914" xr:uid="{B1DD5614-2A25-44AE-93D1-98417AF54155}"/>
    <cellStyle name="Normal 12 5 3 2 3" xfId="6086" xr:uid="{9CDB4966-E300-4B67-960A-905D4A15420F}"/>
    <cellStyle name="Normal 12 5 3 2 3 2" xfId="14534" xr:uid="{383EFBE4-D123-4405-9D1C-8037BE7A662F}"/>
    <cellStyle name="Normal 12 5 3 2 3 2 2" xfId="31474" xr:uid="{7880ECEE-D539-48D1-9170-36DD18E1819D}"/>
    <cellStyle name="Normal 12 5 3 2 3 3" xfId="23026" xr:uid="{AE2CD53F-C54B-4DBE-81DC-434EF157681E}"/>
    <cellStyle name="Normal 12 5 3 2 4" xfId="10310" xr:uid="{CEBDE0A3-41D3-45AA-9899-2479CCB76BA7}"/>
    <cellStyle name="Normal 12 5 3 2 4 2" xfId="27250" xr:uid="{99CE8395-4185-43DA-9248-7A64FA744670}"/>
    <cellStyle name="Normal 12 5 3 2 5" xfId="18802" xr:uid="{43B992D7-D4A1-4B0D-8E6F-BD9032BD9A75}"/>
    <cellStyle name="Normal 12 5 3 3" xfId="2916" xr:uid="{0D7BAC34-0693-4FD2-9610-78D843B1CAE2}"/>
    <cellStyle name="Normal 12 5 3 3 2" xfId="7142" xr:uid="{B2682801-479A-452D-8621-5799F1484950}"/>
    <cellStyle name="Normal 12 5 3 3 2 2" xfId="15590" xr:uid="{ABDEDA4C-D469-448F-A4EE-5F6449B7CF8D}"/>
    <cellStyle name="Normal 12 5 3 3 2 2 2" xfId="32530" xr:uid="{0BA2DC1F-6BAF-4D0B-A32B-6730CBA558B7}"/>
    <cellStyle name="Normal 12 5 3 3 2 3" xfId="24082" xr:uid="{D4D406DE-2D64-43CF-A9FD-04F3F3A4731B}"/>
    <cellStyle name="Normal 12 5 3 3 3" xfId="11366" xr:uid="{2D5B5096-1956-4254-9E33-243881ECD17A}"/>
    <cellStyle name="Normal 12 5 3 3 3 2" xfId="28306" xr:uid="{8A5806F0-F4D5-421F-9809-01A559E4E98B}"/>
    <cellStyle name="Normal 12 5 3 3 4" xfId="19858" xr:uid="{553BDFB9-27FF-4D16-997B-3C3237C5995F}"/>
    <cellStyle name="Normal 12 5 3 4" xfId="5030" xr:uid="{0AC99E6A-6AF1-419F-9674-327D0334A818}"/>
    <cellStyle name="Normal 12 5 3 4 2" xfId="13478" xr:uid="{F2C263ED-2D36-4597-8732-848657443C85}"/>
    <cellStyle name="Normal 12 5 3 4 2 2" xfId="30418" xr:uid="{71E950F4-7308-4981-AF0B-F8025B38290C}"/>
    <cellStyle name="Normal 12 5 3 4 3" xfId="21970" xr:uid="{CBB30F73-59A8-4E09-ABF2-15BF57566BA5}"/>
    <cellStyle name="Normal 12 5 3 5" xfId="9254" xr:uid="{7F71AD18-518C-434E-A9B1-810BBB070FE0}"/>
    <cellStyle name="Normal 12 5 3 5 2" xfId="26194" xr:uid="{466A8444-EA95-4BA4-86B7-9B5C99ACB461}"/>
    <cellStyle name="Normal 12 5 3 6" xfId="17746" xr:uid="{95A2BDB5-12EE-46C5-9A8F-E9B250AF374E}"/>
    <cellStyle name="Normal 12 5 4" xfId="1150" xr:uid="{F8A57F9B-707A-4A14-87BD-4659A6DCEB0D}"/>
    <cellStyle name="Normal 12 5 4 2" xfId="2212" xr:uid="{AA4D3A89-745A-4A78-B493-3EBACF80E0B6}"/>
    <cellStyle name="Normal 12 5 4 2 2" xfId="4324" xr:uid="{BBFED98A-9D70-4EC2-8971-049A05CC9BE0}"/>
    <cellStyle name="Normal 12 5 4 2 2 2" xfId="8550" xr:uid="{7D1B18A0-617E-4FFB-A90E-EFACD35071EC}"/>
    <cellStyle name="Normal 12 5 4 2 2 2 2" xfId="16998" xr:uid="{CBE266D2-3E1F-4517-A901-07094E0F8686}"/>
    <cellStyle name="Normal 12 5 4 2 2 2 2 2" xfId="33938" xr:uid="{3DA08747-D163-4C37-95B2-CFD9866EBBA0}"/>
    <cellStyle name="Normal 12 5 4 2 2 2 3" xfId="25490" xr:uid="{3FB3C905-57B3-4305-A1C8-C8CDA9C7780F}"/>
    <cellStyle name="Normal 12 5 4 2 2 3" xfId="12774" xr:uid="{3CACD10E-945C-488E-85F9-D5C9FCE1B2ED}"/>
    <cellStyle name="Normal 12 5 4 2 2 3 2" xfId="29714" xr:uid="{275B65A8-FB0D-43D3-B7A5-9D7A04E17F28}"/>
    <cellStyle name="Normal 12 5 4 2 2 4" xfId="21266" xr:uid="{87920A09-9CF7-422C-BC18-DD40F23A6DF1}"/>
    <cellStyle name="Normal 12 5 4 2 3" xfId="6438" xr:uid="{50EC28A1-EF83-4BFB-8154-FD9E161427AD}"/>
    <cellStyle name="Normal 12 5 4 2 3 2" xfId="14886" xr:uid="{29AB96AA-53F5-4115-8731-B08D3AC3EEB7}"/>
    <cellStyle name="Normal 12 5 4 2 3 2 2" xfId="31826" xr:uid="{51F27DFC-C7EB-4155-B25F-436999CC3168}"/>
    <cellStyle name="Normal 12 5 4 2 3 3" xfId="23378" xr:uid="{49FC30DE-4505-4918-A718-A2B4D79506B8}"/>
    <cellStyle name="Normal 12 5 4 2 4" xfId="10662" xr:uid="{285403D3-E0B6-4095-A3E5-245E9B892B1C}"/>
    <cellStyle name="Normal 12 5 4 2 4 2" xfId="27602" xr:uid="{487CA10A-0621-4F99-8808-E69300388DFE}"/>
    <cellStyle name="Normal 12 5 4 2 5" xfId="19154" xr:uid="{489C1BEC-34DB-4735-89F5-738EFC2E6427}"/>
    <cellStyle name="Normal 12 5 4 3" xfId="3268" xr:uid="{1BFEF7A4-26E3-4496-9AFF-68D3BFCE6015}"/>
    <cellStyle name="Normal 12 5 4 3 2" xfId="7494" xr:uid="{2D294B3B-D54B-4A20-B083-CDC8DA2DD429}"/>
    <cellStyle name="Normal 12 5 4 3 2 2" xfId="15942" xr:uid="{F852FCDE-C3C2-42F6-835B-531C95FD3A11}"/>
    <cellStyle name="Normal 12 5 4 3 2 2 2" xfId="32882" xr:uid="{20E26E82-ECB5-4517-B298-5173FD4B1354}"/>
    <cellStyle name="Normal 12 5 4 3 2 3" xfId="24434" xr:uid="{B4F0E46B-A300-4AA7-9BFA-2DCA61303A4A}"/>
    <cellStyle name="Normal 12 5 4 3 3" xfId="11718" xr:uid="{9554A2A8-EBF3-4A28-939A-1E531F21134D}"/>
    <cellStyle name="Normal 12 5 4 3 3 2" xfId="28658" xr:uid="{2F11E3C8-2BBC-458B-BAC3-AE2A5EBD1492}"/>
    <cellStyle name="Normal 12 5 4 3 4" xfId="20210" xr:uid="{23D3ACCC-DE20-4345-9389-C773B414C831}"/>
    <cellStyle name="Normal 12 5 4 4" xfId="5382" xr:uid="{B60F11E1-2194-469D-B85E-17E8987D0519}"/>
    <cellStyle name="Normal 12 5 4 4 2" xfId="13830" xr:uid="{86A65249-C271-46A3-BE5F-137537AC539E}"/>
    <cellStyle name="Normal 12 5 4 4 2 2" xfId="30770" xr:uid="{B72C2965-B37F-41FF-99E7-9B77101809B3}"/>
    <cellStyle name="Normal 12 5 4 4 3" xfId="22322" xr:uid="{B4445CA4-8B71-4F1F-807D-68BD769CAEA9}"/>
    <cellStyle name="Normal 12 5 4 5" xfId="9606" xr:uid="{CB5A4DB7-55DB-4DC4-9D7A-DBE8E3C6B7EB}"/>
    <cellStyle name="Normal 12 5 4 5 2" xfId="26546" xr:uid="{277F3681-5593-48F6-8038-D7F7A02907F7}"/>
    <cellStyle name="Normal 12 5 4 6" xfId="18098" xr:uid="{53481F01-168B-46FB-85B5-5A3C7A0A8339}"/>
    <cellStyle name="Normal 12 5 5" xfId="1332" xr:uid="{B89C7577-E2A1-406D-B9AB-D02A84DA7AE3}"/>
    <cellStyle name="Normal 12 5 5 2" xfId="2388" xr:uid="{B8AADCA5-0218-4A13-92E2-7D46FB721DD8}"/>
    <cellStyle name="Normal 12 5 5 2 2" xfId="4500" xr:uid="{60B73512-5F25-4A1B-AC3E-F35D831B0340}"/>
    <cellStyle name="Normal 12 5 5 2 2 2" xfId="8726" xr:uid="{E5848170-674E-4DD3-BCEF-7A74737CE28B}"/>
    <cellStyle name="Normal 12 5 5 2 2 2 2" xfId="17174" xr:uid="{AC4405C0-AE72-4E63-9B60-18A85B777289}"/>
    <cellStyle name="Normal 12 5 5 2 2 2 2 2" xfId="34114" xr:uid="{6210FBDE-1470-41C9-B478-7E3ACD785221}"/>
    <cellStyle name="Normal 12 5 5 2 2 2 3" xfId="25666" xr:uid="{0391DBF3-613B-48A7-9251-391C345D93AC}"/>
    <cellStyle name="Normal 12 5 5 2 2 3" xfId="12950" xr:uid="{A2BC3CBF-447A-4A57-9044-2FDED46973D9}"/>
    <cellStyle name="Normal 12 5 5 2 2 3 2" xfId="29890" xr:uid="{66D18682-9766-4B1B-922C-F1FD17190B2D}"/>
    <cellStyle name="Normal 12 5 5 2 2 4" xfId="21442" xr:uid="{BB358296-D81B-4399-A778-0AEF989AA381}"/>
    <cellStyle name="Normal 12 5 5 2 3" xfId="6614" xr:uid="{A6488B4B-AD0E-4F81-AF6E-BA7D89A4230F}"/>
    <cellStyle name="Normal 12 5 5 2 3 2" xfId="15062" xr:uid="{7926CA96-4A3D-4E26-A8B9-884D1C5E1949}"/>
    <cellStyle name="Normal 12 5 5 2 3 2 2" xfId="32002" xr:uid="{8D16E90B-333A-45BA-A628-A7D38917E09B}"/>
    <cellStyle name="Normal 12 5 5 2 3 3" xfId="23554" xr:uid="{6680659C-91FE-44F8-942C-C449E9FBC40D}"/>
    <cellStyle name="Normal 12 5 5 2 4" xfId="10838" xr:uid="{DE5C6A4A-1D52-44DE-AE0D-BFA5AA304D4C}"/>
    <cellStyle name="Normal 12 5 5 2 4 2" xfId="27778" xr:uid="{9771F228-70E7-4386-A614-818E4DAB5A21}"/>
    <cellStyle name="Normal 12 5 5 2 5" xfId="19330" xr:uid="{86E66424-9C54-4E8B-B2DB-F676FD97715E}"/>
    <cellStyle name="Normal 12 5 5 3" xfId="3444" xr:uid="{CA11D0DA-B6EB-4A82-BB01-CED22F5CBE43}"/>
    <cellStyle name="Normal 12 5 5 3 2" xfId="7670" xr:uid="{B4D5EC1E-513F-4BBB-BCB7-782125D22B57}"/>
    <cellStyle name="Normal 12 5 5 3 2 2" xfId="16118" xr:uid="{AA043518-286B-4986-AD2C-D7896CFE31FF}"/>
    <cellStyle name="Normal 12 5 5 3 2 2 2" xfId="33058" xr:uid="{F72FF1A8-4CD1-4247-B25B-8256BE5BFD77}"/>
    <cellStyle name="Normal 12 5 5 3 2 3" xfId="24610" xr:uid="{B512A03E-00F0-4BB4-9786-2165B1C0F80C}"/>
    <cellStyle name="Normal 12 5 5 3 3" xfId="11894" xr:uid="{345A828E-2A93-40EE-B690-16D9515B180E}"/>
    <cellStyle name="Normal 12 5 5 3 3 2" xfId="28834" xr:uid="{645D187A-7A7C-40D7-9227-D5E8C6634E20}"/>
    <cellStyle name="Normal 12 5 5 3 4" xfId="20386" xr:uid="{B106F098-1FF2-4894-9293-9477063BB250}"/>
    <cellStyle name="Normal 12 5 5 4" xfId="5558" xr:uid="{B1023A49-0D24-4193-AC63-00C9C1CFCB95}"/>
    <cellStyle name="Normal 12 5 5 4 2" xfId="14006" xr:uid="{4355F5C7-8B82-4409-BE39-4BA4DE0E4FF2}"/>
    <cellStyle name="Normal 12 5 5 4 2 2" xfId="30946" xr:uid="{034AECFF-1D4A-4B57-ADDB-BA4A961075CF}"/>
    <cellStyle name="Normal 12 5 5 4 3" xfId="22498" xr:uid="{02AA55D9-4182-46F3-BC86-C1431CD15029}"/>
    <cellStyle name="Normal 12 5 5 5" xfId="9782" xr:uid="{695244A5-5B69-4778-908F-02CB4F3480D4}"/>
    <cellStyle name="Normal 12 5 5 5 2" xfId="26722" xr:uid="{F3ED8523-5282-41F3-96EB-EE1A3BF800EF}"/>
    <cellStyle name="Normal 12 5 5 6" xfId="18274" xr:uid="{E29AD5AE-ACA7-4523-9297-2500210D5815}"/>
    <cellStyle name="Normal 12 5 6" xfId="1508" xr:uid="{C8D7311B-3C5F-401C-BB74-E6E55B5F9849}"/>
    <cellStyle name="Normal 12 5 6 2" xfId="3620" xr:uid="{12CC1FAC-711D-44A4-8BBD-590D96A77267}"/>
    <cellStyle name="Normal 12 5 6 2 2" xfId="7846" xr:uid="{FF111387-7F5B-4B31-93E8-8BBC261777C7}"/>
    <cellStyle name="Normal 12 5 6 2 2 2" xfId="16294" xr:uid="{90A3E2A6-D3FE-4BA2-AFFF-9554B73D3EDA}"/>
    <cellStyle name="Normal 12 5 6 2 2 2 2" xfId="33234" xr:uid="{F79A2440-D4EB-4E7D-A28F-4176ECFC6A7E}"/>
    <cellStyle name="Normal 12 5 6 2 2 3" xfId="24786" xr:uid="{A04E2549-A733-4E2C-A078-2792673407A7}"/>
    <cellStyle name="Normal 12 5 6 2 3" xfId="12070" xr:uid="{144720FF-9B0D-428C-9B47-AE8878B1A1E4}"/>
    <cellStyle name="Normal 12 5 6 2 3 2" xfId="29010" xr:uid="{8B57584C-453A-47D1-9346-06CB2D0451EE}"/>
    <cellStyle name="Normal 12 5 6 2 4" xfId="20562" xr:uid="{5E63B0BF-5D6E-48AB-8EB0-FBF651A243A2}"/>
    <cellStyle name="Normal 12 5 6 3" xfId="5734" xr:uid="{A2A8E245-681C-462A-96EA-B424A5C49547}"/>
    <cellStyle name="Normal 12 5 6 3 2" xfId="14182" xr:uid="{C81A5AD7-18CB-447F-B88D-6F513E956A7A}"/>
    <cellStyle name="Normal 12 5 6 3 2 2" xfId="31122" xr:uid="{173512ED-1646-4160-93B0-A91B01EDBBA7}"/>
    <cellStyle name="Normal 12 5 6 3 3" xfId="22674" xr:uid="{5B8C2A9B-EFD1-4E75-AFF5-B93F76BC3B56}"/>
    <cellStyle name="Normal 12 5 6 4" xfId="9958" xr:uid="{FFAB184B-F55C-4D02-975C-2243E09596AD}"/>
    <cellStyle name="Normal 12 5 6 4 2" xfId="26898" xr:uid="{D120407B-AF9F-42AD-B34B-82C14264E5F4}"/>
    <cellStyle name="Normal 12 5 6 5" xfId="18450" xr:uid="{911E3DE1-7159-4B2D-A1A8-B593AC416C75}"/>
    <cellStyle name="Normal 12 5 7" xfId="2564" xr:uid="{EDEF92BA-8D3B-4BAE-8FD4-E5A37E0B1C04}"/>
    <cellStyle name="Normal 12 5 7 2" xfId="6790" xr:uid="{D890D405-C656-409C-86C5-20294C875E89}"/>
    <cellStyle name="Normal 12 5 7 2 2" xfId="15238" xr:uid="{CB3DC131-47A5-4172-A4FB-A326D73B76C9}"/>
    <cellStyle name="Normal 12 5 7 2 2 2" xfId="32178" xr:uid="{07E9A56B-730A-4350-A3B7-6242DC073F70}"/>
    <cellStyle name="Normal 12 5 7 2 3" xfId="23730" xr:uid="{860707BA-A870-4DDD-9F37-1ACFB476A53F}"/>
    <cellStyle name="Normal 12 5 7 3" xfId="11014" xr:uid="{74645F73-C2D1-4CE1-A449-B67064682F96}"/>
    <cellStyle name="Normal 12 5 7 3 2" xfId="27954" xr:uid="{AD593F19-36E0-400C-95B0-B04CC0623C95}"/>
    <cellStyle name="Normal 12 5 7 4" xfId="19506" xr:uid="{C0DAA44B-55B5-45D6-9634-C5193B055AF8}"/>
    <cellStyle name="Normal 12 5 8" xfId="4677" xr:uid="{0F2096F5-3757-42E6-8D10-294EB09AE000}"/>
    <cellStyle name="Normal 12 5 8 2" xfId="13126" xr:uid="{3A97F504-4054-47F9-A940-05937ADD675B}"/>
    <cellStyle name="Normal 12 5 8 2 2" xfId="30066" xr:uid="{C92B4E9E-7DD1-4BE7-96B1-20106D60DDBD}"/>
    <cellStyle name="Normal 12 5 8 3" xfId="21618" xr:uid="{55D73C50-664B-40BA-9880-093AEF1CDFC4}"/>
    <cellStyle name="Normal 12 5 9" xfId="8902" xr:uid="{822BBC33-2E86-4115-96B7-68919B114BCC}"/>
    <cellStyle name="Normal 12 5 9 2" xfId="25842" xr:uid="{1D93EAC7-EEAA-4267-8E6A-8855165F8EF3}"/>
    <cellStyle name="Normal 12 6" xfId="617" xr:uid="{A90805F7-5B96-44DA-B7A3-DAD115DABE2E}"/>
    <cellStyle name="Normal 12 6 2" xfId="969" xr:uid="{14C80D3E-50C1-47F5-ADB4-DB47A79379F9}"/>
    <cellStyle name="Normal 12 6 2 2" xfId="2031" xr:uid="{626E9BEC-9276-4DE6-8548-7A2A5A821883}"/>
    <cellStyle name="Normal 12 6 2 2 2" xfId="4143" xr:uid="{16C76AE4-1217-4E1E-BED0-680DFFCAFBDB}"/>
    <cellStyle name="Normal 12 6 2 2 2 2" xfId="8369" xr:uid="{43EE43EB-0CB5-4921-ABE7-CCC9D8D3DCE6}"/>
    <cellStyle name="Normal 12 6 2 2 2 2 2" xfId="16817" xr:uid="{752F3465-FB94-46FA-AC03-2DE235E1A8F3}"/>
    <cellStyle name="Normal 12 6 2 2 2 2 2 2" xfId="33757" xr:uid="{5C249B56-A04A-4C99-A548-2C3758070845}"/>
    <cellStyle name="Normal 12 6 2 2 2 2 3" xfId="25309" xr:uid="{491C4AB5-72B2-4FE6-A1B0-5B6483651880}"/>
    <cellStyle name="Normal 12 6 2 2 2 3" xfId="12593" xr:uid="{536560F1-4F6D-4123-B2AB-694C484497FD}"/>
    <cellStyle name="Normal 12 6 2 2 2 3 2" xfId="29533" xr:uid="{312EE47E-29CB-4DED-B23A-4191456A58D3}"/>
    <cellStyle name="Normal 12 6 2 2 2 4" xfId="21085" xr:uid="{33BF71E0-CC92-4EC6-A166-95757C8CDD93}"/>
    <cellStyle name="Normal 12 6 2 2 3" xfId="6257" xr:uid="{F319C631-8215-4968-BF9F-B884D49F846F}"/>
    <cellStyle name="Normal 12 6 2 2 3 2" xfId="14705" xr:uid="{20178C2B-3041-41AF-AE28-6890299879C6}"/>
    <cellStyle name="Normal 12 6 2 2 3 2 2" xfId="31645" xr:uid="{CBC90697-4A07-40AA-859F-7C258338A1C9}"/>
    <cellStyle name="Normal 12 6 2 2 3 3" xfId="23197" xr:uid="{2D3AB51B-F6CB-4558-A051-FCB0A2EE8437}"/>
    <cellStyle name="Normal 12 6 2 2 4" xfId="10481" xr:uid="{01FCE143-CE64-4353-9462-1ADF2037AEBC}"/>
    <cellStyle name="Normal 12 6 2 2 4 2" xfId="27421" xr:uid="{B9F9D775-BDA3-4487-9953-FFDC8D38638A}"/>
    <cellStyle name="Normal 12 6 2 2 5" xfId="18973" xr:uid="{76FC4B44-662C-4054-8503-661C1A257588}"/>
    <cellStyle name="Normal 12 6 2 3" xfId="3087" xr:uid="{407D823C-C793-4F05-9DC8-005771CB62E1}"/>
    <cellStyle name="Normal 12 6 2 3 2" xfId="7313" xr:uid="{AFA3B041-15D5-4BF5-8081-7939E22E7CC7}"/>
    <cellStyle name="Normal 12 6 2 3 2 2" xfId="15761" xr:uid="{0815C4C7-608B-4D09-A19B-099D010808CA}"/>
    <cellStyle name="Normal 12 6 2 3 2 2 2" xfId="32701" xr:uid="{BC32714B-AF6A-4BB0-ADB3-BD281FC9B0C8}"/>
    <cellStyle name="Normal 12 6 2 3 2 3" xfId="24253" xr:uid="{A25806E0-E137-4639-B0D4-446BBC29C3A6}"/>
    <cellStyle name="Normal 12 6 2 3 3" xfId="11537" xr:uid="{69239B07-1690-441F-8951-410BE3076DCF}"/>
    <cellStyle name="Normal 12 6 2 3 3 2" xfId="28477" xr:uid="{4FE99BBC-1351-4A90-8BDD-DCE245C1C64F}"/>
    <cellStyle name="Normal 12 6 2 3 4" xfId="20029" xr:uid="{8E14D37D-3B00-4BF2-A570-E5FB73534638}"/>
    <cellStyle name="Normal 12 6 2 4" xfId="5201" xr:uid="{BFDE9FEE-A134-4D86-8276-9B5CE89FDC46}"/>
    <cellStyle name="Normal 12 6 2 4 2" xfId="13649" xr:uid="{04D5711B-0AFF-495E-84DC-F0B149D210B5}"/>
    <cellStyle name="Normal 12 6 2 4 2 2" xfId="30589" xr:uid="{DEF4CA48-6A43-4EB3-8524-E2FA42954D41}"/>
    <cellStyle name="Normal 12 6 2 4 3" xfId="22141" xr:uid="{88DAF847-9A3E-4A59-8A4D-0521E3C9AA23}"/>
    <cellStyle name="Normal 12 6 2 5" xfId="9425" xr:uid="{8A573172-0061-44F2-AECD-C0D4D019DBB4}"/>
    <cellStyle name="Normal 12 6 2 5 2" xfId="26365" xr:uid="{6118012F-EB16-4DED-B9DA-B625897C561B}"/>
    <cellStyle name="Normal 12 6 2 6" xfId="17917" xr:uid="{6158418F-0D7F-4A30-B6BF-619E6AF9AD16}"/>
    <cellStyle name="Normal 12 6 3" xfId="1679" xr:uid="{3C1B8E02-BABA-4AA2-BDFA-110647899238}"/>
    <cellStyle name="Normal 12 6 3 2" xfId="3791" xr:uid="{DF4333A3-8CD8-4DA2-8C5F-A29C59EEE8C7}"/>
    <cellStyle name="Normal 12 6 3 2 2" xfId="8017" xr:uid="{CEE768D9-4F21-468C-B31E-1941E069197E}"/>
    <cellStyle name="Normal 12 6 3 2 2 2" xfId="16465" xr:uid="{D7B3CA4D-9452-46D6-B0A9-A33621779B0D}"/>
    <cellStyle name="Normal 12 6 3 2 2 2 2" xfId="33405" xr:uid="{603D7F46-A46C-4041-9817-B2A943B15860}"/>
    <cellStyle name="Normal 12 6 3 2 2 3" xfId="24957" xr:uid="{3C0B71DF-593B-41CA-936C-08B74E94AD32}"/>
    <cellStyle name="Normal 12 6 3 2 3" xfId="12241" xr:uid="{1CFE10DB-589B-4CAA-82BF-B6149BD245AA}"/>
    <cellStyle name="Normal 12 6 3 2 3 2" xfId="29181" xr:uid="{9544750E-13F1-4157-875A-2972ACE0D396}"/>
    <cellStyle name="Normal 12 6 3 2 4" xfId="20733" xr:uid="{683B7790-2691-4B78-9A66-FDD14442E220}"/>
    <cellStyle name="Normal 12 6 3 3" xfId="5905" xr:uid="{DB29A634-209F-4DB4-AED0-7A4E7F40490F}"/>
    <cellStyle name="Normal 12 6 3 3 2" xfId="14353" xr:uid="{280688F3-7511-4101-996E-D59D2710D93E}"/>
    <cellStyle name="Normal 12 6 3 3 2 2" xfId="31293" xr:uid="{58735778-56BD-4269-8FE7-442024C131F3}"/>
    <cellStyle name="Normal 12 6 3 3 3" xfId="22845" xr:uid="{994B7709-9037-48BB-AB3C-319A06AEA26E}"/>
    <cellStyle name="Normal 12 6 3 4" xfId="10129" xr:uid="{1B61CDC4-B574-4E40-8FB1-F06E5A45C438}"/>
    <cellStyle name="Normal 12 6 3 4 2" xfId="27069" xr:uid="{EDCFFFB4-ABD4-4BA8-BEA3-6B0BAFD801EE}"/>
    <cellStyle name="Normal 12 6 3 5" xfId="18621" xr:uid="{DA63E1F5-3861-464E-9595-B0AD922B2DFE}"/>
    <cellStyle name="Normal 12 6 4" xfId="2735" xr:uid="{9FC7F6E3-7109-40CD-95FC-137CB5D42345}"/>
    <cellStyle name="Normal 12 6 4 2" xfId="6961" xr:uid="{C36267E1-8F89-4E93-8E28-3EB115E20846}"/>
    <cellStyle name="Normal 12 6 4 2 2" xfId="15409" xr:uid="{F331B7FE-4C76-4C70-B6B2-BB419BC9BC74}"/>
    <cellStyle name="Normal 12 6 4 2 2 2" xfId="32349" xr:uid="{4F73534C-D496-45B6-9CB4-7AF0F526F1E6}"/>
    <cellStyle name="Normal 12 6 4 2 3" xfId="23901" xr:uid="{D99257CF-AA33-4CDD-85DA-57AAEC91B6B5}"/>
    <cellStyle name="Normal 12 6 4 3" xfId="11185" xr:uid="{04D5B54D-749E-4D98-B9E2-6F41102B5793}"/>
    <cellStyle name="Normal 12 6 4 3 2" xfId="28125" xr:uid="{5385945C-230B-45E0-B10D-93459005142D}"/>
    <cellStyle name="Normal 12 6 4 4" xfId="19677" xr:uid="{53BB8414-48F2-40D7-BFB4-B6333ECD2531}"/>
    <cellStyle name="Normal 12 6 5" xfId="4849" xr:uid="{C5D497DD-579B-42EA-A930-9766B3EF1716}"/>
    <cellStyle name="Normal 12 6 5 2" xfId="13297" xr:uid="{D6CB8E62-E3CB-4557-87E7-9EDB1389DAF5}"/>
    <cellStyle name="Normal 12 6 5 2 2" xfId="30237" xr:uid="{ED8A861B-B55C-4FE2-95C4-BC365C739885}"/>
    <cellStyle name="Normal 12 6 5 3" xfId="21789" xr:uid="{EB3EE683-B37B-4177-93FB-72832A9D62D5}"/>
    <cellStyle name="Normal 12 6 6" xfId="9073" xr:uid="{A2D26B2C-8C07-4938-98E1-E817C81DD782}"/>
    <cellStyle name="Normal 12 6 6 2" xfId="26013" xr:uid="{1DE81D0E-8BD4-43BD-AEC3-E08B2358BE19}"/>
    <cellStyle name="Normal 12 6 7" xfId="17565" xr:uid="{685DFA5E-7370-4107-8E7C-2140B7925F2B}"/>
    <cellStyle name="Normal 12 7" xfId="793" xr:uid="{769C1A5D-F19E-41B9-89D9-151DE6DAD9FB}"/>
    <cellStyle name="Normal 12 7 2" xfId="1855" xr:uid="{BD839A6F-692F-4984-8888-18736ED9B966}"/>
    <cellStyle name="Normal 12 7 2 2" xfId="3967" xr:uid="{0E2CF861-47E9-433F-8994-0451F2AF386F}"/>
    <cellStyle name="Normal 12 7 2 2 2" xfId="8193" xr:uid="{85B68151-13E0-48F9-A306-F282392DC499}"/>
    <cellStyle name="Normal 12 7 2 2 2 2" xfId="16641" xr:uid="{D4FAA002-F5FA-4938-82C1-23C420990342}"/>
    <cellStyle name="Normal 12 7 2 2 2 2 2" xfId="33581" xr:uid="{782AE021-1FB9-4ABD-B060-CCDBAE5DA097}"/>
    <cellStyle name="Normal 12 7 2 2 2 3" xfId="25133" xr:uid="{67F2BD7E-7660-4708-BFE2-2FA15AE7F0ED}"/>
    <cellStyle name="Normal 12 7 2 2 3" xfId="12417" xr:uid="{AC22A216-E817-46E2-9C2E-76AA71F2C911}"/>
    <cellStyle name="Normal 12 7 2 2 3 2" xfId="29357" xr:uid="{88C224C7-3EFE-4797-A9FA-4F37DAFEA6C9}"/>
    <cellStyle name="Normal 12 7 2 2 4" xfId="20909" xr:uid="{18111E4C-EE1F-4804-9417-AD58267C59E7}"/>
    <cellStyle name="Normal 12 7 2 3" xfId="6081" xr:uid="{0425A0E2-77EB-4F89-AA3B-7271F5635FA8}"/>
    <cellStyle name="Normal 12 7 2 3 2" xfId="14529" xr:uid="{0BFEE00F-9AFB-4F51-9CF7-65B5D5CEE745}"/>
    <cellStyle name="Normal 12 7 2 3 2 2" xfId="31469" xr:uid="{74CCC983-DF4D-4EA2-AF24-AF677049B8BB}"/>
    <cellStyle name="Normal 12 7 2 3 3" xfId="23021" xr:uid="{F1838EC9-9FE7-4182-BCF5-FC253D5C809F}"/>
    <cellStyle name="Normal 12 7 2 4" xfId="10305" xr:uid="{EAAF01F6-4624-49D1-8B99-F63C18184322}"/>
    <cellStyle name="Normal 12 7 2 4 2" xfId="27245" xr:uid="{7DD900CC-3B12-4A4E-9721-C3D1CF8B14C4}"/>
    <cellStyle name="Normal 12 7 2 5" xfId="18797" xr:uid="{C3D77DD7-FF2B-472C-8CBD-285F200D6D98}"/>
    <cellStyle name="Normal 12 7 3" xfId="2911" xr:uid="{3F26ECC6-705B-48AB-B864-A4729F0EBEF9}"/>
    <cellStyle name="Normal 12 7 3 2" xfId="7137" xr:uid="{F1BADC25-97D4-4B67-9E2A-BF41FCE0BB76}"/>
    <cellStyle name="Normal 12 7 3 2 2" xfId="15585" xr:uid="{F47ACC38-8E3E-4869-8ABB-0F839ACC5E8E}"/>
    <cellStyle name="Normal 12 7 3 2 2 2" xfId="32525" xr:uid="{3BC764BC-3CA9-408B-A3C9-380A7ADEB17F}"/>
    <cellStyle name="Normal 12 7 3 2 3" xfId="24077" xr:uid="{4BE7D896-A290-4493-946E-8F795412F445}"/>
    <cellStyle name="Normal 12 7 3 3" xfId="11361" xr:uid="{3B9B43A1-70ED-4DD0-8FAA-2AFA4FAD8939}"/>
    <cellStyle name="Normal 12 7 3 3 2" xfId="28301" xr:uid="{03C41E0A-1554-4EF7-A761-0BA6AFF12101}"/>
    <cellStyle name="Normal 12 7 3 4" xfId="19853" xr:uid="{C128E64F-CA2C-489C-9CA8-5E1F57880BB1}"/>
    <cellStyle name="Normal 12 7 4" xfId="5025" xr:uid="{1668DA6D-CF48-428E-9C3C-C311B039C8F0}"/>
    <cellStyle name="Normal 12 7 4 2" xfId="13473" xr:uid="{4176F652-0FD1-43BD-9B9B-79F0D7521F15}"/>
    <cellStyle name="Normal 12 7 4 2 2" xfId="30413" xr:uid="{51540E11-904E-4631-98FE-8CCC6E8F964C}"/>
    <cellStyle name="Normal 12 7 4 3" xfId="21965" xr:uid="{FC541DD1-1DB3-4D5D-8763-59FE62ABF9F1}"/>
    <cellStyle name="Normal 12 7 5" xfId="9249" xr:uid="{90A1D0D8-B8DE-44DD-9C19-C79E91C2AE8D}"/>
    <cellStyle name="Normal 12 7 5 2" xfId="26189" xr:uid="{607B6BD1-6285-4E9A-B75D-C67F96FCF992}"/>
    <cellStyle name="Normal 12 7 6" xfId="17741" xr:uid="{C9AC804C-91E5-4991-82F1-6F5156E24644}"/>
    <cellStyle name="Normal 12 8" xfId="1145" xr:uid="{EF6B189A-3C10-4CAA-8036-12DB492C6DBF}"/>
    <cellStyle name="Normal 12 8 2" xfId="2207" xr:uid="{130DAE18-195F-4903-8648-FFA963ADD1B8}"/>
    <cellStyle name="Normal 12 8 2 2" xfId="4319" xr:uid="{68F4F754-0CAF-412E-ABF6-62A9BB6C657E}"/>
    <cellStyle name="Normal 12 8 2 2 2" xfId="8545" xr:uid="{624EA21D-7648-465B-BAA7-82A98F2C7B98}"/>
    <cellStyle name="Normal 12 8 2 2 2 2" xfId="16993" xr:uid="{72026C5D-4D4D-43AC-A6EA-ACC91DD7669C}"/>
    <cellStyle name="Normal 12 8 2 2 2 2 2" xfId="33933" xr:uid="{065075B7-69DA-4B0C-8BA8-AC6E5FEA4F42}"/>
    <cellStyle name="Normal 12 8 2 2 2 3" xfId="25485" xr:uid="{DC306EB9-43F6-4646-84AE-0E97A4AFFB3F}"/>
    <cellStyle name="Normal 12 8 2 2 3" xfId="12769" xr:uid="{2E115949-EBAA-4C05-A36D-946DBA8A65BA}"/>
    <cellStyle name="Normal 12 8 2 2 3 2" xfId="29709" xr:uid="{A4A78AE5-D883-4A40-A6C1-19F39EEE5E37}"/>
    <cellStyle name="Normal 12 8 2 2 4" xfId="21261" xr:uid="{B0A8731B-1E98-4114-8278-A44C990F90F5}"/>
    <cellStyle name="Normal 12 8 2 3" xfId="6433" xr:uid="{E98C4276-94B7-4D19-83A6-FBF0EA9F4CBF}"/>
    <cellStyle name="Normal 12 8 2 3 2" xfId="14881" xr:uid="{52EA003F-2BBD-46E3-B434-4EC28DC5E5F7}"/>
    <cellStyle name="Normal 12 8 2 3 2 2" xfId="31821" xr:uid="{C3DD3AB8-FA03-4EA8-8F1F-3FC7580D99BE}"/>
    <cellStyle name="Normal 12 8 2 3 3" xfId="23373" xr:uid="{B0C0AE02-288E-4C5A-86A1-3AE165EA80B0}"/>
    <cellStyle name="Normal 12 8 2 4" xfId="10657" xr:uid="{FB809664-1511-4517-A52D-79CD66114887}"/>
    <cellStyle name="Normal 12 8 2 4 2" xfId="27597" xr:uid="{A8713286-95E7-4A51-845A-67A6AE018A7A}"/>
    <cellStyle name="Normal 12 8 2 5" xfId="19149" xr:uid="{20FD938E-E880-4C08-ABC1-FBB822AE1685}"/>
    <cellStyle name="Normal 12 8 3" xfId="3263" xr:uid="{3A9E7F70-02D4-40D1-9251-B406B3904765}"/>
    <cellStyle name="Normal 12 8 3 2" xfId="7489" xr:uid="{C223B23A-BEC9-4C01-99AB-171889472EA3}"/>
    <cellStyle name="Normal 12 8 3 2 2" xfId="15937" xr:uid="{AB81CED0-312E-49DC-B568-17FFE9ABA24D}"/>
    <cellStyle name="Normal 12 8 3 2 2 2" xfId="32877" xr:uid="{3F8C1FFD-283F-4618-BC16-6A02FC99F77E}"/>
    <cellStyle name="Normal 12 8 3 2 3" xfId="24429" xr:uid="{DE2181C5-71D3-4480-A7BB-801634EFAE26}"/>
    <cellStyle name="Normal 12 8 3 3" xfId="11713" xr:uid="{714438F2-545C-43D2-95B7-30379FC45620}"/>
    <cellStyle name="Normal 12 8 3 3 2" xfId="28653" xr:uid="{0ECEAE05-D593-4F72-9EA0-5B9CA20BD7D2}"/>
    <cellStyle name="Normal 12 8 3 4" xfId="20205" xr:uid="{DC5C4FE0-4E9C-4189-8352-3D20DDCC2D88}"/>
    <cellStyle name="Normal 12 8 4" xfId="5377" xr:uid="{CDDF5DE7-5899-4A81-BD84-21326EB3E7ED}"/>
    <cellStyle name="Normal 12 8 4 2" xfId="13825" xr:uid="{16D09CAE-55C5-4A8C-94EE-9BB2A1A90CBE}"/>
    <cellStyle name="Normal 12 8 4 2 2" xfId="30765" xr:uid="{049DD3A9-986D-4011-B72D-87E2DEA415C5}"/>
    <cellStyle name="Normal 12 8 4 3" xfId="22317" xr:uid="{CD34A5D1-1C2F-4084-BD9A-B4FB8014EAF0}"/>
    <cellStyle name="Normal 12 8 5" xfId="9601" xr:uid="{DA752B0A-1B9B-42FC-964B-38F19D12FC21}"/>
    <cellStyle name="Normal 12 8 5 2" xfId="26541" xr:uid="{2EE7412A-7756-4EBC-85EB-6AB5FCBC015D}"/>
    <cellStyle name="Normal 12 8 6" xfId="18093" xr:uid="{C1BD919A-7FDF-4208-940D-F76A37816AC4}"/>
    <cellStyle name="Normal 12 9" xfId="1327" xr:uid="{E76D73EB-5770-4CF3-8394-5D730469E4C2}"/>
    <cellStyle name="Normal 12 9 2" xfId="2383" xr:uid="{C9613520-1D01-4317-B81D-F0C76430F3D6}"/>
    <cellStyle name="Normal 12 9 2 2" xfId="4495" xr:uid="{4F38EE00-DA13-41DE-B761-DA9252A181BF}"/>
    <cellStyle name="Normal 12 9 2 2 2" xfId="8721" xr:uid="{242EFE33-F604-4A14-A9E7-39D6D452D3C9}"/>
    <cellStyle name="Normal 12 9 2 2 2 2" xfId="17169" xr:uid="{351984DB-EFD8-4E5A-A3E2-F4BD4CB67569}"/>
    <cellStyle name="Normal 12 9 2 2 2 2 2" xfId="34109" xr:uid="{9CE66143-5B71-49CC-81A3-544990D4562A}"/>
    <cellStyle name="Normal 12 9 2 2 2 3" xfId="25661" xr:uid="{906DEA93-F074-4FF2-9367-54AA755ACDAA}"/>
    <cellStyle name="Normal 12 9 2 2 3" xfId="12945" xr:uid="{E847DFFF-39F7-47CF-8486-C7BF5B9A1EFF}"/>
    <cellStyle name="Normal 12 9 2 2 3 2" xfId="29885" xr:uid="{191F7571-7F3F-4730-9BF6-7E1BDA23BD8E}"/>
    <cellStyle name="Normal 12 9 2 2 4" xfId="21437" xr:uid="{46034DA7-42CE-4EF1-9E9E-7F4B6CC3CBC8}"/>
    <cellStyle name="Normal 12 9 2 3" xfId="6609" xr:uid="{D4557622-AEE8-4C0C-93FB-75DB6F418352}"/>
    <cellStyle name="Normal 12 9 2 3 2" xfId="15057" xr:uid="{0FE1CC8C-59F8-4B58-9E94-135EA3F2E506}"/>
    <cellStyle name="Normal 12 9 2 3 2 2" xfId="31997" xr:uid="{EAD3F459-C09E-4D02-BE8C-11820547DEF0}"/>
    <cellStyle name="Normal 12 9 2 3 3" xfId="23549" xr:uid="{98F386AD-2A82-4D20-8717-50843CB2CC38}"/>
    <cellStyle name="Normal 12 9 2 4" xfId="10833" xr:uid="{6CB5D710-A17A-41D9-AB33-FF3A38787BD8}"/>
    <cellStyle name="Normal 12 9 2 4 2" xfId="27773" xr:uid="{211F381A-E7D8-42AE-A288-2415F4521059}"/>
    <cellStyle name="Normal 12 9 2 5" xfId="19325" xr:uid="{9913F23A-3650-42D3-B43F-6F42854EE79E}"/>
    <cellStyle name="Normal 12 9 3" xfId="3439" xr:uid="{606918B6-C817-4949-BD0E-C2F54291D1B3}"/>
    <cellStyle name="Normal 12 9 3 2" xfId="7665" xr:uid="{92F28134-E941-42E8-B762-48D56F5E4111}"/>
    <cellStyle name="Normal 12 9 3 2 2" xfId="16113" xr:uid="{2CA9BB63-8685-480E-A29E-5854C9109736}"/>
    <cellStyle name="Normal 12 9 3 2 2 2" xfId="33053" xr:uid="{0B468AB2-61A7-4CA7-9234-63C59CCCDA5A}"/>
    <cellStyle name="Normal 12 9 3 2 3" xfId="24605" xr:uid="{A61D2D2B-F964-4CB8-B34A-871610D02666}"/>
    <cellStyle name="Normal 12 9 3 3" xfId="11889" xr:uid="{E0EE8F5E-DB55-4E1D-B40A-A4F33BA49642}"/>
    <cellStyle name="Normal 12 9 3 3 2" xfId="28829" xr:uid="{0B0A0251-54E9-4735-BDA1-ED2CF88A56E8}"/>
    <cellStyle name="Normal 12 9 3 4" xfId="20381" xr:uid="{B10ACB42-846D-46E3-A01A-C4679FFFCE4D}"/>
    <cellStyle name="Normal 12 9 4" xfId="5553" xr:uid="{725F45D0-C57E-4957-80FD-0DB55EC71965}"/>
    <cellStyle name="Normal 12 9 4 2" xfId="14001" xr:uid="{08F16009-129A-4259-B0E2-D7EB016C5CC5}"/>
    <cellStyle name="Normal 12 9 4 2 2" xfId="30941" xr:uid="{CE7EED8C-6E3B-4D00-83D2-2248A9C29DD5}"/>
    <cellStyle name="Normal 12 9 4 3" xfId="22493" xr:uid="{05FA871B-DBB8-4760-82FE-E22819B03855}"/>
    <cellStyle name="Normal 12 9 5" xfId="9777" xr:uid="{FB92A269-A8BF-4B5E-8028-3462E089263D}"/>
    <cellStyle name="Normal 12 9 5 2" xfId="26717" xr:uid="{3D4AD2ED-3C40-44A7-AF01-26F734B670B9}"/>
    <cellStyle name="Normal 12 9 6" xfId="18269" xr:uid="{23DAD999-7D4D-420C-BF23-C3A63CC09877}"/>
    <cellStyle name="Normal 13" xfId="284" xr:uid="{688DC198-D04C-4745-8FA6-C779F8E986BA}"/>
    <cellStyle name="Normal 13 10" xfId="1509" xr:uid="{E17F551E-17D4-4940-9774-0EEDC6FB0819}"/>
    <cellStyle name="Normal 13 10 2" xfId="3621" xr:uid="{64A2F7AA-53FC-42F6-9FE3-61F5B584EFBE}"/>
    <cellStyle name="Normal 13 10 2 2" xfId="7847" xr:uid="{564DC518-21EC-4CB3-B932-DEE3F82A0751}"/>
    <cellStyle name="Normal 13 10 2 2 2" xfId="16295" xr:uid="{2DB41C89-5BCB-4A6E-8A7A-E0C6AC29FF2E}"/>
    <cellStyle name="Normal 13 10 2 2 2 2" xfId="33235" xr:uid="{F54F504E-49FB-47B5-9959-55AE8093B926}"/>
    <cellStyle name="Normal 13 10 2 2 3" xfId="24787" xr:uid="{141C75DE-6873-4BE0-A014-1A7B95801490}"/>
    <cellStyle name="Normal 13 10 2 3" xfId="12071" xr:uid="{5C95D786-0606-4C1E-A6B3-1664CB67256B}"/>
    <cellStyle name="Normal 13 10 2 3 2" xfId="29011" xr:uid="{F5396974-4B7B-412A-A293-7848F0735361}"/>
    <cellStyle name="Normal 13 10 2 4" xfId="20563" xr:uid="{34036EC8-ED60-4E5D-8EE1-CD0E5450C46A}"/>
    <cellStyle name="Normal 13 10 3" xfId="5735" xr:uid="{7024B77D-4B11-42C8-A3A8-F696410E6A23}"/>
    <cellStyle name="Normal 13 10 3 2" xfId="14183" xr:uid="{928506E2-D737-49FF-A18D-D9693ECDF37A}"/>
    <cellStyle name="Normal 13 10 3 2 2" xfId="31123" xr:uid="{E094C65F-D272-4E15-80D5-C19B6A8F833E}"/>
    <cellStyle name="Normal 13 10 3 3" xfId="22675" xr:uid="{B26560F8-AB98-443E-ADD9-374C3BFE26C5}"/>
    <cellStyle name="Normal 13 10 4" xfId="9959" xr:uid="{33D64CBB-6895-417C-B4B5-34DB029748AE}"/>
    <cellStyle name="Normal 13 10 4 2" xfId="26899" xr:uid="{A17891C6-64B7-4490-84A0-A7F04524BCAA}"/>
    <cellStyle name="Normal 13 10 5" xfId="18451" xr:uid="{437F399D-61DA-4C99-98D4-04AC803C8BA7}"/>
    <cellStyle name="Normal 13 11" xfId="2565" xr:uid="{FA16B1A8-D658-40AF-986E-06D87230132E}"/>
    <cellStyle name="Normal 13 11 2" xfId="6791" xr:uid="{68EDC4A2-AB18-4F37-9E91-D1254DD95A79}"/>
    <cellStyle name="Normal 13 11 2 2" xfId="15239" xr:uid="{1E87FB20-E567-4099-8C37-3B3A1BC03C71}"/>
    <cellStyle name="Normal 13 11 2 2 2" xfId="32179" xr:uid="{A79D81B5-18DB-4FB4-9385-78D0D1FF3031}"/>
    <cellStyle name="Normal 13 11 2 3" xfId="23731" xr:uid="{128F758A-3DBC-4EF8-A1EC-AEE90C11F5EB}"/>
    <cellStyle name="Normal 13 11 3" xfId="11015" xr:uid="{EBED2E3D-E459-4E57-AEF1-F64E5F0D5E52}"/>
    <cellStyle name="Normal 13 11 3 2" xfId="27955" xr:uid="{89F6318C-3588-47D2-B829-88CBAD14ECE6}"/>
    <cellStyle name="Normal 13 11 4" xfId="19507" xr:uid="{6C5E649A-1D81-4ED8-91BD-AE996FC00EE8}"/>
    <cellStyle name="Normal 13 12" xfId="4678" xr:uid="{278324DA-B6AA-4ABD-A7D1-F6CD216F3C57}"/>
    <cellStyle name="Normal 13 12 2" xfId="13127" xr:uid="{33FF807D-3E2D-4DDE-850B-0A183D77E23B}"/>
    <cellStyle name="Normal 13 12 2 2" xfId="30067" xr:uid="{5E535538-FA39-4E78-BEDB-748E8D5F5279}"/>
    <cellStyle name="Normal 13 12 3" xfId="21619" xr:uid="{7421E2B4-A828-4F8D-B8AC-914AC61DDFA2}"/>
    <cellStyle name="Normal 13 13" xfId="8903" xr:uid="{E98970EA-FEDC-46F4-96B9-E9039C60B610}"/>
    <cellStyle name="Normal 13 13 2" xfId="25843" xr:uid="{E8D1A133-69AD-4EA1-99C8-BE0EE7844E90}"/>
    <cellStyle name="Normal 13 14" xfId="17395" xr:uid="{16A46BE1-FA83-48D3-BC5A-9F79FC743CF6}"/>
    <cellStyle name="Normal 13 2" xfId="285" xr:uid="{6FD3FFEA-F210-4FF5-BAB2-A40E6C4D0525}"/>
    <cellStyle name="Normal 13 2 10" xfId="4679" xr:uid="{F25464B0-7C74-42DF-870E-E8EA87B18404}"/>
    <cellStyle name="Normal 13 2 10 2" xfId="13128" xr:uid="{112A7C4B-1E84-4232-8BC1-6DA648B26297}"/>
    <cellStyle name="Normal 13 2 10 2 2" xfId="30068" xr:uid="{D4E4F4FA-37A0-4FCA-8BE4-BC5C092CA096}"/>
    <cellStyle name="Normal 13 2 10 3" xfId="21620" xr:uid="{AC643B0B-D86C-46F0-BEE2-F03E9D4B776E}"/>
    <cellStyle name="Normal 13 2 11" xfId="8904" xr:uid="{D47CFB87-82B4-4682-BB1C-F06C20C30B6E}"/>
    <cellStyle name="Normal 13 2 11 2" xfId="25844" xr:uid="{72BD0C77-63FD-477C-AF13-B0AF421EDBEA}"/>
    <cellStyle name="Normal 13 2 12" xfId="17396" xr:uid="{ABB853AE-8250-4DBB-9902-84EB5A93DDA9}"/>
    <cellStyle name="Normal 13 2 2" xfId="286" xr:uid="{E3F6EDF9-C37A-40B2-88C7-1FA69A459E18}"/>
    <cellStyle name="Normal 13 2 2 10" xfId="17397" xr:uid="{2E8B7D4C-A8D3-4D3F-B311-5D14D91EAE28}"/>
    <cellStyle name="Normal 13 2 2 2" xfId="625" xr:uid="{6C133AB2-6DFD-425C-B54D-05AB60DD656C}"/>
    <cellStyle name="Normal 13 2 2 2 2" xfId="977" xr:uid="{F562C89C-737E-4FB7-9A6C-57828D6E1C05}"/>
    <cellStyle name="Normal 13 2 2 2 2 2" xfId="2039" xr:uid="{BDB75DF0-8694-4A86-9AF0-DE994340DD2A}"/>
    <cellStyle name="Normal 13 2 2 2 2 2 2" xfId="4151" xr:uid="{F1BF4EB2-7B2B-4AE8-9E75-DA8653A3DC21}"/>
    <cellStyle name="Normal 13 2 2 2 2 2 2 2" xfId="8377" xr:uid="{916AC932-C203-4BF5-8B89-2BEB8EDB1182}"/>
    <cellStyle name="Normal 13 2 2 2 2 2 2 2 2" xfId="16825" xr:uid="{3B5DD7A4-CBA2-4A8D-AB8F-53C5651FE0E6}"/>
    <cellStyle name="Normal 13 2 2 2 2 2 2 2 2 2" xfId="33765" xr:uid="{0E158152-D0F4-4694-8D5E-93366A2B66F0}"/>
    <cellStyle name="Normal 13 2 2 2 2 2 2 2 3" xfId="25317" xr:uid="{BC9688E2-DF7F-4EDB-A6E0-B3E0DFCF4104}"/>
    <cellStyle name="Normal 13 2 2 2 2 2 2 3" xfId="12601" xr:uid="{93F604EC-BFAA-46C3-A36D-F8038D706465}"/>
    <cellStyle name="Normal 13 2 2 2 2 2 2 3 2" xfId="29541" xr:uid="{1F83A01A-8CF7-48E7-ACF8-C31ECD10C5B2}"/>
    <cellStyle name="Normal 13 2 2 2 2 2 2 4" xfId="21093" xr:uid="{E28390E8-688C-46BE-98A3-2E1E5ED746AF}"/>
    <cellStyle name="Normal 13 2 2 2 2 2 3" xfId="6265" xr:uid="{1CD8DD10-AC63-4DBB-905E-E88F617A9506}"/>
    <cellStyle name="Normal 13 2 2 2 2 2 3 2" xfId="14713" xr:uid="{3ADABB04-4559-4D7C-8F5D-0178DA214D45}"/>
    <cellStyle name="Normal 13 2 2 2 2 2 3 2 2" xfId="31653" xr:uid="{73B200A7-CAEC-4C0B-86ED-4C3C814DF822}"/>
    <cellStyle name="Normal 13 2 2 2 2 2 3 3" xfId="23205" xr:uid="{897E1DA9-CEBE-45FB-A132-6369B216FD29}"/>
    <cellStyle name="Normal 13 2 2 2 2 2 4" xfId="10489" xr:uid="{E5A1E8D1-F10A-443D-A0F0-BAD257D51DD7}"/>
    <cellStyle name="Normal 13 2 2 2 2 2 4 2" xfId="27429" xr:uid="{5E1E8B0E-0738-413D-B46F-108863829D10}"/>
    <cellStyle name="Normal 13 2 2 2 2 2 5" xfId="18981" xr:uid="{968F05D6-4DBD-4D73-BD81-65899E451437}"/>
    <cellStyle name="Normal 13 2 2 2 2 3" xfId="3095" xr:uid="{6294A7B2-81B1-4D8C-A969-5826434AB501}"/>
    <cellStyle name="Normal 13 2 2 2 2 3 2" xfId="7321" xr:uid="{E1EB0A4C-AF80-49B1-B97C-E4FC18DB26B3}"/>
    <cellStyle name="Normal 13 2 2 2 2 3 2 2" xfId="15769" xr:uid="{AB1C4F43-7C23-4F87-81E4-4C55E48B81BD}"/>
    <cellStyle name="Normal 13 2 2 2 2 3 2 2 2" xfId="32709" xr:uid="{623088D9-5BD1-4A17-9254-DECF03A33D3A}"/>
    <cellStyle name="Normal 13 2 2 2 2 3 2 3" xfId="24261" xr:uid="{2F5F6D59-F05D-442E-A16C-5B5779246BA2}"/>
    <cellStyle name="Normal 13 2 2 2 2 3 3" xfId="11545" xr:uid="{61FCA865-66E6-4E04-9AAE-5122BCC8BD80}"/>
    <cellStyle name="Normal 13 2 2 2 2 3 3 2" xfId="28485" xr:uid="{F7805EF6-E900-47C8-837C-8E4B136C3E4D}"/>
    <cellStyle name="Normal 13 2 2 2 2 3 4" xfId="20037" xr:uid="{A28DEF50-7BE5-4D7A-8719-880D4A00385C}"/>
    <cellStyle name="Normal 13 2 2 2 2 4" xfId="5209" xr:uid="{945F7DDB-8011-4B02-9D5E-7F57BED8D201}"/>
    <cellStyle name="Normal 13 2 2 2 2 4 2" xfId="13657" xr:uid="{CDEB8DF3-6121-4AD5-8FE2-F6CBCE15E1DD}"/>
    <cellStyle name="Normal 13 2 2 2 2 4 2 2" xfId="30597" xr:uid="{E792A9A2-F852-4897-A2D5-4CF51FAFADCA}"/>
    <cellStyle name="Normal 13 2 2 2 2 4 3" xfId="22149" xr:uid="{85F55B93-61FB-4E15-9DD7-472A6812ED81}"/>
    <cellStyle name="Normal 13 2 2 2 2 5" xfId="9433" xr:uid="{A049528A-4290-4CC9-A9D7-5ED4B396F47C}"/>
    <cellStyle name="Normal 13 2 2 2 2 5 2" xfId="26373" xr:uid="{15A22937-6127-4D53-A0FB-0EC28AD94B94}"/>
    <cellStyle name="Normal 13 2 2 2 2 6" xfId="17925" xr:uid="{247CEABF-F47C-494C-A465-01E0B8DC0288}"/>
    <cellStyle name="Normal 13 2 2 2 3" xfId="1687" xr:uid="{77E91A47-3758-4D68-B21C-05D62BB7BFF3}"/>
    <cellStyle name="Normal 13 2 2 2 3 2" xfId="3799" xr:uid="{296ADBA3-A4BF-4A65-AEA0-08CED53BFA1B}"/>
    <cellStyle name="Normal 13 2 2 2 3 2 2" xfId="8025" xr:uid="{6FBE2264-3639-425E-B1ED-00F28BBB7648}"/>
    <cellStyle name="Normal 13 2 2 2 3 2 2 2" xfId="16473" xr:uid="{41D6C194-AEA8-45B6-9E7E-69AA4CD01C2A}"/>
    <cellStyle name="Normal 13 2 2 2 3 2 2 2 2" xfId="33413" xr:uid="{F689E490-08F9-487A-B280-6DE3C06D93FB}"/>
    <cellStyle name="Normal 13 2 2 2 3 2 2 3" xfId="24965" xr:uid="{23805EB5-C4F9-46B5-9C73-DF882500EC32}"/>
    <cellStyle name="Normal 13 2 2 2 3 2 3" xfId="12249" xr:uid="{C444D084-02C3-441A-9D44-226DED531F01}"/>
    <cellStyle name="Normal 13 2 2 2 3 2 3 2" xfId="29189" xr:uid="{CC7C3D35-4E36-4186-8447-DE4AD444337A}"/>
    <cellStyle name="Normal 13 2 2 2 3 2 4" xfId="20741" xr:uid="{2271ED41-D2B0-43CF-BEEA-8757B39B51F5}"/>
    <cellStyle name="Normal 13 2 2 2 3 3" xfId="5913" xr:uid="{6C175194-9256-4D7F-87AF-F70F88E2CEF7}"/>
    <cellStyle name="Normal 13 2 2 2 3 3 2" xfId="14361" xr:uid="{6F38922F-B125-43A3-A60C-2F0409BEF9BE}"/>
    <cellStyle name="Normal 13 2 2 2 3 3 2 2" xfId="31301" xr:uid="{2C065BF7-7D3B-47A1-8C4A-168CC5CA7738}"/>
    <cellStyle name="Normal 13 2 2 2 3 3 3" xfId="22853" xr:uid="{C437CD2B-8138-46EE-B1C7-8CE62B7F817A}"/>
    <cellStyle name="Normal 13 2 2 2 3 4" xfId="10137" xr:uid="{7CAE3FD1-91A7-4CA8-9A65-EE784CC03734}"/>
    <cellStyle name="Normal 13 2 2 2 3 4 2" xfId="27077" xr:uid="{38C90FCB-ACFD-4B24-897D-930FC121A068}"/>
    <cellStyle name="Normal 13 2 2 2 3 5" xfId="18629" xr:uid="{6228B81E-F7BA-4FDB-8226-67E98E62D1E2}"/>
    <cellStyle name="Normal 13 2 2 2 4" xfId="2743" xr:uid="{6A6641B4-FA38-47BA-9FF3-0B11648AECC2}"/>
    <cellStyle name="Normal 13 2 2 2 4 2" xfId="6969" xr:uid="{07878F58-D4ED-4F8F-8323-8E6C358AFBC0}"/>
    <cellStyle name="Normal 13 2 2 2 4 2 2" xfId="15417" xr:uid="{7EE5E11D-91A7-4DBF-86F2-D9775204A46D}"/>
    <cellStyle name="Normal 13 2 2 2 4 2 2 2" xfId="32357" xr:uid="{D49DD555-8708-492A-B9CA-695F6745083B}"/>
    <cellStyle name="Normal 13 2 2 2 4 2 3" xfId="23909" xr:uid="{7BBB6B99-35CF-42F0-B2D2-A30BB6A66FA1}"/>
    <cellStyle name="Normal 13 2 2 2 4 3" xfId="11193" xr:uid="{9EF5F108-1827-4EF5-BC19-F698866684D7}"/>
    <cellStyle name="Normal 13 2 2 2 4 3 2" xfId="28133" xr:uid="{A5C854A5-E951-4782-A98D-A1E8B77DBD61}"/>
    <cellStyle name="Normal 13 2 2 2 4 4" xfId="19685" xr:uid="{85577BD9-A13B-4BB3-BCB9-9B9ECA24A018}"/>
    <cellStyle name="Normal 13 2 2 2 5" xfId="4857" xr:uid="{6A281BF8-775E-4090-9FF7-5D82E3DE627E}"/>
    <cellStyle name="Normal 13 2 2 2 5 2" xfId="13305" xr:uid="{F9E874F9-4734-496A-A0C4-F9C92C7EEC95}"/>
    <cellStyle name="Normal 13 2 2 2 5 2 2" xfId="30245" xr:uid="{3BE66602-2DF0-44CC-9BEB-488DFBE38C98}"/>
    <cellStyle name="Normal 13 2 2 2 5 3" xfId="21797" xr:uid="{4B7F5CCB-67C1-4DAA-A8CA-0B37949E27FA}"/>
    <cellStyle name="Normal 13 2 2 2 6" xfId="9081" xr:uid="{359D4D5C-9C7E-4545-AB17-AE3847329401}"/>
    <cellStyle name="Normal 13 2 2 2 6 2" xfId="26021" xr:uid="{5A08F0EE-9A6D-4F33-BBD0-477AE5243C82}"/>
    <cellStyle name="Normal 13 2 2 2 7" xfId="17573" xr:uid="{48860F2B-C505-46DF-841B-E9496B87B197}"/>
    <cellStyle name="Normal 13 2 2 3" xfId="801" xr:uid="{FEC128BB-EF47-44AA-AF11-08DA87817CCE}"/>
    <cellStyle name="Normal 13 2 2 3 2" xfId="1863" xr:uid="{9FDFDBFE-02E6-4062-874F-48A52D1C391E}"/>
    <cellStyle name="Normal 13 2 2 3 2 2" xfId="3975" xr:uid="{AB50E2A5-6E70-4331-A100-82AA0AA77173}"/>
    <cellStyle name="Normal 13 2 2 3 2 2 2" xfId="8201" xr:uid="{0160E1CD-7873-4D30-A856-C92B3F518F10}"/>
    <cellStyle name="Normal 13 2 2 3 2 2 2 2" xfId="16649" xr:uid="{03C5DF2A-2FC5-41C2-8DED-E0590C4DE060}"/>
    <cellStyle name="Normal 13 2 2 3 2 2 2 2 2" xfId="33589" xr:uid="{56E60224-72BC-4142-957F-B62974887156}"/>
    <cellStyle name="Normal 13 2 2 3 2 2 2 3" xfId="25141" xr:uid="{0A5394B2-4F4A-4A3B-8C6D-CD91D3C7BF1D}"/>
    <cellStyle name="Normal 13 2 2 3 2 2 3" xfId="12425" xr:uid="{EB885965-A53C-414A-A061-24C176A59F48}"/>
    <cellStyle name="Normal 13 2 2 3 2 2 3 2" xfId="29365" xr:uid="{150130C6-A318-48B2-875A-D3B25BBE74E3}"/>
    <cellStyle name="Normal 13 2 2 3 2 2 4" xfId="20917" xr:uid="{41C49974-BA8E-46E4-A552-1F8170E74C2C}"/>
    <cellStyle name="Normal 13 2 2 3 2 3" xfId="6089" xr:uid="{AB78B509-4386-478D-AD7D-749722537017}"/>
    <cellStyle name="Normal 13 2 2 3 2 3 2" xfId="14537" xr:uid="{4C7FE46E-5BFE-4435-A350-EE678730DCAE}"/>
    <cellStyle name="Normal 13 2 2 3 2 3 2 2" xfId="31477" xr:uid="{2BB38BF9-2015-4B1C-B968-1BA723AE82F6}"/>
    <cellStyle name="Normal 13 2 2 3 2 3 3" xfId="23029" xr:uid="{E88D7BF0-7E2E-414C-8C1C-877BBC6703A4}"/>
    <cellStyle name="Normal 13 2 2 3 2 4" xfId="10313" xr:uid="{FABE1181-E772-475C-A50B-74C48A718E3B}"/>
    <cellStyle name="Normal 13 2 2 3 2 4 2" xfId="27253" xr:uid="{89BDB30D-AF41-42ED-9FF6-ADFFD65328F4}"/>
    <cellStyle name="Normal 13 2 2 3 2 5" xfId="18805" xr:uid="{942E872D-D496-43FB-8750-39DDDA60B7A1}"/>
    <cellStyle name="Normal 13 2 2 3 3" xfId="2919" xr:uid="{358BDE81-9333-453A-B6B0-2B53B6329A5B}"/>
    <cellStyle name="Normal 13 2 2 3 3 2" xfId="7145" xr:uid="{1AE47B6B-37EF-4DC1-94B1-F7E1ADE55974}"/>
    <cellStyle name="Normal 13 2 2 3 3 2 2" xfId="15593" xr:uid="{239B3C00-0F6D-4196-8C54-33DE4AFEF865}"/>
    <cellStyle name="Normal 13 2 2 3 3 2 2 2" xfId="32533" xr:uid="{B276165F-84D6-41C6-98B9-3EB9228DF0B5}"/>
    <cellStyle name="Normal 13 2 2 3 3 2 3" xfId="24085" xr:uid="{A7951D68-209E-4D96-B761-DEDBA341A016}"/>
    <cellStyle name="Normal 13 2 2 3 3 3" xfId="11369" xr:uid="{CF42B078-8F44-4B3A-93B9-6E11BC285521}"/>
    <cellStyle name="Normal 13 2 2 3 3 3 2" xfId="28309" xr:uid="{45A35C66-56D6-4735-96F8-B7B99EDC20EC}"/>
    <cellStyle name="Normal 13 2 2 3 3 4" xfId="19861" xr:uid="{E65FEC5C-F104-4D00-8358-F6DBE8C0A6E2}"/>
    <cellStyle name="Normal 13 2 2 3 4" xfId="5033" xr:uid="{1028090F-F315-41EB-A22A-3D159ED506C2}"/>
    <cellStyle name="Normal 13 2 2 3 4 2" xfId="13481" xr:uid="{1F9AF564-9FB1-4EE6-A22F-F9264F435AD7}"/>
    <cellStyle name="Normal 13 2 2 3 4 2 2" xfId="30421" xr:uid="{4EC028AA-CFA0-4160-B1EC-E8DDC237D9A7}"/>
    <cellStyle name="Normal 13 2 2 3 4 3" xfId="21973" xr:uid="{FB494BB3-FC36-4A40-9942-E292EBE28141}"/>
    <cellStyle name="Normal 13 2 2 3 5" xfId="9257" xr:uid="{13A14EB5-359F-4077-B7AF-A5A33F33BAC8}"/>
    <cellStyle name="Normal 13 2 2 3 5 2" xfId="26197" xr:uid="{7E4E716B-BF14-41C3-82D8-C68EB3965C8B}"/>
    <cellStyle name="Normal 13 2 2 3 6" xfId="17749" xr:uid="{A0498652-1FB7-4049-B989-A679FCD25AA7}"/>
    <cellStyle name="Normal 13 2 2 4" xfId="1153" xr:uid="{593E103F-0B88-471F-98E8-14CE8C459838}"/>
    <cellStyle name="Normal 13 2 2 4 2" xfId="2215" xr:uid="{39488B59-EB4D-4473-9FD7-30BC154818D0}"/>
    <cellStyle name="Normal 13 2 2 4 2 2" xfId="4327" xr:uid="{DA73A05B-EBF2-4092-B837-53D9469650F6}"/>
    <cellStyle name="Normal 13 2 2 4 2 2 2" xfId="8553" xr:uid="{46757851-F5DE-4C61-8E83-D2A92BC6BDD7}"/>
    <cellStyle name="Normal 13 2 2 4 2 2 2 2" xfId="17001" xr:uid="{18B57FF9-6E09-4A69-A37E-671BEFBC500B}"/>
    <cellStyle name="Normal 13 2 2 4 2 2 2 2 2" xfId="33941" xr:uid="{42B5BAD9-69E1-456D-86E1-139A5A6C58DE}"/>
    <cellStyle name="Normal 13 2 2 4 2 2 2 3" xfId="25493" xr:uid="{A37BD0B1-E987-4887-8FDA-F56C39DFF22A}"/>
    <cellStyle name="Normal 13 2 2 4 2 2 3" xfId="12777" xr:uid="{2E99E98F-D3F5-453D-A5C4-FD0C74F6F3EE}"/>
    <cellStyle name="Normal 13 2 2 4 2 2 3 2" xfId="29717" xr:uid="{895E2FFC-9460-41E7-87A6-FD91D8E3744E}"/>
    <cellStyle name="Normal 13 2 2 4 2 2 4" xfId="21269" xr:uid="{C254FC67-882A-4F94-B657-CFC0A75C3D91}"/>
    <cellStyle name="Normal 13 2 2 4 2 3" xfId="6441" xr:uid="{5C8B45CF-125E-4B1E-BCDA-7795234C4F80}"/>
    <cellStyle name="Normal 13 2 2 4 2 3 2" xfId="14889" xr:uid="{0B730411-A5BE-4705-B24E-5C9530249020}"/>
    <cellStyle name="Normal 13 2 2 4 2 3 2 2" xfId="31829" xr:uid="{483C05FA-C91C-4D16-928F-35696C7600DA}"/>
    <cellStyle name="Normal 13 2 2 4 2 3 3" xfId="23381" xr:uid="{9AF341BF-C4F5-42A7-9F1B-79FFA98CAB20}"/>
    <cellStyle name="Normal 13 2 2 4 2 4" xfId="10665" xr:uid="{1EC72686-15E7-4D85-B7F6-2FBD6E2C1DB8}"/>
    <cellStyle name="Normal 13 2 2 4 2 4 2" xfId="27605" xr:uid="{1914E779-DFAD-4F0B-8E0E-55F4AEB5688E}"/>
    <cellStyle name="Normal 13 2 2 4 2 5" xfId="19157" xr:uid="{5A3CDFDC-BC88-4793-B5E4-1E76ED6C095C}"/>
    <cellStyle name="Normal 13 2 2 4 3" xfId="3271" xr:uid="{20720896-0E83-43EB-9176-43541ADE29B0}"/>
    <cellStyle name="Normal 13 2 2 4 3 2" xfId="7497" xr:uid="{A5F97162-DE46-45D4-9C24-E68D85D60489}"/>
    <cellStyle name="Normal 13 2 2 4 3 2 2" xfId="15945" xr:uid="{4E03C40E-D38D-4119-BD9B-6CCEC9A7CD28}"/>
    <cellStyle name="Normal 13 2 2 4 3 2 2 2" xfId="32885" xr:uid="{F103E714-96C9-4096-B93D-54E260C2DACB}"/>
    <cellStyle name="Normal 13 2 2 4 3 2 3" xfId="24437" xr:uid="{3A6AAA65-94CF-4E00-AA3D-17E8791991AD}"/>
    <cellStyle name="Normal 13 2 2 4 3 3" xfId="11721" xr:uid="{91313340-AF00-415D-920E-38D5BD2A1B4D}"/>
    <cellStyle name="Normal 13 2 2 4 3 3 2" xfId="28661" xr:uid="{E6153129-D92B-464F-B08B-004C1B4EFBF7}"/>
    <cellStyle name="Normal 13 2 2 4 3 4" xfId="20213" xr:uid="{5F70E442-FAA9-4E88-A37E-440C7B82EF4C}"/>
    <cellStyle name="Normal 13 2 2 4 4" xfId="5385" xr:uid="{050627F6-4F8C-49F5-997F-0230FE2E9A23}"/>
    <cellStyle name="Normal 13 2 2 4 4 2" xfId="13833" xr:uid="{DC826E34-56CF-46CD-87D3-055D2C676BDE}"/>
    <cellStyle name="Normal 13 2 2 4 4 2 2" xfId="30773" xr:uid="{6AABA5DB-69B8-425D-87DF-54814AD83747}"/>
    <cellStyle name="Normal 13 2 2 4 4 3" xfId="22325" xr:uid="{8450B977-12C9-4251-999E-5E94A329C1E5}"/>
    <cellStyle name="Normal 13 2 2 4 5" xfId="9609" xr:uid="{237B17D8-628C-49BC-BE97-0F0F93C584CA}"/>
    <cellStyle name="Normal 13 2 2 4 5 2" xfId="26549" xr:uid="{40623807-18BE-4B86-8BE9-EDA1DDBCF9E3}"/>
    <cellStyle name="Normal 13 2 2 4 6" xfId="18101" xr:uid="{64827C14-B3B5-4520-BA30-77E6AF0A6194}"/>
    <cellStyle name="Normal 13 2 2 5" xfId="1335" xr:uid="{62A95CB4-8B0E-4A79-9B5F-9877F4840DFD}"/>
    <cellStyle name="Normal 13 2 2 5 2" xfId="2391" xr:uid="{937B95B2-6B19-4C31-BC0C-3244226566F3}"/>
    <cellStyle name="Normal 13 2 2 5 2 2" xfId="4503" xr:uid="{B054C35D-4964-46C7-BE75-98B94499F026}"/>
    <cellStyle name="Normal 13 2 2 5 2 2 2" xfId="8729" xr:uid="{37AF67D5-0E7A-40DB-B467-0373908D6E8B}"/>
    <cellStyle name="Normal 13 2 2 5 2 2 2 2" xfId="17177" xr:uid="{2C0B20F5-2356-4572-AED9-91D0BC6BC5E5}"/>
    <cellStyle name="Normal 13 2 2 5 2 2 2 2 2" xfId="34117" xr:uid="{86BB5BB9-E4D5-46C5-A38C-372370CB77E2}"/>
    <cellStyle name="Normal 13 2 2 5 2 2 2 3" xfId="25669" xr:uid="{C7FED780-C9D8-406A-B9A8-AA94B1F3846D}"/>
    <cellStyle name="Normal 13 2 2 5 2 2 3" xfId="12953" xr:uid="{EDE40C41-E315-4B30-9BC9-1590085BBC81}"/>
    <cellStyle name="Normal 13 2 2 5 2 2 3 2" xfId="29893" xr:uid="{7BABEC27-941D-416E-913C-E73C972E7DC5}"/>
    <cellStyle name="Normal 13 2 2 5 2 2 4" xfId="21445" xr:uid="{EEA51CB3-2C71-4A2D-9E01-C7476DCAE95F}"/>
    <cellStyle name="Normal 13 2 2 5 2 3" xfId="6617" xr:uid="{276A18B9-9175-4ECD-BDCF-DF942DD3F1E8}"/>
    <cellStyle name="Normal 13 2 2 5 2 3 2" xfId="15065" xr:uid="{80845F13-11F5-4BA3-9753-15F458BF4616}"/>
    <cellStyle name="Normal 13 2 2 5 2 3 2 2" xfId="32005" xr:uid="{C2B881FE-6484-4525-8974-ED0377B7E962}"/>
    <cellStyle name="Normal 13 2 2 5 2 3 3" xfId="23557" xr:uid="{26AE0D02-E152-4197-8DC7-D01D0679DC06}"/>
    <cellStyle name="Normal 13 2 2 5 2 4" xfId="10841" xr:uid="{EDD9A251-A443-478D-BDDF-9BED62BEB76A}"/>
    <cellStyle name="Normal 13 2 2 5 2 4 2" xfId="27781" xr:uid="{15794C31-A011-449F-8BD8-EEE7266A63CE}"/>
    <cellStyle name="Normal 13 2 2 5 2 5" xfId="19333" xr:uid="{2F7D13DA-F4AE-4C1A-A51F-C216927F78A7}"/>
    <cellStyle name="Normal 13 2 2 5 3" xfId="3447" xr:uid="{819F10DA-E946-454C-9692-0B2778A18877}"/>
    <cellStyle name="Normal 13 2 2 5 3 2" xfId="7673" xr:uid="{DD235B57-1AE9-4766-8B3A-47EC79D8BD4A}"/>
    <cellStyle name="Normal 13 2 2 5 3 2 2" xfId="16121" xr:uid="{6CED9FFD-8993-4B02-B3C4-260A86AFFF33}"/>
    <cellStyle name="Normal 13 2 2 5 3 2 2 2" xfId="33061" xr:uid="{AA6C4B7B-B51F-460F-A406-81180C741A24}"/>
    <cellStyle name="Normal 13 2 2 5 3 2 3" xfId="24613" xr:uid="{2D4D3A18-AAD2-45FA-9048-627DE1DB304F}"/>
    <cellStyle name="Normal 13 2 2 5 3 3" xfId="11897" xr:uid="{4A381EBA-45BE-489F-BAD4-FEB6D602AC63}"/>
    <cellStyle name="Normal 13 2 2 5 3 3 2" xfId="28837" xr:uid="{6111A382-2BE6-4BAD-A739-BA0EA29BCAC5}"/>
    <cellStyle name="Normal 13 2 2 5 3 4" xfId="20389" xr:uid="{F5DD73CE-FEE7-46AD-A7C2-FDC55B42BB1D}"/>
    <cellStyle name="Normal 13 2 2 5 4" xfId="5561" xr:uid="{14DE3144-85F4-4FA1-8B0D-CF4970F3EC3C}"/>
    <cellStyle name="Normal 13 2 2 5 4 2" xfId="14009" xr:uid="{835358FD-B5BB-4171-A2CE-AE37C1CAF40B}"/>
    <cellStyle name="Normal 13 2 2 5 4 2 2" xfId="30949" xr:uid="{50E080AE-AEEB-453F-8678-463D9CF3A508}"/>
    <cellStyle name="Normal 13 2 2 5 4 3" xfId="22501" xr:uid="{3C3C7766-461B-4F98-94D8-D1985CD470FA}"/>
    <cellStyle name="Normal 13 2 2 5 5" xfId="9785" xr:uid="{736A76EC-2017-48D0-BC3E-B6D80646D4B7}"/>
    <cellStyle name="Normal 13 2 2 5 5 2" xfId="26725" xr:uid="{78A3670E-2CD2-46A1-AD36-BBF29E9259C4}"/>
    <cellStyle name="Normal 13 2 2 5 6" xfId="18277" xr:uid="{FC95E059-7EBF-4C78-BD0D-C3D9751A9FF2}"/>
    <cellStyle name="Normal 13 2 2 6" xfId="1511" xr:uid="{D1E28E62-9AD9-4BE2-BC3F-79A7B93A3546}"/>
    <cellStyle name="Normal 13 2 2 6 2" xfId="3623" xr:uid="{DEE3CAE3-33B2-45F4-B550-9B409C48E148}"/>
    <cellStyle name="Normal 13 2 2 6 2 2" xfId="7849" xr:uid="{498D7223-B76D-427D-8B7C-61506605142D}"/>
    <cellStyle name="Normal 13 2 2 6 2 2 2" xfId="16297" xr:uid="{8BAEAA3B-BBBA-46D6-AFEC-52BD5F238D38}"/>
    <cellStyle name="Normal 13 2 2 6 2 2 2 2" xfId="33237" xr:uid="{2371266A-284D-4D47-A84F-ABCE27CFD76F}"/>
    <cellStyle name="Normal 13 2 2 6 2 2 3" xfId="24789" xr:uid="{378A7465-32CD-468B-B8A6-76D7EB79F685}"/>
    <cellStyle name="Normal 13 2 2 6 2 3" xfId="12073" xr:uid="{724700E1-5B02-44A5-A37C-396AF99FF1EF}"/>
    <cellStyle name="Normal 13 2 2 6 2 3 2" xfId="29013" xr:uid="{E8644E87-83AE-48C2-B931-A5FC2195D9E6}"/>
    <cellStyle name="Normal 13 2 2 6 2 4" xfId="20565" xr:uid="{97A0CA64-2C26-438B-9AAE-951737E88497}"/>
    <cellStyle name="Normal 13 2 2 6 3" xfId="5737" xr:uid="{965D7800-8EDF-473A-B731-31EA2E5B531A}"/>
    <cellStyle name="Normal 13 2 2 6 3 2" xfId="14185" xr:uid="{F539F032-B91E-4671-82B4-889501C9BFE8}"/>
    <cellStyle name="Normal 13 2 2 6 3 2 2" xfId="31125" xr:uid="{B190955F-28FB-4CC2-A04C-E1E88DBC452A}"/>
    <cellStyle name="Normal 13 2 2 6 3 3" xfId="22677" xr:uid="{C641B281-CBBE-4813-932E-11ECA5487242}"/>
    <cellStyle name="Normal 13 2 2 6 4" xfId="9961" xr:uid="{5CF7D0F4-2F52-47F3-AE44-D139DE8B39FE}"/>
    <cellStyle name="Normal 13 2 2 6 4 2" xfId="26901" xr:uid="{6DF32C8B-65F2-4ABE-A81A-4A605BE3B738}"/>
    <cellStyle name="Normal 13 2 2 6 5" xfId="18453" xr:uid="{3A53B11D-A26F-401F-A298-B6CBA480FA55}"/>
    <cellStyle name="Normal 13 2 2 7" xfId="2567" xr:uid="{E6E61896-6D1D-4582-A72B-5B23432AC37A}"/>
    <cellStyle name="Normal 13 2 2 7 2" xfId="6793" xr:uid="{47FE9E4A-B840-4EC3-A2CB-11353A659B7A}"/>
    <cellStyle name="Normal 13 2 2 7 2 2" xfId="15241" xr:uid="{2FB516C7-92AF-41EE-A635-FAAB47ED7C83}"/>
    <cellStyle name="Normal 13 2 2 7 2 2 2" xfId="32181" xr:uid="{2C5D8B04-A216-4DEC-8697-B8A579B6304D}"/>
    <cellStyle name="Normal 13 2 2 7 2 3" xfId="23733" xr:uid="{75D72DF9-9739-4E51-9A47-35FE05D65F7E}"/>
    <cellStyle name="Normal 13 2 2 7 3" xfId="11017" xr:uid="{55B7DA82-4C66-4513-8D00-6E2FA320FE3D}"/>
    <cellStyle name="Normal 13 2 2 7 3 2" xfId="27957" xr:uid="{D5103BF1-0361-4667-9E89-E101BEAD791D}"/>
    <cellStyle name="Normal 13 2 2 7 4" xfId="19509" xr:uid="{FF1E7572-00B0-4546-9EEE-3F4DA9426B5A}"/>
    <cellStyle name="Normal 13 2 2 8" xfId="4680" xr:uid="{22095265-9552-4CF8-AF42-624AF968550F}"/>
    <cellStyle name="Normal 13 2 2 8 2" xfId="13129" xr:uid="{BAE0B52F-F65C-4725-AB0C-DDF3660D9230}"/>
    <cellStyle name="Normal 13 2 2 8 2 2" xfId="30069" xr:uid="{DCF2DF95-02DC-4164-A794-235D6E71CEEA}"/>
    <cellStyle name="Normal 13 2 2 8 3" xfId="21621" xr:uid="{82223EFA-86A2-459F-B353-D4D6BACC58BF}"/>
    <cellStyle name="Normal 13 2 2 9" xfId="8905" xr:uid="{BEF058D9-44FD-43B8-8DC3-CD2B9EBE6E64}"/>
    <cellStyle name="Normal 13 2 2 9 2" xfId="25845" xr:uid="{F26FAF82-380E-4870-89A9-B9FB96B54D0C}"/>
    <cellStyle name="Normal 13 2 3" xfId="287" xr:uid="{80D2C98A-424F-4B94-8953-600361D90821}"/>
    <cellStyle name="Normal 13 2 3 10" xfId="17398" xr:uid="{32058654-980D-4712-92C2-5A7E6E9BC17B}"/>
    <cellStyle name="Normal 13 2 3 2" xfId="626" xr:uid="{07A72F43-E5D4-488D-8C3C-9963153FCBD2}"/>
    <cellStyle name="Normal 13 2 3 2 2" xfId="978" xr:uid="{EA7A697A-D9CC-4249-BCBC-6B70EB7BC017}"/>
    <cellStyle name="Normal 13 2 3 2 2 2" xfId="2040" xr:uid="{5CB5611A-523F-4F9E-8ABE-3DC8224961D2}"/>
    <cellStyle name="Normal 13 2 3 2 2 2 2" xfId="4152" xr:uid="{66B80FCE-D53A-478E-98A4-A5BB13036082}"/>
    <cellStyle name="Normal 13 2 3 2 2 2 2 2" xfId="8378" xr:uid="{FC8B4503-1428-48CA-A554-A6C7B8D1CF6C}"/>
    <cellStyle name="Normal 13 2 3 2 2 2 2 2 2" xfId="16826" xr:uid="{54EB8380-499E-4999-82CD-FC10FFC54CDD}"/>
    <cellStyle name="Normal 13 2 3 2 2 2 2 2 2 2" xfId="33766" xr:uid="{B3FFA22A-B58C-42F5-8CB8-230A173A1852}"/>
    <cellStyle name="Normal 13 2 3 2 2 2 2 2 3" xfId="25318" xr:uid="{448F9ABA-C731-4512-B4A4-6643603A5DA8}"/>
    <cellStyle name="Normal 13 2 3 2 2 2 2 3" xfId="12602" xr:uid="{ACA7F5F1-65DE-4B67-9E55-DE9EB2291A60}"/>
    <cellStyle name="Normal 13 2 3 2 2 2 2 3 2" xfId="29542" xr:uid="{4DFEA0F1-7A86-4D2D-BD6F-0E6A23239244}"/>
    <cellStyle name="Normal 13 2 3 2 2 2 2 4" xfId="21094" xr:uid="{CAE926DF-186B-4CFB-A85B-DEF658B12649}"/>
    <cellStyle name="Normal 13 2 3 2 2 2 3" xfId="6266" xr:uid="{24420A52-1A43-4B7F-9480-45EA9AF574B4}"/>
    <cellStyle name="Normal 13 2 3 2 2 2 3 2" xfId="14714" xr:uid="{C3BA8EB3-D39E-4463-B795-BEC961BCC8D5}"/>
    <cellStyle name="Normal 13 2 3 2 2 2 3 2 2" xfId="31654" xr:uid="{2A318411-8CCB-4A13-92CB-B13A5298180A}"/>
    <cellStyle name="Normal 13 2 3 2 2 2 3 3" xfId="23206" xr:uid="{92294656-1836-4B70-B6A8-94A73B188EF1}"/>
    <cellStyle name="Normal 13 2 3 2 2 2 4" xfId="10490" xr:uid="{3FB2C78C-AE26-4526-9A64-F705E6875DBA}"/>
    <cellStyle name="Normal 13 2 3 2 2 2 4 2" xfId="27430" xr:uid="{27800985-9916-43C6-BE67-588E6F2AD2D3}"/>
    <cellStyle name="Normal 13 2 3 2 2 2 5" xfId="18982" xr:uid="{C389ACF8-9A45-496E-B800-C99FAB7FE06D}"/>
    <cellStyle name="Normal 13 2 3 2 2 3" xfId="3096" xr:uid="{0A56B795-FC46-43AF-A609-FF9A95FCB138}"/>
    <cellStyle name="Normal 13 2 3 2 2 3 2" xfId="7322" xr:uid="{3CE589E5-0332-4BB7-A707-09DBFB6C932A}"/>
    <cellStyle name="Normal 13 2 3 2 2 3 2 2" xfId="15770" xr:uid="{D5D8C6C4-216E-4A44-8F52-A4DC15C861FF}"/>
    <cellStyle name="Normal 13 2 3 2 2 3 2 2 2" xfId="32710" xr:uid="{DF9141D1-ED59-4BE8-B269-0C8DEF0FCBFD}"/>
    <cellStyle name="Normal 13 2 3 2 2 3 2 3" xfId="24262" xr:uid="{5B45F6A8-DC7C-47AD-B406-5465A308FFE9}"/>
    <cellStyle name="Normal 13 2 3 2 2 3 3" xfId="11546" xr:uid="{5928CAFA-4FF6-4843-B6E1-CF9FB4A1B5CD}"/>
    <cellStyle name="Normal 13 2 3 2 2 3 3 2" xfId="28486" xr:uid="{5C708A7B-D13D-4298-9F68-FAA0E8B55869}"/>
    <cellStyle name="Normal 13 2 3 2 2 3 4" xfId="20038" xr:uid="{4A5873AE-CE56-49FC-985A-973A05D70FE1}"/>
    <cellStyle name="Normal 13 2 3 2 2 4" xfId="5210" xr:uid="{EFC0D34D-77EA-42B8-A751-703BB98622EC}"/>
    <cellStyle name="Normal 13 2 3 2 2 4 2" xfId="13658" xr:uid="{865E1BF4-6CF5-48E9-B3A4-85142F8D5575}"/>
    <cellStyle name="Normal 13 2 3 2 2 4 2 2" xfId="30598" xr:uid="{44AD9D63-413E-43B8-8A05-354EA09B8D52}"/>
    <cellStyle name="Normal 13 2 3 2 2 4 3" xfId="22150" xr:uid="{2039BED6-2AD1-4F75-91E3-4A8D453CC790}"/>
    <cellStyle name="Normal 13 2 3 2 2 5" xfId="9434" xr:uid="{BEAA52FF-3660-4E38-933B-66613181BF18}"/>
    <cellStyle name="Normal 13 2 3 2 2 5 2" xfId="26374" xr:uid="{822E5DC9-23E4-4DE8-8A1C-18E3B899D304}"/>
    <cellStyle name="Normal 13 2 3 2 2 6" xfId="17926" xr:uid="{71C122CF-548E-44FF-BCEE-D54ED00535BE}"/>
    <cellStyle name="Normal 13 2 3 2 3" xfId="1688" xr:uid="{DA16AEA2-B428-449D-B021-49B9B2733F4B}"/>
    <cellStyle name="Normal 13 2 3 2 3 2" xfId="3800" xr:uid="{FFE97189-7ACE-4789-9CD4-D5A2CA2F622E}"/>
    <cellStyle name="Normal 13 2 3 2 3 2 2" xfId="8026" xr:uid="{EBB6F980-5D03-4723-A218-61A341789A3C}"/>
    <cellStyle name="Normal 13 2 3 2 3 2 2 2" xfId="16474" xr:uid="{CE143BB9-DBFC-4CC9-B7C9-FFC614376985}"/>
    <cellStyle name="Normal 13 2 3 2 3 2 2 2 2" xfId="33414" xr:uid="{6661E258-40CC-41BD-8451-0F0EF9FEE26D}"/>
    <cellStyle name="Normal 13 2 3 2 3 2 2 3" xfId="24966" xr:uid="{E3757A72-5F61-46D9-AEE4-C04C6ADC73CA}"/>
    <cellStyle name="Normal 13 2 3 2 3 2 3" xfId="12250" xr:uid="{AEA7112E-7C26-41EB-A227-703CBACA7752}"/>
    <cellStyle name="Normal 13 2 3 2 3 2 3 2" xfId="29190" xr:uid="{50C8098F-F299-402C-9AB7-7B59C1887713}"/>
    <cellStyle name="Normal 13 2 3 2 3 2 4" xfId="20742" xr:uid="{731D5459-ACB6-4B73-BEE2-C09365E89B26}"/>
    <cellStyle name="Normal 13 2 3 2 3 3" xfId="5914" xr:uid="{F76D8915-983D-4724-B5B8-CAEA8F4CD332}"/>
    <cellStyle name="Normal 13 2 3 2 3 3 2" xfId="14362" xr:uid="{AF2295E1-1C16-49CC-A651-07511F7D62E8}"/>
    <cellStyle name="Normal 13 2 3 2 3 3 2 2" xfId="31302" xr:uid="{332B5C5D-16B3-4765-BDBF-5FBDC137E927}"/>
    <cellStyle name="Normal 13 2 3 2 3 3 3" xfId="22854" xr:uid="{79EE91E9-781F-4068-A7B6-054F22178684}"/>
    <cellStyle name="Normal 13 2 3 2 3 4" xfId="10138" xr:uid="{FC9FB303-F2C5-4754-A84E-283DBA34D8CB}"/>
    <cellStyle name="Normal 13 2 3 2 3 4 2" xfId="27078" xr:uid="{3CF736E5-8578-4E51-8EEC-520E30C88407}"/>
    <cellStyle name="Normal 13 2 3 2 3 5" xfId="18630" xr:uid="{4F7E58A5-A16E-4ADC-8B74-D8D47E85B23E}"/>
    <cellStyle name="Normal 13 2 3 2 4" xfId="2744" xr:uid="{883DCBEE-F25F-4C39-8654-8663FF5BE616}"/>
    <cellStyle name="Normal 13 2 3 2 4 2" xfId="6970" xr:uid="{1D39A60B-352B-432B-BFCC-A3528C4B9322}"/>
    <cellStyle name="Normal 13 2 3 2 4 2 2" xfId="15418" xr:uid="{3206DA70-B9A8-4C97-A10F-F1352B0C4A8F}"/>
    <cellStyle name="Normal 13 2 3 2 4 2 2 2" xfId="32358" xr:uid="{6568E31E-8634-41EB-A80C-561E9F27FC9B}"/>
    <cellStyle name="Normal 13 2 3 2 4 2 3" xfId="23910" xr:uid="{F7CA5669-362D-4017-96E4-F845EB03CA9E}"/>
    <cellStyle name="Normal 13 2 3 2 4 3" xfId="11194" xr:uid="{92E0AFCC-53C7-4908-BB3D-5AA6309915E9}"/>
    <cellStyle name="Normal 13 2 3 2 4 3 2" xfId="28134" xr:uid="{B8B42D4E-126F-4D61-8B67-B6A91190F967}"/>
    <cellStyle name="Normal 13 2 3 2 4 4" xfId="19686" xr:uid="{7C3F7CD0-AE26-4109-A6B0-D7ED5CBE6B7A}"/>
    <cellStyle name="Normal 13 2 3 2 5" xfId="4858" xr:uid="{0F59F784-C7C6-49DF-B7F8-FB09BEE74A11}"/>
    <cellStyle name="Normal 13 2 3 2 5 2" xfId="13306" xr:uid="{0C631437-4761-4A43-BC20-D3DBE8680723}"/>
    <cellStyle name="Normal 13 2 3 2 5 2 2" xfId="30246" xr:uid="{C4194D78-E30D-485E-B48E-D3BAC45F5AFC}"/>
    <cellStyle name="Normal 13 2 3 2 5 3" xfId="21798" xr:uid="{6995A341-75E4-4D7F-868D-756C67EEE5AB}"/>
    <cellStyle name="Normal 13 2 3 2 6" xfId="9082" xr:uid="{E8BA2069-D154-483F-85DC-67F352E400E7}"/>
    <cellStyle name="Normal 13 2 3 2 6 2" xfId="26022" xr:uid="{DC681B63-92F8-4459-856E-3594D132A363}"/>
    <cellStyle name="Normal 13 2 3 2 7" xfId="17574" xr:uid="{665A6B3C-6919-4A66-AB9A-98726C3D1728}"/>
    <cellStyle name="Normal 13 2 3 3" xfId="802" xr:uid="{A783B1C5-9158-4040-A50A-CB97DA4D4D31}"/>
    <cellStyle name="Normal 13 2 3 3 2" xfId="1864" xr:uid="{CD28D0F4-8CE9-47CF-AC81-65768FB55444}"/>
    <cellStyle name="Normal 13 2 3 3 2 2" xfId="3976" xr:uid="{F4E4F8CB-BB34-406D-A1AF-CF728E114425}"/>
    <cellStyle name="Normal 13 2 3 3 2 2 2" xfId="8202" xr:uid="{19813A75-DD58-48B3-AFAE-F023D77430F6}"/>
    <cellStyle name="Normal 13 2 3 3 2 2 2 2" xfId="16650" xr:uid="{2F4AF2EF-7936-47F8-8063-45352C64A4E8}"/>
    <cellStyle name="Normal 13 2 3 3 2 2 2 2 2" xfId="33590" xr:uid="{D0EDA3FB-F84A-4164-A642-0B11CDBD101C}"/>
    <cellStyle name="Normal 13 2 3 3 2 2 2 3" xfId="25142" xr:uid="{295DE221-007A-4281-85B0-74F0D0B064CC}"/>
    <cellStyle name="Normal 13 2 3 3 2 2 3" xfId="12426" xr:uid="{298DE916-A13B-490A-BED9-18F1E3F8939C}"/>
    <cellStyle name="Normal 13 2 3 3 2 2 3 2" xfId="29366" xr:uid="{5D1A3222-6AA4-49D5-A981-C5DC8EFF451D}"/>
    <cellStyle name="Normal 13 2 3 3 2 2 4" xfId="20918" xr:uid="{A184EC37-3B27-4F18-8608-BF9AF53D2117}"/>
    <cellStyle name="Normal 13 2 3 3 2 3" xfId="6090" xr:uid="{845269F2-2787-4CD8-A33F-4B96EA69E562}"/>
    <cellStyle name="Normal 13 2 3 3 2 3 2" xfId="14538" xr:uid="{1E6B7B04-CABD-498C-9180-47B8C7FED467}"/>
    <cellStyle name="Normal 13 2 3 3 2 3 2 2" xfId="31478" xr:uid="{62512FF8-B0F9-4AD4-ADB0-994107C1E0C8}"/>
    <cellStyle name="Normal 13 2 3 3 2 3 3" xfId="23030" xr:uid="{75981026-E957-45AA-B9F6-C9E6F193472A}"/>
    <cellStyle name="Normal 13 2 3 3 2 4" xfId="10314" xr:uid="{7BA0492E-E0F9-4149-A6C0-8ED0BDE19A5E}"/>
    <cellStyle name="Normal 13 2 3 3 2 4 2" xfId="27254" xr:uid="{2B65CD63-4A2A-4BE0-A099-93FB04A3F23E}"/>
    <cellStyle name="Normal 13 2 3 3 2 5" xfId="18806" xr:uid="{D8A4888B-2969-42F9-BC1F-6969813C8189}"/>
    <cellStyle name="Normal 13 2 3 3 3" xfId="2920" xr:uid="{5BF3DCE9-7824-4A35-BC8B-A4408D8286CC}"/>
    <cellStyle name="Normal 13 2 3 3 3 2" xfId="7146" xr:uid="{433E7C7D-1704-492C-A6D0-DBE0923F0ECB}"/>
    <cellStyle name="Normal 13 2 3 3 3 2 2" xfId="15594" xr:uid="{1F2A59C6-6EBA-4407-B1B9-0562B3D2C9F6}"/>
    <cellStyle name="Normal 13 2 3 3 3 2 2 2" xfId="32534" xr:uid="{131F4A4C-9835-4F23-9206-6ADA6807937A}"/>
    <cellStyle name="Normal 13 2 3 3 3 2 3" xfId="24086" xr:uid="{0286D380-AA6A-4746-AB5F-19A3E36AACFF}"/>
    <cellStyle name="Normal 13 2 3 3 3 3" xfId="11370" xr:uid="{F9F3566A-BDAD-4FDE-A63C-CAA12EA9D05D}"/>
    <cellStyle name="Normal 13 2 3 3 3 3 2" xfId="28310" xr:uid="{D3BD0195-E6C4-4987-A940-22541AD4516A}"/>
    <cellStyle name="Normal 13 2 3 3 3 4" xfId="19862" xr:uid="{B75093B6-E8A9-4372-AFEE-76A55D88D96F}"/>
    <cellStyle name="Normal 13 2 3 3 4" xfId="5034" xr:uid="{6559B669-DCF7-4BAB-BF85-BFD7839E0B1E}"/>
    <cellStyle name="Normal 13 2 3 3 4 2" xfId="13482" xr:uid="{5282A53C-B900-4D05-B425-A2FC296A2EB2}"/>
    <cellStyle name="Normal 13 2 3 3 4 2 2" xfId="30422" xr:uid="{611B23EB-7A3A-4649-A33C-CCF701AF5BF5}"/>
    <cellStyle name="Normal 13 2 3 3 4 3" xfId="21974" xr:uid="{9993CEDD-DEB7-4E0C-B61C-7E913B2CD5DF}"/>
    <cellStyle name="Normal 13 2 3 3 5" xfId="9258" xr:uid="{85562829-05C2-4146-8767-22A95635D50A}"/>
    <cellStyle name="Normal 13 2 3 3 5 2" xfId="26198" xr:uid="{123C88F8-2905-40AD-AFA5-8703F3009228}"/>
    <cellStyle name="Normal 13 2 3 3 6" xfId="17750" xr:uid="{55167697-9020-4419-A271-4A2F6E9284C0}"/>
    <cellStyle name="Normal 13 2 3 4" xfId="1154" xr:uid="{BF19B0F5-07F3-47B4-8A03-92B74F68FE7F}"/>
    <cellStyle name="Normal 13 2 3 4 2" xfId="2216" xr:uid="{5B344174-CA65-45A3-9468-C394E89973C2}"/>
    <cellStyle name="Normal 13 2 3 4 2 2" xfId="4328" xr:uid="{A4AD5D1B-2857-4998-ACED-29A1344B91F0}"/>
    <cellStyle name="Normal 13 2 3 4 2 2 2" xfId="8554" xr:uid="{53E1FBA1-4B01-459D-8D12-2BB8E2DAD601}"/>
    <cellStyle name="Normal 13 2 3 4 2 2 2 2" xfId="17002" xr:uid="{8F81B613-5A8C-4853-A1A8-50FE18C4372A}"/>
    <cellStyle name="Normal 13 2 3 4 2 2 2 2 2" xfId="33942" xr:uid="{AEE22AA7-EE9F-46D6-A54E-2B0C82C4F79E}"/>
    <cellStyle name="Normal 13 2 3 4 2 2 2 3" xfId="25494" xr:uid="{C6B54857-574E-485A-8F6B-010C47A1B9D1}"/>
    <cellStyle name="Normal 13 2 3 4 2 2 3" xfId="12778" xr:uid="{A7358A4E-BEA5-42E2-AB32-A9BB7C48E77E}"/>
    <cellStyle name="Normal 13 2 3 4 2 2 3 2" xfId="29718" xr:uid="{FD841C77-E843-4D3B-B0B9-F8ADB04192B8}"/>
    <cellStyle name="Normal 13 2 3 4 2 2 4" xfId="21270" xr:uid="{69935EDE-3841-419C-8162-B2B8F89F205D}"/>
    <cellStyle name="Normal 13 2 3 4 2 3" xfId="6442" xr:uid="{E8467840-8C5F-45C1-8FC8-B2D8798D1568}"/>
    <cellStyle name="Normal 13 2 3 4 2 3 2" xfId="14890" xr:uid="{A3DA8863-8FA2-4203-AC17-39C93ED8CE3B}"/>
    <cellStyle name="Normal 13 2 3 4 2 3 2 2" xfId="31830" xr:uid="{0B4BE4C9-166F-40D3-840B-871E6B8C913E}"/>
    <cellStyle name="Normal 13 2 3 4 2 3 3" xfId="23382" xr:uid="{6AA06D64-6678-45A8-B2E5-C47AF6DC85FC}"/>
    <cellStyle name="Normal 13 2 3 4 2 4" xfId="10666" xr:uid="{A51A7F1D-AB03-4F85-9C4F-BA641878FA91}"/>
    <cellStyle name="Normal 13 2 3 4 2 4 2" xfId="27606" xr:uid="{CC06E305-7463-4171-BD25-11DDBE7AB250}"/>
    <cellStyle name="Normal 13 2 3 4 2 5" xfId="19158" xr:uid="{BD5BF152-9F12-48C2-A064-BFAA3A01355B}"/>
    <cellStyle name="Normal 13 2 3 4 3" xfId="3272" xr:uid="{9433E9D8-A897-4B8A-82E5-F10A0F1842DA}"/>
    <cellStyle name="Normal 13 2 3 4 3 2" xfId="7498" xr:uid="{36AA499D-9384-422B-A084-2523A4961846}"/>
    <cellStyle name="Normal 13 2 3 4 3 2 2" xfId="15946" xr:uid="{DEB7BF95-5880-4CBB-9675-E3DDCFEF7641}"/>
    <cellStyle name="Normal 13 2 3 4 3 2 2 2" xfId="32886" xr:uid="{74B7C19B-6D9A-4F9E-8891-87ACD8447E2B}"/>
    <cellStyle name="Normal 13 2 3 4 3 2 3" xfId="24438" xr:uid="{3DB4B981-7D68-4337-999D-CE2FCC62BD4D}"/>
    <cellStyle name="Normal 13 2 3 4 3 3" xfId="11722" xr:uid="{21B439F7-D346-4B66-AA8C-817E32FB550D}"/>
    <cellStyle name="Normal 13 2 3 4 3 3 2" xfId="28662" xr:uid="{F1EFC155-31E2-43F9-BF18-711F6B77D58C}"/>
    <cellStyle name="Normal 13 2 3 4 3 4" xfId="20214" xr:uid="{22BC8495-1C39-4282-9B66-44CF2290ACFF}"/>
    <cellStyle name="Normal 13 2 3 4 4" xfId="5386" xr:uid="{EA82E856-9CBA-4044-A523-4D6820D914CF}"/>
    <cellStyle name="Normal 13 2 3 4 4 2" xfId="13834" xr:uid="{A626A0D5-8E42-4AF8-A18A-5857E2D98285}"/>
    <cellStyle name="Normal 13 2 3 4 4 2 2" xfId="30774" xr:uid="{4E23063C-FCDD-4A53-889E-8B485FF798AD}"/>
    <cellStyle name="Normal 13 2 3 4 4 3" xfId="22326" xr:uid="{871C37CE-9526-4434-8C45-90FF80D547E0}"/>
    <cellStyle name="Normal 13 2 3 4 5" xfId="9610" xr:uid="{7AED8233-4630-415F-A531-0835474E751B}"/>
    <cellStyle name="Normal 13 2 3 4 5 2" xfId="26550" xr:uid="{8C2DC2F0-FA7D-4897-88DF-1682A76FE8AF}"/>
    <cellStyle name="Normal 13 2 3 4 6" xfId="18102" xr:uid="{971FB455-65DE-40E7-B130-3FBAB1237696}"/>
    <cellStyle name="Normal 13 2 3 5" xfId="1336" xr:uid="{AA6C45A5-8B19-496F-A4FF-E45AAA05C1A6}"/>
    <cellStyle name="Normal 13 2 3 5 2" xfId="2392" xr:uid="{AFA2B2AE-64C8-4049-AEB5-1565A5693661}"/>
    <cellStyle name="Normal 13 2 3 5 2 2" xfId="4504" xr:uid="{AED1919E-AD52-404D-91EF-890BBE935050}"/>
    <cellStyle name="Normal 13 2 3 5 2 2 2" xfId="8730" xr:uid="{BB5BFDC7-4220-4124-8263-B0F51B19B65B}"/>
    <cellStyle name="Normal 13 2 3 5 2 2 2 2" xfId="17178" xr:uid="{AD984CDB-EF52-4156-B776-DBBFE2BBD735}"/>
    <cellStyle name="Normal 13 2 3 5 2 2 2 2 2" xfId="34118" xr:uid="{AD00A1B4-24CD-44F7-AFD4-F253F8D32106}"/>
    <cellStyle name="Normal 13 2 3 5 2 2 2 3" xfId="25670" xr:uid="{45E50271-138F-4E1F-A3C4-0F79F51F911F}"/>
    <cellStyle name="Normal 13 2 3 5 2 2 3" xfId="12954" xr:uid="{CC69AC12-578A-4243-A8E9-2256509F2105}"/>
    <cellStyle name="Normal 13 2 3 5 2 2 3 2" xfId="29894" xr:uid="{61AE3486-CBE5-43D4-A5D6-B5862FD49945}"/>
    <cellStyle name="Normal 13 2 3 5 2 2 4" xfId="21446" xr:uid="{CF57C92C-1ED7-486B-AB2A-B10F249A6724}"/>
    <cellStyle name="Normal 13 2 3 5 2 3" xfId="6618" xr:uid="{8A349C5A-619C-4065-8ADB-62CDF6533A93}"/>
    <cellStyle name="Normal 13 2 3 5 2 3 2" xfId="15066" xr:uid="{313A2231-9AAB-45E0-9339-06B95A2729AF}"/>
    <cellStyle name="Normal 13 2 3 5 2 3 2 2" xfId="32006" xr:uid="{F050118E-972A-487E-BC90-76FBE64282FE}"/>
    <cellStyle name="Normal 13 2 3 5 2 3 3" xfId="23558" xr:uid="{BBBAECA0-9920-4551-86B0-05DB688D895C}"/>
    <cellStyle name="Normal 13 2 3 5 2 4" xfId="10842" xr:uid="{E5BCED15-7B27-4C80-904B-30885B94F088}"/>
    <cellStyle name="Normal 13 2 3 5 2 4 2" xfId="27782" xr:uid="{20D2A76B-D72A-41F6-BA66-AA6C71855718}"/>
    <cellStyle name="Normal 13 2 3 5 2 5" xfId="19334" xr:uid="{926D4409-7718-455A-945A-B1582C7A1C74}"/>
    <cellStyle name="Normal 13 2 3 5 3" xfId="3448" xr:uid="{95D9F5A4-B4B6-4876-AC39-01B311D5CD4D}"/>
    <cellStyle name="Normal 13 2 3 5 3 2" xfId="7674" xr:uid="{CA9B92B8-6930-458E-9DE1-97B9139DD351}"/>
    <cellStyle name="Normal 13 2 3 5 3 2 2" xfId="16122" xr:uid="{C0E5CF5E-BF4D-4699-81C0-190FC48215AE}"/>
    <cellStyle name="Normal 13 2 3 5 3 2 2 2" xfId="33062" xr:uid="{7E02494A-D558-42BB-B4A2-1B147629A92E}"/>
    <cellStyle name="Normal 13 2 3 5 3 2 3" xfId="24614" xr:uid="{B97E20EA-30F3-4641-8478-19AD55B3DC69}"/>
    <cellStyle name="Normal 13 2 3 5 3 3" xfId="11898" xr:uid="{E247A33A-BA96-4A30-B43B-46D4B159E05B}"/>
    <cellStyle name="Normal 13 2 3 5 3 3 2" xfId="28838" xr:uid="{38217C4C-0C8C-468D-B31F-7511AC0FD845}"/>
    <cellStyle name="Normal 13 2 3 5 3 4" xfId="20390" xr:uid="{04B31FE9-239D-4BC4-B64B-3F98E2D09365}"/>
    <cellStyle name="Normal 13 2 3 5 4" xfId="5562" xr:uid="{BFDBDF0D-40F5-4C8A-BADD-DFE7767F3086}"/>
    <cellStyle name="Normal 13 2 3 5 4 2" xfId="14010" xr:uid="{B1E85BE0-D149-4B1B-900A-B95CCBC109AE}"/>
    <cellStyle name="Normal 13 2 3 5 4 2 2" xfId="30950" xr:uid="{00A31FA6-17B1-4F93-B0F8-61AF026E62EB}"/>
    <cellStyle name="Normal 13 2 3 5 4 3" xfId="22502" xr:uid="{D6C47FD1-B8C0-4DD3-AB20-FD2C6746397F}"/>
    <cellStyle name="Normal 13 2 3 5 5" xfId="9786" xr:uid="{8FEACE2F-B91E-4DCE-8EAF-E1000ACF835B}"/>
    <cellStyle name="Normal 13 2 3 5 5 2" xfId="26726" xr:uid="{51BDD7C0-B3F8-4D04-87D6-11B5491E11F2}"/>
    <cellStyle name="Normal 13 2 3 5 6" xfId="18278" xr:uid="{3EC628F8-901D-4C31-A095-DD843C10C2FA}"/>
    <cellStyle name="Normal 13 2 3 6" xfId="1512" xr:uid="{391EAF9C-2B9D-42F2-A52B-AC43136481F9}"/>
    <cellStyle name="Normal 13 2 3 6 2" xfId="3624" xr:uid="{FB599579-73CE-4AAA-96EA-A247E2A95291}"/>
    <cellStyle name="Normal 13 2 3 6 2 2" xfId="7850" xr:uid="{12EB8D2B-D67E-4BEE-A8F9-4F313F826674}"/>
    <cellStyle name="Normal 13 2 3 6 2 2 2" xfId="16298" xr:uid="{5B1237B3-E869-4C6F-ABFF-EF4B2BECC5D9}"/>
    <cellStyle name="Normal 13 2 3 6 2 2 2 2" xfId="33238" xr:uid="{BDCAB0DA-82C3-4AD5-BE5A-6DC02C8B433B}"/>
    <cellStyle name="Normal 13 2 3 6 2 2 3" xfId="24790" xr:uid="{B684B19B-8282-4A98-B0C5-78897645E677}"/>
    <cellStyle name="Normal 13 2 3 6 2 3" xfId="12074" xr:uid="{4BBBF009-4130-4AA1-B25D-CC600CAD4B43}"/>
    <cellStyle name="Normal 13 2 3 6 2 3 2" xfId="29014" xr:uid="{456DA253-43A1-4861-80F3-62ED9E00AE21}"/>
    <cellStyle name="Normal 13 2 3 6 2 4" xfId="20566" xr:uid="{85EBE9ED-F0CA-4009-B9D4-35405E4A8C1A}"/>
    <cellStyle name="Normal 13 2 3 6 3" xfId="5738" xr:uid="{2A4DEBDE-E4B2-4ECD-B24F-D8E148AAEE96}"/>
    <cellStyle name="Normal 13 2 3 6 3 2" xfId="14186" xr:uid="{EAA5312F-A875-43F0-82BD-2889D53B53E0}"/>
    <cellStyle name="Normal 13 2 3 6 3 2 2" xfId="31126" xr:uid="{52317B18-EB3A-468F-826D-FE914AD79DBC}"/>
    <cellStyle name="Normal 13 2 3 6 3 3" xfId="22678" xr:uid="{49EB5BDF-B799-4E2A-ABAD-D3B482E258D0}"/>
    <cellStyle name="Normal 13 2 3 6 4" xfId="9962" xr:uid="{4F7E9849-DEDB-40EE-A991-2175F2577218}"/>
    <cellStyle name="Normal 13 2 3 6 4 2" xfId="26902" xr:uid="{E7DBFA30-F423-4C69-A6CB-6756EF4D2A9D}"/>
    <cellStyle name="Normal 13 2 3 6 5" xfId="18454" xr:uid="{444918DC-0F96-4750-8815-2B059CBE5245}"/>
    <cellStyle name="Normal 13 2 3 7" xfId="2568" xr:uid="{297E7175-AD38-43AA-BB5E-633FB07F2F48}"/>
    <cellStyle name="Normal 13 2 3 7 2" xfId="6794" xr:uid="{82936862-8504-4D47-87A6-692ED02DD913}"/>
    <cellStyle name="Normal 13 2 3 7 2 2" xfId="15242" xr:uid="{7F11C032-0522-40C2-8FDB-05BBDEED5DFB}"/>
    <cellStyle name="Normal 13 2 3 7 2 2 2" xfId="32182" xr:uid="{2B6B3C45-5596-47D7-8FD6-EDD7FE5BAB6F}"/>
    <cellStyle name="Normal 13 2 3 7 2 3" xfId="23734" xr:uid="{741BDFF1-52C8-4825-8699-255C5E7DCB3A}"/>
    <cellStyle name="Normal 13 2 3 7 3" xfId="11018" xr:uid="{9D9152FE-FAA9-4AB2-9F42-BD8C6F6DDA7C}"/>
    <cellStyle name="Normal 13 2 3 7 3 2" xfId="27958" xr:uid="{4309D5A4-292D-463D-980F-A6924566EDA0}"/>
    <cellStyle name="Normal 13 2 3 7 4" xfId="19510" xr:uid="{F74148B6-EAEB-41D5-B879-AA34E720B5F8}"/>
    <cellStyle name="Normal 13 2 3 8" xfId="4681" xr:uid="{B7EFEB1A-83FD-4551-B581-9086A4CFDC61}"/>
    <cellStyle name="Normal 13 2 3 8 2" xfId="13130" xr:uid="{B97FDB22-ED81-4E13-A025-FA7BCF553546}"/>
    <cellStyle name="Normal 13 2 3 8 2 2" xfId="30070" xr:uid="{AD1F5548-CA5B-4FEA-8089-1F1B5057BDE8}"/>
    <cellStyle name="Normal 13 2 3 8 3" xfId="21622" xr:uid="{B1413E06-3AA8-4D54-AB8C-FD94412F160E}"/>
    <cellStyle name="Normal 13 2 3 9" xfId="8906" xr:uid="{5B134EF5-B27B-4A10-825F-329CB00C277A}"/>
    <cellStyle name="Normal 13 2 3 9 2" xfId="25846" xr:uid="{2EBE3390-1ED6-4E8A-8797-F52B0E709A4A}"/>
    <cellStyle name="Normal 13 2 4" xfId="624" xr:uid="{ABC07C6F-6FAA-4584-90B7-4DD608577720}"/>
    <cellStyle name="Normal 13 2 4 2" xfId="976" xr:uid="{91C617BF-E221-4DE9-8BCD-7D1E42AB7D25}"/>
    <cellStyle name="Normal 13 2 4 2 2" xfId="2038" xr:uid="{16702C96-1E5A-4D50-9588-47DFDD4A5B9A}"/>
    <cellStyle name="Normal 13 2 4 2 2 2" xfId="4150" xr:uid="{D0A50D37-73C4-4443-A8C2-3BD906FC5FA2}"/>
    <cellStyle name="Normal 13 2 4 2 2 2 2" xfId="8376" xr:uid="{C1ACA589-B0BB-456C-B1A7-51BEBF8E3ACA}"/>
    <cellStyle name="Normal 13 2 4 2 2 2 2 2" xfId="16824" xr:uid="{361A6A0A-29E7-4546-895A-603792C61FFB}"/>
    <cellStyle name="Normal 13 2 4 2 2 2 2 2 2" xfId="33764" xr:uid="{32B8B6B8-AE94-42CD-BC79-53942996CA17}"/>
    <cellStyle name="Normal 13 2 4 2 2 2 2 3" xfId="25316" xr:uid="{7B336645-7796-4AE2-BA69-893B4F8126FD}"/>
    <cellStyle name="Normal 13 2 4 2 2 2 3" xfId="12600" xr:uid="{40EA8265-1CFA-41F0-BF03-B5636C2CAB46}"/>
    <cellStyle name="Normal 13 2 4 2 2 2 3 2" xfId="29540" xr:uid="{9EEE6CC2-7963-4A6F-A0A5-268828339500}"/>
    <cellStyle name="Normal 13 2 4 2 2 2 4" xfId="21092" xr:uid="{597462D6-C85D-4F4C-A70C-A9F1046C8EAD}"/>
    <cellStyle name="Normal 13 2 4 2 2 3" xfId="6264" xr:uid="{FD823485-CC52-436C-9D12-31913715C794}"/>
    <cellStyle name="Normal 13 2 4 2 2 3 2" xfId="14712" xr:uid="{33D1D698-6F53-4A65-AB50-0534D193E154}"/>
    <cellStyle name="Normal 13 2 4 2 2 3 2 2" xfId="31652" xr:uid="{A8641E89-6453-43EF-ABCB-A966C33C86F8}"/>
    <cellStyle name="Normal 13 2 4 2 2 3 3" xfId="23204" xr:uid="{6748BBE1-F0FA-41A6-B828-23ABCBCE3F85}"/>
    <cellStyle name="Normal 13 2 4 2 2 4" xfId="10488" xr:uid="{2B7D1615-7A38-4709-A62B-53121903C154}"/>
    <cellStyle name="Normal 13 2 4 2 2 4 2" xfId="27428" xr:uid="{9DF837C2-BFC7-4102-BC46-712C711CC066}"/>
    <cellStyle name="Normal 13 2 4 2 2 5" xfId="18980" xr:uid="{E1CBB2C7-99B6-48D0-93F7-A4FF864C0843}"/>
    <cellStyle name="Normal 13 2 4 2 3" xfId="3094" xr:uid="{7DD6AE18-56D2-490E-AD28-4DCC5E80B6D2}"/>
    <cellStyle name="Normal 13 2 4 2 3 2" xfId="7320" xr:uid="{C6DE1F48-09DA-475B-A685-A64FDF353B20}"/>
    <cellStyle name="Normal 13 2 4 2 3 2 2" xfId="15768" xr:uid="{3F88ECD7-FEBC-4DA4-A166-551400FA86E4}"/>
    <cellStyle name="Normal 13 2 4 2 3 2 2 2" xfId="32708" xr:uid="{CBC2381D-FEEB-485E-A123-2CF8FA5A3EA4}"/>
    <cellStyle name="Normal 13 2 4 2 3 2 3" xfId="24260" xr:uid="{CBA5692C-8166-4101-A1C3-B5C98620C9E3}"/>
    <cellStyle name="Normal 13 2 4 2 3 3" xfId="11544" xr:uid="{7E479280-8314-4E00-BC07-640179772FA0}"/>
    <cellStyle name="Normal 13 2 4 2 3 3 2" xfId="28484" xr:uid="{5F528D98-D37F-4EDE-84D0-64E1B4EECCDA}"/>
    <cellStyle name="Normal 13 2 4 2 3 4" xfId="20036" xr:uid="{FB0348CF-2B1B-4993-9087-DA13D168D19B}"/>
    <cellStyle name="Normal 13 2 4 2 4" xfId="5208" xr:uid="{C1905037-0310-4A4F-8357-264900B8D44E}"/>
    <cellStyle name="Normal 13 2 4 2 4 2" xfId="13656" xr:uid="{EFEB6329-4024-44E8-9EBB-2F86F7959D02}"/>
    <cellStyle name="Normal 13 2 4 2 4 2 2" xfId="30596" xr:uid="{3CAC7D0C-D03C-4901-9097-F10CFCC6005D}"/>
    <cellStyle name="Normal 13 2 4 2 4 3" xfId="22148" xr:uid="{E3788ECD-ABD9-4596-906A-7EE40A61E956}"/>
    <cellStyle name="Normal 13 2 4 2 5" xfId="9432" xr:uid="{F240C4B4-D738-4B32-859C-3C35A6D10885}"/>
    <cellStyle name="Normal 13 2 4 2 5 2" xfId="26372" xr:uid="{82A6730E-7A8D-4A7C-9FFB-BF7F2D171932}"/>
    <cellStyle name="Normal 13 2 4 2 6" xfId="17924" xr:uid="{2458D79A-562A-4536-9C96-65BE60587BA0}"/>
    <cellStyle name="Normal 13 2 4 3" xfId="1686" xr:uid="{8DF3D4B6-4F1A-404D-81A8-1AA61984E96D}"/>
    <cellStyle name="Normal 13 2 4 3 2" xfId="3798" xr:uid="{27782B93-645E-4BAA-8C94-456400F9F236}"/>
    <cellStyle name="Normal 13 2 4 3 2 2" xfId="8024" xr:uid="{2BBD33D0-6C88-4DF4-A348-7C0110C87507}"/>
    <cellStyle name="Normal 13 2 4 3 2 2 2" xfId="16472" xr:uid="{CA883486-EAD9-474B-928B-10C7E0479595}"/>
    <cellStyle name="Normal 13 2 4 3 2 2 2 2" xfId="33412" xr:uid="{34827254-60FD-4472-BBFB-504516CBFC6A}"/>
    <cellStyle name="Normal 13 2 4 3 2 2 3" xfId="24964" xr:uid="{874664D8-576B-41D7-B1AC-DAACA59AF4FA}"/>
    <cellStyle name="Normal 13 2 4 3 2 3" xfId="12248" xr:uid="{467C4B96-6692-42DA-B2F3-04BCF6D2A8ED}"/>
    <cellStyle name="Normal 13 2 4 3 2 3 2" xfId="29188" xr:uid="{B0748B04-20B1-4E49-8EA4-02779DCE857A}"/>
    <cellStyle name="Normal 13 2 4 3 2 4" xfId="20740" xr:uid="{C5B0952E-A9CB-42AC-9E60-2231D183C119}"/>
    <cellStyle name="Normal 13 2 4 3 3" xfId="5912" xr:uid="{D7C66737-DBAE-493A-8919-888FCA00B488}"/>
    <cellStyle name="Normal 13 2 4 3 3 2" xfId="14360" xr:uid="{D040D5FC-6792-47C0-9D6C-28EA0FE86C12}"/>
    <cellStyle name="Normal 13 2 4 3 3 2 2" xfId="31300" xr:uid="{10425425-0D46-402D-B235-85268F31DD42}"/>
    <cellStyle name="Normal 13 2 4 3 3 3" xfId="22852" xr:uid="{FB3D4E47-AF38-4487-A813-77AB0B3786DF}"/>
    <cellStyle name="Normal 13 2 4 3 4" xfId="10136" xr:uid="{B6C849F9-1F8C-4602-A8C5-34669D56574F}"/>
    <cellStyle name="Normal 13 2 4 3 4 2" xfId="27076" xr:uid="{66000D08-FC5A-404B-944C-2E9E33ACBAE7}"/>
    <cellStyle name="Normal 13 2 4 3 5" xfId="18628" xr:uid="{9C276882-EE67-4CED-857C-C1DC8A592CD4}"/>
    <cellStyle name="Normal 13 2 4 4" xfId="2742" xr:uid="{598EB76A-21B9-4600-857D-3FE857FFC72C}"/>
    <cellStyle name="Normal 13 2 4 4 2" xfId="6968" xr:uid="{E9E621EE-3495-41C1-8242-1274BD79EACB}"/>
    <cellStyle name="Normal 13 2 4 4 2 2" xfId="15416" xr:uid="{12300EA5-2137-492B-8A6C-4923018C0AFB}"/>
    <cellStyle name="Normal 13 2 4 4 2 2 2" xfId="32356" xr:uid="{6F4D9790-FB8E-410D-9759-136F8CA9FC96}"/>
    <cellStyle name="Normal 13 2 4 4 2 3" xfId="23908" xr:uid="{57C0DAA2-CA80-4309-9CFF-8C875B09B80B}"/>
    <cellStyle name="Normal 13 2 4 4 3" xfId="11192" xr:uid="{52FB9306-1758-4691-BD4D-6D51F0CA9CAB}"/>
    <cellStyle name="Normal 13 2 4 4 3 2" xfId="28132" xr:uid="{B2C9A624-C9BA-471B-8915-0514F722268F}"/>
    <cellStyle name="Normal 13 2 4 4 4" xfId="19684" xr:uid="{92919A0B-32B0-4D04-A102-DD57FE0ED65F}"/>
    <cellStyle name="Normal 13 2 4 5" xfId="4856" xr:uid="{BA0F2E2E-5A25-4EE0-96B6-EA8D2600DB6A}"/>
    <cellStyle name="Normal 13 2 4 5 2" xfId="13304" xr:uid="{0AA2F7E0-A805-4214-A245-1AD78E519F11}"/>
    <cellStyle name="Normal 13 2 4 5 2 2" xfId="30244" xr:uid="{8BBBB6B9-BF29-4305-9A1B-7F958FD313DE}"/>
    <cellStyle name="Normal 13 2 4 5 3" xfId="21796" xr:uid="{D5C0D8D7-3B0C-40A5-8C96-861EBA5E4F8B}"/>
    <cellStyle name="Normal 13 2 4 6" xfId="9080" xr:uid="{E3AEEEE6-FBC4-403B-AF35-96108AAD2855}"/>
    <cellStyle name="Normal 13 2 4 6 2" xfId="26020" xr:uid="{66A2DAFD-0D7E-4490-96BA-4443E7B0FF57}"/>
    <cellStyle name="Normal 13 2 4 7" xfId="17572" xr:uid="{720D7285-8CB8-45B5-A998-BEE85D5B0B70}"/>
    <cellStyle name="Normal 13 2 5" xfId="800" xr:uid="{0479B787-3712-45E2-AA70-9789B766F60C}"/>
    <cellStyle name="Normal 13 2 5 2" xfId="1862" xr:uid="{38E61DD7-0621-4934-B199-21D10A8C405D}"/>
    <cellStyle name="Normal 13 2 5 2 2" xfId="3974" xr:uid="{E5FE16E6-5442-46A4-9E56-0F62FDAD6E95}"/>
    <cellStyle name="Normal 13 2 5 2 2 2" xfId="8200" xr:uid="{DBECD067-AFE0-47D4-9476-11A16584E348}"/>
    <cellStyle name="Normal 13 2 5 2 2 2 2" xfId="16648" xr:uid="{93B54951-9103-4523-BF99-F7F0B09021DF}"/>
    <cellStyle name="Normal 13 2 5 2 2 2 2 2" xfId="33588" xr:uid="{814503FB-73B7-4899-A6EA-1A4D3F7B835A}"/>
    <cellStyle name="Normal 13 2 5 2 2 2 3" xfId="25140" xr:uid="{388AA5CC-B242-4E0E-A4B6-E6746947AED7}"/>
    <cellStyle name="Normal 13 2 5 2 2 3" xfId="12424" xr:uid="{12E34FF7-47B9-47B3-8DC0-8FE52CC5C9A0}"/>
    <cellStyle name="Normal 13 2 5 2 2 3 2" xfId="29364" xr:uid="{F735605C-132B-48A8-97ED-A2D8F67F17EB}"/>
    <cellStyle name="Normal 13 2 5 2 2 4" xfId="20916" xr:uid="{F71A5E6A-1528-4288-9F8E-F7E12D6FFEB4}"/>
    <cellStyle name="Normal 13 2 5 2 3" xfId="6088" xr:uid="{C3352DCD-88E7-41F6-9767-EB01B9D2BA82}"/>
    <cellStyle name="Normal 13 2 5 2 3 2" xfId="14536" xr:uid="{D6E4A491-D7FB-40AC-86FA-5008E3A71A7D}"/>
    <cellStyle name="Normal 13 2 5 2 3 2 2" xfId="31476" xr:uid="{281AEA86-E03C-4FD1-A852-44B676E343ED}"/>
    <cellStyle name="Normal 13 2 5 2 3 3" xfId="23028" xr:uid="{D5C66AD6-06E1-43F5-9A50-98DCDA3C5CBD}"/>
    <cellStyle name="Normal 13 2 5 2 4" xfId="10312" xr:uid="{1E0713A8-4DB0-4161-BD09-4F09623FCFA6}"/>
    <cellStyle name="Normal 13 2 5 2 4 2" xfId="27252" xr:uid="{07C580C2-17AB-4E2B-B1E3-38C396F91F02}"/>
    <cellStyle name="Normal 13 2 5 2 5" xfId="18804" xr:uid="{23BA4A06-EB30-4EC7-AD5E-BA689087D817}"/>
    <cellStyle name="Normal 13 2 5 3" xfId="2918" xr:uid="{566CA028-84F7-4916-B351-DF839C3FAB7A}"/>
    <cellStyle name="Normal 13 2 5 3 2" xfId="7144" xr:uid="{DE8B6A4F-2E5B-4468-BA93-C16A6B36F5FA}"/>
    <cellStyle name="Normal 13 2 5 3 2 2" xfId="15592" xr:uid="{87335FC7-A6A0-4D04-BC75-D7088785920F}"/>
    <cellStyle name="Normal 13 2 5 3 2 2 2" xfId="32532" xr:uid="{267EF0CF-F4C7-4840-80D2-A80192AB56FE}"/>
    <cellStyle name="Normal 13 2 5 3 2 3" xfId="24084" xr:uid="{4ADA5FE9-01BC-4593-9C57-826623B78E14}"/>
    <cellStyle name="Normal 13 2 5 3 3" xfId="11368" xr:uid="{F955DDD9-0FB0-4200-ADA5-1D8BE132377D}"/>
    <cellStyle name="Normal 13 2 5 3 3 2" xfId="28308" xr:uid="{3D6CA3C5-3467-420F-BB1D-1D261AA75E1B}"/>
    <cellStyle name="Normal 13 2 5 3 4" xfId="19860" xr:uid="{CBEA58E5-F2D8-4DA4-BD8F-B1AD181E8BBA}"/>
    <cellStyle name="Normal 13 2 5 4" xfId="5032" xr:uid="{1BB0B278-04BF-4A16-835D-9CDC19E06631}"/>
    <cellStyle name="Normal 13 2 5 4 2" xfId="13480" xr:uid="{9CA8C103-E340-4F0E-9C59-3D50916FFFBA}"/>
    <cellStyle name="Normal 13 2 5 4 2 2" xfId="30420" xr:uid="{BF1A6886-E858-44E8-ADEF-B05AB3383A2B}"/>
    <cellStyle name="Normal 13 2 5 4 3" xfId="21972" xr:uid="{2CD3D839-F524-47FC-996F-D7E2CDB61931}"/>
    <cellStyle name="Normal 13 2 5 5" xfId="9256" xr:uid="{CCBBAC0D-FBB6-4F09-9484-3BFC8E9A9D33}"/>
    <cellStyle name="Normal 13 2 5 5 2" xfId="26196" xr:uid="{AF694848-CD6D-462B-8904-4453A88FBF0A}"/>
    <cellStyle name="Normal 13 2 5 6" xfId="17748" xr:uid="{1D10DD37-98B2-4785-B356-21666E1A0A22}"/>
    <cellStyle name="Normal 13 2 6" xfId="1152" xr:uid="{7369D505-04CE-4C62-A029-00B9EBC573EB}"/>
    <cellStyle name="Normal 13 2 6 2" xfId="2214" xr:uid="{7A5AF333-857B-47F6-B968-4EB5B716880F}"/>
    <cellStyle name="Normal 13 2 6 2 2" xfId="4326" xr:uid="{B955976E-566C-4CED-9693-061AC6621059}"/>
    <cellStyle name="Normal 13 2 6 2 2 2" xfId="8552" xr:uid="{5A5A378B-34AD-4D17-9B3C-2CFF3698EC04}"/>
    <cellStyle name="Normal 13 2 6 2 2 2 2" xfId="17000" xr:uid="{C2F1FCA3-38B8-4BDE-B8EE-A4F08D48FBDD}"/>
    <cellStyle name="Normal 13 2 6 2 2 2 2 2" xfId="33940" xr:uid="{E8C8E711-0D51-42A0-AD6A-B516831883BC}"/>
    <cellStyle name="Normal 13 2 6 2 2 2 3" xfId="25492" xr:uid="{6EA195DF-A7F4-4CF9-B9D2-96D721FFAAC5}"/>
    <cellStyle name="Normal 13 2 6 2 2 3" xfId="12776" xr:uid="{FF654B70-2F66-4E1F-B4D6-47E43F08D91D}"/>
    <cellStyle name="Normal 13 2 6 2 2 3 2" xfId="29716" xr:uid="{6F706EBD-0980-43CE-A713-AA57C3ED88AF}"/>
    <cellStyle name="Normal 13 2 6 2 2 4" xfId="21268" xr:uid="{056DEFD1-C6D1-43AD-8615-F65BB3E61BB7}"/>
    <cellStyle name="Normal 13 2 6 2 3" xfId="6440" xr:uid="{CE43515C-2A08-43DF-AFD6-9345DFED7C12}"/>
    <cellStyle name="Normal 13 2 6 2 3 2" xfId="14888" xr:uid="{9BAE7A84-F8F9-419A-9AF7-67BF1AE85F65}"/>
    <cellStyle name="Normal 13 2 6 2 3 2 2" xfId="31828" xr:uid="{1B56B236-5CF6-41F7-BD4F-24A93FA9B564}"/>
    <cellStyle name="Normal 13 2 6 2 3 3" xfId="23380" xr:uid="{1AE5A6F3-ACDA-4BC3-93C5-B5850774A99E}"/>
    <cellStyle name="Normal 13 2 6 2 4" xfId="10664" xr:uid="{DDC30194-C9AB-44F9-B6B3-34BFB1FA7A6A}"/>
    <cellStyle name="Normal 13 2 6 2 4 2" xfId="27604" xr:uid="{BF2C47F9-D588-44CD-9835-CE1D0678EBAC}"/>
    <cellStyle name="Normal 13 2 6 2 5" xfId="19156" xr:uid="{FE3FE078-C479-4849-B8C4-0441C294296E}"/>
    <cellStyle name="Normal 13 2 6 3" xfId="3270" xr:uid="{466A4045-5D8F-44CE-B3D1-76E0C97F2B22}"/>
    <cellStyle name="Normal 13 2 6 3 2" xfId="7496" xr:uid="{C3502E67-12BA-49DE-9264-53B866DE98EC}"/>
    <cellStyle name="Normal 13 2 6 3 2 2" xfId="15944" xr:uid="{20A48FEF-CE73-40FB-BC9C-99D77920DCE1}"/>
    <cellStyle name="Normal 13 2 6 3 2 2 2" xfId="32884" xr:uid="{92DFC83A-DFF3-4923-85F0-C08857CE5FBC}"/>
    <cellStyle name="Normal 13 2 6 3 2 3" xfId="24436" xr:uid="{85EF7FF2-120F-4653-A89F-799FCFF58003}"/>
    <cellStyle name="Normal 13 2 6 3 3" xfId="11720" xr:uid="{0C99FB46-3CA6-473B-88A7-265BEC4039B5}"/>
    <cellStyle name="Normal 13 2 6 3 3 2" xfId="28660" xr:uid="{045A8A5F-9CF5-4876-8C60-906B23773AEF}"/>
    <cellStyle name="Normal 13 2 6 3 4" xfId="20212" xr:uid="{B010A1F7-731E-44EB-B311-957C1BE55687}"/>
    <cellStyle name="Normal 13 2 6 4" xfId="5384" xr:uid="{513E06F1-89A7-4166-8A48-DAC04CE83B58}"/>
    <cellStyle name="Normal 13 2 6 4 2" xfId="13832" xr:uid="{90DD36D5-F593-4FF7-A549-FE2B853B7C90}"/>
    <cellStyle name="Normal 13 2 6 4 2 2" xfId="30772" xr:uid="{9AEF7A0D-FD01-4E10-AF73-B1CCF526F5E9}"/>
    <cellStyle name="Normal 13 2 6 4 3" xfId="22324" xr:uid="{8AAF5800-0151-448C-8267-36F9690A493C}"/>
    <cellStyle name="Normal 13 2 6 5" xfId="9608" xr:uid="{7293E6D5-26FF-467E-95C0-02E5009C38D2}"/>
    <cellStyle name="Normal 13 2 6 5 2" xfId="26548" xr:uid="{60031C3D-BB50-4B69-BD87-96C99AD173C0}"/>
    <cellStyle name="Normal 13 2 6 6" xfId="18100" xr:uid="{535C247B-84E3-49C2-9B6D-3D6BC1738CBD}"/>
    <cellStyle name="Normal 13 2 7" xfId="1334" xr:uid="{8732BDDB-D3FA-412E-84F3-349E0350D052}"/>
    <cellStyle name="Normal 13 2 7 2" xfId="2390" xr:uid="{BEA38401-C3F9-4E56-9357-AB7D5124011E}"/>
    <cellStyle name="Normal 13 2 7 2 2" xfId="4502" xr:uid="{2E44B4FD-88E7-4D77-B74B-26AC0CBDB45A}"/>
    <cellStyle name="Normal 13 2 7 2 2 2" xfId="8728" xr:uid="{CBB1A3D3-D377-4A74-A13F-BDF689AB7216}"/>
    <cellStyle name="Normal 13 2 7 2 2 2 2" xfId="17176" xr:uid="{946B383A-AF2F-429C-88EB-75BA326C1420}"/>
    <cellStyle name="Normal 13 2 7 2 2 2 2 2" xfId="34116" xr:uid="{1B172559-8A68-4493-9D14-4EFC1358C29C}"/>
    <cellStyle name="Normal 13 2 7 2 2 2 3" xfId="25668" xr:uid="{BED8ABD7-E85A-4A31-B6D2-09E22FAE06A0}"/>
    <cellStyle name="Normal 13 2 7 2 2 3" xfId="12952" xr:uid="{AF8BF0E3-9BA7-4ABE-AA61-6F2A16A2F4C2}"/>
    <cellStyle name="Normal 13 2 7 2 2 3 2" xfId="29892" xr:uid="{EBB733E2-E578-43F2-9574-D34840E8118E}"/>
    <cellStyle name="Normal 13 2 7 2 2 4" xfId="21444" xr:uid="{E10AA5E1-C6D5-4150-95D4-82D690108ACF}"/>
    <cellStyle name="Normal 13 2 7 2 3" xfId="6616" xr:uid="{7BA719B1-6679-4C31-B09D-96BAA7B124B1}"/>
    <cellStyle name="Normal 13 2 7 2 3 2" xfId="15064" xr:uid="{A99D62B9-CF04-4F1D-867C-FCEC3C523242}"/>
    <cellStyle name="Normal 13 2 7 2 3 2 2" xfId="32004" xr:uid="{8D13DBD6-12A0-48DC-B830-D8260033D3FA}"/>
    <cellStyle name="Normal 13 2 7 2 3 3" xfId="23556" xr:uid="{91019E86-A33E-4D18-A6FD-D04639372BDF}"/>
    <cellStyle name="Normal 13 2 7 2 4" xfId="10840" xr:uid="{1CDD133F-CA59-4E48-9A03-816D464C7BE1}"/>
    <cellStyle name="Normal 13 2 7 2 4 2" xfId="27780" xr:uid="{4D59F894-375D-4DAB-B73D-B41EC6EB2D15}"/>
    <cellStyle name="Normal 13 2 7 2 5" xfId="19332" xr:uid="{9B947270-9FCA-46A2-ACB8-BDDF638DD989}"/>
    <cellStyle name="Normal 13 2 7 3" xfId="3446" xr:uid="{0FA4B8C4-7DF3-4504-B2C4-E6982D233AAD}"/>
    <cellStyle name="Normal 13 2 7 3 2" xfId="7672" xr:uid="{71A8F1B4-8E4F-4972-88E1-69F5FAEA4879}"/>
    <cellStyle name="Normal 13 2 7 3 2 2" xfId="16120" xr:uid="{02AD52FC-3262-4B0C-B251-FF7B8357319F}"/>
    <cellStyle name="Normal 13 2 7 3 2 2 2" xfId="33060" xr:uid="{3AC6650F-DD29-4AC1-8E2B-03175E0E9554}"/>
    <cellStyle name="Normal 13 2 7 3 2 3" xfId="24612" xr:uid="{75D8C66F-E3E8-4A85-869C-9040DF37B358}"/>
    <cellStyle name="Normal 13 2 7 3 3" xfId="11896" xr:uid="{F99040BF-A519-49F1-8A31-BD1194BF4E5B}"/>
    <cellStyle name="Normal 13 2 7 3 3 2" xfId="28836" xr:uid="{F2BC22C0-C059-4BB4-A8D5-8696E6259192}"/>
    <cellStyle name="Normal 13 2 7 3 4" xfId="20388" xr:uid="{9A362CA4-19AF-47C4-AD40-C0D61BA89490}"/>
    <cellStyle name="Normal 13 2 7 4" xfId="5560" xr:uid="{47A4CA4A-ABA1-4D33-A4F3-424D53E5D26F}"/>
    <cellStyle name="Normal 13 2 7 4 2" xfId="14008" xr:uid="{3557C996-E131-4190-B2FF-3DF139C2DA31}"/>
    <cellStyle name="Normal 13 2 7 4 2 2" xfId="30948" xr:uid="{C4379B01-044E-47ED-AC5E-44CD0CFAA6AB}"/>
    <cellStyle name="Normal 13 2 7 4 3" xfId="22500" xr:uid="{660E687D-CB38-42EC-9B43-73FA19130C06}"/>
    <cellStyle name="Normal 13 2 7 5" xfId="9784" xr:uid="{747B9149-599C-4A44-8227-1054CF906141}"/>
    <cellStyle name="Normal 13 2 7 5 2" xfId="26724" xr:uid="{C845CA7B-6B9D-47B3-A896-3BD661269207}"/>
    <cellStyle name="Normal 13 2 7 6" xfId="18276" xr:uid="{21D0B46A-F8E6-4749-BD43-F54D0FBF6B2F}"/>
    <cellStyle name="Normal 13 2 8" xfId="1510" xr:uid="{BEBA2207-C5B0-4E2A-9CB6-0862ED297BE4}"/>
    <cellStyle name="Normal 13 2 8 2" xfId="3622" xr:uid="{708D4692-6849-4C3A-83D7-68EBC372904E}"/>
    <cellStyle name="Normal 13 2 8 2 2" xfId="7848" xr:uid="{D6A6A220-AC5C-4D5C-A09B-FF8D373682B5}"/>
    <cellStyle name="Normal 13 2 8 2 2 2" xfId="16296" xr:uid="{5BF0F6FD-F81D-4542-A846-6079E0AA1A5E}"/>
    <cellStyle name="Normal 13 2 8 2 2 2 2" xfId="33236" xr:uid="{E1BE945C-E45A-4F5F-962C-0EEE0A59FE6E}"/>
    <cellStyle name="Normal 13 2 8 2 2 3" xfId="24788" xr:uid="{D88255D3-B87A-4B0F-AFD3-3742AE9E021B}"/>
    <cellStyle name="Normal 13 2 8 2 3" xfId="12072" xr:uid="{862DA9DD-B0C7-4FB6-A39F-FD34B2B4D5CA}"/>
    <cellStyle name="Normal 13 2 8 2 3 2" xfId="29012" xr:uid="{4B095B77-6F01-491D-93CE-7677F904435B}"/>
    <cellStyle name="Normal 13 2 8 2 4" xfId="20564" xr:uid="{5974FF61-BF79-416E-B8BA-A2EBCFCA2C23}"/>
    <cellStyle name="Normal 13 2 8 3" xfId="5736" xr:uid="{BF07C9FC-39CF-4201-A160-2DCE89DA40D3}"/>
    <cellStyle name="Normal 13 2 8 3 2" xfId="14184" xr:uid="{7B3D414E-CDDC-4665-9F25-B885AF031B71}"/>
    <cellStyle name="Normal 13 2 8 3 2 2" xfId="31124" xr:uid="{462E224E-9FE3-45F5-BCB3-BF8CA02C01D1}"/>
    <cellStyle name="Normal 13 2 8 3 3" xfId="22676" xr:uid="{90224E71-0AEC-47E3-BB96-12C3A4494F1A}"/>
    <cellStyle name="Normal 13 2 8 4" xfId="9960" xr:uid="{3B377A53-771D-4F2B-9893-D9AC8D4FC973}"/>
    <cellStyle name="Normal 13 2 8 4 2" xfId="26900" xr:uid="{90BB5259-5064-46F8-89BF-50DD58BAB09B}"/>
    <cellStyle name="Normal 13 2 8 5" xfId="18452" xr:uid="{322E5F03-659F-480F-9C6D-9622A8159D25}"/>
    <cellStyle name="Normal 13 2 9" xfId="2566" xr:uid="{427B5CB1-F04C-490A-BE47-9D1ED944AD3A}"/>
    <cellStyle name="Normal 13 2 9 2" xfId="6792" xr:uid="{5C5E42B2-69B6-41A6-81F7-CB6D3E889D92}"/>
    <cellStyle name="Normal 13 2 9 2 2" xfId="15240" xr:uid="{4836C284-6190-485F-80A2-25A9CD89BE74}"/>
    <cellStyle name="Normal 13 2 9 2 2 2" xfId="32180" xr:uid="{03DD18E3-4EA8-4DB3-9908-3EA3531E6C1D}"/>
    <cellStyle name="Normal 13 2 9 2 3" xfId="23732" xr:uid="{360DCACE-AA4C-44BF-A2F6-6A6EEA247AEA}"/>
    <cellStyle name="Normal 13 2 9 3" xfId="11016" xr:uid="{24259830-E31F-47FB-B33B-BC86FFBBB8FD}"/>
    <cellStyle name="Normal 13 2 9 3 2" xfId="27956" xr:uid="{0B5727F6-D132-46FF-B0CF-EF7F1D30234C}"/>
    <cellStyle name="Normal 13 2 9 4" xfId="19508" xr:uid="{A1CDC593-8A23-4698-964C-9C747EF8D5AB}"/>
    <cellStyle name="Normal 13 3" xfId="288" xr:uid="{77E52731-C75C-43CC-AFD1-6981A3998A61}"/>
    <cellStyle name="Normal 13 4" xfId="289" xr:uid="{882335C5-8484-4166-ABCD-906C0898B489}"/>
    <cellStyle name="Normal 13 4 10" xfId="17399" xr:uid="{B4F8568F-44B4-4D74-A641-1E2B5246657E}"/>
    <cellStyle name="Normal 13 4 2" xfId="627" xr:uid="{350AF088-3493-4BA1-B0D5-BE7F9721C0DD}"/>
    <cellStyle name="Normal 13 4 2 2" xfId="979" xr:uid="{A47ED920-B225-42AE-A95C-032E1CFF536C}"/>
    <cellStyle name="Normal 13 4 2 2 2" xfId="2041" xr:uid="{1DEAB646-08E9-40B2-8AFD-C963CE3411DA}"/>
    <cellStyle name="Normal 13 4 2 2 2 2" xfId="4153" xr:uid="{4E3D3B67-9F5E-4DE6-8166-4BA86130E694}"/>
    <cellStyle name="Normal 13 4 2 2 2 2 2" xfId="8379" xr:uid="{8A4F23F8-D82D-43A3-972B-506C06D2F5B4}"/>
    <cellStyle name="Normal 13 4 2 2 2 2 2 2" xfId="16827" xr:uid="{704E700A-E048-47C0-BAD7-CFB175D54AF3}"/>
    <cellStyle name="Normal 13 4 2 2 2 2 2 2 2" xfId="33767" xr:uid="{6D923FEE-3448-47C9-8994-C042D352CF04}"/>
    <cellStyle name="Normal 13 4 2 2 2 2 2 3" xfId="25319" xr:uid="{B11EC717-E41F-49DA-B898-D9EAC77D4FFE}"/>
    <cellStyle name="Normal 13 4 2 2 2 2 3" xfId="12603" xr:uid="{A9394894-C14A-433B-980E-46AAF80F5541}"/>
    <cellStyle name="Normal 13 4 2 2 2 2 3 2" xfId="29543" xr:uid="{29A2C803-359F-4DA5-B8BA-EBB690862C7F}"/>
    <cellStyle name="Normal 13 4 2 2 2 2 4" xfId="21095" xr:uid="{C0E2F6B5-1C5A-41A7-9903-1998BBA56FDF}"/>
    <cellStyle name="Normal 13 4 2 2 2 3" xfId="6267" xr:uid="{BD486050-61C6-4A1B-AA3C-2D980425529A}"/>
    <cellStyle name="Normal 13 4 2 2 2 3 2" xfId="14715" xr:uid="{E9A4BB1D-EDB6-4047-B4E0-147123DAA5C0}"/>
    <cellStyle name="Normal 13 4 2 2 2 3 2 2" xfId="31655" xr:uid="{9FD0AFF9-B8FE-4D4C-8EC6-F432A466997F}"/>
    <cellStyle name="Normal 13 4 2 2 2 3 3" xfId="23207" xr:uid="{BC7287B6-D08F-4FCB-B574-1D8FBE14528E}"/>
    <cellStyle name="Normal 13 4 2 2 2 4" xfId="10491" xr:uid="{C0EF7833-7F6A-4131-839B-493F349A551A}"/>
    <cellStyle name="Normal 13 4 2 2 2 4 2" xfId="27431" xr:uid="{29131158-ACD7-46D9-A98D-3B9FBF83D972}"/>
    <cellStyle name="Normal 13 4 2 2 2 5" xfId="18983" xr:uid="{CDD782D4-E1FE-4810-A8B7-C21796BC8CEC}"/>
    <cellStyle name="Normal 13 4 2 2 3" xfId="3097" xr:uid="{5608FAD0-31AB-497D-9573-3648CBFF8D43}"/>
    <cellStyle name="Normal 13 4 2 2 3 2" xfId="7323" xr:uid="{9A617DCB-7194-4C41-8B0B-59747B773CED}"/>
    <cellStyle name="Normal 13 4 2 2 3 2 2" xfId="15771" xr:uid="{954746F8-FC1C-400D-80E2-60EDBAB56AC6}"/>
    <cellStyle name="Normal 13 4 2 2 3 2 2 2" xfId="32711" xr:uid="{5B233AC9-6D51-41E3-991C-3F471268249D}"/>
    <cellStyle name="Normal 13 4 2 2 3 2 3" xfId="24263" xr:uid="{3843EF50-47F0-4F5C-9322-6AA9D93D9160}"/>
    <cellStyle name="Normal 13 4 2 2 3 3" xfId="11547" xr:uid="{671C8523-952A-40C8-BFCE-EF3C7A32FEF5}"/>
    <cellStyle name="Normal 13 4 2 2 3 3 2" xfId="28487" xr:uid="{FFDE597E-1834-446A-B5AE-60A03B131E6C}"/>
    <cellStyle name="Normal 13 4 2 2 3 4" xfId="20039" xr:uid="{E6E0C6F9-1CF4-4440-A958-5B4A133006BB}"/>
    <cellStyle name="Normal 13 4 2 2 4" xfId="5211" xr:uid="{A01DB563-ACBE-4151-AD28-DCC7CB7BA112}"/>
    <cellStyle name="Normal 13 4 2 2 4 2" xfId="13659" xr:uid="{FBF4D2E4-F22F-4ECA-AFEC-78B0A5DE7BFE}"/>
    <cellStyle name="Normal 13 4 2 2 4 2 2" xfId="30599" xr:uid="{1EB87A3C-14C9-4A4F-B500-DD13A98A655F}"/>
    <cellStyle name="Normal 13 4 2 2 4 3" xfId="22151" xr:uid="{F51E1639-CA17-4A2E-8185-00D70B984A53}"/>
    <cellStyle name="Normal 13 4 2 2 5" xfId="9435" xr:uid="{8C347E99-8BEA-49A6-827C-BC0BBA2652C0}"/>
    <cellStyle name="Normal 13 4 2 2 5 2" xfId="26375" xr:uid="{1896C649-E68C-49D8-B56E-F2A9F3B2F662}"/>
    <cellStyle name="Normal 13 4 2 2 6" xfId="17927" xr:uid="{26205347-338D-43C2-B8C1-65925AB69585}"/>
    <cellStyle name="Normal 13 4 2 3" xfId="1689" xr:uid="{30D630A3-F55E-4BED-8F6E-A8506AE8607E}"/>
    <cellStyle name="Normal 13 4 2 3 2" xfId="3801" xr:uid="{3CFC3152-B9AA-4AEE-B2A0-2ABD24B30964}"/>
    <cellStyle name="Normal 13 4 2 3 2 2" xfId="8027" xr:uid="{763E2329-0ABD-4621-AB7E-577C780270D8}"/>
    <cellStyle name="Normal 13 4 2 3 2 2 2" xfId="16475" xr:uid="{75CB0512-393C-4271-94CF-A271D16CAEFC}"/>
    <cellStyle name="Normal 13 4 2 3 2 2 2 2" xfId="33415" xr:uid="{DCBFA2FD-FD06-4D33-8DDA-E2A814F4ED38}"/>
    <cellStyle name="Normal 13 4 2 3 2 2 3" xfId="24967" xr:uid="{31508CD3-0A91-4240-8008-259BBF006DBB}"/>
    <cellStyle name="Normal 13 4 2 3 2 3" xfId="12251" xr:uid="{9321A411-B6C4-4B14-A385-B2C37AD0E73D}"/>
    <cellStyle name="Normal 13 4 2 3 2 3 2" xfId="29191" xr:uid="{DFA691CF-B4AB-4CCC-AF7A-FAF99A72513C}"/>
    <cellStyle name="Normal 13 4 2 3 2 4" xfId="20743" xr:uid="{909F0EEC-28F7-40B6-A21F-0A2667CBDB1A}"/>
    <cellStyle name="Normal 13 4 2 3 3" xfId="5915" xr:uid="{F83CFD4E-D3B4-4DD7-A189-DD74E5E0B663}"/>
    <cellStyle name="Normal 13 4 2 3 3 2" xfId="14363" xr:uid="{654631F2-D5F4-4889-817E-65A32E57B363}"/>
    <cellStyle name="Normal 13 4 2 3 3 2 2" xfId="31303" xr:uid="{E4CE35C5-03D7-4FD8-ABD6-45A7C8849F39}"/>
    <cellStyle name="Normal 13 4 2 3 3 3" xfId="22855" xr:uid="{B18F10E2-6550-4916-8C15-B68904F9F3FA}"/>
    <cellStyle name="Normal 13 4 2 3 4" xfId="10139" xr:uid="{2B567FBE-7402-4A6F-B366-8F3C032A669F}"/>
    <cellStyle name="Normal 13 4 2 3 4 2" xfId="27079" xr:uid="{72A492C5-3884-4720-ACB0-9EAB126F00EB}"/>
    <cellStyle name="Normal 13 4 2 3 5" xfId="18631" xr:uid="{12AFA4CA-6BCE-41D0-82F5-41845E808438}"/>
    <cellStyle name="Normal 13 4 2 4" xfId="2745" xr:uid="{77E55860-FFC1-4228-A94F-581BFA4F6A3D}"/>
    <cellStyle name="Normal 13 4 2 4 2" xfId="6971" xr:uid="{D5F27BA0-03DF-4920-9683-48926D1829D0}"/>
    <cellStyle name="Normal 13 4 2 4 2 2" xfId="15419" xr:uid="{75C4DD4C-21BC-4B25-B13C-063CB68DA582}"/>
    <cellStyle name="Normal 13 4 2 4 2 2 2" xfId="32359" xr:uid="{D0FB8723-76DC-4D24-B99F-DDB5E376B47E}"/>
    <cellStyle name="Normal 13 4 2 4 2 3" xfId="23911" xr:uid="{9109DB64-7931-4A44-9C5B-C423BC8AB39E}"/>
    <cellStyle name="Normal 13 4 2 4 3" xfId="11195" xr:uid="{5D11EC79-99C0-466D-B13C-FCE4D008C883}"/>
    <cellStyle name="Normal 13 4 2 4 3 2" xfId="28135" xr:uid="{61430719-F02E-459F-9FF9-4C8095F28D1A}"/>
    <cellStyle name="Normal 13 4 2 4 4" xfId="19687" xr:uid="{776834EB-FA7A-47F3-8154-DBB992383017}"/>
    <cellStyle name="Normal 13 4 2 5" xfId="4859" xr:uid="{66E71265-3BDA-4714-8E3E-5AFA4C670914}"/>
    <cellStyle name="Normal 13 4 2 5 2" xfId="13307" xr:uid="{44F6640C-CFCF-449B-A34E-4966BB1B206E}"/>
    <cellStyle name="Normal 13 4 2 5 2 2" xfId="30247" xr:uid="{7AF5BD39-C6F1-4FA9-AAEB-7600AABF551A}"/>
    <cellStyle name="Normal 13 4 2 5 3" xfId="21799" xr:uid="{3691296E-CEB4-4812-BE4D-EE3C9F34E90F}"/>
    <cellStyle name="Normal 13 4 2 6" xfId="9083" xr:uid="{463B132C-3D8D-4072-900B-56AB3DF222DD}"/>
    <cellStyle name="Normal 13 4 2 6 2" xfId="26023" xr:uid="{4F351A78-AFE0-44CF-A4F1-A1E2EC0DC6B5}"/>
    <cellStyle name="Normal 13 4 2 7" xfId="17575" xr:uid="{09D9A360-25BC-49BA-9718-1C750F2BEE7E}"/>
    <cellStyle name="Normal 13 4 3" xfId="803" xr:uid="{B3B01929-B979-41FB-9F88-414DC7649FA6}"/>
    <cellStyle name="Normal 13 4 3 2" xfId="1865" xr:uid="{4AA1DC6E-A606-42A5-8C38-6A7A96E6C9E7}"/>
    <cellStyle name="Normal 13 4 3 2 2" xfId="3977" xr:uid="{2269E41E-2386-49FF-92F0-465666421C1A}"/>
    <cellStyle name="Normal 13 4 3 2 2 2" xfId="8203" xr:uid="{F8355B69-4D23-4F60-93A0-9984BD6C4398}"/>
    <cellStyle name="Normal 13 4 3 2 2 2 2" xfId="16651" xr:uid="{0ABAE701-9E37-4617-A107-DF1CA86BD388}"/>
    <cellStyle name="Normal 13 4 3 2 2 2 2 2" xfId="33591" xr:uid="{B26C87AB-BB90-41EB-8B91-DA17D875975A}"/>
    <cellStyle name="Normal 13 4 3 2 2 2 3" xfId="25143" xr:uid="{DC8384B9-7CBC-41CD-BDD6-DAACB1E70DEB}"/>
    <cellStyle name="Normal 13 4 3 2 2 3" xfId="12427" xr:uid="{2BA99684-3871-4274-BB14-5C5AFF601E23}"/>
    <cellStyle name="Normal 13 4 3 2 2 3 2" xfId="29367" xr:uid="{892E3E2C-2A17-4F04-BF31-2A3802DF4548}"/>
    <cellStyle name="Normal 13 4 3 2 2 4" xfId="20919" xr:uid="{0219D70D-2DC6-4927-B891-D5866681B36B}"/>
    <cellStyle name="Normal 13 4 3 2 3" xfId="6091" xr:uid="{2D2BFD1F-2919-4150-820E-06907C885181}"/>
    <cellStyle name="Normal 13 4 3 2 3 2" xfId="14539" xr:uid="{B9428EB5-E87E-40B8-BE5B-A19677E07895}"/>
    <cellStyle name="Normal 13 4 3 2 3 2 2" xfId="31479" xr:uid="{B58A66C1-5156-4F6E-B960-B6CA24AED9EE}"/>
    <cellStyle name="Normal 13 4 3 2 3 3" xfId="23031" xr:uid="{D704F57A-A7AF-49B1-9C8C-36AADC67E88B}"/>
    <cellStyle name="Normal 13 4 3 2 4" xfId="10315" xr:uid="{BD8A28E2-979A-455A-B8F4-9CB45ED86270}"/>
    <cellStyle name="Normal 13 4 3 2 4 2" xfId="27255" xr:uid="{17548E74-8DC2-4866-B9A0-A996112B5EC9}"/>
    <cellStyle name="Normal 13 4 3 2 5" xfId="18807" xr:uid="{6A902B43-503C-496C-B94B-92CE84F86B2B}"/>
    <cellStyle name="Normal 13 4 3 3" xfId="2921" xr:uid="{3B47A121-D332-4F88-B774-D25A59F30853}"/>
    <cellStyle name="Normal 13 4 3 3 2" xfId="7147" xr:uid="{63055166-7B57-4579-A781-3FEC1D69F954}"/>
    <cellStyle name="Normal 13 4 3 3 2 2" xfId="15595" xr:uid="{32DD906C-4AAF-443E-9F39-29CD8B1EECFC}"/>
    <cellStyle name="Normal 13 4 3 3 2 2 2" xfId="32535" xr:uid="{7C142C22-4FA2-4FA2-A128-F663F932EF65}"/>
    <cellStyle name="Normal 13 4 3 3 2 3" xfId="24087" xr:uid="{7615BE99-420D-4A7D-85D0-6FC1A391296E}"/>
    <cellStyle name="Normal 13 4 3 3 3" xfId="11371" xr:uid="{B9C4BB95-8AD6-4E80-BD4A-67CC0ACA669F}"/>
    <cellStyle name="Normal 13 4 3 3 3 2" xfId="28311" xr:uid="{8226FD7E-E82B-4FA5-BA05-B36BC85A8FAF}"/>
    <cellStyle name="Normal 13 4 3 3 4" xfId="19863" xr:uid="{AD5E334C-6A7B-4EC6-BBF8-A499A8FE2203}"/>
    <cellStyle name="Normal 13 4 3 4" xfId="5035" xr:uid="{BE040B53-AE28-4D53-93B2-8CF71497E5FD}"/>
    <cellStyle name="Normal 13 4 3 4 2" xfId="13483" xr:uid="{A598B7B8-2BA2-44E3-A432-86E061CDE4CD}"/>
    <cellStyle name="Normal 13 4 3 4 2 2" xfId="30423" xr:uid="{6C0AEA6D-C9ED-43D3-9328-7FCD98EBA524}"/>
    <cellStyle name="Normal 13 4 3 4 3" xfId="21975" xr:uid="{DA17D85F-06D1-4506-B67A-EF56C6EBD334}"/>
    <cellStyle name="Normal 13 4 3 5" xfId="9259" xr:uid="{DB9A3722-1DDF-4152-A558-AA964FC5ACC2}"/>
    <cellStyle name="Normal 13 4 3 5 2" xfId="26199" xr:uid="{F5052D03-184B-46E3-A540-DEE79C150110}"/>
    <cellStyle name="Normal 13 4 3 6" xfId="17751" xr:uid="{DAF49860-D898-4AC4-8CF3-AE6B220C94E4}"/>
    <cellStyle name="Normal 13 4 4" xfId="1155" xr:uid="{6B426966-97E4-4C44-AC19-FD765679EA8A}"/>
    <cellStyle name="Normal 13 4 4 2" xfId="2217" xr:uid="{E7EFC8B3-927C-44D9-BA22-58F42F342D78}"/>
    <cellStyle name="Normal 13 4 4 2 2" xfId="4329" xr:uid="{42D29F09-E632-4B29-A2D1-C3518A5567CC}"/>
    <cellStyle name="Normal 13 4 4 2 2 2" xfId="8555" xr:uid="{7D00D81B-5E47-40A8-A5DD-9D82B06DCC6F}"/>
    <cellStyle name="Normal 13 4 4 2 2 2 2" xfId="17003" xr:uid="{8F148258-66C6-454F-816E-37AB3A8B609D}"/>
    <cellStyle name="Normal 13 4 4 2 2 2 2 2" xfId="33943" xr:uid="{4328A0A1-C194-4585-B823-B4A9F0CF47C6}"/>
    <cellStyle name="Normal 13 4 4 2 2 2 3" xfId="25495" xr:uid="{C568C11C-FF92-4832-AE73-D567847E5A73}"/>
    <cellStyle name="Normal 13 4 4 2 2 3" xfId="12779" xr:uid="{BA213295-5E91-4CC8-8CFC-77297E2640FA}"/>
    <cellStyle name="Normal 13 4 4 2 2 3 2" xfId="29719" xr:uid="{F84EA50E-24E8-48FA-A16B-75F0C390E1C5}"/>
    <cellStyle name="Normal 13 4 4 2 2 4" xfId="21271" xr:uid="{2158441D-3F4B-4FA6-AC82-4084B7C89A73}"/>
    <cellStyle name="Normal 13 4 4 2 3" xfId="6443" xr:uid="{4436BE45-C281-4CB6-8E6B-D650CFE67AF2}"/>
    <cellStyle name="Normal 13 4 4 2 3 2" xfId="14891" xr:uid="{5ACA3258-E877-4B7C-83DD-E3FE15674900}"/>
    <cellStyle name="Normal 13 4 4 2 3 2 2" xfId="31831" xr:uid="{92C2F3E5-A184-477E-90A5-C5250A871396}"/>
    <cellStyle name="Normal 13 4 4 2 3 3" xfId="23383" xr:uid="{6379273B-C290-48DF-801A-7F662F6348B5}"/>
    <cellStyle name="Normal 13 4 4 2 4" xfId="10667" xr:uid="{BD540D5F-8A38-4D95-A18F-E44496347950}"/>
    <cellStyle name="Normal 13 4 4 2 4 2" xfId="27607" xr:uid="{CFEF5A84-39DA-47C8-8F79-1A8433B418F7}"/>
    <cellStyle name="Normal 13 4 4 2 5" xfId="19159" xr:uid="{03D96CEF-14DD-4A15-BB4C-2421FD32B843}"/>
    <cellStyle name="Normal 13 4 4 3" xfId="3273" xr:uid="{D19EE62C-99B8-4F46-A6DF-E96C99519C9E}"/>
    <cellStyle name="Normal 13 4 4 3 2" xfId="7499" xr:uid="{3A60200C-5679-4873-962F-612A3D9F7BC6}"/>
    <cellStyle name="Normal 13 4 4 3 2 2" xfId="15947" xr:uid="{5DC38EE3-4E5C-4A04-AD2E-50BFC0DBA9DB}"/>
    <cellStyle name="Normal 13 4 4 3 2 2 2" xfId="32887" xr:uid="{73445308-4186-4D38-8642-EB0294E99703}"/>
    <cellStyle name="Normal 13 4 4 3 2 3" xfId="24439" xr:uid="{12440BCC-8945-41C3-AD81-A72D706FD6E9}"/>
    <cellStyle name="Normal 13 4 4 3 3" xfId="11723" xr:uid="{CD239D26-ACF5-4E3D-B000-6081955124D1}"/>
    <cellStyle name="Normal 13 4 4 3 3 2" xfId="28663" xr:uid="{11036274-92D9-4C5C-B3A2-6F5DE2C5EB06}"/>
    <cellStyle name="Normal 13 4 4 3 4" xfId="20215" xr:uid="{4632EF2A-840F-4DA4-9EE8-34EC8460C847}"/>
    <cellStyle name="Normal 13 4 4 4" xfId="5387" xr:uid="{BB9D4C4E-21C8-45C6-B10F-5DC6CF93434C}"/>
    <cellStyle name="Normal 13 4 4 4 2" xfId="13835" xr:uid="{5ADA702B-4ABC-453D-94C7-862EA4D869F2}"/>
    <cellStyle name="Normal 13 4 4 4 2 2" xfId="30775" xr:uid="{CEE0F520-566C-4861-8B38-089000346359}"/>
    <cellStyle name="Normal 13 4 4 4 3" xfId="22327" xr:uid="{FC5DB34D-7C4A-4BE7-BD21-33F8BFF28D77}"/>
    <cellStyle name="Normal 13 4 4 5" xfId="9611" xr:uid="{EE50F8FE-4324-42BA-8FCD-CD1788867E25}"/>
    <cellStyle name="Normal 13 4 4 5 2" xfId="26551" xr:uid="{70B65D26-9E60-4282-9A65-DF96905D128B}"/>
    <cellStyle name="Normal 13 4 4 6" xfId="18103" xr:uid="{C7763C39-DE90-4926-AB8B-64A61D1B7DCB}"/>
    <cellStyle name="Normal 13 4 5" xfId="1337" xr:uid="{A49E175C-6257-4432-8B54-2A0CF7B60D54}"/>
    <cellStyle name="Normal 13 4 5 2" xfId="2393" xr:uid="{330A0D6D-B18E-497F-8921-9ACDC9BA3732}"/>
    <cellStyle name="Normal 13 4 5 2 2" xfId="4505" xr:uid="{AC8EC6F1-6415-40FF-AAFF-B92F078BD52F}"/>
    <cellStyle name="Normal 13 4 5 2 2 2" xfId="8731" xr:uid="{DEC2F6A8-D715-4239-B0BA-9C48EA5DD20B}"/>
    <cellStyle name="Normal 13 4 5 2 2 2 2" xfId="17179" xr:uid="{22E72D2C-C595-4DD5-BFE8-581B7B63E6E1}"/>
    <cellStyle name="Normal 13 4 5 2 2 2 2 2" xfId="34119" xr:uid="{74D052EE-7894-4D2A-947B-625F9BF8D30F}"/>
    <cellStyle name="Normal 13 4 5 2 2 2 3" xfId="25671" xr:uid="{AD21C2E2-0366-4E5B-9CE4-D9F460C24E81}"/>
    <cellStyle name="Normal 13 4 5 2 2 3" xfId="12955" xr:uid="{2534BB89-C921-47FB-9A46-D46C3C1DC7E0}"/>
    <cellStyle name="Normal 13 4 5 2 2 3 2" xfId="29895" xr:uid="{5AD55C75-86BB-4B30-845C-BBE4AC491808}"/>
    <cellStyle name="Normal 13 4 5 2 2 4" xfId="21447" xr:uid="{2E9354AA-7709-4955-8DCD-E043E4EC886F}"/>
    <cellStyle name="Normal 13 4 5 2 3" xfId="6619" xr:uid="{154A8522-A94F-4B29-949F-AE608282958A}"/>
    <cellStyle name="Normal 13 4 5 2 3 2" xfId="15067" xr:uid="{0F5E30A0-EDE8-4496-81B0-A7D57DF4CC61}"/>
    <cellStyle name="Normal 13 4 5 2 3 2 2" xfId="32007" xr:uid="{776F718F-791F-4AF3-8140-C6B7B08947B0}"/>
    <cellStyle name="Normal 13 4 5 2 3 3" xfId="23559" xr:uid="{329D3177-DF8E-412D-B669-B9CEA35B4C25}"/>
    <cellStyle name="Normal 13 4 5 2 4" xfId="10843" xr:uid="{6BB5C4E5-4553-4D03-82BA-86DBF5E91642}"/>
    <cellStyle name="Normal 13 4 5 2 4 2" xfId="27783" xr:uid="{B71A0C4C-970A-46FB-ABCA-FAD3EE69C553}"/>
    <cellStyle name="Normal 13 4 5 2 5" xfId="19335" xr:uid="{01847BBF-25BC-4FB1-BF73-D0A384FA0CF2}"/>
    <cellStyle name="Normal 13 4 5 3" xfId="3449" xr:uid="{C57C59E3-B910-43FD-9BC2-9783743F73A6}"/>
    <cellStyle name="Normal 13 4 5 3 2" xfId="7675" xr:uid="{1E94C1E9-AF18-4809-B10A-CAD2CE64844D}"/>
    <cellStyle name="Normal 13 4 5 3 2 2" xfId="16123" xr:uid="{3B3D01F5-DDD9-4020-9FBA-B8A9233DDA9D}"/>
    <cellStyle name="Normal 13 4 5 3 2 2 2" xfId="33063" xr:uid="{09A71031-FB0A-47D7-B927-4307AEFB7E25}"/>
    <cellStyle name="Normal 13 4 5 3 2 3" xfId="24615" xr:uid="{98791D90-ADB7-4338-82BA-50F14C7AEEF9}"/>
    <cellStyle name="Normal 13 4 5 3 3" xfId="11899" xr:uid="{38A71648-DE4E-4E10-853D-F8C5D5E4FBF0}"/>
    <cellStyle name="Normal 13 4 5 3 3 2" xfId="28839" xr:uid="{C149B523-1647-4342-9298-F2C8270BEE22}"/>
    <cellStyle name="Normal 13 4 5 3 4" xfId="20391" xr:uid="{CF9C7CC7-9DE6-4F56-9EB2-382A57B86F71}"/>
    <cellStyle name="Normal 13 4 5 4" xfId="5563" xr:uid="{E5E04D77-12BE-4BF9-BBF9-37C22347E8BE}"/>
    <cellStyle name="Normal 13 4 5 4 2" xfId="14011" xr:uid="{723526F8-2DE8-4F09-B9CA-EA769CF1AD86}"/>
    <cellStyle name="Normal 13 4 5 4 2 2" xfId="30951" xr:uid="{FA7EFDE0-EA2F-497A-B902-7C6800A8CBD0}"/>
    <cellStyle name="Normal 13 4 5 4 3" xfId="22503" xr:uid="{B6D02F38-A9A7-459E-AFEE-8A1D635A1371}"/>
    <cellStyle name="Normal 13 4 5 5" xfId="9787" xr:uid="{07902CA6-4DDF-406C-8E08-B290F1E8519F}"/>
    <cellStyle name="Normal 13 4 5 5 2" xfId="26727" xr:uid="{36064414-0FF2-4B10-9DA9-B4EF16BE72D4}"/>
    <cellStyle name="Normal 13 4 5 6" xfId="18279" xr:uid="{DA851D87-6B44-44C6-8494-7600C97FAFA5}"/>
    <cellStyle name="Normal 13 4 6" xfId="1513" xr:uid="{B82FF004-9BE7-4660-B1AD-2C0FE363C95E}"/>
    <cellStyle name="Normal 13 4 6 2" xfId="3625" xr:uid="{44B9783A-2042-4A5D-BCA0-7B2769F48EC2}"/>
    <cellStyle name="Normal 13 4 6 2 2" xfId="7851" xr:uid="{0EFBD829-E9A4-4DB0-ACD2-94BCFE7EFF96}"/>
    <cellStyle name="Normal 13 4 6 2 2 2" xfId="16299" xr:uid="{8407A93C-0733-4205-A543-92CA5E14781C}"/>
    <cellStyle name="Normal 13 4 6 2 2 2 2" xfId="33239" xr:uid="{6D612849-FB12-46B9-AF9D-914ED63C7D00}"/>
    <cellStyle name="Normal 13 4 6 2 2 3" xfId="24791" xr:uid="{544863F8-8B43-4089-9D62-E3AD7F7ECC1F}"/>
    <cellStyle name="Normal 13 4 6 2 3" xfId="12075" xr:uid="{9E5A75B1-CF0E-4D42-96C3-31B01C582937}"/>
    <cellStyle name="Normal 13 4 6 2 3 2" xfId="29015" xr:uid="{3039C3CD-BB8D-45C7-8866-6DD9039076B1}"/>
    <cellStyle name="Normal 13 4 6 2 4" xfId="20567" xr:uid="{35E135A4-83B5-4C11-9813-BFF69B9C9349}"/>
    <cellStyle name="Normal 13 4 6 3" xfId="5739" xr:uid="{056221C6-6D3D-43B2-8BC4-E49DB9A1EFE5}"/>
    <cellStyle name="Normal 13 4 6 3 2" xfId="14187" xr:uid="{3DF64A55-D4D4-4F8C-B502-CA3761345EEC}"/>
    <cellStyle name="Normal 13 4 6 3 2 2" xfId="31127" xr:uid="{CC506385-DFE7-4E91-B0CF-E8EFF0836FA6}"/>
    <cellStyle name="Normal 13 4 6 3 3" xfId="22679" xr:uid="{03838F15-DA29-479F-A470-892588D686EF}"/>
    <cellStyle name="Normal 13 4 6 4" xfId="9963" xr:uid="{9FAA7FE6-5D94-4DC2-98A5-D144D0F5F9E3}"/>
    <cellStyle name="Normal 13 4 6 4 2" xfId="26903" xr:uid="{8945E99C-A873-4112-A814-A244522208EE}"/>
    <cellStyle name="Normal 13 4 6 5" xfId="18455" xr:uid="{71548AF2-318C-4C11-8229-C73D022985BD}"/>
    <cellStyle name="Normal 13 4 7" xfId="2569" xr:uid="{338C29F4-AC73-4BCA-9CF6-E3C6580B3CF2}"/>
    <cellStyle name="Normal 13 4 7 2" xfId="6795" xr:uid="{4508B093-31EA-447F-A107-B0155ACF4F45}"/>
    <cellStyle name="Normal 13 4 7 2 2" xfId="15243" xr:uid="{8CB0002D-A7AA-429B-9F16-E869550306CB}"/>
    <cellStyle name="Normal 13 4 7 2 2 2" xfId="32183" xr:uid="{50810060-F748-4786-A26E-61E6606D9A1B}"/>
    <cellStyle name="Normal 13 4 7 2 3" xfId="23735" xr:uid="{3FE7CBF9-2B24-41DF-BB82-C708D88D9892}"/>
    <cellStyle name="Normal 13 4 7 3" xfId="11019" xr:uid="{588EE95F-73D6-4346-B8B7-17FF701DE895}"/>
    <cellStyle name="Normal 13 4 7 3 2" xfId="27959" xr:uid="{3193B799-039F-4649-89F5-218E7C77BF97}"/>
    <cellStyle name="Normal 13 4 7 4" xfId="19511" xr:uid="{74E0F57C-71C4-4ADC-8D1E-1E5EEE34D9EA}"/>
    <cellStyle name="Normal 13 4 8" xfId="4682" xr:uid="{D063032B-B605-4FBA-A7B1-2A5747977122}"/>
    <cellStyle name="Normal 13 4 8 2" xfId="13131" xr:uid="{5AA2DFB3-4AA9-4D1D-BA0E-9ECF392C5366}"/>
    <cellStyle name="Normal 13 4 8 2 2" xfId="30071" xr:uid="{09C15980-306E-4A8D-A2CB-369F3230619E}"/>
    <cellStyle name="Normal 13 4 8 3" xfId="21623" xr:uid="{FA360C99-F07D-4B60-AEB1-2C27D8A6F9D6}"/>
    <cellStyle name="Normal 13 4 9" xfId="8907" xr:uid="{94434785-3770-429B-90E7-436622D91878}"/>
    <cellStyle name="Normal 13 4 9 2" xfId="25847" xr:uid="{B769B607-AB2A-4CBE-BE1A-4B8863151246}"/>
    <cellStyle name="Normal 13 5" xfId="290" xr:uid="{88D145AE-48A2-4A88-9C8D-9480E01B53DD}"/>
    <cellStyle name="Normal 13 5 10" xfId="17400" xr:uid="{AABA3397-FC93-4033-BDBA-B9C622C61898}"/>
    <cellStyle name="Normal 13 5 2" xfId="628" xr:uid="{C38D4430-1D8B-4F47-864D-91A5CE5652DF}"/>
    <cellStyle name="Normal 13 5 2 2" xfId="980" xr:uid="{BAEA4FA7-244C-4702-878C-1B7BAA1ED802}"/>
    <cellStyle name="Normal 13 5 2 2 2" xfId="2042" xr:uid="{B76177F0-C2D7-4FB9-B5B5-55A847DA1CFB}"/>
    <cellStyle name="Normal 13 5 2 2 2 2" xfId="4154" xr:uid="{A2F13EE9-BD5C-4F2F-983B-AA6836AA0649}"/>
    <cellStyle name="Normal 13 5 2 2 2 2 2" xfId="8380" xr:uid="{F8407DA4-8F7D-4899-B8C2-21F03E4A52ED}"/>
    <cellStyle name="Normal 13 5 2 2 2 2 2 2" xfId="16828" xr:uid="{19C3D925-3DB7-42C0-925C-9FCD82E7C8EF}"/>
    <cellStyle name="Normal 13 5 2 2 2 2 2 2 2" xfId="33768" xr:uid="{9E12F0A5-7D99-437D-97DE-12B7647231CF}"/>
    <cellStyle name="Normal 13 5 2 2 2 2 2 3" xfId="25320" xr:uid="{D6B27BE7-7319-45AC-B727-25058C7E388A}"/>
    <cellStyle name="Normal 13 5 2 2 2 2 3" xfId="12604" xr:uid="{53604220-50FB-4B87-825A-EE9D0FD9789D}"/>
    <cellStyle name="Normal 13 5 2 2 2 2 3 2" xfId="29544" xr:uid="{50F36ACB-A687-4165-B77F-FCECD43E0834}"/>
    <cellStyle name="Normal 13 5 2 2 2 2 4" xfId="21096" xr:uid="{C500D23B-13DF-4FB1-AACA-736993414753}"/>
    <cellStyle name="Normal 13 5 2 2 2 3" xfId="6268" xr:uid="{966B0429-2AA4-43E5-B66A-E9F6B4F24297}"/>
    <cellStyle name="Normal 13 5 2 2 2 3 2" xfId="14716" xr:uid="{A4A042EE-52C7-457A-9B44-C44E208E0696}"/>
    <cellStyle name="Normal 13 5 2 2 2 3 2 2" xfId="31656" xr:uid="{1C6B7652-731E-4276-86C5-0CE7CBD0C4E3}"/>
    <cellStyle name="Normal 13 5 2 2 2 3 3" xfId="23208" xr:uid="{ECFB8C58-B89E-4E8A-9AF4-D134EEEE6AF0}"/>
    <cellStyle name="Normal 13 5 2 2 2 4" xfId="10492" xr:uid="{1E5D1823-EAB2-4AB5-A7D5-C4533F9FAC96}"/>
    <cellStyle name="Normal 13 5 2 2 2 4 2" xfId="27432" xr:uid="{FA6A2D65-C9DA-4816-A5E5-FAFF862307DB}"/>
    <cellStyle name="Normal 13 5 2 2 2 5" xfId="18984" xr:uid="{BC702F86-050D-4188-B012-EF1DE820C8D5}"/>
    <cellStyle name="Normal 13 5 2 2 3" xfId="3098" xr:uid="{E877D935-C2BA-44CA-88A5-7BB694D885B9}"/>
    <cellStyle name="Normal 13 5 2 2 3 2" xfId="7324" xr:uid="{56AA0CA0-D522-4B09-9AA8-D826CB82CA7D}"/>
    <cellStyle name="Normal 13 5 2 2 3 2 2" xfId="15772" xr:uid="{63C11955-3693-48B6-99FD-5AF061448E6E}"/>
    <cellStyle name="Normal 13 5 2 2 3 2 2 2" xfId="32712" xr:uid="{2E7DEE64-A350-4E23-92BD-36AE94CD8A46}"/>
    <cellStyle name="Normal 13 5 2 2 3 2 3" xfId="24264" xr:uid="{3615198A-64E2-4EBA-AAE5-9D92DAC5AD7B}"/>
    <cellStyle name="Normal 13 5 2 2 3 3" xfId="11548" xr:uid="{E2E8B196-C43E-4D31-BC31-467B22A761E8}"/>
    <cellStyle name="Normal 13 5 2 2 3 3 2" xfId="28488" xr:uid="{E9049EBC-0688-4610-A4D4-1D9186E5AF5A}"/>
    <cellStyle name="Normal 13 5 2 2 3 4" xfId="20040" xr:uid="{CF49597C-8BBB-4021-B87D-05888A3B0FDC}"/>
    <cellStyle name="Normal 13 5 2 2 4" xfId="5212" xr:uid="{D829BA67-C5EF-4B3B-9364-B7808DB882EC}"/>
    <cellStyle name="Normal 13 5 2 2 4 2" xfId="13660" xr:uid="{D01E3BA2-606D-47AE-9EBE-E7E86407C9FC}"/>
    <cellStyle name="Normal 13 5 2 2 4 2 2" xfId="30600" xr:uid="{C9B0989A-1FF8-4B03-8871-9B0AD8E31EDA}"/>
    <cellStyle name="Normal 13 5 2 2 4 3" xfId="22152" xr:uid="{22A2E8EF-290A-4EF4-A6F9-0C95A9176FCA}"/>
    <cellStyle name="Normal 13 5 2 2 5" xfId="9436" xr:uid="{3055EFC5-BA87-4804-A2CF-858B76BFFE4C}"/>
    <cellStyle name="Normal 13 5 2 2 5 2" xfId="26376" xr:uid="{16FF3B6C-7BB8-4354-BA44-E899C6399A02}"/>
    <cellStyle name="Normal 13 5 2 2 6" xfId="17928" xr:uid="{1B2CA2BA-EF84-4071-B633-850DB4C12697}"/>
    <cellStyle name="Normal 13 5 2 3" xfId="1690" xr:uid="{49C5E1FC-4E0B-4638-8F40-8C6314C1C24E}"/>
    <cellStyle name="Normal 13 5 2 3 2" xfId="3802" xr:uid="{E3DFECAE-5543-433D-A05B-13F44D864E8D}"/>
    <cellStyle name="Normal 13 5 2 3 2 2" xfId="8028" xr:uid="{CDAA8764-B9F4-4F4F-B3E4-1729E09A435C}"/>
    <cellStyle name="Normal 13 5 2 3 2 2 2" xfId="16476" xr:uid="{6F2C488B-0A95-4F6A-AE7F-265D098285E7}"/>
    <cellStyle name="Normal 13 5 2 3 2 2 2 2" xfId="33416" xr:uid="{8DCCCE08-54F8-42DA-BB7A-6BC14766D741}"/>
    <cellStyle name="Normal 13 5 2 3 2 2 3" xfId="24968" xr:uid="{C5071A27-909A-4840-92E1-1F50E4A017D7}"/>
    <cellStyle name="Normal 13 5 2 3 2 3" xfId="12252" xr:uid="{D535E6E7-1D91-4BF3-93F2-EA360EE35C1D}"/>
    <cellStyle name="Normal 13 5 2 3 2 3 2" xfId="29192" xr:uid="{E7432630-E78D-4699-86EA-65F9E142C67D}"/>
    <cellStyle name="Normal 13 5 2 3 2 4" xfId="20744" xr:uid="{373AD942-CFA1-425A-8B37-1C3A64898761}"/>
    <cellStyle name="Normal 13 5 2 3 3" xfId="5916" xr:uid="{D1BFE549-EBC3-4906-B415-ED955BB744B4}"/>
    <cellStyle name="Normal 13 5 2 3 3 2" xfId="14364" xr:uid="{A511E96F-6F5D-4A3C-8269-D0347A7DC8AD}"/>
    <cellStyle name="Normal 13 5 2 3 3 2 2" xfId="31304" xr:uid="{B171458F-6792-426C-B063-49442C535A4C}"/>
    <cellStyle name="Normal 13 5 2 3 3 3" xfId="22856" xr:uid="{F42592F6-EEAD-4AFF-89EC-20D4DEB410EB}"/>
    <cellStyle name="Normal 13 5 2 3 4" xfId="10140" xr:uid="{9AAC2567-2584-454C-A6E5-EC681056334C}"/>
    <cellStyle name="Normal 13 5 2 3 4 2" xfId="27080" xr:uid="{B7D20B28-C8A9-4E91-A14D-B33E9298E09F}"/>
    <cellStyle name="Normal 13 5 2 3 5" xfId="18632" xr:uid="{6B4F912C-A639-47E5-B647-B654C4FB4C36}"/>
    <cellStyle name="Normal 13 5 2 4" xfId="2746" xr:uid="{B380CD7C-3600-4A5D-8FC6-34C71ADF6BB4}"/>
    <cellStyle name="Normal 13 5 2 4 2" xfId="6972" xr:uid="{9149FCB3-70C4-4131-B949-F5E27461DD51}"/>
    <cellStyle name="Normal 13 5 2 4 2 2" xfId="15420" xr:uid="{8732BCBB-3D89-41CE-926B-139BA9AC9D79}"/>
    <cellStyle name="Normal 13 5 2 4 2 2 2" xfId="32360" xr:uid="{C0EFD1AD-FBFA-461F-83A9-DA53B1C2B286}"/>
    <cellStyle name="Normal 13 5 2 4 2 3" xfId="23912" xr:uid="{C6A531C3-6883-4B58-91F8-883ED3D70238}"/>
    <cellStyle name="Normal 13 5 2 4 3" xfId="11196" xr:uid="{5D6C767F-0DE5-40E0-8C75-1361B7377040}"/>
    <cellStyle name="Normal 13 5 2 4 3 2" xfId="28136" xr:uid="{B30022FE-394A-4925-9CB6-434BA11C705D}"/>
    <cellStyle name="Normal 13 5 2 4 4" xfId="19688" xr:uid="{AFBF4DC9-25A8-4665-830A-A8C905EDAFCB}"/>
    <cellStyle name="Normal 13 5 2 5" xfId="4860" xr:uid="{89B2177A-8F32-4820-932A-A3623F2DF5C1}"/>
    <cellStyle name="Normal 13 5 2 5 2" xfId="13308" xr:uid="{2E382AC5-D948-47F8-BB9E-9EF5934D3CBA}"/>
    <cellStyle name="Normal 13 5 2 5 2 2" xfId="30248" xr:uid="{C6E33A00-EAA9-4730-AF20-4C965EC995F2}"/>
    <cellStyle name="Normal 13 5 2 5 3" xfId="21800" xr:uid="{1D2FB979-577A-4A8C-8175-9E6532F05500}"/>
    <cellStyle name="Normal 13 5 2 6" xfId="9084" xr:uid="{DB084066-1743-4721-8368-7ADBEB0EF3B1}"/>
    <cellStyle name="Normal 13 5 2 6 2" xfId="26024" xr:uid="{6226073F-AF8E-4912-8482-68230324F28F}"/>
    <cellStyle name="Normal 13 5 2 7" xfId="17576" xr:uid="{039C026D-58A7-4624-B52A-480AE8DE1A6F}"/>
    <cellStyle name="Normal 13 5 3" xfId="804" xr:uid="{74E3CC4C-0A51-4610-BF71-BB97B66B9939}"/>
    <cellStyle name="Normal 13 5 3 2" xfId="1866" xr:uid="{FC7B9727-0CD7-46F6-9186-C9F707664AD6}"/>
    <cellStyle name="Normal 13 5 3 2 2" xfId="3978" xr:uid="{6159565D-0939-478E-B00F-255C6341ACC3}"/>
    <cellStyle name="Normal 13 5 3 2 2 2" xfId="8204" xr:uid="{9DF65901-26D8-4428-BB66-8B40C78BF08D}"/>
    <cellStyle name="Normal 13 5 3 2 2 2 2" xfId="16652" xr:uid="{53D0F47F-BA92-46F0-B4B1-D570E7973EB5}"/>
    <cellStyle name="Normal 13 5 3 2 2 2 2 2" xfId="33592" xr:uid="{9E42DE36-7AF4-4ACD-BE2B-F22705DBBC55}"/>
    <cellStyle name="Normal 13 5 3 2 2 2 3" xfId="25144" xr:uid="{254A5CB8-26B8-4C95-895A-0A713B7F17E6}"/>
    <cellStyle name="Normal 13 5 3 2 2 3" xfId="12428" xr:uid="{31C12F61-1352-4B6B-A7E0-02B000162178}"/>
    <cellStyle name="Normal 13 5 3 2 2 3 2" xfId="29368" xr:uid="{52B1A606-1A56-4836-A99F-17954B4D5D0F}"/>
    <cellStyle name="Normal 13 5 3 2 2 4" xfId="20920" xr:uid="{5AB5B328-A831-4BAF-8327-3B5D7664C162}"/>
    <cellStyle name="Normal 13 5 3 2 3" xfId="6092" xr:uid="{037B0308-6971-40E6-A52D-7DA183738A31}"/>
    <cellStyle name="Normal 13 5 3 2 3 2" xfId="14540" xr:uid="{E5E8AE93-272A-408F-9941-B4178C18130F}"/>
    <cellStyle name="Normal 13 5 3 2 3 2 2" xfId="31480" xr:uid="{807AC60C-7B6A-4D53-A469-0DF4F6B3CA00}"/>
    <cellStyle name="Normal 13 5 3 2 3 3" xfId="23032" xr:uid="{A64E1407-ACE6-46F5-A90C-5F20C5516138}"/>
    <cellStyle name="Normal 13 5 3 2 4" xfId="10316" xr:uid="{226BC9DA-4C95-48B0-B0B3-3FEDE15A3D9A}"/>
    <cellStyle name="Normal 13 5 3 2 4 2" xfId="27256" xr:uid="{A3976D0E-AE78-44E6-9547-369940DA0F1F}"/>
    <cellStyle name="Normal 13 5 3 2 5" xfId="18808" xr:uid="{9A6FC651-1174-4B24-A992-314A477418D0}"/>
    <cellStyle name="Normal 13 5 3 3" xfId="2922" xr:uid="{CBE276A3-F47B-4E4E-97A7-869563E0F8D1}"/>
    <cellStyle name="Normal 13 5 3 3 2" xfId="7148" xr:uid="{27098DB2-9C31-4F28-94A8-48D1105B9D8F}"/>
    <cellStyle name="Normal 13 5 3 3 2 2" xfId="15596" xr:uid="{0B36893A-CBF1-4CC2-9760-EBBB0E8A0D9E}"/>
    <cellStyle name="Normal 13 5 3 3 2 2 2" xfId="32536" xr:uid="{D41BE786-BCAC-4DBD-88E9-EB978FF7BA7E}"/>
    <cellStyle name="Normal 13 5 3 3 2 3" xfId="24088" xr:uid="{C038765E-8259-4078-A43B-BA85C4DB73C8}"/>
    <cellStyle name="Normal 13 5 3 3 3" xfId="11372" xr:uid="{BD8A7AA9-AC63-4FF8-B61F-4F486950E129}"/>
    <cellStyle name="Normal 13 5 3 3 3 2" xfId="28312" xr:uid="{E95DD186-217D-4076-946A-E0BCA01AEF38}"/>
    <cellStyle name="Normal 13 5 3 3 4" xfId="19864" xr:uid="{178EDC04-BEBE-4E02-826A-F8EC97104262}"/>
    <cellStyle name="Normal 13 5 3 4" xfId="5036" xr:uid="{9EF63B4C-0DC7-4F6C-9A31-32AA9460C10D}"/>
    <cellStyle name="Normal 13 5 3 4 2" xfId="13484" xr:uid="{EC5026EA-56E2-4651-83E2-D68BFCAE32E8}"/>
    <cellStyle name="Normal 13 5 3 4 2 2" xfId="30424" xr:uid="{CE05108E-4B6F-49EE-8230-79A3BA98D48E}"/>
    <cellStyle name="Normal 13 5 3 4 3" xfId="21976" xr:uid="{76F4BDF9-5856-46C1-8036-6B6E141C6527}"/>
    <cellStyle name="Normal 13 5 3 5" xfId="9260" xr:uid="{79CD0D42-0520-4CCA-B74E-1F562F8B4669}"/>
    <cellStyle name="Normal 13 5 3 5 2" xfId="26200" xr:uid="{10117EEA-5F1A-4CF0-B8D8-42A7B4FE55F6}"/>
    <cellStyle name="Normal 13 5 3 6" xfId="17752" xr:uid="{ACC7F871-ED73-43CB-9F38-77CAF634A74B}"/>
    <cellStyle name="Normal 13 5 4" xfId="1156" xr:uid="{7469B919-6535-4E95-8F14-94B9BE07E59D}"/>
    <cellStyle name="Normal 13 5 4 2" xfId="2218" xr:uid="{717CCB74-7BF2-4DE8-8B22-7F7F926BDEBA}"/>
    <cellStyle name="Normal 13 5 4 2 2" xfId="4330" xr:uid="{0ED3FE1E-5E34-4B64-B975-88D462F28699}"/>
    <cellStyle name="Normal 13 5 4 2 2 2" xfId="8556" xr:uid="{8E3B3433-6D53-4862-95C8-A875278F4E6A}"/>
    <cellStyle name="Normal 13 5 4 2 2 2 2" xfId="17004" xr:uid="{CB00F3E1-FC60-41D0-82EE-C6E9EA09A444}"/>
    <cellStyle name="Normal 13 5 4 2 2 2 2 2" xfId="33944" xr:uid="{6418098B-388E-4679-9C00-9977B04F790D}"/>
    <cellStyle name="Normal 13 5 4 2 2 2 3" xfId="25496" xr:uid="{81E6DB88-8736-4FD9-8EAF-83FF3DE7F1E9}"/>
    <cellStyle name="Normal 13 5 4 2 2 3" xfId="12780" xr:uid="{1371E52C-BBA7-4E8A-8A36-121FC665B17C}"/>
    <cellStyle name="Normal 13 5 4 2 2 3 2" xfId="29720" xr:uid="{9B93BD99-61B2-4E94-AE55-6C07D063ADEB}"/>
    <cellStyle name="Normal 13 5 4 2 2 4" xfId="21272" xr:uid="{973D566D-1FA7-488B-A379-DBA12B1F8AC8}"/>
    <cellStyle name="Normal 13 5 4 2 3" xfId="6444" xr:uid="{6859744A-E11A-4659-A55A-1309A633554E}"/>
    <cellStyle name="Normal 13 5 4 2 3 2" xfId="14892" xr:uid="{1AD515A5-F653-4A61-B2D7-C360633F1F05}"/>
    <cellStyle name="Normal 13 5 4 2 3 2 2" xfId="31832" xr:uid="{016FA4C4-3260-436B-9C68-7733B2942665}"/>
    <cellStyle name="Normal 13 5 4 2 3 3" xfId="23384" xr:uid="{0614AF2A-84ED-4A7C-B294-C53FC8A8AAA8}"/>
    <cellStyle name="Normal 13 5 4 2 4" xfId="10668" xr:uid="{092E203E-D7D2-4253-BE1D-A5D1D15573B2}"/>
    <cellStyle name="Normal 13 5 4 2 4 2" xfId="27608" xr:uid="{C7D60190-92E0-42B0-8D81-0E200CD524D5}"/>
    <cellStyle name="Normal 13 5 4 2 5" xfId="19160" xr:uid="{B79F711F-B15D-4422-8A10-463A669DF872}"/>
    <cellStyle name="Normal 13 5 4 3" xfId="3274" xr:uid="{10EA8872-1C58-41C6-828B-10B9980F39D1}"/>
    <cellStyle name="Normal 13 5 4 3 2" xfId="7500" xr:uid="{CA8A4066-7534-4E33-825C-D44F3DC2011F}"/>
    <cellStyle name="Normal 13 5 4 3 2 2" xfId="15948" xr:uid="{C0CCC02A-C9B1-4BA2-9C0F-9A9A336C3970}"/>
    <cellStyle name="Normal 13 5 4 3 2 2 2" xfId="32888" xr:uid="{32165E8D-4934-461A-8E3F-A2DC13A2F585}"/>
    <cellStyle name="Normal 13 5 4 3 2 3" xfId="24440" xr:uid="{ADF3C88A-5AC4-4E83-82E4-46BE7ED0B30A}"/>
    <cellStyle name="Normal 13 5 4 3 3" xfId="11724" xr:uid="{490E5336-9F1F-40F3-B5A8-40503703A866}"/>
    <cellStyle name="Normal 13 5 4 3 3 2" xfId="28664" xr:uid="{68298ECD-73E7-4AED-83DB-5CA29260C478}"/>
    <cellStyle name="Normal 13 5 4 3 4" xfId="20216" xr:uid="{0482E8A9-05AF-4A3B-A76B-326BB40E2D68}"/>
    <cellStyle name="Normal 13 5 4 4" xfId="5388" xr:uid="{DF0309C0-CD94-4691-AB9A-62BB8F070070}"/>
    <cellStyle name="Normal 13 5 4 4 2" xfId="13836" xr:uid="{F06A186C-BFB0-4433-8970-794CA4EE4F03}"/>
    <cellStyle name="Normal 13 5 4 4 2 2" xfId="30776" xr:uid="{07B7D227-A910-4D8E-BB9D-7C5341C10539}"/>
    <cellStyle name="Normal 13 5 4 4 3" xfId="22328" xr:uid="{79407884-A9AB-40AD-92A3-CB6C948364DE}"/>
    <cellStyle name="Normal 13 5 4 5" xfId="9612" xr:uid="{283C6221-A038-4764-B9EA-D642B12E26A6}"/>
    <cellStyle name="Normal 13 5 4 5 2" xfId="26552" xr:uid="{5D06D8F6-FAB6-4734-8443-0C106F99FADF}"/>
    <cellStyle name="Normal 13 5 4 6" xfId="18104" xr:uid="{9F5E08B7-15D0-42F4-83CE-62D89791F509}"/>
    <cellStyle name="Normal 13 5 5" xfId="1338" xr:uid="{2E015B8E-9EA2-4CC5-A892-479605439E6C}"/>
    <cellStyle name="Normal 13 5 5 2" xfId="2394" xr:uid="{3DF49B3E-8EBD-4B7C-A45A-A249698F147E}"/>
    <cellStyle name="Normal 13 5 5 2 2" xfId="4506" xr:uid="{6440FB02-27BB-4241-9173-0A66D5C57FF4}"/>
    <cellStyle name="Normal 13 5 5 2 2 2" xfId="8732" xr:uid="{E22ACE3A-2289-4954-882D-7877B134AB72}"/>
    <cellStyle name="Normal 13 5 5 2 2 2 2" xfId="17180" xr:uid="{A606F356-B4B8-450A-B331-F29B2A96FAF6}"/>
    <cellStyle name="Normal 13 5 5 2 2 2 2 2" xfId="34120" xr:uid="{8DB7EF82-B3B8-4807-9ED4-FC5C3974ADA5}"/>
    <cellStyle name="Normal 13 5 5 2 2 2 3" xfId="25672" xr:uid="{A0A800C6-86E2-4C42-AB29-66DF9C4416ED}"/>
    <cellStyle name="Normal 13 5 5 2 2 3" xfId="12956" xr:uid="{35A19FD5-7D81-47E0-AE15-F9AFC2D965C6}"/>
    <cellStyle name="Normal 13 5 5 2 2 3 2" xfId="29896" xr:uid="{FB8886A4-73A8-4C73-AB35-7FF0372E4561}"/>
    <cellStyle name="Normal 13 5 5 2 2 4" xfId="21448" xr:uid="{7D634538-63AD-402D-97B0-1EF45CBCEF95}"/>
    <cellStyle name="Normal 13 5 5 2 3" xfId="6620" xr:uid="{E087B30B-1267-47A9-BBB5-8D6F81AABBD5}"/>
    <cellStyle name="Normal 13 5 5 2 3 2" xfId="15068" xr:uid="{B38AA8DD-7543-4DDE-BC2C-C10316D9C6A0}"/>
    <cellStyle name="Normal 13 5 5 2 3 2 2" xfId="32008" xr:uid="{A84E5DCB-3EF8-4605-A796-A16FD1879228}"/>
    <cellStyle name="Normal 13 5 5 2 3 3" xfId="23560" xr:uid="{B393E64B-CAFC-47A9-9EDF-8E9BE135C9F0}"/>
    <cellStyle name="Normal 13 5 5 2 4" xfId="10844" xr:uid="{05ACFE50-2D9E-4D18-B8B5-855587902CEA}"/>
    <cellStyle name="Normal 13 5 5 2 4 2" xfId="27784" xr:uid="{FD260869-59C9-4DBD-96A7-46E4D809932D}"/>
    <cellStyle name="Normal 13 5 5 2 5" xfId="19336" xr:uid="{AEC3F2DC-590E-46DF-8FCE-C5CF21061191}"/>
    <cellStyle name="Normal 13 5 5 3" xfId="3450" xr:uid="{82C024A0-ABCC-4B00-AF24-B4651F79507B}"/>
    <cellStyle name="Normal 13 5 5 3 2" xfId="7676" xr:uid="{280381CB-F19B-4310-90AF-7A3B746C8991}"/>
    <cellStyle name="Normal 13 5 5 3 2 2" xfId="16124" xr:uid="{8DCBA014-1F5A-4FDB-BD6E-B0007C6B5451}"/>
    <cellStyle name="Normal 13 5 5 3 2 2 2" xfId="33064" xr:uid="{B764DC2C-2A70-4B5A-AEA0-E1849845DE32}"/>
    <cellStyle name="Normal 13 5 5 3 2 3" xfId="24616" xr:uid="{301F2FF9-5F4C-41DC-AA2E-F81AEC144FD7}"/>
    <cellStyle name="Normal 13 5 5 3 3" xfId="11900" xr:uid="{5762B0AD-796A-4AC2-B5AF-57912D3865F9}"/>
    <cellStyle name="Normal 13 5 5 3 3 2" xfId="28840" xr:uid="{F60B03CE-BE8C-4AC5-8ABB-ED801DCB2273}"/>
    <cellStyle name="Normal 13 5 5 3 4" xfId="20392" xr:uid="{483D10F1-E760-4474-91CD-2306171522F7}"/>
    <cellStyle name="Normal 13 5 5 4" xfId="5564" xr:uid="{A6000956-EDEB-4092-9BBA-45BC5AE86F2E}"/>
    <cellStyle name="Normal 13 5 5 4 2" xfId="14012" xr:uid="{10419BF9-9FCB-4BF1-8E00-742053300C60}"/>
    <cellStyle name="Normal 13 5 5 4 2 2" xfId="30952" xr:uid="{B817CDEE-AF2A-4970-9D1A-9CF6A918A7BE}"/>
    <cellStyle name="Normal 13 5 5 4 3" xfId="22504" xr:uid="{684EFD68-5845-4D44-B654-BA63552C861E}"/>
    <cellStyle name="Normal 13 5 5 5" xfId="9788" xr:uid="{08A81F40-1EBD-41B4-B776-4286FA200B45}"/>
    <cellStyle name="Normal 13 5 5 5 2" xfId="26728" xr:uid="{09105BC1-B1DC-4546-8E85-0032D1ABAA28}"/>
    <cellStyle name="Normal 13 5 5 6" xfId="18280" xr:uid="{33FC04E1-4543-414A-B3DC-126A68A2A1FC}"/>
    <cellStyle name="Normal 13 5 6" xfId="1514" xr:uid="{43232CA7-2686-4A9C-A627-13E6CED8D690}"/>
    <cellStyle name="Normal 13 5 6 2" xfId="3626" xr:uid="{ACABACB4-B0DC-4C6A-A971-E522CCC2D3C6}"/>
    <cellStyle name="Normal 13 5 6 2 2" xfId="7852" xr:uid="{5B726C1C-E9B9-4EE6-8919-53AC7AEC06BA}"/>
    <cellStyle name="Normal 13 5 6 2 2 2" xfId="16300" xr:uid="{4C2F1736-6562-4D56-BDB0-DAE296F7D5FE}"/>
    <cellStyle name="Normal 13 5 6 2 2 2 2" xfId="33240" xr:uid="{06B3822D-AB9D-475A-AA99-2007EC454AFA}"/>
    <cellStyle name="Normal 13 5 6 2 2 3" xfId="24792" xr:uid="{FAD5BAB5-BE3D-4278-B5C1-4AEC42BA20BD}"/>
    <cellStyle name="Normal 13 5 6 2 3" xfId="12076" xr:uid="{648851A3-F69A-431D-A612-98E4D02D98ED}"/>
    <cellStyle name="Normal 13 5 6 2 3 2" xfId="29016" xr:uid="{D45830D3-4082-41EC-9933-E26CA3A6AACC}"/>
    <cellStyle name="Normal 13 5 6 2 4" xfId="20568" xr:uid="{022DDD16-9026-4288-8CDC-BC25D12A9A02}"/>
    <cellStyle name="Normal 13 5 6 3" xfId="5740" xr:uid="{76F5D90E-A8F8-4941-AE7C-97E746809AA8}"/>
    <cellStyle name="Normal 13 5 6 3 2" xfId="14188" xr:uid="{409060B8-4828-4CE6-89E7-069B92342E57}"/>
    <cellStyle name="Normal 13 5 6 3 2 2" xfId="31128" xr:uid="{649B2235-3D34-44E1-A986-5435F89F8E96}"/>
    <cellStyle name="Normal 13 5 6 3 3" xfId="22680" xr:uid="{AC06B903-3BE7-432F-A20C-A8E000AFAB6B}"/>
    <cellStyle name="Normal 13 5 6 4" xfId="9964" xr:uid="{EE7A1B05-BB81-414E-B384-763E5805BAC0}"/>
    <cellStyle name="Normal 13 5 6 4 2" xfId="26904" xr:uid="{C3090811-FB06-4004-AACC-C2629B0F0978}"/>
    <cellStyle name="Normal 13 5 6 5" xfId="18456" xr:uid="{64F4CCF6-3A90-4FD3-97FC-D96E7E603B8A}"/>
    <cellStyle name="Normal 13 5 7" xfId="2570" xr:uid="{754BF171-0E5D-4879-A730-17D2F5D9ED05}"/>
    <cellStyle name="Normal 13 5 7 2" xfId="6796" xr:uid="{4523ECDC-B3E4-47F7-91C8-5C0B024CB252}"/>
    <cellStyle name="Normal 13 5 7 2 2" xfId="15244" xr:uid="{C37DD5F9-CEBE-45D1-9127-F837F0D5664B}"/>
    <cellStyle name="Normal 13 5 7 2 2 2" xfId="32184" xr:uid="{FE1267CD-76C9-4E81-9444-C59E2B9F1D4E}"/>
    <cellStyle name="Normal 13 5 7 2 3" xfId="23736" xr:uid="{777702F4-F478-40E8-BDE9-DE9B41AA0099}"/>
    <cellStyle name="Normal 13 5 7 3" xfId="11020" xr:uid="{823DC182-C27C-4CBB-AC70-73A1B0B01D32}"/>
    <cellStyle name="Normal 13 5 7 3 2" xfId="27960" xr:uid="{B35E11B2-B40B-4064-8788-8D2C7146B401}"/>
    <cellStyle name="Normal 13 5 7 4" xfId="19512" xr:uid="{4E9C083C-0D54-4273-9965-0664C674A690}"/>
    <cellStyle name="Normal 13 5 8" xfId="4683" xr:uid="{8F853ADC-C66F-416F-B01E-2FFA125619CA}"/>
    <cellStyle name="Normal 13 5 8 2" xfId="13132" xr:uid="{C85DD595-9E60-4D8D-AC95-CEDD3A98E93B}"/>
    <cellStyle name="Normal 13 5 8 2 2" xfId="30072" xr:uid="{0F1C5915-9AF9-40E6-91F7-A16097898DEE}"/>
    <cellStyle name="Normal 13 5 8 3" xfId="21624" xr:uid="{07330510-FAE2-4353-B7D7-73E1AE8EAA5F}"/>
    <cellStyle name="Normal 13 5 9" xfId="8908" xr:uid="{838AA88C-948C-4C20-82BF-F02BFAB35CE0}"/>
    <cellStyle name="Normal 13 5 9 2" xfId="25848" xr:uid="{7A81CB35-2192-4236-A2D5-40F8B85DEE52}"/>
    <cellStyle name="Normal 13 6" xfId="623" xr:uid="{34222E02-2B6C-4763-AD5A-CD30D38AB9FD}"/>
    <cellStyle name="Normal 13 6 2" xfId="975" xr:uid="{C90B8DA0-1C32-4C15-9CED-739242F20B83}"/>
    <cellStyle name="Normal 13 6 2 2" xfId="2037" xr:uid="{F39656F3-BB23-420F-A259-139CA6F3F63A}"/>
    <cellStyle name="Normal 13 6 2 2 2" xfId="4149" xr:uid="{F675C83F-673A-4CB3-99F7-9C3F472DD5C8}"/>
    <cellStyle name="Normal 13 6 2 2 2 2" xfId="8375" xr:uid="{52A73AEF-637B-446B-97BE-15DE50F369DE}"/>
    <cellStyle name="Normal 13 6 2 2 2 2 2" xfId="16823" xr:uid="{D9A2729A-EF7E-4417-A38E-FC928DB5F532}"/>
    <cellStyle name="Normal 13 6 2 2 2 2 2 2" xfId="33763" xr:uid="{71F6C1BA-99F6-4894-8599-5C863654B5F9}"/>
    <cellStyle name="Normal 13 6 2 2 2 2 3" xfId="25315" xr:uid="{1210DA18-D9D0-478D-8B1A-AD12048544A1}"/>
    <cellStyle name="Normal 13 6 2 2 2 3" xfId="12599" xr:uid="{CCD00D9B-769F-4256-8AAE-F9D16E4F63B7}"/>
    <cellStyle name="Normal 13 6 2 2 2 3 2" xfId="29539" xr:uid="{2E4E3CFA-230A-43F4-9E99-A893A4BA3FF2}"/>
    <cellStyle name="Normal 13 6 2 2 2 4" xfId="21091" xr:uid="{A1FFDD40-B232-470C-A942-0F2805ED1DED}"/>
    <cellStyle name="Normal 13 6 2 2 3" xfId="6263" xr:uid="{74E1E06A-F458-4F11-A09B-ED58123B7AAD}"/>
    <cellStyle name="Normal 13 6 2 2 3 2" xfId="14711" xr:uid="{AEE82E44-4F76-4202-BE4E-7862FBC06EF1}"/>
    <cellStyle name="Normal 13 6 2 2 3 2 2" xfId="31651" xr:uid="{05BCEC74-B079-4EE5-8449-FBBD1560A5A7}"/>
    <cellStyle name="Normal 13 6 2 2 3 3" xfId="23203" xr:uid="{4E97876D-456A-4564-ABBD-284558F79C96}"/>
    <cellStyle name="Normal 13 6 2 2 4" xfId="10487" xr:uid="{9521C40E-0E74-48ED-8BE3-A7B5C3BC235A}"/>
    <cellStyle name="Normal 13 6 2 2 4 2" xfId="27427" xr:uid="{F43C6BDE-EA71-432B-904D-C6D4B0A65C33}"/>
    <cellStyle name="Normal 13 6 2 2 5" xfId="18979" xr:uid="{6289CA27-D2EB-41C6-81EC-9239136F6EC5}"/>
    <cellStyle name="Normal 13 6 2 3" xfId="3093" xr:uid="{A1CA9A9A-B85C-45DC-BFAC-9B75400500D9}"/>
    <cellStyle name="Normal 13 6 2 3 2" xfId="7319" xr:uid="{DEA0591C-69E2-45CB-B336-F67C490F96D1}"/>
    <cellStyle name="Normal 13 6 2 3 2 2" xfId="15767" xr:uid="{38A7D2F7-CAFD-4E8C-BB6A-14A5C5AD4EB9}"/>
    <cellStyle name="Normal 13 6 2 3 2 2 2" xfId="32707" xr:uid="{D8C1FF13-AAF9-45CD-920C-737FC023D998}"/>
    <cellStyle name="Normal 13 6 2 3 2 3" xfId="24259" xr:uid="{F3A2ADDB-63B7-41AD-9F0F-996D147A01EF}"/>
    <cellStyle name="Normal 13 6 2 3 3" xfId="11543" xr:uid="{3AE13139-D05F-406B-BAFA-A8C33F7ECC46}"/>
    <cellStyle name="Normal 13 6 2 3 3 2" xfId="28483" xr:uid="{0B0A4CD5-D0ED-4AB8-9251-B457F0E44BA8}"/>
    <cellStyle name="Normal 13 6 2 3 4" xfId="20035" xr:uid="{CE7CD114-382E-4524-92CB-9A957DAB91CB}"/>
    <cellStyle name="Normal 13 6 2 4" xfId="5207" xr:uid="{46BD1388-7F92-48E5-AB8A-CD1E7AC428C8}"/>
    <cellStyle name="Normal 13 6 2 4 2" xfId="13655" xr:uid="{AB870217-B805-428C-A701-88D563AD514A}"/>
    <cellStyle name="Normal 13 6 2 4 2 2" xfId="30595" xr:uid="{FC7DD04A-9926-465D-B56D-1829667F46C4}"/>
    <cellStyle name="Normal 13 6 2 4 3" xfId="22147" xr:uid="{A1D51133-3108-402E-9894-3BF3E913E8BF}"/>
    <cellStyle name="Normal 13 6 2 5" xfId="9431" xr:uid="{17C0A0B4-08A8-4F5A-8C62-E0BFCD672666}"/>
    <cellStyle name="Normal 13 6 2 5 2" xfId="26371" xr:uid="{11B738B3-E07D-4826-BE80-DFC1FEA917D0}"/>
    <cellStyle name="Normal 13 6 2 6" xfId="17923" xr:uid="{E8724429-DD89-4D10-A484-FC6F3EF75149}"/>
    <cellStyle name="Normal 13 6 3" xfId="1685" xr:uid="{6E040D80-8B66-483A-8071-BB703B50649A}"/>
    <cellStyle name="Normal 13 6 3 2" xfId="3797" xr:uid="{722B4EA2-243F-42EB-9567-34E818562C2D}"/>
    <cellStyle name="Normal 13 6 3 2 2" xfId="8023" xr:uid="{9286F008-6EF3-42E3-A88B-26A35E3A68E2}"/>
    <cellStyle name="Normal 13 6 3 2 2 2" xfId="16471" xr:uid="{E6152E1D-84DA-4B3C-A432-69164D00B719}"/>
    <cellStyle name="Normal 13 6 3 2 2 2 2" xfId="33411" xr:uid="{22CBFBAD-DF21-4C8E-924A-43C76186BAB1}"/>
    <cellStyle name="Normal 13 6 3 2 2 3" xfId="24963" xr:uid="{23E51175-451E-4B99-9F2B-B34DAB8A1C22}"/>
    <cellStyle name="Normal 13 6 3 2 3" xfId="12247" xr:uid="{35C027B9-DF6E-4720-9417-DA9F355DE082}"/>
    <cellStyle name="Normal 13 6 3 2 3 2" xfId="29187" xr:uid="{4E792B69-17BF-40A8-93F6-EFAD524C63BA}"/>
    <cellStyle name="Normal 13 6 3 2 4" xfId="20739" xr:uid="{65797318-C73B-4BEB-9D3E-90DC81D98B19}"/>
    <cellStyle name="Normal 13 6 3 3" xfId="5911" xr:uid="{BF25853B-B795-404D-B0A0-6541D0499E57}"/>
    <cellStyle name="Normal 13 6 3 3 2" xfId="14359" xr:uid="{F6FD3D0C-F06B-4280-99E1-E073780DA35C}"/>
    <cellStyle name="Normal 13 6 3 3 2 2" xfId="31299" xr:uid="{F7143F5D-5484-496A-8DF5-C8DC5C75DED7}"/>
    <cellStyle name="Normal 13 6 3 3 3" xfId="22851" xr:uid="{129F9223-DAD4-4A85-9411-70EB93E9F175}"/>
    <cellStyle name="Normal 13 6 3 4" xfId="10135" xr:uid="{8074D093-2967-4121-BB8C-EB1F671C4C13}"/>
    <cellStyle name="Normal 13 6 3 4 2" xfId="27075" xr:uid="{602F22B0-FE61-470D-B7B3-1CAEDE846AEB}"/>
    <cellStyle name="Normal 13 6 3 5" xfId="18627" xr:uid="{0200C66F-DDAC-4DFA-A0A3-7BEDC5068F22}"/>
    <cellStyle name="Normal 13 6 4" xfId="2741" xr:uid="{62AAF51F-BF5A-4B85-A1B4-ED8A36BFF5D3}"/>
    <cellStyle name="Normal 13 6 4 2" xfId="6967" xr:uid="{378C6C7F-E487-4C41-93C1-0DC6FB950FBB}"/>
    <cellStyle name="Normal 13 6 4 2 2" xfId="15415" xr:uid="{EB8E5FEB-377B-43C7-B827-1FD4B24D7F77}"/>
    <cellStyle name="Normal 13 6 4 2 2 2" xfId="32355" xr:uid="{4C2D9F9B-3B13-4525-BA8A-AF2AAB62E8DA}"/>
    <cellStyle name="Normal 13 6 4 2 3" xfId="23907" xr:uid="{4995D8D9-4E98-4DDE-AFA2-BBB766DC6576}"/>
    <cellStyle name="Normal 13 6 4 3" xfId="11191" xr:uid="{2D7E349E-48A6-41D6-8A6E-0219CAA69468}"/>
    <cellStyle name="Normal 13 6 4 3 2" xfId="28131" xr:uid="{CB495688-E1CD-4154-97CB-9F41D8950B35}"/>
    <cellStyle name="Normal 13 6 4 4" xfId="19683" xr:uid="{09E64340-2594-4341-BFB6-49D3852103B2}"/>
    <cellStyle name="Normal 13 6 5" xfId="4855" xr:uid="{FC7C4465-301F-4CA3-88CD-853C08F239ED}"/>
    <cellStyle name="Normal 13 6 5 2" xfId="13303" xr:uid="{CCC2ED5A-C583-4951-8296-0486D1DFD31D}"/>
    <cellStyle name="Normal 13 6 5 2 2" xfId="30243" xr:uid="{46FB5E9F-C6EE-464B-A598-B93F5D219F7F}"/>
    <cellStyle name="Normal 13 6 5 3" xfId="21795" xr:uid="{18015DE0-99BA-4413-973C-F1FB6E89722E}"/>
    <cellStyle name="Normal 13 6 6" xfId="9079" xr:uid="{8F2CC13B-2002-460F-99FE-295EDD872D5E}"/>
    <cellStyle name="Normal 13 6 6 2" xfId="26019" xr:uid="{B732B05E-C6BF-4323-B4C7-9C17BFB1FF05}"/>
    <cellStyle name="Normal 13 6 7" xfId="17571" xr:uid="{E8909DF5-FDEB-457E-B758-5E4A01D17130}"/>
    <cellStyle name="Normal 13 7" xfId="799" xr:uid="{29F2BD76-FCA8-4107-A797-28FD21781870}"/>
    <cellStyle name="Normal 13 7 2" xfId="1861" xr:uid="{3787B2C5-63D9-4DB2-BB6A-B615CB4FFDFE}"/>
    <cellStyle name="Normal 13 7 2 2" xfId="3973" xr:uid="{56E8CCD3-82F8-4A35-8923-AFB41609EE86}"/>
    <cellStyle name="Normal 13 7 2 2 2" xfId="8199" xr:uid="{F9DE00D2-E378-463F-9501-1CB25F7A3E3D}"/>
    <cellStyle name="Normal 13 7 2 2 2 2" xfId="16647" xr:uid="{A2B459A2-2BFD-4123-8F09-BBFCE93C8BD1}"/>
    <cellStyle name="Normal 13 7 2 2 2 2 2" xfId="33587" xr:uid="{1EF276E1-018D-432B-9E7E-FBD4C696A44F}"/>
    <cellStyle name="Normal 13 7 2 2 2 3" xfId="25139" xr:uid="{FE0D4E2B-D288-4A4C-926C-661133CD89C7}"/>
    <cellStyle name="Normal 13 7 2 2 3" xfId="12423" xr:uid="{E7A62806-DED3-465C-9CDD-CAB530E82781}"/>
    <cellStyle name="Normal 13 7 2 2 3 2" xfId="29363" xr:uid="{770B9B7C-67F8-4D54-A531-31152ED90046}"/>
    <cellStyle name="Normal 13 7 2 2 4" xfId="20915" xr:uid="{8183ABE2-0380-4497-AAB3-E7B42C92169E}"/>
    <cellStyle name="Normal 13 7 2 3" xfId="6087" xr:uid="{1289C550-BC39-4BB9-9EBC-965584192468}"/>
    <cellStyle name="Normal 13 7 2 3 2" xfId="14535" xr:uid="{D8477044-1494-4CF4-9609-995A37167023}"/>
    <cellStyle name="Normal 13 7 2 3 2 2" xfId="31475" xr:uid="{FE54690F-07AC-42FE-AF7A-906675D25975}"/>
    <cellStyle name="Normal 13 7 2 3 3" xfId="23027" xr:uid="{F5E6F55F-A36F-420A-B0D0-38A770488BDB}"/>
    <cellStyle name="Normal 13 7 2 4" xfId="10311" xr:uid="{3CA488A2-ECA7-4A2A-8F1D-5D228ECCF6AC}"/>
    <cellStyle name="Normal 13 7 2 4 2" xfId="27251" xr:uid="{DE1D256E-825D-4F0F-8283-E62789FFF8ED}"/>
    <cellStyle name="Normal 13 7 2 5" xfId="18803" xr:uid="{B0E645D5-A5CD-4134-A403-8C0F26B2D9FD}"/>
    <cellStyle name="Normal 13 7 3" xfId="2917" xr:uid="{A7A3A4F2-A3DF-4453-A3B0-CFB7D0738EAD}"/>
    <cellStyle name="Normal 13 7 3 2" xfId="7143" xr:uid="{211BFB90-C3D4-433D-B900-C7F656F5B0F0}"/>
    <cellStyle name="Normal 13 7 3 2 2" xfId="15591" xr:uid="{132AEDB7-36F5-48A3-B21C-C9BB2A000009}"/>
    <cellStyle name="Normal 13 7 3 2 2 2" xfId="32531" xr:uid="{FD6E1591-686D-44FF-95DF-57C3855370F3}"/>
    <cellStyle name="Normal 13 7 3 2 3" xfId="24083" xr:uid="{13455726-DE93-458A-BA5A-852E062B25BB}"/>
    <cellStyle name="Normal 13 7 3 3" xfId="11367" xr:uid="{68DCD951-451A-44DE-AA3E-FC675DE53F23}"/>
    <cellStyle name="Normal 13 7 3 3 2" xfId="28307" xr:uid="{E1DC2C77-4E02-49CD-B37E-590CB722B1AD}"/>
    <cellStyle name="Normal 13 7 3 4" xfId="19859" xr:uid="{8669D39B-2119-4F0E-BEF6-6159363A7680}"/>
    <cellStyle name="Normal 13 7 4" xfId="5031" xr:uid="{CAF27AA2-33EA-48A5-B50B-F2C7A07A2FCD}"/>
    <cellStyle name="Normal 13 7 4 2" xfId="13479" xr:uid="{ABEF5AD1-A690-43A3-873E-BD9EC13E5521}"/>
    <cellStyle name="Normal 13 7 4 2 2" xfId="30419" xr:uid="{BBAE8B99-FA32-4ADD-9A10-2E01362394A6}"/>
    <cellStyle name="Normal 13 7 4 3" xfId="21971" xr:uid="{46722E16-0127-4F33-8D2F-D8CF71F62726}"/>
    <cellStyle name="Normal 13 7 5" xfId="9255" xr:uid="{D04197CE-9F0C-4FA4-8959-99354F711B89}"/>
    <cellStyle name="Normal 13 7 5 2" xfId="26195" xr:uid="{8CDDEC2A-E47B-482D-9EEB-845197634699}"/>
    <cellStyle name="Normal 13 7 6" xfId="17747" xr:uid="{4DAA0C32-7AAF-4B56-A3BD-79ABB541D0F4}"/>
    <cellStyle name="Normal 13 8" xfId="1151" xr:uid="{A0DD4BF3-594A-497F-81ED-E3D058DA571E}"/>
    <cellStyle name="Normal 13 8 2" xfId="2213" xr:uid="{E734B325-6D9C-4855-B6AE-B28F36C75FD1}"/>
    <cellStyle name="Normal 13 8 2 2" xfId="4325" xr:uid="{B595D513-9B4A-4644-8B14-D02D796B36D7}"/>
    <cellStyle name="Normal 13 8 2 2 2" xfId="8551" xr:uid="{0DDFC4A6-1AEA-42EB-81F6-FD1FCFFA9713}"/>
    <cellStyle name="Normal 13 8 2 2 2 2" xfId="16999" xr:uid="{589E4126-4006-4008-9FD3-81C70F20F82A}"/>
    <cellStyle name="Normal 13 8 2 2 2 2 2" xfId="33939" xr:uid="{F6C824B5-AA81-491C-A1DF-3F5491BCA78F}"/>
    <cellStyle name="Normal 13 8 2 2 2 3" xfId="25491" xr:uid="{890DCD57-8E46-4365-8788-52250D0BD23B}"/>
    <cellStyle name="Normal 13 8 2 2 3" xfId="12775" xr:uid="{A558D268-4436-4032-AFA5-D53540302CF3}"/>
    <cellStyle name="Normal 13 8 2 2 3 2" xfId="29715" xr:uid="{EDE84B86-C511-441F-999C-82EEEC17253F}"/>
    <cellStyle name="Normal 13 8 2 2 4" xfId="21267" xr:uid="{AFB238C9-D025-4025-B262-BE80799E9D71}"/>
    <cellStyle name="Normal 13 8 2 3" xfId="6439" xr:uid="{966C038D-0256-4472-B109-778E88E6F120}"/>
    <cellStyle name="Normal 13 8 2 3 2" xfId="14887" xr:uid="{D3F5B013-9FBC-474A-B5E7-41CEC70BB3A5}"/>
    <cellStyle name="Normal 13 8 2 3 2 2" xfId="31827" xr:uid="{F669716E-9495-4880-BE44-7C14B3A93E11}"/>
    <cellStyle name="Normal 13 8 2 3 3" xfId="23379" xr:uid="{A11E4662-1711-4539-8D50-34487753E2EC}"/>
    <cellStyle name="Normal 13 8 2 4" xfId="10663" xr:uid="{22F27E91-E239-401F-8236-577BB26D5D5F}"/>
    <cellStyle name="Normal 13 8 2 4 2" xfId="27603" xr:uid="{DF6CB909-9466-4065-9115-AEE142BB52F5}"/>
    <cellStyle name="Normal 13 8 2 5" xfId="19155" xr:uid="{012A06EA-765D-45D8-A02A-927C15359CFF}"/>
    <cellStyle name="Normal 13 8 3" xfId="3269" xr:uid="{8CE0C02F-3107-4187-8AAE-3F6BB266CCBB}"/>
    <cellStyle name="Normal 13 8 3 2" xfId="7495" xr:uid="{36635889-E6AD-48AC-9276-FDE6CA93F269}"/>
    <cellStyle name="Normal 13 8 3 2 2" xfId="15943" xr:uid="{0636B251-EE46-43BC-816D-D8C7C941F103}"/>
    <cellStyle name="Normal 13 8 3 2 2 2" xfId="32883" xr:uid="{E9D58333-F74A-4067-AEED-D19C6E5BEA1D}"/>
    <cellStyle name="Normal 13 8 3 2 3" xfId="24435" xr:uid="{561DAEA0-ADAD-409F-B2FD-0F90417841DF}"/>
    <cellStyle name="Normal 13 8 3 3" xfId="11719" xr:uid="{F2AC7331-0C7B-478B-AEE1-B04E9E3FD5C9}"/>
    <cellStyle name="Normal 13 8 3 3 2" xfId="28659" xr:uid="{34E5B54B-3DDE-4DB0-A44E-5F902E93D07D}"/>
    <cellStyle name="Normal 13 8 3 4" xfId="20211" xr:uid="{531E0BE7-5CFB-4962-B9AA-687808D241F2}"/>
    <cellStyle name="Normal 13 8 4" xfId="5383" xr:uid="{C7DA4B72-6EE3-4A07-BC86-C48DFE29DCA2}"/>
    <cellStyle name="Normal 13 8 4 2" xfId="13831" xr:uid="{0ACE14A7-FD9D-41D1-B331-A9B33E214815}"/>
    <cellStyle name="Normal 13 8 4 2 2" xfId="30771" xr:uid="{4B41A0E1-0094-4B30-B3AE-7123FAAD76FC}"/>
    <cellStyle name="Normal 13 8 4 3" xfId="22323" xr:uid="{55941548-ADF1-4588-9BB1-A970D6EBA174}"/>
    <cellStyle name="Normal 13 8 5" xfId="9607" xr:uid="{B707D4C3-74BE-4433-A7FE-34A63CDF5FA9}"/>
    <cellStyle name="Normal 13 8 5 2" xfId="26547" xr:uid="{6BDA0CE1-4107-4823-B872-8652C8F1A664}"/>
    <cellStyle name="Normal 13 8 6" xfId="18099" xr:uid="{726EB0DC-77C3-440B-911C-1AF9207A6036}"/>
    <cellStyle name="Normal 13 9" xfId="1333" xr:uid="{F3FB1CC5-1B4A-4B2E-A80E-FDCE1E3BEB16}"/>
    <cellStyle name="Normal 13 9 2" xfId="2389" xr:uid="{7A647109-F954-4AD7-8749-FC8CBB973912}"/>
    <cellStyle name="Normal 13 9 2 2" xfId="4501" xr:uid="{BAADD192-6C1C-4622-9BE6-EA989F7D3A0A}"/>
    <cellStyle name="Normal 13 9 2 2 2" xfId="8727" xr:uid="{5D37A83C-1CCE-4B16-9949-76BB44ED3B70}"/>
    <cellStyle name="Normal 13 9 2 2 2 2" xfId="17175" xr:uid="{EA1143A4-D2A2-43DA-99B4-3A172A67B976}"/>
    <cellStyle name="Normal 13 9 2 2 2 2 2" xfId="34115" xr:uid="{9C5C28DB-4D80-48EF-A3A4-FFAFCF34AD26}"/>
    <cellStyle name="Normal 13 9 2 2 2 3" xfId="25667" xr:uid="{BC6FA686-1038-4029-80B8-FEA814614C5E}"/>
    <cellStyle name="Normal 13 9 2 2 3" xfId="12951" xr:uid="{76286BD6-DAD7-4001-9329-94A4EB622240}"/>
    <cellStyle name="Normal 13 9 2 2 3 2" xfId="29891" xr:uid="{50C46EF4-4D1C-4234-911F-3E03EEB0A622}"/>
    <cellStyle name="Normal 13 9 2 2 4" xfId="21443" xr:uid="{0AA104B9-F7D6-46E5-955B-0BB70236B6C2}"/>
    <cellStyle name="Normal 13 9 2 3" xfId="6615" xr:uid="{4AF5C0DD-B443-479E-89B1-7A744BB39AFE}"/>
    <cellStyle name="Normal 13 9 2 3 2" xfId="15063" xr:uid="{45CCDEB8-B929-453E-9EE7-1D85BECCC9B1}"/>
    <cellStyle name="Normal 13 9 2 3 2 2" xfId="32003" xr:uid="{13D07994-20BC-419D-BEDF-7ADE503212E6}"/>
    <cellStyle name="Normal 13 9 2 3 3" xfId="23555" xr:uid="{C3DB908B-7511-4358-B0C3-40DCE55913AF}"/>
    <cellStyle name="Normal 13 9 2 4" xfId="10839" xr:uid="{AEA61FA4-A673-4992-9E3F-CE22AA021BA3}"/>
    <cellStyle name="Normal 13 9 2 4 2" xfId="27779" xr:uid="{7A81D3CF-5919-4E11-9E34-8F01C8777DB1}"/>
    <cellStyle name="Normal 13 9 2 5" xfId="19331" xr:uid="{7B10C771-ED61-4933-98A2-3576E71E4267}"/>
    <cellStyle name="Normal 13 9 3" xfId="3445" xr:uid="{37D3476F-2846-49C4-A5BA-A8D7527FF509}"/>
    <cellStyle name="Normal 13 9 3 2" xfId="7671" xr:uid="{FC64A9C5-211E-48CE-8A8D-6B54906688E3}"/>
    <cellStyle name="Normal 13 9 3 2 2" xfId="16119" xr:uid="{87D655DF-F522-402B-AC9C-34447FF8E670}"/>
    <cellStyle name="Normal 13 9 3 2 2 2" xfId="33059" xr:uid="{8AD0608A-B469-4E49-9B6D-77D21A0F11D5}"/>
    <cellStyle name="Normal 13 9 3 2 3" xfId="24611" xr:uid="{E26B813C-179D-4BED-9F82-893DDC80D34E}"/>
    <cellStyle name="Normal 13 9 3 3" xfId="11895" xr:uid="{8D79CF0E-88CF-483C-9603-B3D9EF933C62}"/>
    <cellStyle name="Normal 13 9 3 3 2" xfId="28835" xr:uid="{B1031322-476D-4931-BA79-9AF676C3C451}"/>
    <cellStyle name="Normal 13 9 3 4" xfId="20387" xr:uid="{853FD80C-869A-41CB-991E-C232EA20E129}"/>
    <cellStyle name="Normal 13 9 4" xfId="5559" xr:uid="{9A44C5A6-DCEA-4CAA-9344-CDE549F1EAD3}"/>
    <cellStyle name="Normal 13 9 4 2" xfId="14007" xr:uid="{27F9AB71-9E89-4F04-AEA9-A0CF26B8667D}"/>
    <cellStyle name="Normal 13 9 4 2 2" xfId="30947" xr:uid="{7D01EB9E-9687-4E7F-946D-4518F0EA2DC8}"/>
    <cellStyle name="Normal 13 9 4 3" xfId="22499" xr:uid="{1B3EF73A-9E5F-448A-9C24-1F0128799AC4}"/>
    <cellStyle name="Normal 13 9 5" xfId="9783" xr:uid="{C271B7EA-67D1-437E-B2B0-5C04D359DA8A}"/>
    <cellStyle name="Normal 13 9 5 2" xfId="26723" xr:uid="{1E01BE1F-8F9C-4727-8016-3C58FB4C5250}"/>
    <cellStyle name="Normal 13 9 6" xfId="18275" xr:uid="{56109386-A43B-4744-B536-780A62AB980A}"/>
    <cellStyle name="Normal 14" xfId="291" xr:uid="{A6B0E995-E2AC-41E5-928E-6D92B3A5824A}"/>
    <cellStyle name="Normal 14 10" xfId="1515" xr:uid="{D2AFA7AA-5BB8-4439-9964-B2E0F1B1A384}"/>
    <cellStyle name="Normal 14 10 2" xfId="3627" xr:uid="{4613BFE4-CBEA-4BE5-A223-20192BDA85FA}"/>
    <cellStyle name="Normal 14 10 2 2" xfId="7853" xr:uid="{6202052C-26EC-44E0-9995-ACABB6D3B514}"/>
    <cellStyle name="Normal 14 10 2 2 2" xfId="16301" xr:uid="{F2A3BCC7-7B08-4B2E-85A7-B65998E1DECE}"/>
    <cellStyle name="Normal 14 10 2 2 2 2" xfId="33241" xr:uid="{22380A8C-155E-45A8-81F4-6B3F50B64E01}"/>
    <cellStyle name="Normal 14 10 2 2 3" xfId="24793" xr:uid="{E87D6E4A-BDDF-46E9-8825-B1F5615AE954}"/>
    <cellStyle name="Normal 14 10 2 3" xfId="12077" xr:uid="{05C4D017-E81A-46E3-9747-82E6509D412F}"/>
    <cellStyle name="Normal 14 10 2 3 2" xfId="29017" xr:uid="{F4E64AD4-4111-440E-ABA7-A050D1F76227}"/>
    <cellStyle name="Normal 14 10 2 4" xfId="20569" xr:uid="{53174CC3-7580-4CA3-95D1-4D7C23962F1C}"/>
    <cellStyle name="Normal 14 10 3" xfId="5741" xr:uid="{C30EF56F-A320-4606-8F33-D7D752AD619C}"/>
    <cellStyle name="Normal 14 10 3 2" xfId="14189" xr:uid="{E6179F9D-A7AF-43D6-818A-A530F4CA27CA}"/>
    <cellStyle name="Normal 14 10 3 2 2" xfId="31129" xr:uid="{5BB42171-EA88-4815-8C0B-D90A966E2C6A}"/>
    <cellStyle name="Normal 14 10 3 3" xfId="22681" xr:uid="{90A7F25D-5F76-470F-8CFC-A044DD7E34F7}"/>
    <cellStyle name="Normal 14 10 4" xfId="9965" xr:uid="{B7F4B8E6-C58F-43C4-95BB-8EEAC7A288EE}"/>
    <cellStyle name="Normal 14 10 4 2" xfId="26905" xr:uid="{DAB96590-A3CE-4EE7-8B1F-CEE3805EDF04}"/>
    <cellStyle name="Normal 14 10 5" xfId="18457" xr:uid="{7F853E7E-5CD0-425A-ADD8-874F538C3B06}"/>
    <cellStyle name="Normal 14 11" xfId="2571" xr:uid="{396BEA00-BD72-4779-AF21-8090D67FE698}"/>
    <cellStyle name="Normal 14 11 2" xfId="6797" xr:uid="{1F38BE32-722D-4FB0-97E5-FF7479D54F0E}"/>
    <cellStyle name="Normal 14 11 2 2" xfId="15245" xr:uid="{26379D7D-C6BC-4A25-BFFC-B7D33603F600}"/>
    <cellStyle name="Normal 14 11 2 2 2" xfId="32185" xr:uid="{AAAED14E-2146-4BF4-8E14-8FA6E172E2E5}"/>
    <cellStyle name="Normal 14 11 2 3" xfId="23737" xr:uid="{856E3AC0-22FB-4A80-BEC2-DC1FD3E77C43}"/>
    <cellStyle name="Normal 14 11 3" xfId="11021" xr:uid="{BA5B814C-7ED1-455D-ACED-FFE255CA38E8}"/>
    <cellStyle name="Normal 14 11 3 2" xfId="27961" xr:uid="{1F2DB33D-33EC-449D-8868-66E4702F453A}"/>
    <cellStyle name="Normal 14 11 4" xfId="19513" xr:uid="{BDD68E50-AD15-4D73-85A9-48FE7F52827D}"/>
    <cellStyle name="Normal 14 12" xfId="4684" xr:uid="{35204E05-D497-4C70-BCC7-2ED8B60A9D7E}"/>
    <cellStyle name="Normal 14 12 2" xfId="13133" xr:uid="{2A09C590-6743-4B35-96A5-81E219CBFB58}"/>
    <cellStyle name="Normal 14 12 2 2" xfId="30073" xr:uid="{425BF6EE-DDAE-4E0B-BE75-6138E05B712B}"/>
    <cellStyle name="Normal 14 12 3" xfId="21625" xr:uid="{414390B3-AEB4-47DE-BDEC-333D30903519}"/>
    <cellStyle name="Normal 14 13" xfId="8909" xr:uid="{D0B7723E-8847-4509-89A4-07EB140526BE}"/>
    <cellStyle name="Normal 14 13 2" xfId="25849" xr:uid="{7121A3AD-666B-4B47-B445-26187643F778}"/>
    <cellStyle name="Normal 14 14" xfId="17401" xr:uid="{8AF4125F-09AE-4C89-9F83-B2302C29F169}"/>
    <cellStyle name="Normal 14 2" xfId="292" xr:uid="{BF20FEF1-73A1-42B3-A262-9D43B50CBBB6}"/>
    <cellStyle name="Normal 14 2 10" xfId="4685" xr:uid="{5CCF7362-6EDA-488C-BDC7-274C3307E43A}"/>
    <cellStyle name="Normal 14 2 10 2" xfId="13134" xr:uid="{41CAE28C-C656-43BD-91F1-262782700FC9}"/>
    <cellStyle name="Normal 14 2 10 2 2" xfId="30074" xr:uid="{71AC0C54-7562-48CF-A95B-608C21363EE6}"/>
    <cellStyle name="Normal 14 2 10 3" xfId="21626" xr:uid="{426A05DC-9C44-4CA4-A47E-FD27ABAD6DDF}"/>
    <cellStyle name="Normal 14 2 11" xfId="8910" xr:uid="{175F26DE-B61E-431B-AACD-A6841B0D9CDA}"/>
    <cellStyle name="Normal 14 2 11 2" xfId="25850" xr:uid="{E651EC21-3BCF-4EC5-9D39-BF46789D9087}"/>
    <cellStyle name="Normal 14 2 12" xfId="17402" xr:uid="{270D0AB6-5DC5-4A02-9C9E-C72CCAFD1E64}"/>
    <cellStyle name="Normal 14 2 2" xfId="293" xr:uid="{EB0938D3-AA15-4F0C-8528-3749B04F6B84}"/>
    <cellStyle name="Normal 14 2 2 10" xfId="17403" xr:uid="{6D2AE039-3E99-4520-8134-BB418E3B0B2F}"/>
    <cellStyle name="Normal 14 2 2 2" xfId="631" xr:uid="{5042C1F2-C50F-42A1-8D26-3DB2291BDA9D}"/>
    <cellStyle name="Normal 14 2 2 2 2" xfId="983" xr:uid="{D557395A-42FB-4DD4-9EE7-9EACA9DE495E}"/>
    <cellStyle name="Normal 14 2 2 2 2 2" xfId="2045" xr:uid="{EAABB0DB-049A-4B77-AE24-133D55E58DA1}"/>
    <cellStyle name="Normal 14 2 2 2 2 2 2" xfId="4157" xr:uid="{6C367E0D-2E71-4B5E-807F-C3F8EB642633}"/>
    <cellStyle name="Normal 14 2 2 2 2 2 2 2" xfId="8383" xr:uid="{6D8030DF-806A-4421-85C7-FB980128993D}"/>
    <cellStyle name="Normal 14 2 2 2 2 2 2 2 2" xfId="16831" xr:uid="{03E9E3A4-6977-4C81-A013-0C30B99687B2}"/>
    <cellStyle name="Normal 14 2 2 2 2 2 2 2 2 2" xfId="33771" xr:uid="{BA75B1FD-82E9-4401-96BC-DA02E7CFFF70}"/>
    <cellStyle name="Normal 14 2 2 2 2 2 2 2 3" xfId="25323" xr:uid="{9240D32E-CC63-44E8-A1A9-556A27CAD044}"/>
    <cellStyle name="Normal 14 2 2 2 2 2 2 3" xfId="12607" xr:uid="{E11FC3E1-817A-4F8E-A85D-6E59BF8F38B1}"/>
    <cellStyle name="Normal 14 2 2 2 2 2 2 3 2" xfId="29547" xr:uid="{C94D4A84-6608-4EFA-A8B2-9D8CEB3B6E66}"/>
    <cellStyle name="Normal 14 2 2 2 2 2 2 4" xfId="21099" xr:uid="{09552974-912F-4E1C-AF63-6458949FBAD9}"/>
    <cellStyle name="Normal 14 2 2 2 2 2 3" xfId="6271" xr:uid="{4DF4C375-B9A0-4AF8-9063-1AC1F02F5409}"/>
    <cellStyle name="Normal 14 2 2 2 2 2 3 2" xfId="14719" xr:uid="{24EFC934-BD06-4BFF-8DEF-6F4933109B51}"/>
    <cellStyle name="Normal 14 2 2 2 2 2 3 2 2" xfId="31659" xr:uid="{4BEF0584-24E7-40FA-8E48-8CD8A126A6F2}"/>
    <cellStyle name="Normal 14 2 2 2 2 2 3 3" xfId="23211" xr:uid="{BF144E54-5E2A-4844-9D3D-E02E9BB29F5D}"/>
    <cellStyle name="Normal 14 2 2 2 2 2 4" xfId="10495" xr:uid="{4ADE73CB-B853-43EF-9E69-46C9384E2819}"/>
    <cellStyle name="Normal 14 2 2 2 2 2 4 2" xfId="27435" xr:uid="{8A2BF469-1576-49E1-BDFC-1FB64659B8D9}"/>
    <cellStyle name="Normal 14 2 2 2 2 2 5" xfId="18987" xr:uid="{73DCE32E-0F86-40F8-A944-DB45C7C37FCA}"/>
    <cellStyle name="Normal 14 2 2 2 2 3" xfId="3101" xr:uid="{5707CBCF-004C-438C-B957-9FD595FCAA1E}"/>
    <cellStyle name="Normal 14 2 2 2 2 3 2" xfId="7327" xr:uid="{3853E1B3-7F2D-4C76-A782-B93B09AA3C14}"/>
    <cellStyle name="Normal 14 2 2 2 2 3 2 2" xfId="15775" xr:uid="{3AA285CA-49CB-43D7-9C85-ADE08161CC4B}"/>
    <cellStyle name="Normal 14 2 2 2 2 3 2 2 2" xfId="32715" xr:uid="{4D355959-0CDF-48EB-8095-AC14276DDFCF}"/>
    <cellStyle name="Normal 14 2 2 2 2 3 2 3" xfId="24267" xr:uid="{CEB1B7FC-1ED9-47DD-ACC3-C5249A9A7E0E}"/>
    <cellStyle name="Normal 14 2 2 2 2 3 3" xfId="11551" xr:uid="{CE0A82D0-161B-4C79-9541-9975C993549A}"/>
    <cellStyle name="Normal 14 2 2 2 2 3 3 2" xfId="28491" xr:uid="{F1041208-4936-4215-94AF-2ED06E822AD0}"/>
    <cellStyle name="Normal 14 2 2 2 2 3 4" xfId="20043" xr:uid="{4E64F536-AE58-4EE9-B715-067B0EE4033D}"/>
    <cellStyle name="Normal 14 2 2 2 2 4" xfId="5215" xr:uid="{329AC142-AAFB-4394-B4BB-4F8BD2817FA6}"/>
    <cellStyle name="Normal 14 2 2 2 2 4 2" xfId="13663" xr:uid="{06A7D3E2-4F7C-47BC-A0CB-98C0D0F7AEFC}"/>
    <cellStyle name="Normal 14 2 2 2 2 4 2 2" xfId="30603" xr:uid="{3DC62EE1-E35F-44E6-B6F3-3933A0041800}"/>
    <cellStyle name="Normal 14 2 2 2 2 4 3" xfId="22155" xr:uid="{04A4B626-231E-4AC3-AAA5-B808C98CEE79}"/>
    <cellStyle name="Normal 14 2 2 2 2 5" xfId="9439" xr:uid="{1E81A15D-8175-4CC9-8ABE-34CDCDDE593C}"/>
    <cellStyle name="Normal 14 2 2 2 2 5 2" xfId="26379" xr:uid="{49926615-7018-4AD3-BE5E-2848BACE885B}"/>
    <cellStyle name="Normal 14 2 2 2 2 6" xfId="17931" xr:uid="{E765B93F-B6AC-4EC5-A610-BD80004D25C6}"/>
    <cellStyle name="Normal 14 2 2 2 3" xfId="1693" xr:uid="{95C58F04-902C-4A2F-A784-DBFC4AB8123E}"/>
    <cellStyle name="Normal 14 2 2 2 3 2" xfId="3805" xr:uid="{7904A458-C4EA-4E0C-A339-57793A6FDC72}"/>
    <cellStyle name="Normal 14 2 2 2 3 2 2" xfId="8031" xr:uid="{8B9A7ABA-22E3-49B2-9B7A-19543C6BB786}"/>
    <cellStyle name="Normal 14 2 2 2 3 2 2 2" xfId="16479" xr:uid="{6596F3B9-A1EA-4849-BD9F-120D32E482C5}"/>
    <cellStyle name="Normal 14 2 2 2 3 2 2 2 2" xfId="33419" xr:uid="{D500252F-1614-4B26-814D-57221DA066C2}"/>
    <cellStyle name="Normal 14 2 2 2 3 2 2 3" xfId="24971" xr:uid="{5E7398E3-EE37-4CE1-9592-F879DEA45150}"/>
    <cellStyle name="Normal 14 2 2 2 3 2 3" xfId="12255" xr:uid="{499EF176-5569-4C63-B86A-F5E52DD149D1}"/>
    <cellStyle name="Normal 14 2 2 2 3 2 3 2" xfId="29195" xr:uid="{19E6F9E2-4439-46DE-A837-8BB7D7E4B1FC}"/>
    <cellStyle name="Normal 14 2 2 2 3 2 4" xfId="20747" xr:uid="{775E1227-AAC7-4887-BBEB-6A9F86B04079}"/>
    <cellStyle name="Normal 14 2 2 2 3 3" xfId="5919" xr:uid="{E12D87DD-4BA6-43DC-B498-A12778CD1B40}"/>
    <cellStyle name="Normal 14 2 2 2 3 3 2" xfId="14367" xr:uid="{EC230D09-D9A7-4191-9BAB-0C10BD5901B2}"/>
    <cellStyle name="Normal 14 2 2 2 3 3 2 2" xfId="31307" xr:uid="{39DEC54C-19AC-4C74-9314-ED8EB2EF64A7}"/>
    <cellStyle name="Normal 14 2 2 2 3 3 3" xfId="22859" xr:uid="{8115A28A-87ED-46AE-9CF5-E4DD9AA818CA}"/>
    <cellStyle name="Normal 14 2 2 2 3 4" xfId="10143" xr:uid="{27C5C8E5-E2EC-4EE5-83C3-DA83696CC8E9}"/>
    <cellStyle name="Normal 14 2 2 2 3 4 2" xfId="27083" xr:uid="{007DBA8C-B5A0-4E2E-B314-D60F7AAB9392}"/>
    <cellStyle name="Normal 14 2 2 2 3 5" xfId="18635" xr:uid="{26D5F5BC-30E7-4AB9-8E54-072C15C3690D}"/>
    <cellStyle name="Normal 14 2 2 2 4" xfId="2749" xr:uid="{210B93A6-3A4D-4371-B833-2B3A0362F4BA}"/>
    <cellStyle name="Normal 14 2 2 2 4 2" xfId="6975" xr:uid="{B2F589F6-CC48-4F78-AE3C-3396B5DE70CC}"/>
    <cellStyle name="Normal 14 2 2 2 4 2 2" xfId="15423" xr:uid="{A62E2E25-C7B4-4453-93B7-387DF807FDA7}"/>
    <cellStyle name="Normal 14 2 2 2 4 2 2 2" xfId="32363" xr:uid="{D51C4FEB-F47F-4D52-977A-C27476781A78}"/>
    <cellStyle name="Normal 14 2 2 2 4 2 3" xfId="23915" xr:uid="{5091F93B-C88C-4B1F-B5CC-D92708094B18}"/>
    <cellStyle name="Normal 14 2 2 2 4 3" xfId="11199" xr:uid="{D5552B53-FCA7-4AFC-A6FC-A8EEC93110EB}"/>
    <cellStyle name="Normal 14 2 2 2 4 3 2" xfId="28139" xr:uid="{1558C95F-1650-4516-8B8F-6502E4BE721E}"/>
    <cellStyle name="Normal 14 2 2 2 4 4" xfId="19691" xr:uid="{AC45D6EB-D7B0-4D8D-8224-6827708A8B5D}"/>
    <cellStyle name="Normal 14 2 2 2 5" xfId="4863" xr:uid="{4FFBD9DD-A9CA-4858-84B5-B5BC3A99F21C}"/>
    <cellStyle name="Normal 14 2 2 2 5 2" xfId="13311" xr:uid="{35BC198E-69E4-4743-AE9D-0EF9808B03E0}"/>
    <cellStyle name="Normal 14 2 2 2 5 2 2" xfId="30251" xr:uid="{2F36443C-638C-48F6-B6F9-725A024A9E8C}"/>
    <cellStyle name="Normal 14 2 2 2 5 3" xfId="21803" xr:uid="{F549E1D8-1744-457C-8DF0-EDB17EEA8D4F}"/>
    <cellStyle name="Normal 14 2 2 2 6" xfId="9087" xr:uid="{EE6DFEF5-2527-4BFC-81C6-734ACED84E57}"/>
    <cellStyle name="Normal 14 2 2 2 6 2" xfId="26027" xr:uid="{426F11EE-1E01-488F-BF76-9F533C77189B}"/>
    <cellStyle name="Normal 14 2 2 2 7" xfId="17579" xr:uid="{18E6A920-A97B-48B8-8FD1-9FA455135731}"/>
    <cellStyle name="Normal 14 2 2 3" xfId="807" xr:uid="{A13E4EF2-C58F-45EE-BB97-3E7E01C55E77}"/>
    <cellStyle name="Normal 14 2 2 3 2" xfId="1869" xr:uid="{02B4DCCB-C9D2-4C9E-8D17-F2C33D923EA9}"/>
    <cellStyle name="Normal 14 2 2 3 2 2" xfId="3981" xr:uid="{2DE14C25-BFBF-4743-8ECF-584C1FF9F719}"/>
    <cellStyle name="Normal 14 2 2 3 2 2 2" xfId="8207" xr:uid="{55C23475-B5C2-47EC-BCF0-B54A15093501}"/>
    <cellStyle name="Normal 14 2 2 3 2 2 2 2" xfId="16655" xr:uid="{CABA8308-6DAE-4404-ADCE-48CE2508A855}"/>
    <cellStyle name="Normal 14 2 2 3 2 2 2 2 2" xfId="33595" xr:uid="{C3ABE82A-6AE1-4F83-8FBF-CD16845F912F}"/>
    <cellStyle name="Normal 14 2 2 3 2 2 2 3" xfId="25147" xr:uid="{3DA18AA0-76BA-46A5-AF02-687C6044977A}"/>
    <cellStyle name="Normal 14 2 2 3 2 2 3" xfId="12431" xr:uid="{B4AA4A1D-FCFE-41B8-98E2-A9F98A54CD50}"/>
    <cellStyle name="Normal 14 2 2 3 2 2 3 2" xfId="29371" xr:uid="{27C1CB89-4544-4F29-8155-46BCCB6AF3C7}"/>
    <cellStyle name="Normal 14 2 2 3 2 2 4" xfId="20923" xr:uid="{7F699C87-ECB8-4233-9331-98D663174632}"/>
    <cellStyle name="Normal 14 2 2 3 2 3" xfId="6095" xr:uid="{6C5280ED-0C86-4F40-BC99-3250ADB38ABE}"/>
    <cellStyle name="Normal 14 2 2 3 2 3 2" xfId="14543" xr:uid="{16C77B1C-DEAA-422D-81BE-77F89AFE37C8}"/>
    <cellStyle name="Normal 14 2 2 3 2 3 2 2" xfId="31483" xr:uid="{6C271597-6ECE-4452-BDDF-90F0CF0EDBC1}"/>
    <cellStyle name="Normal 14 2 2 3 2 3 3" xfId="23035" xr:uid="{67130133-C0F5-4AC3-B10C-41125A990F39}"/>
    <cellStyle name="Normal 14 2 2 3 2 4" xfId="10319" xr:uid="{F6D2ECBC-61E8-4BEB-A063-C035F75080B5}"/>
    <cellStyle name="Normal 14 2 2 3 2 4 2" xfId="27259" xr:uid="{A1D3D8B8-6D94-4543-B25C-FF42F86FFEAF}"/>
    <cellStyle name="Normal 14 2 2 3 2 5" xfId="18811" xr:uid="{85690A27-2D70-4723-AAE1-A2BE4842C0D5}"/>
    <cellStyle name="Normal 14 2 2 3 3" xfId="2925" xr:uid="{4A36138B-CCD7-4D75-A42D-6FC922C64A92}"/>
    <cellStyle name="Normal 14 2 2 3 3 2" xfId="7151" xr:uid="{D6BB2D66-889F-48E5-B49C-2B588DFFC052}"/>
    <cellStyle name="Normal 14 2 2 3 3 2 2" xfId="15599" xr:uid="{DB0A7D08-04C2-47C0-B245-88DD1C2D147F}"/>
    <cellStyle name="Normal 14 2 2 3 3 2 2 2" xfId="32539" xr:uid="{EA35F6DF-ED12-4AD0-859E-02039D9D2752}"/>
    <cellStyle name="Normal 14 2 2 3 3 2 3" xfId="24091" xr:uid="{EC3C2BEE-39C0-4C68-98E2-BBD2BA7C4847}"/>
    <cellStyle name="Normal 14 2 2 3 3 3" xfId="11375" xr:uid="{272E6CE2-5F7D-4924-AA21-F471BE7157A6}"/>
    <cellStyle name="Normal 14 2 2 3 3 3 2" xfId="28315" xr:uid="{B3114912-C7E2-4B0A-8CAA-3419FC7F4006}"/>
    <cellStyle name="Normal 14 2 2 3 3 4" xfId="19867" xr:uid="{AC0B7134-C519-4129-BBC3-0A157B6D1F40}"/>
    <cellStyle name="Normal 14 2 2 3 4" xfId="5039" xr:uid="{5AC580EE-18D8-44A4-A54D-528F76DE68C6}"/>
    <cellStyle name="Normal 14 2 2 3 4 2" xfId="13487" xr:uid="{21D0EA17-492D-4AE1-88C9-D705C8B8E49A}"/>
    <cellStyle name="Normal 14 2 2 3 4 2 2" xfId="30427" xr:uid="{624E41EE-420A-4C2D-8D1F-DF65555E3F33}"/>
    <cellStyle name="Normal 14 2 2 3 4 3" xfId="21979" xr:uid="{F38CA8A3-2643-42EB-8EFE-C20AD601FA47}"/>
    <cellStyle name="Normal 14 2 2 3 5" xfId="9263" xr:uid="{F32EC449-6929-4CB6-AC34-33CC6EDE3413}"/>
    <cellStyle name="Normal 14 2 2 3 5 2" xfId="26203" xr:uid="{63E68891-CB8F-4B11-8F67-7FB2E863A08A}"/>
    <cellStyle name="Normal 14 2 2 3 6" xfId="17755" xr:uid="{F9492937-388C-4FEA-A506-7E1771549DFA}"/>
    <cellStyle name="Normal 14 2 2 4" xfId="1159" xr:uid="{4B474F5F-D958-4A41-95D0-535DB213370E}"/>
    <cellStyle name="Normal 14 2 2 4 2" xfId="2221" xr:uid="{B9B878F6-CB42-40D6-BAD7-E16C7E461629}"/>
    <cellStyle name="Normal 14 2 2 4 2 2" xfId="4333" xr:uid="{FA7A7FD2-78D6-4E4B-9BE4-FE0E3586758E}"/>
    <cellStyle name="Normal 14 2 2 4 2 2 2" xfId="8559" xr:uid="{286BD623-2BA5-4EFB-A787-69CB2EA00AEF}"/>
    <cellStyle name="Normal 14 2 2 4 2 2 2 2" xfId="17007" xr:uid="{A54B032F-0468-4CB0-A4A7-111DC54C8E53}"/>
    <cellStyle name="Normal 14 2 2 4 2 2 2 2 2" xfId="33947" xr:uid="{2BF60E17-FDC3-47D9-8878-1F2912A000E0}"/>
    <cellStyle name="Normal 14 2 2 4 2 2 2 3" xfId="25499" xr:uid="{CF609686-29D0-49A3-A36E-81E53208CC30}"/>
    <cellStyle name="Normal 14 2 2 4 2 2 3" xfId="12783" xr:uid="{6E374C27-66AE-488A-9986-8A8AF63E7C1F}"/>
    <cellStyle name="Normal 14 2 2 4 2 2 3 2" xfId="29723" xr:uid="{EE127FFF-5921-4E1B-94E6-63C3F8D378A9}"/>
    <cellStyle name="Normal 14 2 2 4 2 2 4" xfId="21275" xr:uid="{D3526EE2-F39F-4803-AA55-65C8D071EC2F}"/>
    <cellStyle name="Normal 14 2 2 4 2 3" xfId="6447" xr:uid="{84B22B15-BF38-4C09-B420-7AC89F9BB4FB}"/>
    <cellStyle name="Normal 14 2 2 4 2 3 2" xfId="14895" xr:uid="{10F86BBA-67F6-41EE-8A37-8B082A5CD54E}"/>
    <cellStyle name="Normal 14 2 2 4 2 3 2 2" xfId="31835" xr:uid="{37F6FB54-A4DA-4F38-BD1C-C111EF23A733}"/>
    <cellStyle name="Normal 14 2 2 4 2 3 3" xfId="23387" xr:uid="{7D613AC2-005E-4DBF-AF0B-2E92DD40F04C}"/>
    <cellStyle name="Normal 14 2 2 4 2 4" xfId="10671" xr:uid="{A2BBA8F2-822E-4BC0-B27A-A306D7283CC9}"/>
    <cellStyle name="Normal 14 2 2 4 2 4 2" xfId="27611" xr:uid="{2F75D310-07FC-4612-91B6-0CAF3AD4E6C1}"/>
    <cellStyle name="Normal 14 2 2 4 2 5" xfId="19163" xr:uid="{13BBD3BE-4B2B-41BF-A2D1-099EF3BE4D2A}"/>
    <cellStyle name="Normal 14 2 2 4 3" xfId="3277" xr:uid="{776D41E1-914B-4148-BB91-260C3C88B64E}"/>
    <cellStyle name="Normal 14 2 2 4 3 2" xfId="7503" xr:uid="{95C9A182-AB9B-43F7-B627-E0225BD3BC6A}"/>
    <cellStyle name="Normal 14 2 2 4 3 2 2" xfId="15951" xr:uid="{6B35AAA9-9C10-4EAA-A17E-A1164ED5DBFB}"/>
    <cellStyle name="Normal 14 2 2 4 3 2 2 2" xfId="32891" xr:uid="{DC27025F-8BD0-4D7D-9CB8-96858A9A5A89}"/>
    <cellStyle name="Normal 14 2 2 4 3 2 3" xfId="24443" xr:uid="{C15AD0F2-BE67-48EE-AFE7-B8B50A5BA7C9}"/>
    <cellStyle name="Normal 14 2 2 4 3 3" xfId="11727" xr:uid="{CBF55263-7E5D-4133-A57E-FF516864DF1F}"/>
    <cellStyle name="Normal 14 2 2 4 3 3 2" xfId="28667" xr:uid="{9F82AD6D-419D-4A31-A93D-8EE3A990B0AB}"/>
    <cellStyle name="Normal 14 2 2 4 3 4" xfId="20219" xr:uid="{DD0E1C44-0AC7-47F7-9112-441A1C8A829E}"/>
    <cellStyle name="Normal 14 2 2 4 4" xfId="5391" xr:uid="{459DC495-AFCC-4670-A3AB-A4358D698A7D}"/>
    <cellStyle name="Normal 14 2 2 4 4 2" xfId="13839" xr:uid="{FE1CBB3F-D2B5-44ED-9B04-09D59D87772F}"/>
    <cellStyle name="Normal 14 2 2 4 4 2 2" xfId="30779" xr:uid="{E6E711A5-4383-42CC-87CF-428CBB338A7A}"/>
    <cellStyle name="Normal 14 2 2 4 4 3" xfId="22331" xr:uid="{A9884EBA-4640-42B4-AE3F-B1C7A40FC41C}"/>
    <cellStyle name="Normal 14 2 2 4 5" xfId="9615" xr:uid="{1E9CFEC0-568E-4FAE-90E8-ED3DC25AC6E3}"/>
    <cellStyle name="Normal 14 2 2 4 5 2" xfId="26555" xr:uid="{49BC9132-360A-43C5-B72C-DA39DF7D9866}"/>
    <cellStyle name="Normal 14 2 2 4 6" xfId="18107" xr:uid="{B50A4A48-FD1B-4109-AFE7-07E3B1F23325}"/>
    <cellStyle name="Normal 14 2 2 5" xfId="1341" xr:uid="{9F31508A-3491-46D8-84BD-34B7F7D9735B}"/>
    <cellStyle name="Normal 14 2 2 5 2" xfId="2397" xr:uid="{A079352F-205E-494A-8677-B06BD76CE7A2}"/>
    <cellStyle name="Normal 14 2 2 5 2 2" xfId="4509" xr:uid="{A8F60D5B-FC4A-4DCB-9423-CA5BA91039A9}"/>
    <cellStyle name="Normal 14 2 2 5 2 2 2" xfId="8735" xr:uid="{477DAA9F-50E6-4545-9DEA-22475525CA9B}"/>
    <cellStyle name="Normal 14 2 2 5 2 2 2 2" xfId="17183" xr:uid="{CF8C372E-F327-48AD-98C3-8E005E56D5DC}"/>
    <cellStyle name="Normal 14 2 2 5 2 2 2 2 2" xfId="34123" xr:uid="{B46CF034-2684-4217-9B82-539F0A387367}"/>
    <cellStyle name="Normal 14 2 2 5 2 2 2 3" xfId="25675" xr:uid="{A9AD22CB-16CB-48B7-BBD4-F7A9596BDB5D}"/>
    <cellStyle name="Normal 14 2 2 5 2 2 3" xfId="12959" xr:uid="{D9875B0C-B9B8-44FC-8783-D4B1A30C97EC}"/>
    <cellStyle name="Normal 14 2 2 5 2 2 3 2" xfId="29899" xr:uid="{31368DA3-3311-4895-9AF7-4FC94E38241D}"/>
    <cellStyle name="Normal 14 2 2 5 2 2 4" xfId="21451" xr:uid="{0E7C9047-6153-4F4E-A8F0-29415615869F}"/>
    <cellStyle name="Normal 14 2 2 5 2 3" xfId="6623" xr:uid="{D4F9D669-A275-45D1-86D9-E95F37F697F3}"/>
    <cellStyle name="Normal 14 2 2 5 2 3 2" xfId="15071" xr:uid="{B02B8A9A-61FF-4D24-9999-F6596C8C836B}"/>
    <cellStyle name="Normal 14 2 2 5 2 3 2 2" xfId="32011" xr:uid="{22103BEE-B555-4CF7-84A5-E0FDDB7FBAC4}"/>
    <cellStyle name="Normal 14 2 2 5 2 3 3" xfId="23563" xr:uid="{64D3BE43-B315-4FD7-89C5-F1B8CBAEFD06}"/>
    <cellStyle name="Normal 14 2 2 5 2 4" xfId="10847" xr:uid="{B2319DCE-8B49-4CBE-9287-A82F6924D0A5}"/>
    <cellStyle name="Normal 14 2 2 5 2 4 2" xfId="27787" xr:uid="{7C3ABC16-AD62-4E6E-9847-828A20F35C00}"/>
    <cellStyle name="Normal 14 2 2 5 2 5" xfId="19339" xr:uid="{54832003-E0AB-4F61-B2C6-DCE86696F985}"/>
    <cellStyle name="Normal 14 2 2 5 3" xfId="3453" xr:uid="{29D21B24-D81D-400E-A82E-D24D04C5713E}"/>
    <cellStyle name="Normal 14 2 2 5 3 2" xfId="7679" xr:uid="{301C9F98-0723-40E5-8D3E-E141263F13DF}"/>
    <cellStyle name="Normal 14 2 2 5 3 2 2" xfId="16127" xr:uid="{937BD4C0-3A93-46CF-8A89-17D9D30DCC0E}"/>
    <cellStyle name="Normal 14 2 2 5 3 2 2 2" xfId="33067" xr:uid="{760908BD-CDEB-4546-9C34-3573688118FD}"/>
    <cellStyle name="Normal 14 2 2 5 3 2 3" xfId="24619" xr:uid="{A9932FFE-37AC-43DC-8E73-BF1C4B6FF177}"/>
    <cellStyle name="Normal 14 2 2 5 3 3" xfId="11903" xr:uid="{91D75973-B795-4B1B-B870-877393E24EE8}"/>
    <cellStyle name="Normal 14 2 2 5 3 3 2" xfId="28843" xr:uid="{E22E9D2B-27F9-46A4-A90A-5709949FF98F}"/>
    <cellStyle name="Normal 14 2 2 5 3 4" xfId="20395" xr:uid="{F8472F1E-6CCA-4125-BC22-2E1E013A07DD}"/>
    <cellStyle name="Normal 14 2 2 5 4" xfId="5567" xr:uid="{3A410648-936B-4193-B85F-A8DF3B1F4CB8}"/>
    <cellStyle name="Normal 14 2 2 5 4 2" xfId="14015" xr:uid="{A9F799C7-CE7A-4506-9D93-A31E0FE93B76}"/>
    <cellStyle name="Normal 14 2 2 5 4 2 2" xfId="30955" xr:uid="{B91B7942-71AE-4F3E-890E-BC3E5FCFAD9E}"/>
    <cellStyle name="Normal 14 2 2 5 4 3" xfId="22507" xr:uid="{C1D05C3B-B155-40EA-8BD6-43B3E6041829}"/>
    <cellStyle name="Normal 14 2 2 5 5" xfId="9791" xr:uid="{E27DA090-6769-41D5-98FC-47BAFF5E7566}"/>
    <cellStyle name="Normal 14 2 2 5 5 2" xfId="26731" xr:uid="{5E6DB52B-5483-45CA-A9BD-660132AF4F07}"/>
    <cellStyle name="Normal 14 2 2 5 6" xfId="18283" xr:uid="{41B3A5DE-B578-4673-9A5C-70132D5A8F7C}"/>
    <cellStyle name="Normal 14 2 2 6" xfId="1517" xr:uid="{C18DFEC0-53C6-470E-BDF4-2F065A1F7A01}"/>
    <cellStyle name="Normal 14 2 2 6 2" xfId="3629" xr:uid="{EDBA3545-FACC-4D96-9310-707D930ECB1A}"/>
    <cellStyle name="Normal 14 2 2 6 2 2" xfId="7855" xr:uid="{A8C97588-AA16-465B-A7BA-A9AF23E14939}"/>
    <cellStyle name="Normal 14 2 2 6 2 2 2" xfId="16303" xr:uid="{97466E1F-327C-494E-99FE-C58CE4D51BD1}"/>
    <cellStyle name="Normal 14 2 2 6 2 2 2 2" xfId="33243" xr:uid="{FCD91867-6564-469A-A172-F924E7BABA53}"/>
    <cellStyle name="Normal 14 2 2 6 2 2 3" xfId="24795" xr:uid="{7919DBA3-3802-4349-A4AC-EFFD8314D759}"/>
    <cellStyle name="Normal 14 2 2 6 2 3" xfId="12079" xr:uid="{A7B626F7-63F4-470D-9871-7B87E781B29D}"/>
    <cellStyle name="Normal 14 2 2 6 2 3 2" xfId="29019" xr:uid="{E347BD0F-070B-4331-B0A7-5962EF66D325}"/>
    <cellStyle name="Normal 14 2 2 6 2 4" xfId="20571" xr:uid="{3B450156-5D52-4A29-914E-8D87A259FA28}"/>
    <cellStyle name="Normal 14 2 2 6 3" xfId="5743" xr:uid="{53E0A784-3C8D-46A0-8549-009DC9164FDB}"/>
    <cellStyle name="Normal 14 2 2 6 3 2" xfId="14191" xr:uid="{7BE5965D-68F0-4D0D-BF49-F3C282A5FA52}"/>
    <cellStyle name="Normal 14 2 2 6 3 2 2" xfId="31131" xr:uid="{3EBE9683-167A-48F7-981D-198810588507}"/>
    <cellStyle name="Normal 14 2 2 6 3 3" xfId="22683" xr:uid="{7F1F2987-AEC2-4047-8DBD-5241CFD4BA8B}"/>
    <cellStyle name="Normal 14 2 2 6 4" xfId="9967" xr:uid="{9183F58E-B12B-4B47-987C-DFD6B42ED48E}"/>
    <cellStyle name="Normal 14 2 2 6 4 2" xfId="26907" xr:uid="{B15690AB-8EEF-4A5A-A654-F41848399C52}"/>
    <cellStyle name="Normal 14 2 2 6 5" xfId="18459" xr:uid="{73A9D4F1-7397-4337-9E63-54260C6C5130}"/>
    <cellStyle name="Normal 14 2 2 7" xfId="2573" xr:uid="{EB293570-1176-4CC7-B05A-E9976DD1C161}"/>
    <cellStyle name="Normal 14 2 2 7 2" xfId="6799" xr:uid="{4DEB525A-9A3E-4918-BAA5-136FB02B1CDD}"/>
    <cellStyle name="Normal 14 2 2 7 2 2" xfId="15247" xr:uid="{4F2E9D05-2050-4044-AAC3-1593CBE6FD90}"/>
    <cellStyle name="Normal 14 2 2 7 2 2 2" xfId="32187" xr:uid="{A7060D7B-FC2E-4A10-8481-53162F0EEFB4}"/>
    <cellStyle name="Normal 14 2 2 7 2 3" xfId="23739" xr:uid="{1211DF77-04DD-4C6A-9338-6732CD738FAB}"/>
    <cellStyle name="Normal 14 2 2 7 3" xfId="11023" xr:uid="{561D6BD7-87CB-47E8-A386-73E0F73D07E1}"/>
    <cellStyle name="Normal 14 2 2 7 3 2" xfId="27963" xr:uid="{92D69FD8-B39F-4992-AE87-008E6E7639EB}"/>
    <cellStyle name="Normal 14 2 2 7 4" xfId="19515" xr:uid="{A5D7A4F5-0998-4C52-B8F2-6DA1B215047B}"/>
    <cellStyle name="Normal 14 2 2 8" xfId="4686" xr:uid="{BDE180CB-8357-43E3-8A4E-E7DE5DAB40D8}"/>
    <cellStyle name="Normal 14 2 2 8 2" xfId="13135" xr:uid="{698B1A7B-BB9E-4E9F-B1FD-C6B6103B4535}"/>
    <cellStyle name="Normal 14 2 2 8 2 2" xfId="30075" xr:uid="{B917C73C-893B-423C-A6E8-215886CB4C79}"/>
    <cellStyle name="Normal 14 2 2 8 3" xfId="21627" xr:uid="{4D27D57D-6802-4296-8DD0-FD6BB282D569}"/>
    <cellStyle name="Normal 14 2 2 9" xfId="8911" xr:uid="{060D4BF7-4CCD-4FD5-ABA0-950D6967B45B}"/>
    <cellStyle name="Normal 14 2 2 9 2" xfId="25851" xr:uid="{B276165C-9E71-4C5C-9510-DE471CBF79EF}"/>
    <cellStyle name="Normal 14 2 3" xfId="294" xr:uid="{3DE740F8-39BA-489D-A118-9F7920C5FC6C}"/>
    <cellStyle name="Normal 14 2 3 10" xfId="17404" xr:uid="{BDE54E7E-34D0-4A5D-BF6E-FE114B379833}"/>
    <cellStyle name="Normal 14 2 3 2" xfId="632" xr:uid="{B6F28ED1-3BCC-405D-8B9B-C10E3A0D505B}"/>
    <cellStyle name="Normal 14 2 3 2 2" xfId="984" xr:uid="{6B292511-FB5D-49EC-8311-7B2B586F56A3}"/>
    <cellStyle name="Normal 14 2 3 2 2 2" xfId="2046" xr:uid="{C9AD507F-FB65-4859-9834-F412405568DD}"/>
    <cellStyle name="Normal 14 2 3 2 2 2 2" xfId="4158" xr:uid="{66D3C203-EF53-4D94-8F73-028D0641CAFE}"/>
    <cellStyle name="Normal 14 2 3 2 2 2 2 2" xfId="8384" xr:uid="{0A346CDE-3FF6-4090-995E-790CB93B5A0E}"/>
    <cellStyle name="Normal 14 2 3 2 2 2 2 2 2" xfId="16832" xr:uid="{767283A2-40B0-4C95-8DBD-BE4A64D941D5}"/>
    <cellStyle name="Normal 14 2 3 2 2 2 2 2 2 2" xfId="33772" xr:uid="{A33D939A-C67B-40E3-AE8D-A7962D186024}"/>
    <cellStyle name="Normal 14 2 3 2 2 2 2 2 3" xfId="25324" xr:uid="{81846F19-C276-404D-B420-913204FFC0C5}"/>
    <cellStyle name="Normal 14 2 3 2 2 2 2 3" xfId="12608" xr:uid="{9191EAB8-C20F-42CA-AF31-1A3D0F24E5DD}"/>
    <cellStyle name="Normal 14 2 3 2 2 2 2 3 2" xfId="29548" xr:uid="{66806117-9F95-49A2-866A-5F664E0ABF9A}"/>
    <cellStyle name="Normal 14 2 3 2 2 2 2 4" xfId="21100" xr:uid="{E0B61850-63FD-4256-84D8-0ABA1E15C35D}"/>
    <cellStyle name="Normal 14 2 3 2 2 2 3" xfId="6272" xr:uid="{201C2D92-DD9D-4691-B97A-B424FDD9069D}"/>
    <cellStyle name="Normal 14 2 3 2 2 2 3 2" xfId="14720" xr:uid="{175E9637-DE58-46C1-A55A-E7439AD11BF0}"/>
    <cellStyle name="Normal 14 2 3 2 2 2 3 2 2" xfId="31660" xr:uid="{E53FF7A4-B537-4562-837F-881658C01E8C}"/>
    <cellStyle name="Normal 14 2 3 2 2 2 3 3" xfId="23212" xr:uid="{38014480-BE9C-403C-A257-73B3BE30EBC3}"/>
    <cellStyle name="Normal 14 2 3 2 2 2 4" xfId="10496" xr:uid="{160DCFB5-C13A-47F0-99B0-08102F376EAD}"/>
    <cellStyle name="Normal 14 2 3 2 2 2 4 2" xfId="27436" xr:uid="{9A538E4C-46AE-4C21-8118-94472FC29671}"/>
    <cellStyle name="Normal 14 2 3 2 2 2 5" xfId="18988" xr:uid="{E937DA34-79DC-45F1-B339-5036A8FE9DA3}"/>
    <cellStyle name="Normal 14 2 3 2 2 3" xfId="3102" xr:uid="{DEA7889F-1B1F-4DEA-90D7-3BF123429140}"/>
    <cellStyle name="Normal 14 2 3 2 2 3 2" xfId="7328" xr:uid="{5F707EDA-1F6B-4EF1-BEFC-89BE3B885663}"/>
    <cellStyle name="Normal 14 2 3 2 2 3 2 2" xfId="15776" xr:uid="{748D253C-5DBC-4B07-B9B9-637939EA0B2B}"/>
    <cellStyle name="Normal 14 2 3 2 2 3 2 2 2" xfId="32716" xr:uid="{337D2EE2-3DEC-4A73-B72E-4EC01EE6D881}"/>
    <cellStyle name="Normal 14 2 3 2 2 3 2 3" xfId="24268" xr:uid="{E9A66DE0-7ED7-4FF7-95A5-6B8C73AEE563}"/>
    <cellStyle name="Normal 14 2 3 2 2 3 3" xfId="11552" xr:uid="{5298B8A8-52A1-4D0E-83C5-ACA0004442FB}"/>
    <cellStyle name="Normal 14 2 3 2 2 3 3 2" xfId="28492" xr:uid="{930444F4-C153-4E4A-A405-BB8F0FFC211B}"/>
    <cellStyle name="Normal 14 2 3 2 2 3 4" xfId="20044" xr:uid="{C8C904F5-0347-43F6-99CC-0C751627EF65}"/>
    <cellStyle name="Normal 14 2 3 2 2 4" xfId="5216" xr:uid="{8CB2A201-443C-49D4-A124-C2566F653A31}"/>
    <cellStyle name="Normal 14 2 3 2 2 4 2" xfId="13664" xr:uid="{FD254400-21E0-4D8E-A1EB-5A7EA39F35DD}"/>
    <cellStyle name="Normal 14 2 3 2 2 4 2 2" xfId="30604" xr:uid="{0D6DD5C6-1DA7-4D96-B6EA-D607C0E912BA}"/>
    <cellStyle name="Normal 14 2 3 2 2 4 3" xfId="22156" xr:uid="{1574FD9F-1794-44E5-910A-BE7AB5F006C6}"/>
    <cellStyle name="Normal 14 2 3 2 2 5" xfId="9440" xr:uid="{311C899A-C823-4A0D-8B95-1499391F009E}"/>
    <cellStyle name="Normal 14 2 3 2 2 5 2" xfId="26380" xr:uid="{F0DAC4F5-261D-4206-99E6-682DBCCBAE5E}"/>
    <cellStyle name="Normal 14 2 3 2 2 6" xfId="17932" xr:uid="{F3BBD70F-C0C3-47DA-8ED0-22E9A5501746}"/>
    <cellStyle name="Normal 14 2 3 2 3" xfId="1694" xr:uid="{EB53251F-212D-46D3-B56D-EAC3B1D259C6}"/>
    <cellStyle name="Normal 14 2 3 2 3 2" xfId="3806" xr:uid="{8E692248-D678-4D03-BA50-98B4C40F6C12}"/>
    <cellStyle name="Normal 14 2 3 2 3 2 2" xfId="8032" xr:uid="{8FDFFEB7-144F-4B25-87D2-7A37CB84A743}"/>
    <cellStyle name="Normal 14 2 3 2 3 2 2 2" xfId="16480" xr:uid="{E386A31E-8D48-4140-9D27-FEB7291E1CDC}"/>
    <cellStyle name="Normal 14 2 3 2 3 2 2 2 2" xfId="33420" xr:uid="{F9DC1158-7DBA-4740-944F-A84A862F56BD}"/>
    <cellStyle name="Normal 14 2 3 2 3 2 2 3" xfId="24972" xr:uid="{AE8467D2-9529-4DEA-AEF5-A66F8115BE42}"/>
    <cellStyle name="Normal 14 2 3 2 3 2 3" xfId="12256" xr:uid="{44E13058-6A34-42C2-A4DF-3D72ADB6CA8A}"/>
    <cellStyle name="Normal 14 2 3 2 3 2 3 2" xfId="29196" xr:uid="{F5905DC5-50C8-46D8-AB41-1144C41B035E}"/>
    <cellStyle name="Normal 14 2 3 2 3 2 4" xfId="20748" xr:uid="{3D54FD2C-E5CF-4A1F-AD54-D456BB0B00DC}"/>
    <cellStyle name="Normal 14 2 3 2 3 3" xfId="5920" xr:uid="{9EA97CF5-F625-4197-B955-0D135C0E42BE}"/>
    <cellStyle name="Normal 14 2 3 2 3 3 2" xfId="14368" xr:uid="{0DE2E8AB-127C-429D-B965-31283D868631}"/>
    <cellStyle name="Normal 14 2 3 2 3 3 2 2" xfId="31308" xr:uid="{92B25053-6E19-4177-AA62-9D9ED2B60C3C}"/>
    <cellStyle name="Normal 14 2 3 2 3 3 3" xfId="22860" xr:uid="{EA3BC8F0-A4B6-4EEC-A7A9-2790B36AA925}"/>
    <cellStyle name="Normal 14 2 3 2 3 4" xfId="10144" xr:uid="{E9160D4F-91EC-42FA-A492-EBDD4D2B455D}"/>
    <cellStyle name="Normal 14 2 3 2 3 4 2" xfId="27084" xr:uid="{2D0300D3-C0A9-4370-8882-43BF5A45F2B4}"/>
    <cellStyle name="Normal 14 2 3 2 3 5" xfId="18636" xr:uid="{7C5331DE-02C6-41B9-BE5D-1389C6FDE768}"/>
    <cellStyle name="Normal 14 2 3 2 4" xfId="2750" xr:uid="{F754D97A-FA52-4E52-99A9-28AFDB3AA153}"/>
    <cellStyle name="Normal 14 2 3 2 4 2" xfId="6976" xr:uid="{63977E82-52F2-4E27-9CAA-4C8F4AC4C5F2}"/>
    <cellStyle name="Normal 14 2 3 2 4 2 2" xfId="15424" xr:uid="{6E32B3DB-4FCB-4D81-B833-734F35BCC9B1}"/>
    <cellStyle name="Normal 14 2 3 2 4 2 2 2" xfId="32364" xr:uid="{4284F4F6-75B2-4D97-969D-17AF75041DF5}"/>
    <cellStyle name="Normal 14 2 3 2 4 2 3" xfId="23916" xr:uid="{1EE9013F-1561-4594-A23D-1D28A49A460E}"/>
    <cellStyle name="Normal 14 2 3 2 4 3" xfId="11200" xr:uid="{9E001FF0-E7CF-45EE-89CD-E265B1E5AC63}"/>
    <cellStyle name="Normal 14 2 3 2 4 3 2" xfId="28140" xr:uid="{1EB658AB-8CED-4DDA-9086-2C9C824EEEBF}"/>
    <cellStyle name="Normal 14 2 3 2 4 4" xfId="19692" xr:uid="{2EE73BE7-2F32-46DC-B3EB-6E38E79046D5}"/>
    <cellStyle name="Normal 14 2 3 2 5" xfId="4864" xr:uid="{8EBF1083-FF3F-4E9B-AA3E-BE5685C210EB}"/>
    <cellStyle name="Normal 14 2 3 2 5 2" xfId="13312" xr:uid="{33D90D4A-541B-4D6C-8661-29E1C9ED79E0}"/>
    <cellStyle name="Normal 14 2 3 2 5 2 2" xfId="30252" xr:uid="{4F56176D-FDA4-48CA-A8D8-608A54600ACF}"/>
    <cellStyle name="Normal 14 2 3 2 5 3" xfId="21804" xr:uid="{A0109EC1-4D17-4FCC-9470-8DEEE0FB6602}"/>
    <cellStyle name="Normal 14 2 3 2 6" xfId="9088" xr:uid="{238ED65C-554E-46AE-A3D1-66D79B7A84F7}"/>
    <cellStyle name="Normal 14 2 3 2 6 2" xfId="26028" xr:uid="{46631AB8-118E-48A9-930F-3729FBE3B4EA}"/>
    <cellStyle name="Normal 14 2 3 2 7" xfId="17580" xr:uid="{176AEE5B-7077-4A7D-8F41-4B62B4618CDA}"/>
    <cellStyle name="Normal 14 2 3 3" xfId="808" xr:uid="{46B1C498-BD9B-4979-8F60-909BF70E8CF5}"/>
    <cellStyle name="Normal 14 2 3 3 2" xfId="1870" xr:uid="{49A67A9E-81F1-4D23-8DDB-2FDF460D3429}"/>
    <cellStyle name="Normal 14 2 3 3 2 2" xfId="3982" xr:uid="{72A54080-6630-4C19-8957-C01D95B85C5D}"/>
    <cellStyle name="Normal 14 2 3 3 2 2 2" xfId="8208" xr:uid="{8DFBFA1A-2D77-40DE-825E-AA8B44D13865}"/>
    <cellStyle name="Normal 14 2 3 3 2 2 2 2" xfId="16656" xr:uid="{F36781D1-DD42-4E96-99E1-4AAF0A3BC78A}"/>
    <cellStyle name="Normal 14 2 3 3 2 2 2 2 2" xfId="33596" xr:uid="{80920E7C-0E8E-40DD-9FE7-E905445BC368}"/>
    <cellStyle name="Normal 14 2 3 3 2 2 2 3" xfId="25148" xr:uid="{AF272861-7AB4-44EA-8B3F-08209D034AF8}"/>
    <cellStyle name="Normal 14 2 3 3 2 2 3" xfId="12432" xr:uid="{A948C8FD-AAAB-48FA-AC87-6A1FD474A143}"/>
    <cellStyle name="Normal 14 2 3 3 2 2 3 2" xfId="29372" xr:uid="{ED1998D1-A070-497F-A9C1-7AE70B0D664A}"/>
    <cellStyle name="Normal 14 2 3 3 2 2 4" xfId="20924" xr:uid="{F15DF2B8-B485-4BB9-B9FB-DF1615818EC0}"/>
    <cellStyle name="Normal 14 2 3 3 2 3" xfId="6096" xr:uid="{36B9846F-8DDC-470E-B05D-DE24D97BBE8E}"/>
    <cellStyle name="Normal 14 2 3 3 2 3 2" xfId="14544" xr:uid="{3E733DDA-10BF-4F9F-BD66-710BB26B8CAF}"/>
    <cellStyle name="Normal 14 2 3 3 2 3 2 2" xfId="31484" xr:uid="{1BB5081A-81B8-4980-BA11-2B63FC283BE3}"/>
    <cellStyle name="Normal 14 2 3 3 2 3 3" xfId="23036" xr:uid="{7BDE9E1F-04DC-4394-963E-5190751477D1}"/>
    <cellStyle name="Normal 14 2 3 3 2 4" xfId="10320" xr:uid="{EAB39515-36E8-4FBB-9F19-8CB6BD4CEE12}"/>
    <cellStyle name="Normal 14 2 3 3 2 4 2" xfId="27260" xr:uid="{0BA2A5C9-E9CB-4C16-B1DE-077356D82391}"/>
    <cellStyle name="Normal 14 2 3 3 2 5" xfId="18812" xr:uid="{587115E5-C92D-4497-B196-491ED233F511}"/>
    <cellStyle name="Normal 14 2 3 3 3" xfId="2926" xr:uid="{48DE6E6A-9A94-4610-8337-3164C2554B5C}"/>
    <cellStyle name="Normal 14 2 3 3 3 2" xfId="7152" xr:uid="{85E6F7A5-4A4F-4951-9300-51CDBB2DB0DF}"/>
    <cellStyle name="Normal 14 2 3 3 3 2 2" xfId="15600" xr:uid="{572453E4-D747-472E-8419-5A6A45B8942D}"/>
    <cellStyle name="Normal 14 2 3 3 3 2 2 2" xfId="32540" xr:uid="{9B537117-6E0C-4EFD-93A1-D18E6DC573B8}"/>
    <cellStyle name="Normal 14 2 3 3 3 2 3" xfId="24092" xr:uid="{DBC77CA3-B92A-4758-A079-DB9448A485E2}"/>
    <cellStyle name="Normal 14 2 3 3 3 3" xfId="11376" xr:uid="{2851E25B-721F-4C5E-AAA2-C9982C7EF737}"/>
    <cellStyle name="Normal 14 2 3 3 3 3 2" xfId="28316" xr:uid="{D9317CF9-B5AA-4E24-9170-C09D25CFC018}"/>
    <cellStyle name="Normal 14 2 3 3 3 4" xfId="19868" xr:uid="{8C2246E7-6A52-49CC-918C-D863DEF5A779}"/>
    <cellStyle name="Normal 14 2 3 3 4" xfId="5040" xr:uid="{832CF555-19A4-41AF-B29C-33A24061E340}"/>
    <cellStyle name="Normal 14 2 3 3 4 2" xfId="13488" xr:uid="{201957A5-118D-403B-BDF4-FC242030DCEA}"/>
    <cellStyle name="Normal 14 2 3 3 4 2 2" xfId="30428" xr:uid="{3E81CAC8-F2AE-4F70-A1ED-B6F83AB2F12E}"/>
    <cellStyle name="Normal 14 2 3 3 4 3" xfId="21980" xr:uid="{EFB396CF-EB13-440D-96A7-80F5CD4611CD}"/>
    <cellStyle name="Normal 14 2 3 3 5" xfId="9264" xr:uid="{4915E130-C405-4D70-BF63-2F6BFC310109}"/>
    <cellStyle name="Normal 14 2 3 3 5 2" xfId="26204" xr:uid="{622A97F0-2919-4B61-88C5-0A48ADA8D355}"/>
    <cellStyle name="Normal 14 2 3 3 6" xfId="17756" xr:uid="{B7ED8ED5-1810-45A7-A53A-E62A1574BDC5}"/>
    <cellStyle name="Normal 14 2 3 4" xfId="1160" xr:uid="{00592CEE-5417-4294-8D64-F7A3C0441E9A}"/>
    <cellStyle name="Normal 14 2 3 4 2" xfId="2222" xr:uid="{6F9A7FD2-3CE9-42F2-840F-135268D66FEC}"/>
    <cellStyle name="Normal 14 2 3 4 2 2" xfId="4334" xr:uid="{0E19B8F7-28E7-4B5E-8918-554F35B6F7B6}"/>
    <cellStyle name="Normal 14 2 3 4 2 2 2" xfId="8560" xr:uid="{CA9D6826-FA14-48FC-AA71-7723D4AC9934}"/>
    <cellStyle name="Normal 14 2 3 4 2 2 2 2" xfId="17008" xr:uid="{6C1A67E2-5625-4CC5-871C-720CC39B1E7A}"/>
    <cellStyle name="Normal 14 2 3 4 2 2 2 2 2" xfId="33948" xr:uid="{30003276-4B2F-42B4-B7D4-89B71C2A27F4}"/>
    <cellStyle name="Normal 14 2 3 4 2 2 2 3" xfId="25500" xr:uid="{FBF5CA27-3CB0-4FF1-94E8-175E6E8DE15C}"/>
    <cellStyle name="Normal 14 2 3 4 2 2 3" xfId="12784" xr:uid="{D3840A2B-FDFB-457F-BE4B-EA25AF1B9093}"/>
    <cellStyle name="Normal 14 2 3 4 2 2 3 2" xfId="29724" xr:uid="{B3A639F7-08DB-4D04-814C-0B5A8173F234}"/>
    <cellStyle name="Normal 14 2 3 4 2 2 4" xfId="21276" xr:uid="{8F644545-DF62-49C2-8B1A-4BBECA27C5A5}"/>
    <cellStyle name="Normal 14 2 3 4 2 3" xfId="6448" xr:uid="{9EDC8FA7-73B3-4239-983B-3C904BE0165A}"/>
    <cellStyle name="Normal 14 2 3 4 2 3 2" xfId="14896" xr:uid="{45D7F82A-7965-4832-9C24-709C9992E551}"/>
    <cellStyle name="Normal 14 2 3 4 2 3 2 2" xfId="31836" xr:uid="{1409027F-6637-432B-84B5-6B6A45A4ED4B}"/>
    <cellStyle name="Normal 14 2 3 4 2 3 3" xfId="23388" xr:uid="{088E9913-15AA-400D-9B87-CB3DACBEB5DA}"/>
    <cellStyle name="Normal 14 2 3 4 2 4" xfId="10672" xr:uid="{16EF72DD-C5BB-4E65-BD38-13B918EC58EE}"/>
    <cellStyle name="Normal 14 2 3 4 2 4 2" xfId="27612" xr:uid="{1DF8D6F8-A3CF-47F3-9611-CBE703DC8F14}"/>
    <cellStyle name="Normal 14 2 3 4 2 5" xfId="19164" xr:uid="{C76FCA5B-42B4-4448-A8D0-01E86D9DFA71}"/>
    <cellStyle name="Normal 14 2 3 4 3" xfId="3278" xr:uid="{3CAC6EE9-AB1E-4C85-B108-231F17C0D8B5}"/>
    <cellStyle name="Normal 14 2 3 4 3 2" xfId="7504" xr:uid="{1B11E180-BF48-4E48-A923-DC4439B15273}"/>
    <cellStyle name="Normal 14 2 3 4 3 2 2" xfId="15952" xr:uid="{76EC2173-1EA2-4E43-94F8-66E4C0C99DAB}"/>
    <cellStyle name="Normal 14 2 3 4 3 2 2 2" xfId="32892" xr:uid="{D92FCE68-7F96-423A-B010-D1FCC33BEA75}"/>
    <cellStyle name="Normal 14 2 3 4 3 2 3" xfId="24444" xr:uid="{4186BB26-8E69-44C3-A7FA-5B5F84201B16}"/>
    <cellStyle name="Normal 14 2 3 4 3 3" xfId="11728" xr:uid="{44EFB3C8-AA6B-4AD5-BF85-56F2AD308CCD}"/>
    <cellStyle name="Normal 14 2 3 4 3 3 2" xfId="28668" xr:uid="{B2ECD5A9-038E-465E-9F3B-D4DD64D5932D}"/>
    <cellStyle name="Normal 14 2 3 4 3 4" xfId="20220" xr:uid="{D8208F82-D590-44A4-A835-CA1222775305}"/>
    <cellStyle name="Normal 14 2 3 4 4" xfId="5392" xr:uid="{B26D2159-F617-4ACF-9FD2-EFA3D61B505C}"/>
    <cellStyle name="Normal 14 2 3 4 4 2" xfId="13840" xr:uid="{AE517206-1D56-41BB-9A49-5CD1BED4D8FD}"/>
    <cellStyle name="Normal 14 2 3 4 4 2 2" xfId="30780" xr:uid="{0B2D3A3E-88C8-4425-A5A1-C79DCA9AB84D}"/>
    <cellStyle name="Normal 14 2 3 4 4 3" xfId="22332" xr:uid="{4A897B98-5FA3-4E56-9F7F-F3D6EAF11057}"/>
    <cellStyle name="Normal 14 2 3 4 5" xfId="9616" xr:uid="{F9F90DA4-AE48-4FA3-B44B-6978B5DB64B9}"/>
    <cellStyle name="Normal 14 2 3 4 5 2" xfId="26556" xr:uid="{13891745-67B9-4B2B-ACDD-B9D29BE1EEE7}"/>
    <cellStyle name="Normal 14 2 3 4 6" xfId="18108" xr:uid="{65C44896-55D9-4321-9664-943815BFDA68}"/>
    <cellStyle name="Normal 14 2 3 5" xfId="1342" xr:uid="{E8A35236-5A40-4DFA-9822-18B881B30A6D}"/>
    <cellStyle name="Normal 14 2 3 5 2" xfId="2398" xr:uid="{8A3252BC-6A09-4BC5-9CA6-A3B289815424}"/>
    <cellStyle name="Normal 14 2 3 5 2 2" xfId="4510" xr:uid="{F2B64911-4DB0-4001-88B4-B961EC4E9CB8}"/>
    <cellStyle name="Normal 14 2 3 5 2 2 2" xfId="8736" xr:uid="{4B86694F-7BEB-47AF-84EA-FD05DF24DBBB}"/>
    <cellStyle name="Normal 14 2 3 5 2 2 2 2" xfId="17184" xr:uid="{459100AA-B156-494F-BBAC-D7852385EFA9}"/>
    <cellStyle name="Normal 14 2 3 5 2 2 2 2 2" xfId="34124" xr:uid="{59A336BE-35F0-4125-9C0A-1E8BD6ABB0C8}"/>
    <cellStyle name="Normal 14 2 3 5 2 2 2 3" xfId="25676" xr:uid="{EF0B644A-DC46-4DD6-B1C4-B9E24E7DF7ED}"/>
    <cellStyle name="Normal 14 2 3 5 2 2 3" xfId="12960" xr:uid="{A79FABE9-94C5-4A66-8C7D-8F2D6C109987}"/>
    <cellStyle name="Normal 14 2 3 5 2 2 3 2" xfId="29900" xr:uid="{C07FCE0E-041A-4C33-A9C6-AE76BB578E9E}"/>
    <cellStyle name="Normal 14 2 3 5 2 2 4" xfId="21452" xr:uid="{B0B70E62-8E72-4836-86F8-C9903160E4EE}"/>
    <cellStyle name="Normal 14 2 3 5 2 3" xfId="6624" xr:uid="{AA74CBA2-0CF4-4F94-9039-BC730363FC86}"/>
    <cellStyle name="Normal 14 2 3 5 2 3 2" xfId="15072" xr:uid="{F7D2F6F7-2488-44DF-91E9-AC7EE2833086}"/>
    <cellStyle name="Normal 14 2 3 5 2 3 2 2" xfId="32012" xr:uid="{ACC21BAF-3297-4F69-9848-B54CF3B935DF}"/>
    <cellStyle name="Normal 14 2 3 5 2 3 3" xfId="23564" xr:uid="{8DF14400-3F4D-4F1F-A74A-EFF402A0548A}"/>
    <cellStyle name="Normal 14 2 3 5 2 4" xfId="10848" xr:uid="{41C03CCE-8007-4FCA-BA45-02E02ED8E929}"/>
    <cellStyle name="Normal 14 2 3 5 2 4 2" xfId="27788" xr:uid="{4FBB559D-5AD0-4585-93C7-47E8BE604827}"/>
    <cellStyle name="Normal 14 2 3 5 2 5" xfId="19340" xr:uid="{3C5D29DA-FAE2-4011-A716-E643E62420D7}"/>
    <cellStyle name="Normal 14 2 3 5 3" xfId="3454" xr:uid="{17C1A1F1-CEC1-4DF1-89EF-E9F978CBCEED}"/>
    <cellStyle name="Normal 14 2 3 5 3 2" xfId="7680" xr:uid="{3D2A70C7-725C-474C-9069-2CD7E44BC55C}"/>
    <cellStyle name="Normal 14 2 3 5 3 2 2" xfId="16128" xr:uid="{01516AF8-DEA4-4EF3-B876-A9213E8E30E9}"/>
    <cellStyle name="Normal 14 2 3 5 3 2 2 2" xfId="33068" xr:uid="{BAEF05A3-CE33-4C6F-9A31-0BC1C712EB99}"/>
    <cellStyle name="Normal 14 2 3 5 3 2 3" xfId="24620" xr:uid="{71BA7180-C956-4D9C-AFE9-14E7DD06C3D7}"/>
    <cellStyle name="Normal 14 2 3 5 3 3" xfId="11904" xr:uid="{8331FAB6-C650-4A16-A26A-35F087E20C7B}"/>
    <cellStyle name="Normal 14 2 3 5 3 3 2" xfId="28844" xr:uid="{9E0EA058-A93A-4EE9-B6CA-EC558876BE52}"/>
    <cellStyle name="Normal 14 2 3 5 3 4" xfId="20396" xr:uid="{20CDC0E9-EEF7-4169-B23F-5F028169317D}"/>
    <cellStyle name="Normal 14 2 3 5 4" xfId="5568" xr:uid="{4CA3AC6B-501E-4582-96CA-032AEBE589EC}"/>
    <cellStyle name="Normal 14 2 3 5 4 2" xfId="14016" xr:uid="{9FEEE786-69EF-40BF-B4D4-4BF37BFF6D82}"/>
    <cellStyle name="Normal 14 2 3 5 4 2 2" xfId="30956" xr:uid="{46F0B920-2316-4897-BD26-4362CDD48C67}"/>
    <cellStyle name="Normal 14 2 3 5 4 3" xfId="22508" xr:uid="{6CAF55CA-680D-4123-85BE-C17A7CD56D1C}"/>
    <cellStyle name="Normal 14 2 3 5 5" xfId="9792" xr:uid="{8A312A02-A4FF-424F-B402-0FD80E2F4A2D}"/>
    <cellStyle name="Normal 14 2 3 5 5 2" xfId="26732" xr:uid="{3CD95D76-DAD8-4BE2-B2CC-CC0A2419D99A}"/>
    <cellStyle name="Normal 14 2 3 5 6" xfId="18284" xr:uid="{FC624F39-C555-4916-AE77-DAAE31C3DD56}"/>
    <cellStyle name="Normal 14 2 3 6" xfId="1518" xr:uid="{7AE814EB-39D3-4AF8-9E4F-3959758E2EF5}"/>
    <cellStyle name="Normal 14 2 3 6 2" xfId="3630" xr:uid="{53CDADC3-A47F-4420-8478-81542E910AD9}"/>
    <cellStyle name="Normal 14 2 3 6 2 2" xfId="7856" xr:uid="{ECCF9E2B-D287-41B3-974F-5E84E03EA6E8}"/>
    <cellStyle name="Normal 14 2 3 6 2 2 2" xfId="16304" xr:uid="{B1637ED8-B31A-485B-98A4-AC8236004F16}"/>
    <cellStyle name="Normal 14 2 3 6 2 2 2 2" xfId="33244" xr:uid="{BCBFBC5D-93F0-4A17-916D-A8443B36AD93}"/>
    <cellStyle name="Normal 14 2 3 6 2 2 3" xfId="24796" xr:uid="{159B8580-B6C2-4229-9B7C-7FF010FBB191}"/>
    <cellStyle name="Normal 14 2 3 6 2 3" xfId="12080" xr:uid="{5AD24F64-F154-42A6-AD56-624499D568C8}"/>
    <cellStyle name="Normal 14 2 3 6 2 3 2" xfId="29020" xr:uid="{42C9B165-2701-4BCD-A461-85C1DAE7C854}"/>
    <cellStyle name="Normal 14 2 3 6 2 4" xfId="20572" xr:uid="{D6FA473F-F803-469C-872A-441F984B19EA}"/>
    <cellStyle name="Normal 14 2 3 6 3" xfId="5744" xr:uid="{77519B47-4280-4711-838B-3C677FCC4873}"/>
    <cellStyle name="Normal 14 2 3 6 3 2" xfId="14192" xr:uid="{5090D00E-D038-4E1E-AF53-CE987A05FFB1}"/>
    <cellStyle name="Normal 14 2 3 6 3 2 2" xfId="31132" xr:uid="{2B3BEDF0-9AFD-4163-88C7-66AA6065D632}"/>
    <cellStyle name="Normal 14 2 3 6 3 3" xfId="22684" xr:uid="{1E7D5D5A-2002-46B1-8A3E-0ED59F7A15F7}"/>
    <cellStyle name="Normal 14 2 3 6 4" xfId="9968" xr:uid="{2C4B8BCD-91C3-43F9-8758-3C706E401D59}"/>
    <cellStyle name="Normal 14 2 3 6 4 2" xfId="26908" xr:uid="{5CA81CD7-305F-4BE8-99D1-21FE00296518}"/>
    <cellStyle name="Normal 14 2 3 6 5" xfId="18460" xr:uid="{645D61EF-AEC5-4EB2-AA61-EE2FB9EF9BB1}"/>
    <cellStyle name="Normal 14 2 3 7" xfId="2574" xr:uid="{9858E010-C929-4126-8FFD-4CFBD6DBBA0D}"/>
    <cellStyle name="Normal 14 2 3 7 2" xfId="6800" xr:uid="{A4DCF17E-6EC4-4B8E-9740-C3FF4147976D}"/>
    <cellStyle name="Normal 14 2 3 7 2 2" xfId="15248" xr:uid="{63A81C93-C7FD-4078-9104-B7660C636096}"/>
    <cellStyle name="Normal 14 2 3 7 2 2 2" xfId="32188" xr:uid="{AD6D03DF-74D5-40C2-8846-97C9CC978836}"/>
    <cellStyle name="Normal 14 2 3 7 2 3" xfId="23740" xr:uid="{04799286-218F-45D7-BB6D-0E17DC9CC3EC}"/>
    <cellStyle name="Normal 14 2 3 7 3" xfId="11024" xr:uid="{BE06E1DF-E43C-4315-A5F8-06B4E417A59D}"/>
    <cellStyle name="Normal 14 2 3 7 3 2" xfId="27964" xr:uid="{E6385561-9D2D-44C6-B675-8D715E4D79D6}"/>
    <cellStyle name="Normal 14 2 3 7 4" xfId="19516" xr:uid="{D10CEF7E-07E6-4E81-95D7-BEB6C89C9E03}"/>
    <cellStyle name="Normal 14 2 3 8" xfId="4687" xr:uid="{2D424175-AFDF-436C-AB58-890AB425E549}"/>
    <cellStyle name="Normal 14 2 3 8 2" xfId="13136" xr:uid="{B167AFC5-04AB-4CEE-95F1-E015B1C812DB}"/>
    <cellStyle name="Normal 14 2 3 8 2 2" xfId="30076" xr:uid="{2E3FF71E-936E-479F-B083-971DD5C9B458}"/>
    <cellStyle name="Normal 14 2 3 8 3" xfId="21628" xr:uid="{764E75A2-23F1-4424-A2CA-A3C9F253D232}"/>
    <cellStyle name="Normal 14 2 3 9" xfId="8912" xr:uid="{91C0D998-620C-421D-8BD3-172FCDD06583}"/>
    <cellStyle name="Normal 14 2 3 9 2" xfId="25852" xr:uid="{BDB4A9F4-1C17-4B4F-87DA-2E48914EE868}"/>
    <cellStyle name="Normal 14 2 4" xfId="630" xr:uid="{FF67D0B1-914C-45FB-8074-F4F3E6516ADE}"/>
    <cellStyle name="Normal 14 2 4 2" xfId="982" xr:uid="{DADF622B-B7F4-43AC-BB3D-A5DFA867EAC8}"/>
    <cellStyle name="Normal 14 2 4 2 2" xfId="2044" xr:uid="{4B488652-2F5A-4D40-859F-04EEB636D627}"/>
    <cellStyle name="Normal 14 2 4 2 2 2" xfId="4156" xr:uid="{4F8ABFB2-95A8-4FCD-8E36-5EDE42B676A9}"/>
    <cellStyle name="Normal 14 2 4 2 2 2 2" xfId="8382" xr:uid="{A67504E5-718A-4F55-A78C-240F30FDD9B0}"/>
    <cellStyle name="Normal 14 2 4 2 2 2 2 2" xfId="16830" xr:uid="{F324B5F9-B43E-4FA0-8EFA-259386046525}"/>
    <cellStyle name="Normal 14 2 4 2 2 2 2 2 2" xfId="33770" xr:uid="{FC081C4A-16C6-4AAC-955D-134484C3AD77}"/>
    <cellStyle name="Normal 14 2 4 2 2 2 2 3" xfId="25322" xr:uid="{F560A827-0104-4044-92D1-BECD1245B55A}"/>
    <cellStyle name="Normal 14 2 4 2 2 2 3" xfId="12606" xr:uid="{BA2D6604-6FAA-428D-957F-6DE92360A89E}"/>
    <cellStyle name="Normal 14 2 4 2 2 2 3 2" xfId="29546" xr:uid="{D7CB2422-2682-4D02-9B4C-AC4B05E569B6}"/>
    <cellStyle name="Normal 14 2 4 2 2 2 4" xfId="21098" xr:uid="{50F4655E-2F16-4865-8D29-42E60EC9BE06}"/>
    <cellStyle name="Normal 14 2 4 2 2 3" xfId="6270" xr:uid="{BE95CE50-859B-41D1-AFB4-3866A4757B34}"/>
    <cellStyle name="Normal 14 2 4 2 2 3 2" xfId="14718" xr:uid="{A87886E6-0008-4CCD-9BBB-72FDF7F9A658}"/>
    <cellStyle name="Normal 14 2 4 2 2 3 2 2" xfId="31658" xr:uid="{D30182AB-6BF8-42FB-A1E1-95D62B623DA6}"/>
    <cellStyle name="Normal 14 2 4 2 2 3 3" xfId="23210" xr:uid="{AAE42161-DB1C-4ECD-8FDA-998C67B44C58}"/>
    <cellStyle name="Normal 14 2 4 2 2 4" xfId="10494" xr:uid="{4BA00E45-57F0-4567-85E1-811897B74B1D}"/>
    <cellStyle name="Normal 14 2 4 2 2 4 2" xfId="27434" xr:uid="{4CE88BCC-369E-49C0-8894-644F5AABBBA6}"/>
    <cellStyle name="Normal 14 2 4 2 2 5" xfId="18986" xr:uid="{7AE0A6D6-2AE4-4D5D-B619-661FD6B646B3}"/>
    <cellStyle name="Normal 14 2 4 2 3" xfId="3100" xr:uid="{5506C0D3-0453-4561-BFDE-378929BA2D3C}"/>
    <cellStyle name="Normal 14 2 4 2 3 2" xfId="7326" xr:uid="{6725090D-517E-478C-A8ED-21BBEFA5B60B}"/>
    <cellStyle name="Normal 14 2 4 2 3 2 2" xfId="15774" xr:uid="{96EB1D35-841E-4418-8AD0-7CED0A5BF478}"/>
    <cellStyle name="Normal 14 2 4 2 3 2 2 2" xfId="32714" xr:uid="{809319A6-A080-47CB-B64E-9A486329AD17}"/>
    <cellStyle name="Normal 14 2 4 2 3 2 3" xfId="24266" xr:uid="{FE09B442-B0FF-4490-9375-829155605D40}"/>
    <cellStyle name="Normal 14 2 4 2 3 3" xfId="11550" xr:uid="{9EF24C3D-EE17-42E7-AD40-E8FFE38E991F}"/>
    <cellStyle name="Normal 14 2 4 2 3 3 2" xfId="28490" xr:uid="{9CBECF27-E603-41BF-838E-A5C47DD04B77}"/>
    <cellStyle name="Normal 14 2 4 2 3 4" xfId="20042" xr:uid="{2AB28FCD-0C2C-457B-8522-ED8A78510465}"/>
    <cellStyle name="Normal 14 2 4 2 4" xfId="5214" xr:uid="{E6C72642-AC02-4B2A-86AE-121B5C46730E}"/>
    <cellStyle name="Normal 14 2 4 2 4 2" xfId="13662" xr:uid="{368178BE-30F0-445A-9666-FF79EA395D96}"/>
    <cellStyle name="Normal 14 2 4 2 4 2 2" xfId="30602" xr:uid="{A6DA8E0B-D641-4590-9C97-088AF9953FD4}"/>
    <cellStyle name="Normal 14 2 4 2 4 3" xfId="22154" xr:uid="{BE055F2F-F0C7-4FA2-BD32-9F6E75DBA505}"/>
    <cellStyle name="Normal 14 2 4 2 5" xfId="9438" xr:uid="{A089B967-AB85-4963-BDF3-C50753DAC60F}"/>
    <cellStyle name="Normal 14 2 4 2 5 2" xfId="26378" xr:uid="{E4DA10B2-060A-429C-AA03-2A3B8C545AAB}"/>
    <cellStyle name="Normal 14 2 4 2 6" xfId="17930" xr:uid="{5EC00239-7B5E-4A30-A740-FBFA70623E47}"/>
    <cellStyle name="Normal 14 2 4 3" xfId="1692" xr:uid="{B4A9906D-370B-406A-9A7F-9C58854E08D1}"/>
    <cellStyle name="Normal 14 2 4 3 2" xfId="3804" xr:uid="{96DA786A-9153-4D28-9AAC-B1B28CDF9151}"/>
    <cellStyle name="Normal 14 2 4 3 2 2" xfId="8030" xr:uid="{D55E3F0A-1A80-4F8A-A57F-D372B385FBE8}"/>
    <cellStyle name="Normal 14 2 4 3 2 2 2" xfId="16478" xr:uid="{DA57B1A6-B9AF-4846-9D58-6FC151DE403F}"/>
    <cellStyle name="Normal 14 2 4 3 2 2 2 2" xfId="33418" xr:uid="{23EC0973-CDBF-4AF7-8875-88967A9A6275}"/>
    <cellStyle name="Normal 14 2 4 3 2 2 3" xfId="24970" xr:uid="{6E2ADA76-8DCE-46AE-A3B4-16F4EE73BED8}"/>
    <cellStyle name="Normal 14 2 4 3 2 3" xfId="12254" xr:uid="{6C3BBDEC-964C-45A4-A0FB-58E7794DDBE8}"/>
    <cellStyle name="Normal 14 2 4 3 2 3 2" xfId="29194" xr:uid="{C0FFC5EC-C841-441D-8754-B1256A95F80F}"/>
    <cellStyle name="Normal 14 2 4 3 2 4" xfId="20746" xr:uid="{3B69D4F8-1037-4780-BF53-B68D700D54DB}"/>
    <cellStyle name="Normal 14 2 4 3 3" xfId="5918" xr:uid="{509ED57E-4DB2-44AA-9179-A6CDF7931B56}"/>
    <cellStyle name="Normal 14 2 4 3 3 2" xfId="14366" xr:uid="{EF2659E9-358C-465A-A310-BDA71D2E3A4E}"/>
    <cellStyle name="Normal 14 2 4 3 3 2 2" xfId="31306" xr:uid="{35FB972D-5C2E-4791-8251-20E2F5C7D60E}"/>
    <cellStyle name="Normal 14 2 4 3 3 3" xfId="22858" xr:uid="{4BC118ED-5A7B-4C03-ABCB-CE6CA1AF3D38}"/>
    <cellStyle name="Normal 14 2 4 3 4" xfId="10142" xr:uid="{D755B046-3735-4AA5-A94E-AE4C14871F5F}"/>
    <cellStyle name="Normal 14 2 4 3 4 2" xfId="27082" xr:uid="{82B9C498-D239-4E0D-BBCB-0A99B80C80A5}"/>
    <cellStyle name="Normal 14 2 4 3 5" xfId="18634" xr:uid="{E17BB3E5-88EF-40C3-AD56-C8F7B248BA39}"/>
    <cellStyle name="Normal 14 2 4 4" xfId="2748" xr:uid="{E873140A-BB71-4B5C-BFDF-6E8E11B59ED4}"/>
    <cellStyle name="Normal 14 2 4 4 2" xfId="6974" xr:uid="{19CABE80-2EF0-477E-AF02-E1450EEE0656}"/>
    <cellStyle name="Normal 14 2 4 4 2 2" xfId="15422" xr:uid="{1FCE8C95-CEE3-45D2-9010-49C33774F592}"/>
    <cellStyle name="Normal 14 2 4 4 2 2 2" xfId="32362" xr:uid="{EE0386C9-63CD-4EB8-A411-B8B7DB19B302}"/>
    <cellStyle name="Normal 14 2 4 4 2 3" xfId="23914" xr:uid="{3EF9480A-FA6A-4269-AAD8-6FA2EDD0BBDD}"/>
    <cellStyle name="Normal 14 2 4 4 3" xfId="11198" xr:uid="{AE55405A-F953-4E20-A03D-3CE95481B6B6}"/>
    <cellStyle name="Normal 14 2 4 4 3 2" xfId="28138" xr:uid="{E7D7B68D-9303-4215-98DC-84B896F1AEB6}"/>
    <cellStyle name="Normal 14 2 4 4 4" xfId="19690" xr:uid="{CE0F0BA1-9C44-4F57-8960-0DBF4B47FAE7}"/>
    <cellStyle name="Normal 14 2 4 5" xfId="4862" xr:uid="{702BA428-8BEB-4763-B380-67592A582ED4}"/>
    <cellStyle name="Normal 14 2 4 5 2" xfId="13310" xr:uid="{7FE38A07-D562-49AE-BCC5-A53AF4BBE333}"/>
    <cellStyle name="Normal 14 2 4 5 2 2" xfId="30250" xr:uid="{3004F427-5C10-4AFE-85ED-E9451ABE389A}"/>
    <cellStyle name="Normal 14 2 4 5 3" xfId="21802" xr:uid="{434B43A5-1BAF-4494-816A-F79088705B86}"/>
    <cellStyle name="Normal 14 2 4 6" xfId="9086" xr:uid="{9708DDEF-0963-4F48-A7F3-C11EFD1DCED0}"/>
    <cellStyle name="Normal 14 2 4 6 2" xfId="26026" xr:uid="{61CA6DC4-8910-4112-9532-9E0C38D262A1}"/>
    <cellStyle name="Normal 14 2 4 7" xfId="17578" xr:uid="{7EC1BCB1-8515-4C56-B792-FC42D653CC26}"/>
    <cellStyle name="Normal 14 2 5" xfId="806" xr:uid="{CE910434-9FB0-4CD7-A781-0557BE0172E3}"/>
    <cellStyle name="Normal 14 2 5 2" xfId="1868" xr:uid="{A0ABA0D8-829F-41F5-9D71-6DD9255CCEB6}"/>
    <cellStyle name="Normal 14 2 5 2 2" xfId="3980" xr:uid="{D92BE5D9-7B4A-4D58-B51E-93CFD7A21D19}"/>
    <cellStyle name="Normal 14 2 5 2 2 2" xfId="8206" xr:uid="{A9A1D30E-2CCF-404C-87F9-198F21F15CFB}"/>
    <cellStyle name="Normal 14 2 5 2 2 2 2" xfId="16654" xr:uid="{5071FB8F-7AEA-4FC4-B88E-C08753223F08}"/>
    <cellStyle name="Normal 14 2 5 2 2 2 2 2" xfId="33594" xr:uid="{F969579C-F379-42C6-B419-FED1713EF012}"/>
    <cellStyle name="Normal 14 2 5 2 2 2 3" xfId="25146" xr:uid="{9DD3E2D7-4C93-45D8-BB8C-D4E32A7904A2}"/>
    <cellStyle name="Normal 14 2 5 2 2 3" xfId="12430" xr:uid="{DF0076EF-7B17-46E8-98BA-FDE507776DBC}"/>
    <cellStyle name="Normal 14 2 5 2 2 3 2" xfId="29370" xr:uid="{A8518354-1877-405B-B6AA-37AAA645ABD5}"/>
    <cellStyle name="Normal 14 2 5 2 2 4" xfId="20922" xr:uid="{AC2CE63E-A2ED-49C1-A815-84E163F55873}"/>
    <cellStyle name="Normal 14 2 5 2 3" xfId="6094" xr:uid="{1076E869-1DC2-4351-9313-2EB30693005D}"/>
    <cellStyle name="Normal 14 2 5 2 3 2" xfId="14542" xr:uid="{5A9F5ACD-4A1F-4E0B-9228-7D138A9D7993}"/>
    <cellStyle name="Normal 14 2 5 2 3 2 2" xfId="31482" xr:uid="{452A0A7D-BDAF-4F8D-A18A-95739F03C541}"/>
    <cellStyle name="Normal 14 2 5 2 3 3" xfId="23034" xr:uid="{F196ADDB-9A1C-4CC2-80EE-520A7AF3D171}"/>
    <cellStyle name="Normal 14 2 5 2 4" xfId="10318" xr:uid="{69F7B55D-C39F-460C-9233-A7F11370F60D}"/>
    <cellStyle name="Normal 14 2 5 2 4 2" xfId="27258" xr:uid="{54D58447-E71A-49A0-B22A-8583E87FC0D1}"/>
    <cellStyle name="Normal 14 2 5 2 5" xfId="18810" xr:uid="{C3E4BA66-3FF8-480C-92B3-04693B14CAD4}"/>
    <cellStyle name="Normal 14 2 5 3" xfId="2924" xr:uid="{AE5CC4D2-84EF-46F1-A6B8-4E2E845A82F5}"/>
    <cellStyle name="Normal 14 2 5 3 2" xfId="7150" xr:uid="{46F5865A-6FDA-4245-907D-74F3347CF977}"/>
    <cellStyle name="Normal 14 2 5 3 2 2" xfId="15598" xr:uid="{808B009A-5D41-4199-A82A-6A131C408D6F}"/>
    <cellStyle name="Normal 14 2 5 3 2 2 2" xfId="32538" xr:uid="{0BC0707D-2570-418C-84C3-CBAA1132A0CC}"/>
    <cellStyle name="Normal 14 2 5 3 2 3" xfId="24090" xr:uid="{859F5819-9A50-42AE-8BA6-9285090C9937}"/>
    <cellStyle name="Normal 14 2 5 3 3" xfId="11374" xr:uid="{DB29ACA8-9AA6-4C38-937D-0327D3F3D1D3}"/>
    <cellStyle name="Normal 14 2 5 3 3 2" xfId="28314" xr:uid="{59173AD3-5C2D-4F2D-BCA7-2125E8A878C2}"/>
    <cellStyle name="Normal 14 2 5 3 4" xfId="19866" xr:uid="{68C2E769-934A-410F-9B5B-EB88C36E102C}"/>
    <cellStyle name="Normal 14 2 5 4" xfId="5038" xr:uid="{17883A39-5FBB-4493-AEF9-CDF590122C24}"/>
    <cellStyle name="Normal 14 2 5 4 2" xfId="13486" xr:uid="{633CE982-923E-405B-A09E-E2654E494A15}"/>
    <cellStyle name="Normal 14 2 5 4 2 2" xfId="30426" xr:uid="{0F7B9B7D-C1BB-4BDE-A0F6-26CAFDBC2A28}"/>
    <cellStyle name="Normal 14 2 5 4 3" xfId="21978" xr:uid="{B3B75F6B-00EE-4CB6-9E70-CC8492FD6775}"/>
    <cellStyle name="Normal 14 2 5 5" xfId="9262" xr:uid="{4BD06B11-DAF9-4572-8BF1-48E6FF6EEAA3}"/>
    <cellStyle name="Normal 14 2 5 5 2" xfId="26202" xr:uid="{D047B6BC-E8A7-48AA-AB8A-246B2EF508B0}"/>
    <cellStyle name="Normal 14 2 5 6" xfId="17754" xr:uid="{46A2B6A6-8240-42A6-A3A0-E22BD745B21F}"/>
    <cellStyle name="Normal 14 2 6" xfId="1158" xr:uid="{28A79337-8E90-4896-8930-1F2E91E45591}"/>
    <cellStyle name="Normal 14 2 6 2" xfId="2220" xr:uid="{99710E99-27D2-46D7-94D5-CDFBA31957E4}"/>
    <cellStyle name="Normal 14 2 6 2 2" xfId="4332" xr:uid="{2C57D7A1-B988-4EAA-BD95-5B3E01D247BE}"/>
    <cellStyle name="Normal 14 2 6 2 2 2" xfId="8558" xr:uid="{BFE0AEBA-9C56-44FD-937C-50B6769BA422}"/>
    <cellStyle name="Normal 14 2 6 2 2 2 2" xfId="17006" xr:uid="{F382ECBF-957B-4E9C-9528-F4C069758B8D}"/>
    <cellStyle name="Normal 14 2 6 2 2 2 2 2" xfId="33946" xr:uid="{A5AE17BC-C04C-44B7-8738-12A7848C6A7F}"/>
    <cellStyle name="Normal 14 2 6 2 2 2 3" xfId="25498" xr:uid="{C9D7E6E2-0F54-4688-A9AB-26575C7B30D0}"/>
    <cellStyle name="Normal 14 2 6 2 2 3" xfId="12782" xr:uid="{A570FA6F-18FB-4F2B-BFA8-6D01B0D5E7CC}"/>
    <cellStyle name="Normal 14 2 6 2 2 3 2" xfId="29722" xr:uid="{7E8748B3-0385-40FD-BF4E-E8D5E55C9EC5}"/>
    <cellStyle name="Normal 14 2 6 2 2 4" xfId="21274" xr:uid="{F9134163-6661-464B-835F-59FB4109F241}"/>
    <cellStyle name="Normal 14 2 6 2 3" xfId="6446" xr:uid="{A8C59876-D354-40C2-94F2-C4F6F3CF522D}"/>
    <cellStyle name="Normal 14 2 6 2 3 2" xfId="14894" xr:uid="{D0399284-D14C-4793-958A-6BD7FB174C82}"/>
    <cellStyle name="Normal 14 2 6 2 3 2 2" xfId="31834" xr:uid="{577F2A42-9662-4BB9-B5A7-1391F20DE52A}"/>
    <cellStyle name="Normal 14 2 6 2 3 3" xfId="23386" xr:uid="{04C6581F-3465-4441-B6CE-667358670231}"/>
    <cellStyle name="Normal 14 2 6 2 4" xfId="10670" xr:uid="{5F6700DA-3819-4EE4-9B96-DCEA2E872BBF}"/>
    <cellStyle name="Normal 14 2 6 2 4 2" xfId="27610" xr:uid="{B7F16BE6-19CD-436E-8DD8-67A5218E95B3}"/>
    <cellStyle name="Normal 14 2 6 2 5" xfId="19162" xr:uid="{A7647837-5BA4-43AF-9472-FED5A373D2A7}"/>
    <cellStyle name="Normal 14 2 6 3" xfId="3276" xr:uid="{3DEA76B9-66DB-4152-9012-744EFCD18DD1}"/>
    <cellStyle name="Normal 14 2 6 3 2" xfId="7502" xr:uid="{A471D000-AB70-42DA-BC3A-C1B25B52C462}"/>
    <cellStyle name="Normal 14 2 6 3 2 2" xfId="15950" xr:uid="{7B637552-1216-4FAE-89FD-9B610658E2D3}"/>
    <cellStyle name="Normal 14 2 6 3 2 2 2" xfId="32890" xr:uid="{7619FED8-1B4D-4DBB-A4F5-52D48F466B7E}"/>
    <cellStyle name="Normal 14 2 6 3 2 3" xfId="24442" xr:uid="{75CEB2B8-2659-4E09-AF64-C336F59151FC}"/>
    <cellStyle name="Normal 14 2 6 3 3" xfId="11726" xr:uid="{A8275868-6580-49FD-8C58-0A2614C15527}"/>
    <cellStyle name="Normal 14 2 6 3 3 2" xfId="28666" xr:uid="{1005F6E9-8A09-4480-BCF4-934365E17D04}"/>
    <cellStyle name="Normal 14 2 6 3 4" xfId="20218" xr:uid="{2C97215D-FD4B-4FB7-B866-F41C020AE1BD}"/>
    <cellStyle name="Normal 14 2 6 4" xfId="5390" xr:uid="{13167158-F980-4707-8C47-456633EE6F34}"/>
    <cellStyle name="Normal 14 2 6 4 2" xfId="13838" xr:uid="{73C4ECE8-64B5-41B9-8280-4F8DD7FB3202}"/>
    <cellStyle name="Normal 14 2 6 4 2 2" xfId="30778" xr:uid="{BB820634-BD46-48D2-8C67-EF10F2E7A774}"/>
    <cellStyle name="Normal 14 2 6 4 3" xfId="22330" xr:uid="{C97B5A24-90DC-479E-98FF-D5EA1B0E2F5B}"/>
    <cellStyle name="Normal 14 2 6 5" xfId="9614" xr:uid="{6A94478E-F541-4A40-87E0-B316CC410E01}"/>
    <cellStyle name="Normal 14 2 6 5 2" xfId="26554" xr:uid="{B97C2B84-FAB5-426C-BCA3-A9805A336981}"/>
    <cellStyle name="Normal 14 2 6 6" xfId="18106" xr:uid="{58870907-6010-4935-8566-6F255A61FCB0}"/>
    <cellStyle name="Normal 14 2 7" xfId="1340" xr:uid="{90108DF1-1B23-4264-9D6D-0955FDEFFECA}"/>
    <cellStyle name="Normal 14 2 7 2" xfId="2396" xr:uid="{050B8B9F-2FB7-4FBD-BA14-462A69DD1B67}"/>
    <cellStyle name="Normal 14 2 7 2 2" xfId="4508" xr:uid="{62EC0A84-FB90-4A07-9E18-A82DD5688179}"/>
    <cellStyle name="Normal 14 2 7 2 2 2" xfId="8734" xr:uid="{ACD2234E-0817-40DA-B96D-05535D115222}"/>
    <cellStyle name="Normal 14 2 7 2 2 2 2" xfId="17182" xr:uid="{DAAACA1B-D8A9-42EF-B827-224BDECE5D53}"/>
    <cellStyle name="Normal 14 2 7 2 2 2 2 2" xfId="34122" xr:uid="{954F769A-FCB4-4036-B2B5-93AC0F26435F}"/>
    <cellStyle name="Normal 14 2 7 2 2 2 3" xfId="25674" xr:uid="{B96E6CE6-A4F8-4C2A-92D8-C52905621AA4}"/>
    <cellStyle name="Normal 14 2 7 2 2 3" xfId="12958" xr:uid="{33FEAD80-2498-4370-8529-E252F7FBC7A4}"/>
    <cellStyle name="Normal 14 2 7 2 2 3 2" xfId="29898" xr:uid="{325D1464-F62E-43FC-9E9E-763D850BD24C}"/>
    <cellStyle name="Normal 14 2 7 2 2 4" xfId="21450" xr:uid="{2E45BE05-989A-46E6-82B7-3B88E08F382C}"/>
    <cellStyle name="Normal 14 2 7 2 3" xfId="6622" xr:uid="{AE123035-A25B-4C7A-9887-F159870F35FD}"/>
    <cellStyle name="Normal 14 2 7 2 3 2" xfId="15070" xr:uid="{E410E14C-8BBE-4E3B-BD8A-0794D3BB7DCF}"/>
    <cellStyle name="Normal 14 2 7 2 3 2 2" xfId="32010" xr:uid="{24C1B290-FFC6-4172-8DA0-904DF2AED588}"/>
    <cellStyle name="Normal 14 2 7 2 3 3" xfId="23562" xr:uid="{A0ECA9CC-07AA-4B86-9429-86C1B465708C}"/>
    <cellStyle name="Normal 14 2 7 2 4" xfId="10846" xr:uid="{7B74E084-9A8F-4455-98EF-A1F7516A0DEA}"/>
    <cellStyle name="Normal 14 2 7 2 4 2" xfId="27786" xr:uid="{1D7EE712-C1B9-4887-9A2D-38296268D862}"/>
    <cellStyle name="Normal 14 2 7 2 5" xfId="19338" xr:uid="{7B9E7FDE-7237-483D-B995-4F27BCBB2655}"/>
    <cellStyle name="Normal 14 2 7 3" xfId="3452" xr:uid="{2C2245F1-0F2F-4283-97D3-1BE6978D24BB}"/>
    <cellStyle name="Normal 14 2 7 3 2" xfId="7678" xr:uid="{03169FBA-3A46-49F3-89AC-57D0B6861436}"/>
    <cellStyle name="Normal 14 2 7 3 2 2" xfId="16126" xr:uid="{E849A754-998E-4183-A8E2-4A78D72AE826}"/>
    <cellStyle name="Normal 14 2 7 3 2 2 2" xfId="33066" xr:uid="{88B1DF82-22FD-49D9-96A7-5EB5DC23F9C4}"/>
    <cellStyle name="Normal 14 2 7 3 2 3" xfId="24618" xr:uid="{4868697C-83E1-436C-846D-CFE5524AE44F}"/>
    <cellStyle name="Normal 14 2 7 3 3" xfId="11902" xr:uid="{1EFD702B-DD32-4E7A-861D-2A94C9F2A88B}"/>
    <cellStyle name="Normal 14 2 7 3 3 2" xfId="28842" xr:uid="{E9AA0289-1EDF-495B-BD5D-9406F31BEB87}"/>
    <cellStyle name="Normal 14 2 7 3 4" xfId="20394" xr:uid="{52060404-A40F-42ED-99A8-77C5FAE20A58}"/>
    <cellStyle name="Normal 14 2 7 4" xfId="5566" xr:uid="{0F11DF67-6EDA-4224-9CBB-697574AADF52}"/>
    <cellStyle name="Normal 14 2 7 4 2" xfId="14014" xr:uid="{B83D8EF3-D157-4985-9252-8ABA4B1830DF}"/>
    <cellStyle name="Normal 14 2 7 4 2 2" xfId="30954" xr:uid="{80EE1BE3-88D9-46FB-B4ED-FEBC751A2BEC}"/>
    <cellStyle name="Normal 14 2 7 4 3" xfId="22506" xr:uid="{1800D084-422E-4380-BA23-4681514D1129}"/>
    <cellStyle name="Normal 14 2 7 5" xfId="9790" xr:uid="{F30ED0FE-8C91-4EAA-BF31-010129D6E20E}"/>
    <cellStyle name="Normal 14 2 7 5 2" xfId="26730" xr:uid="{FD9A527E-15AF-4153-B0BD-D8D4EE9D4F93}"/>
    <cellStyle name="Normal 14 2 7 6" xfId="18282" xr:uid="{D0DE08E3-E083-4471-9CDD-F9590FFC0B23}"/>
    <cellStyle name="Normal 14 2 8" xfId="1516" xr:uid="{6FAD5D1B-D640-4E06-94D9-4E8C246384A5}"/>
    <cellStyle name="Normal 14 2 8 2" xfId="3628" xr:uid="{A3183545-F054-43A7-905D-10367CE4217C}"/>
    <cellStyle name="Normal 14 2 8 2 2" xfId="7854" xr:uid="{30D677D6-AAEF-4E62-8A24-EB9889F76E46}"/>
    <cellStyle name="Normal 14 2 8 2 2 2" xfId="16302" xr:uid="{A8A7E92D-9829-4759-80A7-B2908998548F}"/>
    <cellStyle name="Normal 14 2 8 2 2 2 2" xfId="33242" xr:uid="{37BF90D4-9133-4A62-9E9C-BBF0A2F96DDB}"/>
    <cellStyle name="Normal 14 2 8 2 2 3" xfId="24794" xr:uid="{B818E656-1A09-4A22-8469-94CDF688B884}"/>
    <cellStyle name="Normal 14 2 8 2 3" xfId="12078" xr:uid="{2F9A0E2D-11E0-48C9-AF9E-A359F37A7196}"/>
    <cellStyle name="Normal 14 2 8 2 3 2" xfId="29018" xr:uid="{C760ECBB-C21E-490B-AA2A-65293C326AEF}"/>
    <cellStyle name="Normal 14 2 8 2 4" xfId="20570" xr:uid="{9119AC44-07A6-45A5-A8AD-2AAA3F98D7A6}"/>
    <cellStyle name="Normal 14 2 8 3" xfId="5742" xr:uid="{2B51662D-261B-4987-B4AD-EF6116862AD0}"/>
    <cellStyle name="Normal 14 2 8 3 2" xfId="14190" xr:uid="{4078052F-9FFF-4C05-877F-E350E7858E20}"/>
    <cellStyle name="Normal 14 2 8 3 2 2" xfId="31130" xr:uid="{38A25F3E-2DB0-42BF-9C38-FC0FE6E3DC42}"/>
    <cellStyle name="Normal 14 2 8 3 3" xfId="22682" xr:uid="{1CAF75C1-7F0A-4F3D-9A28-A2FC0C551371}"/>
    <cellStyle name="Normal 14 2 8 4" xfId="9966" xr:uid="{F10344F8-4D83-4FF5-9EDE-323479017AB9}"/>
    <cellStyle name="Normal 14 2 8 4 2" xfId="26906" xr:uid="{254D3B13-4041-4BC0-8135-B3631EB3606A}"/>
    <cellStyle name="Normal 14 2 8 5" xfId="18458" xr:uid="{BF618EBB-E25D-4281-A710-6BEE48DFCEE3}"/>
    <cellStyle name="Normal 14 2 9" xfId="2572" xr:uid="{B466DF76-0B10-4533-A58A-B600D8D2446A}"/>
    <cellStyle name="Normal 14 2 9 2" xfId="6798" xr:uid="{5173F168-F7E8-482E-8BBF-B940D383C69F}"/>
    <cellStyle name="Normal 14 2 9 2 2" xfId="15246" xr:uid="{9BB119F9-C0D6-4346-A74E-1999F39868B3}"/>
    <cellStyle name="Normal 14 2 9 2 2 2" xfId="32186" xr:uid="{EB454706-E856-4E4E-9AA1-65B5049699C2}"/>
    <cellStyle name="Normal 14 2 9 2 3" xfId="23738" xr:uid="{FEB1681E-F077-430F-B049-2F2516DD7031}"/>
    <cellStyle name="Normal 14 2 9 3" xfId="11022" xr:uid="{42DE0C29-8C0B-489F-B45E-2A7D26EF7AF0}"/>
    <cellStyle name="Normal 14 2 9 3 2" xfId="27962" xr:uid="{FFF06207-DFEB-4A17-A560-7D393EA22515}"/>
    <cellStyle name="Normal 14 2 9 4" xfId="19514" xr:uid="{E56FBEC5-F544-41BF-87D0-362806FD5AC8}"/>
    <cellStyle name="Normal 14 3" xfId="295" xr:uid="{00E85199-E56D-4819-BB6D-EB5DD6C0CAFB}"/>
    <cellStyle name="Normal 14 4" xfId="296" xr:uid="{2025C9E0-F6C0-48B6-9DD6-80752E7EAB00}"/>
    <cellStyle name="Normal 14 4 10" xfId="17405" xr:uid="{57904775-6279-4B7B-B1EA-E8B0806AFF56}"/>
    <cellStyle name="Normal 14 4 2" xfId="633" xr:uid="{CEDA9B21-F7BE-44F9-9B7C-12920F7A54F8}"/>
    <cellStyle name="Normal 14 4 2 2" xfId="985" xr:uid="{BBC6459A-B8B7-43F9-8192-9FD56040D212}"/>
    <cellStyle name="Normal 14 4 2 2 2" xfId="2047" xr:uid="{AC0CCF3C-FB64-42F0-A3E7-ACD6B82DF11D}"/>
    <cellStyle name="Normal 14 4 2 2 2 2" xfId="4159" xr:uid="{2ED197A1-B530-4608-9359-38F5F83619FC}"/>
    <cellStyle name="Normal 14 4 2 2 2 2 2" xfId="8385" xr:uid="{EC56038C-45BC-44D0-9E20-A94671254F1F}"/>
    <cellStyle name="Normal 14 4 2 2 2 2 2 2" xfId="16833" xr:uid="{8CA1E12C-9490-41DE-8FF0-FED01C369345}"/>
    <cellStyle name="Normal 14 4 2 2 2 2 2 2 2" xfId="33773" xr:uid="{61B6AE57-1AFC-49C0-AC98-FEC84A1CE546}"/>
    <cellStyle name="Normal 14 4 2 2 2 2 2 3" xfId="25325" xr:uid="{D4D47CB8-249E-4D22-9776-36A060683C72}"/>
    <cellStyle name="Normal 14 4 2 2 2 2 3" xfId="12609" xr:uid="{EFF03868-2E05-441D-93E8-6080BC29447A}"/>
    <cellStyle name="Normal 14 4 2 2 2 2 3 2" xfId="29549" xr:uid="{41D849C3-65B8-47B6-B4A0-D855CE6E462F}"/>
    <cellStyle name="Normal 14 4 2 2 2 2 4" xfId="21101" xr:uid="{B95762E0-9877-4C36-9DB7-CDD252033DEC}"/>
    <cellStyle name="Normal 14 4 2 2 2 3" xfId="6273" xr:uid="{BC2E1DB9-9742-4FCE-8AC9-98A099B6D268}"/>
    <cellStyle name="Normal 14 4 2 2 2 3 2" xfId="14721" xr:uid="{4D1516BF-A70A-434F-B8BB-DCCBD7168C78}"/>
    <cellStyle name="Normal 14 4 2 2 2 3 2 2" xfId="31661" xr:uid="{C5E752E5-7D2D-4AD4-8438-4620E76A4C3B}"/>
    <cellStyle name="Normal 14 4 2 2 2 3 3" xfId="23213" xr:uid="{C7C3BA39-EF68-461C-B85B-8114295E9382}"/>
    <cellStyle name="Normal 14 4 2 2 2 4" xfId="10497" xr:uid="{5D57E2F2-DFC8-454B-9BC9-8B0987AD67B6}"/>
    <cellStyle name="Normal 14 4 2 2 2 4 2" xfId="27437" xr:uid="{FD8F7C49-42BF-4AE9-81F5-BD9B4635C439}"/>
    <cellStyle name="Normal 14 4 2 2 2 5" xfId="18989" xr:uid="{0B31D6A5-6813-4394-9AE2-9675BCE15C29}"/>
    <cellStyle name="Normal 14 4 2 2 3" xfId="3103" xr:uid="{0BB231C9-260A-46F8-BBB9-D05EA00C0DBC}"/>
    <cellStyle name="Normal 14 4 2 2 3 2" xfId="7329" xr:uid="{F84CF803-A658-47EE-86F1-CBFCED07A45B}"/>
    <cellStyle name="Normal 14 4 2 2 3 2 2" xfId="15777" xr:uid="{E160150E-3F24-45F0-B51D-CD6CBF3A8A42}"/>
    <cellStyle name="Normal 14 4 2 2 3 2 2 2" xfId="32717" xr:uid="{4255DF38-6593-4AA3-81C5-7E0084E76F38}"/>
    <cellStyle name="Normal 14 4 2 2 3 2 3" xfId="24269" xr:uid="{70351EF6-A3A4-4FDC-886F-847F5F8088CF}"/>
    <cellStyle name="Normal 14 4 2 2 3 3" xfId="11553" xr:uid="{D84D54C2-7BE4-4FA6-9400-5A7AB57E1E6A}"/>
    <cellStyle name="Normal 14 4 2 2 3 3 2" xfId="28493" xr:uid="{AC37563A-F419-4916-B40C-2510F0287044}"/>
    <cellStyle name="Normal 14 4 2 2 3 4" xfId="20045" xr:uid="{981717CD-CC93-4CDB-BEB4-F7A71F2F04E3}"/>
    <cellStyle name="Normal 14 4 2 2 4" xfId="5217" xr:uid="{27B738A7-06E3-46CA-8D27-C0A679A7E057}"/>
    <cellStyle name="Normal 14 4 2 2 4 2" xfId="13665" xr:uid="{DD8CDDA2-EC55-4564-B3D2-1823695E7CA3}"/>
    <cellStyle name="Normal 14 4 2 2 4 2 2" xfId="30605" xr:uid="{C0492954-F1BD-4A0F-93D8-4C6EF44533C6}"/>
    <cellStyle name="Normal 14 4 2 2 4 3" xfId="22157" xr:uid="{8B5D56A7-7D56-464D-AE79-AE450AB28428}"/>
    <cellStyle name="Normal 14 4 2 2 5" xfId="9441" xr:uid="{EE90D715-691D-4E7F-8D77-9CD583156C97}"/>
    <cellStyle name="Normal 14 4 2 2 5 2" xfId="26381" xr:uid="{998999EF-DF35-41A6-BAED-AEB42493CDFF}"/>
    <cellStyle name="Normal 14 4 2 2 6" xfId="17933" xr:uid="{DC395BA5-8C76-47FF-87E2-02D6A0F788E4}"/>
    <cellStyle name="Normal 14 4 2 3" xfId="1695" xr:uid="{AAA41FD6-8515-44CE-A7DA-1325F6C771AD}"/>
    <cellStyle name="Normal 14 4 2 3 2" xfId="3807" xr:uid="{0420A028-8775-40C1-9097-C9DDB7ABB679}"/>
    <cellStyle name="Normal 14 4 2 3 2 2" xfId="8033" xr:uid="{11A9F536-3803-4DBE-A865-27A8AE8A4CDC}"/>
    <cellStyle name="Normal 14 4 2 3 2 2 2" xfId="16481" xr:uid="{02E29912-1F4A-4160-B235-5658B6C9CC0D}"/>
    <cellStyle name="Normal 14 4 2 3 2 2 2 2" xfId="33421" xr:uid="{B4E7D797-D0FC-4AA1-BE24-23D84A217324}"/>
    <cellStyle name="Normal 14 4 2 3 2 2 3" xfId="24973" xr:uid="{D50F3D7E-2BE8-475A-8861-FB355D1BAAE7}"/>
    <cellStyle name="Normal 14 4 2 3 2 3" xfId="12257" xr:uid="{F1780FD5-D866-4B67-BB4E-4CB0AF94A8D8}"/>
    <cellStyle name="Normal 14 4 2 3 2 3 2" xfId="29197" xr:uid="{851DFD37-A15C-4167-ADE2-898118A49F58}"/>
    <cellStyle name="Normal 14 4 2 3 2 4" xfId="20749" xr:uid="{31C17B5E-662F-4AAF-BEBC-47736BBE1A62}"/>
    <cellStyle name="Normal 14 4 2 3 3" xfId="5921" xr:uid="{A49DA42C-5B5C-4629-AAA5-F40CA064BB51}"/>
    <cellStyle name="Normal 14 4 2 3 3 2" xfId="14369" xr:uid="{80C5BC10-2885-48DA-8B77-B371F7E02BC2}"/>
    <cellStyle name="Normal 14 4 2 3 3 2 2" xfId="31309" xr:uid="{AA4699AD-24E5-46A7-9F53-45674B4544CD}"/>
    <cellStyle name="Normal 14 4 2 3 3 3" xfId="22861" xr:uid="{73F0C328-FC2E-46A0-A91B-499F77246A1B}"/>
    <cellStyle name="Normal 14 4 2 3 4" xfId="10145" xr:uid="{C2FB09E4-94D3-4DCB-97AF-2979E0C4FFD5}"/>
    <cellStyle name="Normal 14 4 2 3 4 2" xfId="27085" xr:uid="{9D6943F6-3385-46DC-A001-004894D8A584}"/>
    <cellStyle name="Normal 14 4 2 3 5" xfId="18637" xr:uid="{8C4A9D9C-7BDA-4E79-B6F4-EC6DAC5AC2DE}"/>
    <cellStyle name="Normal 14 4 2 4" xfId="2751" xr:uid="{49D8044C-F5A0-4A7E-9E00-21CC61B70157}"/>
    <cellStyle name="Normal 14 4 2 4 2" xfId="6977" xr:uid="{014CB7E1-CE17-4C14-ABDF-B25C3C00A740}"/>
    <cellStyle name="Normal 14 4 2 4 2 2" xfId="15425" xr:uid="{5F66D6F0-8A0D-46E2-9540-DC8657A9DDB7}"/>
    <cellStyle name="Normal 14 4 2 4 2 2 2" xfId="32365" xr:uid="{B96A9708-3822-4ECB-8E26-86A83AEB01D0}"/>
    <cellStyle name="Normal 14 4 2 4 2 3" xfId="23917" xr:uid="{2288A497-993E-44F2-ABF4-127907145957}"/>
    <cellStyle name="Normal 14 4 2 4 3" xfId="11201" xr:uid="{E2C56A14-C9EE-4386-91B2-36A4234F7F93}"/>
    <cellStyle name="Normal 14 4 2 4 3 2" xfId="28141" xr:uid="{3A3A8631-0060-49CF-AF49-BE6DC6E385DB}"/>
    <cellStyle name="Normal 14 4 2 4 4" xfId="19693" xr:uid="{22BDE024-9380-4C84-8B95-2789351BE216}"/>
    <cellStyle name="Normal 14 4 2 5" xfId="4865" xr:uid="{1A5B473C-5965-4ED4-B553-518579D75FA1}"/>
    <cellStyle name="Normal 14 4 2 5 2" xfId="13313" xr:uid="{95D66480-898B-4C63-B6F1-C827F469980B}"/>
    <cellStyle name="Normal 14 4 2 5 2 2" xfId="30253" xr:uid="{1ADFE4BB-DD5B-43BE-8840-0BB05822C914}"/>
    <cellStyle name="Normal 14 4 2 5 3" xfId="21805" xr:uid="{C176A627-9FE7-47E2-94DB-15EE00769A4B}"/>
    <cellStyle name="Normal 14 4 2 6" xfId="9089" xr:uid="{9F7DF3DF-BD07-4896-B964-A74B07E250E7}"/>
    <cellStyle name="Normal 14 4 2 6 2" xfId="26029" xr:uid="{A52FA30B-3306-477B-8E37-6BB2F576E1C7}"/>
    <cellStyle name="Normal 14 4 2 7" xfId="17581" xr:uid="{F90C80F3-EA99-4574-92BD-BD3C51B5D9CC}"/>
    <cellStyle name="Normal 14 4 3" xfId="809" xr:uid="{A5D141E8-E718-4BF3-A3FB-E659CF71C175}"/>
    <cellStyle name="Normal 14 4 3 2" xfId="1871" xr:uid="{8D6A9379-B269-4579-B349-E32055DF93E5}"/>
    <cellStyle name="Normal 14 4 3 2 2" xfId="3983" xr:uid="{92CB6653-99B2-4910-A6E6-3DB113C6037E}"/>
    <cellStyle name="Normal 14 4 3 2 2 2" xfId="8209" xr:uid="{BFE690B5-925A-4C22-99B7-C4D3F281E886}"/>
    <cellStyle name="Normal 14 4 3 2 2 2 2" xfId="16657" xr:uid="{CEE03D63-B5BB-415E-977F-B603E15059D5}"/>
    <cellStyle name="Normal 14 4 3 2 2 2 2 2" xfId="33597" xr:uid="{61285D9F-A4A8-4D9F-9B48-C5A22F8705C6}"/>
    <cellStyle name="Normal 14 4 3 2 2 2 3" xfId="25149" xr:uid="{E5AC15FE-EDF0-4FB9-A89C-947581C3FAD7}"/>
    <cellStyle name="Normal 14 4 3 2 2 3" xfId="12433" xr:uid="{6DA49867-C5A1-4926-B252-AB304A336ADC}"/>
    <cellStyle name="Normal 14 4 3 2 2 3 2" xfId="29373" xr:uid="{671120FC-5F03-417A-8C7F-1D6D4CC4BC97}"/>
    <cellStyle name="Normal 14 4 3 2 2 4" xfId="20925" xr:uid="{8BEBB0CA-2DE9-4674-B0EC-AD15A7EF0D5E}"/>
    <cellStyle name="Normal 14 4 3 2 3" xfId="6097" xr:uid="{D49CCE93-F57C-492F-972A-1B66139AA531}"/>
    <cellStyle name="Normal 14 4 3 2 3 2" xfId="14545" xr:uid="{EDD5A1CD-EE8D-416A-BC6E-D5D776079720}"/>
    <cellStyle name="Normal 14 4 3 2 3 2 2" xfId="31485" xr:uid="{951770BE-5262-4A9F-B7D0-5704D2B3E5C2}"/>
    <cellStyle name="Normal 14 4 3 2 3 3" xfId="23037" xr:uid="{E4E5DF52-CFC7-4332-8F04-BFE203C601D3}"/>
    <cellStyle name="Normal 14 4 3 2 4" xfId="10321" xr:uid="{288FD2EE-985D-45D8-9F54-155400B16C29}"/>
    <cellStyle name="Normal 14 4 3 2 4 2" xfId="27261" xr:uid="{8F170B52-6A2A-4C25-9A89-32878F611357}"/>
    <cellStyle name="Normal 14 4 3 2 5" xfId="18813" xr:uid="{99E25655-4B64-412A-A217-F673E3733F7C}"/>
    <cellStyle name="Normal 14 4 3 3" xfId="2927" xr:uid="{9F6FF890-F88C-4B30-8591-C69BE22610AD}"/>
    <cellStyle name="Normal 14 4 3 3 2" xfId="7153" xr:uid="{3851338E-9A08-499F-B840-A7EB1AFF8ABC}"/>
    <cellStyle name="Normal 14 4 3 3 2 2" xfId="15601" xr:uid="{0254A176-0EF8-4EE5-8170-43445C51A9B5}"/>
    <cellStyle name="Normal 14 4 3 3 2 2 2" xfId="32541" xr:uid="{1361CAAB-369B-42CD-ACE8-2C6BE2C67A24}"/>
    <cellStyle name="Normal 14 4 3 3 2 3" xfId="24093" xr:uid="{78318EE6-D4D6-4FF6-BCBC-74244B276C5C}"/>
    <cellStyle name="Normal 14 4 3 3 3" xfId="11377" xr:uid="{2C3CBF8F-4F72-4FF6-830D-76BA431002FB}"/>
    <cellStyle name="Normal 14 4 3 3 3 2" xfId="28317" xr:uid="{41A4881C-3AD1-4D5C-AD86-1BE18C27B762}"/>
    <cellStyle name="Normal 14 4 3 3 4" xfId="19869" xr:uid="{7E720A37-3F76-42BE-B94F-08A550A6F80A}"/>
    <cellStyle name="Normal 14 4 3 4" xfId="5041" xr:uid="{2F8A6DC9-CD64-4912-8EDD-40805320F2D3}"/>
    <cellStyle name="Normal 14 4 3 4 2" xfId="13489" xr:uid="{A659C960-98AD-4A80-96B8-44C8385F203A}"/>
    <cellStyle name="Normal 14 4 3 4 2 2" xfId="30429" xr:uid="{5C1CB9A5-F9E4-4244-818E-420E696E67AD}"/>
    <cellStyle name="Normal 14 4 3 4 3" xfId="21981" xr:uid="{52DBA615-53F5-4C8A-A82D-B1A116589DDB}"/>
    <cellStyle name="Normal 14 4 3 5" xfId="9265" xr:uid="{9E06AEBC-971A-4781-A84D-8A6904879449}"/>
    <cellStyle name="Normal 14 4 3 5 2" xfId="26205" xr:uid="{F03A7767-44D4-4566-BB57-E59DDC7CDA74}"/>
    <cellStyle name="Normal 14 4 3 6" xfId="17757" xr:uid="{E971FF83-5912-47F8-B79D-C159EDB47A70}"/>
    <cellStyle name="Normal 14 4 4" xfId="1161" xr:uid="{18B9F956-3EC8-4ED7-8ECA-8E9FCF906E67}"/>
    <cellStyle name="Normal 14 4 4 2" xfId="2223" xr:uid="{2A3E3EE2-9898-40F5-BA5D-CE0360B3CD3B}"/>
    <cellStyle name="Normal 14 4 4 2 2" xfId="4335" xr:uid="{B579675A-11D0-4742-8AA5-F1982E96C31F}"/>
    <cellStyle name="Normal 14 4 4 2 2 2" xfId="8561" xr:uid="{B186F82F-13DB-44D2-96EA-AC701108849C}"/>
    <cellStyle name="Normal 14 4 4 2 2 2 2" xfId="17009" xr:uid="{2CFE653C-0CAE-4C76-815D-387726466413}"/>
    <cellStyle name="Normal 14 4 4 2 2 2 2 2" xfId="33949" xr:uid="{CB26B22F-67E5-47CD-9E67-3BEB03752DC9}"/>
    <cellStyle name="Normal 14 4 4 2 2 2 3" xfId="25501" xr:uid="{99A92701-EBBB-497B-8924-81917E549EBF}"/>
    <cellStyle name="Normal 14 4 4 2 2 3" xfId="12785" xr:uid="{E379353E-95EF-4AB6-B4F1-6372EC2CFC9A}"/>
    <cellStyle name="Normal 14 4 4 2 2 3 2" xfId="29725" xr:uid="{89F5F2A0-941C-4D0B-A899-782C9D1E4641}"/>
    <cellStyle name="Normal 14 4 4 2 2 4" xfId="21277" xr:uid="{3415142C-117D-484C-AC0F-82C1A9C4834F}"/>
    <cellStyle name="Normal 14 4 4 2 3" xfId="6449" xr:uid="{7319C195-58B3-4B07-9D32-C599B3F9E91A}"/>
    <cellStyle name="Normal 14 4 4 2 3 2" xfId="14897" xr:uid="{D166C1DA-35D3-44E8-9406-F537994965A2}"/>
    <cellStyle name="Normal 14 4 4 2 3 2 2" xfId="31837" xr:uid="{89643999-70A3-4A0B-A95F-265439A85B65}"/>
    <cellStyle name="Normal 14 4 4 2 3 3" xfId="23389" xr:uid="{4DEF7EFE-E68C-498B-B132-36434F4D1BD9}"/>
    <cellStyle name="Normal 14 4 4 2 4" xfId="10673" xr:uid="{EDD36D28-73DA-4B8F-B940-AD3A4D52134E}"/>
    <cellStyle name="Normal 14 4 4 2 4 2" xfId="27613" xr:uid="{C32B00D2-A1A4-4888-ACBA-F44F1DC6BBC9}"/>
    <cellStyle name="Normal 14 4 4 2 5" xfId="19165" xr:uid="{9AFEB64F-55D1-4051-A062-D25800C46E61}"/>
    <cellStyle name="Normal 14 4 4 3" xfId="3279" xr:uid="{B2E5840C-BCEB-4AA6-A5BA-B9E36073CA53}"/>
    <cellStyle name="Normal 14 4 4 3 2" xfId="7505" xr:uid="{D00D4992-DA20-4D05-915F-405447CA72FC}"/>
    <cellStyle name="Normal 14 4 4 3 2 2" xfId="15953" xr:uid="{18B291E5-9106-4845-9388-812B1B5A548D}"/>
    <cellStyle name="Normal 14 4 4 3 2 2 2" xfId="32893" xr:uid="{854EF17C-691B-46E2-A039-CB943FCF5490}"/>
    <cellStyle name="Normal 14 4 4 3 2 3" xfId="24445" xr:uid="{6319780B-CC7E-44A0-ACA5-52F49C3FE235}"/>
    <cellStyle name="Normal 14 4 4 3 3" xfId="11729" xr:uid="{C83427DC-007F-4DC8-A5FF-B406CA4DD9D4}"/>
    <cellStyle name="Normal 14 4 4 3 3 2" xfId="28669" xr:uid="{B6725E4A-3A64-4CD7-A788-7D87A850CFDD}"/>
    <cellStyle name="Normal 14 4 4 3 4" xfId="20221" xr:uid="{3D3D2BA8-2FF2-4301-A8D6-9452C1A3450A}"/>
    <cellStyle name="Normal 14 4 4 4" xfId="5393" xr:uid="{F975D0C1-0C1C-4C7B-A83D-2D60F533D9DD}"/>
    <cellStyle name="Normal 14 4 4 4 2" xfId="13841" xr:uid="{F3284FE5-8800-4FA5-B5F6-463FC2281A60}"/>
    <cellStyle name="Normal 14 4 4 4 2 2" xfId="30781" xr:uid="{AA9B9720-699A-49FC-8863-F32E39D4FDDB}"/>
    <cellStyle name="Normal 14 4 4 4 3" xfId="22333" xr:uid="{DD500143-4433-45D8-B0D1-E26A40049BE0}"/>
    <cellStyle name="Normal 14 4 4 5" xfId="9617" xr:uid="{3C83A4E9-28D1-4A9E-A782-1B4CB93C410F}"/>
    <cellStyle name="Normal 14 4 4 5 2" xfId="26557" xr:uid="{49237316-EEBB-4FEA-9716-726ABA2FF779}"/>
    <cellStyle name="Normal 14 4 4 6" xfId="18109" xr:uid="{CB07F68A-BD1D-4973-991D-910BBD6DB1B2}"/>
    <cellStyle name="Normal 14 4 5" xfId="1343" xr:uid="{276807D0-FE8C-45F3-97F9-4430330F9A4F}"/>
    <cellStyle name="Normal 14 4 5 2" xfId="2399" xr:uid="{56B5C7D1-BD02-45A2-8575-9DA3A0AF7C94}"/>
    <cellStyle name="Normal 14 4 5 2 2" xfId="4511" xr:uid="{3382E859-3F0E-4AA0-B848-1B13A6816692}"/>
    <cellStyle name="Normal 14 4 5 2 2 2" xfId="8737" xr:uid="{AE89ED96-E1A8-426F-A6DB-168E3DCCCCD6}"/>
    <cellStyle name="Normal 14 4 5 2 2 2 2" xfId="17185" xr:uid="{14708F20-8A11-4655-974C-BEC6398113E3}"/>
    <cellStyle name="Normal 14 4 5 2 2 2 2 2" xfId="34125" xr:uid="{6C0A1C37-8A51-452B-9214-13E6CC41FFFE}"/>
    <cellStyle name="Normal 14 4 5 2 2 2 3" xfId="25677" xr:uid="{F95CAFA6-CF9F-4CB7-9916-7F294EBDA2FB}"/>
    <cellStyle name="Normal 14 4 5 2 2 3" xfId="12961" xr:uid="{901CC303-D0B1-4092-962A-5F752E50E0D9}"/>
    <cellStyle name="Normal 14 4 5 2 2 3 2" xfId="29901" xr:uid="{42C4DF0E-EDFC-4162-9892-DFCEEF2DA336}"/>
    <cellStyle name="Normal 14 4 5 2 2 4" xfId="21453" xr:uid="{6DFE224B-8F19-4FB7-B05F-9017EB1C619C}"/>
    <cellStyle name="Normal 14 4 5 2 3" xfId="6625" xr:uid="{E54DF068-CD5B-44BA-9481-13D0A264571F}"/>
    <cellStyle name="Normal 14 4 5 2 3 2" xfId="15073" xr:uid="{B58300D4-0E5D-495F-97C0-C617F43EAF58}"/>
    <cellStyle name="Normal 14 4 5 2 3 2 2" xfId="32013" xr:uid="{91F32000-7E16-451E-BC3E-7AC87785F614}"/>
    <cellStyle name="Normal 14 4 5 2 3 3" xfId="23565" xr:uid="{B7A0539E-6D00-4855-B5CC-9E487F61F553}"/>
    <cellStyle name="Normal 14 4 5 2 4" xfId="10849" xr:uid="{BC41FA79-5688-4B4C-BBF7-2184AA60C0E3}"/>
    <cellStyle name="Normal 14 4 5 2 4 2" xfId="27789" xr:uid="{76A1F001-25C7-4DF4-95C3-CE60C67AD617}"/>
    <cellStyle name="Normal 14 4 5 2 5" xfId="19341" xr:uid="{8DB73E60-FFC7-4E43-AC46-57FA0ADC5727}"/>
    <cellStyle name="Normal 14 4 5 3" xfId="3455" xr:uid="{0B470577-8E6D-4A81-84B1-35DD43380597}"/>
    <cellStyle name="Normal 14 4 5 3 2" xfId="7681" xr:uid="{0E97B082-86B2-4852-AC3D-8B7C49B4036E}"/>
    <cellStyle name="Normal 14 4 5 3 2 2" xfId="16129" xr:uid="{19F2221D-413C-4828-8488-FB7441577FF1}"/>
    <cellStyle name="Normal 14 4 5 3 2 2 2" xfId="33069" xr:uid="{7DCE26BC-2CD8-41EC-A850-697618830F6B}"/>
    <cellStyle name="Normal 14 4 5 3 2 3" xfId="24621" xr:uid="{3B666F22-D64D-44D3-A865-5E0A4C54BB08}"/>
    <cellStyle name="Normal 14 4 5 3 3" xfId="11905" xr:uid="{053D03AB-4D53-45BF-9048-79306348D68D}"/>
    <cellStyle name="Normal 14 4 5 3 3 2" xfId="28845" xr:uid="{1D49BB90-7822-409B-ABD7-48CDC811D64F}"/>
    <cellStyle name="Normal 14 4 5 3 4" xfId="20397" xr:uid="{03B17B69-72EB-4331-A36F-2AF6545B31F7}"/>
    <cellStyle name="Normal 14 4 5 4" xfId="5569" xr:uid="{A2396D1A-1B2C-4C90-B4F4-BC7B550E4A0A}"/>
    <cellStyle name="Normal 14 4 5 4 2" xfId="14017" xr:uid="{E177D576-AD0E-444D-8A39-503EBA8758BC}"/>
    <cellStyle name="Normal 14 4 5 4 2 2" xfId="30957" xr:uid="{687D0844-2EE2-4A65-AD0C-8FB24CFC5C16}"/>
    <cellStyle name="Normal 14 4 5 4 3" xfId="22509" xr:uid="{B8445BC8-E94E-43A8-8EF6-CD3C52AC6891}"/>
    <cellStyle name="Normal 14 4 5 5" xfId="9793" xr:uid="{66DF399D-B3A9-4F75-B8A2-5FB71EAE5AB6}"/>
    <cellStyle name="Normal 14 4 5 5 2" xfId="26733" xr:uid="{BFB98A76-3BC3-4742-A680-9D4BBC4C5F39}"/>
    <cellStyle name="Normal 14 4 5 6" xfId="18285" xr:uid="{077A8287-98AF-4B05-A131-3DDE68AAC2AC}"/>
    <cellStyle name="Normal 14 4 6" xfId="1519" xr:uid="{4E79C45B-171F-4121-AF9F-E841A9CC1992}"/>
    <cellStyle name="Normal 14 4 6 2" xfId="3631" xr:uid="{0F9FF8DD-6273-497D-A091-D54FC3A8E4DE}"/>
    <cellStyle name="Normal 14 4 6 2 2" xfId="7857" xr:uid="{38EF7C5B-B7FB-4A93-82F0-4046B308C77E}"/>
    <cellStyle name="Normal 14 4 6 2 2 2" xfId="16305" xr:uid="{20A16CC1-D5D5-4F88-B0C8-8F1CA470E04A}"/>
    <cellStyle name="Normal 14 4 6 2 2 2 2" xfId="33245" xr:uid="{D7FAA819-E80B-4198-9285-2E36E14719BB}"/>
    <cellStyle name="Normal 14 4 6 2 2 3" xfId="24797" xr:uid="{23ADE541-4D5E-44E6-B0CF-36488115168B}"/>
    <cellStyle name="Normal 14 4 6 2 3" xfId="12081" xr:uid="{62584F4E-0F9B-4DEA-B341-0DA8F15F2486}"/>
    <cellStyle name="Normal 14 4 6 2 3 2" xfId="29021" xr:uid="{101C7C9E-1AF8-4C7A-833F-0A590B134434}"/>
    <cellStyle name="Normal 14 4 6 2 4" xfId="20573" xr:uid="{4983C912-FBE5-4EA9-B421-788051FDCAEE}"/>
    <cellStyle name="Normal 14 4 6 3" xfId="5745" xr:uid="{D235BD0C-52B2-4110-AA10-11F771A08523}"/>
    <cellStyle name="Normal 14 4 6 3 2" xfId="14193" xr:uid="{90F18ED3-7C35-4634-919B-F2F21F243236}"/>
    <cellStyle name="Normal 14 4 6 3 2 2" xfId="31133" xr:uid="{696EFB4F-8271-419E-B3C0-853A52FC318B}"/>
    <cellStyle name="Normal 14 4 6 3 3" xfId="22685" xr:uid="{770FA744-6FCC-4098-9C06-61F425898ED5}"/>
    <cellStyle name="Normal 14 4 6 4" xfId="9969" xr:uid="{0B789CC6-05FF-4367-B8B2-58DE316AF0A7}"/>
    <cellStyle name="Normal 14 4 6 4 2" xfId="26909" xr:uid="{BC0B497F-3EBC-495B-8B59-94F2E45BCBEC}"/>
    <cellStyle name="Normal 14 4 6 5" xfId="18461" xr:uid="{13C2C9C0-3C58-43CC-A27B-750726DD41F7}"/>
    <cellStyle name="Normal 14 4 7" xfId="2575" xr:uid="{6A546BE2-B512-4B8B-A591-886161CCC1A7}"/>
    <cellStyle name="Normal 14 4 7 2" xfId="6801" xr:uid="{904C2814-8EFE-42C3-B75F-961B56A9A613}"/>
    <cellStyle name="Normal 14 4 7 2 2" xfId="15249" xr:uid="{D7C4ED43-14DD-458D-9753-55CD22E4DEAF}"/>
    <cellStyle name="Normal 14 4 7 2 2 2" xfId="32189" xr:uid="{66E9B859-2D22-4BCB-9456-159CED90E18B}"/>
    <cellStyle name="Normal 14 4 7 2 3" xfId="23741" xr:uid="{A3A7F9DD-D6E7-41C4-8462-C0CCA9C6EC51}"/>
    <cellStyle name="Normal 14 4 7 3" xfId="11025" xr:uid="{32C13179-CA7C-4B76-A846-AB2276FDBC7E}"/>
    <cellStyle name="Normal 14 4 7 3 2" xfId="27965" xr:uid="{771D6F54-A402-4553-A17D-D130AFEB42C8}"/>
    <cellStyle name="Normal 14 4 7 4" xfId="19517" xr:uid="{DA0580E6-3E16-478E-98B4-4BE506936A10}"/>
    <cellStyle name="Normal 14 4 8" xfId="4688" xr:uid="{462B7876-33ED-458C-A7FA-516488E8F6B3}"/>
    <cellStyle name="Normal 14 4 8 2" xfId="13137" xr:uid="{D9B350BA-9D16-4851-A46C-6C9658224320}"/>
    <cellStyle name="Normal 14 4 8 2 2" xfId="30077" xr:uid="{3DC82704-CF58-4070-9AA6-514A170865D1}"/>
    <cellStyle name="Normal 14 4 8 3" xfId="21629" xr:uid="{94353EB6-0096-4EBF-B1BC-EEFAA0F77F79}"/>
    <cellStyle name="Normal 14 4 9" xfId="8913" xr:uid="{E6C4507C-BBE2-4855-9895-FB7315CFCCBE}"/>
    <cellStyle name="Normal 14 4 9 2" xfId="25853" xr:uid="{609AC885-8E63-4CDB-9707-0201C890CB89}"/>
    <cellStyle name="Normal 14 5" xfId="297" xr:uid="{407D4512-C703-4490-9541-3F96F916A9F4}"/>
    <cellStyle name="Normal 14 5 10" xfId="17406" xr:uid="{F8B9169A-7334-41CA-B30A-2963AEA93D1B}"/>
    <cellStyle name="Normal 14 5 2" xfId="634" xr:uid="{ABCD6FEC-FE64-46EA-AF07-58AF89A412AE}"/>
    <cellStyle name="Normal 14 5 2 2" xfId="986" xr:uid="{3C81AC83-49FD-45DC-BDB5-DD3EF5C6CC0F}"/>
    <cellStyle name="Normal 14 5 2 2 2" xfId="2048" xr:uid="{E96F6F8B-D61C-474B-8EE1-4C71E5BDD5A8}"/>
    <cellStyle name="Normal 14 5 2 2 2 2" xfId="4160" xr:uid="{1687FE39-9062-420B-82C3-97D9BA068E91}"/>
    <cellStyle name="Normal 14 5 2 2 2 2 2" xfId="8386" xr:uid="{69FC2A1A-4FD0-4F5F-AD3D-343D1CAF4ECD}"/>
    <cellStyle name="Normal 14 5 2 2 2 2 2 2" xfId="16834" xr:uid="{25C9797C-8F80-485E-BFB8-4B4A50F4040B}"/>
    <cellStyle name="Normal 14 5 2 2 2 2 2 2 2" xfId="33774" xr:uid="{FAF6B2A1-4950-423A-96AA-C1D51F647E83}"/>
    <cellStyle name="Normal 14 5 2 2 2 2 2 3" xfId="25326" xr:uid="{81AF173F-7389-4BE4-A08C-F59BD0BC9005}"/>
    <cellStyle name="Normal 14 5 2 2 2 2 3" xfId="12610" xr:uid="{E9C9AB3A-B99D-44F8-A477-26AE69343F3A}"/>
    <cellStyle name="Normal 14 5 2 2 2 2 3 2" xfId="29550" xr:uid="{FA2A4CA7-6056-4ECB-8099-4289C2A4B28C}"/>
    <cellStyle name="Normal 14 5 2 2 2 2 4" xfId="21102" xr:uid="{F81C9207-9E29-4FF5-AF33-523C753F2FC0}"/>
    <cellStyle name="Normal 14 5 2 2 2 3" xfId="6274" xr:uid="{00476AEE-89D7-44A1-8FF5-BCA1660D58DF}"/>
    <cellStyle name="Normal 14 5 2 2 2 3 2" xfId="14722" xr:uid="{F0C4672E-1D63-4981-BC70-728913277B8C}"/>
    <cellStyle name="Normal 14 5 2 2 2 3 2 2" xfId="31662" xr:uid="{C2295F64-92E8-472A-A7E1-6B97396DA641}"/>
    <cellStyle name="Normal 14 5 2 2 2 3 3" xfId="23214" xr:uid="{45385B1D-F3CD-4AE4-8B60-08886CCF0BB9}"/>
    <cellStyle name="Normal 14 5 2 2 2 4" xfId="10498" xr:uid="{DA29A887-629C-4128-BC35-78AB0AB93475}"/>
    <cellStyle name="Normal 14 5 2 2 2 4 2" xfId="27438" xr:uid="{7650CEE0-4145-414E-AC5F-0ACD0A131755}"/>
    <cellStyle name="Normal 14 5 2 2 2 5" xfId="18990" xr:uid="{A367B0C0-8D66-4F8F-A211-A232C1F77AD9}"/>
    <cellStyle name="Normal 14 5 2 2 3" xfId="3104" xr:uid="{7883A4A0-132E-484A-BCF0-3FC4D171EB77}"/>
    <cellStyle name="Normal 14 5 2 2 3 2" xfId="7330" xr:uid="{E4856B0C-EE04-4125-BC41-17F81998580E}"/>
    <cellStyle name="Normal 14 5 2 2 3 2 2" xfId="15778" xr:uid="{498B2003-29AB-4CF4-A910-BDE81DEEBC1E}"/>
    <cellStyle name="Normal 14 5 2 2 3 2 2 2" xfId="32718" xr:uid="{7F52B882-821B-4E89-A1E6-E1DD574AE9D1}"/>
    <cellStyle name="Normal 14 5 2 2 3 2 3" xfId="24270" xr:uid="{37F6952A-8C96-4680-9257-97DD16DF6DFB}"/>
    <cellStyle name="Normal 14 5 2 2 3 3" xfId="11554" xr:uid="{B5C7D59D-5964-4E84-9CDC-6CBE5DF1B3C2}"/>
    <cellStyle name="Normal 14 5 2 2 3 3 2" xfId="28494" xr:uid="{16B51789-35AB-4328-990F-A13953C8FBC4}"/>
    <cellStyle name="Normal 14 5 2 2 3 4" xfId="20046" xr:uid="{EAF48F62-3AA2-4F26-BBEE-F4C849EE6DFC}"/>
    <cellStyle name="Normal 14 5 2 2 4" xfId="5218" xr:uid="{2C7A3F6F-94ED-46A9-9E4E-5137049F68EB}"/>
    <cellStyle name="Normal 14 5 2 2 4 2" xfId="13666" xr:uid="{F23B6132-DAB7-4802-B269-58432B6C279B}"/>
    <cellStyle name="Normal 14 5 2 2 4 2 2" xfId="30606" xr:uid="{57F222D9-F649-4523-BB78-A4483880ED3E}"/>
    <cellStyle name="Normal 14 5 2 2 4 3" xfId="22158" xr:uid="{0AD15AA4-9D85-4135-ADF1-F804264B279E}"/>
    <cellStyle name="Normal 14 5 2 2 5" xfId="9442" xr:uid="{D7DEE084-C976-463F-A882-0D321146CC13}"/>
    <cellStyle name="Normal 14 5 2 2 5 2" xfId="26382" xr:uid="{788384D9-5F8A-475E-930C-89CFE532B5EA}"/>
    <cellStyle name="Normal 14 5 2 2 6" xfId="17934" xr:uid="{A9A9ECF2-F96D-47EB-BF13-6F7ACF0E60DE}"/>
    <cellStyle name="Normal 14 5 2 3" xfId="1696" xr:uid="{B580B714-89D3-45E3-9FDC-4D64F5C0CD87}"/>
    <cellStyle name="Normal 14 5 2 3 2" xfId="3808" xr:uid="{B71D5BEF-9411-436C-A8A2-89C629061A76}"/>
    <cellStyle name="Normal 14 5 2 3 2 2" xfId="8034" xr:uid="{F24BA689-5AD9-4FA7-96C3-F07383DF55C0}"/>
    <cellStyle name="Normal 14 5 2 3 2 2 2" xfId="16482" xr:uid="{86EFC1AC-BFD1-4952-AC35-31079217BD95}"/>
    <cellStyle name="Normal 14 5 2 3 2 2 2 2" xfId="33422" xr:uid="{17758D13-70BE-4C1F-BFA2-A5D3CFB4C0FE}"/>
    <cellStyle name="Normal 14 5 2 3 2 2 3" xfId="24974" xr:uid="{5EA41B13-CEAD-4924-B0D4-AAA02DAD4D8F}"/>
    <cellStyle name="Normal 14 5 2 3 2 3" xfId="12258" xr:uid="{4F2370A6-3C7F-4981-8F52-5EA3188AE340}"/>
    <cellStyle name="Normal 14 5 2 3 2 3 2" xfId="29198" xr:uid="{44410AC9-35D4-47E8-84A3-989DF1B7FA9C}"/>
    <cellStyle name="Normal 14 5 2 3 2 4" xfId="20750" xr:uid="{92D56E7C-BC2C-4A3D-BC5D-720159C0B378}"/>
    <cellStyle name="Normal 14 5 2 3 3" xfId="5922" xr:uid="{CC591440-3CC8-404B-8128-89B059BF9B54}"/>
    <cellStyle name="Normal 14 5 2 3 3 2" xfId="14370" xr:uid="{E32FD05F-E342-478C-8999-F2375FEA1CE5}"/>
    <cellStyle name="Normal 14 5 2 3 3 2 2" xfId="31310" xr:uid="{5EC4246B-DBDD-44B2-94FD-A99FE934C593}"/>
    <cellStyle name="Normal 14 5 2 3 3 3" xfId="22862" xr:uid="{BC941488-5AA9-4F6B-BA27-1BF6A9C1D57E}"/>
    <cellStyle name="Normal 14 5 2 3 4" xfId="10146" xr:uid="{F6980DE1-DF3F-490F-AC98-D649DBC7FCB5}"/>
    <cellStyle name="Normal 14 5 2 3 4 2" xfId="27086" xr:uid="{D857F92F-1E24-4DEC-9AB1-76F4E9D30C84}"/>
    <cellStyle name="Normal 14 5 2 3 5" xfId="18638" xr:uid="{1402B395-AE97-4B13-A3A9-2FD58C1E5C9B}"/>
    <cellStyle name="Normal 14 5 2 4" xfId="2752" xr:uid="{490874D0-023A-4A9B-818A-B8997F5D0BE1}"/>
    <cellStyle name="Normal 14 5 2 4 2" xfId="6978" xr:uid="{2685D38A-2F1C-4341-ACBE-0671F6988CEF}"/>
    <cellStyle name="Normal 14 5 2 4 2 2" xfId="15426" xr:uid="{5ABA78B8-2277-47E2-8A73-5B05BAC73B9C}"/>
    <cellStyle name="Normal 14 5 2 4 2 2 2" xfId="32366" xr:uid="{4C61C3C8-8565-4694-A79B-9FBD5E10BD79}"/>
    <cellStyle name="Normal 14 5 2 4 2 3" xfId="23918" xr:uid="{A0F0ECB5-0CFC-47FC-8A0E-0146D7809EC7}"/>
    <cellStyle name="Normal 14 5 2 4 3" xfId="11202" xr:uid="{A4F9BE83-963F-4CDB-B918-EF411D3C480C}"/>
    <cellStyle name="Normal 14 5 2 4 3 2" xfId="28142" xr:uid="{37F6DE3A-2681-4AEF-A17F-8E31DDC359A2}"/>
    <cellStyle name="Normal 14 5 2 4 4" xfId="19694" xr:uid="{2A60015A-7F44-4E1D-9B29-A2DC8120EF71}"/>
    <cellStyle name="Normal 14 5 2 5" xfId="4866" xr:uid="{2C2F7E99-C25B-43DD-AB9A-5A0BF4A39417}"/>
    <cellStyle name="Normal 14 5 2 5 2" xfId="13314" xr:uid="{42F4FB06-C982-4357-A449-AD076485C356}"/>
    <cellStyle name="Normal 14 5 2 5 2 2" xfId="30254" xr:uid="{79A700FF-BF3C-439F-8F5F-639E0F83ABCE}"/>
    <cellStyle name="Normal 14 5 2 5 3" xfId="21806" xr:uid="{7F867297-0233-4967-8B4B-7CF4E7BA7327}"/>
    <cellStyle name="Normal 14 5 2 6" xfId="9090" xr:uid="{80A8783B-5336-49D4-8CF1-DF60B9DDDD19}"/>
    <cellStyle name="Normal 14 5 2 6 2" xfId="26030" xr:uid="{ED290CF3-40F8-41E8-A1FD-D4DFB62E16DE}"/>
    <cellStyle name="Normal 14 5 2 7" xfId="17582" xr:uid="{471A4CEB-02FA-430F-8048-0FA791CE9FDA}"/>
    <cellStyle name="Normal 14 5 3" xfId="810" xr:uid="{70F4F0AA-0D87-4AD6-BA73-E561695255D2}"/>
    <cellStyle name="Normal 14 5 3 2" xfId="1872" xr:uid="{986E75C4-AF79-42B6-9E49-282EBE6DB7F1}"/>
    <cellStyle name="Normal 14 5 3 2 2" xfId="3984" xr:uid="{C3E75DEE-A9FA-447B-A514-A7A12E8E516A}"/>
    <cellStyle name="Normal 14 5 3 2 2 2" xfId="8210" xr:uid="{26931567-F1D3-4A37-A245-C10A0864CD62}"/>
    <cellStyle name="Normal 14 5 3 2 2 2 2" xfId="16658" xr:uid="{D78255E1-FE0B-484D-9787-5DA27F23ECC2}"/>
    <cellStyle name="Normal 14 5 3 2 2 2 2 2" xfId="33598" xr:uid="{A0E4F005-D3CC-42A2-AEB5-F00873D8F89D}"/>
    <cellStyle name="Normal 14 5 3 2 2 2 3" xfId="25150" xr:uid="{B8E89023-D6D8-472A-B189-2B2394217628}"/>
    <cellStyle name="Normal 14 5 3 2 2 3" xfId="12434" xr:uid="{521092E0-64D4-4689-8897-EE595CEA000B}"/>
    <cellStyle name="Normal 14 5 3 2 2 3 2" xfId="29374" xr:uid="{73817DE4-7526-48A4-AC8F-455601F09A71}"/>
    <cellStyle name="Normal 14 5 3 2 2 4" xfId="20926" xr:uid="{BA256BD9-3031-449B-9DAA-27F29A31A96D}"/>
    <cellStyle name="Normal 14 5 3 2 3" xfId="6098" xr:uid="{0606F9CD-3BD9-49CB-8B66-76B565E5F70E}"/>
    <cellStyle name="Normal 14 5 3 2 3 2" xfId="14546" xr:uid="{BA48B2FC-8297-4323-9C2C-B78975033E51}"/>
    <cellStyle name="Normal 14 5 3 2 3 2 2" xfId="31486" xr:uid="{D63B9ECD-91FD-485B-B8D3-1BA7C12ECAD5}"/>
    <cellStyle name="Normal 14 5 3 2 3 3" xfId="23038" xr:uid="{5307F857-ED6C-4630-8BF6-E016288B49A0}"/>
    <cellStyle name="Normal 14 5 3 2 4" xfId="10322" xr:uid="{C17CF645-C29D-4440-830B-DD34C9DCEB6D}"/>
    <cellStyle name="Normal 14 5 3 2 4 2" xfId="27262" xr:uid="{1E0688ED-A40C-4EB2-84B2-3735F8787604}"/>
    <cellStyle name="Normal 14 5 3 2 5" xfId="18814" xr:uid="{20C829C0-9966-4F50-BB64-53A7CB7D4450}"/>
    <cellStyle name="Normal 14 5 3 3" xfId="2928" xr:uid="{0C41A32F-7D06-415F-99A3-81739A54AF90}"/>
    <cellStyle name="Normal 14 5 3 3 2" xfId="7154" xr:uid="{7F551AEF-8F2D-456B-9BDC-6E0B4B6FD7F2}"/>
    <cellStyle name="Normal 14 5 3 3 2 2" xfId="15602" xr:uid="{CFC41FF4-5B1C-4EC6-9AA2-E8ACF41938A0}"/>
    <cellStyle name="Normal 14 5 3 3 2 2 2" xfId="32542" xr:uid="{029BA901-6A7E-4735-80CD-0CED7635C72D}"/>
    <cellStyle name="Normal 14 5 3 3 2 3" xfId="24094" xr:uid="{8DF2A220-73EF-4358-91B8-F9D691A8FFC0}"/>
    <cellStyle name="Normal 14 5 3 3 3" xfId="11378" xr:uid="{1872B395-CC4E-4FA5-AD54-7D4F130FC1B0}"/>
    <cellStyle name="Normal 14 5 3 3 3 2" xfId="28318" xr:uid="{366D13A6-E7E4-4782-B15E-76AFB64AB078}"/>
    <cellStyle name="Normal 14 5 3 3 4" xfId="19870" xr:uid="{435C82D2-B9BD-45EC-99D5-6C58F7121161}"/>
    <cellStyle name="Normal 14 5 3 4" xfId="5042" xr:uid="{762DA1DB-06D3-4F7F-A77F-3A962C56495D}"/>
    <cellStyle name="Normal 14 5 3 4 2" xfId="13490" xr:uid="{5EEF7D31-E652-421D-8DBB-B384421840AF}"/>
    <cellStyle name="Normal 14 5 3 4 2 2" xfId="30430" xr:uid="{628B9D9C-58C1-42B8-8E29-2FB6A72E4389}"/>
    <cellStyle name="Normal 14 5 3 4 3" xfId="21982" xr:uid="{9554E505-7883-4667-852F-48F2B3B5FB0D}"/>
    <cellStyle name="Normal 14 5 3 5" xfId="9266" xr:uid="{9292B13D-7683-4C7E-B91D-440BFE296C40}"/>
    <cellStyle name="Normal 14 5 3 5 2" xfId="26206" xr:uid="{C7818EA9-CBDA-4B8A-A634-A4F828A96EC8}"/>
    <cellStyle name="Normal 14 5 3 6" xfId="17758" xr:uid="{5CD9BF43-CD91-4425-8216-303AAAF0C975}"/>
    <cellStyle name="Normal 14 5 4" xfId="1162" xr:uid="{189AE1AA-7FA4-4811-8287-5A60552CF8BE}"/>
    <cellStyle name="Normal 14 5 4 2" xfId="2224" xr:uid="{98777579-0582-4727-B2D9-4E6973D1D39E}"/>
    <cellStyle name="Normal 14 5 4 2 2" xfId="4336" xr:uid="{2E5C92D6-10D3-4EE4-91A5-ECA379EC0481}"/>
    <cellStyle name="Normal 14 5 4 2 2 2" xfId="8562" xr:uid="{94B4C4B4-9ED2-488E-A384-1AF5C5FF992A}"/>
    <cellStyle name="Normal 14 5 4 2 2 2 2" xfId="17010" xr:uid="{EBC4A32D-85FD-47D0-B5BE-216D0B71B5C8}"/>
    <cellStyle name="Normal 14 5 4 2 2 2 2 2" xfId="33950" xr:uid="{A6E0EB74-D2B5-4715-9741-8F36F9C151C7}"/>
    <cellStyle name="Normal 14 5 4 2 2 2 3" xfId="25502" xr:uid="{096448DC-168A-4394-9204-97ABE659F3C3}"/>
    <cellStyle name="Normal 14 5 4 2 2 3" xfId="12786" xr:uid="{3CFB7A49-66CD-4554-BB9F-B338EA1F675D}"/>
    <cellStyle name="Normal 14 5 4 2 2 3 2" xfId="29726" xr:uid="{22B86094-C3FE-436D-A549-24F6A717B6EB}"/>
    <cellStyle name="Normal 14 5 4 2 2 4" xfId="21278" xr:uid="{56BFD9EE-3944-476E-BB2B-6E4C319EA6A4}"/>
    <cellStyle name="Normal 14 5 4 2 3" xfId="6450" xr:uid="{033F15C9-A7A7-4E6F-9FFD-3D3AA0290D5A}"/>
    <cellStyle name="Normal 14 5 4 2 3 2" xfId="14898" xr:uid="{DA2F2147-7098-4F34-B198-4D08F63467EB}"/>
    <cellStyle name="Normal 14 5 4 2 3 2 2" xfId="31838" xr:uid="{B68BC375-0191-4888-AEC5-95845E5A1628}"/>
    <cellStyle name="Normal 14 5 4 2 3 3" xfId="23390" xr:uid="{8486BE09-2852-4228-B124-EAB7CE958DDF}"/>
    <cellStyle name="Normal 14 5 4 2 4" xfId="10674" xr:uid="{D3F60BC5-9956-474F-82C5-A0D586F1460C}"/>
    <cellStyle name="Normal 14 5 4 2 4 2" xfId="27614" xr:uid="{AF1564DF-B760-49EE-A079-E245026D2A99}"/>
    <cellStyle name="Normal 14 5 4 2 5" xfId="19166" xr:uid="{7D29FE41-8193-453A-8142-E613491D794B}"/>
    <cellStyle name="Normal 14 5 4 3" xfId="3280" xr:uid="{F0AE01CF-FF19-46AD-A0C6-5BAD0D8C8DF0}"/>
    <cellStyle name="Normal 14 5 4 3 2" xfId="7506" xr:uid="{AC6D12C7-E39E-49B3-8EBC-28EF1CB8FBE5}"/>
    <cellStyle name="Normal 14 5 4 3 2 2" xfId="15954" xr:uid="{77C4FB3E-50BB-486E-A318-DB56216063A4}"/>
    <cellStyle name="Normal 14 5 4 3 2 2 2" xfId="32894" xr:uid="{E0A79EDA-5CD2-4DF4-9C83-64967B664A12}"/>
    <cellStyle name="Normal 14 5 4 3 2 3" xfId="24446" xr:uid="{1211BC67-D260-4E0F-A279-034A057713B0}"/>
    <cellStyle name="Normal 14 5 4 3 3" xfId="11730" xr:uid="{529A307A-1D22-4DCB-8B2D-E1CE629E3591}"/>
    <cellStyle name="Normal 14 5 4 3 3 2" xfId="28670" xr:uid="{A2D11FFA-099A-460F-A8FE-C1A23CE05322}"/>
    <cellStyle name="Normal 14 5 4 3 4" xfId="20222" xr:uid="{7685F7D5-19B2-41A3-BB32-455CAA8FFCF5}"/>
    <cellStyle name="Normal 14 5 4 4" xfId="5394" xr:uid="{78B6F110-63B6-4CAB-8A9C-47932816C030}"/>
    <cellStyle name="Normal 14 5 4 4 2" xfId="13842" xr:uid="{75365D1C-A3E3-475F-9DEE-2F83B75D0CE9}"/>
    <cellStyle name="Normal 14 5 4 4 2 2" xfId="30782" xr:uid="{88BB21C0-C86A-43D5-839C-3BA42A159619}"/>
    <cellStyle name="Normal 14 5 4 4 3" xfId="22334" xr:uid="{187CF3F7-0280-4AB0-AC9D-B587E6253019}"/>
    <cellStyle name="Normal 14 5 4 5" xfId="9618" xr:uid="{34959577-4A39-4A8C-B5E3-11E74D64FD18}"/>
    <cellStyle name="Normal 14 5 4 5 2" xfId="26558" xr:uid="{1410EFC0-8E64-4C16-B92A-0756E0988222}"/>
    <cellStyle name="Normal 14 5 4 6" xfId="18110" xr:uid="{F64A9995-45F2-40D1-AD72-EE5E2F3F204B}"/>
    <cellStyle name="Normal 14 5 5" xfId="1344" xr:uid="{2BABA564-C894-4C72-B04B-3C310BDCD4E3}"/>
    <cellStyle name="Normal 14 5 5 2" xfId="2400" xr:uid="{A7830C90-DFE3-446C-A845-0B1AEAA73C44}"/>
    <cellStyle name="Normal 14 5 5 2 2" xfId="4512" xr:uid="{E0220779-3AA9-48A7-B3E4-709E34AD16CB}"/>
    <cellStyle name="Normal 14 5 5 2 2 2" xfId="8738" xr:uid="{ECCA7669-EF16-412E-AEE8-6FF809DA87AA}"/>
    <cellStyle name="Normal 14 5 5 2 2 2 2" xfId="17186" xr:uid="{D1AB4025-E3D3-4CCE-B060-6C11C44069E8}"/>
    <cellStyle name="Normal 14 5 5 2 2 2 2 2" xfId="34126" xr:uid="{BEEF8005-DB32-4CFB-AB03-495147C6A07E}"/>
    <cellStyle name="Normal 14 5 5 2 2 2 3" xfId="25678" xr:uid="{C16C18CD-FC99-4070-A206-094372C1476E}"/>
    <cellStyle name="Normal 14 5 5 2 2 3" xfId="12962" xr:uid="{67ACEAE3-D9E4-4400-9DBE-2D13E7956DE9}"/>
    <cellStyle name="Normal 14 5 5 2 2 3 2" xfId="29902" xr:uid="{F549AF49-0443-43B8-809F-023E85ADEE21}"/>
    <cellStyle name="Normal 14 5 5 2 2 4" xfId="21454" xr:uid="{38198BB1-A141-445D-AEFD-645EB07579D6}"/>
    <cellStyle name="Normal 14 5 5 2 3" xfId="6626" xr:uid="{13EDB2FD-B929-4A2A-BF6E-F918F3E09ADC}"/>
    <cellStyle name="Normal 14 5 5 2 3 2" xfId="15074" xr:uid="{D751BD13-1431-4C30-A4DB-683408F7F458}"/>
    <cellStyle name="Normal 14 5 5 2 3 2 2" xfId="32014" xr:uid="{B926F0D5-7050-45DC-8FF0-26754D86F3D0}"/>
    <cellStyle name="Normal 14 5 5 2 3 3" xfId="23566" xr:uid="{006DBECF-0124-4EA9-80E5-C04C30B13A86}"/>
    <cellStyle name="Normal 14 5 5 2 4" xfId="10850" xr:uid="{373B047B-75D1-41B4-8AA7-5AB0CC04A509}"/>
    <cellStyle name="Normal 14 5 5 2 4 2" xfId="27790" xr:uid="{6AD6B32D-EF60-4FFF-BEC0-32FD13F54AC5}"/>
    <cellStyle name="Normal 14 5 5 2 5" xfId="19342" xr:uid="{924EA205-A593-489A-A671-17CFDA50A955}"/>
    <cellStyle name="Normal 14 5 5 3" xfId="3456" xr:uid="{BE5B6E7B-05C6-409B-B544-B387C2ACAFC2}"/>
    <cellStyle name="Normal 14 5 5 3 2" xfId="7682" xr:uid="{71CD629C-CBEB-471A-9BD0-A11A00E572C2}"/>
    <cellStyle name="Normal 14 5 5 3 2 2" xfId="16130" xr:uid="{6BC8E781-B992-4F5C-A616-CFABDA754C4E}"/>
    <cellStyle name="Normal 14 5 5 3 2 2 2" xfId="33070" xr:uid="{EBA53807-B0E8-4E62-B7C3-72653C510565}"/>
    <cellStyle name="Normal 14 5 5 3 2 3" xfId="24622" xr:uid="{3C511D39-124A-485A-B71F-AAB41DD5D543}"/>
    <cellStyle name="Normal 14 5 5 3 3" xfId="11906" xr:uid="{E0292EE5-1789-4A99-A16A-08019ED364AD}"/>
    <cellStyle name="Normal 14 5 5 3 3 2" xfId="28846" xr:uid="{9350FC7C-C8A6-42A6-9E51-798DC2CCE294}"/>
    <cellStyle name="Normal 14 5 5 3 4" xfId="20398" xr:uid="{2BE8E806-0004-4E87-9911-7EE4C2EADA93}"/>
    <cellStyle name="Normal 14 5 5 4" xfId="5570" xr:uid="{AC83262B-8B04-4FC6-9429-BCFEFEB2DAF1}"/>
    <cellStyle name="Normal 14 5 5 4 2" xfId="14018" xr:uid="{7A6DFF93-A2C8-4872-908F-B958FCEAFB02}"/>
    <cellStyle name="Normal 14 5 5 4 2 2" xfId="30958" xr:uid="{77BA7FFA-DBB1-48AB-8232-FA8693986FBC}"/>
    <cellStyle name="Normal 14 5 5 4 3" xfId="22510" xr:uid="{81F62493-ADA8-44AB-82CA-0E293A367BAA}"/>
    <cellStyle name="Normal 14 5 5 5" xfId="9794" xr:uid="{EC2E4225-80D8-48EF-B2A8-0A8F7B3B616A}"/>
    <cellStyle name="Normal 14 5 5 5 2" xfId="26734" xr:uid="{FC1E8D4C-9EA6-41D5-B227-890BAA0ABEE9}"/>
    <cellStyle name="Normal 14 5 5 6" xfId="18286" xr:uid="{AF667FF7-5B94-425F-A83A-B8A5507824C3}"/>
    <cellStyle name="Normal 14 5 6" xfId="1520" xr:uid="{B5902004-0B2E-4B34-A3E9-2F953F05B4AF}"/>
    <cellStyle name="Normal 14 5 6 2" xfId="3632" xr:uid="{F9A17E78-CC7A-4CE2-8126-5BE439300DBE}"/>
    <cellStyle name="Normal 14 5 6 2 2" xfId="7858" xr:uid="{4AAF567A-66FD-453F-A519-BB30E84DF94E}"/>
    <cellStyle name="Normal 14 5 6 2 2 2" xfId="16306" xr:uid="{286BD1CD-0711-46F0-BB31-7E90BDED34DA}"/>
    <cellStyle name="Normal 14 5 6 2 2 2 2" xfId="33246" xr:uid="{D9CDDE0D-F9B3-4B85-A66F-9F829B0C936C}"/>
    <cellStyle name="Normal 14 5 6 2 2 3" xfId="24798" xr:uid="{C52118F5-0862-4B4D-8948-1D07176DC7A5}"/>
    <cellStyle name="Normal 14 5 6 2 3" xfId="12082" xr:uid="{424BE215-2C1E-45F5-B079-805715740A9E}"/>
    <cellStyle name="Normal 14 5 6 2 3 2" xfId="29022" xr:uid="{FB038311-D740-49C7-9FCD-09DE5C34DCC3}"/>
    <cellStyle name="Normal 14 5 6 2 4" xfId="20574" xr:uid="{5FE7AEB6-7679-4DE1-A457-406EBE0E81E6}"/>
    <cellStyle name="Normal 14 5 6 3" xfId="5746" xr:uid="{030516C7-22A6-428D-B880-8930AFBB34FC}"/>
    <cellStyle name="Normal 14 5 6 3 2" xfId="14194" xr:uid="{6A476449-70F5-4F65-AB71-17AEA67FD17D}"/>
    <cellStyle name="Normal 14 5 6 3 2 2" xfId="31134" xr:uid="{6AEA99CA-353F-453D-83BD-7806B7246C7E}"/>
    <cellStyle name="Normal 14 5 6 3 3" xfId="22686" xr:uid="{1DEE8869-1A6B-451D-9C94-538610D4FBB3}"/>
    <cellStyle name="Normal 14 5 6 4" xfId="9970" xr:uid="{9BD4FCC2-EF01-4243-BD12-B773B10F81BC}"/>
    <cellStyle name="Normal 14 5 6 4 2" xfId="26910" xr:uid="{14301733-6E59-4770-821F-16B1A7ABBAB6}"/>
    <cellStyle name="Normal 14 5 6 5" xfId="18462" xr:uid="{830F8D53-94B7-411C-97F1-E3C05F359704}"/>
    <cellStyle name="Normal 14 5 7" xfId="2576" xr:uid="{5807FB9F-56D3-4B85-B675-69A3387968F8}"/>
    <cellStyle name="Normal 14 5 7 2" xfId="6802" xr:uid="{FAB41469-7773-4C2D-A216-48EF85108971}"/>
    <cellStyle name="Normal 14 5 7 2 2" xfId="15250" xr:uid="{2C5F80AD-4E0A-4BCA-88D9-51F4675CF2EC}"/>
    <cellStyle name="Normal 14 5 7 2 2 2" xfId="32190" xr:uid="{791ACF11-A7D7-4468-978A-8118A5B041C9}"/>
    <cellStyle name="Normal 14 5 7 2 3" xfId="23742" xr:uid="{6A2B1F10-9188-4D05-B1CE-45CED489F473}"/>
    <cellStyle name="Normal 14 5 7 3" xfId="11026" xr:uid="{558E15E8-ACE7-44E9-81C9-F32681361592}"/>
    <cellStyle name="Normal 14 5 7 3 2" xfId="27966" xr:uid="{39170104-C54F-4D4D-8AA7-AA600C660DF9}"/>
    <cellStyle name="Normal 14 5 7 4" xfId="19518" xr:uid="{B2EF5A03-9EDC-4A95-810F-48630BDCFA7C}"/>
    <cellStyle name="Normal 14 5 8" xfId="4689" xr:uid="{A9FC65A5-EF12-4CB9-86FA-EB36C680C429}"/>
    <cellStyle name="Normal 14 5 8 2" xfId="13138" xr:uid="{AC3A22F8-E3E3-46D5-B0AD-54552B62F47C}"/>
    <cellStyle name="Normal 14 5 8 2 2" xfId="30078" xr:uid="{80F3E330-65EA-4DF9-B9EB-E9BA731B237E}"/>
    <cellStyle name="Normal 14 5 8 3" xfId="21630" xr:uid="{666E9DFD-0658-4A11-8FE5-F1BC41899A19}"/>
    <cellStyle name="Normal 14 5 9" xfId="8914" xr:uid="{A3CE83D7-5EDC-4067-8D73-E2E48C259F2B}"/>
    <cellStyle name="Normal 14 5 9 2" xfId="25854" xr:uid="{ABD925A6-42E3-4CFC-A0E0-53D2A4D5770E}"/>
    <cellStyle name="Normal 14 6" xfId="629" xr:uid="{58FEB25D-B8A8-4C07-B1D5-549BF0DEC86D}"/>
    <cellStyle name="Normal 14 6 2" xfId="981" xr:uid="{80B95EF1-3A7D-4394-8567-3ACDF89955EA}"/>
    <cellStyle name="Normal 14 6 2 2" xfId="2043" xr:uid="{6270A6EE-E5FA-4816-B4A9-F5C200992EA7}"/>
    <cellStyle name="Normal 14 6 2 2 2" xfId="4155" xr:uid="{DFE3F678-BD10-4091-9F0A-2EF1DFA2677D}"/>
    <cellStyle name="Normal 14 6 2 2 2 2" xfId="8381" xr:uid="{5A710110-EE59-41A4-A360-21FBB823C235}"/>
    <cellStyle name="Normal 14 6 2 2 2 2 2" xfId="16829" xr:uid="{A85F430C-C98C-4075-9BEB-BDB0B2240CCF}"/>
    <cellStyle name="Normal 14 6 2 2 2 2 2 2" xfId="33769" xr:uid="{3738EB44-3E6D-445E-B16D-33E3771EF50D}"/>
    <cellStyle name="Normal 14 6 2 2 2 2 3" xfId="25321" xr:uid="{35D7F5A9-0E00-44C1-8E09-5BFD9F46D9D3}"/>
    <cellStyle name="Normal 14 6 2 2 2 3" xfId="12605" xr:uid="{21BDD092-8965-4EEF-BFCD-82740047A7FA}"/>
    <cellStyle name="Normal 14 6 2 2 2 3 2" xfId="29545" xr:uid="{D74468C1-F8BE-454A-B05D-5E8092A98462}"/>
    <cellStyle name="Normal 14 6 2 2 2 4" xfId="21097" xr:uid="{0DB0BAD1-70F2-4492-A762-85564977CD23}"/>
    <cellStyle name="Normal 14 6 2 2 3" xfId="6269" xr:uid="{D26AD454-336E-44AF-BF5A-13CAFEEABCF1}"/>
    <cellStyle name="Normal 14 6 2 2 3 2" xfId="14717" xr:uid="{55D7B3EC-4481-4160-B8EB-F75DFB27A1B1}"/>
    <cellStyle name="Normal 14 6 2 2 3 2 2" xfId="31657" xr:uid="{2DB6AB51-FF2B-4031-9279-9A83842FF839}"/>
    <cellStyle name="Normal 14 6 2 2 3 3" xfId="23209" xr:uid="{E7C1364A-C861-4D50-BCCD-1EE27251DA42}"/>
    <cellStyle name="Normal 14 6 2 2 4" xfId="10493" xr:uid="{D3A12A85-1EF9-435D-8E68-1F849737EB66}"/>
    <cellStyle name="Normal 14 6 2 2 4 2" xfId="27433" xr:uid="{EF31FEB5-9900-4B58-83F3-78C259A1F22C}"/>
    <cellStyle name="Normal 14 6 2 2 5" xfId="18985" xr:uid="{D40D0229-69DD-4279-8824-112C0A333BA1}"/>
    <cellStyle name="Normal 14 6 2 3" xfId="3099" xr:uid="{754FA33E-C25E-499A-A0F1-5D4DD5BD8BDA}"/>
    <cellStyle name="Normal 14 6 2 3 2" xfId="7325" xr:uid="{B3393569-A6EA-4BA2-9D54-11FC1ACFFB20}"/>
    <cellStyle name="Normal 14 6 2 3 2 2" xfId="15773" xr:uid="{A3F48FEE-8A2E-4643-BCC3-12DA023D93AB}"/>
    <cellStyle name="Normal 14 6 2 3 2 2 2" xfId="32713" xr:uid="{FEBD4887-88F7-45CD-8F14-CD6020AB2844}"/>
    <cellStyle name="Normal 14 6 2 3 2 3" xfId="24265" xr:uid="{8313B0C5-E71B-41B9-BAF8-C5A0ECBC4776}"/>
    <cellStyle name="Normal 14 6 2 3 3" xfId="11549" xr:uid="{F8AE8AAF-E53D-4C93-A7CA-ED3FE51C9B37}"/>
    <cellStyle name="Normal 14 6 2 3 3 2" xfId="28489" xr:uid="{099F83F1-D7C7-4BF8-8EF6-55A2C3CABA3B}"/>
    <cellStyle name="Normal 14 6 2 3 4" xfId="20041" xr:uid="{4ED2EC29-FED6-4062-9EDD-E0F69C433802}"/>
    <cellStyle name="Normal 14 6 2 4" xfId="5213" xr:uid="{408FF133-5E29-4338-B540-0BE1E92B0613}"/>
    <cellStyle name="Normal 14 6 2 4 2" xfId="13661" xr:uid="{BD6DBECC-FEAF-4414-ADED-240535498E84}"/>
    <cellStyle name="Normal 14 6 2 4 2 2" xfId="30601" xr:uid="{04BC82EA-0CB6-432A-8B2D-268A659EA1BD}"/>
    <cellStyle name="Normal 14 6 2 4 3" xfId="22153" xr:uid="{BD708B8E-A3B7-492F-BDB3-646D382E1179}"/>
    <cellStyle name="Normal 14 6 2 5" xfId="9437" xr:uid="{15E7F2EE-6D98-4956-AEF1-B70323F33CBE}"/>
    <cellStyle name="Normal 14 6 2 5 2" xfId="26377" xr:uid="{33A836A0-161C-4019-9F09-82229B099EC2}"/>
    <cellStyle name="Normal 14 6 2 6" xfId="17929" xr:uid="{1030B2FC-EB1C-491B-BBF5-07CE756EB232}"/>
    <cellStyle name="Normal 14 6 3" xfId="1691" xr:uid="{A4608672-E979-4E2F-A5B2-54C2322C1680}"/>
    <cellStyle name="Normal 14 6 3 2" xfId="3803" xr:uid="{0C1281A1-E595-4A35-8AE1-8FEB866593FF}"/>
    <cellStyle name="Normal 14 6 3 2 2" xfId="8029" xr:uid="{A3EED4A2-20FF-4A74-B433-A4739E24619E}"/>
    <cellStyle name="Normal 14 6 3 2 2 2" xfId="16477" xr:uid="{B5292BCF-EBD7-4B8D-9FED-35BD85F7098C}"/>
    <cellStyle name="Normal 14 6 3 2 2 2 2" xfId="33417" xr:uid="{6AEC9047-72EB-4B18-A085-55EE3245EE1F}"/>
    <cellStyle name="Normal 14 6 3 2 2 3" xfId="24969" xr:uid="{CE046E92-7EE9-44D5-BF70-DF80FB4D8521}"/>
    <cellStyle name="Normal 14 6 3 2 3" xfId="12253" xr:uid="{74C81BF6-785D-463A-BA36-78B3618FE471}"/>
    <cellStyle name="Normal 14 6 3 2 3 2" xfId="29193" xr:uid="{86EF17FA-2876-4C68-9B58-AAE3D4B7AECA}"/>
    <cellStyle name="Normal 14 6 3 2 4" xfId="20745" xr:uid="{A7C36812-98AD-4CA5-A58B-9A7C661FE02E}"/>
    <cellStyle name="Normal 14 6 3 3" xfId="5917" xr:uid="{5FA59784-A0C0-4440-BF0C-28A815FBD4E3}"/>
    <cellStyle name="Normal 14 6 3 3 2" xfId="14365" xr:uid="{15225791-B3CD-48DA-9F3B-A7BB1D8B8796}"/>
    <cellStyle name="Normal 14 6 3 3 2 2" xfId="31305" xr:uid="{64C2C701-2C7D-47DA-B44A-264130201E4B}"/>
    <cellStyle name="Normal 14 6 3 3 3" xfId="22857" xr:uid="{0293FBC6-F672-45FC-832B-F447655BD379}"/>
    <cellStyle name="Normal 14 6 3 4" xfId="10141" xr:uid="{01BCEF7A-9D73-4363-B56E-BCA63B47778E}"/>
    <cellStyle name="Normal 14 6 3 4 2" xfId="27081" xr:uid="{21DA50DE-3F82-47DC-94AF-F78FC087882D}"/>
    <cellStyle name="Normal 14 6 3 5" xfId="18633" xr:uid="{222C4BD5-EE00-4389-9FBF-0B0D778A9304}"/>
    <cellStyle name="Normal 14 6 4" xfId="2747" xr:uid="{3C9DBC3D-0D84-4C1C-8BA7-90341BC1E54E}"/>
    <cellStyle name="Normal 14 6 4 2" xfId="6973" xr:uid="{C6943CCB-5536-47FD-B32A-6A75506E7ECE}"/>
    <cellStyle name="Normal 14 6 4 2 2" xfId="15421" xr:uid="{C32F21B6-0F6A-40BB-8294-720C2B8056B3}"/>
    <cellStyle name="Normal 14 6 4 2 2 2" xfId="32361" xr:uid="{C08D78FF-6ECA-4CB6-8BB3-E2F4D3B870EB}"/>
    <cellStyle name="Normal 14 6 4 2 3" xfId="23913" xr:uid="{8089A1C5-B03C-4D8C-A147-B3D849C5E6FA}"/>
    <cellStyle name="Normal 14 6 4 3" xfId="11197" xr:uid="{29A1DAA6-FC88-4B03-898D-07BB0B6C850D}"/>
    <cellStyle name="Normal 14 6 4 3 2" xfId="28137" xr:uid="{46FB69C4-B9CF-4495-944B-91A74AA1FF44}"/>
    <cellStyle name="Normal 14 6 4 4" xfId="19689" xr:uid="{A1943090-D0D0-415A-B19F-AB2FE839C300}"/>
    <cellStyle name="Normal 14 6 5" xfId="4861" xr:uid="{2BAA0054-8E9F-42E2-9BAF-EB60FEE03958}"/>
    <cellStyle name="Normal 14 6 5 2" xfId="13309" xr:uid="{CA3D25AC-5B73-4E5C-9517-E9C8BD5BE571}"/>
    <cellStyle name="Normal 14 6 5 2 2" xfId="30249" xr:uid="{3D1C0350-726B-46F7-BC59-0D1EC6EEE729}"/>
    <cellStyle name="Normal 14 6 5 3" xfId="21801" xr:uid="{F50DD09D-4389-479F-8162-9459DAF6A643}"/>
    <cellStyle name="Normal 14 6 6" xfId="9085" xr:uid="{33912FA4-ECEA-42DD-AEAB-7A7F6C9F463E}"/>
    <cellStyle name="Normal 14 6 6 2" xfId="26025" xr:uid="{0EABFDB5-56F3-451C-BC0E-1859C569960F}"/>
    <cellStyle name="Normal 14 6 7" xfId="17577" xr:uid="{35207027-36CE-4795-ABBB-96F37D162029}"/>
    <cellStyle name="Normal 14 7" xfId="805" xr:uid="{A67AEAF6-8CE5-4590-B170-ADB0AB390E46}"/>
    <cellStyle name="Normal 14 7 2" xfId="1867" xr:uid="{867025BF-77E0-4C6C-9AC9-15D7C9BF5026}"/>
    <cellStyle name="Normal 14 7 2 2" xfId="3979" xr:uid="{7D654A5A-74C1-4A91-9141-789E7E3F32BC}"/>
    <cellStyle name="Normal 14 7 2 2 2" xfId="8205" xr:uid="{9D0F81E1-C388-4B53-ABAA-99A8C6327A1A}"/>
    <cellStyle name="Normal 14 7 2 2 2 2" xfId="16653" xr:uid="{FF5A20EC-4681-4715-92CA-786AAAF256FF}"/>
    <cellStyle name="Normal 14 7 2 2 2 2 2" xfId="33593" xr:uid="{C12743DA-1D81-4FDC-9156-D6C2A2112330}"/>
    <cellStyle name="Normal 14 7 2 2 2 3" xfId="25145" xr:uid="{FBFA62C5-4F51-4213-845C-F646941CA812}"/>
    <cellStyle name="Normal 14 7 2 2 3" xfId="12429" xr:uid="{DF4039A2-8EBB-40C6-BE20-4A6CB4BAEF43}"/>
    <cellStyle name="Normal 14 7 2 2 3 2" xfId="29369" xr:uid="{14D2C637-1E8D-4CBC-861D-A42F0698975B}"/>
    <cellStyle name="Normal 14 7 2 2 4" xfId="20921" xr:uid="{11989D0C-B0EE-40A1-8D30-6925D1AD05C7}"/>
    <cellStyle name="Normal 14 7 2 3" xfId="6093" xr:uid="{D9760440-1D2A-42AE-8ED7-B2F37713E7AE}"/>
    <cellStyle name="Normal 14 7 2 3 2" xfId="14541" xr:uid="{34C3F6C7-DA9D-49D6-86CC-DF0F89890307}"/>
    <cellStyle name="Normal 14 7 2 3 2 2" xfId="31481" xr:uid="{DE221CE8-66C2-4832-8885-B87BB603DA89}"/>
    <cellStyle name="Normal 14 7 2 3 3" xfId="23033" xr:uid="{C9457694-D58C-4A6C-839B-EC5018E35BD4}"/>
    <cellStyle name="Normal 14 7 2 4" xfId="10317" xr:uid="{5CA1EAD6-5FF7-4A29-9EE4-B110C8F1B64A}"/>
    <cellStyle name="Normal 14 7 2 4 2" xfId="27257" xr:uid="{018E7F23-33EE-4DB9-B8F5-9B46493C11D7}"/>
    <cellStyle name="Normal 14 7 2 5" xfId="18809" xr:uid="{113FCBED-C31E-468C-8424-96819AFB85E5}"/>
    <cellStyle name="Normal 14 7 3" xfId="2923" xr:uid="{ED63AF7E-E309-4F3F-8ACF-343BEBBB60C9}"/>
    <cellStyle name="Normal 14 7 3 2" xfId="7149" xr:uid="{F5FC2C18-12C6-42C0-BAC9-4AC9C6F06E4C}"/>
    <cellStyle name="Normal 14 7 3 2 2" xfId="15597" xr:uid="{0CCD4F10-D9DC-4644-AD7A-D8B4E9514F30}"/>
    <cellStyle name="Normal 14 7 3 2 2 2" xfId="32537" xr:uid="{1F164B62-7669-4F92-91FF-DA6A12D258F4}"/>
    <cellStyle name="Normal 14 7 3 2 3" xfId="24089" xr:uid="{0C923556-0CF5-4E1A-AF89-2DCCD4FB9F1C}"/>
    <cellStyle name="Normal 14 7 3 3" xfId="11373" xr:uid="{E4B38795-429A-42EE-A740-CD6887460C99}"/>
    <cellStyle name="Normal 14 7 3 3 2" xfId="28313" xr:uid="{FC87D679-5E0B-4996-805C-453009E1BDB9}"/>
    <cellStyle name="Normal 14 7 3 4" xfId="19865" xr:uid="{080DFA09-733D-424A-955A-E095C16588E7}"/>
    <cellStyle name="Normal 14 7 4" xfId="5037" xr:uid="{5351A028-5C4C-4E5E-AD1B-A645609DBAA2}"/>
    <cellStyle name="Normal 14 7 4 2" xfId="13485" xr:uid="{288E7419-E158-400D-A77A-9F96766755A1}"/>
    <cellStyle name="Normal 14 7 4 2 2" xfId="30425" xr:uid="{87F7C6AA-E843-4D13-8979-9BA35D769E35}"/>
    <cellStyle name="Normal 14 7 4 3" xfId="21977" xr:uid="{8D496199-01F1-4DED-B791-003587C1BDCC}"/>
    <cellStyle name="Normal 14 7 5" xfId="9261" xr:uid="{734EC136-8260-423D-AB35-26EE09B8EE72}"/>
    <cellStyle name="Normal 14 7 5 2" xfId="26201" xr:uid="{D5A622CA-498F-4738-AED8-0DF10D7746CE}"/>
    <cellStyle name="Normal 14 7 6" xfId="17753" xr:uid="{FF6828CD-2B1B-4874-B611-C555DA9D41BC}"/>
    <cellStyle name="Normal 14 8" xfId="1157" xr:uid="{36AD2B0A-A4A2-4897-8E05-0020AA2118D9}"/>
    <cellStyle name="Normal 14 8 2" xfId="2219" xr:uid="{32DC8633-FF19-45A1-924D-236D777D7D96}"/>
    <cellStyle name="Normal 14 8 2 2" xfId="4331" xr:uid="{8F44A21B-F40E-48CE-9AB1-0BD3A362E8A3}"/>
    <cellStyle name="Normal 14 8 2 2 2" xfId="8557" xr:uid="{8B716E58-066A-4D46-BDFD-7BDD257FA764}"/>
    <cellStyle name="Normal 14 8 2 2 2 2" xfId="17005" xr:uid="{91857169-A885-4395-9A1A-9D9E2E386C1E}"/>
    <cellStyle name="Normal 14 8 2 2 2 2 2" xfId="33945" xr:uid="{F415DD3B-60F5-471F-8E96-A0BBCA4BC4F4}"/>
    <cellStyle name="Normal 14 8 2 2 2 3" xfId="25497" xr:uid="{6F9E731B-94BC-40C5-AE33-7D73743FBB47}"/>
    <cellStyle name="Normal 14 8 2 2 3" xfId="12781" xr:uid="{F2941D87-3459-464B-83F7-3EE07D5285A6}"/>
    <cellStyle name="Normal 14 8 2 2 3 2" xfId="29721" xr:uid="{F49AC555-7E3A-4132-B5EB-79A3AF19ACD2}"/>
    <cellStyle name="Normal 14 8 2 2 4" xfId="21273" xr:uid="{C99666A1-D356-4D70-8278-EDEA5FE87924}"/>
    <cellStyle name="Normal 14 8 2 3" xfId="6445" xr:uid="{ACB59D67-1E90-4342-9219-00194107D0F9}"/>
    <cellStyle name="Normal 14 8 2 3 2" xfId="14893" xr:uid="{FD2ECED8-25AA-4BBB-857D-03AD1622880A}"/>
    <cellStyle name="Normal 14 8 2 3 2 2" xfId="31833" xr:uid="{A697D493-F5F9-41DA-A849-EEBB81FBFE3C}"/>
    <cellStyle name="Normal 14 8 2 3 3" xfId="23385" xr:uid="{EEE440E1-7FEA-4518-9BAB-E95616772F30}"/>
    <cellStyle name="Normal 14 8 2 4" xfId="10669" xr:uid="{4FBB4B5E-60E7-468E-9D2F-8DDE6F15E4D4}"/>
    <cellStyle name="Normal 14 8 2 4 2" xfId="27609" xr:uid="{BD025788-ACED-4159-9E2C-2F7245C457E7}"/>
    <cellStyle name="Normal 14 8 2 5" xfId="19161" xr:uid="{704C2A83-5A08-410E-A3AA-F59D047F8238}"/>
    <cellStyle name="Normal 14 8 3" xfId="3275" xr:uid="{32CA84CA-787F-4A2B-9B9A-7326C3566ACB}"/>
    <cellStyle name="Normal 14 8 3 2" xfId="7501" xr:uid="{8E1AA1B3-24C9-4587-8429-0041104339B0}"/>
    <cellStyle name="Normal 14 8 3 2 2" xfId="15949" xr:uid="{A386B205-A6FC-4620-950F-00213795AE2D}"/>
    <cellStyle name="Normal 14 8 3 2 2 2" xfId="32889" xr:uid="{37A18997-CEBF-4E93-B5CD-D0258AC45E83}"/>
    <cellStyle name="Normal 14 8 3 2 3" xfId="24441" xr:uid="{EF9E2BC5-98D9-4CAF-93E1-D0B65108DE3C}"/>
    <cellStyle name="Normal 14 8 3 3" xfId="11725" xr:uid="{997889C5-3664-4D42-9ED2-0C06ECB5ED08}"/>
    <cellStyle name="Normal 14 8 3 3 2" xfId="28665" xr:uid="{6E24D607-FB7E-4696-9ED4-71001A7DEB8A}"/>
    <cellStyle name="Normal 14 8 3 4" xfId="20217" xr:uid="{70628083-F831-4F40-9D05-2923D89C818B}"/>
    <cellStyle name="Normal 14 8 4" xfId="5389" xr:uid="{DFB7CAE9-72DC-47B8-ABA3-5D548897D9EE}"/>
    <cellStyle name="Normal 14 8 4 2" xfId="13837" xr:uid="{EFC2ED4D-CD37-47FC-9670-51EA36F91C99}"/>
    <cellStyle name="Normal 14 8 4 2 2" xfId="30777" xr:uid="{910E0968-18FE-4F25-AEB7-03669D0366A8}"/>
    <cellStyle name="Normal 14 8 4 3" xfId="22329" xr:uid="{3ED4E6F0-E086-4151-A4AF-94D949860EA8}"/>
    <cellStyle name="Normal 14 8 5" xfId="9613" xr:uid="{AA0F81C2-50E0-48FD-BED2-934F524A7CD4}"/>
    <cellStyle name="Normal 14 8 5 2" xfId="26553" xr:uid="{E923CFC3-FB7D-48CF-BCD0-0082F5CC0C44}"/>
    <cellStyle name="Normal 14 8 6" xfId="18105" xr:uid="{348FE4FE-462C-4C21-AFAD-98670FD5354D}"/>
    <cellStyle name="Normal 14 9" xfId="1339" xr:uid="{E0665CFB-1AC4-4292-A82B-8BED32BB3C64}"/>
    <cellStyle name="Normal 14 9 2" xfId="2395" xr:uid="{990345C4-631B-4407-A085-A6706CB7BE9F}"/>
    <cellStyle name="Normal 14 9 2 2" xfId="4507" xr:uid="{EF69BBFF-5104-4ABC-B846-15BA39CBD4BC}"/>
    <cellStyle name="Normal 14 9 2 2 2" xfId="8733" xr:uid="{3A29AAD7-51B3-4A25-8EB3-58070C719C48}"/>
    <cellStyle name="Normal 14 9 2 2 2 2" xfId="17181" xr:uid="{DFDA0469-D8C6-4482-8568-1383F7DA4DBC}"/>
    <cellStyle name="Normal 14 9 2 2 2 2 2" xfId="34121" xr:uid="{263C59C1-4194-4DB2-8BC6-3BCB71909D68}"/>
    <cellStyle name="Normal 14 9 2 2 2 3" xfId="25673" xr:uid="{A2469A60-67BD-4CD6-84B9-3F000ECC66B5}"/>
    <cellStyle name="Normal 14 9 2 2 3" xfId="12957" xr:uid="{DE2D9192-F58D-4245-AB6C-434529411779}"/>
    <cellStyle name="Normal 14 9 2 2 3 2" xfId="29897" xr:uid="{B9FFE00F-B077-4E62-A1E1-094E18AAEBCD}"/>
    <cellStyle name="Normal 14 9 2 2 4" xfId="21449" xr:uid="{D063F670-CFC5-4266-99F7-1B353537A6DF}"/>
    <cellStyle name="Normal 14 9 2 3" xfId="6621" xr:uid="{1392EBA2-7659-44B2-8066-8AF9B56756BA}"/>
    <cellStyle name="Normal 14 9 2 3 2" xfId="15069" xr:uid="{E5356D4C-327C-4A44-B741-D593EDB47D7A}"/>
    <cellStyle name="Normal 14 9 2 3 2 2" xfId="32009" xr:uid="{AEB0963F-FABF-4ECB-A933-CED378CB2EE4}"/>
    <cellStyle name="Normal 14 9 2 3 3" xfId="23561" xr:uid="{8DE5DDC3-8BE7-4707-8AFF-C044CE399AC9}"/>
    <cellStyle name="Normal 14 9 2 4" xfId="10845" xr:uid="{98280482-8FC3-414D-93FD-BE21A85B07B0}"/>
    <cellStyle name="Normal 14 9 2 4 2" xfId="27785" xr:uid="{E8116E5D-4102-48C5-BBFA-1315E821D8D1}"/>
    <cellStyle name="Normal 14 9 2 5" xfId="19337" xr:uid="{8FB94D9E-83FB-4C5E-882D-6F060F09ADA1}"/>
    <cellStyle name="Normal 14 9 3" xfId="3451" xr:uid="{56FB25E5-164D-462D-A402-9152E6879543}"/>
    <cellStyle name="Normal 14 9 3 2" xfId="7677" xr:uid="{BC0BA9DD-4E6C-4FAA-BF82-BA45AE95B9A0}"/>
    <cellStyle name="Normal 14 9 3 2 2" xfId="16125" xr:uid="{8D61C046-F5CA-4760-AAF9-18D96531ECC4}"/>
    <cellStyle name="Normal 14 9 3 2 2 2" xfId="33065" xr:uid="{8C45865D-9A25-45B5-877B-4AFE4A2AD3FE}"/>
    <cellStyle name="Normal 14 9 3 2 3" xfId="24617" xr:uid="{60B40E31-5598-4827-8DE1-F39670DD0C7C}"/>
    <cellStyle name="Normal 14 9 3 3" xfId="11901" xr:uid="{08DF05D0-01C6-4D9E-B220-EFB237467D6C}"/>
    <cellStyle name="Normal 14 9 3 3 2" xfId="28841" xr:uid="{9E4C9D3C-081A-42C4-A43B-A3E381F755ED}"/>
    <cellStyle name="Normal 14 9 3 4" xfId="20393" xr:uid="{6E00D95C-4B54-4119-8281-AC7FF1E86AE3}"/>
    <cellStyle name="Normal 14 9 4" xfId="5565" xr:uid="{EF0A6103-7021-4467-8368-DC77FA934083}"/>
    <cellStyle name="Normal 14 9 4 2" xfId="14013" xr:uid="{33839ED8-E3D0-4592-ACFD-B98CB850D735}"/>
    <cellStyle name="Normal 14 9 4 2 2" xfId="30953" xr:uid="{1387213D-0657-445F-BA19-FBD815B25E9C}"/>
    <cellStyle name="Normal 14 9 4 3" xfId="22505" xr:uid="{D8B590A0-9E01-4466-A5DF-EF2FCEDE93BE}"/>
    <cellStyle name="Normal 14 9 5" xfId="9789" xr:uid="{5772A55D-10BF-4FA2-B8E0-A7D0A1AC2DA5}"/>
    <cellStyle name="Normal 14 9 5 2" xfId="26729" xr:uid="{7C18CA3D-0EE7-4099-ABA4-491E051BEFD8}"/>
    <cellStyle name="Normal 14 9 6" xfId="18281" xr:uid="{0A5D8229-505B-428E-93E5-6F37047E1071}"/>
    <cellStyle name="Normal 15" xfId="298" xr:uid="{D3F0A52C-6F0C-46F7-981D-3690170A25DD}"/>
    <cellStyle name="Normal 15 2" xfId="299" xr:uid="{1E3F46D4-E1BB-440E-B225-E0DBADF7C4BD}"/>
    <cellStyle name="Normal 16" xfId="300" xr:uid="{DA69D869-DF4D-485E-B729-7A25AF453FE0}"/>
    <cellStyle name="Normal 16 2" xfId="301" xr:uid="{BCBB75B9-30CA-49F0-87AD-748E5F1C713C}"/>
    <cellStyle name="Normal 17" xfId="302" xr:uid="{A08542EC-391F-4265-B44E-3D9CFFB05770}"/>
    <cellStyle name="Normal 17 2" xfId="303" xr:uid="{E8086436-18D5-43A7-947D-4D5976C53157}"/>
    <cellStyle name="Normal 18" xfId="304" xr:uid="{014ACC94-3565-41F1-9B7C-C11857AA72C7}"/>
    <cellStyle name="Normal 18 2" xfId="305" xr:uid="{A6F03405-F436-45DA-BBCD-8472F862B249}"/>
    <cellStyle name="Normal 19" xfId="306" xr:uid="{C70D1CB4-5201-4D16-A257-2C47620841AB}"/>
    <cellStyle name="Normal 19 2" xfId="307" xr:uid="{FD1BE1AD-FA11-4916-A4C7-0567F403D38B}"/>
    <cellStyle name="Normal 2" xfId="2" xr:uid="{4F243054-83C1-4B45-902B-551407E606D7}"/>
    <cellStyle name="Normal 2 2" xfId="28" xr:uid="{F88D565A-AC7B-4397-8C76-2D1E8D052321}"/>
    <cellStyle name="Normal 2 3" xfId="308" xr:uid="{7EE7E27C-DF6D-49C2-A025-3974B4937BE3}"/>
    <cellStyle name="Normal 2 3 2" xfId="309" xr:uid="{446C7EC7-DEAF-4936-AA8D-C6480A65A2AD}"/>
    <cellStyle name="Normal 2 3 3" xfId="310" xr:uid="{C6666315-C297-4815-87B4-8C4B5DCFD2F4}"/>
    <cellStyle name="Normal 2 3 3 10" xfId="4690" xr:uid="{50FA6C53-07AC-4B82-93B7-8C6680A1DB40}"/>
    <cellStyle name="Normal 2 3 3 10 2" xfId="13139" xr:uid="{C1D06982-C2E4-46DB-9A1E-889E3904BA8E}"/>
    <cellStyle name="Normal 2 3 3 10 2 2" xfId="30079" xr:uid="{703C9DE2-12EC-4219-BD42-11920301EF71}"/>
    <cellStyle name="Normal 2 3 3 10 3" xfId="21631" xr:uid="{056613BA-2136-4BEA-909B-CB1E195B92A9}"/>
    <cellStyle name="Normal 2 3 3 11" xfId="8915" xr:uid="{DFA1431F-AE87-4B2F-9A11-1461FC521938}"/>
    <cellStyle name="Normal 2 3 3 11 2" xfId="25855" xr:uid="{910D5884-2511-4F7C-869D-9AA93A9B5653}"/>
    <cellStyle name="Normal 2 3 3 12" xfId="17407" xr:uid="{DB278FB6-9D8D-4222-847C-321FA8D7F79F}"/>
    <cellStyle name="Normal 2 3 3 2" xfId="311" xr:uid="{6D92DDEB-B45D-4FA4-AC1D-DF91A9058A69}"/>
    <cellStyle name="Normal 2 3 3 2 10" xfId="17408" xr:uid="{FDDB4663-E1EA-4B39-A4F2-608BC78D0600}"/>
    <cellStyle name="Normal 2 3 3 2 2" xfId="636" xr:uid="{E7607468-0731-482C-82D9-555A58706646}"/>
    <cellStyle name="Normal 2 3 3 2 2 2" xfId="988" xr:uid="{932086DF-D6C0-47B5-BC20-0776EB00A2B1}"/>
    <cellStyle name="Normal 2 3 3 2 2 2 2" xfId="2050" xr:uid="{A0C2856E-C5B6-43F6-B2BD-FF4D44B62B86}"/>
    <cellStyle name="Normal 2 3 3 2 2 2 2 2" xfId="4162" xr:uid="{A298C6D9-D1D5-484C-B542-608F3B0C8058}"/>
    <cellStyle name="Normal 2 3 3 2 2 2 2 2 2" xfId="8388" xr:uid="{3486A723-87A1-46E9-97A3-53E4FAC80362}"/>
    <cellStyle name="Normal 2 3 3 2 2 2 2 2 2 2" xfId="16836" xr:uid="{C36A5F4E-76AB-4BE8-9AD1-E63F65F1C8E2}"/>
    <cellStyle name="Normal 2 3 3 2 2 2 2 2 2 2 2" xfId="33776" xr:uid="{646E37D3-A8B2-4018-92DE-4D7BB929E44B}"/>
    <cellStyle name="Normal 2 3 3 2 2 2 2 2 2 3" xfId="25328" xr:uid="{3EA23007-2335-433E-9B3B-22C649748442}"/>
    <cellStyle name="Normal 2 3 3 2 2 2 2 2 3" xfId="12612" xr:uid="{4938367C-CD04-4B18-991A-2B66EEA9881D}"/>
    <cellStyle name="Normal 2 3 3 2 2 2 2 2 3 2" xfId="29552" xr:uid="{286FBCFB-FCE6-4B23-89E8-009FED1FFAFD}"/>
    <cellStyle name="Normal 2 3 3 2 2 2 2 2 4" xfId="21104" xr:uid="{4673BDBA-B560-4010-BFB2-3150E81FEB2D}"/>
    <cellStyle name="Normal 2 3 3 2 2 2 2 3" xfId="6276" xr:uid="{1BAC0E54-472F-448B-9F9D-9C4C0F3891E0}"/>
    <cellStyle name="Normal 2 3 3 2 2 2 2 3 2" xfId="14724" xr:uid="{6ECAB3F6-C715-4AAC-B17A-78122B65F1F2}"/>
    <cellStyle name="Normal 2 3 3 2 2 2 2 3 2 2" xfId="31664" xr:uid="{D9498831-6C40-4F59-836B-E8D2BD83D52E}"/>
    <cellStyle name="Normal 2 3 3 2 2 2 2 3 3" xfId="23216" xr:uid="{7F8573E3-91F7-4037-9A6E-2E7682BEFCBB}"/>
    <cellStyle name="Normal 2 3 3 2 2 2 2 4" xfId="10500" xr:uid="{54131819-C4EF-4043-9C7D-A380FBA5844F}"/>
    <cellStyle name="Normal 2 3 3 2 2 2 2 4 2" xfId="27440" xr:uid="{62C308D8-1887-4C12-907F-8159D0B46009}"/>
    <cellStyle name="Normal 2 3 3 2 2 2 2 5" xfId="18992" xr:uid="{8B989736-4458-4233-8D5D-BBB46040C5C9}"/>
    <cellStyle name="Normal 2 3 3 2 2 2 3" xfId="3106" xr:uid="{B0204F08-D285-4A75-A68B-C1AFFBB442A2}"/>
    <cellStyle name="Normal 2 3 3 2 2 2 3 2" xfId="7332" xr:uid="{59CB7EFF-BD78-4F86-A83B-383AC3933B5D}"/>
    <cellStyle name="Normal 2 3 3 2 2 2 3 2 2" xfId="15780" xr:uid="{4C98BC96-AFE6-4709-A10D-6C9DD02A13FA}"/>
    <cellStyle name="Normal 2 3 3 2 2 2 3 2 2 2" xfId="32720" xr:uid="{BA42EE5A-D752-480A-AFC8-10B75266BD79}"/>
    <cellStyle name="Normal 2 3 3 2 2 2 3 2 3" xfId="24272" xr:uid="{63E6C76B-8D88-48B9-9503-F3B437557253}"/>
    <cellStyle name="Normal 2 3 3 2 2 2 3 3" xfId="11556" xr:uid="{C1D4DFF5-AE5A-4F65-B6EF-36E6FB3A2289}"/>
    <cellStyle name="Normal 2 3 3 2 2 2 3 3 2" xfId="28496" xr:uid="{1DA1A446-46D0-466D-A862-53810F8404B9}"/>
    <cellStyle name="Normal 2 3 3 2 2 2 3 4" xfId="20048" xr:uid="{5D6B1854-1609-4D11-B4E5-A34E4AEEA4E9}"/>
    <cellStyle name="Normal 2 3 3 2 2 2 4" xfId="5220" xr:uid="{2AED0A67-20DA-462F-8D45-AB22CE5DF918}"/>
    <cellStyle name="Normal 2 3 3 2 2 2 4 2" xfId="13668" xr:uid="{5A661413-1893-4A9B-9181-C7FA3A3622B7}"/>
    <cellStyle name="Normal 2 3 3 2 2 2 4 2 2" xfId="30608" xr:uid="{D849F8F9-7681-410C-95EA-9DB2C17B2069}"/>
    <cellStyle name="Normal 2 3 3 2 2 2 4 3" xfId="22160" xr:uid="{A50825AB-36D6-4AC1-BC48-87E6AA0B9DC5}"/>
    <cellStyle name="Normal 2 3 3 2 2 2 5" xfId="9444" xr:uid="{20C41496-FF42-4710-B6FD-4BB25ADAA305}"/>
    <cellStyle name="Normal 2 3 3 2 2 2 5 2" xfId="26384" xr:uid="{53B947F4-F57D-4B83-95B2-1D49E8C3D3B5}"/>
    <cellStyle name="Normal 2 3 3 2 2 2 6" xfId="17936" xr:uid="{F4989598-2B22-4DC4-B45D-2AFBB44D5397}"/>
    <cellStyle name="Normal 2 3 3 2 2 3" xfId="1698" xr:uid="{C0E34EA9-4E84-4CB7-A9A9-B66D3D35E817}"/>
    <cellStyle name="Normal 2 3 3 2 2 3 2" xfId="3810" xr:uid="{BB95CE31-1B13-49AC-B25D-D058434FCB20}"/>
    <cellStyle name="Normal 2 3 3 2 2 3 2 2" xfId="8036" xr:uid="{7555037D-1D4C-4014-BD48-6B43E2F442F6}"/>
    <cellStyle name="Normal 2 3 3 2 2 3 2 2 2" xfId="16484" xr:uid="{148FD1C1-AED6-49FD-B2A6-AF26CE2B9E4E}"/>
    <cellStyle name="Normal 2 3 3 2 2 3 2 2 2 2" xfId="33424" xr:uid="{BD4EF212-962C-49F3-80F3-CC225CC74F8A}"/>
    <cellStyle name="Normal 2 3 3 2 2 3 2 2 3" xfId="24976" xr:uid="{45FEA7BD-F518-4711-B63F-49BFC2182479}"/>
    <cellStyle name="Normal 2 3 3 2 2 3 2 3" xfId="12260" xr:uid="{8D306F72-969B-4DAB-9414-B65BC5E99CCA}"/>
    <cellStyle name="Normal 2 3 3 2 2 3 2 3 2" xfId="29200" xr:uid="{219BF961-0927-44A6-AEB6-DB94007C6F86}"/>
    <cellStyle name="Normal 2 3 3 2 2 3 2 4" xfId="20752" xr:uid="{458E547A-F1AE-4AE3-B404-D2D680B0E95B}"/>
    <cellStyle name="Normal 2 3 3 2 2 3 3" xfId="5924" xr:uid="{92A3B64E-43BC-4BC2-9409-A9D3BA4835D5}"/>
    <cellStyle name="Normal 2 3 3 2 2 3 3 2" xfId="14372" xr:uid="{DBC386FE-CE2C-4BB3-8AC5-58F31631A5A0}"/>
    <cellStyle name="Normal 2 3 3 2 2 3 3 2 2" xfId="31312" xr:uid="{2960BE86-C365-4BDE-831F-CADF529EC3AC}"/>
    <cellStyle name="Normal 2 3 3 2 2 3 3 3" xfId="22864" xr:uid="{742423DE-908B-4B2D-91B4-AE4EC2E0C610}"/>
    <cellStyle name="Normal 2 3 3 2 2 3 4" xfId="10148" xr:uid="{B2D9A0C9-D08B-4A40-B219-6F37FB9226BB}"/>
    <cellStyle name="Normal 2 3 3 2 2 3 4 2" xfId="27088" xr:uid="{1B83377F-AF58-4BE3-BA28-882C63835550}"/>
    <cellStyle name="Normal 2 3 3 2 2 3 5" xfId="18640" xr:uid="{7F5374D3-EC50-4B95-9ECC-86FBBC7105EF}"/>
    <cellStyle name="Normal 2 3 3 2 2 4" xfId="2754" xr:uid="{DC56F609-AB8B-45BA-BBDD-6E6A280DF06D}"/>
    <cellStyle name="Normal 2 3 3 2 2 4 2" xfId="6980" xr:uid="{36581BF0-9D06-4B15-AA53-70AA81290F47}"/>
    <cellStyle name="Normal 2 3 3 2 2 4 2 2" xfId="15428" xr:uid="{1DB128E5-FE9A-4CFE-8260-3649AAE6F23E}"/>
    <cellStyle name="Normal 2 3 3 2 2 4 2 2 2" xfId="32368" xr:uid="{2D3C4CE0-94B2-4DED-B29E-37168D3028CF}"/>
    <cellStyle name="Normal 2 3 3 2 2 4 2 3" xfId="23920" xr:uid="{005FFBAC-7450-4D7D-922A-C2F7EB6E697B}"/>
    <cellStyle name="Normal 2 3 3 2 2 4 3" xfId="11204" xr:uid="{AEBD8941-8749-44EB-8EB7-827B0356BF54}"/>
    <cellStyle name="Normal 2 3 3 2 2 4 3 2" xfId="28144" xr:uid="{EF8375A7-C177-40D2-97BD-10B5F1DB69A6}"/>
    <cellStyle name="Normal 2 3 3 2 2 4 4" xfId="19696" xr:uid="{B6CB4145-282E-471E-841F-441898D9B012}"/>
    <cellStyle name="Normal 2 3 3 2 2 5" xfId="4868" xr:uid="{3E641EE1-BD6D-44B8-8CE2-FFEEFE8AEEA3}"/>
    <cellStyle name="Normal 2 3 3 2 2 5 2" xfId="13316" xr:uid="{0D94A576-6A9D-4A8C-991A-E16A45B2FA97}"/>
    <cellStyle name="Normal 2 3 3 2 2 5 2 2" xfId="30256" xr:uid="{4205900F-8A7A-4FDF-8138-26F6CF0C1337}"/>
    <cellStyle name="Normal 2 3 3 2 2 5 3" xfId="21808" xr:uid="{B745FF90-9252-4D14-ABBE-C85091A93B87}"/>
    <cellStyle name="Normal 2 3 3 2 2 6" xfId="9092" xr:uid="{3485D902-1CE1-48F0-8723-A23EA9C884C5}"/>
    <cellStyle name="Normal 2 3 3 2 2 6 2" xfId="26032" xr:uid="{CA19287E-4A9B-4E3E-891A-1F0A02E694AC}"/>
    <cellStyle name="Normal 2 3 3 2 2 7" xfId="17584" xr:uid="{2C5D770E-6EAA-46A3-92B7-5AC6BD7D4CE3}"/>
    <cellStyle name="Normal 2 3 3 2 3" xfId="812" xr:uid="{D5BD46CF-6EA5-46E8-BB7E-02AB07D35D06}"/>
    <cellStyle name="Normal 2 3 3 2 3 2" xfId="1874" xr:uid="{B12D18A9-CA0B-4EF8-A134-2D37B0189878}"/>
    <cellStyle name="Normal 2 3 3 2 3 2 2" xfId="3986" xr:uid="{1A7199E1-BD23-4B0C-AE78-229FDE2E0BFE}"/>
    <cellStyle name="Normal 2 3 3 2 3 2 2 2" xfId="8212" xr:uid="{FFA2DFF3-9EA7-4BB9-BFD5-4050A01D3C32}"/>
    <cellStyle name="Normal 2 3 3 2 3 2 2 2 2" xfId="16660" xr:uid="{25E43FF1-7441-4677-B727-25C2CF03CC42}"/>
    <cellStyle name="Normal 2 3 3 2 3 2 2 2 2 2" xfId="33600" xr:uid="{C220112F-9216-4487-AEB5-DEAA846807A1}"/>
    <cellStyle name="Normal 2 3 3 2 3 2 2 2 3" xfId="25152" xr:uid="{8FE5E237-60C2-4015-9372-91444881327E}"/>
    <cellStyle name="Normal 2 3 3 2 3 2 2 3" xfId="12436" xr:uid="{65358127-8124-4D15-A877-5843793E2312}"/>
    <cellStyle name="Normal 2 3 3 2 3 2 2 3 2" xfId="29376" xr:uid="{92C286F9-6BB1-4087-95FB-E2787FC39ED2}"/>
    <cellStyle name="Normal 2 3 3 2 3 2 2 4" xfId="20928" xr:uid="{7858651D-4340-42B0-AEBC-DA0CDFEB6BB4}"/>
    <cellStyle name="Normal 2 3 3 2 3 2 3" xfId="6100" xr:uid="{FCB99C29-3DD3-4928-9E9B-AC936A5A4411}"/>
    <cellStyle name="Normal 2 3 3 2 3 2 3 2" xfId="14548" xr:uid="{33ACA4A5-9D38-4F51-B39B-670552C4C329}"/>
    <cellStyle name="Normal 2 3 3 2 3 2 3 2 2" xfId="31488" xr:uid="{5690FA10-4B50-416F-B535-043F8FAA621E}"/>
    <cellStyle name="Normal 2 3 3 2 3 2 3 3" xfId="23040" xr:uid="{447E8FC4-10CD-4F7F-BCE0-D7877914AFDC}"/>
    <cellStyle name="Normal 2 3 3 2 3 2 4" xfId="10324" xr:uid="{F7BE2B51-D58A-4BFC-86FB-6DCF09B7EDC6}"/>
    <cellStyle name="Normal 2 3 3 2 3 2 4 2" xfId="27264" xr:uid="{5DBD888B-4FB1-4D03-BC6D-9A840B0C7498}"/>
    <cellStyle name="Normal 2 3 3 2 3 2 5" xfId="18816" xr:uid="{581CBEF8-6D92-4910-9777-0A1E464E5E25}"/>
    <cellStyle name="Normal 2 3 3 2 3 3" xfId="2930" xr:uid="{A4729751-B146-4349-9587-795DE0E2539C}"/>
    <cellStyle name="Normal 2 3 3 2 3 3 2" xfId="7156" xr:uid="{072C666C-8314-44BF-A8F6-1C1E12D44FE1}"/>
    <cellStyle name="Normal 2 3 3 2 3 3 2 2" xfId="15604" xr:uid="{25447A2A-D1E1-4683-9A66-819D392970E4}"/>
    <cellStyle name="Normal 2 3 3 2 3 3 2 2 2" xfId="32544" xr:uid="{D9E2DA37-AE7D-4615-B999-8441CD648CBB}"/>
    <cellStyle name="Normal 2 3 3 2 3 3 2 3" xfId="24096" xr:uid="{03EEB80C-E011-45DA-902F-D938A74A8035}"/>
    <cellStyle name="Normal 2 3 3 2 3 3 3" xfId="11380" xr:uid="{0B38384F-4988-4EB7-83D2-B7FCF3262C4A}"/>
    <cellStyle name="Normal 2 3 3 2 3 3 3 2" xfId="28320" xr:uid="{A6F93126-8A36-4DAF-A0CE-B99EAEA2049F}"/>
    <cellStyle name="Normal 2 3 3 2 3 3 4" xfId="19872" xr:uid="{D664D4DE-33ED-4DE1-854B-24CEC4D86956}"/>
    <cellStyle name="Normal 2 3 3 2 3 4" xfId="5044" xr:uid="{A7E4896A-9532-4786-B9C0-540C1224CAD4}"/>
    <cellStyle name="Normal 2 3 3 2 3 4 2" xfId="13492" xr:uid="{2B74150F-CC46-4F09-9BA9-4EF77390B780}"/>
    <cellStyle name="Normal 2 3 3 2 3 4 2 2" xfId="30432" xr:uid="{6D44C090-023F-4ACA-A59D-B10AC1F67482}"/>
    <cellStyle name="Normal 2 3 3 2 3 4 3" xfId="21984" xr:uid="{2420F984-F9FD-41B6-B250-462F3E625900}"/>
    <cellStyle name="Normal 2 3 3 2 3 5" xfId="9268" xr:uid="{6CC22348-3BA4-4B7E-987C-4136D90035B7}"/>
    <cellStyle name="Normal 2 3 3 2 3 5 2" xfId="26208" xr:uid="{9AE9EBF0-A90B-404C-8716-BA52BC0ABAEC}"/>
    <cellStyle name="Normal 2 3 3 2 3 6" xfId="17760" xr:uid="{1DD90041-448D-4005-8700-BF32D4E84366}"/>
    <cellStyle name="Normal 2 3 3 2 4" xfId="1164" xr:uid="{1BFAACB3-4B2C-4A13-838A-77566EAD3BA9}"/>
    <cellStyle name="Normal 2 3 3 2 4 2" xfId="2226" xr:uid="{35BD1D09-E343-4571-9151-EC9F9DA335F3}"/>
    <cellStyle name="Normal 2 3 3 2 4 2 2" xfId="4338" xr:uid="{3627586D-2DDF-457D-859B-CF52F5EDBB1E}"/>
    <cellStyle name="Normal 2 3 3 2 4 2 2 2" xfId="8564" xr:uid="{141C8BE7-3B19-40B6-9A31-A3E14E8B2025}"/>
    <cellStyle name="Normal 2 3 3 2 4 2 2 2 2" xfId="17012" xr:uid="{FB3ACF66-5ED1-4180-953C-E546F10819B5}"/>
    <cellStyle name="Normal 2 3 3 2 4 2 2 2 2 2" xfId="33952" xr:uid="{D0474195-D083-43EB-AB5C-2F75B56B03E8}"/>
    <cellStyle name="Normal 2 3 3 2 4 2 2 2 3" xfId="25504" xr:uid="{499DF8A1-74BA-48B0-87C7-859E8F57C1BF}"/>
    <cellStyle name="Normal 2 3 3 2 4 2 2 3" xfId="12788" xr:uid="{A8CBA6E1-F208-4CB5-B81A-BD9454A2C3AC}"/>
    <cellStyle name="Normal 2 3 3 2 4 2 2 3 2" xfId="29728" xr:uid="{8A1202CE-4699-477E-AE82-B4DC53C3C950}"/>
    <cellStyle name="Normal 2 3 3 2 4 2 2 4" xfId="21280" xr:uid="{625E7C0A-C0B8-4A44-85FC-201C2673B63A}"/>
    <cellStyle name="Normal 2 3 3 2 4 2 3" xfId="6452" xr:uid="{BE7C4362-C8B2-44ED-9756-8A51C53E7628}"/>
    <cellStyle name="Normal 2 3 3 2 4 2 3 2" xfId="14900" xr:uid="{0D10AD57-AB3A-4AD0-A0E9-A0F271B61D3B}"/>
    <cellStyle name="Normal 2 3 3 2 4 2 3 2 2" xfId="31840" xr:uid="{041525D2-F6E8-48C6-9FDF-68D72496F508}"/>
    <cellStyle name="Normal 2 3 3 2 4 2 3 3" xfId="23392" xr:uid="{812470A8-526F-4610-9635-1BDD3B72A1DE}"/>
    <cellStyle name="Normal 2 3 3 2 4 2 4" xfId="10676" xr:uid="{C4BB8B43-679E-4A0C-8A14-FB394AE0F45E}"/>
    <cellStyle name="Normal 2 3 3 2 4 2 4 2" xfId="27616" xr:uid="{1A2828B2-38B9-45AC-959F-33E27A5466D6}"/>
    <cellStyle name="Normal 2 3 3 2 4 2 5" xfId="19168" xr:uid="{79AF45E7-8501-4E75-95B1-45164F4BF51A}"/>
    <cellStyle name="Normal 2 3 3 2 4 3" xfId="3282" xr:uid="{253B6CEF-264B-461D-B37B-E4B226F53A6A}"/>
    <cellStyle name="Normal 2 3 3 2 4 3 2" xfId="7508" xr:uid="{4D2184DA-D535-4722-A312-9D71DDBDBA1E}"/>
    <cellStyle name="Normal 2 3 3 2 4 3 2 2" xfId="15956" xr:uid="{98F57F90-F12E-45CD-885A-6B5A7424721B}"/>
    <cellStyle name="Normal 2 3 3 2 4 3 2 2 2" xfId="32896" xr:uid="{CA394B4D-946E-4138-A1B6-110B5B3DA83C}"/>
    <cellStyle name="Normal 2 3 3 2 4 3 2 3" xfId="24448" xr:uid="{7B042EFA-88F7-4F40-B8D5-6C9259A4642F}"/>
    <cellStyle name="Normal 2 3 3 2 4 3 3" xfId="11732" xr:uid="{9D24CBF8-6A1B-4905-A26C-B5E9A87922BA}"/>
    <cellStyle name="Normal 2 3 3 2 4 3 3 2" xfId="28672" xr:uid="{00923334-02C2-4CAA-95A2-7BFE33E2D4CB}"/>
    <cellStyle name="Normal 2 3 3 2 4 3 4" xfId="20224" xr:uid="{05F92ABD-C332-4F0F-B12F-5B9FB1BD764A}"/>
    <cellStyle name="Normal 2 3 3 2 4 4" xfId="5396" xr:uid="{5E4BC8F2-96D7-4873-9AC9-9C6D617236BB}"/>
    <cellStyle name="Normal 2 3 3 2 4 4 2" xfId="13844" xr:uid="{F8260646-94C0-41EB-8B50-60DFE13F1616}"/>
    <cellStyle name="Normal 2 3 3 2 4 4 2 2" xfId="30784" xr:uid="{D6B4B9F3-7913-4BDE-8F7A-51838D5DBBE0}"/>
    <cellStyle name="Normal 2 3 3 2 4 4 3" xfId="22336" xr:uid="{35E94971-472A-45A5-AFB9-E68CF3FA2AF1}"/>
    <cellStyle name="Normal 2 3 3 2 4 5" xfId="9620" xr:uid="{7031C024-7129-446C-B6C1-FF3BB4428F74}"/>
    <cellStyle name="Normal 2 3 3 2 4 5 2" xfId="26560" xr:uid="{E83ECEF7-80FB-4B5E-B7EC-3BC0964CA326}"/>
    <cellStyle name="Normal 2 3 3 2 4 6" xfId="18112" xr:uid="{80211B2E-F989-4EE0-B082-0D0C183CF161}"/>
    <cellStyle name="Normal 2 3 3 2 5" xfId="1346" xr:uid="{432BD0A0-F3C2-434A-9174-4230CB529B46}"/>
    <cellStyle name="Normal 2 3 3 2 5 2" xfId="2402" xr:uid="{A9669941-48FB-4BED-823C-1C00BEB84762}"/>
    <cellStyle name="Normal 2 3 3 2 5 2 2" xfId="4514" xr:uid="{3B7AC5EC-A9C0-474E-A0E6-637AFD19686E}"/>
    <cellStyle name="Normal 2 3 3 2 5 2 2 2" xfId="8740" xr:uid="{350A8095-2D8E-4B15-92FF-087B3D77F0FC}"/>
    <cellStyle name="Normal 2 3 3 2 5 2 2 2 2" xfId="17188" xr:uid="{BC40F4B1-45AA-4CB2-84AA-C03255D7DED5}"/>
    <cellStyle name="Normal 2 3 3 2 5 2 2 2 2 2" xfId="34128" xr:uid="{A02C3078-9CCD-47EF-8391-E3A9C44E18DD}"/>
    <cellStyle name="Normal 2 3 3 2 5 2 2 2 3" xfId="25680" xr:uid="{30E1B30B-FA8F-4277-B9C1-878B818F3426}"/>
    <cellStyle name="Normal 2 3 3 2 5 2 2 3" xfId="12964" xr:uid="{5419A165-54D2-40E2-990C-1E9D5AAC109A}"/>
    <cellStyle name="Normal 2 3 3 2 5 2 2 3 2" xfId="29904" xr:uid="{ED7F96F3-0747-4AC3-97D5-FE22ECE5FFCA}"/>
    <cellStyle name="Normal 2 3 3 2 5 2 2 4" xfId="21456" xr:uid="{FA3023F6-A322-4260-9493-D76E41D4B0EB}"/>
    <cellStyle name="Normal 2 3 3 2 5 2 3" xfId="6628" xr:uid="{9C7B46FD-E879-4BF2-AF62-14496D1113A1}"/>
    <cellStyle name="Normal 2 3 3 2 5 2 3 2" xfId="15076" xr:uid="{2C0937A0-9873-4E9D-99EF-D20450BE2DA5}"/>
    <cellStyle name="Normal 2 3 3 2 5 2 3 2 2" xfId="32016" xr:uid="{20305C72-A335-4507-80CA-87D17457D841}"/>
    <cellStyle name="Normal 2 3 3 2 5 2 3 3" xfId="23568" xr:uid="{C388ABEE-950F-4927-9F63-DFAB6520A3D1}"/>
    <cellStyle name="Normal 2 3 3 2 5 2 4" xfId="10852" xr:uid="{E701EDF9-0D67-4767-AD59-14E050077B34}"/>
    <cellStyle name="Normal 2 3 3 2 5 2 4 2" xfId="27792" xr:uid="{8E00E6A1-78F5-4150-B81F-EA4DB04DC03C}"/>
    <cellStyle name="Normal 2 3 3 2 5 2 5" xfId="19344" xr:uid="{AE3CDA87-BD21-4019-805E-09DAD174DCDD}"/>
    <cellStyle name="Normal 2 3 3 2 5 3" xfId="3458" xr:uid="{7726DAC5-A55B-43AE-9429-A032D800DB27}"/>
    <cellStyle name="Normal 2 3 3 2 5 3 2" xfId="7684" xr:uid="{6D4D0B50-69D7-4748-89EE-3A829DE2D7B8}"/>
    <cellStyle name="Normal 2 3 3 2 5 3 2 2" xfId="16132" xr:uid="{6E66F584-3AA2-42EF-BEDF-3D3D355FB5EA}"/>
    <cellStyle name="Normal 2 3 3 2 5 3 2 2 2" xfId="33072" xr:uid="{099FF134-114F-4BF8-A8F4-55934E535C01}"/>
    <cellStyle name="Normal 2 3 3 2 5 3 2 3" xfId="24624" xr:uid="{E6804706-FC5A-4052-B400-8E2A5DCA81FD}"/>
    <cellStyle name="Normal 2 3 3 2 5 3 3" xfId="11908" xr:uid="{505C8BEC-43EE-46C6-BA57-001AEC2B6466}"/>
    <cellStyle name="Normal 2 3 3 2 5 3 3 2" xfId="28848" xr:uid="{4564E45C-7619-4C1E-8934-9933E2424CAD}"/>
    <cellStyle name="Normal 2 3 3 2 5 3 4" xfId="20400" xr:uid="{FD95EA4F-3BCC-4E45-A7A2-92E64B7A73F9}"/>
    <cellStyle name="Normal 2 3 3 2 5 4" xfId="5572" xr:uid="{020EF96B-CE2A-4360-9458-E6A3D297DDD0}"/>
    <cellStyle name="Normal 2 3 3 2 5 4 2" xfId="14020" xr:uid="{709F9EBD-123D-4A39-B2DA-87F5E39F1CA1}"/>
    <cellStyle name="Normal 2 3 3 2 5 4 2 2" xfId="30960" xr:uid="{9432B768-F449-4628-85E3-B36158465E86}"/>
    <cellStyle name="Normal 2 3 3 2 5 4 3" xfId="22512" xr:uid="{AF09A46A-778B-49E0-B922-B20478998683}"/>
    <cellStyle name="Normal 2 3 3 2 5 5" xfId="9796" xr:uid="{CEA859BF-EFCB-42EF-A1A3-B96F43DEDBA9}"/>
    <cellStyle name="Normal 2 3 3 2 5 5 2" xfId="26736" xr:uid="{2F34CC07-4912-4676-9034-FACA1682FD8A}"/>
    <cellStyle name="Normal 2 3 3 2 5 6" xfId="18288" xr:uid="{7E3D6EF1-C85A-4486-8C46-F85F0C94C80B}"/>
    <cellStyle name="Normal 2 3 3 2 6" xfId="1522" xr:uid="{32EBC208-E02C-4389-BC13-3CCB4D4DE314}"/>
    <cellStyle name="Normal 2 3 3 2 6 2" xfId="3634" xr:uid="{8B2CEBE0-A887-4007-98AA-E70597C783E1}"/>
    <cellStyle name="Normal 2 3 3 2 6 2 2" xfId="7860" xr:uid="{E16BF5EF-6BC9-40E3-87FF-B7C5D557B8AA}"/>
    <cellStyle name="Normal 2 3 3 2 6 2 2 2" xfId="16308" xr:uid="{03DCCEB0-35AD-4DB4-AE70-CB8D73E564CF}"/>
    <cellStyle name="Normal 2 3 3 2 6 2 2 2 2" xfId="33248" xr:uid="{348EC656-A79A-4E28-B49E-2D1A4CB7210E}"/>
    <cellStyle name="Normal 2 3 3 2 6 2 2 3" xfId="24800" xr:uid="{CC758298-122C-4A85-A7AC-051B7227F93B}"/>
    <cellStyle name="Normal 2 3 3 2 6 2 3" xfId="12084" xr:uid="{DDEC22DC-2C7F-44DD-BD46-AC166881C92E}"/>
    <cellStyle name="Normal 2 3 3 2 6 2 3 2" xfId="29024" xr:uid="{03255ECE-549B-4097-8CB9-99527DD3EEF9}"/>
    <cellStyle name="Normal 2 3 3 2 6 2 4" xfId="20576" xr:uid="{E7E78650-1085-40D9-9309-0CCE9F639BBA}"/>
    <cellStyle name="Normal 2 3 3 2 6 3" xfId="5748" xr:uid="{B4153FFA-6167-494A-84AD-C388B50E6FB5}"/>
    <cellStyle name="Normal 2 3 3 2 6 3 2" xfId="14196" xr:uid="{3FF4B38B-7F1D-4612-BADF-E927818BF931}"/>
    <cellStyle name="Normal 2 3 3 2 6 3 2 2" xfId="31136" xr:uid="{3B3B8219-5DE4-41E5-B2D8-A05642D55338}"/>
    <cellStyle name="Normal 2 3 3 2 6 3 3" xfId="22688" xr:uid="{3A93CE14-2EEB-4E6A-BBC6-DD99EBCBB2EF}"/>
    <cellStyle name="Normal 2 3 3 2 6 4" xfId="9972" xr:uid="{C9E0F525-455B-498B-9CD2-FBCFCC464203}"/>
    <cellStyle name="Normal 2 3 3 2 6 4 2" xfId="26912" xr:uid="{AB1DFA85-7020-4CA9-B026-8D431F071D12}"/>
    <cellStyle name="Normal 2 3 3 2 6 5" xfId="18464" xr:uid="{9D7D3716-375C-4F0A-B0CF-6483126CACEB}"/>
    <cellStyle name="Normal 2 3 3 2 7" xfId="2578" xr:uid="{7F4B1CA1-0CFC-4F8B-9560-8DC403B02C15}"/>
    <cellStyle name="Normal 2 3 3 2 7 2" xfId="6804" xr:uid="{2F0660B2-A63F-437E-806B-CD6DB394A9DE}"/>
    <cellStyle name="Normal 2 3 3 2 7 2 2" xfId="15252" xr:uid="{2B1CD314-731D-47F1-A71E-40243234E4AA}"/>
    <cellStyle name="Normal 2 3 3 2 7 2 2 2" xfId="32192" xr:uid="{420CB44F-A838-439F-9796-8C9F353EBC9E}"/>
    <cellStyle name="Normal 2 3 3 2 7 2 3" xfId="23744" xr:uid="{71872DE4-E66A-41E0-9CC8-0A5C4ABB7DC1}"/>
    <cellStyle name="Normal 2 3 3 2 7 3" xfId="11028" xr:uid="{6B6A0D9D-4417-4056-B99F-06E6416399EE}"/>
    <cellStyle name="Normal 2 3 3 2 7 3 2" xfId="27968" xr:uid="{A74DF4F8-DD8D-4AA9-B528-4CDDE4573B4E}"/>
    <cellStyle name="Normal 2 3 3 2 7 4" xfId="19520" xr:uid="{429924CB-8A40-4B8E-A239-4AC774BD0B75}"/>
    <cellStyle name="Normal 2 3 3 2 8" xfId="4691" xr:uid="{A2359EF3-D104-4D8C-A143-5DE36F39276B}"/>
    <cellStyle name="Normal 2 3 3 2 8 2" xfId="13140" xr:uid="{BDBFB876-8785-4B19-A370-E4C5E7BA05E7}"/>
    <cellStyle name="Normal 2 3 3 2 8 2 2" xfId="30080" xr:uid="{7708FAE3-D815-4157-81D3-FAAAC033A120}"/>
    <cellStyle name="Normal 2 3 3 2 8 3" xfId="21632" xr:uid="{986A8FC7-8947-46F8-9B2A-DFB10670D127}"/>
    <cellStyle name="Normal 2 3 3 2 9" xfId="8916" xr:uid="{55C1EC26-BFB8-4E8B-8653-5E3F77F1A507}"/>
    <cellStyle name="Normal 2 3 3 2 9 2" xfId="25856" xr:uid="{FD69A1D6-6693-4107-81DC-5C3AF1B9F631}"/>
    <cellStyle name="Normal 2 3 3 3" xfId="312" xr:uid="{97086A3C-8D79-4151-A7C4-10C94DF6A4AA}"/>
    <cellStyle name="Normal 2 3 3 3 10" xfId="17409" xr:uid="{64E2FC95-0632-481E-A791-BB1C4B681B4F}"/>
    <cellStyle name="Normal 2 3 3 3 2" xfId="637" xr:uid="{72F16E36-9DED-4058-89C7-04A232C6B34D}"/>
    <cellStyle name="Normal 2 3 3 3 2 2" xfId="989" xr:uid="{42892202-025B-4B0C-B540-7B063866E1F2}"/>
    <cellStyle name="Normal 2 3 3 3 2 2 2" xfId="2051" xr:uid="{AE13C4D4-04B6-42D6-A04D-562F4134B342}"/>
    <cellStyle name="Normal 2 3 3 3 2 2 2 2" xfId="4163" xr:uid="{40E25AC2-870F-40A8-A8F1-B0B440ABE8E4}"/>
    <cellStyle name="Normal 2 3 3 3 2 2 2 2 2" xfId="8389" xr:uid="{73C5813F-48B4-4261-AA2B-E7B3452B67C8}"/>
    <cellStyle name="Normal 2 3 3 3 2 2 2 2 2 2" xfId="16837" xr:uid="{D379CDC4-CBB5-4A35-89F9-461D00D72039}"/>
    <cellStyle name="Normal 2 3 3 3 2 2 2 2 2 2 2" xfId="33777" xr:uid="{29262FB1-9CB0-4E87-8EA9-00D8A69572F3}"/>
    <cellStyle name="Normal 2 3 3 3 2 2 2 2 2 3" xfId="25329" xr:uid="{67CC93D2-1DBF-4B0D-805D-D7D49FD0BEA7}"/>
    <cellStyle name="Normal 2 3 3 3 2 2 2 2 3" xfId="12613" xr:uid="{1F57AD88-1519-4D72-A16C-C1EA9271815A}"/>
    <cellStyle name="Normal 2 3 3 3 2 2 2 2 3 2" xfId="29553" xr:uid="{090E9D51-E919-4E09-821C-05E2DE0E5550}"/>
    <cellStyle name="Normal 2 3 3 3 2 2 2 2 4" xfId="21105" xr:uid="{7C41FE02-4E3A-4303-83AF-64C76D9F5864}"/>
    <cellStyle name="Normal 2 3 3 3 2 2 2 3" xfId="6277" xr:uid="{2C2DA6B7-4E11-46A7-902A-8E37720FF543}"/>
    <cellStyle name="Normal 2 3 3 3 2 2 2 3 2" xfId="14725" xr:uid="{C930C71C-0250-47DD-A573-1A1AD1327C99}"/>
    <cellStyle name="Normal 2 3 3 3 2 2 2 3 2 2" xfId="31665" xr:uid="{7D819B7D-441C-47E3-AE13-6A3244A61DF4}"/>
    <cellStyle name="Normal 2 3 3 3 2 2 2 3 3" xfId="23217" xr:uid="{31D2AAEF-C057-4381-AC6B-A7CD19746F3A}"/>
    <cellStyle name="Normal 2 3 3 3 2 2 2 4" xfId="10501" xr:uid="{9D24865C-DAA3-4E51-8FA6-AB8A82615E61}"/>
    <cellStyle name="Normal 2 3 3 3 2 2 2 4 2" xfId="27441" xr:uid="{CA5531B4-C65A-4263-9E7B-B598467E70E5}"/>
    <cellStyle name="Normal 2 3 3 3 2 2 2 5" xfId="18993" xr:uid="{837667B6-10A2-4B2F-8C72-CE19E70D8285}"/>
    <cellStyle name="Normal 2 3 3 3 2 2 3" xfId="3107" xr:uid="{5F0CF1B0-F15F-49B2-8D2F-449C8461B49A}"/>
    <cellStyle name="Normal 2 3 3 3 2 2 3 2" xfId="7333" xr:uid="{2534C564-92E5-43F6-91CB-F1731953BE3F}"/>
    <cellStyle name="Normal 2 3 3 3 2 2 3 2 2" xfId="15781" xr:uid="{782A4DC0-FE43-4965-AE93-B79D15183A27}"/>
    <cellStyle name="Normal 2 3 3 3 2 2 3 2 2 2" xfId="32721" xr:uid="{EE67FE03-A8EF-49A8-BEF0-D70A84CD346C}"/>
    <cellStyle name="Normal 2 3 3 3 2 2 3 2 3" xfId="24273" xr:uid="{82DB3D16-94BC-48AA-A826-7D17486CAC82}"/>
    <cellStyle name="Normal 2 3 3 3 2 2 3 3" xfId="11557" xr:uid="{42C5115D-796B-4C55-93CC-471B99C6E4B2}"/>
    <cellStyle name="Normal 2 3 3 3 2 2 3 3 2" xfId="28497" xr:uid="{E95429D4-E64E-4625-9189-8440EA35948F}"/>
    <cellStyle name="Normal 2 3 3 3 2 2 3 4" xfId="20049" xr:uid="{64AD8DBF-354C-4845-8E8D-17994A407D83}"/>
    <cellStyle name="Normal 2 3 3 3 2 2 4" xfId="5221" xr:uid="{2197EB62-8CBA-4DA3-A228-96F1F9E0FB9D}"/>
    <cellStyle name="Normal 2 3 3 3 2 2 4 2" xfId="13669" xr:uid="{868A3992-7CAA-4B90-AD98-D58AF8109AE3}"/>
    <cellStyle name="Normal 2 3 3 3 2 2 4 2 2" xfId="30609" xr:uid="{EC951962-ECB1-41EB-8770-C8D85EAB6C7F}"/>
    <cellStyle name="Normal 2 3 3 3 2 2 4 3" xfId="22161" xr:uid="{FC8AE712-6D2B-45BD-B39A-CB8E6E721EC0}"/>
    <cellStyle name="Normal 2 3 3 3 2 2 5" xfId="9445" xr:uid="{62D77469-F04E-4088-B0FC-8D3C695C44B0}"/>
    <cellStyle name="Normal 2 3 3 3 2 2 5 2" xfId="26385" xr:uid="{888DA5FF-F0A4-47E5-AC1A-FA41B8B2A39C}"/>
    <cellStyle name="Normal 2 3 3 3 2 2 6" xfId="17937" xr:uid="{1AF49C53-8416-437A-8230-48BB454FD053}"/>
    <cellStyle name="Normal 2 3 3 3 2 3" xfId="1699" xr:uid="{D9C3B79B-45B5-401F-B5C5-972A687935FE}"/>
    <cellStyle name="Normal 2 3 3 3 2 3 2" xfId="3811" xr:uid="{4DCF512B-2345-4345-B4C3-2076D5E0625A}"/>
    <cellStyle name="Normal 2 3 3 3 2 3 2 2" xfId="8037" xr:uid="{E521F21D-E5B7-4475-B9D2-9EF49B4DBAC9}"/>
    <cellStyle name="Normal 2 3 3 3 2 3 2 2 2" xfId="16485" xr:uid="{F9CF4A3F-15C0-486E-8FD5-41C73A926E5C}"/>
    <cellStyle name="Normal 2 3 3 3 2 3 2 2 2 2" xfId="33425" xr:uid="{B88B735F-D870-45C3-9A03-EF5F4FEF35E9}"/>
    <cellStyle name="Normal 2 3 3 3 2 3 2 2 3" xfId="24977" xr:uid="{8FA5A5F1-5FD7-4686-AACE-0ED3C2834607}"/>
    <cellStyle name="Normal 2 3 3 3 2 3 2 3" xfId="12261" xr:uid="{F7F6BB57-F8F7-4355-8F09-EBB9FE82341D}"/>
    <cellStyle name="Normal 2 3 3 3 2 3 2 3 2" xfId="29201" xr:uid="{AB76077D-23B2-4AF8-A859-A08883EE4272}"/>
    <cellStyle name="Normal 2 3 3 3 2 3 2 4" xfId="20753" xr:uid="{A84036A8-E437-428D-91DF-5D0F40ACAE74}"/>
    <cellStyle name="Normal 2 3 3 3 2 3 3" xfId="5925" xr:uid="{6F22C4CF-117E-40A6-A16A-9494F2DA15BD}"/>
    <cellStyle name="Normal 2 3 3 3 2 3 3 2" xfId="14373" xr:uid="{C8B3A1AA-911D-4C5E-B0E1-0D1F0F2EE974}"/>
    <cellStyle name="Normal 2 3 3 3 2 3 3 2 2" xfId="31313" xr:uid="{DCCE22E2-81DE-4F18-929C-F2176CBF6C2C}"/>
    <cellStyle name="Normal 2 3 3 3 2 3 3 3" xfId="22865" xr:uid="{EEE99CFC-8373-4047-A14C-0F5B304C8470}"/>
    <cellStyle name="Normal 2 3 3 3 2 3 4" xfId="10149" xr:uid="{B1A7D5EB-7A1A-4992-A6E7-0350A7AA3407}"/>
    <cellStyle name="Normal 2 3 3 3 2 3 4 2" xfId="27089" xr:uid="{E5098547-06FE-4DC8-BFCC-66638BA78589}"/>
    <cellStyle name="Normal 2 3 3 3 2 3 5" xfId="18641" xr:uid="{F3C3CD1B-6B7F-483B-9623-CC38851E37EE}"/>
    <cellStyle name="Normal 2 3 3 3 2 4" xfId="2755" xr:uid="{A19B319F-4E66-4AE3-B1A5-29C1A1029D00}"/>
    <cellStyle name="Normal 2 3 3 3 2 4 2" xfId="6981" xr:uid="{77F2F977-ED2A-4938-8997-F28D56887A34}"/>
    <cellStyle name="Normal 2 3 3 3 2 4 2 2" xfId="15429" xr:uid="{401188BB-61D1-4E25-AEC3-BE1F1FDC42B4}"/>
    <cellStyle name="Normal 2 3 3 3 2 4 2 2 2" xfId="32369" xr:uid="{AEE18E3B-3D7E-4590-B302-7082CC306FD9}"/>
    <cellStyle name="Normal 2 3 3 3 2 4 2 3" xfId="23921" xr:uid="{9AE73022-3C63-482B-B354-27A3C08BBEF6}"/>
    <cellStyle name="Normal 2 3 3 3 2 4 3" xfId="11205" xr:uid="{15C638F0-CAA9-4AA3-A514-E9E1AD336F47}"/>
    <cellStyle name="Normal 2 3 3 3 2 4 3 2" xfId="28145" xr:uid="{F2CD730F-82C7-4602-95C9-E968D879AB3C}"/>
    <cellStyle name="Normal 2 3 3 3 2 4 4" xfId="19697" xr:uid="{4681D83A-60D3-4C17-BAB8-7A632F6A27FD}"/>
    <cellStyle name="Normal 2 3 3 3 2 5" xfId="4869" xr:uid="{6D21F006-75CD-4BEC-8E73-92D31E12859E}"/>
    <cellStyle name="Normal 2 3 3 3 2 5 2" xfId="13317" xr:uid="{333C550D-A760-43AE-9A3F-3BFBB676FE16}"/>
    <cellStyle name="Normal 2 3 3 3 2 5 2 2" xfId="30257" xr:uid="{947DDDD8-2903-4A4C-9F64-CEAED09AB3C5}"/>
    <cellStyle name="Normal 2 3 3 3 2 5 3" xfId="21809" xr:uid="{97D06B0D-1C3B-43D1-9117-05D909CB8EB6}"/>
    <cellStyle name="Normal 2 3 3 3 2 6" xfId="9093" xr:uid="{364F8750-6320-47AB-9FFD-650225278B75}"/>
    <cellStyle name="Normal 2 3 3 3 2 6 2" xfId="26033" xr:uid="{F5371166-7FEA-4532-B3A3-6C19DC7D97B2}"/>
    <cellStyle name="Normal 2 3 3 3 2 7" xfId="17585" xr:uid="{21134FA1-62DB-480B-AA72-6B3FB5513D57}"/>
    <cellStyle name="Normal 2 3 3 3 3" xfId="813" xr:uid="{F24FE64B-7F4B-44E6-B25D-209583631E43}"/>
    <cellStyle name="Normal 2 3 3 3 3 2" xfId="1875" xr:uid="{0789FC1E-3332-4558-9B9B-5C3513BB84E2}"/>
    <cellStyle name="Normal 2 3 3 3 3 2 2" xfId="3987" xr:uid="{7D98D17A-C805-40FD-B460-68D43F49298E}"/>
    <cellStyle name="Normal 2 3 3 3 3 2 2 2" xfId="8213" xr:uid="{5991683B-C387-41BD-AC80-F40027492BA7}"/>
    <cellStyle name="Normal 2 3 3 3 3 2 2 2 2" xfId="16661" xr:uid="{4A6A5E4C-5CA4-40F4-AD84-ADB5DAB8D768}"/>
    <cellStyle name="Normal 2 3 3 3 3 2 2 2 2 2" xfId="33601" xr:uid="{1A08E062-F5AD-4798-A2A8-93D8902407B6}"/>
    <cellStyle name="Normal 2 3 3 3 3 2 2 2 3" xfId="25153" xr:uid="{5DA26D59-75C3-40AB-B8E1-AB3A24AE5332}"/>
    <cellStyle name="Normal 2 3 3 3 3 2 2 3" xfId="12437" xr:uid="{06AA6237-8BCE-48E8-8B00-275BC68A83CA}"/>
    <cellStyle name="Normal 2 3 3 3 3 2 2 3 2" xfId="29377" xr:uid="{A82C2AB9-18B8-4F27-B88C-7BE16BD80A13}"/>
    <cellStyle name="Normal 2 3 3 3 3 2 2 4" xfId="20929" xr:uid="{082B5791-142E-4F1F-B41F-23F895E2FD98}"/>
    <cellStyle name="Normal 2 3 3 3 3 2 3" xfId="6101" xr:uid="{43951B87-73A7-4CB6-B67A-1994D5195C7A}"/>
    <cellStyle name="Normal 2 3 3 3 3 2 3 2" xfId="14549" xr:uid="{F4AE29EB-277D-4F02-9794-83AB8F7EA576}"/>
    <cellStyle name="Normal 2 3 3 3 3 2 3 2 2" xfId="31489" xr:uid="{C43CDDD6-BB0F-4171-A988-E0F34A457C22}"/>
    <cellStyle name="Normal 2 3 3 3 3 2 3 3" xfId="23041" xr:uid="{45ECADD3-EF6E-40EF-B108-34B483494B3B}"/>
    <cellStyle name="Normal 2 3 3 3 3 2 4" xfId="10325" xr:uid="{D74552A8-4CAC-4F01-AC87-44AA449B6764}"/>
    <cellStyle name="Normal 2 3 3 3 3 2 4 2" xfId="27265" xr:uid="{F05C98D8-5DF4-43E5-9C5C-6EFD7288C098}"/>
    <cellStyle name="Normal 2 3 3 3 3 2 5" xfId="18817" xr:uid="{4F9099C9-EC3B-476D-AB63-E4E77924FBB8}"/>
    <cellStyle name="Normal 2 3 3 3 3 3" xfId="2931" xr:uid="{67EE6E28-A11D-4A7A-8B26-5CE2143AB78B}"/>
    <cellStyle name="Normal 2 3 3 3 3 3 2" xfId="7157" xr:uid="{07F1486C-A8CA-47B9-8DD2-8670816C3145}"/>
    <cellStyle name="Normal 2 3 3 3 3 3 2 2" xfId="15605" xr:uid="{7178DFB6-4A95-4C39-B457-A87245AAE1F0}"/>
    <cellStyle name="Normal 2 3 3 3 3 3 2 2 2" xfId="32545" xr:uid="{0BDB09FE-81E9-4661-A230-A8B3B16D5E90}"/>
    <cellStyle name="Normal 2 3 3 3 3 3 2 3" xfId="24097" xr:uid="{E870E16E-48EE-41E8-876B-196101D852EA}"/>
    <cellStyle name="Normal 2 3 3 3 3 3 3" xfId="11381" xr:uid="{9888D037-A463-42CF-9B45-1A2A1EC3CBDE}"/>
    <cellStyle name="Normal 2 3 3 3 3 3 3 2" xfId="28321" xr:uid="{E16B328D-EE64-4D93-A276-B15B28603F9A}"/>
    <cellStyle name="Normal 2 3 3 3 3 3 4" xfId="19873" xr:uid="{678452CC-26C4-4A2D-A341-66636C01C00F}"/>
    <cellStyle name="Normal 2 3 3 3 3 4" xfId="5045" xr:uid="{DE810730-CBDE-4508-8AA5-819BD15A571F}"/>
    <cellStyle name="Normal 2 3 3 3 3 4 2" xfId="13493" xr:uid="{3A7425E3-2FC5-4212-9A51-5A2E010DD13D}"/>
    <cellStyle name="Normal 2 3 3 3 3 4 2 2" xfId="30433" xr:uid="{E325B05A-65B6-4525-8414-4EAF24C9CFE4}"/>
    <cellStyle name="Normal 2 3 3 3 3 4 3" xfId="21985" xr:uid="{85DD4BC2-1DF4-4416-9FAB-EA8FF90BD9FE}"/>
    <cellStyle name="Normal 2 3 3 3 3 5" xfId="9269" xr:uid="{2FB2B036-18A1-4FA1-A445-834B9238B28E}"/>
    <cellStyle name="Normal 2 3 3 3 3 5 2" xfId="26209" xr:uid="{D2E4711F-FB91-43C3-9858-CD13165D6AEA}"/>
    <cellStyle name="Normal 2 3 3 3 3 6" xfId="17761" xr:uid="{3E3EF712-8588-4C92-AFA2-2526B682CEEA}"/>
    <cellStyle name="Normal 2 3 3 3 4" xfId="1165" xr:uid="{F1F990F9-7E69-4DD3-8049-A5BDF01F2330}"/>
    <cellStyle name="Normal 2 3 3 3 4 2" xfId="2227" xr:uid="{B08BDE01-1231-4C83-A23A-D6DA5DD801ED}"/>
    <cellStyle name="Normal 2 3 3 3 4 2 2" xfId="4339" xr:uid="{858CB4FB-DA31-4523-B725-97EC1B90486C}"/>
    <cellStyle name="Normal 2 3 3 3 4 2 2 2" xfId="8565" xr:uid="{9B56CB45-C468-4539-B581-08172CAFA4AE}"/>
    <cellStyle name="Normal 2 3 3 3 4 2 2 2 2" xfId="17013" xr:uid="{D94753E8-C2CD-4B42-B99A-987FEE162546}"/>
    <cellStyle name="Normal 2 3 3 3 4 2 2 2 2 2" xfId="33953" xr:uid="{7A515A65-70B7-45CB-88EB-A9DBC2796C9D}"/>
    <cellStyle name="Normal 2 3 3 3 4 2 2 2 3" xfId="25505" xr:uid="{FE0A7ECB-13BB-4613-AE71-C4B68992939D}"/>
    <cellStyle name="Normal 2 3 3 3 4 2 2 3" xfId="12789" xr:uid="{9851AED8-B558-4A1A-8BD5-4D7E2F2B3C59}"/>
    <cellStyle name="Normal 2 3 3 3 4 2 2 3 2" xfId="29729" xr:uid="{1CC0786F-C559-44BA-AF3F-F52AE042CDA5}"/>
    <cellStyle name="Normal 2 3 3 3 4 2 2 4" xfId="21281" xr:uid="{52B684B4-A49E-44D6-A245-E79F736400C2}"/>
    <cellStyle name="Normal 2 3 3 3 4 2 3" xfId="6453" xr:uid="{765370A5-63C6-4282-ADC0-2E63AD58AAB2}"/>
    <cellStyle name="Normal 2 3 3 3 4 2 3 2" xfId="14901" xr:uid="{2F034354-371D-46B7-87FE-EE6CF4774B5E}"/>
    <cellStyle name="Normal 2 3 3 3 4 2 3 2 2" xfId="31841" xr:uid="{8A2EDC79-D9E9-47D2-A420-9CF08D0894BE}"/>
    <cellStyle name="Normal 2 3 3 3 4 2 3 3" xfId="23393" xr:uid="{74CA7EEE-80E4-45CD-9177-FD92EB137A17}"/>
    <cellStyle name="Normal 2 3 3 3 4 2 4" xfId="10677" xr:uid="{3EEC413C-0C03-4569-9796-7CDEE22935C6}"/>
    <cellStyle name="Normal 2 3 3 3 4 2 4 2" xfId="27617" xr:uid="{869243F3-5DC7-4CE9-9155-4875A9E6A0D6}"/>
    <cellStyle name="Normal 2 3 3 3 4 2 5" xfId="19169" xr:uid="{634FF761-75CA-407A-8F59-05CECD85BEA8}"/>
    <cellStyle name="Normal 2 3 3 3 4 3" xfId="3283" xr:uid="{8C9BCA2F-FA9D-4249-BAF5-CF77B29AD156}"/>
    <cellStyle name="Normal 2 3 3 3 4 3 2" xfId="7509" xr:uid="{65D381C5-DF62-408A-A8F9-6156D70FBC59}"/>
    <cellStyle name="Normal 2 3 3 3 4 3 2 2" xfId="15957" xr:uid="{EC3FF093-4071-4B3E-919E-5673C7996035}"/>
    <cellStyle name="Normal 2 3 3 3 4 3 2 2 2" xfId="32897" xr:uid="{8C5AA5CE-9083-45B4-9771-B4DC439E5F83}"/>
    <cellStyle name="Normal 2 3 3 3 4 3 2 3" xfId="24449" xr:uid="{8D3A1293-6A46-45BD-A328-5FC8E6DCE0FB}"/>
    <cellStyle name="Normal 2 3 3 3 4 3 3" xfId="11733" xr:uid="{F9805676-C377-4DB2-9FEB-B20F5DCF3379}"/>
    <cellStyle name="Normal 2 3 3 3 4 3 3 2" xfId="28673" xr:uid="{485F95C8-6B4F-485E-AAD8-10A301DD523F}"/>
    <cellStyle name="Normal 2 3 3 3 4 3 4" xfId="20225" xr:uid="{94432454-F725-46CA-B5F1-CDF0C96D3238}"/>
    <cellStyle name="Normal 2 3 3 3 4 4" xfId="5397" xr:uid="{6032C1CA-5D16-4E3C-BB1C-B97160911095}"/>
    <cellStyle name="Normal 2 3 3 3 4 4 2" xfId="13845" xr:uid="{BD8D41AE-9FAF-46A7-B3C3-59C814DE1D8E}"/>
    <cellStyle name="Normal 2 3 3 3 4 4 2 2" xfId="30785" xr:uid="{70516EFF-5754-4060-B944-8AB825DF144E}"/>
    <cellStyle name="Normal 2 3 3 3 4 4 3" xfId="22337" xr:uid="{1ACB9AF8-AE00-461B-96D1-F9675693443E}"/>
    <cellStyle name="Normal 2 3 3 3 4 5" xfId="9621" xr:uid="{ECC7D068-B516-440B-B2AC-55014774DD0F}"/>
    <cellStyle name="Normal 2 3 3 3 4 5 2" xfId="26561" xr:uid="{D8463AA7-47A5-4D5B-A3F1-C6DFBC93B919}"/>
    <cellStyle name="Normal 2 3 3 3 4 6" xfId="18113" xr:uid="{7DF34A32-AC4E-447A-ADD2-46C4C83A4FEC}"/>
    <cellStyle name="Normal 2 3 3 3 5" xfId="1347" xr:uid="{3D7B3270-5A04-4517-AA23-3EE7D9B6982C}"/>
    <cellStyle name="Normal 2 3 3 3 5 2" xfId="2403" xr:uid="{3F66DBB7-2A6C-4E7B-9F82-111E67266E5B}"/>
    <cellStyle name="Normal 2 3 3 3 5 2 2" xfId="4515" xr:uid="{E894550F-C63D-4FC8-A6A2-F182D42751D6}"/>
    <cellStyle name="Normal 2 3 3 3 5 2 2 2" xfId="8741" xr:uid="{8CC5C845-3582-4FDC-A4FE-E06CC48C5B9C}"/>
    <cellStyle name="Normal 2 3 3 3 5 2 2 2 2" xfId="17189" xr:uid="{19AF4A9B-7F9A-45E4-A4DE-812FD7C722F9}"/>
    <cellStyle name="Normal 2 3 3 3 5 2 2 2 2 2" xfId="34129" xr:uid="{8A6BE02A-5CC0-4065-8693-A062FB30999A}"/>
    <cellStyle name="Normal 2 3 3 3 5 2 2 2 3" xfId="25681" xr:uid="{4C1382FF-DA51-4DE9-AEE1-909D457E773F}"/>
    <cellStyle name="Normal 2 3 3 3 5 2 2 3" xfId="12965" xr:uid="{4C80C780-0100-489D-AAC0-7A66676083D4}"/>
    <cellStyle name="Normal 2 3 3 3 5 2 2 3 2" xfId="29905" xr:uid="{18AE250F-70F5-4313-9E91-4F401EADA94B}"/>
    <cellStyle name="Normal 2 3 3 3 5 2 2 4" xfId="21457" xr:uid="{D7F3483A-820C-4FF7-B7F4-137F5E02A305}"/>
    <cellStyle name="Normal 2 3 3 3 5 2 3" xfId="6629" xr:uid="{95AA508F-D73D-4C79-B706-95E7C430C9FF}"/>
    <cellStyle name="Normal 2 3 3 3 5 2 3 2" xfId="15077" xr:uid="{B3586814-036B-413D-A1AB-CB0D914DB280}"/>
    <cellStyle name="Normal 2 3 3 3 5 2 3 2 2" xfId="32017" xr:uid="{35863AF8-7F01-456C-9B69-860376E54F4B}"/>
    <cellStyle name="Normal 2 3 3 3 5 2 3 3" xfId="23569" xr:uid="{583F42FA-D4DE-4736-BAF9-46FC24F2FB2F}"/>
    <cellStyle name="Normal 2 3 3 3 5 2 4" xfId="10853" xr:uid="{5134229B-3342-4B16-A7B0-368FC918CA64}"/>
    <cellStyle name="Normal 2 3 3 3 5 2 4 2" xfId="27793" xr:uid="{C77B6070-DCD1-49A0-963F-6C67C737D150}"/>
    <cellStyle name="Normal 2 3 3 3 5 2 5" xfId="19345" xr:uid="{B783B0E8-0A78-4AD4-9387-06733A8E5D3B}"/>
    <cellStyle name="Normal 2 3 3 3 5 3" xfId="3459" xr:uid="{801D3C97-2E0D-4E75-A22A-B2D3D4BB0CCE}"/>
    <cellStyle name="Normal 2 3 3 3 5 3 2" xfId="7685" xr:uid="{D7D4766A-2609-43AA-A0EB-3E4DDA8CFFEF}"/>
    <cellStyle name="Normal 2 3 3 3 5 3 2 2" xfId="16133" xr:uid="{2D2E7034-6A23-4AE0-B206-4E952186483E}"/>
    <cellStyle name="Normal 2 3 3 3 5 3 2 2 2" xfId="33073" xr:uid="{5573DCE2-9833-4529-AD91-65FE0057D277}"/>
    <cellStyle name="Normal 2 3 3 3 5 3 2 3" xfId="24625" xr:uid="{A3AA29E7-9B8C-4A6B-816D-58FB89C47789}"/>
    <cellStyle name="Normal 2 3 3 3 5 3 3" xfId="11909" xr:uid="{C6668B83-5372-4505-B2E0-49C55380D9C6}"/>
    <cellStyle name="Normal 2 3 3 3 5 3 3 2" xfId="28849" xr:uid="{D5F03628-21A2-4D2E-B4FE-7BF20232D54A}"/>
    <cellStyle name="Normal 2 3 3 3 5 3 4" xfId="20401" xr:uid="{CF141CF2-2991-46FF-904C-5DAA38C2CFF3}"/>
    <cellStyle name="Normal 2 3 3 3 5 4" xfId="5573" xr:uid="{B5C9F951-F39C-4B65-B516-5CE86130AC93}"/>
    <cellStyle name="Normal 2 3 3 3 5 4 2" xfId="14021" xr:uid="{DC5B0CDC-F3AF-492B-9008-E1A0CCF2859F}"/>
    <cellStyle name="Normal 2 3 3 3 5 4 2 2" xfId="30961" xr:uid="{9EC0A9B3-980A-492F-A2F9-8E040CD82369}"/>
    <cellStyle name="Normal 2 3 3 3 5 4 3" xfId="22513" xr:uid="{9A4EA453-037A-4F59-AAA6-4F7E6B8E57DD}"/>
    <cellStyle name="Normal 2 3 3 3 5 5" xfId="9797" xr:uid="{6BC6910B-7077-45C4-A0AB-86BF2C77C737}"/>
    <cellStyle name="Normal 2 3 3 3 5 5 2" xfId="26737" xr:uid="{45F90963-E08C-4C82-8B35-BFCE8CF08FB2}"/>
    <cellStyle name="Normal 2 3 3 3 5 6" xfId="18289" xr:uid="{EBD5C132-3DB8-40C2-A74F-20561FF96551}"/>
    <cellStyle name="Normal 2 3 3 3 6" xfId="1523" xr:uid="{4863ECF0-F77F-44C5-9558-62F9DC3D203F}"/>
    <cellStyle name="Normal 2 3 3 3 6 2" xfId="3635" xr:uid="{8A553E05-8CC2-4991-AEC0-28AA1ACEE789}"/>
    <cellStyle name="Normal 2 3 3 3 6 2 2" xfId="7861" xr:uid="{6C1415F4-5F65-43D8-837D-A6B23E730ED2}"/>
    <cellStyle name="Normal 2 3 3 3 6 2 2 2" xfId="16309" xr:uid="{56D6A6C8-4B67-462C-A8D0-F5679665DC7E}"/>
    <cellStyle name="Normal 2 3 3 3 6 2 2 2 2" xfId="33249" xr:uid="{04D36FFD-E614-4D2D-AF74-91BC205E9EBF}"/>
    <cellStyle name="Normal 2 3 3 3 6 2 2 3" xfId="24801" xr:uid="{049FB3A8-C4C1-40AB-B376-4CAE72845D51}"/>
    <cellStyle name="Normal 2 3 3 3 6 2 3" xfId="12085" xr:uid="{A81541FE-0A43-46BD-AEF3-BF9C659C9485}"/>
    <cellStyle name="Normal 2 3 3 3 6 2 3 2" xfId="29025" xr:uid="{BCED6003-740E-49A2-A8BE-BD95EF27B46B}"/>
    <cellStyle name="Normal 2 3 3 3 6 2 4" xfId="20577" xr:uid="{4E7E04E1-4A5D-483A-8F21-8A5696ADE736}"/>
    <cellStyle name="Normal 2 3 3 3 6 3" xfId="5749" xr:uid="{E32A888A-8BE4-4C95-8DB6-68FE78B9B16F}"/>
    <cellStyle name="Normal 2 3 3 3 6 3 2" xfId="14197" xr:uid="{3A3AD2E1-10C3-4FEB-A5EF-C50D05BA903D}"/>
    <cellStyle name="Normal 2 3 3 3 6 3 2 2" xfId="31137" xr:uid="{FF7C2A61-FDFA-42B0-A1C4-AF4079303211}"/>
    <cellStyle name="Normal 2 3 3 3 6 3 3" xfId="22689" xr:uid="{60399CD3-6B0C-4639-BBB2-2B46CC2F0BB6}"/>
    <cellStyle name="Normal 2 3 3 3 6 4" xfId="9973" xr:uid="{6C1F8D11-6A98-4F36-B211-3E49B6DCD55C}"/>
    <cellStyle name="Normal 2 3 3 3 6 4 2" xfId="26913" xr:uid="{605A61A6-C508-4725-B568-D7F8CB7DDB37}"/>
    <cellStyle name="Normal 2 3 3 3 6 5" xfId="18465" xr:uid="{C31ED9D5-DF26-42E2-AC81-47D5CE61B3D6}"/>
    <cellStyle name="Normal 2 3 3 3 7" xfId="2579" xr:uid="{6D3B2577-384D-404A-BC5E-DFE08B7D5973}"/>
    <cellStyle name="Normal 2 3 3 3 7 2" xfId="6805" xr:uid="{2D286710-14C6-4063-BDD0-94FC87CB6E52}"/>
    <cellStyle name="Normal 2 3 3 3 7 2 2" xfId="15253" xr:uid="{4928B588-793B-490C-BC37-A9360407D83C}"/>
    <cellStyle name="Normal 2 3 3 3 7 2 2 2" xfId="32193" xr:uid="{56539106-0F5D-439A-9BA2-CA1237780F97}"/>
    <cellStyle name="Normal 2 3 3 3 7 2 3" xfId="23745" xr:uid="{88401F1F-499A-4317-8960-6D8E163AE216}"/>
    <cellStyle name="Normal 2 3 3 3 7 3" xfId="11029" xr:uid="{FD3181EE-4571-4BB3-B07C-041C7C9F9A1C}"/>
    <cellStyle name="Normal 2 3 3 3 7 3 2" xfId="27969" xr:uid="{FDE237F8-6EBD-4C5B-93FC-F4FEBB8A95B2}"/>
    <cellStyle name="Normal 2 3 3 3 7 4" xfId="19521" xr:uid="{A5404A78-E51D-404F-A569-0AA7530E27E3}"/>
    <cellStyle name="Normal 2 3 3 3 8" xfId="4692" xr:uid="{3F404142-2313-4035-9861-637B2B52B6D8}"/>
    <cellStyle name="Normal 2 3 3 3 8 2" xfId="13141" xr:uid="{DECFF744-1DF3-4CF3-918B-56A89B7F696E}"/>
    <cellStyle name="Normal 2 3 3 3 8 2 2" xfId="30081" xr:uid="{A90789BA-9757-4C7A-B132-2781D841D330}"/>
    <cellStyle name="Normal 2 3 3 3 8 3" xfId="21633" xr:uid="{CEB61C27-D9AF-432D-BB72-D485B2E7C931}"/>
    <cellStyle name="Normal 2 3 3 3 9" xfId="8917" xr:uid="{DFB059B2-BFD0-4EC5-B372-22F1F38815B7}"/>
    <cellStyle name="Normal 2 3 3 3 9 2" xfId="25857" xr:uid="{BEAB7406-AA9A-4AFA-BFE7-C4CDDB560C86}"/>
    <cellStyle name="Normal 2 3 3 4" xfId="635" xr:uid="{962AA7B7-11F3-40B6-AE00-0C7DA655E74A}"/>
    <cellStyle name="Normal 2 3 3 4 2" xfId="987" xr:uid="{7057C69F-7407-4389-9E7B-79992B130AD0}"/>
    <cellStyle name="Normal 2 3 3 4 2 2" xfId="2049" xr:uid="{650C1A88-8CB1-47CA-8D93-6B7F318C7F85}"/>
    <cellStyle name="Normal 2 3 3 4 2 2 2" xfId="4161" xr:uid="{1765315F-7F1A-46D2-8447-22F4D251CA52}"/>
    <cellStyle name="Normal 2 3 3 4 2 2 2 2" xfId="8387" xr:uid="{1607BC42-FD26-45E8-8056-71AB3E7A8BFC}"/>
    <cellStyle name="Normal 2 3 3 4 2 2 2 2 2" xfId="16835" xr:uid="{B0599853-D64D-4F9F-A926-D36B1C66BBEB}"/>
    <cellStyle name="Normal 2 3 3 4 2 2 2 2 2 2" xfId="33775" xr:uid="{12E82CDE-81DD-4FF9-9709-AFB85834A9DE}"/>
    <cellStyle name="Normal 2 3 3 4 2 2 2 2 3" xfId="25327" xr:uid="{87963E0B-C7D5-484E-8829-92128D5E3052}"/>
    <cellStyle name="Normal 2 3 3 4 2 2 2 3" xfId="12611" xr:uid="{3B344D54-FC48-4265-BA2E-FF9E8A275D66}"/>
    <cellStyle name="Normal 2 3 3 4 2 2 2 3 2" xfId="29551" xr:uid="{2331396B-924F-4F42-982C-AF90A8BA912B}"/>
    <cellStyle name="Normal 2 3 3 4 2 2 2 4" xfId="21103" xr:uid="{B3569FC9-A9DE-4DE7-96AD-EAFE9FFFC557}"/>
    <cellStyle name="Normal 2 3 3 4 2 2 3" xfId="6275" xr:uid="{0A20E2F9-ADAA-424C-A9B9-F8CA4F54AAFE}"/>
    <cellStyle name="Normal 2 3 3 4 2 2 3 2" xfId="14723" xr:uid="{A6869E73-F38E-4D0E-A5CA-FC2F13FDCB03}"/>
    <cellStyle name="Normal 2 3 3 4 2 2 3 2 2" xfId="31663" xr:uid="{40F9D574-1D7D-4E74-B976-E4266CB97F03}"/>
    <cellStyle name="Normal 2 3 3 4 2 2 3 3" xfId="23215" xr:uid="{50127446-7317-41AC-B275-AE21D217D6F7}"/>
    <cellStyle name="Normal 2 3 3 4 2 2 4" xfId="10499" xr:uid="{850D25BA-ED32-4A8A-8156-A998CE542751}"/>
    <cellStyle name="Normal 2 3 3 4 2 2 4 2" xfId="27439" xr:uid="{C991AF37-4FDC-4101-8FB3-94540D4EA23D}"/>
    <cellStyle name="Normal 2 3 3 4 2 2 5" xfId="18991" xr:uid="{7159CAC7-5247-405D-9D9A-FC7BCE16C5FC}"/>
    <cellStyle name="Normal 2 3 3 4 2 3" xfId="3105" xr:uid="{F5A6ECA5-D886-42EA-9344-1A50B440D634}"/>
    <cellStyle name="Normal 2 3 3 4 2 3 2" xfId="7331" xr:uid="{C1132765-186F-4138-9D65-B49044E31381}"/>
    <cellStyle name="Normal 2 3 3 4 2 3 2 2" xfId="15779" xr:uid="{14A47606-5AAD-4705-975A-CB34B780CFA7}"/>
    <cellStyle name="Normal 2 3 3 4 2 3 2 2 2" xfId="32719" xr:uid="{3702C932-BD91-40CB-869A-C35EA591FEE2}"/>
    <cellStyle name="Normal 2 3 3 4 2 3 2 3" xfId="24271" xr:uid="{8E624097-64A0-42C6-8AE3-BD8C43C6E5EE}"/>
    <cellStyle name="Normal 2 3 3 4 2 3 3" xfId="11555" xr:uid="{ABFFFFA3-F3A0-43AC-9C92-F805F90CF28D}"/>
    <cellStyle name="Normal 2 3 3 4 2 3 3 2" xfId="28495" xr:uid="{5A1F5275-1350-46DE-B05F-BC6E37DF7A29}"/>
    <cellStyle name="Normal 2 3 3 4 2 3 4" xfId="20047" xr:uid="{F04569B4-04D1-4E99-9F7E-54F1A5192165}"/>
    <cellStyle name="Normal 2 3 3 4 2 4" xfId="5219" xr:uid="{9F1DD7DD-D672-4B3B-A7D9-7CC294AEECC7}"/>
    <cellStyle name="Normal 2 3 3 4 2 4 2" xfId="13667" xr:uid="{5D87E6A4-80B2-4B95-9D67-5DB4BF3440C0}"/>
    <cellStyle name="Normal 2 3 3 4 2 4 2 2" xfId="30607" xr:uid="{4550F8B9-65B7-44DE-AA51-79CDB19EB85A}"/>
    <cellStyle name="Normal 2 3 3 4 2 4 3" xfId="22159" xr:uid="{A1F2938D-3A4C-4CC1-BE00-6B5905BBBF6C}"/>
    <cellStyle name="Normal 2 3 3 4 2 5" xfId="9443" xr:uid="{25C4A9D4-3D69-4E17-8DA3-E093BCB5DF37}"/>
    <cellStyle name="Normal 2 3 3 4 2 5 2" xfId="26383" xr:uid="{83F4773F-5007-4931-9971-850AA387B49B}"/>
    <cellStyle name="Normal 2 3 3 4 2 6" xfId="17935" xr:uid="{E4946F9E-B0BF-4E01-BC57-A174799C8BEC}"/>
    <cellStyle name="Normal 2 3 3 4 3" xfId="1697" xr:uid="{16611CCD-E6D8-4E43-A76C-BF9B3DB21C2D}"/>
    <cellStyle name="Normal 2 3 3 4 3 2" xfId="3809" xr:uid="{F0491B57-F444-4445-99F3-4861859B8279}"/>
    <cellStyle name="Normal 2 3 3 4 3 2 2" xfId="8035" xr:uid="{66CEE7C6-82D6-401F-842B-B84BE7343E17}"/>
    <cellStyle name="Normal 2 3 3 4 3 2 2 2" xfId="16483" xr:uid="{6321E428-0811-4707-B17C-E75EA16F730A}"/>
    <cellStyle name="Normal 2 3 3 4 3 2 2 2 2" xfId="33423" xr:uid="{706939B7-2FFC-4546-8CE6-7200E163744F}"/>
    <cellStyle name="Normal 2 3 3 4 3 2 2 3" xfId="24975" xr:uid="{A1FA256A-8A44-48B1-919C-4492DFE3BFC8}"/>
    <cellStyle name="Normal 2 3 3 4 3 2 3" xfId="12259" xr:uid="{8208EC21-F1CC-46DF-AF80-17920EAA5087}"/>
    <cellStyle name="Normal 2 3 3 4 3 2 3 2" xfId="29199" xr:uid="{11007B7F-94B5-4820-8163-998369BF4AD9}"/>
    <cellStyle name="Normal 2 3 3 4 3 2 4" xfId="20751" xr:uid="{77DC16ED-2EEC-4A02-B22D-416E055E98FB}"/>
    <cellStyle name="Normal 2 3 3 4 3 3" xfId="5923" xr:uid="{816303E5-FBD3-43BE-918B-3A7B36248A10}"/>
    <cellStyle name="Normal 2 3 3 4 3 3 2" xfId="14371" xr:uid="{B2498F2C-999A-4997-A0B1-200EFC53DF1F}"/>
    <cellStyle name="Normal 2 3 3 4 3 3 2 2" xfId="31311" xr:uid="{0E33235F-DFB6-4E79-BA1A-45F1F99B5CAE}"/>
    <cellStyle name="Normal 2 3 3 4 3 3 3" xfId="22863" xr:uid="{7E0E0CEF-AFFB-4ED1-A330-9FED7E25FAC7}"/>
    <cellStyle name="Normal 2 3 3 4 3 4" xfId="10147" xr:uid="{AB33BBE5-7699-447E-9088-73F40E7D499C}"/>
    <cellStyle name="Normal 2 3 3 4 3 4 2" xfId="27087" xr:uid="{DFA8A00F-9B20-4945-B8EC-A3FA927073D9}"/>
    <cellStyle name="Normal 2 3 3 4 3 5" xfId="18639" xr:uid="{DBA8DAF9-98CF-4DA8-BBA3-549E73460103}"/>
    <cellStyle name="Normal 2 3 3 4 4" xfId="2753" xr:uid="{C9108ABC-75C7-4B57-B90E-02D70D766A1E}"/>
    <cellStyle name="Normal 2 3 3 4 4 2" xfId="6979" xr:uid="{8BF9F204-40C3-4356-B84D-008EC21C7BE6}"/>
    <cellStyle name="Normal 2 3 3 4 4 2 2" xfId="15427" xr:uid="{21C6B58E-57AE-4483-BF00-2B2FEDCD068F}"/>
    <cellStyle name="Normal 2 3 3 4 4 2 2 2" xfId="32367" xr:uid="{2CA978B0-5265-4AAE-9551-ED4F007BFDF4}"/>
    <cellStyle name="Normal 2 3 3 4 4 2 3" xfId="23919" xr:uid="{6EBE0319-E2F0-4DB0-9A3C-8B19A64B3490}"/>
    <cellStyle name="Normal 2 3 3 4 4 3" xfId="11203" xr:uid="{75E93530-E5EF-4431-9F3F-FF61667AA2CA}"/>
    <cellStyle name="Normal 2 3 3 4 4 3 2" xfId="28143" xr:uid="{5922DF5B-82C8-427F-B751-D4934B2A8C1C}"/>
    <cellStyle name="Normal 2 3 3 4 4 4" xfId="19695" xr:uid="{A413E58F-E46C-4D61-A219-E9D1EF436A5C}"/>
    <cellStyle name="Normal 2 3 3 4 5" xfId="4867" xr:uid="{31BCF9DF-4E53-4A34-ADCE-75497D63B970}"/>
    <cellStyle name="Normal 2 3 3 4 5 2" xfId="13315" xr:uid="{CC473FB7-12C7-4B19-9E50-C650623D647A}"/>
    <cellStyle name="Normal 2 3 3 4 5 2 2" xfId="30255" xr:uid="{126BF9C2-500C-4D9D-A64B-42382261F727}"/>
    <cellStyle name="Normal 2 3 3 4 5 3" xfId="21807" xr:uid="{28EEDAED-9409-4547-B539-758F6EAC34BF}"/>
    <cellStyle name="Normal 2 3 3 4 6" xfId="9091" xr:uid="{E4813B68-C0B0-4A70-80AB-CA213F6C0743}"/>
    <cellStyle name="Normal 2 3 3 4 6 2" xfId="26031" xr:uid="{A6E9833B-3CF8-4EB5-A128-EA14EC2B0D44}"/>
    <cellStyle name="Normal 2 3 3 4 7" xfId="17583" xr:uid="{632D6A94-C53F-45FE-BF5C-4C0BFE7DBAF0}"/>
    <cellStyle name="Normal 2 3 3 5" xfId="811" xr:uid="{DF9551EC-C1FF-44EB-ACB3-BB5393DB7B3F}"/>
    <cellStyle name="Normal 2 3 3 5 2" xfId="1873" xr:uid="{927F9DDD-3436-4504-9700-8DD0BA8FACAD}"/>
    <cellStyle name="Normal 2 3 3 5 2 2" xfId="3985" xr:uid="{E51042A7-E0ED-4FDD-AC9D-C20C8B1D2D3E}"/>
    <cellStyle name="Normal 2 3 3 5 2 2 2" xfId="8211" xr:uid="{5DA07CD8-F9C1-4E4D-BB14-872328BB6660}"/>
    <cellStyle name="Normal 2 3 3 5 2 2 2 2" xfId="16659" xr:uid="{ECF9C862-7385-408D-95D1-E8EF4DD42D94}"/>
    <cellStyle name="Normal 2 3 3 5 2 2 2 2 2" xfId="33599" xr:uid="{CBF45F4D-8CE7-4391-9649-561092C647B1}"/>
    <cellStyle name="Normal 2 3 3 5 2 2 2 3" xfId="25151" xr:uid="{C0B986F7-2124-410B-9DA7-47CC1DDA3D6C}"/>
    <cellStyle name="Normal 2 3 3 5 2 2 3" xfId="12435" xr:uid="{2A96D6B9-A5E3-4CF5-9EBC-EC305BBFEB9B}"/>
    <cellStyle name="Normal 2 3 3 5 2 2 3 2" xfId="29375" xr:uid="{5F430B86-9B39-4E5C-9401-F37523B4F799}"/>
    <cellStyle name="Normal 2 3 3 5 2 2 4" xfId="20927" xr:uid="{042F52FF-B887-4D3B-84BF-A2BC5B004007}"/>
    <cellStyle name="Normal 2 3 3 5 2 3" xfId="6099" xr:uid="{B51E933C-3420-4528-AF4D-8ED25AAA215E}"/>
    <cellStyle name="Normal 2 3 3 5 2 3 2" xfId="14547" xr:uid="{5C520554-9E0E-4A27-9557-8C1D9785197F}"/>
    <cellStyle name="Normal 2 3 3 5 2 3 2 2" xfId="31487" xr:uid="{BF859785-7222-4894-AD69-50F557060204}"/>
    <cellStyle name="Normal 2 3 3 5 2 3 3" xfId="23039" xr:uid="{E7FF574F-7461-40EE-A2B2-F9E062686C2F}"/>
    <cellStyle name="Normal 2 3 3 5 2 4" xfId="10323" xr:uid="{3CA43782-770C-45BD-8EE1-275C874AA36C}"/>
    <cellStyle name="Normal 2 3 3 5 2 4 2" xfId="27263" xr:uid="{C7C084BC-4CB3-48CE-BA85-16FED0B9F6D7}"/>
    <cellStyle name="Normal 2 3 3 5 2 5" xfId="18815" xr:uid="{2E44316B-52E0-428A-91BD-34A7C2354035}"/>
    <cellStyle name="Normal 2 3 3 5 3" xfId="2929" xr:uid="{70EF3ACE-4688-415D-AEC4-4333FB666D95}"/>
    <cellStyle name="Normal 2 3 3 5 3 2" xfId="7155" xr:uid="{2DCFF77A-4FA6-4192-8E57-A2F493983999}"/>
    <cellStyle name="Normal 2 3 3 5 3 2 2" xfId="15603" xr:uid="{29F2C0A4-4CC9-470C-AA52-2001AF202C4A}"/>
    <cellStyle name="Normal 2 3 3 5 3 2 2 2" xfId="32543" xr:uid="{A42465A3-11B6-4C96-A874-3C4DBABE6674}"/>
    <cellStyle name="Normal 2 3 3 5 3 2 3" xfId="24095" xr:uid="{55488BCE-AF57-4D96-83E3-90DA0E0A8325}"/>
    <cellStyle name="Normal 2 3 3 5 3 3" xfId="11379" xr:uid="{8B3B630B-33BC-46D4-B479-A339E6A21457}"/>
    <cellStyle name="Normal 2 3 3 5 3 3 2" xfId="28319" xr:uid="{B2A5DFDF-C546-451E-97A8-228C1A813184}"/>
    <cellStyle name="Normal 2 3 3 5 3 4" xfId="19871" xr:uid="{ED75F81D-AB46-4943-A58D-F6248C2FBDC0}"/>
    <cellStyle name="Normal 2 3 3 5 4" xfId="5043" xr:uid="{3B7FBF5F-8644-4B99-842F-5C654EEC903A}"/>
    <cellStyle name="Normal 2 3 3 5 4 2" xfId="13491" xr:uid="{D43E9E83-1B3D-4510-B884-5E52395A62F4}"/>
    <cellStyle name="Normal 2 3 3 5 4 2 2" xfId="30431" xr:uid="{869F63D9-C244-4BE9-A104-E1ECEBFEDEC1}"/>
    <cellStyle name="Normal 2 3 3 5 4 3" xfId="21983" xr:uid="{E67E7A9E-3E26-41AD-BEAE-09C7FDAA3619}"/>
    <cellStyle name="Normal 2 3 3 5 5" xfId="9267" xr:uid="{B082DF7F-6051-4D81-A7BD-0A8AF87729ED}"/>
    <cellStyle name="Normal 2 3 3 5 5 2" xfId="26207" xr:uid="{D3817D2F-B991-4A9E-8707-0735443D293F}"/>
    <cellStyle name="Normal 2 3 3 5 6" xfId="17759" xr:uid="{0767632E-B923-49E2-BD70-D72F5BA3BDF0}"/>
    <cellStyle name="Normal 2 3 3 6" xfId="1163" xr:uid="{9CA7F044-A54C-407E-9662-B9BA3F4AE8BB}"/>
    <cellStyle name="Normal 2 3 3 6 2" xfId="2225" xr:uid="{D9414D6A-FD43-43FE-9B64-1DB02065A7D5}"/>
    <cellStyle name="Normal 2 3 3 6 2 2" xfId="4337" xr:uid="{46416311-4656-4A7D-B4EC-2855FAF33A2B}"/>
    <cellStyle name="Normal 2 3 3 6 2 2 2" xfId="8563" xr:uid="{48B39468-A023-4C30-A090-080F1E7ECB66}"/>
    <cellStyle name="Normal 2 3 3 6 2 2 2 2" xfId="17011" xr:uid="{DE388FA3-810B-44A1-9EC8-F563DA83120E}"/>
    <cellStyle name="Normal 2 3 3 6 2 2 2 2 2" xfId="33951" xr:uid="{F20D5CB2-D863-420A-BA5F-F8DBFF490BDF}"/>
    <cellStyle name="Normal 2 3 3 6 2 2 2 3" xfId="25503" xr:uid="{136C3776-79DF-43B2-B357-E763C9639AD3}"/>
    <cellStyle name="Normal 2 3 3 6 2 2 3" xfId="12787" xr:uid="{300D0271-412F-42B6-9785-719FA795DF3A}"/>
    <cellStyle name="Normal 2 3 3 6 2 2 3 2" xfId="29727" xr:uid="{94E1C3E3-DD07-4A76-A852-5B0B11791CE5}"/>
    <cellStyle name="Normal 2 3 3 6 2 2 4" xfId="21279" xr:uid="{FA145F10-873F-4924-AD98-50D0DD06F945}"/>
    <cellStyle name="Normal 2 3 3 6 2 3" xfId="6451" xr:uid="{B663CC4C-0E09-4937-A5ED-E617F5936155}"/>
    <cellStyle name="Normal 2 3 3 6 2 3 2" xfId="14899" xr:uid="{136D3E66-FAE6-48BC-9361-F30E7E3E3F23}"/>
    <cellStyle name="Normal 2 3 3 6 2 3 2 2" xfId="31839" xr:uid="{9AC8DDEB-F56D-4D8F-8A5E-B0CBB91184B0}"/>
    <cellStyle name="Normal 2 3 3 6 2 3 3" xfId="23391" xr:uid="{3F39B331-0AB4-483F-9A07-73B406B121CB}"/>
    <cellStyle name="Normal 2 3 3 6 2 4" xfId="10675" xr:uid="{6EEAC468-61A6-43B7-8B8B-E4CF8D263148}"/>
    <cellStyle name="Normal 2 3 3 6 2 4 2" xfId="27615" xr:uid="{DF14BB8E-E0E1-438C-934E-7232D7F22BD6}"/>
    <cellStyle name="Normal 2 3 3 6 2 5" xfId="19167" xr:uid="{9EA76271-C15E-483D-BEA2-C3667D0CFC07}"/>
    <cellStyle name="Normal 2 3 3 6 3" xfId="3281" xr:uid="{C48FAF65-CBF6-435A-B45F-23024E9A6EE1}"/>
    <cellStyle name="Normal 2 3 3 6 3 2" xfId="7507" xr:uid="{7C71F3C2-9EAE-496E-ACB9-8A5A42904718}"/>
    <cellStyle name="Normal 2 3 3 6 3 2 2" xfId="15955" xr:uid="{372B888C-F743-4BF3-852E-8E2AE29F4EAB}"/>
    <cellStyle name="Normal 2 3 3 6 3 2 2 2" xfId="32895" xr:uid="{3346072C-ED3F-468D-B820-BB83C65D5301}"/>
    <cellStyle name="Normal 2 3 3 6 3 2 3" xfId="24447" xr:uid="{0F782D7D-D382-40D4-A04E-518E9B11777F}"/>
    <cellStyle name="Normal 2 3 3 6 3 3" xfId="11731" xr:uid="{542C55FE-DD25-4FBA-8C7F-8B25CCCFC4C4}"/>
    <cellStyle name="Normal 2 3 3 6 3 3 2" xfId="28671" xr:uid="{2529E2C9-9365-44B9-8777-5D3160F45D0E}"/>
    <cellStyle name="Normal 2 3 3 6 3 4" xfId="20223" xr:uid="{2D958BBE-ECDC-4185-A2D0-820EAB7E837F}"/>
    <cellStyle name="Normal 2 3 3 6 4" xfId="5395" xr:uid="{E8F22D36-818A-489A-A8E6-830B4C6AAF1E}"/>
    <cellStyle name="Normal 2 3 3 6 4 2" xfId="13843" xr:uid="{B2C0B9F6-377C-47A9-8D8B-4708B5E14A38}"/>
    <cellStyle name="Normal 2 3 3 6 4 2 2" xfId="30783" xr:uid="{E6178EE8-54BE-4B02-B08A-84C876EF30D2}"/>
    <cellStyle name="Normal 2 3 3 6 4 3" xfId="22335" xr:uid="{1942466C-6618-42FD-8FF6-C4C0A88D0665}"/>
    <cellStyle name="Normal 2 3 3 6 5" xfId="9619" xr:uid="{B7C62439-DF27-4F9D-ACF9-0E2BE8C1CDCE}"/>
    <cellStyle name="Normal 2 3 3 6 5 2" xfId="26559" xr:uid="{C3EC2B78-9FE4-4A07-9E92-6D771FFD5B90}"/>
    <cellStyle name="Normal 2 3 3 6 6" xfId="18111" xr:uid="{4A41ABDC-90EE-4014-83A7-48068CFB461B}"/>
    <cellStyle name="Normal 2 3 3 7" xfId="1345" xr:uid="{CF9D8485-6C7E-4E9B-A724-273D312851F4}"/>
    <cellStyle name="Normal 2 3 3 7 2" xfId="2401" xr:uid="{2C8EB4EB-7001-4905-A571-DF617DB5A4F8}"/>
    <cellStyle name="Normal 2 3 3 7 2 2" xfId="4513" xr:uid="{5DFE6FA3-54A2-4CC7-9730-17C2C054BC93}"/>
    <cellStyle name="Normal 2 3 3 7 2 2 2" xfId="8739" xr:uid="{05295383-A815-41CB-A209-754FE36B1C2A}"/>
    <cellStyle name="Normal 2 3 3 7 2 2 2 2" xfId="17187" xr:uid="{00D22B0C-EC51-4BA5-A444-8F93F27939E8}"/>
    <cellStyle name="Normal 2 3 3 7 2 2 2 2 2" xfId="34127" xr:uid="{A2657289-8E45-4B22-9946-3A513EFBEEFC}"/>
    <cellStyle name="Normal 2 3 3 7 2 2 2 3" xfId="25679" xr:uid="{2F948420-F432-441C-880D-81BBC01E2A4A}"/>
    <cellStyle name="Normal 2 3 3 7 2 2 3" xfId="12963" xr:uid="{CA14DC4B-78A2-4695-9994-2616E51B1DDA}"/>
    <cellStyle name="Normal 2 3 3 7 2 2 3 2" xfId="29903" xr:uid="{4A560C4B-D6FC-47E9-861D-20645E3E7E5A}"/>
    <cellStyle name="Normal 2 3 3 7 2 2 4" xfId="21455" xr:uid="{09C572A6-C50B-441C-92CB-1B8B5F0CD106}"/>
    <cellStyle name="Normal 2 3 3 7 2 3" xfId="6627" xr:uid="{143DC2E5-1509-472A-8194-5C45B2AAEC24}"/>
    <cellStyle name="Normal 2 3 3 7 2 3 2" xfId="15075" xr:uid="{B1B51FD1-7F04-41B8-B0A8-9DB536231432}"/>
    <cellStyle name="Normal 2 3 3 7 2 3 2 2" xfId="32015" xr:uid="{E0B683CB-6D33-4008-9526-7839435CFBB8}"/>
    <cellStyle name="Normal 2 3 3 7 2 3 3" xfId="23567" xr:uid="{DB9DF4E6-599B-410D-8FF0-6F5BE6FC0525}"/>
    <cellStyle name="Normal 2 3 3 7 2 4" xfId="10851" xr:uid="{E1CBF735-A32E-4BCA-9284-B2A40221C004}"/>
    <cellStyle name="Normal 2 3 3 7 2 4 2" xfId="27791" xr:uid="{18E48E6E-5409-4D44-88CE-EF3370F2BDFE}"/>
    <cellStyle name="Normal 2 3 3 7 2 5" xfId="19343" xr:uid="{06FA0BAF-78CF-402A-9ED1-E9A27FCF677C}"/>
    <cellStyle name="Normal 2 3 3 7 3" xfId="3457" xr:uid="{CE350810-926E-4DB8-9623-CA260D596C07}"/>
    <cellStyle name="Normal 2 3 3 7 3 2" xfId="7683" xr:uid="{ECD952D8-C2A3-4672-A2C1-9909C7595B2E}"/>
    <cellStyle name="Normal 2 3 3 7 3 2 2" xfId="16131" xr:uid="{BB42E3A1-51AF-4DE0-B5EB-4294FDF57AB3}"/>
    <cellStyle name="Normal 2 3 3 7 3 2 2 2" xfId="33071" xr:uid="{2D7D3E74-E34E-45AF-A006-771569D575D4}"/>
    <cellStyle name="Normal 2 3 3 7 3 2 3" xfId="24623" xr:uid="{EFBA21C6-49BA-4F20-9359-EFEB3743DCB2}"/>
    <cellStyle name="Normal 2 3 3 7 3 3" xfId="11907" xr:uid="{119008DD-BF58-4F63-83D3-2F000DE540A0}"/>
    <cellStyle name="Normal 2 3 3 7 3 3 2" xfId="28847" xr:uid="{F06DEBC2-9DA5-4188-9A78-464F8A318FFB}"/>
    <cellStyle name="Normal 2 3 3 7 3 4" xfId="20399" xr:uid="{6E9FBDC9-0788-453F-A5EA-6D52070494F6}"/>
    <cellStyle name="Normal 2 3 3 7 4" xfId="5571" xr:uid="{E2698D59-80B1-4475-8F6D-5F762216F6DB}"/>
    <cellStyle name="Normal 2 3 3 7 4 2" xfId="14019" xr:uid="{A435BE35-9406-4715-A8A7-B74C917C7C32}"/>
    <cellStyle name="Normal 2 3 3 7 4 2 2" xfId="30959" xr:uid="{9B224724-8D14-4792-B3B1-81ABCCCA2E5A}"/>
    <cellStyle name="Normal 2 3 3 7 4 3" xfId="22511" xr:uid="{271825A9-2917-4AC4-9978-2F3F20842168}"/>
    <cellStyle name="Normal 2 3 3 7 5" xfId="9795" xr:uid="{91BFD094-C55B-44B5-9334-C90541BA1C41}"/>
    <cellStyle name="Normal 2 3 3 7 5 2" xfId="26735" xr:uid="{FF86DB41-A349-4768-ABBD-690FDD12FA42}"/>
    <cellStyle name="Normal 2 3 3 7 6" xfId="18287" xr:uid="{B140B1BE-8353-4FBB-96F5-90353C59105D}"/>
    <cellStyle name="Normal 2 3 3 8" xfId="1521" xr:uid="{50EEF3CB-1761-4610-B87D-1F346B92034E}"/>
    <cellStyle name="Normal 2 3 3 8 2" xfId="3633" xr:uid="{712BBDCD-9652-45E3-A0B0-BAC4BDEDCA8E}"/>
    <cellStyle name="Normal 2 3 3 8 2 2" xfId="7859" xr:uid="{55DC9556-A70B-4736-B550-0495B9695718}"/>
    <cellStyle name="Normal 2 3 3 8 2 2 2" xfId="16307" xr:uid="{8D15B3A9-AF1E-4252-82F3-851E7F09799F}"/>
    <cellStyle name="Normal 2 3 3 8 2 2 2 2" xfId="33247" xr:uid="{A4F61CB9-3EEA-4F97-BD13-101B588575FB}"/>
    <cellStyle name="Normal 2 3 3 8 2 2 3" xfId="24799" xr:uid="{9823548A-275A-41B7-A6CE-9F21904A0062}"/>
    <cellStyle name="Normal 2 3 3 8 2 3" xfId="12083" xr:uid="{1D2E4888-8169-4495-B587-76124D9657BB}"/>
    <cellStyle name="Normal 2 3 3 8 2 3 2" xfId="29023" xr:uid="{B3A9122C-B338-408C-A57A-00F99C50271D}"/>
    <cellStyle name="Normal 2 3 3 8 2 4" xfId="20575" xr:uid="{413BD27C-AFB9-482F-AC75-713453BDB7DB}"/>
    <cellStyle name="Normal 2 3 3 8 3" xfId="5747" xr:uid="{9AFCED82-FCA1-4631-80BB-2667161CF832}"/>
    <cellStyle name="Normal 2 3 3 8 3 2" xfId="14195" xr:uid="{8619FF18-B60B-4CF2-8685-3A2730FA3BED}"/>
    <cellStyle name="Normal 2 3 3 8 3 2 2" xfId="31135" xr:uid="{9888E228-A582-4163-8EC7-E20EE9AD958D}"/>
    <cellStyle name="Normal 2 3 3 8 3 3" xfId="22687" xr:uid="{91E36A0A-DC3D-4529-8A99-BD3D87EE921D}"/>
    <cellStyle name="Normal 2 3 3 8 4" xfId="9971" xr:uid="{15E853AF-CD00-4693-86AC-D79128E4247F}"/>
    <cellStyle name="Normal 2 3 3 8 4 2" xfId="26911" xr:uid="{662B84C8-03AC-48E3-BA61-77E7B1AFBC62}"/>
    <cellStyle name="Normal 2 3 3 8 5" xfId="18463" xr:uid="{7E583737-93DA-4833-BB5F-7D5129A0450C}"/>
    <cellStyle name="Normal 2 3 3 9" xfId="2577" xr:uid="{23C22E44-3BD9-4ED6-9C14-15D8B3D194A5}"/>
    <cellStyle name="Normal 2 3 3 9 2" xfId="6803" xr:uid="{D52C1E8C-7978-47F8-A7B4-BB7CC0F948DC}"/>
    <cellStyle name="Normal 2 3 3 9 2 2" xfId="15251" xr:uid="{663A7AF5-9332-4FAC-9A6B-9D5A4C789307}"/>
    <cellStyle name="Normal 2 3 3 9 2 2 2" xfId="32191" xr:uid="{8C3F8FD3-81F0-402B-BD7B-B128F354C2FB}"/>
    <cellStyle name="Normal 2 3 3 9 2 3" xfId="23743" xr:uid="{CAA7B42C-D359-41EE-9484-7B29475CD4C0}"/>
    <cellStyle name="Normal 2 3 3 9 3" xfId="11027" xr:uid="{2C6D6E80-4D6D-4500-97BA-BA9F3449E471}"/>
    <cellStyle name="Normal 2 3 3 9 3 2" xfId="27967" xr:uid="{9CB550B4-563E-4068-9CC5-13DA92A36CDC}"/>
    <cellStyle name="Normal 2 3 3 9 4" xfId="19519" xr:uid="{CF974D12-E6C5-4F70-98DC-0416720248C0}"/>
    <cellStyle name="Normal 2 4" xfId="313" xr:uid="{27E95F90-D0C2-4C6A-9EC5-3153FC2D1D6F}"/>
    <cellStyle name="Normal 2 4 2" xfId="314" xr:uid="{73255CB5-36E6-4EAE-A112-F6FF20A3E42A}"/>
    <cellStyle name="Normal 2 4 3" xfId="315" xr:uid="{970A2468-D36B-4717-928D-0DA55F925B7B}"/>
    <cellStyle name="Normal 2 4 3 10" xfId="4693" xr:uid="{FCA98408-7AE2-4A7B-AD87-583700B3F297}"/>
    <cellStyle name="Normal 2 4 3 10 2" xfId="13142" xr:uid="{598F1DD0-7B19-4230-AA47-7580DED5EEDA}"/>
    <cellStyle name="Normal 2 4 3 10 2 2" xfId="30082" xr:uid="{4A84CAA5-39A2-430E-9356-F9C4D2D339EF}"/>
    <cellStyle name="Normal 2 4 3 10 3" xfId="21634" xr:uid="{F1F41D26-852F-4EC5-86F1-ECFE1B9E0EC8}"/>
    <cellStyle name="Normal 2 4 3 11" xfId="8918" xr:uid="{7C9B8463-709C-445F-9708-5AACD47E4493}"/>
    <cellStyle name="Normal 2 4 3 11 2" xfId="25858" xr:uid="{D2BDA373-AC3C-4349-ACF9-699EC592F5E2}"/>
    <cellStyle name="Normal 2 4 3 12" xfId="17410" xr:uid="{3475A788-D1B2-441A-B8C9-B7EBA1C06070}"/>
    <cellStyle name="Normal 2 4 3 2" xfId="316" xr:uid="{97246B7E-FB53-4A84-B549-8C0F44DDE4F5}"/>
    <cellStyle name="Normal 2 4 3 2 10" xfId="17411" xr:uid="{EDD1EA7B-67B9-4985-95A0-D52165D7CBE2}"/>
    <cellStyle name="Normal 2 4 3 2 2" xfId="639" xr:uid="{2F0B2DC7-B8A8-41D2-8EAC-3DCAECF94491}"/>
    <cellStyle name="Normal 2 4 3 2 2 2" xfId="991" xr:uid="{1CC104EB-32B8-4CEB-9224-142BEC8B7FAA}"/>
    <cellStyle name="Normal 2 4 3 2 2 2 2" xfId="2053" xr:uid="{EBF0F1B7-BEDF-4AAD-ADC6-0725DBA9622B}"/>
    <cellStyle name="Normal 2 4 3 2 2 2 2 2" xfId="4165" xr:uid="{27054C83-45B5-499A-911B-2F2C81CBC0A0}"/>
    <cellStyle name="Normal 2 4 3 2 2 2 2 2 2" xfId="8391" xr:uid="{E2AA7476-FF4F-47ED-A02A-7703FB0D5667}"/>
    <cellStyle name="Normal 2 4 3 2 2 2 2 2 2 2" xfId="16839" xr:uid="{A760446D-A1B2-4E82-8178-5CC73BCEB155}"/>
    <cellStyle name="Normal 2 4 3 2 2 2 2 2 2 2 2" xfId="33779" xr:uid="{6ADAEFE8-5B7F-41CD-BA50-2C189AC47155}"/>
    <cellStyle name="Normal 2 4 3 2 2 2 2 2 2 3" xfId="25331" xr:uid="{E2AA420C-A4B6-4C9E-B658-4FF4D0A992A7}"/>
    <cellStyle name="Normal 2 4 3 2 2 2 2 2 3" xfId="12615" xr:uid="{8768E59A-D0E4-4EB3-BB55-5C228E052849}"/>
    <cellStyle name="Normal 2 4 3 2 2 2 2 2 3 2" xfId="29555" xr:uid="{C3E5F43C-068A-4201-85A6-AE2C472AE9FD}"/>
    <cellStyle name="Normal 2 4 3 2 2 2 2 2 4" xfId="21107" xr:uid="{5461BBB5-762E-4CA0-B497-53FA0E61DB97}"/>
    <cellStyle name="Normal 2 4 3 2 2 2 2 3" xfId="6279" xr:uid="{C4516AB5-9480-4D0F-9599-A35398D68757}"/>
    <cellStyle name="Normal 2 4 3 2 2 2 2 3 2" xfId="14727" xr:uid="{D73F00DA-DB24-468A-BE09-6EC109D03323}"/>
    <cellStyle name="Normal 2 4 3 2 2 2 2 3 2 2" xfId="31667" xr:uid="{F716AC69-A097-4726-8AA7-A4C7EE6915FB}"/>
    <cellStyle name="Normal 2 4 3 2 2 2 2 3 3" xfId="23219" xr:uid="{19CF1346-2931-4520-A638-D0FD1FA56944}"/>
    <cellStyle name="Normal 2 4 3 2 2 2 2 4" xfId="10503" xr:uid="{17CEE64A-CF30-47F5-B951-5E8CE7EA9A6B}"/>
    <cellStyle name="Normal 2 4 3 2 2 2 2 4 2" xfId="27443" xr:uid="{AD35D692-70B7-4B65-A1F7-125706FDB193}"/>
    <cellStyle name="Normal 2 4 3 2 2 2 2 5" xfId="18995" xr:uid="{3870E0BD-F79E-4F5E-AD8A-BD161237F027}"/>
    <cellStyle name="Normal 2 4 3 2 2 2 3" xfId="3109" xr:uid="{C757BDAE-2372-40A0-8557-15BDCA345AFC}"/>
    <cellStyle name="Normal 2 4 3 2 2 2 3 2" xfId="7335" xr:uid="{D02EDA15-11D3-43AB-823F-0142A6CF1425}"/>
    <cellStyle name="Normal 2 4 3 2 2 2 3 2 2" xfId="15783" xr:uid="{B4082B0C-BEB2-4EA1-965B-DB02F2D10825}"/>
    <cellStyle name="Normal 2 4 3 2 2 2 3 2 2 2" xfId="32723" xr:uid="{528456EC-D2EB-4F5D-9E68-0A9A2854A0AF}"/>
    <cellStyle name="Normal 2 4 3 2 2 2 3 2 3" xfId="24275" xr:uid="{3725DDA7-7B1C-460D-B71C-B5FC0CD80612}"/>
    <cellStyle name="Normal 2 4 3 2 2 2 3 3" xfId="11559" xr:uid="{B6CA137F-2163-4174-8886-37006C4C7440}"/>
    <cellStyle name="Normal 2 4 3 2 2 2 3 3 2" xfId="28499" xr:uid="{1365C258-5285-4961-9524-9319A91F5ED4}"/>
    <cellStyle name="Normal 2 4 3 2 2 2 3 4" xfId="20051" xr:uid="{8B897010-2A24-4257-AF59-36D42747C773}"/>
    <cellStyle name="Normal 2 4 3 2 2 2 4" xfId="5223" xr:uid="{F3A8F75C-6440-4CAB-A06F-603EFEEF89D1}"/>
    <cellStyle name="Normal 2 4 3 2 2 2 4 2" xfId="13671" xr:uid="{FB30899C-222E-4889-8337-D77E600FE698}"/>
    <cellStyle name="Normal 2 4 3 2 2 2 4 2 2" xfId="30611" xr:uid="{FBE4CF26-8885-441E-97B6-109F74CB735E}"/>
    <cellStyle name="Normal 2 4 3 2 2 2 4 3" xfId="22163" xr:uid="{946E4CE9-67A4-4BF4-9FF6-80CDFEC92619}"/>
    <cellStyle name="Normal 2 4 3 2 2 2 5" xfId="9447" xr:uid="{00A93A3D-71B4-4B44-8B50-D3C96997D371}"/>
    <cellStyle name="Normal 2 4 3 2 2 2 5 2" xfId="26387" xr:uid="{37D13922-DBED-4315-9A67-083A6259B679}"/>
    <cellStyle name="Normal 2 4 3 2 2 2 6" xfId="17939" xr:uid="{43342A4F-2F89-4ED9-BAB7-89E5EA6118B7}"/>
    <cellStyle name="Normal 2 4 3 2 2 3" xfId="1701" xr:uid="{57647D8B-DD32-4FBD-8B0A-892A32594568}"/>
    <cellStyle name="Normal 2 4 3 2 2 3 2" xfId="3813" xr:uid="{4A279F49-B7F2-466D-AFEC-95FEC630E363}"/>
    <cellStyle name="Normal 2 4 3 2 2 3 2 2" xfId="8039" xr:uid="{205FF822-E444-4517-A693-3ECBD0E7257B}"/>
    <cellStyle name="Normal 2 4 3 2 2 3 2 2 2" xfId="16487" xr:uid="{55944C94-0F61-4912-BB79-49AA451FBE1B}"/>
    <cellStyle name="Normal 2 4 3 2 2 3 2 2 2 2" xfId="33427" xr:uid="{D6DE00C7-EADF-4B25-B9C2-0F8ECBB9AEE8}"/>
    <cellStyle name="Normal 2 4 3 2 2 3 2 2 3" xfId="24979" xr:uid="{6C2133FF-3780-4DA0-9C39-CDBBB409D8F2}"/>
    <cellStyle name="Normal 2 4 3 2 2 3 2 3" xfId="12263" xr:uid="{E4D35E5F-CB28-4142-B692-9942D964C27B}"/>
    <cellStyle name="Normal 2 4 3 2 2 3 2 3 2" xfId="29203" xr:uid="{D9105B9B-471D-4CC9-9FE9-E6CD306B0AA8}"/>
    <cellStyle name="Normal 2 4 3 2 2 3 2 4" xfId="20755" xr:uid="{990AE625-E0A6-43FA-829F-30D9918BC3AF}"/>
    <cellStyle name="Normal 2 4 3 2 2 3 3" xfId="5927" xr:uid="{93CD8226-18D0-434E-9A63-6C5A24F72340}"/>
    <cellStyle name="Normal 2 4 3 2 2 3 3 2" xfId="14375" xr:uid="{A7AF8C96-8038-42AB-B910-30D6577CF7FA}"/>
    <cellStyle name="Normal 2 4 3 2 2 3 3 2 2" xfId="31315" xr:uid="{C7BFDF5B-82BF-4CB8-9663-CE775CA71BFA}"/>
    <cellStyle name="Normal 2 4 3 2 2 3 3 3" xfId="22867" xr:uid="{139B8CDC-E28F-4624-BD0C-895A176AD38B}"/>
    <cellStyle name="Normal 2 4 3 2 2 3 4" xfId="10151" xr:uid="{277EBCEA-E3FF-4B6A-9195-6A95ACEF32A1}"/>
    <cellStyle name="Normal 2 4 3 2 2 3 4 2" xfId="27091" xr:uid="{28763DFA-4B9C-48AD-AA1D-97A2928FA758}"/>
    <cellStyle name="Normal 2 4 3 2 2 3 5" xfId="18643" xr:uid="{22335CEA-39A1-48B2-BCAD-B056C13BD4D9}"/>
    <cellStyle name="Normal 2 4 3 2 2 4" xfId="2757" xr:uid="{A87428C5-7471-4515-84C6-64C55B7B91A3}"/>
    <cellStyle name="Normal 2 4 3 2 2 4 2" xfId="6983" xr:uid="{E56E3253-5DE4-4196-A0E4-B62F13EF0008}"/>
    <cellStyle name="Normal 2 4 3 2 2 4 2 2" xfId="15431" xr:uid="{A5064836-6AB6-467D-8B3A-8F6DFEBE6601}"/>
    <cellStyle name="Normal 2 4 3 2 2 4 2 2 2" xfId="32371" xr:uid="{05FB1148-55C4-43CF-85D1-AEE76F21B56A}"/>
    <cellStyle name="Normal 2 4 3 2 2 4 2 3" xfId="23923" xr:uid="{57D5617E-AB54-44A7-9800-00F81C06CAE9}"/>
    <cellStyle name="Normal 2 4 3 2 2 4 3" xfId="11207" xr:uid="{5EF4C86A-FDE2-4835-A647-191698276A6B}"/>
    <cellStyle name="Normal 2 4 3 2 2 4 3 2" xfId="28147" xr:uid="{CECC9ECD-3AE1-4BA9-9D83-1FC45843A75E}"/>
    <cellStyle name="Normal 2 4 3 2 2 4 4" xfId="19699" xr:uid="{FC0F1AD7-F0E0-41EB-BF6B-B72B761F0E06}"/>
    <cellStyle name="Normal 2 4 3 2 2 5" xfId="4871" xr:uid="{89870C64-8DF9-49F1-8201-317FD9BB9EAA}"/>
    <cellStyle name="Normal 2 4 3 2 2 5 2" xfId="13319" xr:uid="{78C995D4-F2B7-4189-B0AB-FDE4EF3A148F}"/>
    <cellStyle name="Normal 2 4 3 2 2 5 2 2" xfId="30259" xr:uid="{351C95BB-90C7-4A01-866D-5000F75067D6}"/>
    <cellStyle name="Normal 2 4 3 2 2 5 3" xfId="21811" xr:uid="{EDE0152F-E4AF-4726-B4C9-362AA30F86F4}"/>
    <cellStyle name="Normal 2 4 3 2 2 6" xfId="9095" xr:uid="{6F91890A-1AED-468E-A88C-91FF9AF4C185}"/>
    <cellStyle name="Normal 2 4 3 2 2 6 2" xfId="26035" xr:uid="{EB0765CA-48C4-40EB-9FA1-6EA6A8DBC3A9}"/>
    <cellStyle name="Normal 2 4 3 2 2 7" xfId="17587" xr:uid="{0DDB65D6-5098-4FAC-AA21-50E294CF9149}"/>
    <cellStyle name="Normal 2 4 3 2 3" xfId="815" xr:uid="{4792BCAD-8D53-4681-992A-7C1AE558DFE6}"/>
    <cellStyle name="Normal 2 4 3 2 3 2" xfId="1877" xr:uid="{C161DCD3-A945-4A42-B997-DF6D69D665B2}"/>
    <cellStyle name="Normal 2 4 3 2 3 2 2" xfId="3989" xr:uid="{38262E6F-AA2E-416C-8C5D-8FAB69C53823}"/>
    <cellStyle name="Normal 2 4 3 2 3 2 2 2" xfId="8215" xr:uid="{8FFADA6F-B917-4A0B-A9C5-95623AAD1940}"/>
    <cellStyle name="Normal 2 4 3 2 3 2 2 2 2" xfId="16663" xr:uid="{42DE8AEF-E37E-4DC9-BBD6-A837DA0A050F}"/>
    <cellStyle name="Normal 2 4 3 2 3 2 2 2 2 2" xfId="33603" xr:uid="{5BBE191F-B525-430B-AD03-C6CB7256333D}"/>
    <cellStyle name="Normal 2 4 3 2 3 2 2 2 3" xfId="25155" xr:uid="{61E5514A-19EC-45F4-AAD3-12B526035038}"/>
    <cellStyle name="Normal 2 4 3 2 3 2 2 3" xfId="12439" xr:uid="{922EF58B-D5E3-48DB-9231-D70A97432100}"/>
    <cellStyle name="Normal 2 4 3 2 3 2 2 3 2" xfId="29379" xr:uid="{1AADA8D4-E4F4-43A1-95EA-B200D718293A}"/>
    <cellStyle name="Normal 2 4 3 2 3 2 2 4" xfId="20931" xr:uid="{7818077E-ADDF-4113-BD05-5FCF9077B28C}"/>
    <cellStyle name="Normal 2 4 3 2 3 2 3" xfId="6103" xr:uid="{E240B4DF-E2E7-4F2D-9016-0006442693B9}"/>
    <cellStyle name="Normal 2 4 3 2 3 2 3 2" xfId="14551" xr:uid="{08838129-D4E6-4C97-A5BD-7AC1019C1F03}"/>
    <cellStyle name="Normal 2 4 3 2 3 2 3 2 2" xfId="31491" xr:uid="{6C045379-9C2B-44FC-9643-0C62AD5D36D1}"/>
    <cellStyle name="Normal 2 4 3 2 3 2 3 3" xfId="23043" xr:uid="{3F24A6C9-064C-4931-ACA0-586202610536}"/>
    <cellStyle name="Normal 2 4 3 2 3 2 4" xfId="10327" xr:uid="{7FECA236-2065-4332-A15A-75063FC5B2C5}"/>
    <cellStyle name="Normal 2 4 3 2 3 2 4 2" xfId="27267" xr:uid="{74D8B742-9C64-40BF-B48C-689B06991BD7}"/>
    <cellStyle name="Normal 2 4 3 2 3 2 5" xfId="18819" xr:uid="{DDCB6CC9-A2CE-4899-952F-2D38A64FE9FF}"/>
    <cellStyle name="Normal 2 4 3 2 3 3" xfId="2933" xr:uid="{75D82A90-C1CF-4828-BB92-D8CFD20C7936}"/>
    <cellStyle name="Normal 2 4 3 2 3 3 2" xfId="7159" xr:uid="{20501054-0B1B-4AD7-9D80-543CEC4D2156}"/>
    <cellStyle name="Normal 2 4 3 2 3 3 2 2" xfId="15607" xr:uid="{55F054A3-96F9-4F1E-8F20-C234D6AAC455}"/>
    <cellStyle name="Normal 2 4 3 2 3 3 2 2 2" xfId="32547" xr:uid="{AFCD6258-E5EB-4984-9FC1-948E7679CF70}"/>
    <cellStyle name="Normal 2 4 3 2 3 3 2 3" xfId="24099" xr:uid="{21406A5C-4AAB-4E8E-AD9F-61442D167A1C}"/>
    <cellStyle name="Normal 2 4 3 2 3 3 3" xfId="11383" xr:uid="{684BF017-79B3-4B7B-A223-FD670919F2F3}"/>
    <cellStyle name="Normal 2 4 3 2 3 3 3 2" xfId="28323" xr:uid="{C2DC088F-299B-491C-963F-FE9C9C25DB6D}"/>
    <cellStyle name="Normal 2 4 3 2 3 3 4" xfId="19875" xr:uid="{0F807999-BF97-493D-BC1C-36AFB55A0AAD}"/>
    <cellStyle name="Normal 2 4 3 2 3 4" xfId="5047" xr:uid="{569F5915-3F15-4326-A885-8AC277551B1C}"/>
    <cellStyle name="Normal 2 4 3 2 3 4 2" xfId="13495" xr:uid="{A72067A9-3C58-411F-952C-8FFB0766B984}"/>
    <cellStyle name="Normal 2 4 3 2 3 4 2 2" xfId="30435" xr:uid="{741BBE62-7DE4-4E05-9469-5C8D77484FDB}"/>
    <cellStyle name="Normal 2 4 3 2 3 4 3" xfId="21987" xr:uid="{5147E4F9-277D-49EF-8D8A-473AE7134B3C}"/>
    <cellStyle name="Normal 2 4 3 2 3 5" xfId="9271" xr:uid="{2194E79F-98FE-4EF7-9617-4B3F751C5571}"/>
    <cellStyle name="Normal 2 4 3 2 3 5 2" xfId="26211" xr:uid="{9F9F1730-759B-45E7-A54C-8444120CF04F}"/>
    <cellStyle name="Normal 2 4 3 2 3 6" xfId="17763" xr:uid="{0A18C755-3E87-4853-B854-314ABF0FECAF}"/>
    <cellStyle name="Normal 2 4 3 2 4" xfId="1167" xr:uid="{2823A13D-C6BF-4331-A931-F466F102E803}"/>
    <cellStyle name="Normal 2 4 3 2 4 2" xfId="2229" xr:uid="{30B3A118-275E-4595-AF5C-4DB781F951B6}"/>
    <cellStyle name="Normal 2 4 3 2 4 2 2" xfId="4341" xr:uid="{BA72EEFA-4111-41CC-A56D-9740399DA3E9}"/>
    <cellStyle name="Normal 2 4 3 2 4 2 2 2" xfId="8567" xr:uid="{0E82FE76-061A-4829-922F-DBBB1DD18EE8}"/>
    <cellStyle name="Normal 2 4 3 2 4 2 2 2 2" xfId="17015" xr:uid="{81A67C75-A96B-4531-8167-9003691784A9}"/>
    <cellStyle name="Normal 2 4 3 2 4 2 2 2 2 2" xfId="33955" xr:uid="{85BAA3BA-423F-4291-93B5-45F32DDBD847}"/>
    <cellStyle name="Normal 2 4 3 2 4 2 2 2 3" xfId="25507" xr:uid="{64DE37FE-7092-4AE5-98F0-0EF21E9AD814}"/>
    <cellStyle name="Normal 2 4 3 2 4 2 2 3" xfId="12791" xr:uid="{5755038D-56D0-4C5C-AB2E-6BD144C3C954}"/>
    <cellStyle name="Normal 2 4 3 2 4 2 2 3 2" xfId="29731" xr:uid="{3FC9E87D-8383-4505-8A4D-6C7BF9545446}"/>
    <cellStyle name="Normal 2 4 3 2 4 2 2 4" xfId="21283" xr:uid="{7712E171-F45A-40BA-B85B-5E34B4636C59}"/>
    <cellStyle name="Normal 2 4 3 2 4 2 3" xfId="6455" xr:uid="{BE9BFAA6-7C8A-4C97-AAF0-7C895FE165A6}"/>
    <cellStyle name="Normal 2 4 3 2 4 2 3 2" xfId="14903" xr:uid="{431AB3CE-D815-414E-95AA-6B7B685E6EA2}"/>
    <cellStyle name="Normal 2 4 3 2 4 2 3 2 2" xfId="31843" xr:uid="{F92E759A-219F-4630-ADCE-E95C4DFE7E52}"/>
    <cellStyle name="Normal 2 4 3 2 4 2 3 3" xfId="23395" xr:uid="{93533668-35CF-4A6C-913C-CA0226C35507}"/>
    <cellStyle name="Normal 2 4 3 2 4 2 4" xfId="10679" xr:uid="{61BABDCA-6A46-439C-B5F9-C29D974E95CE}"/>
    <cellStyle name="Normal 2 4 3 2 4 2 4 2" xfId="27619" xr:uid="{5326DF1A-F81A-4E6C-9C1D-2267A80FA2DE}"/>
    <cellStyle name="Normal 2 4 3 2 4 2 5" xfId="19171" xr:uid="{F9D569B8-D8F2-4B21-BF32-394CF0F656EB}"/>
    <cellStyle name="Normal 2 4 3 2 4 3" xfId="3285" xr:uid="{C20A11AE-29A0-48F3-A635-2CAB81FC10E4}"/>
    <cellStyle name="Normal 2 4 3 2 4 3 2" xfId="7511" xr:uid="{3967B9CE-2B0E-4902-AC11-EB4F3CBDC548}"/>
    <cellStyle name="Normal 2 4 3 2 4 3 2 2" xfId="15959" xr:uid="{B333F713-CA6D-48A5-A866-52D02172E13F}"/>
    <cellStyle name="Normal 2 4 3 2 4 3 2 2 2" xfId="32899" xr:uid="{FD0F9E10-ACA0-4BBA-9069-6895C7AB5871}"/>
    <cellStyle name="Normal 2 4 3 2 4 3 2 3" xfId="24451" xr:uid="{E41BA8C7-40CD-4FF9-A45E-C286224321B2}"/>
    <cellStyle name="Normal 2 4 3 2 4 3 3" xfId="11735" xr:uid="{D96B84F1-89E0-43BA-A75A-57CE8327F39F}"/>
    <cellStyle name="Normal 2 4 3 2 4 3 3 2" xfId="28675" xr:uid="{ADE19742-17D0-4600-BA61-3C6181B613B2}"/>
    <cellStyle name="Normal 2 4 3 2 4 3 4" xfId="20227" xr:uid="{C4452F9D-2BC6-4562-878D-024691F901A7}"/>
    <cellStyle name="Normal 2 4 3 2 4 4" xfId="5399" xr:uid="{26559990-3E3B-4432-9645-92102B446934}"/>
    <cellStyle name="Normal 2 4 3 2 4 4 2" xfId="13847" xr:uid="{02521454-6092-438A-94AE-DC24ABFD73B7}"/>
    <cellStyle name="Normal 2 4 3 2 4 4 2 2" xfId="30787" xr:uid="{83838AF1-8205-4028-A911-10364F9C7669}"/>
    <cellStyle name="Normal 2 4 3 2 4 4 3" xfId="22339" xr:uid="{9B373F89-B518-45D6-B420-BC5B487F4949}"/>
    <cellStyle name="Normal 2 4 3 2 4 5" xfId="9623" xr:uid="{EC50C138-E85B-405F-B287-2886CC8DC4CE}"/>
    <cellStyle name="Normal 2 4 3 2 4 5 2" xfId="26563" xr:uid="{A9B66205-49F9-4F5F-ACED-DE3C492C346D}"/>
    <cellStyle name="Normal 2 4 3 2 4 6" xfId="18115" xr:uid="{7579C90B-BF8A-4CC1-883C-9B2DCD30D0DB}"/>
    <cellStyle name="Normal 2 4 3 2 5" xfId="1349" xr:uid="{64B91063-1E27-46FC-AEC1-53D47EFD9DD1}"/>
    <cellStyle name="Normal 2 4 3 2 5 2" xfId="2405" xr:uid="{367B35FA-FD1E-4F0E-9F4C-43F332E56458}"/>
    <cellStyle name="Normal 2 4 3 2 5 2 2" xfId="4517" xr:uid="{48ED86BA-EB22-4C95-A2B6-A614611EA7F5}"/>
    <cellStyle name="Normal 2 4 3 2 5 2 2 2" xfId="8743" xr:uid="{B8596E62-C74B-49A7-8E2A-2A067D9AF4B1}"/>
    <cellStyle name="Normal 2 4 3 2 5 2 2 2 2" xfId="17191" xr:uid="{097CB333-F084-4589-8981-1BAC4D23D301}"/>
    <cellStyle name="Normal 2 4 3 2 5 2 2 2 2 2" xfId="34131" xr:uid="{33FF875E-5E84-46E6-A0CE-6D556B880506}"/>
    <cellStyle name="Normal 2 4 3 2 5 2 2 2 3" xfId="25683" xr:uid="{12F91A6D-728F-4088-8B4A-B249E80389FD}"/>
    <cellStyle name="Normal 2 4 3 2 5 2 2 3" xfId="12967" xr:uid="{A7BF3FEA-B7E7-4E4F-8FB9-C31884DB6EF8}"/>
    <cellStyle name="Normal 2 4 3 2 5 2 2 3 2" xfId="29907" xr:uid="{30008AB1-E182-43B6-8A35-CA21E6DCF9C0}"/>
    <cellStyle name="Normal 2 4 3 2 5 2 2 4" xfId="21459" xr:uid="{C6E68728-C6BD-404D-8135-E9DC2AF064BC}"/>
    <cellStyle name="Normal 2 4 3 2 5 2 3" xfId="6631" xr:uid="{6AD2DA7C-624F-4488-B18C-A1035CAE4827}"/>
    <cellStyle name="Normal 2 4 3 2 5 2 3 2" xfId="15079" xr:uid="{F07EDCDD-36C1-4EC7-9D6A-B24C125F3328}"/>
    <cellStyle name="Normal 2 4 3 2 5 2 3 2 2" xfId="32019" xr:uid="{5587E3F9-5446-4098-8872-FE57032D418C}"/>
    <cellStyle name="Normal 2 4 3 2 5 2 3 3" xfId="23571" xr:uid="{423C533C-9727-4DAB-831C-52F7F9607694}"/>
    <cellStyle name="Normal 2 4 3 2 5 2 4" xfId="10855" xr:uid="{E66FAFA2-C470-4703-AAAB-BC9F4B25758B}"/>
    <cellStyle name="Normal 2 4 3 2 5 2 4 2" xfId="27795" xr:uid="{582C5EEF-FEFD-4218-8318-978C8E1E1DE0}"/>
    <cellStyle name="Normal 2 4 3 2 5 2 5" xfId="19347" xr:uid="{51C16890-5A02-4785-9FCD-127B58944889}"/>
    <cellStyle name="Normal 2 4 3 2 5 3" xfId="3461" xr:uid="{A20F591F-E24F-49E3-AC8A-B2502424134A}"/>
    <cellStyle name="Normal 2 4 3 2 5 3 2" xfId="7687" xr:uid="{3D11A0C8-D826-4251-83BB-012A8AE54D8C}"/>
    <cellStyle name="Normal 2 4 3 2 5 3 2 2" xfId="16135" xr:uid="{FD168F5D-A022-490E-A5CF-F5FC67FDC4D1}"/>
    <cellStyle name="Normal 2 4 3 2 5 3 2 2 2" xfId="33075" xr:uid="{DAF9B8BD-5E46-4559-8886-E82733F8CA2C}"/>
    <cellStyle name="Normal 2 4 3 2 5 3 2 3" xfId="24627" xr:uid="{E226717A-1C5E-4F50-9DE3-9C18DB55BAA1}"/>
    <cellStyle name="Normal 2 4 3 2 5 3 3" xfId="11911" xr:uid="{8D50D04C-0DA8-4011-9B3E-5B3071C9B4DD}"/>
    <cellStyle name="Normal 2 4 3 2 5 3 3 2" xfId="28851" xr:uid="{430C9193-C2BE-436A-B3A0-1970456934BE}"/>
    <cellStyle name="Normal 2 4 3 2 5 3 4" xfId="20403" xr:uid="{F6B5EF44-E763-47D8-8F13-A03CA8A54D60}"/>
    <cellStyle name="Normal 2 4 3 2 5 4" xfId="5575" xr:uid="{C621EF3B-E01B-4766-9907-CD8967BB532F}"/>
    <cellStyle name="Normal 2 4 3 2 5 4 2" xfId="14023" xr:uid="{7D0BE44E-2A5F-4496-BDA6-3F29885D21DF}"/>
    <cellStyle name="Normal 2 4 3 2 5 4 2 2" xfId="30963" xr:uid="{C3CED2B4-B905-4F08-9BB6-2B4F410DEFC9}"/>
    <cellStyle name="Normal 2 4 3 2 5 4 3" xfId="22515" xr:uid="{8CE26532-0D8A-44A6-90FA-2D2C947196D5}"/>
    <cellStyle name="Normal 2 4 3 2 5 5" xfId="9799" xr:uid="{716EEFA3-4B52-4116-8147-BAB977E5BF88}"/>
    <cellStyle name="Normal 2 4 3 2 5 5 2" xfId="26739" xr:uid="{7DEA3382-F499-40D6-AC6E-E0CCB96C346F}"/>
    <cellStyle name="Normal 2 4 3 2 5 6" xfId="18291" xr:uid="{31936BE0-2F86-43AE-9272-3107E7E43A5D}"/>
    <cellStyle name="Normal 2 4 3 2 6" xfId="1525" xr:uid="{27890894-94D4-4002-A3E2-ADE3ED92EFE2}"/>
    <cellStyle name="Normal 2 4 3 2 6 2" xfId="3637" xr:uid="{AB88EFF1-2C0A-4935-877F-F7E90C5F0C3D}"/>
    <cellStyle name="Normal 2 4 3 2 6 2 2" xfId="7863" xr:uid="{029288A9-27A3-48B5-AE35-64D36DABB7A7}"/>
    <cellStyle name="Normal 2 4 3 2 6 2 2 2" xfId="16311" xr:uid="{25DF181A-DA8D-4C48-9CC3-2A140941B015}"/>
    <cellStyle name="Normal 2 4 3 2 6 2 2 2 2" xfId="33251" xr:uid="{C889EA21-D557-4E07-994B-1EDC925D8AC0}"/>
    <cellStyle name="Normal 2 4 3 2 6 2 2 3" xfId="24803" xr:uid="{48FECC4B-8160-4265-BA60-FEB23812C22F}"/>
    <cellStyle name="Normal 2 4 3 2 6 2 3" xfId="12087" xr:uid="{3B321318-2136-407B-A102-A546A79CD4A7}"/>
    <cellStyle name="Normal 2 4 3 2 6 2 3 2" xfId="29027" xr:uid="{FC3629B2-B0E0-4F8A-BBB1-A0E42169FEA6}"/>
    <cellStyle name="Normal 2 4 3 2 6 2 4" xfId="20579" xr:uid="{592BC6B0-FC99-48B8-962F-9374A43A31B3}"/>
    <cellStyle name="Normal 2 4 3 2 6 3" xfId="5751" xr:uid="{0D186C02-5DD1-41CA-B7E1-DE29CBD8BC15}"/>
    <cellStyle name="Normal 2 4 3 2 6 3 2" xfId="14199" xr:uid="{A67F0C25-78A8-4A1A-9C18-5FE524B31ABE}"/>
    <cellStyle name="Normal 2 4 3 2 6 3 2 2" xfId="31139" xr:uid="{9FB4DACF-F306-438D-9AD3-08904A2A9883}"/>
    <cellStyle name="Normal 2 4 3 2 6 3 3" xfId="22691" xr:uid="{657420E3-D347-4348-AEE9-89D3105F5D66}"/>
    <cellStyle name="Normal 2 4 3 2 6 4" xfId="9975" xr:uid="{CEB2B042-BFED-466A-82DE-FF40BAF302B6}"/>
    <cellStyle name="Normal 2 4 3 2 6 4 2" xfId="26915" xr:uid="{94F277AD-DF09-4344-B548-A5B39D7F9AA9}"/>
    <cellStyle name="Normal 2 4 3 2 6 5" xfId="18467" xr:uid="{D5ACB6C1-9EB8-49F9-911A-7406A844937D}"/>
    <cellStyle name="Normal 2 4 3 2 7" xfId="2581" xr:uid="{84052DBD-9BB3-42BD-B96C-96A7AF24FFDB}"/>
    <cellStyle name="Normal 2 4 3 2 7 2" xfId="6807" xr:uid="{957C2142-8F2F-4644-86C2-0192D440B7EC}"/>
    <cellStyle name="Normal 2 4 3 2 7 2 2" xfId="15255" xr:uid="{58BED01F-2D3E-4232-B939-9315C226A9EF}"/>
    <cellStyle name="Normal 2 4 3 2 7 2 2 2" xfId="32195" xr:uid="{53CFAE93-7CE0-4301-880D-D65B63745237}"/>
    <cellStyle name="Normal 2 4 3 2 7 2 3" xfId="23747" xr:uid="{57CC0148-8EDE-4FDE-A32A-B85C18710A27}"/>
    <cellStyle name="Normal 2 4 3 2 7 3" xfId="11031" xr:uid="{29E21A6E-D787-4568-B8E0-70BE4A004DAC}"/>
    <cellStyle name="Normal 2 4 3 2 7 3 2" xfId="27971" xr:uid="{E51DA9BF-AED2-490B-BABE-8DF4EB396D62}"/>
    <cellStyle name="Normal 2 4 3 2 7 4" xfId="19523" xr:uid="{9CD1BE97-034C-4D4F-A001-AC18AE8BC265}"/>
    <cellStyle name="Normal 2 4 3 2 8" xfId="4694" xr:uid="{E3FABFF9-F141-4422-B55E-00F228BCC419}"/>
    <cellStyle name="Normal 2 4 3 2 8 2" xfId="13143" xr:uid="{8A26708C-DF0E-4DB1-9921-C5B9F714341E}"/>
    <cellStyle name="Normal 2 4 3 2 8 2 2" xfId="30083" xr:uid="{3C607753-D2EA-4F2A-8FDD-564410D08268}"/>
    <cellStyle name="Normal 2 4 3 2 8 3" xfId="21635" xr:uid="{C63015D3-167D-43E3-A744-6A2395665962}"/>
    <cellStyle name="Normal 2 4 3 2 9" xfId="8919" xr:uid="{86AD4920-9AFD-4E34-AAA9-F76B7B81CC70}"/>
    <cellStyle name="Normal 2 4 3 2 9 2" xfId="25859" xr:uid="{CB995FE1-EB33-49E5-9E2D-9AE2117887C3}"/>
    <cellStyle name="Normal 2 4 3 3" xfId="317" xr:uid="{EBE64602-AC78-406B-8915-A4A48C75D4A7}"/>
    <cellStyle name="Normal 2 4 3 3 10" xfId="17412" xr:uid="{A5E901FF-4C34-4349-A25B-431F50EABFB0}"/>
    <cellStyle name="Normal 2 4 3 3 2" xfId="640" xr:uid="{E6E91BC5-9F0A-4981-81F4-4895BEA5B84B}"/>
    <cellStyle name="Normal 2 4 3 3 2 2" xfId="992" xr:uid="{8861744D-0A26-4BB6-ACC4-765CD3502EA9}"/>
    <cellStyle name="Normal 2 4 3 3 2 2 2" xfId="2054" xr:uid="{87091AD2-C899-43E6-B52C-3A94815697CF}"/>
    <cellStyle name="Normal 2 4 3 3 2 2 2 2" xfId="4166" xr:uid="{6CF5DC53-45C1-4F0C-978C-1CAD1B145F21}"/>
    <cellStyle name="Normal 2 4 3 3 2 2 2 2 2" xfId="8392" xr:uid="{A197B7A5-7363-45B1-9153-065877246D34}"/>
    <cellStyle name="Normal 2 4 3 3 2 2 2 2 2 2" xfId="16840" xr:uid="{6B963A2D-F70A-46D4-AFA1-4236E15A3E70}"/>
    <cellStyle name="Normal 2 4 3 3 2 2 2 2 2 2 2" xfId="33780" xr:uid="{169974EE-1531-4657-8AB3-2C4A52BC9EB4}"/>
    <cellStyle name="Normal 2 4 3 3 2 2 2 2 2 3" xfId="25332" xr:uid="{1865B410-7F28-4CF8-A98D-B9860E8F24B7}"/>
    <cellStyle name="Normal 2 4 3 3 2 2 2 2 3" xfId="12616" xr:uid="{0C517BBD-2EB9-4CCB-80C1-B2C07B01FF04}"/>
    <cellStyle name="Normal 2 4 3 3 2 2 2 2 3 2" xfId="29556" xr:uid="{59D06DB2-CBE8-4862-986B-404786157BA1}"/>
    <cellStyle name="Normal 2 4 3 3 2 2 2 2 4" xfId="21108" xr:uid="{AEEACD10-54F3-49C9-BF54-6B21CC83F71B}"/>
    <cellStyle name="Normal 2 4 3 3 2 2 2 3" xfId="6280" xr:uid="{E1F3B4CE-940E-440B-A6CB-81548A209CA5}"/>
    <cellStyle name="Normal 2 4 3 3 2 2 2 3 2" xfId="14728" xr:uid="{6ACF6E17-2E5E-4573-9D8B-493F37933511}"/>
    <cellStyle name="Normal 2 4 3 3 2 2 2 3 2 2" xfId="31668" xr:uid="{7E446009-5794-44AC-A46D-E7B06194CB69}"/>
    <cellStyle name="Normal 2 4 3 3 2 2 2 3 3" xfId="23220" xr:uid="{C8468F0B-1380-4D4F-8568-4AF79A8FA1B3}"/>
    <cellStyle name="Normal 2 4 3 3 2 2 2 4" xfId="10504" xr:uid="{08AE8B8A-76F5-4C0D-BA23-9456A471782C}"/>
    <cellStyle name="Normal 2 4 3 3 2 2 2 4 2" xfId="27444" xr:uid="{0CCDBFAA-A179-4DEE-BD96-DDA5CAF27A23}"/>
    <cellStyle name="Normal 2 4 3 3 2 2 2 5" xfId="18996" xr:uid="{98152564-7F83-42EF-B5D5-0925A9AB4929}"/>
    <cellStyle name="Normal 2 4 3 3 2 2 3" xfId="3110" xr:uid="{4B4F4CEF-3B47-4092-A5C8-19290C8FF9F4}"/>
    <cellStyle name="Normal 2 4 3 3 2 2 3 2" xfId="7336" xr:uid="{91ED6BD5-3E36-4CC8-823D-71C7CEE339D9}"/>
    <cellStyle name="Normal 2 4 3 3 2 2 3 2 2" xfId="15784" xr:uid="{6E9C97EA-1B53-4A7C-9470-320A69E7C558}"/>
    <cellStyle name="Normal 2 4 3 3 2 2 3 2 2 2" xfId="32724" xr:uid="{83878803-4235-4640-B93F-ACB196705F05}"/>
    <cellStyle name="Normal 2 4 3 3 2 2 3 2 3" xfId="24276" xr:uid="{1DFBE43A-B022-4FE0-9426-55CB5C8C0106}"/>
    <cellStyle name="Normal 2 4 3 3 2 2 3 3" xfId="11560" xr:uid="{D30DCEDA-CC80-416E-A6EB-EEC94F4F3222}"/>
    <cellStyle name="Normal 2 4 3 3 2 2 3 3 2" xfId="28500" xr:uid="{3DA302B3-E88C-4A22-9C12-539CB998FC4E}"/>
    <cellStyle name="Normal 2 4 3 3 2 2 3 4" xfId="20052" xr:uid="{930796C5-C2B9-44F2-91DF-28F5EA5F4D0F}"/>
    <cellStyle name="Normal 2 4 3 3 2 2 4" xfId="5224" xr:uid="{153D4820-CAAF-40AC-872D-560D5CEFC7CF}"/>
    <cellStyle name="Normal 2 4 3 3 2 2 4 2" xfId="13672" xr:uid="{E98F9A29-31D7-41A3-BECC-64027ECF0244}"/>
    <cellStyle name="Normal 2 4 3 3 2 2 4 2 2" xfId="30612" xr:uid="{F017B52F-5534-401B-A57E-985060D279E5}"/>
    <cellStyle name="Normal 2 4 3 3 2 2 4 3" xfId="22164" xr:uid="{652F1BC5-58D0-4D0D-9A96-78A67144FA67}"/>
    <cellStyle name="Normal 2 4 3 3 2 2 5" xfId="9448" xr:uid="{8017BF38-3069-445C-94AD-141CFFD1298D}"/>
    <cellStyle name="Normal 2 4 3 3 2 2 5 2" xfId="26388" xr:uid="{3E1FCF7E-5FE8-42E4-A223-9BD06248904F}"/>
    <cellStyle name="Normal 2 4 3 3 2 2 6" xfId="17940" xr:uid="{46E6383A-A6D3-4C5C-9F66-FD55FFC35E34}"/>
    <cellStyle name="Normal 2 4 3 3 2 3" xfId="1702" xr:uid="{578805AC-389C-4CC1-861C-D34340E2BCFB}"/>
    <cellStyle name="Normal 2 4 3 3 2 3 2" xfId="3814" xr:uid="{D7F9F57B-93C0-4320-A662-9BB68D916279}"/>
    <cellStyle name="Normal 2 4 3 3 2 3 2 2" xfId="8040" xr:uid="{866D33A8-593D-4D2C-A223-75DF7A2F21E0}"/>
    <cellStyle name="Normal 2 4 3 3 2 3 2 2 2" xfId="16488" xr:uid="{521A8836-D4BB-453D-88C8-5F277B9B04AF}"/>
    <cellStyle name="Normal 2 4 3 3 2 3 2 2 2 2" xfId="33428" xr:uid="{BBEE64DA-6373-4529-839E-FD695BD44085}"/>
    <cellStyle name="Normal 2 4 3 3 2 3 2 2 3" xfId="24980" xr:uid="{191629D8-BDAA-4460-BE58-1DBB1E00104F}"/>
    <cellStyle name="Normal 2 4 3 3 2 3 2 3" xfId="12264" xr:uid="{698495A4-834B-47EA-8FF5-DF490B5AC14A}"/>
    <cellStyle name="Normal 2 4 3 3 2 3 2 3 2" xfId="29204" xr:uid="{424F47FB-9BB2-4786-A104-3A7FA64C4ACA}"/>
    <cellStyle name="Normal 2 4 3 3 2 3 2 4" xfId="20756" xr:uid="{CBCDAC06-C407-49E9-B3A3-22F275950E19}"/>
    <cellStyle name="Normal 2 4 3 3 2 3 3" xfId="5928" xr:uid="{60E164D6-FDEB-41FD-ADE6-8B459936EEEB}"/>
    <cellStyle name="Normal 2 4 3 3 2 3 3 2" xfId="14376" xr:uid="{89E45D95-5DDD-4390-A6AE-773A1E12622E}"/>
    <cellStyle name="Normal 2 4 3 3 2 3 3 2 2" xfId="31316" xr:uid="{699795F4-D886-4BC7-928E-429249D3ABC8}"/>
    <cellStyle name="Normal 2 4 3 3 2 3 3 3" xfId="22868" xr:uid="{7F2F63D3-0568-45A9-8764-9BAEF060527C}"/>
    <cellStyle name="Normal 2 4 3 3 2 3 4" xfId="10152" xr:uid="{520214DB-6A64-4FD6-8B02-01A3D42B95BF}"/>
    <cellStyle name="Normal 2 4 3 3 2 3 4 2" xfId="27092" xr:uid="{FAA9DC44-DB4F-4E23-94C8-447054DFB5F6}"/>
    <cellStyle name="Normal 2 4 3 3 2 3 5" xfId="18644" xr:uid="{186DBF3D-E4CA-4C45-BB48-74CDA06D74D2}"/>
    <cellStyle name="Normal 2 4 3 3 2 4" xfId="2758" xr:uid="{0A5650A2-5104-4C43-8142-886DFB403C17}"/>
    <cellStyle name="Normal 2 4 3 3 2 4 2" xfId="6984" xr:uid="{9ABD7F57-800A-48EC-9464-2259D5C2CF83}"/>
    <cellStyle name="Normal 2 4 3 3 2 4 2 2" xfId="15432" xr:uid="{8E5137DF-1E39-4BD6-9874-7A1814E5C66E}"/>
    <cellStyle name="Normal 2 4 3 3 2 4 2 2 2" xfId="32372" xr:uid="{75FF4799-DAD0-472F-AAFD-742EFD4CEB68}"/>
    <cellStyle name="Normal 2 4 3 3 2 4 2 3" xfId="23924" xr:uid="{6F05F993-3A69-4193-8294-73CE2F5E0795}"/>
    <cellStyle name="Normal 2 4 3 3 2 4 3" xfId="11208" xr:uid="{DAD76C51-1FEB-4AF6-B57D-3D1A9323A1BE}"/>
    <cellStyle name="Normal 2 4 3 3 2 4 3 2" xfId="28148" xr:uid="{9D1FBD49-5A3E-4E3D-A44B-2D3E3DBA3AEC}"/>
    <cellStyle name="Normal 2 4 3 3 2 4 4" xfId="19700" xr:uid="{62261EEA-D7E1-458C-9BD7-A5ECD83FE51B}"/>
    <cellStyle name="Normal 2 4 3 3 2 5" xfId="4872" xr:uid="{1189CFE8-90BB-4E6B-96A2-AA0093F0178E}"/>
    <cellStyle name="Normal 2 4 3 3 2 5 2" xfId="13320" xr:uid="{5343CAC6-2BDD-4EFF-ADDE-72C4CFA4C3FA}"/>
    <cellStyle name="Normal 2 4 3 3 2 5 2 2" xfId="30260" xr:uid="{FBBCFFF8-614B-4171-A7EF-CF8260F65BD4}"/>
    <cellStyle name="Normal 2 4 3 3 2 5 3" xfId="21812" xr:uid="{7994F8A0-C32B-4762-85AE-6B6CCD5F138A}"/>
    <cellStyle name="Normal 2 4 3 3 2 6" xfId="9096" xr:uid="{9C9BBD97-87C7-4DAE-A2C4-72AEB7FD80DC}"/>
    <cellStyle name="Normal 2 4 3 3 2 6 2" xfId="26036" xr:uid="{D0A706D9-15BF-44B7-97D3-F84463BFCA24}"/>
    <cellStyle name="Normal 2 4 3 3 2 7" xfId="17588" xr:uid="{71ECD1B7-0D29-4770-83D9-C162B2830B21}"/>
    <cellStyle name="Normal 2 4 3 3 3" xfId="816" xr:uid="{977D77AD-C0B5-476E-9325-8F9F9C606624}"/>
    <cellStyle name="Normal 2 4 3 3 3 2" xfId="1878" xr:uid="{336D4448-018B-4877-82B0-798D9AE58F07}"/>
    <cellStyle name="Normal 2 4 3 3 3 2 2" xfId="3990" xr:uid="{8033240C-2E4C-4FD7-A99D-080F4DA495A5}"/>
    <cellStyle name="Normal 2 4 3 3 3 2 2 2" xfId="8216" xr:uid="{49F1CD7A-5B21-43C7-A617-FEF860ABD839}"/>
    <cellStyle name="Normal 2 4 3 3 3 2 2 2 2" xfId="16664" xr:uid="{09FC96EC-D6BF-4989-9616-D2317C19FAB4}"/>
    <cellStyle name="Normal 2 4 3 3 3 2 2 2 2 2" xfId="33604" xr:uid="{582B4C48-890D-4D7D-BCF5-7A91C5F8D6E0}"/>
    <cellStyle name="Normal 2 4 3 3 3 2 2 2 3" xfId="25156" xr:uid="{F3EBE361-E097-4FD6-A478-C34E0E6C76C3}"/>
    <cellStyle name="Normal 2 4 3 3 3 2 2 3" xfId="12440" xr:uid="{FB5C4444-0CC6-443D-AA9F-00D9230F8BEE}"/>
    <cellStyle name="Normal 2 4 3 3 3 2 2 3 2" xfId="29380" xr:uid="{21647C17-81A4-4B0A-86EA-4D687ABD2355}"/>
    <cellStyle name="Normal 2 4 3 3 3 2 2 4" xfId="20932" xr:uid="{4B914556-6DBB-46CA-9C97-518324467CB0}"/>
    <cellStyle name="Normal 2 4 3 3 3 2 3" xfId="6104" xr:uid="{8AEAB8A6-021B-4BA7-8EA7-AFA820FD6A86}"/>
    <cellStyle name="Normal 2 4 3 3 3 2 3 2" xfId="14552" xr:uid="{7895E0C7-F25D-44F6-B8F5-3B8F87747E7A}"/>
    <cellStyle name="Normal 2 4 3 3 3 2 3 2 2" xfId="31492" xr:uid="{6FEED420-5A32-4200-BE58-36E4D0A9D1E9}"/>
    <cellStyle name="Normal 2 4 3 3 3 2 3 3" xfId="23044" xr:uid="{6D59144A-4DDA-42C6-9F35-89A498CB8BEE}"/>
    <cellStyle name="Normal 2 4 3 3 3 2 4" xfId="10328" xr:uid="{A038482B-B438-4EA9-9DAD-140CD8846DE8}"/>
    <cellStyle name="Normal 2 4 3 3 3 2 4 2" xfId="27268" xr:uid="{5294DA3F-237B-483D-8B65-8556D3DCB82C}"/>
    <cellStyle name="Normal 2 4 3 3 3 2 5" xfId="18820" xr:uid="{CB915FC1-E967-43DE-948C-23CFF6E283DB}"/>
    <cellStyle name="Normal 2 4 3 3 3 3" xfId="2934" xr:uid="{B988FE35-CFAF-4DF5-AD45-9257AA748E37}"/>
    <cellStyle name="Normal 2 4 3 3 3 3 2" xfId="7160" xr:uid="{31C8A732-72F6-4D93-A62F-BAC1742F9018}"/>
    <cellStyle name="Normal 2 4 3 3 3 3 2 2" xfId="15608" xr:uid="{8DD253C7-FE54-4FD2-94DE-FCBEB8C245A7}"/>
    <cellStyle name="Normal 2 4 3 3 3 3 2 2 2" xfId="32548" xr:uid="{B29C4B98-A698-40AD-8D53-7E1A46B1837D}"/>
    <cellStyle name="Normal 2 4 3 3 3 3 2 3" xfId="24100" xr:uid="{09383494-88FB-40E1-8C2E-4B98E8869607}"/>
    <cellStyle name="Normal 2 4 3 3 3 3 3" xfId="11384" xr:uid="{12E24965-6048-41A9-B81F-C58F269DC0D2}"/>
    <cellStyle name="Normal 2 4 3 3 3 3 3 2" xfId="28324" xr:uid="{B362ED66-E6D2-4672-AE40-8DB239CAFC01}"/>
    <cellStyle name="Normal 2 4 3 3 3 3 4" xfId="19876" xr:uid="{2872E654-D31B-46B0-92F1-B5EC5674F8F6}"/>
    <cellStyle name="Normal 2 4 3 3 3 4" xfId="5048" xr:uid="{36E15F4B-648E-4750-83B1-08145EA4CD16}"/>
    <cellStyle name="Normal 2 4 3 3 3 4 2" xfId="13496" xr:uid="{5026B0DA-660D-4886-9A2B-EF49945CAF47}"/>
    <cellStyle name="Normal 2 4 3 3 3 4 2 2" xfId="30436" xr:uid="{51529A13-5C66-42E8-A277-24DD1A5C3F57}"/>
    <cellStyle name="Normal 2 4 3 3 3 4 3" xfId="21988" xr:uid="{B9652CBF-3E25-4BD1-B6C7-5B89B421D62C}"/>
    <cellStyle name="Normal 2 4 3 3 3 5" xfId="9272" xr:uid="{2BBEF4F9-0F3D-42E6-A4E3-E22116530363}"/>
    <cellStyle name="Normal 2 4 3 3 3 5 2" xfId="26212" xr:uid="{A1821C60-0107-418A-A508-876F0928B040}"/>
    <cellStyle name="Normal 2 4 3 3 3 6" xfId="17764" xr:uid="{65C81C58-B8CA-4F81-B17C-FF10B56D5D85}"/>
    <cellStyle name="Normal 2 4 3 3 4" xfId="1168" xr:uid="{48027273-CC1D-4E9F-9480-88F269056A6C}"/>
    <cellStyle name="Normal 2 4 3 3 4 2" xfId="2230" xr:uid="{02CB2E5C-FF72-42E9-BEEF-A6662AD6AD1A}"/>
    <cellStyle name="Normal 2 4 3 3 4 2 2" xfId="4342" xr:uid="{9CFAE14D-FC55-462C-9EA3-31A27FC4ADE3}"/>
    <cellStyle name="Normal 2 4 3 3 4 2 2 2" xfId="8568" xr:uid="{18D6CC8B-29D0-4DD4-A194-97E6A3BA29A3}"/>
    <cellStyle name="Normal 2 4 3 3 4 2 2 2 2" xfId="17016" xr:uid="{9A533E74-E71B-4CD0-AD08-9476A4079495}"/>
    <cellStyle name="Normal 2 4 3 3 4 2 2 2 2 2" xfId="33956" xr:uid="{C8EEB7F5-87B7-4538-B4C2-784DADF09DDD}"/>
    <cellStyle name="Normal 2 4 3 3 4 2 2 2 3" xfId="25508" xr:uid="{E86F52E6-92EC-46C4-8F38-D179D5621D1F}"/>
    <cellStyle name="Normal 2 4 3 3 4 2 2 3" xfId="12792" xr:uid="{A7F392D4-3BFF-4B8E-B139-B465B865F0D4}"/>
    <cellStyle name="Normal 2 4 3 3 4 2 2 3 2" xfId="29732" xr:uid="{4F6ECF70-681E-4BA6-9536-A81956472CC2}"/>
    <cellStyle name="Normal 2 4 3 3 4 2 2 4" xfId="21284" xr:uid="{7563A568-9EA1-42B4-A91B-70D9666F8AE1}"/>
    <cellStyle name="Normal 2 4 3 3 4 2 3" xfId="6456" xr:uid="{77385CA3-5B86-4822-B58D-4525E5F9B4D4}"/>
    <cellStyle name="Normal 2 4 3 3 4 2 3 2" xfId="14904" xr:uid="{E8C3074D-7692-466C-893C-0928A7588718}"/>
    <cellStyle name="Normal 2 4 3 3 4 2 3 2 2" xfId="31844" xr:uid="{FDE88953-5998-4BEE-9032-DA14B0652DDD}"/>
    <cellStyle name="Normal 2 4 3 3 4 2 3 3" xfId="23396" xr:uid="{8FB81A56-B102-4693-A6C9-779A771254AE}"/>
    <cellStyle name="Normal 2 4 3 3 4 2 4" xfId="10680" xr:uid="{EE09B709-2D98-45A8-9C34-1D4D6C002108}"/>
    <cellStyle name="Normal 2 4 3 3 4 2 4 2" xfId="27620" xr:uid="{5D478A3B-84A5-4E4D-83B0-5BDD0EC13363}"/>
    <cellStyle name="Normal 2 4 3 3 4 2 5" xfId="19172" xr:uid="{31F895B5-E9A7-4C42-AF14-1B8639584A5D}"/>
    <cellStyle name="Normal 2 4 3 3 4 3" xfId="3286" xr:uid="{BCBE85B8-5D97-4CAF-947F-79D8A5437D99}"/>
    <cellStyle name="Normal 2 4 3 3 4 3 2" xfId="7512" xr:uid="{20D5B33C-1C05-4450-91E3-A8E6B0008FB2}"/>
    <cellStyle name="Normal 2 4 3 3 4 3 2 2" xfId="15960" xr:uid="{7E306B56-C27D-4409-B974-BEB2F13CF0DA}"/>
    <cellStyle name="Normal 2 4 3 3 4 3 2 2 2" xfId="32900" xr:uid="{D7DFAA55-87FE-47D9-B59D-B0FA2E7D61B5}"/>
    <cellStyle name="Normal 2 4 3 3 4 3 2 3" xfId="24452" xr:uid="{1E280221-B769-469E-BAE5-8A9DDBE4A6E0}"/>
    <cellStyle name="Normal 2 4 3 3 4 3 3" xfId="11736" xr:uid="{BC3707D4-11B2-46CF-964A-53F2475C4F6D}"/>
    <cellStyle name="Normal 2 4 3 3 4 3 3 2" xfId="28676" xr:uid="{9536CD8F-7A18-482A-8A01-5E438E72073A}"/>
    <cellStyle name="Normal 2 4 3 3 4 3 4" xfId="20228" xr:uid="{85994B27-9795-4268-BDDD-CF613D32B1C4}"/>
    <cellStyle name="Normal 2 4 3 3 4 4" xfId="5400" xr:uid="{A6737BFA-CA03-4E0A-9A11-CE14D36C8C85}"/>
    <cellStyle name="Normal 2 4 3 3 4 4 2" xfId="13848" xr:uid="{514A26DC-7131-4735-8F16-922C8EC87521}"/>
    <cellStyle name="Normal 2 4 3 3 4 4 2 2" xfId="30788" xr:uid="{9154BCCF-EBA1-4AC6-8BAE-42D0363FFA67}"/>
    <cellStyle name="Normal 2 4 3 3 4 4 3" xfId="22340" xr:uid="{6097E0F9-5FF5-4261-A909-82B47B36CCB8}"/>
    <cellStyle name="Normal 2 4 3 3 4 5" xfId="9624" xr:uid="{51589292-2225-4D7C-807B-1EA12510910A}"/>
    <cellStyle name="Normal 2 4 3 3 4 5 2" xfId="26564" xr:uid="{66C2F5FE-080A-46D2-9222-0AE313902462}"/>
    <cellStyle name="Normal 2 4 3 3 4 6" xfId="18116" xr:uid="{1B3CC62E-6D3E-41FE-921C-526C6CD974BE}"/>
    <cellStyle name="Normal 2 4 3 3 5" xfId="1350" xr:uid="{609EC2B2-2176-4D29-9B4C-A205514D6240}"/>
    <cellStyle name="Normal 2 4 3 3 5 2" xfId="2406" xr:uid="{68BA4D33-B1DB-4979-AF15-0CFE485218C1}"/>
    <cellStyle name="Normal 2 4 3 3 5 2 2" xfId="4518" xr:uid="{F7666C1A-92FB-48F8-AD70-6AB1264B8C76}"/>
    <cellStyle name="Normal 2 4 3 3 5 2 2 2" xfId="8744" xr:uid="{77F12A48-1D99-4B65-BF67-E5B6D4AE00D4}"/>
    <cellStyle name="Normal 2 4 3 3 5 2 2 2 2" xfId="17192" xr:uid="{BBB8F771-8272-47F2-81F8-43860D010DA9}"/>
    <cellStyle name="Normal 2 4 3 3 5 2 2 2 2 2" xfId="34132" xr:uid="{39A25090-953E-42B3-930E-8A919DF04F6F}"/>
    <cellStyle name="Normal 2 4 3 3 5 2 2 2 3" xfId="25684" xr:uid="{B97B23A2-6E78-435C-B71D-EF0ADB26275A}"/>
    <cellStyle name="Normal 2 4 3 3 5 2 2 3" xfId="12968" xr:uid="{7AD796E2-8939-46F0-8AD2-BA14E1154532}"/>
    <cellStyle name="Normal 2 4 3 3 5 2 2 3 2" xfId="29908" xr:uid="{73C66FD1-911A-4DE8-9BC3-236C46FDE250}"/>
    <cellStyle name="Normal 2 4 3 3 5 2 2 4" xfId="21460" xr:uid="{FF4CE534-B719-4244-92CF-10848C7E3FF5}"/>
    <cellStyle name="Normal 2 4 3 3 5 2 3" xfId="6632" xr:uid="{3C3FC79E-4ACF-4BC9-BE89-23FD4C63F4C4}"/>
    <cellStyle name="Normal 2 4 3 3 5 2 3 2" xfId="15080" xr:uid="{6B0150E0-25DD-4735-BADD-BF609CA3CB26}"/>
    <cellStyle name="Normal 2 4 3 3 5 2 3 2 2" xfId="32020" xr:uid="{8CAA4281-B44B-4F2E-AA31-40E9912D3233}"/>
    <cellStyle name="Normal 2 4 3 3 5 2 3 3" xfId="23572" xr:uid="{532E6537-E907-4300-A762-68B661D26D37}"/>
    <cellStyle name="Normal 2 4 3 3 5 2 4" xfId="10856" xr:uid="{4F7BD672-A299-4BEC-A876-2CDB54AA693F}"/>
    <cellStyle name="Normal 2 4 3 3 5 2 4 2" xfId="27796" xr:uid="{BBB58ACE-6624-4AF9-B3AD-C191C9FD8F99}"/>
    <cellStyle name="Normal 2 4 3 3 5 2 5" xfId="19348" xr:uid="{0C1F2ECD-2569-4871-9163-F46C2FC38A95}"/>
    <cellStyle name="Normal 2 4 3 3 5 3" xfId="3462" xr:uid="{5EA129A4-1DC6-4206-9FB5-68E77E179427}"/>
    <cellStyle name="Normal 2 4 3 3 5 3 2" xfId="7688" xr:uid="{970CC0B7-4AA3-4450-8D65-CE0BF71D06D4}"/>
    <cellStyle name="Normal 2 4 3 3 5 3 2 2" xfId="16136" xr:uid="{6A19E7E8-7574-40CC-92E8-17244764EC88}"/>
    <cellStyle name="Normal 2 4 3 3 5 3 2 2 2" xfId="33076" xr:uid="{7B533DF5-47E1-4AAC-A1C8-BF6714931E04}"/>
    <cellStyle name="Normal 2 4 3 3 5 3 2 3" xfId="24628" xr:uid="{EF601708-18EC-4577-A3E3-98F90348E9E3}"/>
    <cellStyle name="Normal 2 4 3 3 5 3 3" xfId="11912" xr:uid="{385E8D04-A5DE-4675-8AA2-202A479B2513}"/>
    <cellStyle name="Normal 2 4 3 3 5 3 3 2" xfId="28852" xr:uid="{033F3DCB-3F1F-4336-85C9-71957CB5B4F9}"/>
    <cellStyle name="Normal 2 4 3 3 5 3 4" xfId="20404" xr:uid="{B689A36C-B8E8-49D9-9A93-F72D45351F40}"/>
    <cellStyle name="Normal 2 4 3 3 5 4" xfId="5576" xr:uid="{CAAB898A-19E8-47FE-B93D-721B6E7D3635}"/>
    <cellStyle name="Normal 2 4 3 3 5 4 2" xfId="14024" xr:uid="{B954823B-E4F3-495B-8902-2C3769163BD8}"/>
    <cellStyle name="Normal 2 4 3 3 5 4 2 2" xfId="30964" xr:uid="{BA5DEF35-FFAF-4C5B-86DD-61009C3825B6}"/>
    <cellStyle name="Normal 2 4 3 3 5 4 3" xfId="22516" xr:uid="{CFE5F043-01C7-46E7-B230-EE611F85A043}"/>
    <cellStyle name="Normal 2 4 3 3 5 5" xfId="9800" xr:uid="{BBDF5FB2-BEF6-4F18-9293-E236B96B8984}"/>
    <cellStyle name="Normal 2 4 3 3 5 5 2" xfId="26740" xr:uid="{9C40C1B0-B471-4160-AAD9-FB3E0F97CCA3}"/>
    <cellStyle name="Normal 2 4 3 3 5 6" xfId="18292" xr:uid="{A37F3999-E334-4010-AE89-1674EA8EA8E2}"/>
    <cellStyle name="Normal 2 4 3 3 6" xfId="1526" xr:uid="{C8423C1C-EFFB-43AC-83E6-C5ECE931C5DA}"/>
    <cellStyle name="Normal 2 4 3 3 6 2" xfId="3638" xr:uid="{A0980DF3-4196-48B8-AA66-565C8AD65A96}"/>
    <cellStyle name="Normal 2 4 3 3 6 2 2" xfId="7864" xr:uid="{397A0312-5FE5-486F-B0E8-8908E579639F}"/>
    <cellStyle name="Normal 2 4 3 3 6 2 2 2" xfId="16312" xr:uid="{E8637C3F-30C1-41FC-B298-A1C4A7441B67}"/>
    <cellStyle name="Normal 2 4 3 3 6 2 2 2 2" xfId="33252" xr:uid="{C9BFB772-ECDD-4DDE-AC27-DECA583F8ACB}"/>
    <cellStyle name="Normal 2 4 3 3 6 2 2 3" xfId="24804" xr:uid="{FB071551-90A7-4C5D-B17D-9C6B984AF642}"/>
    <cellStyle name="Normal 2 4 3 3 6 2 3" xfId="12088" xr:uid="{9EEEFB04-07A2-4E8A-965C-1733191996D7}"/>
    <cellStyle name="Normal 2 4 3 3 6 2 3 2" xfId="29028" xr:uid="{08EA301D-71DB-4287-9EC8-736DD0BBD082}"/>
    <cellStyle name="Normal 2 4 3 3 6 2 4" xfId="20580" xr:uid="{FE37406E-0BA3-4A1B-936C-9DCAC691F3D7}"/>
    <cellStyle name="Normal 2 4 3 3 6 3" xfId="5752" xr:uid="{4CE471AF-A1DB-43C6-BF21-21FB49DC7DFD}"/>
    <cellStyle name="Normal 2 4 3 3 6 3 2" xfId="14200" xr:uid="{E3C93F31-ED00-4F92-9C42-0F182CEF95A2}"/>
    <cellStyle name="Normal 2 4 3 3 6 3 2 2" xfId="31140" xr:uid="{66301009-6E2F-455C-8518-B8D74F7E914E}"/>
    <cellStyle name="Normal 2 4 3 3 6 3 3" xfId="22692" xr:uid="{A864EAEA-1D95-4408-A940-3A2BE2060213}"/>
    <cellStyle name="Normal 2 4 3 3 6 4" xfId="9976" xr:uid="{B21261C2-4335-474F-8C54-16B255D8501E}"/>
    <cellStyle name="Normal 2 4 3 3 6 4 2" xfId="26916" xr:uid="{E4E15AE6-0894-4BF8-9DCD-8BA8B7127C81}"/>
    <cellStyle name="Normal 2 4 3 3 6 5" xfId="18468" xr:uid="{64A940BB-5E02-45E1-90A1-925E9FEC8CEA}"/>
    <cellStyle name="Normal 2 4 3 3 7" xfId="2582" xr:uid="{9AFE3AFB-3CEF-4955-AD7F-E482A04995DE}"/>
    <cellStyle name="Normal 2 4 3 3 7 2" xfId="6808" xr:uid="{F2D69518-8670-4285-AFF5-E84415B2EFD4}"/>
    <cellStyle name="Normal 2 4 3 3 7 2 2" xfId="15256" xr:uid="{111020A6-E435-4EE2-BCAA-041E0DC85978}"/>
    <cellStyle name="Normal 2 4 3 3 7 2 2 2" xfId="32196" xr:uid="{E2ECBAB1-AA23-45B8-99D0-0A3FC48F1C27}"/>
    <cellStyle name="Normal 2 4 3 3 7 2 3" xfId="23748" xr:uid="{157FFD32-D904-46E5-8FE4-8C384D1990D4}"/>
    <cellStyle name="Normal 2 4 3 3 7 3" xfId="11032" xr:uid="{99A85FC1-BE30-442A-B168-2953E9996A92}"/>
    <cellStyle name="Normal 2 4 3 3 7 3 2" xfId="27972" xr:uid="{29589BCB-D9CD-4ED9-BC3A-C2FB54CBFA8D}"/>
    <cellStyle name="Normal 2 4 3 3 7 4" xfId="19524" xr:uid="{7D1BC1F4-0E15-4F16-A2A9-57317AEBEBBF}"/>
    <cellStyle name="Normal 2 4 3 3 8" xfId="4695" xr:uid="{988E7B91-DD38-431A-9BA2-83BB2D1DC8AF}"/>
    <cellStyle name="Normal 2 4 3 3 8 2" xfId="13144" xr:uid="{9CCCC6B6-5B7C-4535-89AA-BCAF60A5A8BF}"/>
    <cellStyle name="Normal 2 4 3 3 8 2 2" xfId="30084" xr:uid="{DBF1A3F5-02A0-4B27-A5EE-AF8DCD78B1FA}"/>
    <cellStyle name="Normal 2 4 3 3 8 3" xfId="21636" xr:uid="{2A9142D7-4DAB-44F4-85A0-681F910CE123}"/>
    <cellStyle name="Normal 2 4 3 3 9" xfId="8920" xr:uid="{8DE3BAEB-DEA7-4C1C-812C-F9475452E65D}"/>
    <cellStyle name="Normal 2 4 3 3 9 2" xfId="25860" xr:uid="{55E23BB0-A2EC-4B59-8D7F-42948DD5BF0C}"/>
    <cellStyle name="Normal 2 4 3 4" xfId="638" xr:uid="{1F4DB9E8-ADFA-4B3F-A6D2-0A7B29AFC2BB}"/>
    <cellStyle name="Normal 2 4 3 4 2" xfId="990" xr:uid="{18B781BE-F606-4828-8A14-A4D5EBA9EF8C}"/>
    <cellStyle name="Normal 2 4 3 4 2 2" xfId="2052" xr:uid="{76DC52E0-AA20-4C49-A143-6EFB5E375F09}"/>
    <cellStyle name="Normal 2 4 3 4 2 2 2" xfId="4164" xr:uid="{7774884B-EB95-4704-8673-4E612ACE035E}"/>
    <cellStyle name="Normal 2 4 3 4 2 2 2 2" xfId="8390" xr:uid="{134785B9-1B68-463E-9BB4-12BF4433638F}"/>
    <cellStyle name="Normal 2 4 3 4 2 2 2 2 2" xfId="16838" xr:uid="{6014D4AC-670E-4AAC-A90A-0A9B32A42772}"/>
    <cellStyle name="Normal 2 4 3 4 2 2 2 2 2 2" xfId="33778" xr:uid="{E417A001-3D18-46A5-8374-622F104C0126}"/>
    <cellStyle name="Normal 2 4 3 4 2 2 2 2 3" xfId="25330" xr:uid="{0FECC12C-FAFD-4666-8AB0-EE744D847721}"/>
    <cellStyle name="Normal 2 4 3 4 2 2 2 3" xfId="12614" xr:uid="{073EA5D8-3CFE-43A1-97A4-1607DA163C05}"/>
    <cellStyle name="Normal 2 4 3 4 2 2 2 3 2" xfId="29554" xr:uid="{188A259E-7483-4D98-95B3-C6B5AE029671}"/>
    <cellStyle name="Normal 2 4 3 4 2 2 2 4" xfId="21106" xr:uid="{88179F19-60FA-40E8-B93F-0FE00DE293A0}"/>
    <cellStyle name="Normal 2 4 3 4 2 2 3" xfId="6278" xr:uid="{073C121D-EAB1-47D8-A365-5EA215A2FADE}"/>
    <cellStyle name="Normal 2 4 3 4 2 2 3 2" xfId="14726" xr:uid="{44ED202E-C192-45E5-B26F-441A9668953C}"/>
    <cellStyle name="Normal 2 4 3 4 2 2 3 2 2" xfId="31666" xr:uid="{906C4116-C3F8-4B64-9850-0EFDCB4BB277}"/>
    <cellStyle name="Normal 2 4 3 4 2 2 3 3" xfId="23218" xr:uid="{DCCD465E-CA38-47A4-BB9F-39AC5095FC09}"/>
    <cellStyle name="Normal 2 4 3 4 2 2 4" xfId="10502" xr:uid="{95164840-8B2F-491C-B51E-4FE0FC714F59}"/>
    <cellStyle name="Normal 2 4 3 4 2 2 4 2" xfId="27442" xr:uid="{DFCE2740-9363-4E91-99B9-6EA880CA60C9}"/>
    <cellStyle name="Normal 2 4 3 4 2 2 5" xfId="18994" xr:uid="{7F2A5D16-2A2A-4E12-9C38-8319CB091DBA}"/>
    <cellStyle name="Normal 2 4 3 4 2 3" xfId="3108" xr:uid="{73973BE3-B0BD-48FF-911F-38465566FE70}"/>
    <cellStyle name="Normal 2 4 3 4 2 3 2" xfId="7334" xr:uid="{336529A8-474D-46B0-A36E-A340BB59A184}"/>
    <cellStyle name="Normal 2 4 3 4 2 3 2 2" xfId="15782" xr:uid="{E692C7EB-669A-488E-92CB-D78455C4269B}"/>
    <cellStyle name="Normal 2 4 3 4 2 3 2 2 2" xfId="32722" xr:uid="{BB8B35DC-73E3-44D3-88EE-74854C0A29AF}"/>
    <cellStyle name="Normal 2 4 3 4 2 3 2 3" xfId="24274" xr:uid="{B12E60DD-351C-40BD-99FC-A3AD3B836C18}"/>
    <cellStyle name="Normal 2 4 3 4 2 3 3" xfId="11558" xr:uid="{62C6C33F-FB9A-4D0D-9DF1-323FC69A168C}"/>
    <cellStyle name="Normal 2 4 3 4 2 3 3 2" xfId="28498" xr:uid="{46753D01-9EAB-437F-9FEF-9A6D0ABCA99A}"/>
    <cellStyle name="Normal 2 4 3 4 2 3 4" xfId="20050" xr:uid="{6F0F2AF5-8448-469D-A5E3-6A1C74CE40F2}"/>
    <cellStyle name="Normal 2 4 3 4 2 4" xfId="5222" xr:uid="{AD3D3C74-4A9A-4FCD-A2A4-16B684B643D6}"/>
    <cellStyle name="Normal 2 4 3 4 2 4 2" xfId="13670" xr:uid="{E554E3DC-D4C4-458B-A14C-BB018F37055C}"/>
    <cellStyle name="Normal 2 4 3 4 2 4 2 2" xfId="30610" xr:uid="{2F118E19-810C-4A15-95C2-72A1B9BAE375}"/>
    <cellStyle name="Normal 2 4 3 4 2 4 3" xfId="22162" xr:uid="{8E1D2D23-C882-4140-8FD8-AC8305599B00}"/>
    <cellStyle name="Normal 2 4 3 4 2 5" xfId="9446" xr:uid="{BCA8FC67-1B8A-4E4F-B21F-3A8EB42C359D}"/>
    <cellStyle name="Normal 2 4 3 4 2 5 2" xfId="26386" xr:uid="{1F5F6E53-14BB-4E01-8B7D-13F5C7D0CD0C}"/>
    <cellStyle name="Normal 2 4 3 4 2 6" xfId="17938" xr:uid="{BD6B7E56-506C-4824-A14E-71F58C4BD0A7}"/>
    <cellStyle name="Normal 2 4 3 4 3" xfId="1700" xr:uid="{15A249A9-C792-407A-8D93-96CBD4B62095}"/>
    <cellStyle name="Normal 2 4 3 4 3 2" xfId="3812" xr:uid="{8E60894D-28D2-43F1-BBAD-A4D89D7AAE6F}"/>
    <cellStyle name="Normal 2 4 3 4 3 2 2" xfId="8038" xr:uid="{7448D944-BECC-431F-AAAD-D1DCBAFD41ED}"/>
    <cellStyle name="Normal 2 4 3 4 3 2 2 2" xfId="16486" xr:uid="{B5291B57-EAC0-4C14-BB15-BDBBD2CA0E74}"/>
    <cellStyle name="Normal 2 4 3 4 3 2 2 2 2" xfId="33426" xr:uid="{FFC169DD-3EF9-47D0-B963-E2F827812615}"/>
    <cellStyle name="Normal 2 4 3 4 3 2 2 3" xfId="24978" xr:uid="{1D732A02-3027-4574-B920-38376E327617}"/>
    <cellStyle name="Normal 2 4 3 4 3 2 3" xfId="12262" xr:uid="{3EC86CD0-F97B-4387-915A-CB2151BAE246}"/>
    <cellStyle name="Normal 2 4 3 4 3 2 3 2" xfId="29202" xr:uid="{8F361E09-0ED2-441F-80AF-3FBB45AE66F0}"/>
    <cellStyle name="Normal 2 4 3 4 3 2 4" xfId="20754" xr:uid="{047F0957-DA36-4A33-A38D-DA98982FFE5B}"/>
    <cellStyle name="Normal 2 4 3 4 3 3" xfId="5926" xr:uid="{7F3D3EAD-34D0-4096-B686-AA67DEF823E0}"/>
    <cellStyle name="Normal 2 4 3 4 3 3 2" xfId="14374" xr:uid="{724DC8FB-9DC9-4000-832F-43C684032045}"/>
    <cellStyle name="Normal 2 4 3 4 3 3 2 2" xfId="31314" xr:uid="{1F1B756E-E60D-4F0B-9C18-8D60D3DAFC35}"/>
    <cellStyle name="Normal 2 4 3 4 3 3 3" xfId="22866" xr:uid="{01F42A2B-DA5A-419F-BB59-C11F9DAB03E5}"/>
    <cellStyle name="Normal 2 4 3 4 3 4" xfId="10150" xr:uid="{08851C6B-AD5D-4572-A569-9B54E8E925F7}"/>
    <cellStyle name="Normal 2 4 3 4 3 4 2" xfId="27090" xr:uid="{E29ED134-1AC5-4194-BA43-44407B016E55}"/>
    <cellStyle name="Normal 2 4 3 4 3 5" xfId="18642" xr:uid="{9453A5C5-24B8-4DDD-9CD6-0ADE93DBACF0}"/>
    <cellStyle name="Normal 2 4 3 4 4" xfId="2756" xr:uid="{51E34109-E2DA-4131-9CE4-C3C6AAC19834}"/>
    <cellStyle name="Normal 2 4 3 4 4 2" xfId="6982" xr:uid="{926A964D-2324-420F-BF32-8547800E0488}"/>
    <cellStyle name="Normal 2 4 3 4 4 2 2" xfId="15430" xr:uid="{6E53541A-CDD5-4D4B-AD61-C0D4DD678B04}"/>
    <cellStyle name="Normal 2 4 3 4 4 2 2 2" xfId="32370" xr:uid="{2B2CF463-D92A-4C33-8F2A-165AFD8C3AC0}"/>
    <cellStyle name="Normal 2 4 3 4 4 2 3" xfId="23922" xr:uid="{23E3E001-7DEF-4CF2-AF3D-C3B257943AD3}"/>
    <cellStyle name="Normal 2 4 3 4 4 3" xfId="11206" xr:uid="{CC8B6622-A065-490E-B286-C1CE2D352889}"/>
    <cellStyle name="Normal 2 4 3 4 4 3 2" xfId="28146" xr:uid="{32A4C905-8718-4545-B871-0CF6176CC985}"/>
    <cellStyle name="Normal 2 4 3 4 4 4" xfId="19698" xr:uid="{7739A9F7-AB29-4980-A1F0-1F2F0440CDA0}"/>
    <cellStyle name="Normal 2 4 3 4 5" xfId="4870" xr:uid="{E23B9462-23DF-440C-B37F-94C1CCA09D5D}"/>
    <cellStyle name="Normal 2 4 3 4 5 2" xfId="13318" xr:uid="{1D5082C8-2C9F-4C54-8A9B-074A5C37EF8C}"/>
    <cellStyle name="Normal 2 4 3 4 5 2 2" xfId="30258" xr:uid="{F19F904D-5AC1-4A28-AB66-1F3520DD041A}"/>
    <cellStyle name="Normal 2 4 3 4 5 3" xfId="21810" xr:uid="{6633924F-5CFB-4E81-8332-866C5E25395E}"/>
    <cellStyle name="Normal 2 4 3 4 6" xfId="9094" xr:uid="{646F231F-7AFC-4629-AC62-7D2568DA9AAD}"/>
    <cellStyle name="Normal 2 4 3 4 6 2" xfId="26034" xr:uid="{F36078EF-091F-49B7-8BF7-4C03BFF822CA}"/>
    <cellStyle name="Normal 2 4 3 4 7" xfId="17586" xr:uid="{5EA41BC5-E7F9-49C4-A762-B220D08523FF}"/>
    <cellStyle name="Normal 2 4 3 5" xfId="814" xr:uid="{63AA2B51-9D8D-410B-94B1-43275A3F66FF}"/>
    <cellStyle name="Normal 2 4 3 5 2" xfId="1876" xr:uid="{4C889BA8-F7CE-4497-B929-0187CF48BA01}"/>
    <cellStyle name="Normal 2 4 3 5 2 2" xfId="3988" xr:uid="{A6340B43-97E7-48D1-8FEC-BE0F576153FE}"/>
    <cellStyle name="Normal 2 4 3 5 2 2 2" xfId="8214" xr:uid="{4B3FA173-A892-4E03-90E2-A5E6E1D88C9F}"/>
    <cellStyle name="Normal 2 4 3 5 2 2 2 2" xfId="16662" xr:uid="{CC574C5D-C8F4-4428-B5E4-B911C426BCF4}"/>
    <cellStyle name="Normal 2 4 3 5 2 2 2 2 2" xfId="33602" xr:uid="{84AAB484-73A5-479B-A9AC-D58D18036F60}"/>
    <cellStyle name="Normal 2 4 3 5 2 2 2 3" xfId="25154" xr:uid="{4BA5389A-EBA4-4A1D-8D19-9F714CCA583C}"/>
    <cellStyle name="Normal 2 4 3 5 2 2 3" xfId="12438" xr:uid="{394BB4A2-BA12-4127-A2D4-01CA65AA9D59}"/>
    <cellStyle name="Normal 2 4 3 5 2 2 3 2" xfId="29378" xr:uid="{D7CBF38D-CF10-4EB9-B503-A80C8A3E2A86}"/>
    <cellStyle name="Normal 2 4 3 5 2 2 4" xfId="20930" xr:uid="{45015086-DFB5-4014-B373-45B6C8DB28E3}"/>
    <cellStyle name="Normal 2 4 3 5 2 3" xfId="6102" xr:uid="{5427F42C-0F31-43C1-96B5-BE47B3A6DFBD}"/>
    <cellStyle name="Normal 2 4 3 5 2 3 2" xfId="14550" xr:uid="{234DD9CE-3F03-4EDE-8ABD-ABBDB20EEE8E}"/>
    <cellStyle name="Normal 2 4 3 5 2 3 2 2" xfId="31490" xr:uid="{CBF50FC4-9AAA-411F-B9F6-FA9966EFF500}"/>
    <cellStyle name="Normal 2 4 3 5 2 3 3" xfId="23042" xr:uid="{CB8F9D81-CD4A-4070-8AF5-172B626747A1}"/>
    <cellStyle name="Normal 2 4 3 5 2 4" xfId="10326" xr:uid="{DDBC2D61-2A6E-46CD-9922-FFE84E88F580}"/>
    <cellStyle name="Normal 2 4 3 5 2 4 2" xfId="27266" xr:uid="{DF76E940-C7E6-4C6A-A600-9C40E7788461}"/>
    <cellStyle name="Normal 2 4 3 5 2 5" xfId="18818" xr:uid="{192392F7-DDFD-42E8-93D8-6CFB4D191EF7}"/>
    <cellStyle name="Normal 2 4 3 5 3" xfId="2932" xr:uid="{B54855AD-DDFC-4031-B238-12439AD8ECFF}"/>
    <cellStyle name="Normal 2 4 3 5 3 2" xfId="7158" xr:uid="{EFDC1F2C-44B0-4C21-9B0E-7BF38BB56B1B}"/>
    <cellStyle name="Normal 2 4 3 5 3 2 2" xfId="15606" xr:uid="{38F11529-0719-4264-8EF2-939B91839219}"/>
    <cellStyle name="Normal 2 4 3 5 3 2 2 2" xfId="32546" xr:uid="{DF1B0FC3-FE09-40CE-85BF-CF614422B03E}"/>
    <cellStyle name="Normal 2 4 3 5 3 2 3" xfId="24098" xr:uid="{786B4D20-71B5-4A4E-B4F5-C6ECAF36AFD6}"/>
    <cellStyle name="Normal 2 4 3 5 3 3" xfId="11382" xr:uid="{9B9CB6F1-1B0A-4EAC-99DD-59F416CE5B96}"/>
    <cellStyle name="Normal 2 4 3 5 3 3 2" xfId="28322" xr:uid="{A8146BFC-790C-46C9-8926-10695E49EFA6}"/>
    <cellStyle name="Normal 2 4 3 5 3 4" xfId="19874" xr:uid="{05EBD992-C65F-4D6D-B21A-5326F391A001}"/>
    <cellStyle name="Normal 2 4 3 5 4" xfId="5046" xr:uid="{EE87CA29-08F7-4D60-8BF4-817B89772E28}"/>
    <cellStyle name="Normal 2 4 3 5 4 2" xfId="13494" xr:uid="{9F4D3E07-B094-4A09-A8D6-4028B2FEEE7C}"/>
    <cellStyle name="Normal 2 4 3 5 4 2 2" xfId="30434" xr:uid="{5A9CEF98-3FA0-46B8-9FCF-EA8717DE6AC0}"/>
    <cellStyle name="Normal 2 4 3 5 4 3" xfId="21986" xr:uid="{B5031D5C-8698-4C64-8482-F1A3A76E732B}"/>
    <cellStyle name="Normal 2 4 3 5 5" xfId="9270" xr:uid="{9486BDE3-AEB9-4D85-9906-C1A95B1E8C1D}"/>
    <cellStyle name="Normal 2 4 3 5 5 2" xfId="26210" xr:uid="{BC022E55-3641-4024-B478-B3C9E09C5277}"/>
    <cellStyle name="Normal 2 4 3 5 6" xfId="17762" xr:uid="{7135741B-568B-46C3-9D1F-A2CB29B50419}"/>
    <cellStyle name="Normal 2 4 3 6" xfId="1166" xr:uid="{7EF4EFDB-55EF-45F9-9329-FF1A038DA230}"/>
    <cellStyle name="Normal 2 4 3 6 2" xfId="2228" xr:uid="{F1ADFF82-0B40-4742-AB3C-098325D06843}"/>
    <cellStyle name="Normal 2 4 3 6 2 2" xfId="4340" xr:uid="{06B53A9E-F78C-4FC5-937B-DA2B69352472}"/>
    <cellStyle name="Normal 2 4 3 6 2 2 2" xfId="8566" xr:uid="{D2FFB6F6-FD28-4F23-B7E3-77B15F525B2E}"/>
    <cellStyle name="Normal 2 4 3 6 2 2 2 2" xfId="17014" xr:uid="{208F2D9B-20B9-4E8C-B7BD-A13EAEE6B98B}"/>
    <cellStyle name="Normal 2 4 3 6 2 2 2 2 2" xfId="33954" xr:uid="{AA4CBBF6-094B-427E-8F39-F74AEFD55BA7}"/>
    <cellStyle name="Normal 2 4 3 6 2 2 2 3" xfId="25506" xr:uid="{346870D0-9E63-4D0B-A1BA-371A34C0DD17}"/>
    <cellStyle name="Normal 2 4 3 6 2 2 3" xfId="12790" xr:uid="{0C456BF5-997C-4F7E-A38B-4A5667DA0EE2}"/>
    <cellStyle name="Normal 2 4 3 6 2 2 3 2" xfId="29730" xr:uid="{97228886-D77F-4AAC-ABDD-674BEC35A2DA}"/>
    <cellStyle name="Normal 2 4 3 6 2 2 4" xfId="21282" xr:uid="{F11D2F44-0025-40AC-9E2A-6E5D180CF1FD}"/>
    <cellStyle name="Normal 2 4 3 6 2 3" xfId="6454" xr:uid="{40C78E8A-DE09-479D-BA93-88AF1ED01148}"/>
    <cellStyle name="Normal 2 4 3 6 2 3 2" xfId="14902" xr:uid="{6257E822-9C72-4946-A860-FACA5FBE3767}"/>
    <cellStyle name="Normal 2 4 3 6 2 3 2 2" xfId="31842" xr:uid="{F626575F-CBB2-47E0-AA0D-4E6731931476}"/>
    <cellStyle name="Normal 2 4 3 6 2 3 3" xfId="23394" xr:uid="{382464EB-B2BD-417C-B9CE-5B70DE5551E9}"/>
    <cellStyle name="Normal 2 4 3 6 2 4" xfId="10678" xr:uid="{60F56D9D-0A82-4CA7-99DD-CDB014CBCD42}"/>
    <cellStyle name="Normal 2 4 3 6 2 4 2" xfId="27618" xr:uid="{AA6B30E8-B460-4E18-B639-79DCA92AB3CD}"/>
    <cellStyle name="Normal 2 4 3 6 2 5" xfId="19170" xr:uid="{61E8907B-E6D8-465E-BCBA-AB4E33EFA1E5}"/>
    <cellStyle name="Normal 2 4 3 6 3" xfId="3284" xr:uid="{0FC11D8F-2A78-405C-AD07-C90CDEB2E795}"/>
    <cellStyle name="Normal 2 4 3 6 3 2" xfId="7510" xr:uid="{7ADA4855-E0F9-496F-9B29-199D094D384C}"/>
    <cellStyle name="Normal 2 4 3 6 3 2 2" xfId="15958" xr:uid="{A98DBF38-006E-4299-97D3-06B1C6A25103}"/>
    <cellStyle name="Normal 2 4 3 6 3 2 2 2" xfId="32898" xr:uid="{6CE2D8A0-804B-4C34-B5D3-99D36F9BC1C2}"/>
    <cellStyle name="Normal 2 4 3 6 3 2 3" xfId="24450" xr:uid="{F306D4F2-E210-4880-894B-D2FAAEA81996}"/>
    <cellStyle name="Normal 2 4 3 6 3 3" xfId="11734" xr:uid="{F6CA0960-E924-4448-9226-B13471070B49}"/>
    <cellStyle name="Normal 2 4 3 6 3 3 2" xfId="28674" xr:uid="{8892022D-7430-4D07-AFD8-7F466BB264DF}"/>
    <cellStyle name="Normal 2 4 3 6 3 4" xfId="20226" xr:uid="{80E73728-5970-41D6-BCBD-6CB034FDED2F}"/>
    <cellStyle name="Normal 2 4 3 6 4" xfId="5398" xr:uid="{2D50BCBC-1CDE-4A98-BE91-BF7D31FDF768}"/>
    <cellStyle name="Normal 2 4 3 6 4 2" xfId="13846" xr:uid="{825E15CC-D1A4-493F-A9C8-EE875F8004F1}"/>
    <cellStyle name="Normal 2 4 3 6 4 2 2" xfId="30786" xr:uid="{584D5815-95D4-4D83-B02E-FCC1FF0B2DF5}"/>
    <cellStyle name="Normal 2 4 3 6 4 3" xfId="22338" xr:uid="{E5A4B4CA-66C6-4EF8-8C67-7ACCC345B57A}"/>
    <cellStyle name="Normal 2 4 3 6 5" xfId="9622" xr:uid="{35D393EE-D4B6-4256-A9FD-6101FD5E3DD1}"/>
    <cellStyle name="Normal 2 4 3 6 5 2" xfId="26562" xr:uid="{E1CEE142-1F44-47EC-A0D0-DA4D751ECDC2}"/>
    <cellStyle name="Normal 2 4 3 6 6" xfId="18114" xr:uid="{956C479D-93CA-4800-A6B5-87F52CD2FC28}"/>
    <cellStyle name="Normal 2 4 3 7" xfId="1348" xr:uid="{D56D52A1-10F2-4C15-868B-71B7C9BD8855}"/>
    <cellStyle name="Normal 2 4 3 7 2" xfId="2404" xr:uid="{E8210763-7817-4CDB-A23C-DDCD84712436}"/>
    <cellStyle name="Normal 2 4 3 7 2 2" xfId="4516" xr:uid="{BE3254AA-AE42-4989-98A8-758F532A281D}"/>
    <cellStyle name="Normal 2 4 3 7 2 2 2" xfId="8742" xr:uid="{CE331AB1-CBAA-45A8-9D35-BB06B11B4F8A}"/>
    <cellStyle name="Normal 2 4 3 7 2 2 2 2" xfId="17190" xr:uid="{4B9F46DE-0DB7-4ABF-8E75-16CFDD1748A3}"/>
    <cellStyle name="Normal 2 4 3 7 2 2 2 2 2" xfId="34130" xr:uid="{9A90541A-17DE-4645-B318-22966C5663F3}"/>
    <cellStyle name="Normal 2 4 3 7 2 2 2 3" xfId="25682" xr:uid="{9EB2119F-4E8E-4CAD-9232-00DD3C3C7D36}"/>
    <cellStyle name="Normal 2 4 3 7 2 2 3" xfId="12966" xr:uid="{F5A12D31-8595-4419-B216-6F801C114E34}"/>
    <cellStyle name="Normal 2 4 3 7 2 2 3 2" xfId="29906" xr:uid="{291DF23A-D2F0-4F8D-AC11-7AF1E41D9B32}"/>
    <cellStyle name="Normal 2 4 3 7 2 2 4" xfId="21458" xr:uid="{7CBB9FE1-9E93-4A4F-A2B3-83F50EA20830}"/>
    <cellStyle name="Normal 2 4 3 7 2 3" xfId="6630" xr:uid="{5B87C09A-548B-4BEC-935C-E7735EF6144F}"/>
    <cellStyle name="Normal 2 4 3 7 2 3 2" xfId="15078" xr:uid="{D3F326C0-BA05-459E-B1F5-5FEE3880DA51}"/>
    <cellStyle name="Normal 2 4 3 7 2 3 2 2" xfId="32018" xr:uid="{CBC11568-FC20-4730-B541-7332F03019C7}"/>
    <cellStyle name="Normal 2 4 3 7 2 3 3" xfId="23570" xr:uid="{7E5CBE47-AACD-4CDA-BE3B-B7239E6949D4}"/>
    <cellStyle name="Normal 2 4 3 7 2 4" xfId="10854" xr:uid="{E89BEA16-0DB0-4A41-86B9-21F2A781440F}"/>
    <cellStyle name="Normal 2 4 3 7 2 4 2" xfId="27794" xr:uid="{6D6BC239-AA0A-4F74-9068-93A6BC150A00}"/>
    <cellStyle name="Normal 2 4 3 7 2 5" xfId="19346" xr:uid="{86DD2371-BF25-4B39-B6BB-07894C1B227A}"/>
    <cellStyle name="Normal 2 4 3 7 3" xfId="3460" xr:uid="{E183109C-1D7E-40A5-8FD8-A0F319AA016D}"/>
    <cellStyle name="Normal 2 4 3 7 3 2" xfId="7686" xr:uid="{39EE0AF6-EA07-4CF4-B69C-BB1E1CA2A85B}"/>
    <cellStyle name="Normal 2 4 3 7 3 2 2" xfId="16134" xr:uid="{71AF005E-298D-4ABA-AC0F-52D85E0166C6}"/>
    <cellStyle name="Normal 2 4 3 7 3 2 2 2" xfId="33074" xr:uid="{D9D57901-F1E2-4E20-9C58-CB3835188DF5}"/>
    <cellStyle name="Normal 2 4 3 7 3 2 3" xfId="24626" xr:uid="{02B0094A-1C8C-4365-88E4-9D64B5D43723}"/>
    <cellStyle name="Normal 2 4 3 7 3 3" xfId="11910" xr:uid="{01459292-3237-435C-8EC4-07B251F03B05}"/>
    <cellStyle name="Normal 2 4 3 7 3 3 2" xfId="28850" xr:uid="{8525D8F1-60CF-4E22-B7DA-40BFAD03350C}"/>
    <cellStyle name="Normal 2 4 3 7 3 4" xfId="20402" xr:uid="{ADADF996-C07D-4CF8-86DF-2AF35E0E2970}"/>
    <cellStyle name="Normal 2 4 3 7 4" xfId="5574" xr:uid="{017F9198-2FA9-4264-88FB-A303FE358A38}"/>
    <cellStyle name="Normal 2 4 3 7 4 2" xfId="14022" xr:uid="{7FACE184-3706-4D82-B072-BED6776E6CE3}"/>
    <cellStyle name="Normal 2 4 3 7 4 2 2" xfId="30962" xr:uid="{E7963535-374D-4835-B8A5-67E9ACE7C109}"/>
    <cellStyle name="Normal 2 4 3 7 4 3" xfId="22514" xr:uid="{FA6E7583-DC53-4AD7-BC82-EDB394DAE5F1}"/>
    <cellStyle name="Normal 2 4 3 7 5" xfId="9798" xr:uid="{4966220C-534A-4CF6-AB7D-648530143C6B}"/>
    <cellStyle name="Normal 2 4 3 7 5 2" xfId="26738" xr:uid="{F361C5D4-237D-4913-BA95-7CD97040C3EA}"/>
    <cellStyle name="Normal 2 4 3 7 6" xfId="18290" xr:uid="{2D60C520-3BE2-4A61-B6A8-F65DDDD45AFD}"/>
    <cellStyle name="Normal 2 4 3 8" xfId="1524" xr:uid="{7773A0A3-E07F-42BB-9A08-ED4072CB9A74}"/>
    <cellStyle name="Normal 2 4 3 8 2" xfId="3636" xr:uid="{5F0BE86C-723C-40A8-83AD-B77B1B9292B8}"/>
    <cellStyle name="Normal 2 4 3 8 2 2" xfId="7862" xr:uid="{68A32D88-1B22-41C7-9B35-6E22906C3F80}"/>
    <cellStyle name="Normal 2 4 3 8 2 2 2" xfId="16310" xr:uid="{B0D78D21-1FAE-4B57-9808-6CCBF4760368}"/>
    <cellStyle name="Normal 2 4 3 8 2 2 2 2" xfId="33250" xr:uid="{9CF3DA97-CFCB-4BD7-ABA4-D8CFA4C05750}"/>
    <cellStyle name="Normal 2 4 3 8 2 2 3" xfId="24802" xr:uid="{A6096C69-E165-42BA-AB21-6A30E41C828E}"/>
    <cellStyle name="Normal 2 4 3 8 2 3" xfId="12086" xr:uid="{3B7D2492-E044-4CD4-904C-78B474538CDF}"/>
    <cellStyle name="Normal 2 4 3 8 2 3 2" xfId="29026" xr:uid="{D5DE3952-79AD-41C4-A91E-02E2659B287B}"/>
    <cellStyle name="Normal 2 4 3 8 2 4" xfId="20578" xr:uid="{8CEBA353-910B-4D2D-BCFF-075E84082CE8}"/>
    <cellStyle name="Normal 2 4 3 8 3" xfId="5750" xr:uid="{5E5E227F-8CF0-48B2-A7C8-582AD09C9231}"/>
    <cellStyle name="Normal 2 4 3 8 3 2" xfId="14198" xr:uid="{CBE2B59C-551D-4BD5-8F5F-FAFF4E025514}"/>
    <cellStyle name="Normal 2 4 3 8 3 2 2" xfId="31138" xr:uid="{4C92AECC-3871-498E-81A8-C943FBC0261B}"/>
    <cellStyle name="Normal 2 4 3 8 3 3" xfId="22690" xr:uid="{908C3CBB-9C54-4B0E-949C-4F1FFCF3EE95}"/>
    <cellStyle name="Normal 2 4 3 8 4" xfId="9974" xr:uid="{97DD1EB5-D108-49CC-A435-71FF2F954A68}"/>
    <cellStyle name="Normal 2 4 3 8 4 2" xfId="26914" xr:uid="{803D3FE1-E021-4580-A8C5-A208CB2D5F7C}"/>
    <cellStyle name="Normal 2 4 3 8 5" xfId="18466" xr:uid="{63B26B65-FD49-4D0F-80AF-AB03CD38B498}"/>
    <cellStyle name="Normal 2 4 3 9" xfId="2580" xr:uid="{69B10AFA-B24D-4D23-802E-153E633DED8D}"/>
    <cellStyle name="Normal 2 4 3 9 2" xfId="6806" xr:uid="{CD1ECEB7-9AC0-42DF-BACE-032432C84C1D}"/>
    <cellStyle name="Normal 2 4 3 9 2 2" xfId="15254" xr:uid="{919B956B-F1C0-4B4A-92DA-275D0DAB1E32}"/>
    <cellStyle name="Normal 2 4 3 9 2 2 2" xfId="32194" xr:uid="{79CC5B65-558E-42BE-AD98-B2AB342992D4}"/>
    <cellStyle name="Normal 2 4 3 9 2 3" xfId="23746" xr:uid="{D2E78506-3BA4-44E1-9629-6852E3DBD536}"/>
    <cellStyle name="Normal 2 4 3 9 3" xfId="11030" xr:uid="{29CE3067-54D8-4954-8814-1C5C0918BA3D}"/>
    <cellStyle name="Normal 2 4 3 9 3 2" xfId="27970" xr:uid="{A3C54523-544A-4567-95E6-7D465D54334A}"/>
    <cellStyle name="Normal 2 4 3 9 4" xfId="19522" xr:uid="{BBD0ABAA-6425-4EAA-8F01-D467A3CE8D17}"/>
    <cellStyle name="Normal 2 5" xfId="318" xr:uid="{4692D895-1C0E-4E1E-A090-00CDB308A68B}"/>
    <cellStyle name="Normal 2 5 2" xfId="319" xr:uid="{CE0A1AC6-EC00-4730-8365-DC12D3A6D983}"/>
    <cellStyle name="Normal 2 5 3" xfId="320" xr:uid="{99AC975D-1D3F-49D0-82F3-77E36ABE444A}"/>
    <cellStyle name="Normal 2 6" xfId="34241" xr:uid="{5E3FE649-32F5-4298-859B-1176AFF0E6EB}"/>
    <cellStyle name="Normal 20" xfId="321" xr:uid="{9D67CB82-FCC5-4E33-A8AF-73B4A1E0B010}"/>
    <cellStyle name="Normal 21" xfId="322" xr:uid="{DB7D5CF6-E0DC-4DA0-921A-F3C7F0037179}"/>
    <cellStyle name="Normal 22" xfId="323" xr:uid="{27EEDB1C-8332-4777-9A93-CDD9081799C6}"/>
    <cellStyle name="Normal 23" xfId="324" xr:uid="{1664B982-0FE3-4326-BFCD-729A4DBB758B}"/>
    <cellStyle name="Normal 24" xfId="325" xr:uid="{FB42E8F2-BCDA-4587-A82C-D50940B96693}"/>
    <cellStyle name="Normal 25" xfId="326" xr:uid="{4F1B75AB-DD69-439D-8A0C-D71D5D30A2D0}"/>
    <cellStyle name="Normal 26" xfId="327" xr:uid="{47A468F7-F746-48E8-9557-37B65ECEF7C9}"/>
    <cellStyle name="Normal 27" xfId="328" xr:uid="{71D229E0-FA72-4996-BF85-7F8BFD17EBFA}"/>
    <cellStyle name="Normal 28" xfId="329" xr:uid="{D43FFC27-9FF3-40C7-8679-50BE22A75253}"/>
    <cellStyle name="Normal 29" xfId="330" xr:uid="{620468FB-770C-4D72-94B7-FFA278035FB8}"/>
    <cellStyle name="Normal 29 10" xfId="4696" xr:uid="{354DFA54-B632-443C-83FF-F5FF95FF0CA9}"/>
    <cellStyle name="Normal 29 10 2" xfId="13145" xr:uid="{673920F3-5B6E-41F9-89AB-F370B449B9EB}"/>
    <cellStyle name="Normal 29 10 2 2" xfId="30085" xr:uid="{4976018E-7166-439A-AF02-2E844F0578DD}"/>
    <cellStyle name="Normal 29 10 3" xfId="21637" xr:uid="{793A1FAA-D6DD-4CA0-BB6B-F93B61EFD509}"/>
    <cellStyle name="Normal 29 11" xfId="8921" xr:uid="{C4B332E2-E58B-4113-A4F8-32A34DA79D68}"/>
    <cellStyle name="Normal 29 11 2" xfId="25861" xr:uid="{A8BED965-CE1C-432C-8408-13307F02EF1E}"/>
    <cellStyle name="Normal 29 12" xfId="17413" xr:uid="{9CB45D6F-FDDF-4B5F-818A-7A6CCEAC0E70}"/>
    <cellStyle name="Normal 29 2" xfId="331" xr:uid="{5341AA2F-66B3-4CC1-9030-37206D5F36E9}"/>
    <cellStyle name="Normal 29 2 10" xfId="17414" xr:uid="{DD68CC77-78B0-40A6-BF72-056C32A52E13}"/>
    <cellStyle name="Normal 29 2 2" xfId="642" xr:uid="{4D39995A-B96D-4308-92FD-899C03BA5787}"/>
    <cellStyle name="Normal 29 2 2 2" xfId="994" xr:uid="{02C3ED80-2F1F-4AAF-92C2-61E994BAF8AF}"/>
    <cellStyle name="Normal 29 2 2 2 2" xfId="2056" xr:uid="{B51BFE2B-F742-4A7A-98C2-F99CC19AFED1}"/>
    <cellStyle name="Normal 29 2 2 2 2 2" xfId="4168" xr:uid="{9F0DA005-DFFE-4326-8DFD-B923DA67DC60}"/>
    <cellStyle name="Normal 29 2 2 2 2 2 2" xfId="8394" xr:uid="{77DEA120-6A78-4971-81CA-6F57D5939EEA}"/>
    <cellStyle name="Normal 29 2 2 2 2 2 2 2" xfId="16842" xr:uid="{7B990706-DD25-46FC-AAB1-9EB1ED00EB3C}"/>
    <cellStyle name="Normal 29 2 2 2 2 2 2 2 2" xfId="33782" xr:uid="{0327EBCF-EC0C-49FB-BE2E-DD0225B4F1B5}"/>
    <cellStyle name="Normal 29 2 2 2 2 2 2 3" xfId="25334" xr:uid="{2187A450-BB3A-4CB6-A283-B505A0256F8D}"/>
    <cellStyle name="Normal 29 2 2 2 2 2 3" xfId="12618" xr:uid="{255F6C95-5595-4BA2-8568-99AE9CC1BBBC}"/>
    <cellStyle name="Normal 29 2 2 2 2 2 3 2" xfId="29558" xr:uid="{DC5C5CA9-21CE-49F6-850A-3D26AD130CEA}"/>
    <cellStyle name="Normal 29 2 2 2 2 2 4" xfId="21110" xr:uid="{E2EC55FA-508E-4EEF-A164-C69F3EC42268}"/>
    <cellStyle name="Normal 29 2 2 2 2 3" xfId="6282" xr:uid="{AEE17347-8666-491A-9831-6D96D2412043}"/>
    <cellStyle name="Normal 29 2 2 2 2 3 2" xfId="14730" xr:uid="{29609DA9-DCDE-4042-878A-7310E1B15854}"/>
    <cellStyle name="Normal 29 2 2 2 2 3 2 2" xfId="31670" xr:uid="{AA98459F-DBC0-4E3B-AA4E-ACFAFA938209}"/>
    <cellStyle name="Normal 29 2 2 2 2 3 3" xfId="23222" xr:uid="{5FAEEE1C-CC40-44A9-B6A3-3B568B4B407F}"/>
    <cellStyle name="Normal 29 2 2 2 2 4" xfId="10506" xr:uid="{52009D9B-02D7-4E53-8D45-04A0A48F502A}"/>
    <cellStyle name="Normal 29 2 2 2 2 4 2" xfId="27446" xr:uid="{BE4748E4-419A-44E1-94C4-94AF74BE2BD9}"/>
    <cellStyle name="Normal 29 2 2 2 2 5" xfId="18998" xr:uid="{B2DD2B61-E9DF-4D77-9676-B289F70D411C}"/>
    <cellStyle name="Normal 29 2 2 2 3" xfId="3112" xr:uid="{A6ACEF41-992F-45F8-B54C-F14B6DD8B071}"/>
    <cellStyle name="Normal 29 2 2 2 3 2" xfId="7338" xr:uid="{C6591F3C-5296-4CF8-A676-CBF74EC245D9}"/>
    <cellStyle name="Normal 29 2 2 2 3 2 2" xfId="15786" xr:uid="{165C87A6-9987-4184-9DE4-5CE1D7B63864}"/>
    <cellStyle name="Normal 29 2 2 2 3 2 2 2" xfId="32726" xr:uid="{65357BCC-9526-4AA1-8B78-8FDCAA321F7F}"/>
    <cellStyle name="Normal 29 2 2 2 3 2 3" xfId="24278" xr:uid="{0406F2DD-EC4D-4A17-B08B-133DCD62DB14}"/>
    <cellStyle name="Normal 29 2 2 2 3 3" xfId="11562" xr:uid="{CBB1F646-0580-483B-A154-4B794B6435FD}"/>
    <cellStyle name="Normal 29 2 2 2 3 3 2" xfId="28502" xr:uid="{DC77AF3C-5DB4-4482-9AB8-42C79DB2E7E9}"/>
    <cellStyle name="Normal 29 2 2 2 3 4" xfId="20054" xr:uid="{EADBCFC8-BAD7-4B1C-BE47-089BD0DBEDA3}"/>
    <cellStyle name="Normal 29 2 2 2 4" xfId="5226" xr:uid="{F43CF8D4-0263-43A0-B88C-1EE61BE79A30}"/>
    <cellStyle name="Normal 29 2 2 2 4 2" xfId="13674" xr:uid="{AF4F9308-FF93-419C-A399-AB981783F443}"/>
    <cellStyle name="Normal 29 2 2 2 4 2 2" xfId="30614" xr:uid="{9D273777-DDBB-43E2-8A3F-470FCAE956B9}"/>
    <cellStyle name="Normal 29 2 2 2 4 3" xfId="22166" xr:uid="{2439AE81-931F-408F-A791-65C3AF2B0B77}"/>
    <cellStyle name="Normal 29 2 2 2 5" xfId="9450" xr:uid="{29B14EEB-9C02-4123-8A64-C887E33CBBEC}"/>
    <cellStyle name="Normal 29 2 2 2 5 2" xfId="26390" xr:uid="{AB331392-7D46-4426-9AF6-33A87AFB074D}"/>
    <cellStyle name="Normal 29 2 2 2 6" xfId="17942" xr:uid="{F5F10077-19E0-421A-B207-8D704FCCC080}"/>
    <cellStyle name="Normal 29 2 2 3" xfId="1704" xr:uid="{C59A80F2-B528-4C55-BDD6-DCAB98BF5C36}"/>
    <cellStyle name="Normal 29 2 2 3 2" xfId="3816" xr:uid="{E69473CB-6A5D-48A8-A432-70C901214904}"/>
    <cellStyle name="Normal 29 2 2 3 2 2" xfId="8042" xr:uid="{F47ECBFA-3BB3-4184-B0C9-C1DB4172FEB8}"/>
    <cellStyle name="Normal 29 2 2 3 2 2 2" xfId="16490" xr:uid="{DEF99F00-CD3C-498B-993C-B3F579784EE9}"/>
    <cellStyle name="Normal 29 2 2 3 2 2 2 2" xfId="33430" xr:uid="{D9DF4842-D52A-4BBB-A432-1757AA9E945D}"/>
    <cellStyle name="Normal 29 2 2 3 2 2 3" xfId="24982" xr:uid="{0D523D3A-94B6-4793-9385-DF68C5449C3F}"/>
    <cellStyle name="Normal 29 2 2 3 2 3" xfId="12266" xr:uid="{C01AF822-031D-48FD-BB84-A93A750C2342}"/>
    <cellStyle name="Normal 29 2 2 3 2 3 2" xfId="29206" xr:uid="{81547B4F-7D85-48E1-B968-A6CF32598345}"/>
    <cellStyle name="Normal 29 2 2 3 2 4" xfId="20758" xr:uid="{C2118C53-B028-4DCB-9A3D-53FCE3A04980}"/>
    <cellStyle name="Normal 29 2 2 3 3" xfId="5930" xr:uid="{688CE729-2845-4DD8-8018-735C01092ECE}"/>
    <cellStyle name="Normal 29 2 2 3 3 2" xfId="14378" xr:uid="{B24310C9-B3E2-462C-B0F8-6902475158CD}"/>
    <cellStyle name="Normal 29 2 2 3 3 2 2" xfId="31318" xr:uid="{51A1DE9A-BB9B-4D05-AE2F-21F18F8960F4}"/>
    <cellStyle name="Normal 29 2 2 3 3 3" xfId="22870" xr:uid="{FA00B31A-39CA-42A3-859B-C50DA16E253F}"/>
    <cellStyle name="Normal 29 2 2 3 4" xfId="10154" xr:uid="{F7AE9930-6DB5-494E-9CE4-50123AA00CF3}"/>
    <cellStyle name="Normal 29 2 2 3 4 2" xfId="27094" xr:uid="{27DF2C5A-EC22-4660-B700-E3F177D287DA}"/>
    <cellStyle name="Normal 29 2 2 3 5" xfId="18646" xr:uid="{5E141A27-3A43-4E1C-9F9C-643E519921D8}"/>
    <cellStyle name="Normal 29 2 2 4" xfId="2760" xr:uid="{8230F369-10E9-47D1-9B56-047F3E4EB586}"/>
    <cellStyle name="Normal 29 2 2 4 2" xfId="6986" xr:uid="{9F5FE217-19A1-4D9B-A197-FEB361B7E125}"/>
    <cellStyle name="Normal 29 2 2 4 2 2" xfId="15434" xr:uid="{87591396-BF0A-45EA-8E70-82B861A2C02A}"/>
    <cellStyle name="Normal 29 2 2 4 2 2 2" xfId="32374" xr:uid="{717A3538-033E-4377-B51B-7D0F97D8E70C}"/>
    <cellStyle name="Normal 29 2 2 4 2 3" xfId="23926" xr:uid="{94500167-A4B0-432E-9995-1646A226C244}"/>
    <cellStyle name="Normal 29 2 2 4 3" xfId="11210" xr:uid="{36370FF3-2EAE-42F2-BD4D-0AC6428F59CD}"/>
    <cellStyle name="Normal 29 2 2 4 3 2" xfId="28150" xr:uid="{2EDE14F4-B307-4AE9-BA61-D2341ABDA5CB}"/>
    <cellStyle name="Normal 29 2 2 4 4" xfId="19702" xr:uid="{31EDB6F0-9641-4616-9BB7-B67E4580C51B}"/>
    <cellStyle name="Normal 29 2 2 5" xfId="4874" xr:uid="{957F0187-60B5-48EF-9228-4390C07090FF}"/>
    <cellStyle name="Normal 29 2 2 5 2" xfId="13322" xr:uid="{97E8B897-60EA-464F-8F7A-600BB32874FA}"/>
    <cellStyle name="Normal 29 2 2 5 2 2" xfId="30262" xr:uid="{7A2D4263-906C-40BF-847E-009E6CF3A6B1}"/>
    <cellStyle name="Normal 29 2 2 5 3" xfId="21814" xr:uid="{BAD9A6D2-54CF-42F3-8CB8-7F40538A3AD2}"/>
    <cellStyle name="Normal 29 2 2 6" xfId="9098" xr:uid="{11C95324-CD52-4511-A06E-C7A6D826B823}"/>
    <cellStyle name="Normal 29 2 2 6 2" xfId="26038" xr:uid="{10920C9C-C888-4A8A-86C5-957595E3A321}"/>
    <cellStyle name="Normal 29 2 2 7" xfId="17590" xr:uid="{8E5010BE-487E-4E29-936C-CD289BBD36AF}"/>
    <cellStyle name="Normal 29 2 3" xfId="818" xr:uid="{C9D53F7F-3E63-4CA7-A64F-FAF589A7F7FE}"/>
    <cellStyle name="Normal 29 2 3 2" xfId="1880" xr:uid="{62A0F58C-A690-4A1A-99AE-761E363C7BEB}"/>
    <cellStyle name="Normal 29 2 3 2 2" xfId="3992" xr:uid="{3791F3DF-E460-4BCA-8A67-9DFBC7DEA2EC}"/>
    <cellStyle name="Normal 29 2 3 2 2 2" xfId="8218" xr:uid="{67BCA3CB-C188-49FD-BAC6-DABDDF1D4D76}"/>
    <cellStyle name="Normal 29 2 3 2 2 2 2" xfId="16666" xr:uid="{B7C09A05-A390-4EB0-84C3-BEE3733A0C20}"/>
    <cellStyle name="Normal 29 2 3 2 2 2 2 2" xfId="33606" xr:uid="{1C2C7661-E32F-4437-AA9A-412DDF922EA4}"/>
    <cellStyle name="Normal 29 2 3 2 2 2 3" xfId="25158" xr:uid="{262842CC-7A28-4326-8FAE-925973931E56}"/>
    <cellStyle name="Normal 29 2 3 2 2 3" xfId="12442" xr:uid="{1339F265-971D-473C-912B-744A4BDE8237}"/>
    <cellStyle name="Normal 29 2 3 2 2 3 2" xfId="29382" xr:uid="{A6D2D25F-4732-4800-8F65-C17624D96E80}"/>
    <cellStyle name="Normal 29 2 3 2 2 4" xfId="20934" xr:uid="{6A8F065A-503E-4AD3-AF13-C2A2F1FC26D5}"/>
    <cellStyle name="Normal 29 2 3 2 3" xfId="6106" xr:uid="{8AA9E13E-DA02-4062-A282-DBA9CD40B76D}"/>
    <cellStyle name="Normal 29 2 3 2 3 2" xfId="14554" xr:uid="{5601C7E3-5CAA-42C6-B630-58B538C4B75D}"/>
    <cellStyle name="Normal 29 2 3 2 3 2 2" xfId="31494" xr:uid="{EA080F6A-D680-49D7-B822-DB672A7C02A3}"/>
    <cellStyle name="Normal 29 2 3 2 3 3" xfId="23046" xr:uid="{F2F9681A-3E01-41C1-961B-94D124B9F212}"/>
    <cellStyle name="Normal 29 2 3 2 4" xfId="10330" xr:uid="{B55C82E8-9C71-4E69-A650-645376B56C92}"/>
    <cellStyle name="Normal 29 2 3 2 4 2" xfId="27270" xr:uid="{3DF74FE0-035D-4529-86A2-58B8DA250DB4}"/>
    <cellStyle name="Normal 29 2 3 2 5" xfId="18822" xr:uid="{DA0D1FC0-5D51-4295-BB40-DF93F2146A46}"/>
    <cellStyle name="Normal 29 2 3 3" xfId="2936" xr:uid="{7CE62108-C6FC-4436-AA90-379DF501F50D}"/>
    <cellStyle name="Normal 29 2 3 3 2" xfId="7162" xr:uid="{4B242C1F-9A0C-4CBF-868C-2551E40718B1}"/>
    <cellStyle name="Normal 29 2 3 3 2 2" xfId="15610" xr:uid="{2CB9AFDA-9DF6-44C3-9BE9-0BD18C3A3D24}"/>
    <cellStyle name="Normal 29 2 3 3 2 2 2" xfId="32550" xr:uid="{C4798AA7-95F6-47D8-B82A-CBB360FC3BEC}"/>
    <cellStyle name="Normal 29 2 3 3 2 3" xfId="24102" xr:uid="{997E4CED-25AD-48F9-B4D3-E30890FFEAC2}"/>
    <cellStyle name="Normal 29 2 3 3 3" xfId="11386" xr:uid="{2EEFBF95-DD34-4EDD-9756-DAEFC3EF62DD}"/>
    <cellStyle name="Normal 29 2 3 3 3 2" xfId="28326" xr:uid="{044DA6EC-A36E-47DD-B1D9-4032658FAF34}"/>
    <cellStyle name="Normal 29 2 3 3 4" xfId="19878" xr:uid="{BA7A8CE5-5C28-48F7-AB8A-9AD779F7A74F}"/>
    <cellStyle name="Normal 29 2 3 4" xfId="5050" xr:uid="{9D815E91-FA35-458C-8CE6-24E58055FC09}"/>
    <cellStyle name="Normal 29 2 3 4 2" xfId="13498" xr:uid="{C41AB6EC-5975-4494-A58C-1DCF460B08B6}"/>
    <cellStyle name="Normal 29 2 3 4 2 2" xfId="30438" xr:uid="{0F1876BE-0D08-47AF-807E-BC3E96139EE7}"/>
    <cellStyle name="Normal 29 2 3 4 3" xfId="21990" xr:uid="{37B74C4B-8FA3-42F3-821D-7C7B3D995992}"/>
    <cellStyle name="Normal 29 2 3 5" xfId="9274" xr:uid="{80BD5291-C719-4A75-898B-3A2F402118AB}"/>
    <cellStyle name="Normal 29 2 3 5 2" xfId="26214" xr:uid="{9980A6E3-7B9B-44C4-9861-B17FDB2FA60D}"/>
    <cellStyle name="Normal 29 2 3 6" xfId="17766" xr:uid="{47A6A71D-C7DA-492E-940B-6103E57D98E9}"/>
    <cellStyle name="Normal 29 2 4" xfId="1170" xr:uid="{7D5CE2B0-99DC-43A9-B947-D64136622923}"/>
    <cellStyle name="Normal 29 2 4 2" xfId="2232" xr:uid="{FB5BE740-57D2-472C-8CF5-CC64B022108C}"/>
    <cellStyle name="Normal 29 2 4 2 2" xfId="4344" xr:uid="{DF69466E-CE0C-4A06-9026-AC5814DBEE0F}"/>
    <cellStyle name="Normal 29 2 4 2 2 2" xfId="8570" xr:uid="{54BF84DF-99D4-45BB-8128-6C73F8369408}"/>
    <cellStyle name="Normal 29 2 4 2 2 2 2" xfId="17018" xr:uid="{AF3C8415-0199-41F2-A367-07A7A7B7BDCE}"/>
    <cellStyle name="Normal 29 2 4 2 2 2 2 2" xfId="33958" xr:uid="{ADA56ACB-A593-4C06-879B-5658CB628EDA}"/>
    <cellStyle name="Normal 29 2 4 2 2 2 3" xfId="25510" xr:uid="{7709D703-2B07-4437-9BAC-F2B70218127A}"/>
    <cellStyle name="Normal 29 2 4 2 2 3" xfId="12794" xr:uid="{0ED2B4EA-23FF-4075-B37C-66E20B13B041}"/>
    <cellStyle name="Normal 29 2 4 2 2 3 2" xfId="29734" xr:uid="{A23D406A-01B8-42AE-B069-27A5B66887B3}"/>
    <cellStyle name="Normal 29 2 4 2 2 4" xfId="21286" xr:uid="{C5888329-A9A4-417F-B9A8-101ABDF2D13C}"/>
    <cellStyle name="Normal 29 2 4 2 3" xfId="6458" xr:uid="{93B0AE37-582E-41C1-BC21-1C9EF9D11588}"/>
    <cellStyle name="Normal 29 2 4 2 3 2" xfId="14906" xr:uid="{7BF57152-6DAD-4FCF-8982-B43CD33EE6B0}"/>
    <cellStyle name="Normal 29 2 4 2 3 2 2" xfId="31846" xr:uid="{D832C8BB-4AD0-41BC-8616-4E8889214B62}"/>
    <cellStyle name="Normal 29 2 4 2 3 3" xfId="23398" xr:uid="{C8EEF155-3025-4AB5-92E8-1E7E032A2DA7}"/>
    <cellStyle name="Normal 29 2 4 2 4" xfId="10682" xr:uid="{2F410A37-B9B9-4013-BCF2-01434CF5F332}"/>
    <cellStyle name="Normal 29 2 4 2 4 2" xfId="27622" xr:uid="{A4288BCF-BC5E-4136-A0D4-F218BE0189F2}"/>
    <cellStyle name="Normal 29 2 4 2 5" xfId="19174" xr:uid="{70619248-C913-46A5-90D5-8826E1B14D83}"/>
    <cellStyle name="Normal 29 2 4 3" xfId="3288" xr:uid="{97784ECB-D50F-410A-9839-294016D2CF2A}"/>
    <cellStyle name="Normal 29 2 4 3 2" xfId="7514" xr:uid="{B7ED53DE-F3B3-4C4D-B1C9-EFAF9DC7C0C1}"/>
    <cellStyle name="Normal 29 2 4 3 2 2" xfId="15962" xr:uid="{6C810622-1C15-441A-9CF9-7D4EB2076035}"/>
    <cellStyle name="Normal 29 2 4 3 2 2 2" xfId="32902" xr:uid="{E4FAFF85-B5B1-4AED-AA57-DF0494E85E11}"/>
    <cellStyle name="Normal 29 2 4 3 2 3" xfId="24454" xr:uid="{98121492-1BBC-451F-938A-27653E2CE0BF}"/>
    <cellStyle name="Normal 29 2 4 3 3" xfId="11738" xr:uid="{45DDD11D-6250-44EA-8E02-09A2101D11A6}"/>
    <cellStyle name="Normal 29 2 4 3 3 2" xfId="28678" xr:uid="{EFF1EF9E-B002-4D5F-82FF-CF93BF3B320C}"/>
    <cellStyle name="Normal 29 2 4 3 4" xfId="20230" xr:uid="{6D3E4366-FBE9-444D-A18A-D5039B9E7945}"/>
    <cellStyle name="Normal 29 2 4 4" xfId="5402" xr:uid="{F9C7C7C6-ACE7-4606-95E9-4FDC4D8022E7}"/>
    <cellStyle name="Normal 29 2 4 4 2" xfId="13850" xr:uid="{69293DDD-DC86-44D5-B228-9E624B2631AD}"/>
    <cellStyle name="Normal 29 2 4 4 2 2" xfId="30790" xr:uid="{FAA12EFD-0F55-42E5-BF59-DA40CB9DA47B}"/>
    <cellStyle name="Normal 29 2 4 4 3" xfId="22342" xr:uid="{9D66194B-AD66-4C76-8D80-5A36BBAE5535}"/>
    <cellStyle name="Normal 29 2 4 5" xfId="9626" xr:uid="{A245A200-ED18-4D56-A852-FAE7935E3B61}"/>
    <cellStyle name="Normal 29 2 4 5 2" xfId="26566" xr:uid="{368D5A02-DA07-4B77-9E44-17FE29CD9615}"/>
    <cellStyle name="Normal 29 2 4 6" xfId="18118" xr:uid="{FA299B25-A66E-4D65-AADA-A9F5E11CE50B}"/>
    <cellStyle name="Normal 29 2 5" xfId="1352" xr:uid="{68BE55A3-87D2-42A4-95D7-94FBE9DE31CA}"/>
    <cellStyle name="Normal 29 2 5 2" xfId="2408" xr:uid="{388A529F-94A6-4063-BB65-F1A1513BF884}"/>
    <cellStyle name="Normal 29 2 5 2 2" xfId="4520" xr:uid="{22DC72FE-5E53-461B-8785-C928DA3192EA}"/>
    <cellStyle name="Normal 29 2 5 2 2 2" xfId="8746" xr:uid="{D57CE29D-0E8F-481E-BAAB-E675E7598107}"/>
    <cellStyle name="Normal 29 2 5 2 2 2 2" xfId="17194" xr:uid="{0E44A602-C03E-47A5-AA8E-7A8ABD44D581}"/>
    <cellStyle name="Normal 29 2 5 2 2 2 2 2" xfId="34134" xr:uid="{F8EC03E0-1F63-4BC5-98E3-8ED33C47FA7B}"/>
    <cellStyle name="Normal 29 2 5 2 2 2 3" xfId="25686" xr:uid="{CF231319-EA1C-4D5C-8D49-5195DDF83106}"/>
    <cellStyle name="Normal 29 2 5 2 2 3" xfId="12970" xr:uid="{CF768297-7DB3-4C0E-B09C-A1D827BB6568}"/>
    <cellStyle name="Normal 29 2 5 2 2 3 2" xfId="29910" xr:uid="{7788E950-9070-4239-9EBE-7DAEABF02BDC}"/>
    <cellStyle name="Normal 29 2 5 2 2 4" xfId="21462" xr:uid="{B31070A8-E968-46E0-B9F6-8EB149AFDA9E}"/>
    <cellStyle name="Normal 29 2 5 2 3" xfId="6634" xr:uid="{84A49950-FC7B-4A9F-A3F0-6338557DEAA0}"/>
    <cellStyle name="Normal 29 2 5 2 3 2" xfId="15082" xr:uid="{0EF4266D-75BD-431A-8D50-F02512982141}"/>
    <cellStyle name="Normal 29 2 5 2 3 2 2" xfId="32022" xr:uid="{147D7B62-4CFC-4F01-A921-7E416DDD02BD}"/>
    <cellStyle name="Normal 29 2 5 2 3 3" xfId="23574" xr:uid="{3998D52E-BA65-4F37-B21F-E803C9E0B94E}"/>
    <cellStyle name="Normal 29 2 5 2 4" xfId="10858" xr:uid="{64A4E318-18AE-422B-8369-E8E84C4B70AC}"/>
    <cellStyle name="Normal 29 2 5 2 4 2" xfId="27798" xr:uid="{DBCBEF0F-8AF3-42D0-AFD7-1AE94A7D69B6}"/>
    <cellStyle name="Normal 29 2 5 2 5" xfId="19350" xr:uid="{C6C317FB-01EC-4138-9BE2-D67A6FF1EE87}"/>
    <cellStyle name="Normal 29 2 5 3" xfId="3464" xr:uid="{7B727261-1BDF-485C-AB71-D0583B3F4FD4}"/>
    <cellStyle name="Normal 29 2 5 3 2" xfId="7690" xr:uid="{7CD5CB14-04A4-4807-80BA-59A90E8EC19C}"/>
    <cellStyle name="Normal 29 2 5 3 2 2" xfId="16138" xr:uid="{7E2D67F4-DF4A-42CD-92E1-D975FE48C12C}"/>
    <cellStyle name="Normal 29 2 5 3 2 2 2" xfId="33078" xr:uid="{DF90458A-430F-43A8-8AE6-1C5DD05F190B}"/>
    <cellStyle name="Normal 29 2 5 3 2 3" xfId="24630" xr:uid="{D8891DF8-7898-436B-8D8C-F66BA854100B}"/>
    <cellStyle name="Normal 29 2 5 3 3" xfId="11914" xr:uid="{AC1714D2-5990-435F-A088-ED3D023C5AB7}"/>
    <cellStyle name="Normal 29 2 5 3 3 2" xfId="28854" xr:uid="{3B76F0F0-7790-4FB9-898E-87DDCEEA15C3}"/>
    <cellStyle name="Normal 29 2 5 3 4" xfId="20406" xr:uid="{5DF1705D-BD03-435A-8BA3-4CA9387A5EC8}"/>
    <cellStyle name="Normal 29 2 5 4" xfId="5578" xr:uid="{1E8A5332-8759-438D-A7EF-6DFE8B749CB2}"/>
    <cellStyle name="Normal 29 2 5 4 2" xfId="14026" xr:uid="{86A6B18A-2E20-4C96-9157-F131BEEE9C9A}"/>
    <cellStyle name="Normal 29 2 5 4 2 2" xfId="30966" xr:uid="{406A8347-11A9-467D-8380-B9185679290E}"/>
    <cellStyle name="Normal 29 2 5 4 3" xfId="22518" xr:uid="{37A2D754-2772-44F2-B6FF-D9188C00FC6B}"/>
    <cellStyle name="Normal 29 2 5 5" xfId="9802" xr:uid="{9D34CE11-39D5-455F-A292-3C24BD71035E}"/>
    <cellStyle name="Normal 29 2 5 5 2" xfId="26742" xr:uid="{185922E9-AA1A-455B-89C7-9AE7786D93BE}"/>
    <cellStyle name="Normal 29 2 5 6" xfId="18294" xr:uid="{FB23F7D1-6EA3-4494-A802-E58FEF408A76}"/>
    <cellStyle name="Normal 29 2 6" xfId="1528" xr:uid="{E725D09E-A75A-4D22-93D1-ECD6331E0DEB}"/>
    <cellStyle name="Normal 29 2 6 2" xfId="3640" xr:uid="{B1874F07-804F-4AB3-83D3-9F88DF744E66}"/>
    <cellStyle name="Normal 29 2 6 2 2" xfId="7866" xr:uid="{4A750B66-2AE3-480B-88BE-43AA29AC8142}"/>
    <cellStyle name="Normal 29 2 6 2 2 2" xfId="16314" xr:uid="{C4285454-1502-4E6D-B6B5-4A6CE62FFE7D}"/>
    <cellStyle name="Normal 29 2 6 2 2 2 2" xfId="33254" xr:uid="{A497EB2C-4D3A-4BA4-A4DC-D2BD57485C87}"/>
    <cellStyle name="Normal 29 2 6 2 2 3" xfId="24806" xr:uid="{28584587-488C-4950-B1F1-1AF301FD2AEA}"/>
    <cellStyle name="Normal 29 2 6 2 3" xfId="12090" xr:uid="{E6C2851E-27BC-415F-BD61-96B292DF11EB}"/>
    <cellStyle name="Normal 29 2 6 2 3 2" xfId="29030" xr:uid="{FA876C0D-EBEA-42A7-AA7F-6E3EF6122182}"/>
    <cellStyle name="Normal 29 2 6 2 4" xfId="20582" xr:uid="{09B5C8E3-375E-48C4-B4ED-9719703B050B}"/>
    <cellStyle name="Normal 29 2 6 3" xfId="5754" xr:uid="{DF4E79FB-9115-4DD8-9E6A-7F1650D19D36}"/>
    <cellStyle name="Normal 29 2 6 3 2" xfId="14202" xr:uid="{6979E744-4A88-4537-94FE-2C03B71CD3D6}"/>
    <cellStyle name="Normal 29 2 6 3 2 2" xfId="31142" xr:uid="{020C26A8-398C-4BBC-B7F9-4AAB3431E64D}"/>
    <cellStyle name="Normal 29 2 6 3 3" xfId="22694" xr:uid="{BB0159C8-25EE-4A33-83C1-EAAE84E604A4}"/>
    <cellStyle name="Normal 29 2 6 4" xfId="9978" xr:uid="{B48DC587-7646-4FD4-BB41-5FF331AD3358}"/>
    <cellStyle name="Normal 29 2 6 4 2" xfId="26918" xr:uid="{2991E967-77E5-4DB8-BED7-BD68B214F4D5}"/>
    <cellStyle name="Normal 29 2 6 5" xfId="18470" xr:uid="{53481C89-447A-4ED7-A164-525C157243CF}"/>
    <cellStyle name="Normal 29 2 7" xfId="2584" xr:uid="{56AEF954-373B-405B-9F3E-78E037BEFD01}"/>
    <cellStyle name="Normal 29 2 7 2" xfId="6810" xr:uid="{F3960D42-45A7-45D1-8C61-696472764045}"/>
    <cellStyle name="Normal 29 2 7 2 2" xfId="15258" xr:uid="{EF7A089D-831B-4424-846E-952010793B21}"/>
    <cellStyle name="Normal 29 2 7 2 2 2" xfId="32198" xr:uid="{4043091D-FB17-41E0-8FB7-D474466ED48A}"/>
    <cellStyle name="Normal 29 2 7 2 3" xfId="23750" xr:uid="{434C9A05-C26F-4C8C-B46D-6502D5C054CA}"/>
    <cellStyle name="Normal 29 2 7 3" xfId="11034" xr:uid="{B23F186F-0964-477E-8FE0-0C21C8D3826F}"/>
    <cellStyle name="Normal 29 2 7 3 2" xfId="27974" xr:uid="{2F95C7B3-7A7E-47A5-B5BE-524690966A8B}"/>
    <cellStyle name="Normal 29 2 7 4" xfId="19526" xr:uid="{09DDD22D-67C8-43B4-B5FC-BF5FFF196F72}"/>
    <cellStyle name="Normal 29 2 8" xfId="4697" xr:uid="{11132061-C026-4821-8763-F427267A9CEB}"/>
    <cellStyle name="Normal 29 2 8 2" xfId="13146" xr:uid="{A7CE6DC7-B0B6-4819-AE71-E0A61A416F70}"/>
    <cellStyle name="Normal 29 2 8 2 2" xfId="30086" xr:uid="{706EB26F-25FD-43F9-8A1B-2FBE631DC7C2}"/>
    <cellStyle name="Normal 29 2 8 3" xfId="21638" xr:uid="{3BB56C33-EAC7-4DA5-9933-BA3EED28650B}"/>
    <cellStyle name="Normal 29 2 9" xfId="8922" xr:uid="{1533B184-AFAD-403A-9F37-EFF58860C660}"/>
    <cellStyle name="Normal 29 2 9 2" xfId="25862" xr:uid="{6808EDF3-72FB-45C9-ADFF-65E57BED1251}"/>
    <cellStyle name="Normal 29 3" xfId="332" xr:uid="{A3D11286-2889-47A6-B7F7-3057C011D7DF}"/>
    <cellStyle name="Normal 29 3 10" xfId="17415" xr:uid="{35B5CC78-1696-4F56-86CF-E2A1BA6D587F}"/>
    <cellStyle name="Normal 29 3 2" xfId="643" xr:uid="{1AAD33DA-7727-4FF4-B58C-9BDBAC5F01D9}"/>
    <cellStyle name="Normal 29 3 2 2" xfId="995" xr:uid="{38F71A87-CE1D-406A-B8F8-388986AC3BB8}"/>
    <cellStyle name="Normal 29 3 2 2 2" xfId="2057" xr:uid="{F6D1FDD6-9EA1-4327-B731-D9B632D0EA79}"/>
    <cellStyle name="Normal 29 3 2 2 2 2" xfId="4169" xr:uid="{F8E5C5DF-5FCA-45D4-B74B-28E4657E260E}"/>
    <cellStyle name="Normal 29 3 2 2 2 2 2" xfId="8395" xr:uid="{96D014DC-E939-4A79-80D3-4AD4153240E3}"/>
    <cellStyle name="Normal 29 3 2 2 2 2 2 2" xfId="16843" xr:uid="{AD09C984-0033-43A0-9214-28F77B294E45}"/>
    <cellStyle name="Normal 29 3 2 2 2 2 2 2 2" xfId="33783" xr:uid="{12B639EC-42D7-4603-BFF0-5AF92809FAB2}"/>
    <cellStyle name="Normal 29 3 2 2 2 2 2 3" xfId="25335" xr:uid="{C3588278-A66E-4F7D-9B52-803C9C103F60}"/>
    <cellStyle name="Normal 29 3 2 2 2 2 3" xfId="12619" xr:uid="{87D851CE-34B9-4DF9-860F-555DB0E0DBA6}"/>
    <cellStyle name="Normal 29 3 2 2 2 2 3 2" xfId="29559" xr:uid="{3245BDFF-915C-4346-B776-5F6A8D437AA9}"/>
    <cellStyle name="Normal 29 3 2 2 2 2 4" xfId="21111" xr:uid="{2100B2A8-6349-443D-A23C-7848E569B91E}"/>
    <cellStyle name="Normal 29 3 2 2 2 3" xfId="6283" xr:uid="{50A20DAD-1327-40E1-BAC0-BE69227DAAF1}"/>
    <cellStyle name="Normal 29 3 2 2 2 3 2" xfId="14731" xr:uid="{71271528-44E8-447C-9377-C5E278365706}"/>
    <cellStyle name="Normal 29 3 2 2 2 3 2 2" xfId="31671" xr:uid="{D9B55596-0225-4B35-8EE5-86B6E5617E41}"/>
    <cellStyle name="Normal 29 3 2 2 2 3 3" xfId="23223" xr:uid="{B0C21BE5-8D1F-4CF7-B676-E83FC67C5568}"/>
    <cellStyle name="Normal 29 3 2 2 2 4" xfId="10507" xr:uid="{7B2CDFDE-400A-4247-872D-1A134A1DA6F0}"/>
    <cellStyle name="Normal 29 3 2 2 2 4 2" xfId="27447" xr:uid="{A7214ADD-BDC2-43DE-A704-5649A50AB969}"/>
    <cellStyle name="Normal 29 3 2 2 2 5" xfId="18999" xr:uid="{2697E7AC-8809-43B8-8F30-4C5CF4D2FC63}"/>
    <cellStyle name="Normal 29 3 2 2 3" xfId="3113" xr:uid="{0506C7D3-01A6-43D5-A6F3-106A02AB54BC}"/>
    <cellStyle name="Normal 29 3 2 2 3 2" xfId="7339" xr:uid="{DFBB2CF2-AA21-47B2-9206-A5F7A108254A}"/>
    <cellStyle name="Normal 29 3 2 2 3 2 2" xfId="15787" xr:uid="{3DA14EA1-9A22-465C-9528-939DD9F9B2DE}"/>
    <cellStyle name="Normal 29 3 2 2 3 2 2 2" xfId="32727" xr:uid="{8CB60075-0F80-488E-A0FE-9F530A892C96}"/>
    <cellStyle name="Normal 29 3 2 2 3 2 3" xfId="24279" xr:uid="{8AF682DC-1E33-4C0B-AE55-A2A6A64811A3}"/>
    <cellStyle name="Normal 29 3 2 2 3 3" xfId="11563" xr:uid="{7837A4CA-C51D-4866-B0B5-66E9852B0B5F}"/>
    <cellStyle name="Normal 29 3 2 2 3 3 2" xfId="28503" xr:uid="{44A48657-E215-43C6-905E-DA072FA5DD41}"/>
    <cellStyle name="Normal 29 3 2 2 3 4" xfId="20055" xr:uid="{32FDC2D5-5B3D-4AB9-9673-37CE919D70EC}"/>
    <cellStyle name="Normal 29 3 2 2 4" xfId="5227" xr:uid="{A7E72341-75D9-4DB7-B1F9-472F5DADADF4}"/>
    <cellStyle name="Normal 29 3 2 2 4 2" xfId="13675" xr:uid="{A6AD91CA-2750-499C-B942-3244A98C66CE}"/>
    <cellStyle name="Normal 29 3 2 2 4 2 2" xfId="30615" xr:uid="{AE64A4D2-4998-405D-B80B-412689D2B68B}"/>
    <cellStyle name="Normal 29 3 2 2 4 3" xfId="22167" xr:uid="{D10814F9-3BB1-4F3B-BA08-2959689C2745}"/>
    <cellStyle name="Normal 29 3 2 2 5" xfId="9451" xr:uid="{FBD88B66-5CFC-459F-9325-33E48673AFD8}"/>
    <cellStyle name="Normal 29 3 2 2 5 2" xfId="26391" xr:uid="{13F84981-EC7B-4246-9118-4EC95D88B54D}"/>
    <cellStyle name="Normal 29 3 2 2 6" xfId="17943" xr:uid="{DEA0CD94-615B-4696-BFD9-94FE056269B2}"/>
    <cellStyle name="Normal 29 3 2 3" xfId="1705" xr:uid="{75EFB4A0-D1AF-44AB-BBD4-11DE4CF172A6}"/>
    <cellStyle name="Normal 29 3 2 3 2" xfId="3817" xr:uid="{80BEBBC7-0EBE-4EBF-ABC8-A890766F9C42}"/>
    <cellStyle name="Normal 29 3 2 3 2 2" xfId="8043" xr:uid="{14E526A4-B1EA-4D74-88EB-6674BA8A9E65}"/>
    <cellStyle name="Normal 29 3 2 3 2 2 2" xfId="16491" xr:uid="{8B068101-C6BE-45B9-A1E4-34286BB7F2BE}"/>
    <cellStyle name="Normal 29 3 2 3 2 2 2 2" xfId="33431" xr:uid="{F6A27448-67B9-4DEC-BE9B-947558BF7DF9}"/>
    <cellStyle name="Normal 29 3 2 3 2 2 3" xfId="24983" xr:uid="{BA059525-C2BE-47EC-8743-22AC1F8EF482}"/>
    <cellStyle name="Normal 29 3 2 3 2 3" xfId="12267" xr:uid="{471AC94A-BC1B-4C45-9E22-32E6A21061DB}"/>
    <cellStyle name="Normal 29 3 2 3 2 3 2" xfId="29207" xr:uid="{D3931DA4-DD1F-4EEE-86C7-A43675BD4B2D}"/>
    <cellStyle name="Normal 29 3 2 3 2 4" xfId="20759" xr:uid="{123A4C46-BBA5-4D37-94C6-FF4DD141412F}"/>
    <cellStyle name="Normal 29 3 2 3 3" xfId="5931" xr:uid="{BCFC8947-68CC-4F54-8B90-2325115AC2A4}"/>
    <cellStyle name="Normal 29 3 2 3 3 2" xfId="14379" xr:uid="{087DF375-F65C-4350-B861-6C5E9AB2DAF5}"/>
    <cellStyle name="Normal 29 3 2 3 3 2 2" xfId="31319" xr:uid="{9433D7B2-3B6B-48EE-B24B-86CB904DD864}"/>
    <cellStyle name="Normal 29 3 2 3 3 3" xfId="22871" xr:uid="{EB5DA0E5-01DE-43D0-A72E-3109B19BFE04}"/>
    <cellStyle name="Normal 29 3 2 3 4" xfId="10155" xr:uid="{77C60B1B-5725-40B6-8D91-BCFE047B0152}"/>
    <cellStyle name="Normal 29 3 2 3 4 2" xfId="27095" xr:uid="{D0FA2A9D-B7F0-40EF-B4C1-AC370F19585E}"/>
    <cellStyle name="Normal 29 3 2 3 5" xfId="18647" xr:uid="{22997885-34C4-4A20-8A25-8B45E32F792A}"/>
    <cellStyle name="Normal 29 3 2 4" xfId="2761" xr:uid="{747AF85E-0125-4E62-BF15-278A88628C51}"/>
    <cellStyle name="Normal 29 3 2 4 2" xfId="6987" xr:uid="{8C2725AD-0676-4D9D-B584-2E6F22AE568C}"/>
    <cellStyle name="Normal 29 3 2 4 2 2" xfId="15435" xr:uid="{339D9B84-CEC5-4E6E-B6F9-3AF4E126B9E2}"/>
    <cellStyle name="Normal 29 3 2 4 2 2 2" xfId="32375" xr:uid="{EDFC363A-CBDB-4065-AAAF-4A041F7EA5F5}"/>
    <cellStyle name="Normal 29 3 2 4 2 3" xfId="23927" xr:uid="{195DEF42-4DF6-4CE0-8091-1FB76C78A8AD}"/>
    <cellStyle name="Normal 29 3 2 4 3" xfId="11211" xr:uid="{2BED3759-E37A-4627-8B20-B3A02FD22F82}"/>
    <cellStyle name="Normal 29 3 2 4 3 2" xfId="28151" xr:uid="{43997B56-6C57-4816-BC7C-08B7EB887054}"/>
    <cellStyle name="Normal 29 3 2 4 4" xfId="19703" xr:uid="{76406876-6CEF-49EB-B200-E0C7D0530C97}"/>
    <cellStyle name="Normal 29 3 2 5" xfId="4875" xr:uid="{BD44B396-B717-471C-8566-B99257DF31C2}"/>
    <cellStyle name="Normal 29 3 2 5 2" xfId="13323" xr:uid="{715661D8-A825-4D0D-BAA5-1BC2E845DFEB}"/>
    <cellStyle name="Normal 29 3 2 5 2 2" xfId="30263" xr:uid="{C9C681A9-DEB2-406E-9985-8979DE3FE14C}"/>
    <cellStyle name="Normal 29 3 2 5 3" xfId="21815" xr:uid="{564146E9-D8C8-44BC-BED0-53489828DFA5}"/>
    <cellStyle name="Normal 29 3 2 6" xfId="9099" xr:uid="{01D2D871-82BB-40B3-8041-DCC70EBE3CFD}"/>
    <cellStyle name="Normal 29 3 2 6 2" xfId="26039" xr:uid="{BAD36734-E334-4B8D-A4ED-B6420B6EEBB3}"/>
    <cellStyle name="Normal 29 3 2 7" xfId="17591" xr:uid="{EB02A5B3-8147-4BA0-99D2-D15101847F01}"/>
    <cellStyle name="Normal 29 3 3" xfId="819" xr:uid="{B62F325C-2032-48AE-9EC8-88B645E67930}"/>
    <cellStyle name="Normal 29 3 3 2" xfId="1881" xr:uid="{386A38BA-0FC8-4413-B2F4-1986EB9F08C5}"/>
    <cellStyle name="Normal 29 3 3 2 2" xfId="3993" xr:uid="{9FC6FCE6-AB5C-4C86-919A-F8B18370E24F}"/>
    <cellStyle name="Normal 29 3 3 2 2 2" xfId="8219" xr:uid="{BD7DE426-A14A-4EA6-8C1D-530E58F5753E}"/>
    <cellStyle name="Normal 29 3 3 2 2 2 2" xfId="16667" xr:uid="{1EBE64B9-65E3-4E51-A72E-7F2A28D722FB}"/>
    <cellStyle name="Normal 29 3 3 2 2 2 2 2" xfId="33607" xr:uid="{33C151CB-C24D-4E7B-9BCD-042800AB86FF}"/>
    <cellStyle name="Normal 29 3 3 2 2 2 3" xfId="25159" xr:uid="{2AE0FED3-E8A9-4B8A-B5A3-F053FE676DB1}"/>
    <cellStyle name="Normal 29 3 3 2 2 3" xfId="12443" xr:uid="{149D7440-D1BF-434E-8655-2DE1FDAF83D5}"/>
    <cellStyle name="Normal 29 3 3 2 2 3 2" xfId="29383" xr:uid="{42D5A64E-EF9E-49E6-B7E7-556B10F5DCBD}"/>
    <cellStyle name="Normal 29 3 3 2 2 4" xfId="20935" xr:uid="{9E0FD71F-D0A3-4EF1-B39A-CE9838168841}"/>
    <cellStyle name="Normal 29 3 3 2 3" xfId="6107" xr:uid="{9CE7F172-AA9B-4124-8AA3-60E6F2A2C57C}"/>
    <cellStyle name="Normal 29 3 3 2 3 2" xfId="14555" xr:uid="{A91CFCBA-0EA7-4F16-92CE-E25EC9AF95D4}"/>
    <cellStyle name="Normal 29 3 3 2 3 2 2" xfId="31495" xr:uid="{A3D1BDA8-3D79-4A62-AD9F-FE209520602B}"/>
    <cellStyle name="Normal 29 3 3 2 3 3" xfId="23047" xr:uid="{C4330D8E-7AF7-48E1-A029-D9881DF35D70}"/>
    <cellStyle name="Normal 29 3 3 2 4" xfId="10331" xr:uid="{5A2B218F-86EC-47D0-8D71-C2DDF6DF594D}"/>
    <cellStyle name="Normal 29 3 3 2 4 2" xfId="27271" xr:uid="{F5141CA2-E177-4FBE-BA64-1850C5A36780}"/>
    <cellStyle name="Normal 29 3 3 2 5" xfId="18823" xr:uid="{FD0FC888-04A3-40B0-8EDC-726D6F21273C}"/>
    <cellStyle name="Normal 29 3 3 3" xfId="2937" xr:uid="{3F38BEFA-3AD6-436E-A10B-96395C32FBB6}"/>
    <cellStyle name="Normal 29 3 3 3 2" xfId="7163" xr:uid="{F3B77DDD-67B9-40ED-9287-4F01E2A3C499}"/>
    <cellStyle name="Normal 29 3 3 3 2 2" xfId="15611" xr:uid="{D9CA99C9-F004-4836-9598-BBB5430917A1}"/>
    <cellStyle name="Normal 29 3 3 3 2 2 2" xfId="32551" xr:uid="{5D3665E0-89E0-42BE-8BAA-995D1755CC50}"/>
    <cellStyle name="Normal 29 3 3 3 2 3" xfId="24103" xr:uid="{6F6E8F7F-FD7C-4413-9A31-49E9D0DDB148}"/>
    <cellStyle name="Normal 29 3 3 3 3" xfId="11387" xr:uid="{F363C968-F794-4B9C-8C8A-B474F01E93A1}"/>
    <cellStyle name="Normal 29 3 3 3 3 2" xfId="28327" xr:uid="{8D815881-7587-4439-8054-62DCF273F9A7}"/>
    <cellStyle name="Normal 29 3 3 3 4" xfId="19879" xr:uid="{C708F29A-84BF-45C3-BF49-F00AB9B29B93}"/>
    <cellStyle name="Normal 29 3 3 4" xfId="5051" xr:uid="{9BF7D43E-D605-459A-A960-C4A5074CD81E}"/>
    <cellStyle name="Normal 29 3 3 4 2" xfId="13499" xr:uid="{D7F04218-6AA8-4E28-98BC-C409ADFD862B}"/>
    <cellStyle name="Normal 29 3 3 4 2 2" xfId="30439" xr:uid="{C44AD469-939D-4601-AA2F-B42469F2E368}"/>
    <cellStyle name="Normal 29 3 3 4 3" xfId="21991" xr:uid="{CD36FD88-ED2D-4FB2-9BBD-4B0AACEDB8BA}"/>
    <cellStyle name="Normal 29 3 3 5" xfId="9275" xr:uid="{EB6A873D-1752-4853-972B-5B4134DC9CD9}"/>
    <cellStyle name="Normal 29 3 3 5 2" xfId="26215" xr:uid="{E8B65320-BAA7-48E0-B7D5-C1BD3F2FA67B}"/>
    <cellStyle name="Normal 29 3 3 6" xfId="17767" xr:uid="{3521D676-0623-4BD9-B201-732BDB5883E4}"/>
    <cellStyle name="Normal 29 3 4" xfId="1171" xr:uid="{4C93DA5C-2A8F-4DBA-924E-930C60E9574F}"/>
    <cellStyle name="Normal 29 3 4 2" xfId="2233" xr:uid="{BBBF0A44-4FA4-466F-95E3-51EFAC84668B}"/>
    <cellStyle name="Normal 29 3 4 2 2" xfId="4345" xr:uid="{A85EC0DE-75C1-4DDD-ACA5-4DE3BBC19FC3}"/>
    <cellStyle name="Normal 29 3 4 2 2 2" xfId="8571" xr:uid="{2436C337-801D-46D7-A3B3-3709061CAF4C}"/>
    <cellStyle name="Normal 29 3 4 2 2 2 2" xfId="17019" xr:uid="{874BFE33-868A-4E80-BF1D-0B7C514128E6}"/>
    <cellStyle name="Normal 29 3 4 2 2 2 2 2" xfId="33959" xr:uid="{7F6D73EA-FA82-4681-B313-5BC36438C75B}"/>
    <cellStyle name="Normal 29 3 4 2 2 2 3" xfId="25511" xr:uid="{903C59DD-BEAB-4095-BCE6-1663F1221334}"/>
    <cellStyle name="Normal 29 3 4 2 2 3" xfId="12795" xr:uid="{592DB54A-AF40-4138-B1B5-BA6475CEB880}"/>
    <cellStyle name="Normal 29 3 4 2 2 3 2" xfId="29735" xr:uid="{30248A87-967D-48F6-A7DC-F5701B5EA819}"/>
    <cellStyle name="Normal 29 3 4 2 2 4" xfId="21287" xr:uid="{AE5CFCB8-8BC8-44A8-ABDF-C03D8C8E1B57}"/>
    <cellStyle name="Normal 29 3 4 2 3" xfId="6459" xr:uid="{2BECF722-D781-48C1-9E3E-A745409BBB3E}"/>
    <cellStyle name="Normal 29 3 4 2 3 2" xfId="14907" xr:uid="{3573BA2A-86D7-4CF9-8322-E822E74E0AC7}"/>
    <cellStyle name="Normal 29 3 4 2 3 2 2" xfId="31847" xr:uid="{A11422C5-CD7E-476B-B685-029A31C726EC}"/>
    <cellStyle name="Normal 29 3 4 2 3 3" xfId="23399" xr:uid="{CC5D3673-1490-4696-B448-10AD6F248684}"/>
    <cellStyle name="Normal 29 3 4 2 4" xfId="10683" xr:uid="{BE7B3189-7E16-4A94-97C6-0A16F7B0261B}"/>
    <cellStyle name="Normal 29 3 4 2 4 2" xfId="27623" xr:uid="{8F2079BE-CA8B-4309-805D-076758AD5E5B}"/>
    <cellStyle name="Normal 29 3 4 2 5" xfId="19175" xr:uid="{75C0B121-B450-4B54-8CC6-F528900DC00B}"/>
    <cellStyle name="Normal 29 3 4 3" xfId="3289" xr:uid="{AF5E6D6D-380F-439E-91B2-402A40DE802F}"/>
    <cellStyle name="Normal 29 3 4 3 2" xfId="7515" xr:uid="{006E6200-4802-434C-8DDB-328A3251524D}"/>
    <cellStyle name="Normal 29 3 4 3 2 2" xfId="15963" xr:uid="{71F66CC7-79A6-43BC-8C0F-C2480A0B0511}"/>
    <cellStyle name="Normal 29 3 4 3 2 2 2" xfId="32903" xr:uid="{F0F0D5B1-3D20-472E-AFF9-3148DDC2458D}"/>
    <cellStyle name="Normal 29 3 4 3 2 3" xfId="24455" xr:uid="{BB288C1F-6327-418B-A08E-BDFD217B0A3B}"/>
    <cellStyle name="Normal 29 3 4 3 3" xfId="11739" xr:uid="{0A58B9DC-424C-4D82-B569-9FFA14DD3BEC}"/>
    <cellStyle name="Normal 29 3 4 3 3 2" xfId="28679" xr:uid="{E00E1824-C157-4490-AC8E-2282D7D54856}"/>
    <cellStyle name="Normal 29 3 4 3 4" xfId="20231" xr:uid="{3672909D-13A7-467B-9592-94425B3E794D}"/>
    <cellStyle name="Normal 29 3 4 4" xfId="5403" xr:uid="{B26A6140-1F92-46C2-A126-1A3759A23DB5}"/>
    <cellStyle name="Normal 29 3 4 4 2" xfId="13851" xr:uid="{98A3A4A3-2F1C-4443-93B3-F71C7553B034}"/>
    <cellStyle name="Normal 29 3 4 4 2 2" xfId="30791" xr:uid="{5B1ABD43-E13E-4C66-B66C-10BDD3A8557D}"/>
    <cellStyle name="Normal 29 3 4 4 3" xfId="22343" xr:uid="{7BE324F6-C6D8-40AF-97DF-22560F017203}"/>
    <cellStyle name="Normal 29 3 4 5" xfId="9627" xr:uid="{E8888B1D-85CF-45A7-A9EE-308C26854181}"/>
    <cellStyle name="Normal 29 3 4 5 2" xfId="26567" xr:uid="{78954D2A-08CC-49F6-A6E2-69FB52F81E92}"/>
    <cellStyle name="Normal 29 3 4 6" xfId="18119" xr:uid="{0676604D-2785-433C-9868-A9F5E7231EAD}"/>
    <cellStyle name="Normal 29 3 5" xfId="1353" xr:uid="{DB4DCF7D-A44E-4CB6-B5CA-B6BAC9F853ED}"/>
    <cellStyle name="Normal 29 3 5 2" xfId="2409" xr:uid="{78C91EEE-E7D0-49C0-98BF-5651AB132089}"/>
    <cellStyle name="Normal 29 3 5 2 2" xfId="4521" xr:uid="{C2EDBBEE-011B-4641-8349-15C924507CCA}"/>
    <cellStyle name="Normal 29 3 5 2 2 2" xfId="8747" xr:uid="{CF1D2351-F0B6-4A64-89FD-DC93E46E41A6}"/>
    <cellStyle name="Normal 29 3 5 2 2 2 2" xfId="17195" xr:uid="{B1732EC4-0E00-477C-ADE7-BFC61DE073C0}"/>
    <cellStyle name="Normal 29 3 5 2 2 2 2 2" xfId="34135" xr:uid="{17C5B89B-01E2-48A8-AAD0-013D64665AB4}"/>
    <cellStyle name="Normal 29 3 5 2 2 2 3" xfId="25687" xr:uid="{7D1E03ED-69D0-40BC-897B-A03338EC930E}"/>
    <cellStyle name="Normal 29 3 5 2 2 3" xfId="12971" xr:uid="{BAD7564C-BACD-4733-96E7-E10FE0F33BB5}"/>
    <cellStyle name="Normal 29 3 5 2 2 3 2" xfId="29911" xr:uid="{6E433F78-FF24-4D55-94DC-8F77AC7B3444}"/>
    <cellStyle name="Normal 29 3 5 2 2 4" xfId="21463" xr:uid="{E22B2631-7914-4E86-AACF-2D1B8D0B0FB6}"/>
    <cellStyle name="Normal 29 3 5 2 3" xfId="6635" xr:uid="{8EF52C46-42D9-4479-9CE7-0CE972306488}"/>
    <cellStyle name="Normal 29 3 5 2 3 2" xfId="15083" xr:uid="{7B6D6EA9-B0AC-4D47-B2D6-7CC5521F4FEB}"/>
    <cellStyle name="Normal 29 3 5 2 3 2 2" xfId="32023" xr:uid="{3EF865E6-EB9C-4BCC-86F3-2FE595A5C1FC}"/>
    <cellStyle name="Normal 29 3 5 2 3 3" xfId="23575" xr:uid="{138518B2-389B-40AB-9DB6-9B1F2CE4BF9C}"/>
    <cellStyle name="Normal 29 3 5 2 4" xfId="10859" xr:uid="{01E5F5BB-4652-452F-B77B-FC5A57D5E470}"/>
    <cellStyle name="Normal 29 3 5 2 4 2" xfId="27799" xr:uid="{8DC06896-511A-4093-9B99-F9F4A3E02188}"/>
    <cellStyle name="Normal 29 3 5 2 5" xfId="19351" xr:uid="{1725CDA9-43BB-4099-9A23-D992DD7CB1E3}"/>
    <cellStyle name="Normal 29 3 5 3" xfId="3465" xr:uid="{FA27D7D3-51DA-4061-BD84-206C5D7EF5A7}"/>
    <cellStyle name="Normal 29 3 5 3 2" xfId="7691" xr:uid="{2F0FD916-C822-4598-991D-28B786E1EAB6}"/>
    <cellStyle name="Normal 29 3 5 3 2 2" xfId="16139" xr:uid="{096508E1-AA5B-4CDB-AC8D-39594A10AA9E}"/>
    <cellStyle name="Normal 29 3 5 3 2 2 2" xfId="33079" xr:uid="{208D97B4-B649-4101-AC14-2D27A273606E}"/>
    <cellStyle name="Normal 29 3 5 3 2 3" xfId="24631" xr:uid="{45BA4828-6D41-4506-9FBE-2DED154FE9D7}"/>
    <cellStyle name="Normal 29 3 5 3 3" xfId="11915" xr:uid="{53C227CF-E02F-4BC2-9C1B-EF8D1B5740D1}"/>
    <cellStyle name="Normal 29 3 5 3 3 2" xfId="28855" xr:uid="{EBBC2493-DE5E-4D49-B6CA-22B89A82011B}"/>
    <cellStyle name="Normal 29 3 5 3 4" xfId="20407" xr:uid="{5B90113E-C5BB-41AF-939D-72AE7222B978}"/>
    <cellStyle name="Normal 29 3 5 4" xfId="5579" xr:uid="{CA3A26A5-95D8-4933-A0B7-08015368E22B}"/>
    <cellStyle name="Normal 29 3 5 4 2" xfId="14027" xr:uid="{82C630D4-4E60-43DD-BC38-104367762F44}"/>
    <cellStyle name="Normal 29 3 5 4 2 2" xfId="30967" xr:uid="{9DF994B9-335A-42BC-8CBA-47EB55F7E7AA}"/>
    <cellStyle name="Normal 29 3 5 4 3" xfId="22519" xr:uid="{DE083E69-FB98-47A9-9C61-9E5190B69FCA}"/>
    <cellStyle name="Normal 29 3 5 5" xfId="9803" xr:uid="{9F551363-6573-478F-9CA4-F5E61C2C15F6}"/>
    <cellStyle name="Normal 29 3 5 5 2" xfId="26743" xr:uid="{A76A5E57-E177-4638-BB42-32AC21CA57C8}"/>
    <cellStyle name="Normal 29 3 5 6" xfId="18295" xr:uid="{596940FC-CDB3-4456-9A25-1A53A5F746B1}"/>
    <cellStyle name="Normal 29 3 6" xfId="1529" xr:uid="{17C8AE5F-D87A-474C-895C-CB857DB856E6}"/>
    <cellStyle name="Normal 29 3 6 2" xfId="3641" xr:uid="{070EAB44-1ECC-47D0-B3F6-56F8F5DE885D}"/>
    <cellStyle name="Normal 29 3 6 2 2" xfId="7867" xr:uid="{51F18746-2513-4FD8-8950-F13C7C07B3BE}"/>
    <cellStyle name="Normal 29 3 6 2 2 2" xfId="16315" xr:uid="{7F55945D-6C4A-42AF-8BE6-69213881E4B0}"/>
    <cellStyle name="Normal 29 3 6 2 2 2 2" xfId="33255" xr:uid="{5D9EEDDF-641B-44D3-A989-B35B6BA75D28}"/>
    <cellStyle name="Normal 29 3 6 2 2 3" xfId="24807" xr:uid="{86C1791F-9E58-4A10-8191-3C1ABD342720}"/>
    <cellStyle name="Normal 29 3 6 2 3" xfId="12091" xr:uid="{4A12D3BB-B782-4D3E-9BC2-8FF74C1C81CE}"/>
    <cellStyle name="Normal 29 3 6 2 3 2" xfId="29031" xr:uid="{92EF0F0D-110A-4E18-A962-152AF380F603}"/>
    <cellStyle name="Normal 29 3 6 2 4" xfId="20583" xr:uid="{9E6644A9-F59E-458C-9586-B9901C750643}"/>
    <cellStyle name="Normal 29 3 6 3" xfId="5755" xr:uid="{85006077-C075-46AA-B631-DA09349F9FA4}"/>
    <cellStyle name="Normal 29 3 6 3 2" xfId="14203" xr:uid="{D16FC64E-098A-4923-8EA4-62ADFA5B05BC}"/>
    <cellStyle name="Normal 29 3 6 3 2 2" xfId="31143" xr:uid="{ADBEA421-029A-4A8A-8F42-6BC5AECC4907}"/>
    <cellStyle name="Normal 29 3 6 3 3" xfId="22695" xr:uid="{1BCFDCE5-7CEF-4EDD-9117-4E3409F052F2}"/>
    <cellStyle name="Normal 29 3 6 4" xfId="9979" xr:uid="{C651C60E-5CDF-42B3-977F-CC7774395459}"/>
    <cellStyle name="Normal 29 3 6 4 2" xfId="26919" xr:uid="{3F68217C-99B4-419E-A4B8-E87227962058}"/>
    <cellStyle name="Normal 29 3 6 5" xfId="18471" xr:uid="{C37E828B-2736-424F-AA49-E9F1B7BDC087}"/>
    <cellStyle name="Normal 29 3 7" xfId="2585" xr:uid="{7AFA82C7-6069-4C3C-87A0-B05CFD51EC23}"/>
    <cellStyle name="Normal 29 3 7 2" xfId="6811" xr:uid="{930E8F85-DF91-4AAD-AED2-60A556757446}"/>
    <cellStyle name="Normal 29 3 7 2 2" xfId="15259" xr:uid="{B8AF73A0-8B22-46A2-B3AF-A1857C4C551D}"/>
    <cellStyle name="Normal 29 3 7 2 2 2" xfId="32199" xr:uid="{E5E7FA5E-6794-4721-AF04-D978A7902E49}"/>
    <cellStyle name="Normal 29 3 7 2 3" xfId="23751" xr:uid="{3683594E-29C8-4E0B-840B-A51FDE1BB23A}"/>
    <cellStyle name="Normal 29 3 7 3" xfId="11035" xr:uid="{C2EBC5EB-2D85-4963-8809-B3FD254B17FC}"/>
    <cellStyle name="Normal 29 3 7 3 2" xfId="27975" xr:uid="{0A983389-B457-433E-8A08-F5395C68D622}"/>
    <cellStyle name="Normal 29 3 7 4" xfId="19527" xr:uid="{EF026287-BCC0-4B0A-970F-BFAABE201DB4}"/>
    <cellStyle name="Normal 29 3 8" xfId="4698" xr:uid="{5E92E86B-E218-4239-8575-B9DB312F96AE}"/>
    <cellStyle name="Normal 29 3 8 2" xfId="13147" xr:uid="{3CF0E463-0BBE-4527-8417-A2CE6EC34049}"/>
    <cellStyle name="Normal 29 3 8 2 2" xfId="30087" xr:uid="{2AC94CDC-D2DA-4BE1-B63C-60F68D79480B}"/>
    <cellStyle name="Normal 29 3 8 3" xfId="21639" xr:uid="{7C509EEE-E094-47A1-8BA7-B1644111CB6F}"/>
    <cellStyle name="Normal 29 3 9" xfId="8923" xr:uid="{1E6924FF-363B-41FE-BFC9-E61ACD49F6EC}"/>
    <cellStyle name="Normal 29 3 9 2" xfId="25863" xr:uid="{E3C426E1-4993-471D-9B82-497F3E550920}"/>
    <cellStyle name="Normal 29 4" xfId="641" xr:uid="{FD0F3C8E-9389-4AB8-A87B-C2C796954ABC}"/>
    <cellStyle name="Normal 29 4 2" xfId="993" xr:uid="{F13B6DD6-FA54-45FC-A7C1-71F96635C4F3}"/>
    <cellStyle name="Normal 29 4 2 2" xfId="2055" xr:uid="{C4276A3D-7CCA-4EB0-AD5C-EF2AE80D9EC9}"/>
    <cellStyle name="Normal 29 4 2 2 2" xfId="4167" xr:uid="{CEE19219-B193-457C-86E0-81F66A3B03AC}"/>
    <cellStyle name="Normal 29 4 2 2 2 2" xfId="8393" xr:uid="{C9357326-A45D-4EC7-8939-826A2E8F474A}"/>
    <cellStyle name="Normal 29 4 2 2 2 2 2" xfId="16841" xr:uid="{59EAF4C4-C1AA-4C56-B721-16D87E1F8B6A}"/>
    <cellStyle name="Normal 29 4 2 2 2 2 2 2" xfId="33781" xr:uid="{EC416938-DDF6-499C-B33D-D1A3098A9774}"/>
    <cellStyle name="Normal 29 4 2 2 2 2 3" xfId="25333" xr:uid="{5393699B-5CC9-44CB-A85A-0D1E474C8679}"/>
    <cellStyle name="Normal 29 4 2 2 2 3" xfId="12617" xr:uid="{5F136DE4-0F53-4606-8828-9C6E90D0C1C5}"/>
    <cellStyle name="Normal 29 4 2 2 2 3 2" xfId="29557" xr:uid="{DE2D9C8B-AC8E-4B26-89EE-13FAF3B0C690}"/>
    <cellStyle name="Normal 29 4 2 2 2 4" xfId="21109" xr:uid="{448F5690-6181-43AD-A2BD-6407C2F5AFE9}"/>
    <cellStyle name="Normal 29 4 2 2 3" xfId="6281" xr:uid="{FF8BAA8A-BFC3-4134-8FD9-29B70B0E34D0}"/>
    <cellStyle name="Normal 29 4 2 2 3 2" xfId="14729" xr:uid="{CD78A6AD-E288-4D5A-902A-2FEC683AE36E}"/>
    <cellStyle name="Normal 29 4 2 2 3 2 2" xfId="31669" xr:uid="{35F85373-9E51-4863-9473-500623A028C0}"/>
    <cellStyle name="Normal 29 4 2 2 3 3" xfId="23221" xr:uid="{A148D3B5-84D4-4AFC-808C-27EA6DBC0D1C}"/>
    <cellStyle name="Normal 29 4 2 2 4" xfId="10505" xr:uid="{E27E808A-0ABA-4FF5-A1CC-594ADA1E5B37}"/>
    <cellStyle name="Normal 29 4 2 2 4 2" xfId="27445" xr:uid="{C9CA0D64-701C-444E-B055-F92E1EFBDC4A}"/>
    <cellStyle name="Normal 29 4 2 2 5" xfId="18997" xr:uid="{2C6676A3-6F35-40D4-A94E-05242E1F72EF}"/>
    <cellStyle name="Normal 29 4 2 3" xfId="3111" xr:uid="{D15512FC-E953-4501-B489-27CBD3C8DB5F}"/>
    <cellStyle name="Normal 29 4 2 3 2" xfId="7337" xr:uid="{0AB176CE-4BED-4B04-9E0A-FDBB92BFE564}"/>
    <cellStyle name="Normal 29 4 2 3 2 2" xfId="15785" xr:uid="{92D32A8D-61F4-4A5B-A963-B1AF7A8B47FE}"/>
    <cellStyle name="Normal 29 4 2 3 2 2 2" xfId="32725" xr:uid="{66FEAF3C-9279-4FC1-A0EE-C9EE8D63100D}"/>
    <cellStyle name="Normal 29 4 2 3 2 3" xfId="24277" xr:uid="{08756E18-94B2-4814-BA80-A929F58A32C0}"/>
    <cellStyle name="Normal 29 4 2 3 3" xfId="11561" xr:uid="{C2BCA57F-D88A-4593-94FB-978D4C9BB15A}"/>
    <cellStyle name="Normal 29 4 2 3 3 2" xfId="28501" xr:uid="{2631BC37-AA60-4A23-A53D-B75E0DA6D2A7}"/>
    <cellStyle name="Normal 29 4 2 3 4" xfId="20053" xr:uid="{464714D0-02AA-41F4-A675-CB452FF91361}"/>
    <cellStyle name="Normal 29 4 2 4" xfId="5225" xr:uid="{65AD3F50-8F3F-4AD2-94DB-19713520831F}"/>
    <cellStyle name="Normal 29 4 2 4 2" xfId="13673" xr:uid="{A586FBAE-BC46-4985-ABF1-7A93CEED8B92}"/>
    <cellStyle name="Normal 29 4 2 4 2 2" xfId="30613" xr:uid="{8BF6F4B7-A92D-41C1-B432-515F5E4E9AF0}"/>
    <cellStyle name="Normal 29 4 2 4 3" xfId="22165" xr:uid="{FA264265-EE49-4D45-BC54-4C909442E702}"/>
    <cellStyle name="Normal 29 4 2 5" xfId="9449" xr:uid="{67398D29-4DF0-4531-A232-0D86804D0EBC}"/>
    <cellStyle name="Normal 29 4 2 5 2" xfId="26389" xr:uid="{1A24F579-F844-477E-8B11-248DCE68894F}"/>
    <cellStyle name="Normal 29 4 2 6" xfId="17941" xr:uid="{1006BF8E-E9A9-4966-A1B1-37D88518C3CA}"/>
    <cellStyle name="Normal 29 4 3" xfId="1703" xr:uid="{C1D11C34-C6A1-4634-8CD2-90296D97FF4D}"/>
    <cellStyle name="Normal 29 4 3 2" xfId="3815" xr:uid="{92C73C6D-73FF-4761-827F-72AC47C93D9B}"/>
    <cellStyle name="Normal 29 4 3 2 2" xfId="8041" xr:uid="{19951182-75FD-4F51-BA6C-ED30F5C4DE96}"/>
    <cellStyle name="Normal 29 4 3 2 2 2" xfId="16489" xr:uid="{64A4AF3B-0C79-412C-BD3E-DBEFFE84F3B2}"/>
    <cellStyle name="Normal 29 4 3 2 2 2 2" xfId="33429" xr:uid="{3328E582-E701-4484-A00C-AF8173B2DF98}"/>
    <cellStyle name="Normal 29 4 3 2 2 3" xfId="24981" xr:uid="{32DCAEF5-41C0-49FB-BA8A-A5313FBB3BB4}"/>
    <cellStyle name="Normal 29 4 3 2 3" xfId="12265" xr:uid="{AE6BB587-56D2-4336-9AA1-4ADACBC4576C}"/>
    <cellStyle name="Normal 29 4 3 2 3 2" xfId="29205" xr:uid="{8778B0F7-549D-4891-BC95-5D66D86D5928}"/>
    <cellStyle name="Normal 29 4 3 2 4" xfId="20757" xr:uid="{BA5E3F37-615D-4398-B2E0-A2C565DCC09A}"/>
    <cellStyle name="Normal 29 4 3 3" xfId="5929" xr:uid="{0315BE28-48E3-466E-8F27-BD03A9A359B6}"/>
    <cellStyle name="Normal 29 4 3 3 2" xfId="14377" xr:uid="{7EB36F4D-7852-42E1-9D4C-6810DE170CDA}"/>
    <cellStyle name="Normal 29 4 3 3 2 2" xfId="31317" xr:uid="{732C7363-54A0-416D-809A-4BF4F3A9E27C}"/>
    <cellStyle name="Normal 29 4 3 3 3" xfId="22869" xr:uid="{12FD5C4C-ACF2-4A2D-99E7-5A4A7BF3E7E1}"/>
    <cellStyle name="Normal 29 4 3 4" xfId="10153" xr:uid="{1BBFABFB-C988-4CB6-908C-52E6154ACB32}"/>
    <cellStyle name="Normal 29 4 3 4 2" xfId="27093" xr:uid="{6122D482-E3A6-4B31-BF17-7818DA2F2F34}"/>
    <cellStyle name="Normal 29 4 3 5" xfId="18645" xr:uid="{734ABAA8-BFAD-44A6-A9A3-8E98122330CC}"/>
    <cellStyle name="Normal 29 4 4" xfId="2759" xr:uid="{B648BE13-6F32-445E-AE81-478C4C3D23A4}"/>
    <cellStyle name="Normal 29 4 4 2" xfId="6985" xr:uid="{5A8279E1-B0F5-491B-BE00-3E901DF01808}"/>
    <cellStyle name="Normal 29 4 4 2 2" xfId="15433" xr:uid="{F71895B6-352C-4166-9CC9-DF1478268ED8}"/>
    <cellStyle name="Normal 29 4 4 2 2 2" xfId="32373" xr:uid="{FD8B4FB0-5E8D-4C30-81FA-D0A9AF7FA04D}"/>
    <cellStyle name="Normal 29 4 4 2 3" xfId="23925" xr:uid="{D7A8ED90-3990-466D-BF61-4A9D61575DD5}"/>
    <cellStyle name="Normal 29 4 4 3" xfId="11209" xr:uid="{97322118-59EF-412C-9329-CD1B7DC55683}"/>
    <cellStyle name="Normal 29 4 4 3 2" xfId="28149" xr:uid="{10E6BAD4-713D-4567-AC32-EF52F35BCD96}"/>
    <cellStyle name="Normal 29 4 4 4" xfId="19701" xr:uid="{BB2BAB6C-C760-4C59-9CD2-10FB6016E2FA}"/>
    <cellStyle name="Normal 29 4 5" xfId="4873" xr:uid="{366AF73C-D798-40CF-B02C-43E2707A6EC1}"/>
    <cellStyle name="Normal 29 4 5 2" xfId="13321" xr:uid="{318A4173-00AD-4C1B-AF81-6F173B329593}"/>
    <cellStyle name="Normal 29 4 5 2 2" xfId="30261" xr:uid="{E276FCED-3782-4592-A87E-29958DC29B05}"/>
    <cellStyle name="Normal 29 4 5 3" xfId="21813" xr:uid="{437F5E61-C652-4C04-B506-16D47FDE7CEB}"/>
    <cellStyle name="Normal 29 4 6" xfId="9097" xr:uid="{F04E3E1E-A410-478E-A9DE-8509089BCE97}"/>
    <cellStyle name="Normal 29 4 6 2" xfId="26037" xr:uid="{CEF192A9-66B4-4521-89A7-45B28E803BA1}"/>
    <cellStyle name="Normal 29 4 7" xfId="17589" xr:uid="{571E66F5-2B03-4BF7-8919-63A8CBD3E0A4}"/>
    <cellStyle name="Normal 29 5" xfId="817" xr:uid="{5064D903-83C5-4D0F-8D5E-6ED206FC6464}"/>
    <cellStyle name="Normal 29 5 2" xfId="1879" xr:uid="{918402FB-5BC6-4DCD-A41E-FEDEB6CD4A69}"/>
    <cellStyle name="Normal 29 5 2 2" xfId="3991" xr:uid="{89E25DA2-447A-4A17-B028-84F8AAF322A5}"/>
    <cellStyle name="Normal 29 5 2 2 2" xfId="8217" xr:uid="{543CE62E-7256-4CC5-8C8B-67F20BD227D1}"/>
    <cellStyle name="Normal 29 5 2 2 2 2" xfId="16665" xr:uid="{BC513988-58EE-4317-881A-8E00767AF1FC}"/>
    <cellStyle name="Normal 29 5 2 2 2 2 2" xfId="33605" xr:uid="{3B80A5C8-7452-468A-981A-6DB26ECBBD96}"/>
    <cellStyle name="Normal 29 5 2 2 2 3" xfId="25157" xr:uid="{7F7735EE-3520-4817-A689-C5A20A77CA13}"/>
    <cellStyle name="Normal 29 5 2 2 3" xfId="12441" xr:uid="{9EDCB7DE-6D5D-4A26-B9E2-55D3FCDAF662}"/>
    <cellStyle name="Normal 29 5 2 2 3 2" xfId="29381" xr:uid="{0264F077-0612-4F43-A9EF-8F2BB168B58F}"/>
    <cellStyle name="Normal 29 5 2 2 4" xfId="20933" xr:uid="{476346C7-ABF5-4FB4-8FFE-3991D8A1797D}"/>
    <cellStyle name="Normal 29 5 2 3" xfId="6105" xr:uid="{CDA55762-1B91-46BF-95B8-0BF36FA5EFA7}"/>
    <cellStyle name="Normal 29 5 2 3 2" xfId="14553" xr:uid="{C9E08506-ABF4-4F7E-9FF4-278AAE9D3AA9}"/>
    <cellStyle name="Normal 29 5 2 3 2 2" xfId="31493" xr:uid="{939674B1-4E65-4FF5-8C0D-20C356B0DDF8}"/>
    <cellStyle name="Normal 29 5 2 3 3" xfId="23045" xr:uid="{FD48B28B-DFE9-4A59-952B-55050BF86C55}"/>
    <cellStyle name="Normal 29 5 2 4" xfId="10329" xr:uid="{EA685BA4-55DF-4FC7-B55D-0DD3CBEA4F5F}"/>
    <cellStyle name="Normal 29 5 2 4 2" xfId="27269" xr:uid="{9A0D60BD-6B4C-4EDE-86D0-00D92A6D04C9}"/>
    <cellStyle name="Normal 29 5 2 5" xfId="18821" xr:uid="{3530F078-6403-4B3E-A9F9-23BD08D57B09}"/>
    <cellStyle name="Normal 29 5 3" xfId="2935" xr:uid="{D0BDCEDE-EBA6-45B2-BFD8-1EDDD37D0C74}"/>
    <cellStyle name="Normal 29 5 3 2" xfId="7161" xr:uid="{EEC2E1D4-AAB8-44D4-BFC2-0644A3BF7FDA}"/>
    <cellStyle name="Normal 29 5 3 2 2" xfId="15609" xr:uid="{F5F85CD7-A27D-445E-A839-91157C938B93}"/>
    <cellStyle name="Normal 29 5 3 2 2 2" xfId="32549" xr:uid="{34BEF141-BA9B-4D44-B346-9E8D2BF707A2}"/>
    <cellStyle name="Normal 29 5 3 2 3" xfId="24101" xr:uid="{60716791-5E2C-432E-AE24-3CF11FDD4D74}"/>
    <cellStyle name="Normal 29 5 3 3" xfId="11385" xr:uid="{2E86BC40-F9EE-4386-9BEE-762030BAE5FE}"/>
    <cellStyle name="Normal 29 5 3 3 2" xfId="28325" xr:uid="{40C4DF53-8B5C-404B-A8B4-FCE53C8EE679}"/>
    <cellStyle name="Normal 29 5 3 4" xfId="19877" xr:uid="{7486091D-8633-4228-A6F8-24113B942BAA}"/>
    <cellStyle name="Normal 29 5 4" xfId="5049" xr:uid="{C7EC7ECF-E894-4FB7-A057-15A1B67B2FCD}"/>
    <cellStyle name="Normal 29 5 4 2" xfId="13497" xr:uid="{642A40D4-A58A-4870-8DD9-8BB389FCF2FB}"/>
    <cellStyle name="Normal 29 5 4 2 2" xfId="30437" xr:uid="{81B7B93F-6E0F-4045-AD35-F3BAE9FF93B0}"/>
    <cellStyle name="Normal 29 5 4 3" xfId="21989" xr:uid="{DC00EE1A-EA78-485F-8004-420649DA6BF9}"/>
    <cellStyle name="Normal 29 5 5" xfId="9273" xr:uid="{9560DBED-A95C-47D3-8D63-C08031D2B6A7}"/>
    <cellStyle name="Normal 29 5 5 2" xfId="26213" xr:uid="{432FADD8-F138-482F-A7B3-A572F3E3BE1E}"/>
    <cellStyle name="Normal 29 5 6" xfId="17765" xr:uid="{6D709456-354E-49AA-B9E0-2C8920A212C7}"/>
    <cellStyle name="Normal 29 6" xfId="1169" xr:uid="{EE5AFAE2-D157-4035-A0C2-511E0026D8B4}"/>
    <cellStyle name="Normal 29 6 2" xfId="2231" xr:uid="{11B7864F-9784-47C7-81D7-E1404B796C8A}"/>
    <cellStyle name="Normal 29 6 2 2" xfId="4343" xr:uid="{00E9DBEB-E86C-43AE-98CB-8F2679336723}"/>
    <cellStyle name="Normal 29 6 2 2 2" xfId="8569" xr:uid="{57EE5387-4E0A-49A1-9696-7D77AEB5866C}"/>
    <cellStyle name="Normal 29 6 2 2 2 2" xfId="17017" xr:uid="{EB5D218D-4E59-4246-83FD-D0E073944D70}"/>
    <cellStyle name="Normal 29 6 2 2 2 2 2" xfId="33957" xr:uid="{A2DCE4A9-764E-42D5-A92C-5BFD7C67064D}"/>
    <cellStyle name="Normal 29 6 2 2 2 3" xfId="25509" xr:uid="{A79926AE-3197-440F-B692-3BC871A99136}"/>
    <cellStyle name="Normal 29 6 2 2 3" xfId="12793" xr:uid="{55EC2E98-D690-4EA7-A11E-DB5027C16BF2}"/>
    <cellStyle name="Normal 29 6 2 2 3 2" xfId="29733" xr:uid="{E225BAD3-8A17-48C4-A782-549859BBA3C9}"/>
    <cellStyle name="Normal 29 6 2 2 4" xfId="21285" xr:uid="{55AAB492-FF23-41BA-A6A9-C9A88C8B0B04}"/>
    <cellStyle name="Normal 29 6 2 3" xfId="6457" xr:uid="{49C9DAE6-13EC-4F11-85DF-11384419469B}"/>
    <cellStyle name="Normal 29 6 2 3 2" xfId="14905" xr:uid="{15237976-19DD-4AB8-8822-434BCCB5C26D}"/>
    <cellStyle name="Normal 29 6 2 3 2 2" xfId="31845" xr:uid="{0A894021-9CE3-4B3A-A55B-285D4D19F06C}"/>
    <cellStyle name="Normal 29 6 2 3 3" xfId="23397" xr:uid="{441E6B2C-AC91-40DB-89E2-47C273B574D1}"/>
    <cellStyle name="Normal 29 6 2 4" xfId="10681" xr:uid="{1CA695D2-9B96-43CC-95C9-B09C7E369A80}"/>
    <cellStyle name="Normal 29 6 2 4 2" xfId="27621" xr:uid="{37078DA9-7437-40E6-B289-ECDCCBAED2B9}"/>
    <cellStyle name="Normal 29 6 2 5" xfId="19173" xr:uid="{F32F65EA-1C78-4F68-B6E8-F22F318503A2}"/>
    <cellStyle name="Normal 29 6 3" xfId="3287" xr:uid="{A891A9C4-0640-490F-A413-C213214B50E1}"/>
    <cellStyle name="Normal 29 6 3 2" xfId="7513" xr:uid="{04EBE034-B9F3-4FE0-AB7B-F931C50D5C3C}"/>
    <cellStyle name="Normal 29 6 3 2 2" xfId="15961" xr:uid="{6270C167-5B4E-49C8-80A4-2CFEE70B64D1}"/>
    <cellStyle name="Normal 29 6 3 2 2 2" xfId="32901" xr:uid="{AD7A6B92-4D4A-4CF4-8824-07CD12898CEB}"/>
    <cellStyle name="Normal 29 6 3 2 3" xfId="24453" xr:uid="{01EF09BC-3ECD-44E8-94E0-9BAE26D0E10D}"/>
    <cellStyle name="Normal 29 6 3 3" xfId="11737" xr:uid="{CDA7ED0D-75C5-42FA-B310-28FB9FCC4D01}"/>
    <cellStyle name="Normal 29 6 3 3 2" xfId="28677" xr:uid="{41F7E367-0A2C-49C0-8C0E-1C669D4BAE2B}"/>
    <cellStyle name="Normal 29 6 3 4" xfId="20229" xr:uid="{30B64F72-7A17-47F7-B251-10A055CF8FA8}"/>
    <cellStyle name="Normal 29 6 4" xfId="5401" xr:uid="{636F1153-1592-4F28-A18F-A9B62E060C3F}"/>
    <cellStyle name="Normal 29 6 4 2" xfId="13849" xr:uid="{660C3759-B9E4-44C8-B7E3-38A37C8DD2F8}"/>
    <cellStyle name="Normal 29 6 4 2 2" xfId="30789" xr:uid="{79882757-B192-4713-B57A-D8AEB89E2EC1}"/>
    <cellStyle name="Normal 29 6 4 3" xfId="22341" xr:uid="{57DF47FE-4442-43C5-BCB4-C24782094860}"/>
    <cellStyle name="Normal 29 6 5" xfId="9625" xr:uid="{63CC92A6-0F2A-4B5F-8528-1F3EBF152BD1}"/>
    <cellStyle name="Normal 29 6 5 2" xfId="26565" xr:uid="{662C8B50-2F8C-47FB-8609-58600E1A040D}"/>
    <cellStyle name="Normal 29 6 6" xfId="18117" xr:uid="{77E115BE-CC8E-46F1-9FEE-B9BEC510D3FB}"/>
    <cellStyle name="Normal 29 7" xfId="1351" xr:uid="{3D943E9E-83F5-4A28-BFE6-3C8B3891EAD1}"/>
    <cellStyle name="Normal 29 7 2" xfId="2407" xr:uid="{C2FA5D31-F6B0-4564-9527-1EE7DA3C72F6}"/>
    <cellStyle name="Normal 29 7 2 2" xfId="4519" xr:uid="{00FC6AF6-495C-430D-8619-72C0EB71475B}"/>
    <cellStyle name="Normal 29 7 2 2 2" xfId="8745" xr:uid="{0C795ED4-3338-44C5-8C0F-EAC493914C64}"/>
    <cellStyle name="Normal 29 7 2 2 2 2" xfId="17193" xr:uid="{4F5A29D5-79E4-4F1A-9A55-8D13E8E197B2}"/>
    <cellStyle name="Normal 29 7 2 2 2 2 2" xfId="34133" xr:uid="{3CE283F7-27B3-427C-A6E9-1D86B46CD6F1}"/>
    <cellStyle name="Normal 29 7 2 2 2 3" xfId="25685" xr:uid="{F463A65D-8FB7-44A5-AEB4-E1A7B188602E}"/>
    <cellStyle name="Normal 29 7 2 2 3" xfId="12969" xr:uid="{14849748-019E-404F-BFC2-E77E4DE8C59E}"/>
    <cellStyle name="Normal 29 7 2 2 3 2" xfId="29909" xr:uid="{CB3787AE-8940-4F4A-906E-295EE1710088}"/>
    <cellStyle name="Normal 29 7 2 2 4" xfId="21461" xr:uid="{C8D5589D-2D94-425D-AD65-D05CEAE194D2}"/>
    <cellStyle name="Normal 29 7 2 3" xfId="6633" xr:uid="{17DA08DB-26B4-48E8-8479-08E0DD910C47}"/>
    <cellStyle name="Normal 29 7 2 3 2" xfId="15081" xr:uid="{DD8EE465-A174-4801-AF49-B6569F4E9B15}"/>
    <cellStyle name="Normal 29 7 2 3 2 2" xfId="32021" xr:uid="{FFF10C78-2C5F-473B-AE07-CB39DA89763C}"/>
    <cellStyle name="Normal 29 7 2 3 3" xfId="23573" xr:uid="{B364C022-C832-44FC-93E4-B001CCEC3440}"/>
    <cellStyle name="Normal 29 7 2 4" xfId="10857" xr:uid="{C0AB0436-3668-4DC9-B602-B983E23F87CB}"/>
    <cellStyle name="Normal 29 7 2 4 2" xfId="27797" xr:uid="{A0D9BDEB-FD56-42A6-9A8A-7A3025015D02}"/>
    <cellStyle name="Normal 29 7 2 5" xfId="19349" xr:uid="{FC3E70A0-E8D2-46BA-9CA2-90979101AC73}"/>
    <cellStyle name="Normal 29 7 3" xfId="3463" xr:uid="{6123FC8C-398B-4241-AAF8-8260DCD8B197}"/>
    <cellStyle name="Normal 29 7 3 2" xfId="7689" xr:uid="{68F4EFBF-DEAE-4BB3-8B1E-4F4CC3CDB087}"/>
    <cellStyle name="Normal 29 7 3 2 2" xfId="16137" xr:uid="{DA83CBEC-417A-4FB5-B1D5-9E59B31BC863}"/>
    <cellStyle name="Normal 29 7 3 2 2 2" xfId="33077" xr:uid="{9F8AA400-B556-4727-BC90-C7D75696D5B0}"/>
    <cellStyle name="Normal 29 7 3 2 3" xfId="24629" xr:uid="{0DCD5F29-9967-40B1-9EBC-333163325BEC}"/>
    <cellStyle name="Normal 29 7 3 3" xfId="11913" xr:uid="{705A24A4-9752-41C9-9640-BF1277E5C1D9}"/>
    <cellStyle name="Normal 29 7 3 3 2" xfId="28853" xr:uid="{4C223671-712A-479C-9DAB-BAA7CD42FABA}"/>
    <cellStyle name="Normal 29 7 3 4" xfId="20405" xr:uid="{53399E1F-0177-41DB-BB3A-F9B93803328B}"/>
    <cellStyle name="Normal 29 7 4" xfId="5577" xr:uid="{19FDD249-8F22-4AA3-8BA6-8568E7ADF94C}"/>
    <cellStyle name="Normal 29 7 4 2" xfId="14025" xr:uid="{A571A08B-F630-4709-BBB8-0CEC3A4F7C03}"/>
    <cellStyle name="Normal 29 7 4 2 2" xfId="30965" xr:uid="{03963790-4FAF-4071-A846-5A6F1266571D}"/>
    <cellStyle name="Normal 29 7 4 3" xfId="22517" xr:uid="{6781C8C9-6112-4A5B-AE34-47B0C4C67C09}"/>
    <cellStyle name="Normal 29 7 5" xfId="9801" xr:uid="{0536DF02-E345-4614-BBC1-C8BA99488522}"/>
    <cellStyle name="Normal 29 7 5 2" xfId="26741" xr:uid="{1399FE60-1C61-4104-873F-92BA715C3E9E}"/>
    <cellStyle name="Normal 29 7 6" xfId="18293" xr:uid="{27CE833A-F1A7-4405-87BF-98C768B1584C}"/>
    <cellStyle name="Normal 29 8" xfId="1527" xr:uid="{EE62C4CD-C15A-439B-BB22-9A19063A4945}"/>
    <cellStyle name="Normal 29 8 2" xfId="3639" xr:uid="{98B5521E-2B0F-444E-8846-E9005F9BDF55}"/>
    <cellStyle name="Normal 29 8 2 2" xfId="7865" xr:uid="{7472E5BE-F898-4025-8C29-D00BF1B81AFC}"/>
    <cellStyle name="Normal 29 8 2 2 2" xfId="16313" xr:uid="{3B41FACD-3514-4289-83A5-862C129856B3}"/>
    <cellStyle name="Normal 29 8 2 2 2 2" xfId="33253" xr:uid="{80038A2D-91FE-4F67-9B76-C47407F87107}"/>
    <cellStyle name="Normal 29 8 2 2 3" xfId="24805" xr:uid="{D307FE28-A94A-421E-A1DA-FFDD42D2CB46}"/>
    <cellStyle name="Normal 29 8 2 3" xfId="12089" xr:uid="{B2C9F1BB-79D2-4AA7-A185-393F0221A3A8}"/>
    <cellStyle name="Normal 29 8 2 3 2" xfId="29029" xr:uid="{F33C731E-CEB6-4DA1-9581-20121100D060}"/>
    <cellStyle name="Normal 29 8 2 4" xfId="20581" xr:uid="{6EA4A488-A84F-4291-9087-4CA8D4E9B897}"/>
    <cellStyle name="Normal 29 8 3" xfId="5753" xr:uid="{A3877A93-8014-48EF-ABCD-26B1C7586947}"/>
    <cellStyle name="Normal 29 8 3 2" xfId="14201" xr:uid="{45ECD5E1-5470-4F74-B9F8-33AC51203AC3}"/>
    <cellStyle name="Normal 29 8 3 2 2" xfId="31141" xr:uid="{24D66935-EF01-4082-B83D-4A3C72267956}"/>
    <cellStyle name="Normal 29 8 3 3" xfId="22693" xr:uid="{6549F6A0-00C7-4DDE-919C-8C9349B36F24}"/>
    <cellStyle name="Normal 29 8 4" xfId="9977" xr:uid="{76AB3433-FAA6-411A-AB84-81D3464B9324}"/>
    <cellStyle name="Normal 29 8 4 2" xfId="26917" xr:uid="{3D65542B-FDF5-4431-9B6A-332170861D93}"/>
    <cellStyle name="Normal 29 8 5" xfId="18469" xr:uid="{712DFB0E-D363-4ADB-8F4E-5242C9B039CF}"/>
    <cellStyle name="Normal 29 9" xfId="2583" xr:uid="{75BE8F3F-6044-4CD9-90E7-32B97FB1ED86}"/>
    <cellStyle name="Normal 29 9 2" xfId="6809" xr:uid="{946F179D-6304-4B30-A36A-04461C3389A5}"/>
    <cellStyle name="Normal 29 9 2 2" xfId="15257" xr:uid="{6A1EE615-268D-4FF4-8151-F522BC10F5AF}"/>
    <cellStyle name="Normal 29 9 2 2 2" xfId="32197" xr:uid="{8329674B-5524-4F61-8FEE-BB1C9D8040A2}"/>
    <cellStyle name="Normal 29 9 2 3" xfId="23749" xr:uid="{40A605C1-8FE1-41F9-B8EB-0C4C032927B5}"/>
    <cellStyle name="Normal 29 9 3" xfId="11033" xr:uid="{1062B148-B23A-4216-8072-0127A086BE89}"/>
    <cellStyle name="Normal 29 9 3 2" xfId="27973" xr:uid="{4DAE7626-68ED-4C69-9750-2559B8C80C02}"/>
    <cellStyle name="Normal 29 9 4" xfId="19525" xr:uid="{DCFA7696-5FDD-4D76-80B1-F4F4194CA6D7}"/>
    <cellStyle name="Normal 3" xfId="29" xr:uid="{A7FEC60C-1C0F-4D36-BE91-8B7760CABD09}"/>
    <cellStyle name="Normal 3 2" xfId="333" xr:uid="{969E9EE8-6728-4F2F-BA68-8B71945C8C10}"/>
    <cellStyle name="Normal 3 2 2" xfId="334" xr:uid="{5B9B4757-E56C-485D-8DBC-61AEC7F07E62}"/>
    <cellStyle name="Normal 3 2 3" xfId="335" xr:uid="{08AAF553-E22D-4969-AAF0-05D825478C8F}"/>
    <cellStyle name="Normal 3 2 3 10" xfId="4699" xr:uid="{A1EF3F39-D784-4BA9-A158-E300DCC0D9D9}"/>
    <cellStyle name="Normal 3 2 3 10 2" xfId="13148" xr:uid="{1C453408-31D0-472A-B804-3F04DEA5CD8E}"/>
    <cellStyle name="Normal 3 2 3 10 2 2" xfId="30088" xr:uid="{DA7A6036-2C1E-4CC2-8DA8-4283F511B16A}"/>
    <cellStyle name="Normal 3 2 3 10 3" xfId="21640" xr:uid="{DBAB91B8-A1CA-43F9-97EA-82F7326307B5}"/>
    <cellStyle name="Normal 3 2 3 11" xfId="8924" xr:uid="{F806B0DB-15B6-4BAA-80F7-304A04A1ECFF}"/>
    <cellStyle name="Normal 3 2 3 11 2" xfId="25864" xr:uid="{A44CB1AC-810A-4289-B881-91DEF01A75E1}"/>
    <cellStyle name="Normal 3 2 3 12" xfId="17416" xr:uid="{4975FFFA-274C-46D6-BFF4-3634756DBC0B}"/>
    <cellStyle name="Normal 3 2 3 2" xfId="336" xr:uid="{4E4E3181-2ECB-4BC4-ACB9-B3474C6F976E}"/>
    <cellStyle name="Normal 3 2 3 2 10" xfId="17417" xr:uid="{44928082-F9E3-4BFE-836E-DE247B704C85}"/>
    <cellStyle name="Normal 3 2 3 2 2" xfId="645" xr:uid="{75F3D1FD-B7C3-4FC8-9618-06D8723B0D93}"/>
    <cellStyle name="Normal 3 2 3 2 2 2" xfId="997" xr:uid="{419EE190-57AE-4953-8787-DD7602640495}"/>
    <cellStyle name="Normal 3 2 3 2 2 2 2" xfId="2059" xr:uid="{F0D1FB1A-99FF-4FE6-84DD-01C8427522A1}"/>
    <cellStyle name="Normal 3 2 3 2 2 2 2 2" xfId="4171" xr:uid="{A652A1A5-4F04-4DD8-8A8A-2E69A8186675}"/>
    <cellStyle name="Normal 3 2 3 2 2 2 2 2 2" xfId="8397" xr:uid="{87A72FCD-80A7-4DF1-93DB-5F195A432020}"/>
    <cellStyle name="Normal 3 2 3 2 2 2 2 2 2 2" xfId="16845" xr:uid="{7E2D3219-C3ED-4154-B091-B9FD4370B886}"/>
    <cellStyle name="Normal 3 2 3 2 2 2 2 2 2 2 2" xfId="33785" xr:uid="{158DAA6A-BD8F-4070-A076-9C3751E6F854}"/>
    <cellStyle name="Normal 3 2 3 2 2 2 2 2 2 3" xfId="25337" xr:uid="{0EEAA1F8-5662-4C5B-ACC0-48963EA3441D}"/>
    <cellStyle name="Normal 3 2 3 2 2 2 2 2 3" xfId="12621" xr:uid="{3E4C4151-F126-43D9-9614-760833CFBE8F}"/>
    <cellStyle name="Normal 3 2 3 2 2 2 2 2 3 2" xfId="29561" xr:uid="{7931A3B1-D0AA-44DE-9235-D425EFEEE847}"/>
    <cellStyle name="Normal 3 2 3 2 2 2 2 2 4" xfId="21113" xr:uid="{4AEF1296-2E65-42DA-8EB2-8A636E5FE5A0}"/>
    <cellStyle name="Normal 3 2 3 2 2 2 2 3" xfId="6285" xr:uid="{0984BD37-6FF4-4125-8BA3-659E75316471}"/>
    <cellStyle name="Normal 3 2 3 2 2 2 2 3 2" xfId="14733" xr:uid="{06CD7353-602A-467D-AC48-894F0F6991FF}"/>
    <cellStyle name="Normal 3 2 3 2 2 2 2 3 2 2" xfId="31673" xr:uid="{51DB3A0B-043D-4755-917F-6A8CAEEC3963}"/>
    <cellStyle name="Normal 3 2 3 2 2 2 2 3 3" xfId="23225" xr:uid="{E26BCFF1-D4A8-4038-89CE-7EABD0494CAC}"/>
    <cellStyle name="Normal 3 2 3 2 2 2 2 4" xfId="10509" xr:uid="{9EDF38BC-FB69-47D9-9311-D0792E1DFC42}"/>
    <cellStyle name="Normal 3 2 3 2 2 2 2 4 2" xfId="27449" xr:uid="{D087C4C0-6E40-4FEF-9D6B-6E114212AE58}"/>
    <cellStyle name="Normal 3 2 3 2 2 2 2 5" xfId="19001" xr:uid="{DA0FF023-5AB8-472C-8A10-8FDB83AD5C31}"/>
    <cellStyle name="Normal 3 2 3 2 2 2 3" xfId="3115" xr:uid="{04E986DC-CC20-4433-AD69-AE7173707109}"/>
    <cellStyle name="Normal 3 2 3 2 2 2 3 2" xfId="7341" xr:uid="{A8131547-BDDD-44FD-9EE7-FAF37ACC0813}"/>
    <cellStyle name="Normal 3 2 3 2 2 2 3 2 2" xfId="15789" xr:uid="{D28EF019-250B-41AD-82D0-8ED5C3AA379F}"/>
    <cellStyle name="Normal 3 2 3 2 2 2 3 2 2 2" xfId="32729" xr:uid="{F8F9703B-EA0B-4B5F-97B2-417F7DD851BC}"/>
    <cellStyle name="Normal 3 2 3 2 2 2 3 2 3" xfId="24281" xr:uid="{76E77061-3BA7-4891-826A-EA67D660E255}"/>
    <cellStyle name="Normal 3 2 3 2 2 2 3 3" xfId="11565" xr:uid="{46ABDEF6-6B70-4470-A8A8-4FA3632BDED9}"/>
    <cellStyle name="Normal 3 2 3 2 2 2 3 3 2" xfId="28505" xr:uid="{78501778-6519-4C10-A4BA-476A6C8C5CB4}"/>
    <cellStyle name="Normal 3 2 3 2 2 2 3 4" xfId="20057" xr:uid="{776EA364-5995-4BB9-9C02-6B41C358ABCF}"/>
    <cellStyle name="Normal 3 2 3 2 2 2 4" xfId="5229" xr:uid="{DB276AC9-28BF-49B0-863C-AB74866B8F2D}"/>
    <cellStyle name="Normal 3 2 3 2 2 2 4 2" xfId="13677" xr:uid="{B719CBF7-CDBA-4948-902E-A71991F1B516}"/>
    <cellStyle name="Normal 3 2 3 2 2 2 4 2 2" xfId="30617" xr:uid="{A7606AB5-05BA-449D-8C85-8AA3B214168B}"/>
    <cellStyle name="Normal 3 2 3 2 2 2 4 3" xfId="22169" xr:uid="{34752837-4392-4D7E-BBEB-5345699A6D9F}"/>
    <cellStyle name="Normal 3 2 3 2 2 2 5" xfId="9453" xr:uid="{6A00615C-C1A1-444B-947E-2D97F05901BD}"/>
    <cellStyle name="Normal 3 2 3 2 2 2 5 2" xfId="26393" xr:uid="{1206D3E8-8F20-4B78-9FAF-E02E5F5A89EA}"/>
    <cellStyle name="Normal 3 2 3 2 2 2 6" xfId="17945" xr:uid="{68BF3D40-1AA8-4D11-B3AC-A3FDFF132E8E}"/>
    <cellStyle name="Normal 3 2 3 2 2 3" xfId="1707" xr:uid="{A120726A-47FB-494B-B301-EA34E9267E6D}"/>
    <cellStyle name="Normal 3 2 3 2 2 3 2" xfId="3819" xr:uid="{6307BEA0-3282-4A41-81EB-B43F420B8D13}"/>
    <cellStyle name="Normal 3 2 3 2 2 3 2 2" xfId="8045" xr:uid="{4FC1159E-F8DB-4E1A-8C4B-82F94BCC82F2}"/>
    <cellStyle name="Normal 3 2 3 2 2 3 2 2 2" xfId="16493" xr:uid="{FD237C22-F047-42E6-80D8-0640C601A22B}"/>
    <cellStyle name="Normal 3 2 3 2 2 3 2 2 2 2" xfId="33433" xr:uid="{8E5056C6-D5FE-482A-AE62-1D98D468A4BD}"/>
    <cellStyle name="Normal 3 2 3 2 2 3 2 2 3" xfId="24985" xr:uid="{E36A90ED-1015-4E13-B3C9-CC02AB42CB81}"/>
    <cellStyle name="Normal 3 2 3 2 2 3 2 3" xfId="12269" xr:uid="{6B365C17-AED3-4D01-88E3-60BBE8C90CCB}"/>
    <cellStyle name="Normal 3 2 3 2 2 3 2 3 2" xfId="29209" xr:uid="{A57B3132-02AB-4C9B-AA64-5205E5AFFD55}"/>
    <cellStyle name="Normal 3 2 3 2 2 3 2 4" xfId="20761" xr:uid="{EAE1E033-A622-412F-AA97-FA66B01FC0F6}"/>
    <cellStyle name="Normal 3 2 3 2 2 3 3" xfId="5933" xr:uid="{DC9215BF-70A8-483A-8D99-B26550C09A1C}"/>
    <cellStyle name="Normal 3 2 3 2 2 3 3 2" xfId="14381" xr:uid="{01907DAD-8C47-47CC-8F14-5096C8430A07}"/>
    <cellStyle name="Normal 3 2 3 2 2 3 3 2 2" xfId="31321" xr:uid="{E12CB8C2-278D-4533-BF00-70EF5967F3BC}"/>
    <cellStyle name="Normal 3 2 3 2 2 3 3 3" xfId="22873" xr:uid="{D5690864-B359-4917-BE96-46B568F96ACA}"/>
    <cellStyle name="Normal 3 2 3 2 2 3 4" xfId="10157" xr:uid="{85520096-ED9B-41D5-80D4-6BA69830D979}"/>
    <cellStyle name="Normal 3 2 3 2 2 3 4 2" xfId="27097" xr:uid="{075EAC1B-CAFC-4F67-BF33-AB0CC4F41373}"/>
    <cellStyle name="Normal 3 2 3 2 2 3 5" xfId="18649" xr:uid="{23E79ABF-FAA0-4322-B0F0-B4C376B7EB22}"/>
    <cellStyle name="Normal 3 2 3 2 2 4" xfId="2763" xr:uid="{C0D688D6-B9D0-4583-9555-D7800BDD2A4F}"/>
    <cellStyle name="Normal 3 2 3 2 2 4 2" xfId="6989" xr:uid="{38AB3673-A9EE-4F3D-9559-571868A3107E}"/>
    <cellStyle name="Normal 3 2 3 2 2 4 2 2" xfId="15437" xr:uid="{FA665445-F1B1-4616-BD1D-F687D475EA83}"/>
    <cellStyle name="Normal 3 2 3 2 2 4 2 2 2" xfId="32377" xr:uid="{D89E60E2-F306-4702-8B6A-47E80DB52D6D}"/>
    <cellStyle name="Normal 3 2 3 2 2 4 2 3" xfId="23929" xr:uid="{1EC2B4A1-B7E7-42AC-9464-7CF40DDA0564}"/>
    <cellStyle name="Normal 3 2 3 2 2 4 3" xfId="11213" xr:uid="{6F4080F4-945D-4F87-8823-EE1210109376}"/>
    <cellStyle name="Normal 3 2 3 2 2 4 3 2" xfId="28153" xr:uid="{4BA8C194-0AD8-4821-918A-DBACA0322BED}"/>
    <cellStyle name="Normal 3 2 3 2 2 4 4" xfId="19705" xr:uid="{F881CC31-1F40-4E30-BBEB-39FDC2078213}"/>
    <cellStyle name="Normal 3 2 3 2 2 5" xfId="4877" xr:uid="{A05D4C3C-7FA9-4B35-9455-0B7F9F3B9DB8}"/>
    <cellStyle name="Normal 3 2 3 2 2 5 2" xfId="13325" xr:uid="{9E823A94-882F-4806-8370-E8F91EE2BF1F}"/>
    <cellStyle name="Normal 3 2 3 2 2 5 2 2" xfId="30265" xr:uid="{FE29DB0D-24FE-4A18-ABB2-DE66A8D86DB7}"/>
    <cellStyle name="Normal 3 2 3 2 2 5 3" xfId="21817" xr:uid="{53A7FDDF-768D-4C2A-8F72-19E0A3C03182}"/>
    <cellStyle name="Normal 3 2 3 2 2 6" xfId="9101" xr:uid="{C9DFD149-4622-4BEE-AA6D-6BD0B7DC05A6}"/>
    <cellStyle name="Normal 3 2 3 2 2 6 2" xfId="26041" xr:uid="{0CBA1251-ED1B-48F0-90AD-1464F8E72C82}"/>
    <cellStyle name="Normal 3 2 3 2 2 7" xfId="17593" xr:uid="{5F6D38BC-87CB-4525-B79D-55E2E768A461}"/>
    <cellStyle name="Normal 3 2 3 2 3" xfId="821" xr:uid="{F973162D-52A9-41FD-9F62-A12B532A6D7B}"/>
    <cellStyle name="Normal 3 2 3 2 3 2" xfId="1883" xr:uid="{7352E29D-9DD1-48F7-BD10-AD1E35331053}"/>
    <cellStyle name="Normal 3 2 3 2 3 2 2" xfId="3995" xr:uid="{BA44A902-7614-4E22-A8BE-9BFEDDF382E5}"/>
    <cellStyle name="Normal 3 2 3 2 3 2 2 2" xfId="8221" xr:uid="{4B8CFA84-1098-4FDB-8627-758445D0507C}"/>
    <cellStyle name="Normal 3 2 3 2 3 2 2 2 2" xfId="16669" xr:uid="{0C228F7C-EF88-4E9D-A994-6D55132A6C47}"/>
    <cellStyle name="Normal 3 2 3 2 3 2 2 2 2 2" xfId="33609" xr:uid="{FC836AF4-22D8-4A7E-8112-CC1D7EFAA47A}"/>
    <cellStyle name="Normal 3 2 3 2 3 2 2 2 3" xfId="25161" xr:uid="{66ACC5A8-E92F-4023-B9B3-B219BFC5C856}"/>
    <cellStyle name="Normal 3 2 3 2 3 2 2 3" xfId="12445" xr:uid="{BE53CE7A-2E8B-4209-8585-9AF3EDBC5805}"/>
    <cellStyle name="Normal 3 2 3 2 3 2 2 3 2" xfId="29385" xr:uid="{C6218477-469D-4AE9-82EC-73917978A64D}"/>
    <cellStyle name="Normal 3 2 3 2 3 2 2 4" xfId="20937" xr:uid="{DF23F7E4-4798-44E0-8C50-A7C06554ACF2}"/>
    <cellStyle name="Normal 3 2 3 2 3 2 3" xfId="6109" xr:uid="{10D93CD6-345A-4EA6-B230-4232C5A850FD}"/>
    <cellStyle name="Normal 3 2 3 2 3 2 3 2" xfId="14557" xr:uid="{2401AB86-49C8-4BB1-917F-3ACE27A17C09}"/>
    <cellStyle name="Normal 3 2 3 2 3 2 3 2 2" xfId="31497" xr:uid="{5C07CBE2-7B18-4F8F-A312-1516F12C0199}"/>
    <cellStyle name="Normal 3 2 3 2 3 2 3 3" xfId="23049" xr:uid="{45D0ACB6-A8B8-40D8-8404-1051AC94EEBF}"/>
    <cellStyle name="Normal 3 2 3 2 3 2 4" xfId="10333" xr:uid="{EB467B63-224B-464D-9FC3-4CF5BDE65075}"/>
    <cellStyle name="Normal 3 2 3 2 3 2 4 2" xfId="27273" xr:uid="{1B0E02E4-E967-4216-93FB-F33EFBA0D588}"/>
    <cellStyle name="Normal 3 2 3 2 3 2 5" xfId="18825" xr:uid="{472C4460-38EB-4D71-8081-A837A9582031}"/>
    <cellStyle name="Normal 3 2 3 2 3 3" xfId="2939" xr:uid="{3631AB08-2273-4CC4-8AAB-96C753889377}"/>
    <cellStyle name="Normal 3 2 3 2 3 3 2" xfId="7165" xr:uid="{F298DB37-F94F-4245-BE8A-1F786DBABD87}"/>
    <cellStyle name="Normal 3 2 3 2 3 3 2 2" xfId="15613" xr:uid="{7742BDF0-C960-4227-B2EB-6FAAFDF8AB75}"/>
    <cellStyle name="Normal 3 2 3 2 3 3 2 2 2" xfId="32553" xr:uid="{E6728478-FD35-422B-B2CA-342584F37797}"/>
    <cellStyle name="Normal 3 2 3 2 3 3 2 3" xfId="24105" xr:uid="{48581521-A615-4A0D-BE7F-AF6AD66847B2}"/>
    <cellStyle name="Normal 3 2 3 2 3 3 3" xfId="11389" xr:uid="{8FA8CC43-0E22-4520-B32F-EBA9E1B14508}"/>
    <cellStyle name="Normal 3 2 3 2 3 3 3 2" xfId="28329" xr:uid="{4B2F8A79-77D2-4D0A-815B-DAD0DEB61C9F}"/>
    <cellStyle name="Normal 3 2 3 2 3 3 4" xfId="19881" xr:uid="{6E1A3FD8-EADF-4B8A-B4BE-91CEE8EBD167}"/>
    <cellStyle name="Normal 3 2 3 2 3 4" xfId="5053" xr:uid="{B11C4B2F-A96B-4CB0-B8F9-322D53E1ED83}"/>
    <cellStyle name="Normal 3 2 3 2 3 4 2" xfId="13501" xr:uid="{84C234C3-CD9F-473B-A24F-AAD73285BEF2}"/>
    <cellStyle name="Normal 3 2 3 2 3 4 2 2" xfId="30441" xr:uid="{C3FF3663-EB66-4DC7-92F6-51EBED1D55A0}"/>
    <cellStyle name="Normal 3 2 3 2 3 4 3" xfId="21993" xr:uid="{B90BEE02-8BAB-453C-820F-835F6D7636FB}"/>
    <cellStyle name="Normal 3 2 3 2 3 5" xfId="9277" xr:uid="{91644429-A4A9-455C-8DF0-D0A760875BF3}"/>
    <cellStyle name="Normal 3 2 3 2 3 5 2" xfId="26217" xr:uid="{D636F536-8873-44F1-AD4C-F4D67931A7C6}"/>
    <cellStyle name="Normal 3 2 3 2 3 6" xfId="17769" xr:uid="{195D1144-2852-40D3-B40E-C833A00EE005}"/>
    <cellStyle name="Normal 3 2 3 2 4" xfId="1173" xr:uid="{328A80DB-9D6C-4C58-BB6F-022C31C84B86}"/>
    <cellStyle name="Normal 3 2 3 2 4 2" xfId="2235" xr:uid="{23F1C873-EF98-4A54-B821-8B5854AC5CD5}"/>
    <cellStyle name="Normal 3 2 3 2 4 2 2" xfId="4347" xr:uid="{F7AB3DCE-1D2D-4B40-8B9D-2AA064F0B21B}"/>
    <cellStyle name="Normal 3 2 3 2 4 2 2 2" xfId="8573" xr:uid="{9A7D2A81-75FA-4BF5-A38B-B218B848044A}"/>
    <cellStyle name="Normal 3 2 3 2 4 2 2 2 2" xfId="17021" xr:uid="{646FC352-DF3D-4486-BE42-F4CA3CC52880}"/>
    <cellStyle name="Normal 3 2 3 2 4 2 2 2 2 2" xfId="33961" xr:uid="{F57514FD-2413-4EC4-8D1F-27C8F6AD7C56}"/>
    <cellStyle name="Normal 3 2 3 2 4 2 2 2 3" xfId="25513" xr:uid="{3A846DDD-E9E7-498B-88A2-56379EFE73B1}"/>
    <cellStyle name="Normal 3 2 3 2 4 2 2 3" xfId="12797" xr:uid="{7AC8DDDD-14D9-4F0E-805B-A2EFCC35576E}"/>
    <cellStyle name="Normal 3 2 3 2 4 2 2 3 2" xfId="29737" xr:uid="{E5B940A7-F8A1-417D-92EB-8125C772B029}"/>
    <cellStyle name="Normal 3 2 3 2 4 2 2 4" xfId="21289" xr:uid="{4B1DB527-36BD-448E-A334-FC5EA545454B}"/>
    <cellStyle name="Normal 3 2 3 2 4 2 3" xfId="6461" xr:uid="{C3FD4D61-1987-42C2-A37E-3FA5480A89D0}"/>
    <cellStyle name="Normal 3 2 3 2 4 2 3 2" xfId="14909" xr:uid="{75FCFD6A-FF3B-440D-B62A-3BF743571D39}"/>
    <cellStyle name="Normal 3 2 3 2 4 2 3 2 2" xfId="31849" xr:uid="{6CE1747E-A520-4C74-8559-B86E5DB8D0F1}"/>
    <cellStyle name="Normal 3 2 3 2 4 2 3 3" xfId="23401" xr:uid="{2A0CA69C-D0CC-4A0B-B67F-E076F44E16BA}"/>
    <cellStyle name="Normal 3 2 3 2 4 2 4" xfId="10685" xr:uid="{D57B61AE-70B4-4044-BBE1-AB9E52AA1076}"/>
    <cellStyle name="Normal 3 2 3 2 4 2 4 2" xfId="27625" xr:uid="{40F2B1E9-0F12-4F01-B6B6-1CBB3CE010A7}"/>
    <cellStyle name="Normal 3 2 3 2 4 2 5" xfId="19177" xr:uid="{E1FB2C18-2AB3-41D3-AD12-087CAB5C52C0}"/>
    <cellStyle name="Normal 3 2 3 2 4 3" xfId="3291" xr:uid="{EEA0B27D-99A0-45A2-8092-D32A49202F2F}"/>
    <cellStyle name="Normal 3 2 3 2 4 3 2" xfId="7517" xr:uid="{C4540944-83B4-4608-9EE9-0036184AE124}"/>
    <cellStyle name="Normal 3 2 3 2 4 3 2 2" xfId="15965" xr:uid="{106233D0-9526-431B-8545-5F465D843B51}"/>
    <cellStyle name="Normal 3 2 3 2 4 3 2 2 2" xfId="32905" xr:uid="{64D68FB8-A93B-49A5-A958-1F094B5BB8F2}"/>
    <cellStyle name="Normal 3 2 3 2 4 3 2 3" xfId="24457" xr:uid="{75F4C546-025B-4CFD-A447-B69C1B2EEAE9}"/>
    <cellStyle name="Normal 3 2 3 2 4 3 3" xfId="11741" xr:uid="{F889A13D-7568-41D1-B6A0-ABFD16D67C00}"/>
    <cellStyle name="Normal 3 2 3 2 4 3 3 2" xfId="28681" xr:uid="{6D2B9757-E014-408C-8C2A-670473056422}"/>
    <cellStyle name="Normal 3 2 3 2 4 3 4" xfId="20233" xr:uid="{674CE2D7-2CF8-45C2-AB15-7976DB66319B}"/>
    <cellStyle name="Normal 3 2 3 2 4 4" xfId="5405" xr:uid="{8BD09EBE-CBCA-4F76-9C3A-7C249A40116D}"/>
    <cellStyle name="Normal 3 2 3 2 4 4 2" xfId="13853" xr:uid="{5F7E1273-375E-47B9-80D4-3842C9F01CEC}"/>
    <cellStyle name="Normal 3 2 3 2 4 4 2 2" xfId="30793" xr:uid="{5E3AD11B-6FB6-4394-8392-24FF0AE0A944}"/>
    <cellStyle name="Normal 3 2 3 2 4 4 3" xfId="22345" xr:uid="{8F02F94B-E33B-4388-8303-422291B9171D}"/>
    <cellStyle name="Normal 3 2 3 2 4 5" xfId="9629" xr:uid="{7496FA7F-4185-4266-BC7E-957434FF8D0E}"/>
    <cellStyle name="Normal 3 2 3 2 4 5 2" xfId="26569" xr:uid="{4307B529-EC10-4357-8BAC-2475FDC1DA0A}"/>
    <cellStyle name="Normal 3 2 3 2 4 6" xfId="18121" xr:uid="{8008B1B8-A29A-4017-9703-4C6EBE4CCF80}"/>
    <cellStyle name="Normal 3 2 3 2 5" xfId="1355" xr:uid="{2C980E46-3908-4FC2-B4FF-681DAD88386A}"/>
    <cellStyle name="Normal 3 2 3 2 5 2" xfId="2411" xr:uid="{B2F1146A-92B6-4368-9C9D-CE2E9193ED38}"/>
    <cellStyle name="Normal 3 2 3 2 5 2 2" xfId="4523" xr:uid="{B2E25D14-A012-4C94-A5DE-3074C4E3D713}"/>
    <cellStyle name="Normal 3 2 3 2 5 2 2 2" xfId="8749" xr:uid="{BB6D6C47-B341-4DC1-8774-1A612B60271A}"/>
    <cellStyle name="Normal 3 2 3 2 5 2 2 2 2" xfId="17197" xr:uid="{23277D86-711F-4D67-BC42-A3F2D52489F0}"/>
    <cellStyle name="Normal 3 2 3 2 5 2 2 2 2 2" xfId="34137" xr:uid="{78B8F4F4-4D3A-4999-9BB5-5F9F49A61CED}"/>
    <cellStyle name="Normal 3 2 3 2 5 2 2 2 3" xfId="25689" xr:uid="{BE25DE0E-C43B-4501-BB4C-6FEE8517C233}"/>
    <cellStyle name="Normal 3 2 3 2 5 2 2 3" xfId="12973" xr:uid="{3EDBBF42-F5C7-4A7B-99E4-B22BE61AB709}"/>
    <cellStyle name="Normal 3 2 3 2 5 2 2 3 2" xfId="29913" xr:uid="{8745C03C-D93A-44D4-BF68-7759DC3F1945}"/>
    <cellStyle name="Normal 3 2 3 2 5 2 2 4" xfId="21465" xr:uid="{0BB0CE9E-6E2F-4540-9400-A9D2B5FECAF3}"/>
    <cellStyle name="Normal 3 2 3 2 5 2 3" xfId="6637" xr:uid="{13C2637E-772E-48DE-872C-64FFBDF715E5}"/>
    <cellStyle name="Normal 3 2 3 2 5 2 3 2" xfId="15085" xr:uid="{49D20A4D-87A4-477B-95E9-668DD7C06A3F}"/>
    <cellStyle name="Normal 3 2 3 2 5 2 3 2 2" xfId="32025" xr:uid="{42F7A92A-6CCD-4BE7-B30E-C7BF0AFF4FF9}"/>
    <cellStyle name="Normal 3 2 3 2 5 2 3 3" xfId="23577" xr:uid="{2D67FCB3-53CB-4CE4-A022-762E730CE46B}"/>
    <cellStyle name="Normal 3 2 3 2 5 2 4" xfId="10861" xr:uid="{5403FD05-23E6-40B1-A072-BEB5A65D3436}"/>
    <cellStyle name="Normal 3 2 3 2 5 2 4 2" xfId="27801" xr:uid="{342109CA-F251-4BBC-92AB-EEF33CDEF6DC}"/>
    <cellStyle name="Normal 3 2 3 2 5 2 5" xfId="19353" xr:uid="{4B0B8FC4-377A-4A06-AB0A-8B1C3A8FC869}"/>
    <cellStyle name="Normal 3 2 3 2 5 3" xfId="3467" xr:uid="{E8E94602-4D2B-4590-ABA6-281EE3B2334A}"/>
    <cellStyle name="Normal 3 2 3 2 5 3 2" xfId="7693" xr:uid="{A4517A00-10DC-4F45-831C-6DE6387FF6B6}"/>
    <cellStyle name="Normal 3 2 3 2 5 3 2 2" xfId="16141" xr:uid="{C646AECE-2CB8-4577-BC84-6AEE48A4B253}"/>
    <cellStyle name="Normal 3 2 3 2 5 3 2 2 2" xfId="33081" xr:uid="{27F19BE0-7014-4E62-B09E-0F013F168B30}"/>
    <cellStyle name="Normal 3 2 3 2 5 3 2 3" xfId="24633" xr:uid="{9C91C7FC-6393-40D2-B56A-CC83EBA37ABD}"/>
    <cellStyle name="Normal 3 2 3 2 5 3 3" xfId="11917" xr:uid="{812ED2DD-C843-4907-AE80-1DEC0042398E}"/>
    <cellStyle name="Normal 3 2 3 2 5 3 3 2" xfId="28857" xr:uid="{E51017A6-53EC-4E28-93D2-7EC4B74ABD10}"/>
    <cellStyle name="Normal 3 2 3 2 5 3 4" xfId="20409" xr:uid="{639E0B39-2BAA-4D6E-A732-6A514663C561}"/>
    <cellStyle name="Normal 3 2 3 2 5 4" xfId="5581" xr:uid="{C7440881-7971-4973-8D74-1DE9B0A4B8E9}"/>
    <cellStyle name="Normal 3 2 3 2 5 4 2" xfId="14029" xr:uid="{5AFCA465-D937-4217-B3F6-881BE85C3330}"/>
    <cellStyle name="Normal 3 2 3 2 5 4 2 2" xfId="30969" xr:uid="{FBFCC11A-D2E9-48CD-A9C2-ECDED55DE5DD}"/>
    <cellStyle name="Normal 3 2 3 2 5 4 3" xfId="22521" xr:uid="{A8C6D3A3-FE62-4723-A80A-261F78C9F0D7}"/>
    <cellStyle name="Normal 3 2 3 2 5 5" xfId="9805" xr:uid="{D66833EC-3357-4212-9B09-29D26C713747}"/>
    <cellStyle name="Normal 3 2 3 2 5 5 2" xfId="26745" xr:uid="{A2F3FC82-790D-44D9-AFEF-D27EBD5ECC11}"/>
    <cellStyle name="Normal 3 2 3 2 5 6" xfId="18297" xr:uid="{F2ECB2E4-AD21-45F4-854A-1DA6C98FC489}"/>
    <cellStyle name="Normal 3 2 3 2 6" xfId="1531" xr:uid="{5B590907-6D7F-479C-9C22-15CDD8F8683C}"/>
    <cellStyle name="Normal 3 2 3 2 6 2" xfId="3643" xr:uid="{D2924B7D-3E36-4CAE-8467-AB5F733464E2}"/>
    <cellStyle name="Normal 3 2 3 2 6 2 2" xfId="7869" xr:uid="{1DB3CD9B-550D-4435-BA86-7740B20383A2}"/>
    <cellStyle name="Normal 3 2 3 2 6 2 2 2" xfId="16317" xr:uid="{5A050BCB-65DC-407A-812B-A2C4A9D0CB40}"/>
    <cellStyle name="Normal 3 2 3 2 6 2 2 2 2" xfId="33257" xr:uid="{E5D200CD-F451-4950-AE54-DF8FF531D8FD}"/>
    <cellStyle name="Normal 3 2 3 2 6 2 2 3" xfId="24809" xr:uid="{4ECA2EB1-8787-4D79-9EF7-FD0332C136CB}"/>
    <cellStyle name="Normal 3 2 3 2 6 2 3" xfId="12093" xr:uid="{BEAC173F-A0D2-4C18-9EE0-E72ECEBA5E53}"/>
    <cellStyle name="Normal 3 2 3 2 6 2 3 2" xfId="29033" xr:uid="{A256594E-EBF2-4D81-AD3C-7F8AFD09CEA6}"/>
    <cellStyle name="Normal 3 2 3 2 6 2 4" xfId="20585" xr:uid="{AC4AC6A5-869A-4FF2-8012-FB28369E0C32}"/>
    <cellStyle name="Normal 3 2 3 2 6 3" xfId="5757" xr:uid="{CCA4FB72-19DC-4169-A69D-EF4A63BF805C}"/>
    <cellStyle name="Normal 3 2 3 2 6 3 2" xfId="14205" xr:uid="{C5176125-8C48-4DBA-9C22-ED56C0A2422F}"/>
    <cellStyle name="Normal 3 2 3 2 6 3 2 2" xfId="31145" xr:uid="{844E0341-28B6-4008-9F59-B58431300886}"/>
    <cellStyle name="Normal 3 2 3 2 6 3 3" xfId="22697" xr:uid="{0F0C4DB9-21E2-435A-BAE6-9B0B9E89C318}"/>
    <cellStyle name="Normal 3 2 3 2 6 4" xfId="9981" xr:uid="{E741D22A-3C3C-4FFD-83BE-12CC34FC3A10}"/>
    <cellStyle name="Normal 3 2 3 2 6 4 2" xfId="26921" xr:uid="{CE95D0AD-3BB8-42DD-9D17-520B7904D47C}"/>
    <cellStyle name="Normal 3 2 3 2 6 5" xfId="18473" xr:uid="{C3E31C9E-0F8F-4207-B073-1CD1DDD2CEDD}"/>
    <cellStyle name="Normal 3 2 3 2 7" xfId="2587" xr:uid="{9F4CD03C-229C-4D56-8AB8-ABA0B89833BB}"/>
    <cellStyle name="Normal 3 2 3 2 7 2" xfId="6813" xr:uid="{130842B5-7061-43BF-A4B0-F1103EF648E0}"/>
    <cellStyle name="Normal 3 2 3 2 7 2 2" xfId="15261" xr:uid="{75EC5186-95AB-4FCD-B42F-E162479E5D8D}"/>
    <cellStyle name="Normal 3 2 3 2 7 2 2 2" xfId="32201" xr:uid="{C3614810-D148-4584-8823-BFA5B8E706E3}"/>
    <cellStyle name="Normal 3 2 3 2 7 2 3" xfId="23753" xr:uid="{C54ED9C2-0C39-4EDD-9166-22337FFAD374}"/>
    <cellStyle name="Normal 3 2 3 2 7 3" xfId="11037" xr:uid="{DBFD1752-EA17-4AA5-8D50-C074E34C95F2}"/>
    <cellStyle name="Normal 3 2 3 2 7 3 2" xfId="27977" xr:uid="{326B0996-2EB6-49F6-BA06-21B6507B4DD3}"/>
    <cellStyle name="Normal 3 2 3 2 7 4" xfId="19529" xr:uid="{A012B1BE-A1D4-44E4-9471-420382CF99C0}"/>
    <cellStyle name="Normal 3 2 3 2 8" xfId="4700" xr:uid="{96862994-F060-455A-B58F-CF8954FD127C}"/>
    <cellStyle name="Normal 3 2 3 2 8 2" xfId="13149" xr:uid="{A7F06CD9-6182-4793-ACA3-6EE38EAA585A}"/>
    <cellStyle name="Normal 3 2 3 2 8 2 2" xfId="30089" xr:uid="{156641ED-0546-4AF4-ACCE-C1ABEFA4D4C7}"/>
    <cellStyle name="Normal 3 2 3 2 8 3" xfId="21641" xr:uid="{F3B537A2-1D5B-480E-8BFF-BB1FAD46A3A8}"/>
    <cellStyle name="Normal 3 2 3 2 9" xfId="8925" xr:uid="{BC0747D3-90E4-46DA-AA6F-45A26BAD4F95}"/>
    <cellStyle name="Normal 3 2 3 2 9 2" xfId="25865" xr:uid="{C879B2F8-7B64-4CEB-BCB5-488C6C5DF0FD}"/>
    <cellStyle name="Normal 3 2 3 3" xfId="337" xr:uid="{6EEADE40-0C3F-4A0C-A56D-310EDE0034FB}"/>
    <cellStyle name="Normal 3 2 3 3 10" xfId="17418" xr:uid="{671C19F6-A967-40E8-950F-62008F3C0045}"/>
    <cellStyle name="Normal 3 2 3 3 2" xfId="646" xr:uid="{A75A0B0D-24C0-4C5C-A54D-3577591F23A0}"/>
    <cellStyle name="Normal 3 2 3 3 2 2" xfId="998" xr:uid="{6CC4F69A-F6C6-40FD-AC03-E648B068F9BC}"/>
    <cellStyle name="Normal 3 2 3 3 2 2 2" xfId="2060" xr:uid="{3A880F3F-AACF-4221-B867-23AA8B8C9E46}"/>
    <cellStyle name="Normal 3 2 3 3 2 2 2 2" xfId="4172" xr:uid="{FF7BC769-1050-4C3E-8B65-E1DEDC7F5B2E}"/>
    <cellStyle name="Normal 3 2 3 3 2 2 2 2 2" xfId="8398" xr:uid="{CE90DBCA-2379-45E0-B5AB-6B5669222185}"/>
    <cellStyle name="Normal 3 2 3 3 2 2 2 2 2 2" xfId="16846" xr:uid="{D7F4F89B-9D53-4FFA-BBE7-77F5D48D6F9D}"/>
    <cellStyle name="Normal 3 2 3 3 2 2 2 2 2 2 2" xfId="33786" xr:uid="{785DBEB6-14EB-455C-88E2-844397675298}"/>
    <cellStyle name="Normal 3 2 3 3 2 2 2 2 2 3" xfId="25338" xr:uid="{5417F499-7C81-432B-A746-46463B732918}"/>
    <cellStyle name="Normal 3 2 3 3 2 2 2 2 3" xfId="12622" xr:uid="{891A6440-417B-4EA0-A87A-279836EB4AEE}"/>
    <cellStyle name="Normal 3 2 3 3 2 2 2 2 3 2" xfId="29562" xr:uid="{5E6A111B-D004-4268-A132-B61C4F1F9CD7}"/>
    <cellStyle name="Normal 3 2 3 3 2 2 2 2 4" xfId="21114" xr:uid="{170B4942-A598-4DC9-B8A5-B010F93B424A}"/>
    <cellStyle name="Normal 3 2 3 3 2 2 2 3" xfId="6286" xr:uid="{08DADA63-B8CE-4910-902A-7A1E824ECD77}"/>
    <cellStyle name="Normal 3 2 3 3 2 2 2 3 2" xfId="14734" xr:uid="{65D4737F-7843-4803-A7F6-C485F2E7153C}"/>
    <cellStyle name="Normal 3 2 3 3 2 2 2 3 2 2" xfId="31674" xr:uid="{2376F9A6-9E24-4A5E-85EA-AC7B83350370}"/>
    <cellStyle name="Normal 3 2 3 3 2 2 2 3 3" xfId="23226" xr:uid="{245D8232-D8ED-4CAF-8569-727A4F91DE71}"/>
    <cellStyle name="Normal 3 2 3 3 2 2 2 4" xfId="10510" xr:uid="{31CA4F12-287B-4793-BCE8-8EBA5D455620}"/>
    <cellStyle name="Normal 3 2 3 3 2 2 2 4 2" xfId="27450" xr:uid="{97C1B23B-12D3-4901-9E35-DEF91B7F28EF}"/>
    <cellStyle name="Normal 3 2 3 3 2 2 2 5" xfId="19002" xr:uid="{A7E66215-3713-487E-9C4B-1EFA617A9C73}"/>
    <cellStyle name="Normal 3 2 3 3 2 2 3" xfId="3116" xr:uid="{33DEAF57-2DC6-4AE6-BC43-4E9095000976}"/>
    <cellStyle name="Normal 3 2 3 3 2 2 3 2" xfId="7342" xr:uid="{A4A3BF31-35C4-49DC-9923-30AFEBB07245}"/>
    <cellStyle name="Normal 3 2 3 3 2 2 3 2 2" xfId="15790" xr:uid="{25ED1323-9A4B-48F3-91B1-48C2732B2F98}"/>
    <cellStyle name="Normal 3 2 3 3 2 2 3 2 2 2" xfId="32730" xr:uid="{9056AFAA-E6BF-406E-AD3C-3984614B6A9D}"/>
    <cellStyle name="Normal 3 2 3 3 2 2 3 2 3" xfId="24282" xr:uid="{8434A8AC-B2FD-4961-A12F-6A2E30AB7DC6}"/>
    <cellStyle name="Normal 3 2 3 3 2 2 3 3" xfId="11566" xr:uid="{51A89507-EB1D-46A2-BD9A-A15834548FA4}"/>
    <cellStyle name="Normal 3 2 3 3 2 2 3 3 2" xfId="28506" xr:uid="{DC3740D7-084E-4AC2-A937-FC29506DAAB0}"/>
    <cellStyle name="Normal 3 2 3 3 2 2 3 4" xfId="20058" xr:uid="{C8ADB9F8-DF2E-4B13-8886-BEB1A64D8C04}"/>
    <cellStyle name="Normal 3 2 3 3 2 2 4" xfId="5230" xr:uid="{443F34D7-C7AB-4881-B864-CC8B3C604BE2}"/>
    <cellStyle name="Normal 3 2 3 3 2 2 4 2" xfId="13678" xr:uid="{2274D3A8-DD7A-459F-A556-DC2A6E3DDAFE}"/>
    <cellStyle name="Normal 3 2 3 3 2 2 4 2 2" xfId="30618" xr:uid="{F3284950-D107-4109-923E-1967503FB2AA}"/>
    <cellStyle name="Normal 3 2 3 3 2 2 4 3" xfId="22170" xr:uid="{5E20E6F0-56AA-4D77-AD3B-9C443A07AA40}"/>
    <cellStyle name="Normal 3 2 3 3 2 2 5" xfId="9454" xr:uid="{4F6C133C-8EFB-4B78-97E4-06BDDE231717}"/>
    <cellStyle name="Normal 3 2 3 3 2 2 5 2" xfId="26394" xr:uid="{94CFF921-F6AF-4336-99E7-5C2B44EFE9C9}"/>
    <cellStyle name="Normal 3 2 3 3 2 2 6" xfId="17946" xr:uid="{E5A7F3A2-8A90-4646-B206-4E2545BF0C27}"/>
    <cellStyle name="Normal 3 2 3 3 2 3" xfId="1708" xr:uid="{447405B9-3943-4F36-9053-5D080FE5C09F}"/>
    <cellStyle name="Normal 3 2 3 3 2 3 2" xfId="3820" xr:uid="{108CE190-7EB3-4627-A1E8-0D928E83D6A3}"/>
    <cellStyle name="Normal 3 2 3 3 2 3 2 2" xfId="8046" xr:uid="{92DF1897-90C4-45AF-85C7-1549C302C664}"/>
    <cellStyle name="Normal 3 2 3 3 2 3 2 2 2" xfId="16494" xr:uid="{E23F9CCD-DC36-4405-99C2-CED802BF8D10}"/>
    <cellStyle name="Normal 3 2 3 3 2 3 2 2 2 2" xfId="33434" xr:uid="{8571CAE1-0ECA-41C1-A08B-5EE309C9D735}"/>
    <cellStyle name="Normal 3 2 3 3 2 3 2 2 3" xfId="24986" xr:uid="{C090EE41-E983-4872-9D5F-3B3220DD4A9E}"/>
    <cellStyle name="Normal 3 2 3 3 2 3 2 3" xfId="12270" xr:uid="{3F063659-BF34-4A59-9160-DB72732119A2}"/>
    <cellStyle name="Normal 3 2 3 3 2 3 2 3 2" xfId="29210" xr:uid="{8A2FF6A9-4583-4A62-A647-D61B94695AFB}"/>
    <cellStyle name="Normal 3 2 3 3 2 3 2 4" xfId="20762" xr:uid="{8482E9AA-071B-40EB-A888-741051C7C5AB}"/>
    <cellStyle name="Normal 3 2 3 3 2 3 3" xfId="5934" xr:uid="{E6DC0FFC-D0EA-429B-BE8E-0E1AA162B0DE}"/>
    <cellStyle name="Normal 3 2 3 3 2 3 3 2" xfId="14382" xr:uid="{E56C4079-C880-4EF3-9E45-5AD2B3B5EC17}"/>
    <cellStyle name="Normal 3 2 3 3 2 3 3 2 2" xfId="31322" xr:uid="{E54F7FBD-5088-46AF-A23C-BE8B5F29D2E3}"/>
    <cellStyle name="Normal 3 2 3 3 2 3 3 3" xfId="22874" xr:uid="{BE58F813-C0A6-4142-98AC-B777F619DE88}"/>
    <cellStyle name="Normal 3 2 3 3 2 3 4" xfId="10158" xr:uid="{893FA450-F4E7-4FB5-9426-071FFC085A05}"/>
    <cellStyle name="Normal 3 2 3 3 2 3 4 2" xfId="27098" xr:uid="{B627FF98-C7EA-4F9D-AAE9-88AA2A5BF2F3}"/>
    <cellStyle name="Normal 3 2 3 3 2 3 5" xfId="18650" xr:uid="{C3A2147D-1D53-42B0-A148-F4370E2F93FC}"/>
    <cellStyle name="Normal 3 2 3 3 2 4" xfId="2764" xr:uid="{2AEDE0C5-5DBE-4C05-8996-14E4AAE6D827}"/>
    <cellStyle name="Normal 3 2 3 3 2 4 2" xfId="6990" xr:uid="{887106C1-88D4-4C42-9098-C8834339A69A}"/>
    <cellStyle name="Normal 3 2 3 3 2 4 2 2" xfId="15438" xr:uid="{273CD0B8-8251-4857-9E13-7C97A5AB8BBC}"/>
    <cellStyle name="Normal 3 2 3 3 2 4 2 2 2" xfId="32378" xr:uid="{D28FA732-CC6B-4C44-B7FD-5A331094D695}"/>
    <cellStyle name="Normal 3 2 3 3 2 4 2 3" xfId="23930" xr:uid="{59D1C3F3-5529-4E37-BEAC-533439CF144A}"/>
    <cellStyle name="Normal 3 2 3 3 2 4 3" xfId="11214" xr:uid="{55A6360D-FA7D-4D1C-BFD9-B4F81504D7AE}"/>
    <cellStyle name="Normal 3 2 3 3 2 4 3 2" xfId="28154" xr:uid="{620693F5-E5F3-4807-8E1C-A7A4B4F85F13}"/>
    <cellStyle name="Normal 3 2 3 3 2 4 4" xfId="19706" xr:uid="{F9AC2D44-E913-4AF4-A6C0-181FCA74A700}"/>
    <cellStyle name="Normal 3 2 3 3 2 5" xfId="4878" xr:uid="{7480F123-E90E-4777-ABCE-6133111076B0}"/>
    <cellStyle name="Normal 3 2 3 3 2 5 2" xfId="13326" xr:uid="{A9EB7574-24F0-4F42-8D7F-FC078B2FF6E6}"/>
    <cellStyle name="Normal 3 2 3 3 2 5 2 2" xfId="30266" xr:uid="{74E1A20C-7B37-4CF6-99FF-C19A71860979}"/>
    <cellStyle name="Normal 3 2 3 3 2 5 3" xfId="21818" xr:uid="{9A5FD610-881A-40C0-BD93-DD06C0235E10}"/>
    <cellStyle name="Normal 3 2 3 3 2 6" xfId="9102" xr:uid="{9A4A457F-D9B8-4B75-8D55-04C15163CE18}"/>
    <cellStyle name="Normal 3 2 3 3 2 6 2" xfId="26042" xr:uid="{3AEDEE47-0D46-4C4C-B053-BB750A66A57A}"/>
    <cellStyle name="Normal 3 2 3 3 2 7" xfId="17594" xr:uid="{9DD2B4CA-6C4B-42BF-A471-D467BEAFA097}"/>
    <cellStyle name="Normal 3 2 3 3 3" xfId="822" xr:uid="{C4659318-1DE1-4CC8-836F-EC05D0F5C710}"/>
    <cellStyle name="Normal 3 2 3 3 3 2" xfId="1884" xr:uid="{80C0CD33-8BC1-4DEE-BC9C-C407C6D65F87}"/>
    <cellStyle name="Normal 3 2 3 3 3 2 2" xfId="3996" xr:uid="{4F86E717-F51B-4D4D-A32C-40A1B1FF1750}"/>
    <cellStyle name="Normal 3 2 3 3 3 2 2 2" xfId="8222" xr:uid="{F8939DA3-DB38-4C5F-9456-071BC0B8F501}"/>
    <cellStyle name="Normal 3 2 3 3 3 2 2 2 2" xfId="16670" xr:uid="{0D96BB71-75DE-47ED-9603-4975EBEC6550}"/>
    <cellStyle name="Normal 3 2 3 3 3 2 2 2 2 2" xfId="33610" xr:uid="{56D01802-D564-4404-A3F6-A50C5CF0A299}"/>
    <cellStyle name="Normal 3 2 3 3 3 2 2 2 3" xfId="25162" xr:uid="{09D0CC94-2E37-4711-ADE6-3A18B00E260F}"/>
    <cellStyle name="Normal 3 2 3 3 3 2 2 3" xfId="12446" xr:uid="{742F459E-558B-44F9-AEAB-E59C58441285}"/>
    <cellStyle name="Normal 3 2 3 3 3 2 2 3 2" xfId="29386" xr:uid="{0A6A31FA-BC8E-472A-A0FC-926726D61224}"/>
    <cellStyle name="Normal 3 2 3 3 3 2 2 4" xfId="20938" xr:uid="{1CB1F076-AD3E-4F5F-8268-43F1A83FE2E8}"/>
    <cellStyle name="Normal 3 2 3 3 3 2 3" xfId="6110" xr:uid="{4ABB7065-1F33-49F9-A0F8-4C7D61CC9F8A}"/>
    <cellStyle name="Normal 3 2 3 3 3 2 3 2" xfId="14558" xr:uid="{7B21FB0F-432E-42F4-A4D9-1D615AF34B5A}"/>
    <cellStyle name="Normal 3 2 3 3 3 2 3 2 2" xfId="31498" xr:uid="{5F909D56-7B5F-4C87-BDA6-289185BDFD2B}"/>
    <cellStyle name="Normal 3 2 3 3 3 2 3 3" xfId="23050" xr:uid="{AE662270-93A0-41AF-A114-0486FAF7A0D1}"/>
    <cellStyle name="Normal 3 2 3 3 3 2 4" xfId="10334" xr:uid="{D0C7F5B4-DE2D-435C-A336-51483427EB54}"/>
    <cellStyle name="Normal 3 2 3 3 3 2 4 2" xfId="27274" xr:uid="{FE955697-86B4-4A0F-A6E7-332AA005DEEA}"/>
    <cellStyle name="Normal 3 2 3 3 3 2 5" xfId="18826" xr:uid="{659D3497-8D03-457A-9B8E-96C127822963}"/>
    <cellStyle name="Normal 3 2 3 3 3 3" xfId="2940" xr:uid="{581BC878-72AE-4A30-A9F8-48E31F310FD8}"/>
    <cellStyle name="Normal 3 2 3 3 3 3 2" xfId="7166" xr:uid="{44E10DAA-55C8-4E37-97DE-D9DBF95A1CC8}"/>
    <cellStyle name="Normal 3 2 3 3 3 3 2 2" xfId="15614" xr:uid="{10096E2C-25A9-4778-8F50-4131BBB7D926}"/>
    <cellStyle name="Normal 3 2 3 3 3 3 2 2 2" xfId="32554" xr:uid="{4E095423-4C34-490C-A238-49584389D7B4}"/>
    <cellStyle name="Normal 3 2 3 3 3 3 2 3" xfId="24106" xr:uid="{295B1886-1442-4A4E-A57E-54E64713BDE1}"/>
    <cellStyle name="Normal 3 2 3 3 3 3 3" xfId="11390" xr:uid="{A357A2C7-E57A-46DC-9D6F-C6424FC9418F}"/>
    <cellStyle name="Normal 3 2 3 3 3 3 3 2" xfId="28330" xr:uid="{DF470DD2-6264-47BB-92B1-2269D4E853D2}"/>
    <cellStyle name="Normal 3 2 3 3 3 3 4" xfId="19882" xr:uid="{A5E258DA-1DB6-4DAA-B6BE-ECAF44120658}"/>
    <cellStyle name="Normal 3 2 3 3 3 4" xfId="5054" xr:uid="{3E68659B-4C6D-481B-B317-58E7276ABD3D}"/>
    <cellStyle name="Normal 3 2 3 3 3 4 2" xfId="13502" xr:uid="{D607B9B5-DB63-46FC-AFB4-865ACC238815}"/>
    <cellStyle name="Normal 3 2 3 3 3 4 2 2" xfId="30442" xr:uid="{CA388BA1-711E-4A8B-A62B-4C2D6EB1C034}"/>
    <cellStyle name="Normal 3 2 3 3 3 4 3" xfId="21994" xr:uid="{62D9D624-4C5B-41E0-9AE2-547284C39DBE}"/>
    <cellStyle name="Normal 3 2 3 3 3 5" xfId="9278" xr:uid="{CF0C7084-317E-4D5B-A500-652DF6E4BEAE}"/>
    <cellStyle name="Normal 3 2 3 3 3 5 2" xfId="26218" xr:uid="{846E05D5-BF33-411E-9382-81F15ACE4541}"/>
    <cellStyle name="Normal 3 2 3 3 3 6" xfId="17770" xr:uid="{5A808108-08DF-4430-A7D3-2EB9CBAE6FD5}"/>
    <cellStyle name="Normal 3 2 3 3 4" xfId="1174" xr:uid="{BE843A42-B87E-44F1-A2A9-BB9CF1F6BAE2}"/>
    <cellStyle name="Normal 3 2 3 3 4 2" xfId="2236" xr:uid="{0FD6010E-AA5B-4CC7-9134-1049E9C69525}"/>
    <cellStyle name="Normal 3 2 3 3 4 2 2" xfId="4348" xr:uid="{8CA374D5-A365-4053-88D1-6FD53416FF70}"/>
    <cellStyle name="Normal 3 2 3 3 4 2 2 2" xfId="8574" xr:uid="{91CFF125-DCFA-4533-979F-8ED841F3139A}"/>
    <cellStyle name="Normal 3 2 3 3 4 2 2 2 2" xfId="17022" xr:uid="{C141E88A-E8AD-45A9-8126-6D5447B4656A}"/>
    <cellStyle name="Normal 3 2 3 3 4 2 2 2 2 2" xfId="33962" xr:uid="{457FF515-ED74-4B84-9F3E-B28278F8B741}"/>
    <cellStyle name="Normal 3 2 3 3 4 2 2 2 3" xfId="25514" xr:uid="{3325AFC8-1E39-47AE-9BB5-16C07917B61B}"/>
    <cellStyle name="Normal 3 2 3 3 4 2 2 3" xfId="12798" xr:uid="{3ED32A1E-9A53-48BB-9A6D-8D5BFE1C8E97}"/>
    <cellStyle name="Normal 3 2 3 3 4 2 2 3 2" xfId="29738" xr:uid="{C769D646-9682-4F49-AEB0-A33D95B15B2C}"/>
    <cellStyle name="Normal 3 2 3 3 4 2 2 4" xfId="21290" xr:uid="{2B3FA0A0-9CB3-421B-8932-8B54AB317284}"/>
    <cellStyle name="Normal 3 2 3 3 4 2 3" xfId="6462" xr:uid="{B0A5E507-4025-42B7-935A-DDEA21F41A24}"/>
    <cellStyle name="Normal 3 2 3 3 4 2 3 2" xfId="14910" xr:uid="{F1816A62-4D21-4B2C-90FC-2268EBDB2234}"/>
    <cellStyle name="Normal 3 2 3 3 4 2 3 2 2" xfId="31850" xr:uid="{FDAFD764-CAA8-4711-B0F2-DFC64D4809B5}"/>
    <cellStyle name="Normal 3 2 3 3 4 2 3 3" xfId="23402" xr:uid="{6D3EA83D-C78B-49B1-BE41-C97F1C9856BF}"/>
    <cellStyle name="Normal 3 2 3 3 4 2 4" xfId="10686" xr:uid="{C965CEBF-F2FF-4435-B3C8-A285B3D44A3F}"/>
    <cellStyle name="Normal 3 2 3 3 4 2 4 2" xfId="27626" xr:uid="{0FFE77C7-FE37-48ED-B365-2557F5A819AE}"/>
    <cellStyle name="Normal 3 2 3 3 4 2 5" xfId="19178" xr:uid="{0019DF3A-5B40-4B4D-AC1D-A5FB89844F7E}"/>
    <cellStyle name="Normal 3 2 3 3 4 3" xfId="3292" xr:uid="{941AE85E-76CA-454B-BA78-51AD30DD0CD6}"/>
    <cellStyle name="Normal 3 2 3 3 4 3 2" xfId="7518" xr:uid="{AD480150-E5BF-4DA0-A341-9F461E0BF0CB}"/>
    <cellStyle name="Normal 3 2 3 3 4 3 2 2" xfId="15966" xr:uid="{83996A6E-667E-4027-9A68-78D51407ADC6}"/>
    <cellStyle name="Normal 3 2 3 3 4 3 2 2 2" xfId="32906" xr:uid="{21B754BB-3AFF-4945-8674-7A330BF1C8E2}"/>
    <cellStyle name="Normal 3 2 3 3 4 3 2 3" xfId="24458" xr:uid="{57740DFD-0073-4482-8C9E-E7613A201243}"/>
    <cellStyle name="Normal 3 2 3 3 4 3 3" xfId="11742" xr:uid="{9369347D-660C-4B92-8356-040A6E304F96}"/>
    <cellStyle name="Normal 3 2 3 3 4 3 3 2" xfId="28682" xr:uid="{EF724621-6706-4439-8E1C-52752D86EAD7}"/>
    <cellStyle name="Normal 3 2 3 3 4 3 4" xfId="20234" xr:uid="{A0ED9A0E-735D-4685-BE78-152D456FA4E8}"/>
    <cellStyle name="Normal 3 2 3 3 4 4" xfId="5406" xr:uid="{5377B779-B08A-4E05-A8BC-7426DE10D67D}"/>
    <cellStyle name="Normal 3 2 3 3 4 4 2" xfId="13854" xr:uid="{BB208A17-1852-4E33-8002-52B21AAC1516}"/>
    <cellStyle name="Normal 3 2 3 3 4 4 2 2" xfId="30794" xr:uid="{A0D44457-FD64-470E-BCD0-659E3F5451C8}"/>
    <cellStyle name="Normal 3 2 3 3 4 4 3" xfId="22346" xr:uid="{BD3086D6-9CA8-4BDD-B6D5-6850E60B265F}"/>
    <cellStyle name="Normal 3 2 3 3 4 5" xfId="9630" xr:uid="{78928F59-0BEC-41B8-88E1-92859A306A28}"/>
    <cellStyle name="Normal 3 2 3 3 4 5 2" xfId="26570" xr:uid="{8733BAA9-AD58-4881-941B-6CEDD1924C6F}"/>
    <cellStyle name="Normal 3 2 3 3 4 6" xfId="18122" xr:uid="{7346AA59-7A09-4E98-B54E-574C568B70F1}"/>
    <cellStyle name="Normal 3 2 3 3 5" xfId="1356" xr:uid="{8FB9A107-E4F1-4D5E-BCE1-DC6A3B552BD8}"/>
    <cellStyle name="Normal 3 2 3 3 5 2" xfId="2412" xr:uid="{A465EA9A-0D14-4DDF-B360-A1C41E219F1E}"/>
    <cellStyle name="Normal 3 2 3 3 5 2 2" xfId="4524" xr:uid="{EDB375B9-543D-4D72-A672-019A6588E115}"/>
    <cellStyle name="Normal 3 2 3 3 5 2 2 2" xfId="8750" xr:uid="{76ECAABF-FB6C-471D-BE0D-FB33555DD010}"/>
    <cellStyle name="Normal 3 2 3 3 5 2 2 2 2" xfId="17198" xr:uid="{8DCA50ED-D92E-4C83-81A0-91AAAC237BAD}"/>
    <cellStyle name="Normal 3 2 3 3 5 2 2 2 2 2" xfId="34138" xr:uid="{748F1C29-2FFE-441B-B0B7-0DCFE3E52935}"/>
    <cellStyle name="Normal 3 2 3 3 5 2 2 2 3" xfId="25690" xr:uid="{1DD763B5-9319-4B0A-8AE4-2DE9912FC302}"/>
    <cellStyle name="Normal 3 2 3 3 5 2 2 3" xfId="12974" xr:uid="{78C53BDC-7578-453B-B656-83923129E8F3}"/>
    <cellStyle name="Normal 3 2 3 3 5 2 2 3 2" xfId="29914" xr:uid="{0C03518D-F6FE-4E6E-8940-36796233E779}"/>
    <cellStyle name="Normal 3 2 3 3 5 2 2 4" xfId="21466" xr:uid="{3B55BAE5-5DE1-445A-A8A0-E91F8807BF59}"/>
    <cellStyle name="Normal 3 2 3 3 5 2 3" xfId="6638" xr:uid="{8F9A706E-FC56-4DF5-BD5E-09C0143DC5B3}"/>
    <cellStyle name="Normal 3 2 3 3 5 2 3 2" xfId="15086" xr:uid="{02DDE4EB-2D64-4911-8BF8-0AB89081C046}"/>
    <cellStyle name="Normal 3 2 3 3 5 2 3 2 2" xfId="32026" xr:uid="{552D658A-5975-4ADC-A5A0-12E99C263D9E}"/>
    <cellStyle name="Normal 3 2 3 3 5 2 3 3" xfId="23578" xr:uid="{028A717D-70DE-49C4-A8A4-46F06B7A80F1}"/>
    <cellStyle name="Normal 3 2 3 3 5 2 4" xfId="10862" xr:uid="{DDE6572A-C9E3-440A-862A-3B087AFB9152}"/>
    <cellStyle name="Normal 3 2 3 3 5 2 4 2" xfId="27802" xr:uid="{4493E3AB-6729-4545-8D22-CEEA30516350}"/>
    <cellStyle name="Normal 3 2 3 3 5 2 5" xfId="19354" xr:uid="{53D5BD3C-6262-4503-B8CB-859DD7411F1D}"/>
    <cellStyle name="Normal 3 2 3 3 5 3" xfId="3468" xr:uid="{9FC60F26-24AB-4510-B2FF-05A81F68E735}"/>
    <cellStyle name="Normal 3 2 3 3 5 3 2" xfId="7694" xr:uid="{99C38B5D-4D00-422A-9772-BE3AB9D4B561}"/>
    <cellStyle name="Normal 3 2 3 3 5 3 2 2" xfId="16142" xr:uid="{83FECAB3-8899-467F-9758-386C0F0BD8D1}"/>
    <cellStyle name="Normal 3 2 3 3 5 3 2 2 2" xfId="33082" xr:uid="{2F99D443-72B2-46A5-8226-15B222A237D3}"/>
    <cellStyle name="Normal 3 2 3 3 5 3 2 3" xfId="24634" xr:uid="{CA4D9747-1A9C-4BF8-B47E-E07A89FD3128}"/>
    <cellStyle name="Normal 3 2 3 3 5 3 3" xfId="11918" xr:uid="{63011477-4E26-4963-A4FC-7AC7046185B2}"/>
    <cellStyle name="Normal 3 2 3 3 5 3 3 2" xfId="28858" xr:uid="{489A6027-38B4-41D7-832B-735B96CEDFBF}"/>
    <cellStyle name="Normal 3 2 3 3 5 3 4" xfId="20410" xr:uid="{60818F8A-D188-44BC-AF55-360C79698E39}"/>
    <cellStyle name="Normal 3 2 3 3 5 4" xfId="5582" xr:uid="{5F2EB28F-1BAF-44AF-89F3-1C10872897FF}"/>
    <cellStyle name="Normal 3 2 3 3 5 4 2" xfId="14030" xr:uid="{BAA41B61-7435-4F27-9315-EEF24367D392}"/>
    <cellStyle name="Normal 3 2 3 3 5 4 2 2" xfId="30970" xr:uid="{D5DAC4F7-47E5-49A9-A043-98F3B4622488}"/>
    <cellStyle name="Normal 3 2 3 3 5 4 3" xfId="22522" xr:uid="{48092FF1-8F2F-4116-889F-9E5040C44BBD}"/>
    <cellStyle name="Normal 3 2 3 3 5 5" xfId="9806" xr:uid="{35247073-DB1C-462D-993F-1A9A3DBBCD53}"/>
    <cellStyle name="Normal 3 2 3 3 5 5 2" xfId="26746" xr:uid="{39AB658A-7EE3-41DC-9B04-EA2845370B6B}"/>
    <cellStyle name="Normal 3 2 3 3 5 6" xfId="18298" xr:uid="{B472BE65-519A-41D9-BB0D-96469EC77C2D}"/>
    <cellStyle name="Normal 3 2 3 3 6" xfId="1532" xr:uid="{C9971998-30D3-4E97-81DF-3725B321AE88}"/>
    <cellStyle name="Normal 3 2 3 3 6 2" xfId="3644" xr:uid="{935F46C5-54A8-4CD3-8B67-EA3433256E5B}"/>
    <cellStyle name="Normal 3 2 3 3 6 2 2" xfId="7870" xr:uid="{D1FA8535-7B98-4C8B-90BB-37B73DA1D88D}"/>
    <cellStyle name="Normal 3 2 3 3 6 2 2 2" xfId="16318" xr:uid="{58E950CE-456B-4A67-986E-8CC3CA3D3048}"/>
    <cellStyle name="Normal 3 2 3 3 6 2 2 2 2" xfId="33258" xr:uid="{10AA5D54-F1D0-4D7C-999E-EE2FDFE526E0}"/>
    <cellStyle name="Normal 3 2 3 3 6 2 2 3" xfId="24810" xr:uid="{27679088-9172-4268-9FCA-6BD2C37AE77E}"/>
    <cellStyle name="Normal 3 2 3 3 6 2 3" xfId="12094" xr:uid="{3FE92D95-A2D2-41AE-B520-A842990AE038}"/>
    <cellStyle name="Normal 3 2 3 3 6 2 3 2" xfId="29034" xr:uid="{74C53309-3D87-42D1-9E93-0B25954B0082}"/>
    <cellStyle name="Normal 3 2 3 3 6 2 4" xfId="20586" xr:uid="{88631516-74E0-464D-9851-A69B59024E0D}"/>
    <cellStyle name="Normal 3 2 3 3 6 3" xfId="5758" xr:uid="{DC34DE62-7001-4001-8CF2-D66C800C3CEC}"/>
    <cellStyle name="Normal 3 2 3 3 6 3 2" xfId="14206" xr:uid="{77E315F3-439D-4450-9440-F92B24E862D5}"/>
    <cellStyle name="Normal 3 2 3 3 6 3 2 2" xfId="31146" xr:uid="{2CF66FA5-5C05-481B-8AEA-5F64452405CA}"/>
    <cellStyle name="Normal 3 2 3 3 6 3 3" xfId="22698" xr:uid="{4C23DB0C-DAC7-458F-AE01-90DAD5A35265}"/>
    <cellStyle name="Normal 3 2 3 3 6 4" xfId="9982" xr:uid="{6C2CEC34-EC67-4676-A527-E94ACAC856C4}"/>
    <cellStyle name="Normal 3 2 3 3 6 4 2" xfId="26922" xr:uid="{FEE4DC61-A8C7-4473-BA82-E974EECC8C90}"/>
    <cellStyle name="Normal 3 2 3 3 6 5" xfId="18474" xr:uid="{768BC306-DA89-433E-8240-993776318AB7}"/>
    <cellStyle name="Normal 3 2 3 3 7" xfId="2588" xr:uid="{965DCD29-35E8-44CA-98B0-2CD43EBF3F54}"/>
    <cellStyle name="Normal 3 2 3 3 7 2" xfId="6814" xr:uid="{DC448020-D41F-49F2-BC17-F62018BBED0E}"/>
    <cellStyle name="Normal 3 2 3 3 7 2 2" xfId="15262" xr:uid="{0BF69515-42ED-4561-A6AD-6FADF2383812}"/>
    <cellStyle name="Normal 3 2 3 3 7 2 2 2" xfId="32202" xr:uid="{47DE55FC-1A33-4906-A8C2-3006295097CE}"/>
    <cellStyle name="Normal 3 2 3 3 7 2 3" xfId="23754" xr:uid="{254A5CAF-1895-4D47-9BEE-91C1D8BBF023}"/>
    <cellStyle name="Normal 3 2 3 3 7 3" xfId="11038" xr:uid="{2E05F7C2-CF0E-4471-9884-1A71EF743B47}"/>
    <cellStyle name="Normal 3 2 3 3 7 3 2" xfId="27978" xr:uid="{1CAA7C47-6CAA-422D-A3A2-EA4FB511B3CD}"/>
    <cellStyle name="Normal 3 2 3 3 7 4" xfId="19530" xr:uid="{66887854-622B-46C0-9959-E5D1A2571FDB}"/>
    <cellStyle name="Normal 3 2 3 3 8" xfId="4701" xr:uid="{64404F9D-F569-4E8B-807A-F80625D448A3}"/>
    <cellStyle name="Normal 3 2 3 3 8 2" xfId="13150" xr:uid="{46B53F41-F5EF-4994-8811-DD00FA3DD16C}"/>
    <cellStyle name="Normal 3 2 3 3 8 2 2" xfId="30090" xr:uid="{EC4A8EA1-10F9-4972-A4D4-48C9C0F0926B}"/>
    <cellStyle name="Normal 3 2 3 3 8 3" xfId="21642" xr:uid="{96416AF7-AB15-46AE-A27F-5F7DFCEE300C}"/>
    <cellStyle name="Normal 3 2 3 3 9" xfId="8926" xr:uid="{7F78FBAE-D731-40DB-B6EC-6983C25AB168}"/>
    <cellStyle name="Normal 3 2 3 3 9 2" xfId="25866" xr:uid="{6DBD0A8B-F27E-472B-8D39-9BBA42ECAA5F}"/>
    <cellStyle name="Normal 3 2 3 4" xfId="644" xr:uid="{30AB0BDC-85C2-4A6F-B191-DE565B1B01E1}"/>
    <cellStyle name="Normal 3 2 3 4 2" xfId="996" xr:uid="{503BEBC8-7418-4467-8FEB-FA2A22CAF80D}"/>
    <cellStyle name="Normal 3 2 3 4 2 2" xfId="2058" xr:uid="{2D16C2B4-1350-4C2E-A079-CFF304766062}"/>
    <cellStyle name="Normal 3 2 3 4 2 2 2" xfId="4170" xr:uid="{14CDFDF4-EFA9-4D57-B26B-4BEF475F921F}"/>
    <cellStyle name="Normal 3 2 3 4 2 2 2 2" xfId="8396" xr:uid="{7A738DDE-65F2-48AB-9562-2870E4072BEE}"/>
    <cellStyle name="Normal 3 2 3 4 2 2 2 2 2" xfId="16844" xr:uid="{637AC245-FC0F-474F-8281-21ED9C2EDB65}"/>
    <cellStyle name="Normal 3 2 3 4 2 2 2 2 2 2" xfId="33784" xr:uid="{3B79CEC2-3C62-4C8E-A3E8-3B0C2BDB5B36}"/>
    <cellStyle name="Normal 3 2 3 4 2 2 2 2 3" xfId="25336" xr:uid="{73EDB7BE-9D6F-4F06-89F5-73E4573D361F}"/>
    <cellStyle name="Normal 3 2 3 4 2 2 2 3" xfId="12620" xr:uid="{2E1F431E-E936-4677-B5DB-481D80EA7C3C}"/>
    <cellStyle name="Normal 3 2 3 4 2 2 2 3 2" xfId="29560" xr:uid="{2821792F-6C27-43F0-AEF7-6D4BDEC30611}"/>
    <cellStyle name="Normal 3 2 3 4 2 2 2 4" xfId="21112" xr:uid="{D187236F-E51E-4521-B75F-A5D425E35C6B}"/>
    <cellStyle name="Normal 3 2 3 4 2 2 3" xfId="6284" xr:uid="{C3CC04BF-EA8D-4E3F-8613-6FAD3FF7C404}"/>
    <cellStyle name="Normal 3 2 3 4 2 2 3 2" xfId="14732" xr:uid="{A14843DD-1999-4880-893F-31B8F3D1687D}"/>
    <cellStyle name="Normal 3 2 3 4 2 2 3 2 2" xfId="31672" xr:uid="{75D8A8EF-5018-4B29-9735-7B5795D638F8}"/>
    <cellStyle name="Normal 3 2 3 4 2 2 3 3" xfId="23224" xr:uid="{F4143AA2-30D6-46CB-BF1D-1FB487B5D934}"/>
    <cellStyle name="Normal 3 2 3 4 2 2 4" xfId="10508" xr:uid="{118828DD-33B3-4AEA-9EC5-823A626A71A5}"/>
    <cellStyle name="Normal 3 2 3 4 2 2 4 2" xfId="27448" xr:uid="{44AE1BB0-3E7B-4B9A-ADA9-68CE9966C5D9}"/>
    <cellStyle name="Normal 3 2 3 4 2 2 5" xfId="19000" xr:uid="{7ACE809D-CFDC-405F-86C0-7481B0A2DD8B}"/>
    <cellStyle name="Normal 3 2 3 4 2 3" xfId="3114" xr:uid="{233EA1E4-F8C1-46DD-A941-DD5029B7B536}"/>
    <cellStyle name="Normal 3 2 3 4 2 3 2" xfId="7340" xr:uid="{77570ADD-673A-4610-B639-133FD7E1F924}"/>
    <cellStyle name="Normal 3 2 3 4 2 3 2 2" xfId="15788" xr:uid="{46B5A4DF-6B6B-4508-9523-535AE30DE9FF}"/>
    <cellStyle name="Normal 3 2 3 4 2 3 2 2 2" xfId="32728" xr:uid="{CCB3D4CE-E9E0-4078-96BD-4CFCA2FECFFC}"/>
    <cellStyle name="Normal 3 2 3 4 2 3 2 3" xfId="24280" xr:uid="{7EEF7EE1-BB5D-4DB0-89F1-A90F3077571A}"/>
    <cellStyle name="Normal 3 2 3 4 2 3 3" xfId="11564" xr:uid="{F3F8208D-A998-45E3-B9E6-85D2D2E62E24}"/>
    <cellStyle name="Normal 3 2 3 4 2 3 3 2" xfId="28504" xr:uid="{D5B93ACF-5F07-4E45-AD88-0FBD5AB12193}"/>
    <cellStyle name="Normal 3 2 3 4 2 3 4" xfId="20056" xr:uid="{F26F138F-85AF-46AB-A0D2-5A4680789D6E}"/>
    <cellStyle name="Normal 3 2 3 4 2 4" xfId="5228" xr:uid="{78804BD6-F489-4E9A-8D21-511FEA558A55}"/>
    <cellStyle name="Normal 3 2 3 4 2 4 2" xfId="13676" xr:uid="{3FA58ABD-4D47-499C-8710-20612915E71D}"/>
    <cellStyle name="Normal 3 2 3 4 2 4 2 2" xfId="30616" xr:uid="{6082D0D8-0FA4-48C6-945F-BE6DF4AF3EB4}"/>
    <cellStyle name="Normal 3 2 3 4 2 4 3" xfId="22168" xr:uid="{C8491C28-ADF1-44A1-A0E9-D1B1C4C5EE9C}"/>
    <cellStyle name="Normal 3 2 3 4 2 5" xfId="9452" xr:uid="{888D11BF-3E7C-42FD-8368-BC9907A832A6}"/>
    <cellStyle name="Normal 3 2 3 4 2 5 2" xfId="26392" xr:uid="{44D4B050-28D0-4DFE-A1D0-51E663BCFEB7}"/>
    <cellStyle name="Normal 3 2 3 4 2 6" xfId="17944" xr:uid="{ED2370B1-F533-4272-A73C-C9A02D90C1CA}"/>
    <cellStyle name="Normal 3 2 3 4 3" xfId="1706" xr:uid="{3F7B9CAF-E184-4436-8045-5E20DBE0409C}"/>
    <cellStyle name="Normal 3 2 3 4 3 2" xfId="3818" xr:uid="{66BABB6C-1FF3-4085-A715-02D406A753B0}"/>
    <cellStyle name="Normal 3 2 3 4 3 2 2" xfId="8044" xr:uid="{15D1F9B2-F3F4-433D-ACAA-B397AA644518}"/>
    <cellStyle name="Normal 3 2 3 4 3 2 2 2" xfId="16492" xr:uid="{064D8382-F46C-4165-9C1B-D8125E2E3F9A}"/>
    <cellStyle name="Normal 3 2 3 4 3 2 2 2 2" xfId="33432" xr:uid="{14929A78-29A4-4825-B52D-1B7A877B9B29}"/>
    <cellStyle name="Normal 3 2 3 4 3 2 2 3" xfId="24984" xr:uid="{E18BF336-3D61-4627-BC68-96A839AE523F}"/>
    <cellStyle name="Normal 3 2 3 4 3 2 3" xfId="12268" xr:uid="{A643EAA3-9AA9-4782-96E3-03907CC4664F}"/>
    <cellStyle name="Normal 3 2 3 4 3 2 3 2" xfId="29208" xr:uid="{A7DF0D19-AD45-46D0-9ED1-1B9EA55DA904}"/>
    <cellStyle name="Normal 3 2 3 4 3 2 4" xfId="20760" xr:uid="{6534E568-8A4F-4703-9B48-D53F5C114992}"/>
    <cellStyle name="Normal 3 2 3 4 3 3" xfId="5932" xr:uid="{53C419B4-06BA-4146-BBCD-B6358978D51C}"/>
    <cellStyle name="Normal 3 2 3 4 3 3 2" xfId="14380" xr:uid="{A3A9F3A2-935E-47B7-99F3-CC71E09BDD22}"/>
    <cellStyle name="Normal 3 2 3 4 3 3 2 2" xfId="31320" xr:uid="{EE16A314-FA16-4DB2-AFBE-9654F290FA4C}"/>
    <cellStyle name="Normal 3 2 3 4 3 3 3" xfId="22872" xr:uid="{751D0D8B-0F8E-4A6F-AAE7-79189CDE3F34}"/>
    <cellStyle name="Normal 3 2 3 4 3 4" xfId="10156" xr:uid="{DEC156C2-45B8-4AD4-949D-C1F75001EF14}"/>
    <cellStyle name="Normal 3 2 3 4 3 4 2" xfId="27096" xr:uid="{7916F3F5-8793-46FE-97A4-6E4319A072B7}"/>
    <cellStyle name="Normal 3 2 3 4 3 5" xfId="18648" xr:uid="{97004663-A1EF-4EC2-AC23-F1A23236D9A3}"/>
    <cellStyle name="Normal 3 2 3 4 4" xfId="2762" xr:uid="{0D130E34-537F-4DD1-A815-382AE663802D}"/>
    <cellStyle name="Normal 3 2 3 4 4 2" xfId="6988" xr:uid="{6FFA7935-AB93-43DB-95DD-94438831B859}"/>
    <cellStyle name="Normal 3 2 3 4 4 2 2" xfId="15436" xr:uid="{415AF02F-F543-4873-93C9-94172B6B7FE3}"/>
    <cellStyle name="Normal 3 2 3 4 4 2 2 2" xfId="32376" xr:uid="{17EE67CB-2DD8-4C95-B303-8719B8FF2E10}"/>
    <cellStyle name="Normal 3 2 3 4 4 2 3" xfId="23928" xr:uid="{67FA806C-FA5D-46A3-B4A5-1C644D49C651}"/>
    <cellStyle name="Normal 3 2 3 4 4 3" xfId="11212" xr:uid="{1892D540-4C41-4729-A705-8EC734F3573E}"/>
    <cellStyle name="Normal 3 2 3 4 4 3 2" xfId="28152" xr:uid="{980FC7C0-697A-461C-BBB9-C0F7D910EA0A}"/>
    <cellStyle name="Normal 3 2 3 4 4 4" xfId="19704" xr:uid="{17FAF95E-332C-4285-AA35-A28DEF6A5132}"/>
    <cellStyle name="Normal 3 2 3 4 5" xfId="4876" xr:uid="{3CA82877-8054-43CC-A013-B28B7F41509A}"/>
    <cellStyle name="Normal 3 2 3 4 5 2" xfId="13324" xr:uid="{9DB178B7-4896-4475-9972-C8B4E9750F2B}"/>
    <cellStyle name="Normal 3 2 3 4 5 2 2" xfId="30264" xr:uid="{75092167-406C-4B69-9CC9-AE85DB065B33}"/>
    <cellStyle name="Normal 3 2 3 4 5 3" xfId="21816" xr:uid="{C51611B3-D49F-4518-9E26-5B4574A30CD5}"/>
    <cellStyle name="Normal 3 2 3 4 6" xfId="9100" xr:uid="{5A148488-AF36-495F-AC32-2A2E61949418}"/>
    <cellStyle name="Normal 3 2 3 4 6 2" xfId="26040" xr:uid="{476F6E70-D8E8-4507-85C5-4ADC93511A09}"/>
    <cellStyle name="Normal 3 2 3 4 7" xfId="17592" xr:uid="{B0FD1558-B832-490D-BD68-5421E06121AB}"/>
    <cellStyle name="Normal 3 2 3 5" xfId="820" xr:uid="{5D5049C0-F418-4471-BBDE-22E5D4718C88}"/>
    <cellStyle name="Normal 3 2 3 5 2" xfId="1882" xr:uid="{F6F68AEB-0624-48A0-AD73-31C6B68800A1}"/>
    <cellStyle name="Normal 3 2 3 5 2 2" xfId="3994" xr:uid="{772D1E67-E387-4C96-AD43-C29ACA10336C}"/>
    <cellStyle name="Normal 3 2 3 5 2 2 2" xfId="8220" xr:uid="{B2C098C8-54BD-41BA-A5B8-B31E46607702}"/>
    <cellStyle name="Normal 3 2 3 5 2 2 2 2" xfId="16668" xr:uid="{6FA13619-6086-4B01-9B07-9BC0AC8A130D}"/>
    <cellStyle name="Normal 3 2 3 5 2 2 2 2 2" xfId="33608" xr:uid="{46D6594D-D8C6-4178-9D8F-91F8CEFD3E22}"/>
    <cellStyle name="Normal 3 2 3 5 2 2 2 3" xfId="25160" xr:uid="{09DA0CF3-03A1-4737-BAB8-1A9E03FF88EB}"/>
    <cellStyle name="Normal 3 2 3 5 2 2 3" xfId="12444" xr:uid="{2C46E31D-B8C7-4F80-8FF2-B39348F780BA}"/>
    <cellStyle name="Normal 3 2 3 5 2 2 3 2" xfId="29384" xr:uid="{C498E3A6-D879-4243-9886-4B7F8A7EB0C9}"/>
    <cellStyle name="Normal 3 2 3 5 2 2 4" xfId="20936" xr:uid="{8714E7A9-86A2-4093-9257-3CC437C68D80}"/>
    <cellStyle name="Normal 3 2 3 5 2 3" xfId="6108" xr:uid="{757F3B0D-AA54-4446-B41F-6264901D2BBF}"/>
    <cellStyle name="Normal 3 2 3 5 2 3 2" xfId="14556" xr:uid="{3090D8D0-CEEA-4ED3-BFBD-1C8BECE1379D}"/>
    <cellStyle name="Normal 3 2 3 5 2 3 2 2" xfId="31496" xr:uid="{8905C30B-CA2B-499F-B2FE-CE37FA65583B}"/>
    <cellStyle name="Normal 3 2 3 5 2 3 3" xfId="23048" xr:uid="{9DCDCDBC-59FD-4289-AB54-72A6E9B61D14}"/>
    <cellStyle name="Normal 3 2 3 5 2 4" xfId="10332" xr:uid="{CD5050A9-EC02-4438-A498-7B85F86975D3}"/>
    <cellStyle name="Normal 3 2 3 5 2 4 2" xfId="27272" xr:uid="{C898A7C8-032F-4B54-99DA-797C166795F9}"/>
    <cellStyle name="Normal 3 2 3 5 2 5" xfId="18824" xr:uid="{95E2D404-80E0-4CD9-A825-96C8200BD30F}"/>
    <cellStyle name="Normal 3 2 3 5 3" xfId="2938" xr:uid="{D85929AE-122C-4130-9BA9-07629884F315}"/>
    <cellStyle name="Normal 3 2 3 5 3 2" xfId="7164" xr:uid="{EA703907-0D6C-4E7F-B36A-607F2498B4E6}"/>
    <cellStyle name="Normal 3 2 3 5 3 2 2" xfId="15612" xr:uid="{8140B7A6-3807-4A85-983F-9C32F12284C0}"/>
    <cellStyle name="Normal 3 2 3 5 3 2 2 2" xfId="32552" xr:uid="{9C946EB7-833E-4041-B8A4-C7E305D19685}"/>
    <cellStyle name="Normal 3 2 3 5 3 2 3" xfId="24104" xr:uid="{C45CD6C9-62EB-4C68-A36C-4D9F2DC36562}"/>
    <cellStyle name="Normal 3 2 3 5 3 3" xfId="11388" xr:uid="{D5BBB053-A1AA-41F3-82EB-0E95C17C8892}"/>
    <cellStyle name="Normal 3 2 3 5 3 3 2" xfId="28328" xr:uid="{EF6A81D3-65D5-442D-BC25-E8CECD88E9CB}"/>
    <cellStyle name="Normal 3 2 3 5 3 4" xfId="19880" xr:uid="{784E51C7-001B-4B6E-A3D5-70831BDE5A8E}"/>
    <cellStyle name="Normal 3 2 3 5 4" xfId="5052" xr:uid="{9119C998-0613-491B-91E0-0D54203B6229}"/>
    <cellStyle name="Normal 3 2 3 5 4 2" xfId="13500" xr:uid="{0F72941A-2B80-49C7-BA2B-63A0AE03431B}"/>
    <cellStyle name="Normal 3 2 3 5 4 2 2" xfId="30440" xr:uid="{345B91A2-F9AA-40F3-AF75-EC947CD881B9}"/>
    <cellStyle name="Normal 3 2 3 5 4 3" xfId="21992" xr:uid="{E719C8F8-46DC-4CDC-994C-DD761028610F}"/>
    <cellStyle name="Normal 3 2 3 5 5" xfId="9276" xr:uid="{F1ABC7A6-4389-48D6-A3A1-59A339681EC4}"/>
    <cellStyle name="Normal 3 2 3 5 5 2" xfId="26216" xr:uid="{D498B980-A040-44E8-9D0F-35DC19BD6BD8}"/>
    <cellStyle name="Normal 3 2 3 5 6" xfId="17768" xr:uid="{5AED51D3-FFBD-4FA3-96BF-7D2C4224A5EA}"/>
    <cellStyle name="Normal 3 2 3 6" xfId="1172" xr:uid="{D1777063-7010-41DF-9EDC-F57A8D115A89}"/>
    <cellStyle name="Normal 3 2 3 6 2" xfId="2234" xr:uid="{71580B1B-C0E7-4BA8-A409-38326EB274D6}"/>
    <cellStyle name="Normal 3 2 3 6 2 2" xfId="4346" xr:uid="{AACB4103-62F7-4964-90C6-5322D4F07ED7}"/>
    <cellStyle name="Normal 3 2 3 6 2 2 2" xfId="8572" xr:uid="{C73505F9-8F27-4A56-A5FE-B2FF685DA41E}"/>
    <cellStyle name="Normal 3 2 3 6 2 2 2 2" xfId="17020" xr:uid="{C9814F3D-4022-4FF5-B7CA-1D1D93C5577C}"/>
    <cellStyle name="Normal 3 2 3 6 2 2 2 2 2" xfId="33960" xr:uid="{3179617A-A04D-419D-B714-E52461A16DE7}"/>
    <cellStyle name="Normal 3 2 3 6 2 2 2 3" xfId="25512" xr:uid="{942A682F-75ED-4E3B-B6B2-D3165040B30D}"/>
    <cellStyle name="Normal 3 2 3 6 2 2 3" xfId="12796" xr:uid="{B8997F34-3D59-42D0-8EC1-CD48C21109CD}"/>
    <cellStyle name="Normal 3 2 3 6 2 2 3 2" xfId="29736" xr:uid="{EADE802F-9D92-4985-950D-2145F796CF90}"/>
    <cellStyle name="Normal 3 2 3 6 2 2 4" xfId="21288" xr:uid="{36F95125-EA51-49B6-9EF6-F0D04078D023}"/>
    <cellStyle name="Normal 3 2 3 6 2 3" xfId="6460" xr:uid="{5775CDB8-6A8D-48FD-B00B-D4605F745910}"/>
    <cellStyle name="Normal 3 2 3 6 2 3 2" xfId="14908" xr:uid="{3F2D11BE-7620-49E1-B1B5-BC438105F97B}"/>
    <cellStyle name="Normal 3 2 3 6 2 3 2 2" xfId="31848" xr:uid="{B4F1D4D8-4E64-475A-9FB1-436E96A2AA4D}"/>
    <cellStyle name="Normal 3 2 3 6 2 3 3" xfId="23400" xr:uid="{58CB7CD0-147E-4748-8497-928C75DD563F}"/>
    <cellStyle name="Normal 3 2 3 6 2 4" xfId="10684" xr:uid="{9CFA46AA-8A5F-43B3-8813-8B46A2ECF0AF}"/>
    <cellStyle name="Normal 3 2 3 6 2 4 2" xfId="27624" xr:uid="{AC8B6E3A-3898-4D86-BBB6-31172F71607A}"/>
    <cellStyle name="Normal 3 2 3 6 2 5" xfId="19176" xr:uid="{9185E82B-BE35-480B-81C8-DCEC56C81FA7}"/>
    <cellStyle name="Normal 3 2 3 6 3" xfId="3290" xr:uid="{3BA64651-C503-4EF3-9FF6-D0AAA4B2E52E}"/>
    <cellStyle name="Normal 3 2 3 6 3 2" xfId="7516" xr:uid="{03EB5B59-838B-4C3E-8A85-013DBD723BA7}"/>
    <cellStyle name="Normal 3 2 3 6 3 2 2" xfId="15964" xr:uid="{A17BB94E-56E5-4DEF-9348-9FD4C17077BF}"/>
    <cellStyle name="Normal 3 2 3 6 3 2 2 2" xfId="32904" xr:uid="{A2FA40EA-CC5A-4FBF-95CC-DD2812E58BA5}"/>
    <cellStyle name="Normal 3 2 3 6 3 2 3" xfId="24456" xr:uid="{2F5AD2E3-7D41-4FC4-8F2A-0EBE006EC94A}"/>
    <cellStyle name="Normal 3 2 3 6 3 3" xfId="11740" xr:uid="{A9610A10-5D6E-41DB-8809-F9256E24CD72}"/>
    <cellStyle name="Normal 3 2 3 6 3 3 2" xfId="28680" xr:uid="{C8D641E4-E3CD-4D13-9A60-B96BF7B66E88}"/>
    <cellStyle name="Normal 3 2 3 6 3 4" xfId="20232" xr:uid="{56EE7BA3-3701-46A9-B95D-E32B07837A8D}"/>
    <cellStyle name="Normal 3 2 3 6 4" xfId="5404" xr:uid="{CD30C80B-76A3-4D8A-9584-AC06E9DDA160}"/>
    <cellStyle name="Normal 3 2 3 6 4 2" xfId="13852" xr:uid="{BC3F3B02-604E-4181-A5CA-EC5E886149B6}"/>
    <cellStyle name="Normal 3 2 3 6 4 2 2" xfId="30792" xr:uid="{288F4318-B42A-4565-AAD2-17D3CD507D9C}"/>
    <cellStyle name="Normal 3 2 3 6 4 3" xfId="22344" xr:uid="{A2DAB7B5-8A8E-48CD-9451-A8D2F6770AF1}"/>
    <cellStyle name="Normal 3 2 3 6 5" xfId="9628" xr:uid="{60855BCA-6AA2-47DD-B044-6448C11FEDD1}"/>
    <cellStyle name="Normal 3 2 3 6 5 2" xfId="26568" xr:uid="{B15AB4C3-2298-4871-8E2B-6ED8D65208F2}"/>
    <cellStyle name="Normal 3 2 3 6 6" xfId="18120" xr:uid="{B4CB95CC-80DD-4105-AF32-1C876B7107E5}"/>
    <cellStyle name="Normal 3 2 3 7" xfId="1354" xr:uid="{5F6979E4-A8AF-4632-B80F-A7D10F343737}"/>
    <cellStyle name="Normal 3 2 3 7 2" xfId="2410" xr:uid="{2671D607-8EC4-404D-AEFA-A40AC97A62C8}"/>
    <cellStyle name="Normal 3 2 3 7 2 2" xfId="4522" xr:uid="{4508014D-1187-4B27-86CB-72FA8CC65EA9}"/>
    <cellStyle name="Normal 3 2 3 7 2 2 2" xfId="8748" xr:uid="{D4A7F1D4-8BF9-404B-9E0B-C05D20BAD150}"/>
    <cellStyle name="Normal 3 2 3 7 2 2 2 2" xfId="17196" xr:uid="{6201C763-71B1-4425-B715-122CB6C611D0}"/>
    <cellStyle name="Normal 3 2 3 7 2 2 2 2 2" xfId="34136" xr:uid="{1C8EAD2D-4819-4296-BC14-9415190725C2}"/>
    <cellStyle name="Normal 3 2 3 7 2 2 2 3" xfId="25688" xr:uid="{FC35C907-B9A7-4248-A6FB-7E3A4B2A29A0}"/>
    <cellStyle name="Normal 3 2 3 7 2 2 3" xfId="12972" xr:uid="{5F847CCB-6DB3-4C12-BDE7-AC5A810A5337}"/>
    <cellStyle name="Normal 3 2 3 7 2 2 3 2" xfId="29912" xr:uid="{62DFD297-1E68-44CD-8197-58E5F80E0F4D}"/>
    <cellStyle name="Normal 3 2 3 7 2 2 4" xfId="21464" xr:uid="{2853230D-B524-4FC4-937F-A2DB69659135}"/>
    <cellStyle name="Normal 3 2 3 7 2 3" xfId="6636" xr:uid="{6F1D6B99-8E59-4A52-B13C-1F80774813E8}"/>
    <cellStyle name="Normal 3 2 3 7 2 3 2" xfId="15084" xr:uid="{7409CB30-85B7-42F7-994C-717EED08DA09}"/>
    <cellStyle name="Normal 3 2 3 7 2 3 2 2" xfId="32024" xr:uid="{43629951-B39B-4A3D-A8AA-B44310C64879}"/>
    <cellStyle name="Normal 3 2 3 7 2 3 3" xfId="23576" xr:uid="{54E8B340-9FF7-4B07-B4C2-D563A5938EDE}"/>
    <cellStyle name="Normal 3 2 3 7 2 4" xfId="10860" xr:uid="{2B2F1E6A-DB4D-48BF-AD66-3A738EC18F72}"/>
    <cellStyle name="Normal 3 2 3 7 2 4 2" xfId="27800" xr:uid="{C5B5F57F-3A90-4F99-BBED-823EF0D3E3B1}"/>
    <cellStyle name="Normal 3 2 3 7 2 5" xfId="19352" xr:uid="{3D475F40-E0BE-4BD4-890E-13FEC886CED4}"/>
    <cellStyle name="Normal 3 2 3 7 3" xfId="3466" xr:uid="{B99C1BF1-E69B-49A8-A6E3-DA4DCF4E165A}"/>
    <cellStyle name="Normal 3 2 3 7 3 2" xfId="7692" xr:uid="{9D2A0230-B79E-464B-9D90-448F8AEF3D9A}"/>
    <cellStyle name="Normal 3 2 3 7 3 2 2" xfId="16140" xr:uid="{91679DEB-07F8-4996-B9FB-2F0D9B6C64C5}"/>
    <cellStyle name="Normal 3 2 3 7 3 2 2 2" xfId="33080" xr:uid="{369F7AFC-CD83-409B-A754-C8E5091B8848}"/>
    <cellStyle name="Normal 3 2 3 7 3 2 3" xfId="24632" xr:uid="{AF1A7CA7-734D-4DAD-9BB0-E4103D6F267F}"/>
    <cellStyle name="Normal 3 2 3 7 3 3" xfId="11916" xr:uid="{D605CC91-0C52-4B4C-86E2-2550AD7968FB}"/>
    <cellStyle name="Normal 3 2 3 7 3 3 2" xfId="28856" xr:uid="{10B5E1BD-E5C0-41EE-AED6-3824CE532D83}"/>
    <cellStyle name="Normal 3 2 3 7 3 4" xfId="20408" xr:uid="{10ED11F6-6184-4B4A-A7CE-4EF9BC01CC74}"/>
    <cellStyle name="Normal 3 2 3 7 4" xfId="5580" xr:uid="{DF31C70E-3E9E-4686-BF43-3C2C137FA8DC}"/>
    <cellStyle name="Normal 3 2 3 7 4 2" xfId="14028" xr:uid="{D63EF86E-E38C-4521-BA08-3EDC7AC7495A}"/>
    <cellStyle name="Normal 3 2 3 7 4 2 2" xfId="30968" xr:uid="{5262DBDC-358F-418D-BF5F-07F40DAFA3C7}"/>
    <cellStyle name="Normal 3 2 3 7 4 3" xfId="22520" xr:uid="{126702FA-EFAE-4408-98D1-D39D03F43750}"/>
    <cellStyle name="Normal 3 2 3 7 5" xfId="9804" xr:uid="{E40FC456-0D21-4D87-AF1D-8A5151DE4E2A}"/>
    <cellStyle name="Normal 3 2 3 7 5 2" xfId="26744" xr:uid="{246A8D70-B989-4A73-865E-F0DF505DAC27}"/>
    <cellStyle name="Normal 3 2 3 7 6" xfId="18296" xr:uid="{302C1262-9ED6-4E2B-A790-18BB9BFFB43B}"/>
    <cellStyle name="Normal 3 2 3 8" xfId="1530" xr:uid="{6F6A2A4B-7F7B-449E-994E-90AED32F6584}"/>
    <cellStyle name="Normal 3 2 3 8 2" xfId="3642" xr:uid="{482D7424-79B4-4423-91CD-87842AB9CF52}"/>
    <cellStyle name="Normal 3 2 3 8 2 2" xfId="7868" xr:uid="{C846E19D-3FE4-4333-B3A5-9A4181050B74}"/>
    <cellStyle name="Normal 3 2 3 8 2 2 2" xfId="16316" xr:uid="{892BFA5B-93A6-4533-9A6C-F592FF622EC6}"/>
    <cellStyle name="Normal 3 2 3 8 2 2 2 2" xfId="33256" xr:uid="{86A3CC36-640A-4D22-A841-4DA7BF96836C}"/>
    <cellStyle name="Normal 3 2 3 8 2 2 3" xfId="24808" xr:uid="{EF29B944-3D8C-4AE2-8474-1E524CFADB95}"/>
    <cellStyle name="Normal 3 2 3 8 2 3" xfId="12092" xr:uid="{7AD96F26-8C4C-4F87-AF1D-7EB22CFD7152}"/>
    <cellStyle name="Normal 3 2 3 8 2 3 2" xfId="29032" xr:uid="{F3550A94-FDDB-43CF-A47F-47E13888FF6D}"/>
    <cellStyle name="Normal 3 2 3 8 2 4" xfId="20584" xr:uid="{DE4F7CA4-AD52-48E6-BC1C-3EA70E8F9BED}"/>
    <cellStyle name="Normal 3 2 3 8 3" xfId="5756" xr:uid="{F0D79C4C-E426-4CEA-BB99-D48A2004433F}"/>
    <cellStyle name="Normal 3 2 3 8 3 2" xfId="14204" xr:uid="{CEAC7C81-15D4-44DD-88EA-F35AECCF0C2F}"/>
    <cellStyle name="Normal 3 2 3 8 3 2 2" xfId="31144" xr:uid="{EE52CDFF-07A6-476F-8E70-7FADB1E7DD9B}"/>
    <cellStyle name="Normal 3 2 3 8 3 3" xfId="22696" xr:uid="{42E48994-526E-4EB7-9D23-BB77FD620B06}"/>
    <cellStyle name="Normal 3 2 3 8 4" xfId="9980" xr:uid="{3DDCFC5E-67EB-4427-904A-BA6813773390}"/>
    <cellStyle name="Normal 3 2 3 8 4 2" xfId="26920" xr:uid="{7CCF0D97-DE22-4F28-ADF4-E2FFEB0351C9}"/>
    <cellStyle name="Normal 3 2 3 8 5" xfId="18472" xr:uid="{3A43FD60-29AC-41AC-9AE6-946AFE9B2620}"/>
    <cellStyle name="Normal 3 2 3 9" xfId="2586" xr:uid="{37AB170B-0A41-498E-BFB5-E8CB6C113C50}"/>
    <cellStyle name="Normal 3 2 3 9 2" xfId="6812" xr:uid="{F3434722-1B8E-4F97-B4D9-72231DCA427E}"/>
    <cellStyle name="Normal 3 2 3 9 2 2" xfId="15260" xr:uid="{841192D0-10D0-426B-B955-2A3CE6274F51}"/>
    <cellStyle name="Normal 3 2 3 9 2 2 2" xfId="32200" xr:uid="{9923D6AE-A6A6-451B-A779-16580F63CE7F}"/>
    <cellStyle name="Normal 3 2 3 9 2 3" xfId="23752" xr:uid="{42A21F4F-D9C0-42B4-9E58-683C29E15929}"/>
    <cellStyle name="Normal 3 2 3 9 3" xfId="11036" xr:uid="{A5A1CB1C-293C-4DFF-A2B3-9607E91CBF7D}"/>
    <cellStyle name="Normal 3 2 3 9 3 2" xfId="27976" xr:uid="{5D289A64-87F1-4F23-85CB-63D4DEB0B151}"/>
    <cellStyle name="Normal 3 2 3 9 4" xfId="19528" xr:uid="{23F98A57-5D89-4750-80AA-E302C8BE69E9}"/>
    <cellStyle name="Normal 3 3" xfId="338" xr:uid="{4125A871-7F67-42CD-95DC-17858630DD0B}"/>
    <cellStyle name="Normal 3 3 10" xfId="4702" xr:uid="{DE440E0B-A0C6-4333-9101-7E702F180D4D}"/>
    <cellStyle name="Normal 3 3 10 2" xfId="13151" xr:uid="{3385E204-A1B1-488E-9CE9-3B5213534937}"/>
    <cellStyle name="Normal 3 3 10 2 2" xfId="30091" xr:uid="{2D9836AF-C684-4995-8C64-1F56E336B405}"/>
    <cellStyle name="Normal 3 3 10 3" xfId="21643" xr:uid="{31550BE8-2517-488F-ABFF-62EDF7943AA6}"/>
    <cellStyle name="Normal 3 3 11" xfId="8927" xr:uid="{5A4C46AD-6AB1-47BB-992E-C1231BC9D230}"/>
    <cellStyle name="Normal 3 3 11 2" xfId="25867" xr:uid="{91318D30-4277-4BEC-AF34-B5B0A42C46AE}"/>
    <cellStyle name="Normal 3 3 12" xfId="17419" xr:uid="{3700B9D4-E8AA-4279-AB2C-5FD1D022AEE6}"/>
    <cellStyle name="Normal 3 3 2" xfId="339" xr:uid="{9862B2C9-7F4F-4F9B-8CCB-C7818D6319B4}"/>
    <cellStyle name="Normal 3 3 2 10" xfId="17420" xr:uid="{806D0C63-F036-4801-A89A-097738D1F0AC}"/>
    <cellStyle name="Normal 3 3 2 2" xfId="648" xr:uid="{F280AAC8-DAF3-422B-934E-0A5C6826929B}"/>
    <cellStyle name="Normal 3 3 2 2 2" xfId="1000" xr:uid="{6BC4FEF7-738A-4BC3-98FE-1871282075D5}"/>
    <cellStyle name="Normal 3 3 2 2 2 2" xfId="2062" xr:uid="{F04F11B9-2C7B-44D7-8045-9EB8D9F2A482}"/>
    <cellStyle name="Normal 3 3 2 2 2 2 2" xfId="4174" xr:uid="{7E771546-57AC-4926-92BE-B2C2122B6C7C}"/>
    <cellStyle name="Normal 3 3 2 2 2 2 2 2" xfId="8400" xr:uid="{E13F016E-75C4-4685-80E6-9D56C43F8AAF}"/>
    <cellStyle name="Normal 3 3 2 2 2 2 2 2 2" xfId="16848" xr:uid="{3AB225D4-B5D0-4C21-8E95-AC92CD64EEE0}"/>
    <cellStyle name="Normal 3 3 2 2 2 2 2 2 2 2" xfId="33788" xr:uid="{28A71E52-6525-4E51-91E5-FA432199621F}"/>
    <cellStyle name="Normal 3 3 2 2 2 2 2 2 3" xfId="25340" xr:uid="{F99572A2-3202-439A-967D-D27927F0C62F}"/>
    <cellStyle name="Normal 3 3 2 2 2 2 2 3" xfId="12624" xr:uid="{91555226-EE81-46CF-9A08-B51E6134B1AA}"/>
    <cellStyle name="Normal 3 3 2 2 2 2 2 3 2" xfId="29564" xr:uid="{D384D77E-8F10-4351-A8DA-848745DBC5EE}"/>
    <cellStyle name="Normal 3 3 2 2 2 2 2 4" xfId="21116" xr:uid="{05E2F8B7-5238-434E-AB6C-D94844CE3055}"/>
    <cellStyle name="Normal 3 3 2 2 2 2 3" xfId="6288" xr:uid="{2802D4BA-ED6A-4C56-88DB-912ADB03ACD7}"/>
    <cellStyle name="Normal 3 3 2 2 2 2 3 2" xfId="14736" xr:uid="{1D1F7AE3-F41D-4933-AD66-F24EB231AF59}"/>
    <cellStyle name="Normal 3 3 2 2 2 2 3 2 2" xfId="31676" xr:uid="{B923E35B-8D9C-4E6C-BEAB-C8736D388932}"/>
    <cellStyle name="Normal 3 3 2 2 2 2 3 3" xfId="23228" xr:uid="{88F9B55D-2A35-4EAE-A2C9-1D0AA0BC17AE}"/>
    <cellStyle name="Normal 3 3 2 2 2 2 4" xfId="10512" xr:uid="{F6795F55-F27A-4A48-8278-90246E9294A5}"/>
    <cellStyle name="Normal 3 3 2 2 2 2 4 2" xfId="27452" xr:uid="{F68E25CD-1987-4140-858C-FF86FDA301DA}"/>
    <cellStyle name="Normal 3 3 2 2 2 2 5" xfId="19004" xr:uid="{E5A415A9-BB0E-461E-91D8-61D7900F85CA}"/>
    <cellStyle name="Normal 3 3 2 2 2 3" xfId="3118" xr:uid="{2884E226-4CAC-49E4-BC74-650A944739A0}"/>
    <cellStyle name="Normal 3 3 2 2 2 3 2" xfId="7344" xr:uid="{682ED682-6D27-4B98-83CA-8D8E8B944213}"/>
    <cellStyle name="Normal 3 3 2 2 2 3 2 2" xfId="15792" xr:uid="{3BE6C1E5-0248-4139-BF13-CCAE0AAD2B79}"/>
    <cellStyle name="Normal 3 3 2 2 2 3 2 2 2" xfId="32732" xr:uid="{1B7E194F-B95F-4630-AC09-A83C8F24D583}"/>
    <cellStyle name="Normal 3 3 2 2 2 3 2 3" xfId="24284" xr:uid="{497B9464-029F-4375-93AF-2FBCBA27B899}"/>
    <cellStyle name="Normal 3 3 2 2 2 3 3" xfId="11568" xr:uid="{7B481636-9E30-4A89-BAA9-D3B8CB6D2B4F}"/>
    <cellStyle name="Normal 3 3 2 2 2 3 3 2" xfId="28508" xr:uid="{B8F4082E-7181-4E18-BA0E-8EDE0A45D3B1}"/>
    <cellStyle name="Normal 3 3 2 2 2 3 4" xfId="20060" xr:uid="{B52633FD-7FDD-4CE4-BB76-84DE9912D23E}"/>
    <cellStyle name="Normal 3 3 2 2 2 4" xfId="5232" xr:uid="{D405CD35-4AC4-4116-BE34-948556E6D4B5}"/>
    <cellStyle name="Normal 3 3 2 2 2 4 2" xfId="13680" xr:uid="{4818A129-10F9-4CC3-B19C-82A43B6ECD91}"/>
    <cellStyle name="Normal 3 3 2 2 2 4 2 2" xfId="30620" xr:uid="{92AE5E57-245B-47EA-ABC9-02848ABB87F5}"/>
    <cellStyle name="Normal 3 3 2 2 2 4 3" xfId="22172" xr:uid="{E6382109-AEEE-407F-A402-2F0288D993A7}"/>
    <cellStyle name="Normal 3 3 2 2 2 5" xfId="9456" xr:uid="{F6377DD1-1D56-47B2-B39D-2C1FF14FFBFA}"/>
    <cellStyle name="Normal 3 3 2 2 2 5 2" xfId="26396" xr:uid="{E6338ACA-6EB9-41A6-857C-C3CCF9E4BB23}"/>
    <cellStyle name="Normal 3 3 2 2 2 6" xfId="17948" xr:uid="{98E24093-4800-40F4-9AB7-3204DCA4F228}"/>
    <cellStyle name="Normal 3 3 2 2 3" xfId="1710" xr:uid="{B1E500E1-7B76-4D17-B3F7-5CBCE4A5F81B}"/>
    <cellStyle name="Normal 3 3 2 2 3 2" xfId="3822" xr:uid="{C1107EF5-09E3-446E-9154-7D2B38E4A257}"/>
    <cellStyle name="Normal 3 3 2 2 3 2 2" xfId="8048" xr:uid="{D2168357-9138-4EC4-B0E5-CE535249937A}"/>
    <cellStyle name="Normal 3 3 2 2 3 2 2 2" xfId="16496" xr:uid="{171F2DE7-C852-456E-B274-53B47B59B52E}"/>
    <cellStyle name="Normal 3 3 2 2 3 2 2 2 2" xfId="33436" xr:uid="{FBA97037-378F-4BA3-819E-D48B7935A973}"/>
    <cellStyle name="Normal 3 3 2 2 3 2 2 3" xfId="24988" xr:uid="{65700F4F-A217-4165-893B-2A3AAFE50B30}"/>
    <cellStyle name="Normal 3 3 2 2 3 2 3" xfId="12272" xr:uid="{CDED7D5F-0EDB-4136-B045-9B09AD30DF4E}"/>
    <cellStyle name="Normal 3 3 2 2 3 2 3 2" xfId="29212" xr:uid="{E58BCD8C-CC32-4950-9147-9F4E6022ADA2}"/>
    <cellStyle name="Normal 3 3 2 2 3 2 4" xfId="20764" xr:uid="{499C2027-548D-49D6-AD07-EB79BA79540B}"/>
    <cellStyle name="Normal 3 3 2 2 3 3" xfId="5936" xr:uid="{42478C63-67D4-47A1-AC5D-E4561B51A569}"/>
    <cellStyle name="Normal 3 3 2 2 3 3 2" xfId="14384" xr:uid="{E218F621-9C8C-4D80-8EF2-AEAE048E488F}"/>
    <cellStyle name="Normal 3 3 2 2 3 3 2 2" xfId="31324" xr:uid="{21070670-698F-4DF6-B1CC-930B42F10AF4}"/>
    <cellStyle name="Normal 3 3 2 2 3 3 3" xfId="22876" xr:uid="{92E72CF4-DB8A-4458-89D3-6FC5F8F90A95}"/>
    <cellStyle name="Normal 3 3 2 2 3 4" xfId="10160" xr:uid="{223F4FB3-A8AB-4BDA-8A96-928E8E561E0B}"/>
    <cellStyle name="Normal 3 3 2 2 3 4 2" xfId="27100" xr:uid="{D8D57B8B-3CC1-414E-9A26-BDCDFC066B83}"/>
    <cellStyle name="Normal 3 3 2 2 3 5" xfId="18652" xr:uid="{507D21E9-9664-4D0D-9437-192674CCE49F}"/>
    <cellStyle name="Normal 3 3 2 2 4" xfId="2766" xr:uid="{D0F7618F-C934-4C5B-8E17-3B985FC04282}"/>
    <cellStyle name="Normal 3 3 2 2 4 2" xfId="6992" xr:uid="{2C508747-CF4B-415F-B363-90D85B216C17}"/>
    <cellStyle name="Normal 3 3 2 2 4 2 2" xfId="15440" xr:uid="{97C4CB4B-5B7B-409B-AF24-F23223CA9FB1}"/>
    <cellStyle name="Normal 3 3 2 2 4 2 2 2" xfId="32380" xr:uid="{221DDC62-F1DA-4A50-9818-4C55B31FA6D9}"/>
    <cellStyle name="Normal 3 3 2 2 4 2 3" xfId="23932" xr:uid="{C94C6E92-1F6C-4AFF-8221-5803156CA9AF}"/>
    <cellStyle name="Normal 3 3 2 2 4 3" xfId="11216" xr:uid="{14EADB22-088A-4215-A7CA-CB0468D71F8C}"/>
    <cellStyle name="Normal 3 3 2 2 4 3 2" xfId="28156" xr:uid="{E3A75C03-B62F-4D16-982B-96096589972C}"/>
    <cellStyle name="Normal 3 3 2 2 4 4" xfId="19708" xr:uid="{B453CC79-F1EA-4DB5-A959-0BEB8A128C75}"/>
    <cellStyle name="Normal 3 3 2 2 5" xfId="4880" xr:uid="{7895DEB0-A426-458E-8301-DB471E01CEA7}"/>
    <cellStyle name="Normal 3 3 2 2 5 2" xfId="13328" xr:uid="{3EC692FC-E966-4A96-B77D-F5AE1EFA8CB2}"/>
    <cellStyle name="Normal 3 3 2 2 5 2 2" xfId="30268" xr:uid="{4B4F5462-FC7C-4C4A-8D7D-B21977D742C0}"/>
    <cellStyle name="Normal 3 3 2 2 5 3" xfId="21820" xr:uid="{A4447A5B-A8C1-4002-A8D4-482646BB6132}"/>
    <cellStyle name="Normal 3 3 2 2 6" xfId="9104" xr:uid="{BDF9ABFD-7BC6-4C66-A1A0-D1D4B2A4A14C}"/>
    <cellStyle name="Normal 3 3 2 2 6 2" xfId="26044" xr:uid="{5F5E1CBC-2EC4-4203-87C9-3F39D9DB4766}"/>
    <cellStyle name="Normal 3 3 2 2 7" xfId="17596" xr:uid="{9A88286A-4BAA-4983-92BF-3B3843143D6A}"/>
    <cellStyle name="Normal 3 3 2 3" xfId="824" xr:uid="{6616EBA5-90BA-4CFB-9AD0-67B44568726A}"/>
    <cellStyle name="Normal 3 3 2 3 2" xfId="1886" xr:uid="{83F8379E-9784-4085-8222-88F1424ABB07}"/>
    <cellStyle name="Normal 3 3 2 3 2 2" xfId="3998" xr:uid="{C7FDC7E6-3F5B-49FD-998A-49FDA93623CA}"/>
    <cellStyle name="Normal 3 3 2 3 2 2 2" xfId="8224" xr:uid="{57DBE741-9026-4316-A964-10116C3B1ECF}"/>
    <cellStyle name="Normal 3 3 2 3 2 2 2 2" xfId="16672" xr:uid="{AD3C7B60-7396-42C2-9D0A-05A35B2B60CB}"/>
    <cellStyle name="Normal 3 3 2 3 2 2 2 2 2" xfId="33612" xr:uid="{C4653FBC-178C-4F4A-ADC1-89CBA918E0B5}"/>
    <cellStyle name="Normal 3 3 2 3 2 2 2 3" xfId="25164" xr:uid="{DE18C082-208C-4355-906C-E2EF0E5F51CC}"/>
    <cellStyle name="Normal 3 3 2 3 2 2 3" xfId="12448" xr:uid="{27D631D2-7393-4C19-8399-CA9AEFDD9DBA}"/>
    <cellStyle name="Normal 3 3 2 3 2 2 3 2" xfId="29388" xr:uid="{22CAE213-5CED-4E42-8017-385A1E1D90BE}"/>
    <cellStyle name="Normal 3 3 2 3 2 2 4" xfId="20940" xr:uid="{F7660DBF-2658-4FA4-A37B-52F66A5184CC}"/>
    <cellStyle name="Normal 3 3 2 3 2 3" xfId="6112" xr:uid="{CBD90D24-2D7C-4562-B8E3-5F1A81EC29B7}"/>
    <cellStyle name="Normal 3 3 2 3 2 3 2" xfId="14560" xr:uid="{1E256195-FE23-4FB6-A2F1-598C460BEBF5}"/>
    <cellStyle name="Normal 3 3 2 3 2 3 2 2" xfId="31500" xr:uid="{3C5E6910-DB98-4B1F-B4F1-9336836559F3}"/>
    <cellStyle name="Normal 3 3 2 3 2 3 3" xfId="23052" xr:uid="{9FBE0E87-E7A4-4157-9470-0A0F5D899FC3}"/>
    <cellStyle name="Normal 3 3 2 3 2 4" xfId="10336" xr:uid="{FA186AAE-6738-46B1-9120-90915DD9D41E}"/>
    <cellStyle name="Normal 3 3 2 3 2 4 2" xfId="27276" xr:uid="{2FAD8F49-14D6-4739-B039-7D0E59FF74AE}"/>
    <cellStyle name="Normal 3 3 2 3 2 5" xfId="18828" xr:uid="{61431E41-AB35-4596-BFD7-3CB1DDAA2882}"/>
    <cellStyle name="Normal 3 3 2 3 3" xfId="2942" xr:uid="{FB37FF70-F3E9-4932-A1BF-191888031741}"/>
    <cellStyle name="Normal 3 3 2 3 3 2" xfId="7168" xr:uid="{A4B73E03-7027-4DD6-8566-6BAD645D62EF}"/>
    <cellStyle name="Normal 3 3 2 3 3 2 2" xfId="15616" xr:uid="{D3D8791A-710B-45A9-9238-F8FE1ECA5738}"/>
    <cellStyle name="Normal 3 3 2 3 3 2 2 2" xfId="32556" xr:uid="{916FF0F9-972D-45C8-86E0-1DE29CF5394C}"/>
    <cellStyle name="Normal 3 3 2 3 3 2 3" xfId="24108" xr:uid="{161AB803-E34E-4D6F-BF23-D295135D8BE1}"/>
    <cellStyle name="Normal 3 3 2 3 3 3" xfId="11392" xr:uid="{4D1A8D69-074B-42A9-92F6-B39E6533B4FE}"/>
    <cellStyle name="Normal 3 3 2 3 3 3 2" xfId="28332" xr:uid="{048BA8AB-ED68-4A37-B780-BF2951C29664}"/>
    <cellStyle name="Normal 3 3 2 3 3 4" xfId="19884" xr:uid="{A1DE77E8-15DA-46B7-AF45-4026D1143C78}"/>
    <cellStyle name="Normal 3 3 2 3 4" xfId="5056" xr:uid="{2F71BC5D-BEEA-4C26-B18D-EBDB27519931}"/>
    <cellStyle name="Normal 3 3 2 3 4 2" xfId="13504" xr:uid="{1CD3A27B-8EBA-47C5-BAFB-FD7037B089BA}"/>
    <cellStyle name="Normal 3 3 2 3 4 2 2" xfId="30444" xr:uid="{96BFD9EE-C79D-4617-BCA6-A4C10D2861A8}"/>
    <cellStyle name="Normal 3 3 2 3 4 3" xfId="21996" xr:uid="{26E575A0-BA39-4D73-9071-539998DDA4F2}"/>
    <cellStyle name="Normal 3 3 2 3 5" xfId="9280" xr:uid="{B272EDD4-2ADD-49D6-90B4-C4AF73B2EE1B}"/>
    <cellStyle name="Normal 3 3 2 3 5 2" xfId="26220" xr:uid="{BB8A3389-034D-4BE3-97EB-6C8C911C1336}"/>
    <cellStyle name="Normal 3 3 2 3 6" xfId="17772" xr:uid="{D20E46CB-62EB-46CD-AEE8-63923B60D569}"/>
    <cellStyle name="Normal 3 3 2 4" xfId="1176" xr:uid="{6D107BCB-7EB8-42C9-A1AC-EBB1C3C6B0C4}"/>
    <cellStyle name="Normal 3 3 2 4 2" xfId="2238" xr:uid="{291DCB1B-9B4A-4D21-86D3-8FBF3AD1066E}"/>
    <cellStyle name="Normal 3 3 2 4 2 2" xfId="4350" xr:uid="{F98CFF37-B57B-4088-8D0B-27CC7EDF52F3}"/>
    <cellStyle name="Normal 3 3 2 4 2 2 2" xfId="8576" xr:uid="{1A1F9845-4DCE-4959-B483-622EF630BCAF}"/>
    <cellStyle name="Normal 3 3 2 4 2 2 2 2" xfId="17024" xr:uid="{9F19A67B-4429-4871-B9C9-36291D343506}"/>
    <cellStyle name="Normal 3 3 2 4 2 2 2 2 2" xfId="33964" xr:uid="{67338D24-BFC9-4BD7-AD34-DE14079388DC}"/>
    <cellStyle name="Normal 3 3 2 4 2 2 2 3" xfId="25516" xr:uid="{B8AC2BB5-8037-4675-8D3A-A27180049766}"/>
    <cellStyle name="Normal 3 3 2 4 2 2 3" xfId="12800" xr:uid="{2732F2DC-FFEB-4C1A-B5BD-3203E7B3DA4E}"/>
    <cellStyle name="Normal 3 3 2 4 2 2 3 2" xfId="29740" xr:uid="{87166DB4-5025-4F3C-B478-3CA121112EE5}"/>
    <cellStyle name="Normal 3 3 2 4 2 2 4" xfId="21292" xr:uid="{C6CDB827-762F-4EA7-8C07-15F6515E1D51}"/>
    <cellStyle name="Normal 3 3 2 4 2 3" xfId="6464" xr:uid="{9AE09957-B832-4DB3-ADE7-5AE7F70B907C}"/>
    <cellStyle name="Normal 3 3 2 4 2 3 2" xfId="14912" xr:uid="{584C7349-97BB-4913-8AC5-C6807B7FD28A}"/>
    <cellStyle name="Normal 3 3 2 4 2 3 2 2" xfId="31852" xr:uid="{2B6D932C-9F6A-4472-9CA6-0EB05CEF5126}"/>
    <cellStyle name="Normal 3 3 2 4 2 3 3" xfId="23404" xr:uid="{E2FD0ED6-E734-41D4-BE5F-37E58AB73245}"/>
    <cellStyle name="Normal 3 3 2 4 2 4" xfId="10688" xr:uid="{97AF5F58-9476-43F7-B22F-2E900850E5BC}"/>
    <cellStyle name="Normal 3 3 2 4 2 4 2" xfId="27628" xr:uid="{C99B8034-A66D-4C7F-B507-A4CF1987F503}"/>
    <cellStyle name="Normal 3 3 2 4 2 5" xfId="19180" xr:uid="{7F88456B-9670-42FB-B0C1-23C889DB554E}"/>
    <cellStyle name="Normal 3 3 2 4 3" xfId="3294" xr:uid="{36EBFFE5-1A50-4D51-AB2E-5EA4465E6281}"/>
    <cellStyle name="Normal 3 3 2 4 3 2" xfId="7520" xr:uid="{50D5ABA1-B705-4E0A-8ABB-8F1609DB2F09}"/>
    <cellStyle name="Normal 3 3 2 4 3 2 2" xfId="15968" xr:uid="{E22D366C-727D-4924-99D5-A6C62588E275}"/>
    <cellStyle name="Normal 3 3 2 4 3 2 2 2" xfId="32908" xr:uid="{7F92283F-D6A8-46F7-A5E4-34C05A8D2A02}"/>
    <cellStyle name="Normal 3 3 2 4 3 2 3" xfId="24460" xr:uid="{3BD4AE49-8A15-4CC1-AC6A-C8C7FBF773EA}"/>
    <cellStyle name="Normal 3 3 2 4 3 3" xfId="11744" xr:uid="{E06DD6FA-B6BC-49C1-92DC-3C7291368403}"/>
    <cellStyle name="Normal 3 3 2 4 3 3 2" xfId="28684" xr:uid="{038614D8-37C5-4FB0-9D4F-28955ED771BE}"/>
    <cellStyle name="Normal 3 3 2 4 3 4" xfId="20236" xr:uid="{CA303BBC-66B7-4256-BAF8-219D26881C64}"/>
    <cellStyle name="Normal 3 3 2 4 4" xfId="5408" xr:uid="{0DCCE4F7-FA71-4434-9161-1718F977D8EA}"/>
    <cellStyle name="Normal 3 3 2 4 4 2" xfId="13856" xr:uid="{B36CB913-685B-48B2-8EB7-7BCA68330293}"/>
    <cellStyle name="Normal 3 3 2 4 4 2 2" xfId="30796" xr:uid="{40152870-0A31-482E-B2BF-77E6F1A45C5E}"/>
    <cellStyle name="Normal 3 3 2 4 4 3" xfId="22348" xr:uid="{8F1825CC-7539-4CB7-A8C6-931BE3E0BA98}"/>
    <cellStyle name="Normal 3 3 2 4 5" xfId="9632" xr:uid="{D0B921FC-73D6-4709-A971-6E2F788B8DA9}"/>
    <cellStyle name="Normal 3 3 2 4 5 2" xfId="26572" xr:uid="{E680D790-0658-400C-AE32-25C9538CA890}"/>
    <cellStyle name="Normal 3 3 2 4 6" xfId="18124" xr:uid="{73694787-E5C6-4C77-9AF1-04C26D5F0222}"/>
    <cellStyle name="Normal 3 3 2 5" xfId="1358" xr:uid="{CFCB28E1-4C9A-47C1-A6A7-6ABCFD317EF2}"/>
    <cellStyle name="Normal 3 3 2 5 2" xfId="2414" xr:uid="{5CCF04EB-13C2-4D1B-B792-6AD9670CD2AA}"/>
    <cellStyle name="Normal 3 3 2 5 2 2" xfId="4526" xr:uid="{C29CA1EE-2069-4EF8-BC72-38C933C83DE4}"/>
    <cellStyle name="Normal 3 3 2 5 2 2 2" xfId="8752" xr:uid="{3CE3E477-A58A-4BB9-805E-78C09F71C660}"/>
    <cellStyle name="Normal 3 3 2 5 2 2 2 2" xfId="17200" xr:uid="{632EEACC-F4B0-42ED-A161-00B3154806DD}"/>
    <cellStyle name="Normal 3 3 2 5 2 2 2 2 2" xfId="34140" xr:uid="{058A27A3-FF1B-42EC-ABF3-09541089ED95}"/>
    <cellStyle name="Normal 3 3 2 5 2 2 2 3" xfId="25692" xr:uid="{2A03D51D-0A5D-4D5E-A7A3-AF02C157BD0F}"/>
    <cellStyle name="Normal 3 3 2 5 2 2 3" xfId="12976" xr:uid="{97476891-A40B-4D96-B327-A504A0CD6F15}"/>
    <cellStyle name="Normal 3 3 2 5 2 2 3 2" xfId="29916" xr:uid="{1682B542-1A27-49A9-86B6-D09076DB06BE}"/>
    <cellStyle name="Normal 3 3 2 5 2 2 4" xfId="21468" xr:uid="{9B2E7A83-4182-425C-9F41-67F9BAF89973}"/>
    <cellStyle name="Normal 3 3 2 5 2 3" xfId="6640" xr:uid="{1A1A4F7E-DC4A-4247-870B-19FB9DD561EE}"/>
    <cellStyle name="Normal 3 3 2 5 2 3 2" xfId="15088" xr:uid="{EF3128A5-6A3A-4705-8431-310C41269C9D}"/>
    <cellStyle name="Normal 3 3 2 5 2 3 2 2" xfId="32028" xr:uid="{CB4A21A8-5976-4E8C-B144-387D5087B08E}"/>
    <cellStyle name="Normal 3 3 2 5 2 3 3" xfId="23580" xr:uid="{AEAE8661-594A-4DF6-B016-E7673A64F059}"/>
    <cellStyle name="Normal 3 3 2 5 2 4" xfId="10864" xr:uid="{4429B76A-3216-4551-86B7-D28A24F3C679}"/>
    <cellStyle name="Normal 3 3 2 5 2 4 2" xfId="27804" xr:uid="{E842FCA1-481B-4CDB-9734-0FF1953A4E49}"/>
    <cellStyle name="Normal 3 3 2 5 2 5" xfId="19356" xr:uid="{4344C98D-B83C-4F9E-A046-270DC349D8E4}"/>
    <cellStyle name="Normal 3 3 2 5 3" xfId="3470" xr:uid="{3B2D7A1C-0E1D-45C8-A132-CD40E26236BB}"/>
    <cellStyle name="Normal 3 3 2 5 3 2" xfId="7696" xr:uid="{A402E967-D2ED-499C-8468-964398156F60}"/>
    <cellStyle name="Normal 3 3 2 5 3 2 2" xfId="16144" xr:uid="{1C0E756B-6EF4-4518-9126-7976CF02A170}"/>
    <cellStyle name="Normal 3 3 2 5 3 2 2 2" xfId="33084" xr:uid="{45CD892C-17C7-490F-BAFA-A2A0F16467E2}"/>
    <cellStyle name="Normal 3 3 2 5 3 2 3" xfId="24636" xr:uid="{5FFD73AE-64A4-48F2-A0C4-2CF74A39B9E2}"/>
    <cellStyle name="Normal 3 3 2 5 3 3" xfId="11920" xr:uid="{B07309BA-D8FB-41E6-BF7D-E20BA280A6E7}"/>
    <cellStyle name="Normal 3 3 2 5 3 3 2" xfId="28860" xr:uid="{77EACB74-E511-4E85-91A5-0C6D6B390652}"/>
    <cellStyle name="Normal 3 3 2 5 3 4" xfId="20412" xr:uid="{27A96735-9A55-4AB9-A919-A604C0C2D227}"/>
    <cellStyle name="Normal 3 3 2 5 4" xfId="5584" xr:uid="{DFD1C8F4-9B80-4100-A385-6BB00CCC25A3}"/>
    <cellStyle name="Normal 3 3 2 5 4 2" xfId="14032" xr:uid="{4E28FCA6-8CE9-4656-83B6-22B5C7AD42DD}"/>
    <cellStyle name="Normal 3 3 2 5 4 2 2" xfId="30972" xr:uid="{0A1BE4D6-EE79-4FE4-BE0E-E7F8EDD5711D}"/>
    <cellStyle name="Normal 3 3 2 5 4 3" xfId="22524" xr:uid="{18B3DD45-A346-4AC9-B4A4-623AC25D0EBA}"/>
    <cellStyle name="Normal 3 3 2 5 5" xfId="9808" xr:uid="{791410E8-6201-4813-91DA-EE2053719EED}"/>
    <cellStyle name="Normal 3 3 2 5 5 2" xfId="26748" xr:uid="{299DC88E-20BD-4364-8868-6F43BF2984DA}"/>
    <cellStyle name="Normal 3 3 2 5 6" xfId="18300" xr:uid="{FAEB8A25-23ED-4FA5-B76E-C82C2882B2FE}"/>
    <cellStyle name="Normal 3 3 2 6" xfId="1534" xr:uid="{9FA0E376-0373-44B8-B0A0-348CE31830B7}"/>
    <cellStyle name="Normal 3 3 2 6 2" xfId="3646" xr:uid="{C15CDCA7-2DF9-401C-9718-1EF178A9B89D}"/>
    <cellStyle name="Normal 3 3 2 6 2 2" xfId="7872" xr:uid="{1B3FD73C-13A9-4582-ABF1-EED2F7C4FBDF}"/>
    <cellStyle name="Normal 3 3 2 6 2 2 2" xfId="16320" xr:uid="{875A72B9-F557-4AF4-A2C2-539CB20F2DE0}"/>
    <cellStyle name="Normal 3 3 2 6 2 2 2 2" xfId="33260" xr:uid="{12E16A5F-4090-4912-936D-89FE7377B38F}"/>
    <cellStyle name="Normal 3 3 2 6 2 2 3" xfId="24812" xr:uid="{2AE817D1-2472-4382-B52F-B969ECFECED9}"/>
    <cellStyle name="Normal 3 3 2 6 2 3" xfId="12096" xr:uid="{7A2B976C-17C4-4108-B988-A7C4F6FDA726}"/>
    <cellStyle name="Normal 3 3 2 6 2 3 2" xfId="29036" xr:uid="{4C334523-FD11-4FC6-A996-AEDFDF328AAA}"/>
    <cellStyle name="Normal 3 3 2 6 2 4" xfId="20588" xr:uid="{3D4E4E15-31F6-4DA9-9DCB-DCB4AF52626D}"/>
    <cellStyle name="Normal 3 3 2 6 3" xfId="5760" xr:uid="{22539F35-3BBD-49DB-ABE7-C821C10A76B4}"/>
    <cellStyle name="Normal 3 3 2 6 3 2" xfId="14208" xr:uid="{4F2EA7E4-34A6-4091-8835-338904EF07ED}"/>
    <cellStyle name="Normal 3 3 2 6 3 2 2" xfId="31148" xr:uid="{93E8B049-2B6C-422C-8303-C22C6212782F}"/>
    <cellStyle name="Normal 3 3 2 6 3 3" xfId="22700" xr:uid="{46905E12-9103-4E0A-83D7-F36E6E709317}"/>
    <cellStyle name="Normal 3 3 2 6 4" xfId="9984" xr:uid="{83E8617F-DD6D-49F2-9665-1C6C68BC4B5C}"/>
    <cellStyle name="Normal 3 3 2 6 4 2" xfId="26924" xr:uid="{606005C7-9666-454C-8075-B94DA60610CD}"/>
    <cellStyle name="Normal 3 3 2 6 5" xfId="18476" xr:uid="{30EA19B9-EE9F-4EA5-BC0E-DAE66C7358FC}"/>
    <cellStyle name="Normal 3 3 2 7" xfId="2590" xr:uid="{B77D0BF1-E366-4BEE-ADAF-0571D1A81E11}"/>
    <cellStyle name="Normal 3 3 2 7 2" xfId="6816" xr:uid="{D0569377-3A08-4935-B5C8-AFBCD3796347}"/>
    <cellStyle name="Normal 3 3 2 7 2 2" xfId="15264" xr:uid="{4D4E9750-D9AA-4381-A2AA-4DF8A366043D}"/>
    <cellStyle name="Normal 3 3 2 7 2 2 2" xfId="32204" xr:uid="{4ED5FC35-4553-4A74-927B-F48FF5C3F828}"/>
    <cellStyle name="Normal 3 3 2 7 2 3" xfId="23756" xr:uid="{1DE05E83-2908-464C-A073-FA86C8DB85A3}"/>
    <cellStyle name="Normal 3 3 2 7 3" xfId="11040" xr:uid="{8E562085-7A03-4A7D-A1C6-949F51B90F48}"/>
    <cellStyle name="Normal 3 3 2 7 3 2" xfId="27980" xr:uid="{A3BC72E9-D536-4CB3-9876-81BB0A492B49}"/>
    <cellStyle name="Normal 3 3 2 7 4" xfId="19532" xr:uid="{C2C0AB98-048E-4E72-9237-0D3088E1A15F}"/>
    <cellStyle name="Normal 3 3 2 8" xfId="4703" xr:uid="{329A305B-D94C-45F4-BEF2-2CA17D14D011}"/>
    <cellStyle name="Normal 3 3 2 8 2" xfId="13152" xr:uid="{570855C2-9193-426B-A8CF-0C28A1055565}"/>
    <cellStyle name="Normal 3 3 2 8 2 2" xfId="30092" xr:uid="{F8F01EEC-5BB2-4C48-AB20-ED1DA963CB3C}"/>
    <cellStyle name="Normal 3 3 2 8 3" xfId="21644" xr:uid="{D3EA829F-E782-48D6-9174-AD9814A20F63}"/>
    <cellStyle name="Normal 3 3 2 9" xfId="8928" xr:uid="{71F8A1F6-6BDA-45A0-BE3E-CFB50D4E21BC}"/>
    <cellStyle name="Normal 3 3 2 9 2" xfId="25868" xr:uid="{E18A63D2-1642-45B6-BD09-45F6791925F4}"/>
    <cellStyle name="Normal 3 3 3" xfId="340" xr:uid="{2589EDEC-FE26-42BE-9E44-6D0804149EB7}"/>
    <cellStyle name="Normal 3 3 3 10" xfId="17421" xr:uid="{6921D180-F520-49B3-A53D-12264578FA36}"/>
    <cellStyle name="Normal 3 3 3 2" xfId="649" xr:uid="{F877DD83-60B7-4445-B6D3-8C8CD765151B}"/>
    <cellStyle name="Normal 3 3 3 2 2" xfId="1001" xr:uid="{EEBC5D63-FB3E-4911-A6F1-CA4556C51A51}"/>
    <cellStyle name="Normal 3 3 3 2 2 2" xfId="2063" xr:uid="{203D8A94-E936-48A2-BB82-976238D606AA}"/>
    <cellStyle name="Normal 3 3 3 2 2 2 2" xfId="4175" xr:uid="{D061F74A-3715-4372-BF0D-0BB3EDA1D8D4}"/>
    <cellStyle name="Normal 3 3 3 2 2 2 2 2" xfId="8401" xr:uid="{20A7EFC5-94D9-4B16-894B-F55EF56016B9}"/>
    <cellStyle name="Normal 3 3 3 2 2 2 2 2 2" xfId="16849" xr:uid="{DB3A1488-7152-4B4A-8474-216DC6DC0C3A}"/>
    <cellStyle name="Normal 3 3 3 2 2 2 2 2 2 2" xfId="33789" xr:uid="{0DD0C8F7-E560-48BF-9594-159B2B878827}"/>
    <cellStyle name="Normal 3 3 3 2 2 2 2 2 3" xfId="25341" xr:uid="{ECBD2CDD-1A13-4C56-8443-07FD5E36C7CB}"/>
    <cellStyle name="Normal 3 3 3 2 2 2 2 3" xfId="12625" xr:uid="{405920C2-64AC-4AA2-BAB4-E11D3E395821}"/>
    <cellStyle name="Normal 3 3 3 2 2 2 2 3 2" xfId="29565" xr:uid="{90AB8047-677D-4FD2-9DE9-B061F2A524EF}"/>
    <cellStyle name="Normal 3 3 3 2 2 2 2 4" xfId="21117" xr:uid="{BB648BF0-CE1B-4999-A41B-A0EA61B3AF87}"/>
    <cellStyle name="Normal 3 3 3 2 2 2 3" xfId="6289" xr:uid="{B59AB9D0-A3EF-4AF3-8E36-B2A1520EA223}"/>
    <cellStyle name="Normal 3 3 3 2 2 2 3 2" xfId="14737" xr:uid="{C1A84C12-A830-4681-95F8-28A24C4B6772}"/>
    <cellStyle name="Normal 3 3 3 2 2 2 3 2 2" xfId="31677" xr:uid="{8254E40A-4FC3-4511-A537-3E2AA2DE35FB}"/>
    <cellStyle name="Normal 3 3 3 2 2 2 3 3" xfId="23229" xr:uid="{0872B555-1C3F-44A2-BB8A-CB868174D0AD}"/>
    <cellStyle name="Normal 3 3 3 2 2 2 4" xfId="10513" xr:uid="{29E66FD6-EC06-4F97-923D-AF158FF13CB7}"/>
    <cellStyle name="Normal 3 3 3 2 2 2 4 2" xfId="27453" xr:uid="{61D9D172-7A85-414D-8494-8A0C2628C61C}"/>
    <cellStyle name="Normal 3 3 3 2 2 2 5" xfId="19005" xr:uid="{A750A97F-E92E-4B43-9BF2-A638E4BEF71F}"/>
    <cellStyle name="Normal 3 3 3 2 2 3" xfId="3119" xr:uid="{F3698694-E4B1-41F6-BE79-31BD93D2BA22}"/>
    <cellStyle name="Normal 3 3 3 2 2 3 2" xfId="7345" xr:uid="{FB0701F7-0D42-4D6A-8C85-AA3AEBAD87C9}"/>
    <cellStyle name="Normal 3 3 3 2 2 3 2 2" xfId="15793" xr:uid="{99183318-83BF-439E-9E76-6FBC27E26B05}"/>
    <cellStyle name="Normal 3 3 3 2 2 3 2 2 2" xfId="32733" xr:uid="{9BC5EAA2-FA9D-4847-B84F-875ABBE93E99}"/>
    <cellStyle name="Normal 3 3 3 2 2 3 2 3" xfId="24285" xr:uid="{D2F36C9C-0A9A-479C-B81D-65EFC0B0CDC0}"/>
    <cellStyle name="Normal 3 3 3 2 2 3 3" xfId="11569" xr:uid="{6FDF61C2-8798-4596-BF85-5121E4142211}"/>
    <cellStyle name="Normal 3 3 3 2 2 3 3 2" xfId="28509" xr:uid="{77E0732C-2383-412C-8DA0-864BF8E190DC}"/>
    <cellStyle name="Normal 3 3 3 2 2 3 4" xfId="20061" xr:uid="{515B76A0-878C-4F93-867D-7C9AC9B99BEE}"/>
    <cellStyle name="Normal 3 3 3 2 2 4" xfId="5233" xr:uid="{6A32BC7E-5774-4C69-9CD6-250E74AA87FB}"/>
    <cellStyle name="Normal 3 3 3 2 2 4 2" xfId="13681" xr:uid="{17AE8B12-2749-4AF3-BD0A-DAC82ED395E2}"/>
    <cellStyle name="Normal 3 3 3 2 2 4 2 2" xfId="30621" xr:uid="{A2DED642-3DE4-4BB6-9C1E-F1EA427C61FD}"/>
    <cellStyle name="Normal 3 3 3 2 2 4 3" xfId="22173" xr:uid="{9D3D2B0D-422C-4B29-B2F8-9AA7D26C1BE6}"/>
    <cellStyle name="Normal 3 3 3 2 2 5" xfId="9457" xr:uid="{53212411-E0B9-48D0-8962-C6CB479B6015}"/>
    <cellStyle name="Normal 3 3 3 2 2 5 2" xfId="26397" xr:uid="{8C5E91D3-29B6-467A-B565-36C5C4BEBBB8}"/>
    <cellStyle name="Normal 3 3 3 2 2 6" xfId="17949" xr:uid="{77B70250-DA5B-46DD-A41C-134C432A6011}"/>
    <cellStyle name="Normal 3 3 3 2 3" xfId="1711" xr:uid="{53D941FC-F9D0-43BC-B0F3-5B2EE67C42E0}"/>
    <cellStyle name="Normal 3 3 3 2 3 2" xfId="3823" xr:uid="{5A5634E0-36C5-4DA8-B128-B759248AD2EE}"/>
    <cellStyle name="Normal 3 3 3 2 3 2 2" xfId="8049" xr:uid="{0CD66EEA-1D54-4B1A-B408-D02396B21451}"/>
    <cellStyle name="Normal 3 3 3 2 3 2 2 2" xfId="16497" xr:uid="{F91E0E38-AB93-46BB-A688-DF0465A8A307}"/>
    <cellStyle name="Normal 3 3 3 2 3 2 2 2 2" xfId="33437" xr:uid="{C73859FB-0837-402E-83CE-D598DEE92114}"/>
    <cellStyle name="Normal 3 3 3 2 3 2 2 3" xfId="24989" xr:uid="{B39AC0B9-196F-4BA8-94B0-3C596DE4D7CF}"/>
    <cellStyle name="Normal 3 3 3 2 3 2 3" xfId="12273" xr:uid="{85343B40-6122-4354-B3A4-4F472E5A17EB}"/>
    <cellStyle name="Normal 3 3 3 2 3 2 3 2" xfId="29213" xr:uid="{B2C6209D-6134-4102-A1C0-0A4228FED9E0}"/>
    <cellStyle name="Normal 3 3 3 2 3 2 4" xfId="20765" xr:uid="{D0E3AFB5-E844-4407-983D-9743E93EA157}"/>
    <cellStyle name="Normal 3 3 3 2 3 3" xfId="5937" xr:uid="{120A665D-5D9B-48FA-8FD7-88825F36E85C}"/>
    <cellStyle name="Normal 3 3 3 2 3 3 2" xfId="14385" xr:uid="{DFF104CA-635A-4205-A63C-4C4BA3DDEAB1}"/>
    <cellStyle name="Normal 3 3 3 2 3 3 2 2" xfId="31325" xr:uid="{7F1B5236-9C7F-4E0B-89D2-CA276E71FDBA}"/>
    <cellStyle name="Normal 3 3 3 2 3 3 3" xfId="22877" xr:uid="{65B5EF7D-DD1E-4239-BE37-CAF50A3A2057}"/>
    <cellStyle name="Normal 3 3 3 2 3 4" xfId="10161" xr:uid="{419A1D6E-1ABA-48C5-AC08-3DEB0E5FAB52}"/>
    <cellStyle name="Normal 3 3 3 2 3 4 2" xfId="27101" xr:uid="{EFB4A32D-FBA0-49AB-8AD4-AB98D702880F}"/>
    <cellStyle name="Normal 3 3 3 2 3 5" xfId="18653" xr:uid="{3C6499C9-11E3-44EE-AE6E-4005DF9B7A17}"/>
    <cellStyle name="Normal 3 3 3 2 4" xfId="2767" xr:uid="{F9C38BFA-0BCF-4E49-AF5C-5FDFCEF7FC0D}"/>
    <cellStyle name="Normal 3 3 3 2 4 2" xfId="6993" xr:uid="{B25BE480-BC5B-48BE-A784-0B6411A489D8}"/>
    <cellStyle name="Normal 3 3 3 2 4 2 2" xfId="15441" xr:uid="{FB4A0D1A-1283-48D6-93AE-75E04E0C423D}"/>
    <cellStyle name="Normal 3 3 3 2 4 2 2 2" xfId="32381" xr:uid="{B1C9FE02-5CDF-4468-8BC2-60DC6615ED4E}"/>
    <cellStyle name="Normal 3 3 3 2 4 2 3" xfId="23933" xr:uid="{CC151CF4-14DD-4310-B6E6-E599AA6EE8E8}"/>
    <cellStyle name="Normal 3 3 3 2 4 3" xfId="11217" xr:uid="{DFE8EDD3-3C47-4E5A-8464-E30A99D47467}"/>
    <cellStyle name="Normal 3 3 3 2 4 3 2" xfId="28157" xr:uid="{1468173C-678C-4DFC-97AF-1886F0B28A33}"/>
    <cellStyle name="Normal 3 3 3 2 4 4" xfId="19709" xr:uid="{A9BBE025-B115-45ED-862A-F1EA370E28B7}"/>
    <cellStyle name="Normal 3 3 3 2 5" xfId="4881" xr:uid="{A440FAA2-D472-46EF-A5C9-9CC75DF72896}"/>
    <cellStyle name="Normal 3 3 3 2 5 2" xfId="13329" xr:uid="{8790EDCD-E180-4286-BB86-390470D14814}"/>
    <cellStyle name="Normal 3 3 3 2 5 2 2" xfId="30269" xr:uid="{FDCB300B-4568-425B-9DC2-E274E210A9C9}"/>
    <cellStyle name="Normal 3 3 3 2 5 3" xfId="21821" xr:uid="{B1A585BC-E6E9-4665-8EEE-61E5F1868A10}"/>
    <cellStyle name="Normal 3 3 3 2 6" xfId="9105" xr:uid="{E187FD0E-AC43-4BCE-9A11-BAA9FFBB0C3A}"/>
    <cellStyle name="Normal 3 3 3 2 6 2" xfId="26045" xr:uid="{E465BDC0-CE03-4449-988F-9177670FD799}"/>
    <cellStyle name="Normal 3 3 3 2 7" xfId="17597" xr:uid="{F89CCE2A-7A93-4E38-9DA1-F454B4A3A0D2}"/>
    <cellStyle name="Normal 3 3 3 3" xfId="825" xr:uid="{78FDFF47-543E-43C5-878F-A8D6853CBA2A}"/>
    <cellStyle name="Normal 3 3 3 3 2" xfId="1887" xr:uid="{EA91C66F-0FA2-49BD-A162-61C57D8ADC92}"/>
    <cellStyle name="Normal 3 3 3 3 2 2" xfId="3999" xr:uid="{2EB787F0-A726-42B4-B613-5620A53D7DEC}"/>
    <cellStyle name="Normal 3 3 3 3 2 2 2" xfId="8225" xr:uid="{2B77626D-FAD7-489D-957B-4506783E0802}"/>
    <cellStyle name="Normal 3 3 3 3 2 2 2 2" xfId="16673" xr:uid="{31637DA2-C861-4277-B0F9-EFB868BEF60F}"/>
    <cellStyle name="Normal 3 3 3 3 2 2 2 2 2" xfId="33613" xr:uid="{C00D19E5-4AE7-4C07-9F72-151E394FB13F}"/>
    <cellStyle name="Normal 3 3 3 3 2 2 2 3" xfId="25165" xr:uid="{6FCC6E39-E182-4658-B721-CA5341363ADA}"/>
    <cellStyle name="Normal 3 3 3 3 2 2 3" xfId="12449" xr:uid="{4240535F-63D9-44AE-B2CC-7178455B62BB}"/>
    <cellStyle name="Normal 3 3 3 3 2 2 3 2" xfId="29389" xr:uid="{4E6F80AB-F2A4-4FC1-A708-AFD4001AD6FA}"/>
    <cellStyle name="Normal 3 3 3 3 2 2 4" xfId="20941" xr:uid="{F39676F2-AF1F-4F86-88BF-24609F877492}"/>
    <cellStyle name="Normal 3 3 3 3 2 3" xfId="6113" xr:uid="{79631AF7-8070-4C34-8090-6BD15E50951F}"/>
    <cellStyle name="Normal 3 3 3 3 2 3 2" xfId="14561" xr:uid="{5887CA82-6FB8-445A-905F-01FBC402B8C8}"/>
    <cellStyle name="Normal 3 3 3 3 2 3 2 2" xfId="31501" xr:uid="{5C59A48C-1D0A-4A2C-9914-E8BE77DB9796}"/>
    <cellStyle name="Normal 3 3 3 3 2 3 3" xfId="23053" xr:uid="{713F5D53-3DA2-4BA0-91AD-559D544DDF3D}"/>
    <cellStyle name="Normal 3 3 3 3 2 4" xfId="10337" xr:uid="{1D6204CA-B40D-45A2-8554-5997301E3CDD}"/>
    <cellStyle name="Normal 3 3 3 3 2 4 2" xfId="27277" xr:uid="{58DDE6F5-8402-494F-B2CB-C521BF311439}"/>
    <cellStyle name="Normal 3 3 3 3 2 5" xfId="18829" xr:uid="{AAB94BCA-B71F-47A1-BBA1-74EB36DB2F16}"/>
    <cellStyle name="Normal 3 3 3 3 3" xfId="2943" xr:uid="{A68F9A7F-07F5-45DF-BA6F-716EF993A358}"/>
    <cellStyle name="Normal 3 3 3 3 3 2" xfId="7169" xr:uid="{90F4A725-9584-4D7F-9D33-5CF4716B5EEA}"/>
    <cellStyle name="Normal 3 3 3 3 3 2 2" xfId="15617" xr:uid="{D9FFE15A-3B59-4EC1-915C-93AB9160702B}"/>
    <cellStyle name="Normal 3 3 3 3 3 2 2 2" xfId="32557" xr:uid="{BEE5AF57-564C-4267-9275-F1441C2170BE}"/>
    <cellStyle name="Normal 3 3 3 3 3 2 3" xfId="24109" xr:uid="{7657222C-0FCC-4935-B826-03D6E476B9CC}"/>
    <cellStyle name="Normal 3 3 3 3 3 3" xfId="11393" xr:uid="{D234DD8F-464C-4F4E-9A07-F7ECEDD6F6C7}"/>
    <cellStyle name="Normal 3 3 3 3 3 3 2" xfId="28333" xr:uid="{E80E72A4-EE79-4BB4-9CB8-F942D3C85431}"/>
    <cellStyle name="Normal 3 3 3 3 3 4" xfId="19885" xr:uid="{6FB3FBE5-CD2A-4FC5-8B96-1A76B17510F8}"/>
    <cellStyle name="Normal 3 3 3 3 4" xfId="5057" xr:uid="{ACC908B2-A3DD-4427-9E54-9A575F1CE981}"/>
    <cellStyle name="Normal 3 3 3 3 4 2" xfId="13505" xr:uid="{EEACE211-6264-4CA6-8A11-37E518CE3782}"/>
    <cellStyle name="Normal 3 3 3 3 4 2 2" xfId="30445" xr:uid="{C44CB3A4-6A11-4ACB-B2C9-337F703FBDB0}"/>
    <cellStyle name="Normal 3 3 3 3 4 3" xfId="21997" xr:uid="{5570A25C-5772-4EBA-B408-1D7A174090DE}"/>
    <cellStyle name="Normal 3 3 3 3 5" xfId="9281" xr:uid="{39091318-3FFC-48BA-965B-2B7C96707859}"/>
    <cellStyle name="Normal 3 3 3 3 5 2" xfId="26221" xr:uid="{2063FEBC-EB86-40DB-B05D-02AAA3BB84E8}"/>
    <cellStyle name="Normal 3 3 3 3 6" xfId="17773" xr:uid="{ABF0D77D-8701-4CA1-B7BC-C17E5F96B646}"/>
    <cellStyle name="Normal 3 3 3 4" xfId="1177" xr:uid="{7A926CA9-489F-492D-9362-5751F0F15B19}"/>
    <cellStyle name="Normal 3 3 3 4 2" xfId="2239" xr:uid="{A0866153-089C-4E95-ADE1-076B7F7F0BDA}"/>
    <cellStyle name="Normal 3 3 3 4 2 2" xfId="4351" xr:uid="{DC0126B3-4B4B-4748-8975-FA918E3A59F9}"/>
    <cellStyle name="Normal 3 3 3 4 2 2 2" xfId="8577" xr:uid="{89089323-FBBE-46A5-9AC8-2AD472661760}"/>
    <cellStyle name="Normal 3 3 3 4 2 2 2 2" xfId="17025" xr:uid="{E4D1E8F3-6E32-415E-8B10-6791955F5887}"/>
    <cellStyle name="Normal 3 3 3 4 2 2 2 2 2" xfId="33965" xr:uid="{BD4F0D35-C90E-458E-93E4-7DD62EA0E638}"/>
    <cellStyle name="Normal 3 3 3 4 2 2 2 3" xfId="25517" xr:uid="{6F94D9A7-720C-4F5A-A9ED-C983CE034D4A}"/>
    <cellStyle name="Normal 3 3 3 4 2 2 3" xfId="12801" xr:uid="{FB6D42C1-0726-46C7-8A3C-5E7F460B635E}"/>
    <cellStyle name="Normal 3 3 3 4 2 2 3 2" xfId="29741" xr:uid="{EB675E2D-FF92-47F0-B3AC-A1D70E3241AC}"/>
    <cellStyle name="Normal 3 3 3 4 2 2 4" xfId="21293" xr:uid="{FD4B931C-64D2-4ADA-BBAE-8C3717A1388E}"/>
    <cellStyle name="Normal 3 3 3 4 2 3" xfId="6465" xr:uid="{6FF14E58-C76E-4CE4-8844-1BB9295D5C7F}"/>
    <cellStyle name="Normal 3 3 3 4 2 3 2" xfId="14913" xr:uid="{AE7B3000-BC5F-4772-A1F0-4346657677AB}"/>
    <cellStyle name="Normal 3 3 3 4 2 3 2 2" xfId="31853" xr:uid="{EE6FDC7E-5391-4769-87A9-B8E15B17EDC8}"/>
    <cellStyle name="Normal 3 3 3 4 2 3 3" xfId="23405" xr:uid="{46FB7C5E-CCA8-4CDC-975D-16957077FD6F}"/>
    <cellStyle name="Normal 3 3 3 4 2 4" xfId="10689" xr:uid="{4D522639-5DEF-46B2-A84F-89C8358DFA85}"/>
    <cellStyle name="Normal 3 3 3 4 2 4 2" xfId="27629" xr:uid="{789AAD7A-2FB0-40FE-8228-B8D0B3C95470}"/>
    <cellStyle name="Normal 3 3 3 4 2 5" xfId="19181" xr:uid="{B73D78E9-0A46-4FE2-9835-6F7C95309B98}"/>
    <cellStyle name="Normal 3 3 3 4 3" xfId="3295" xr:uid="{F4154961-C91A-4244-9C92-8CFE258F237C}"/>
    <cellStyle name="Normal 3 3 3 4 3 2" xfId="7521" xr:uid="{E9E6DA95-8377-4CB4-814F-5269147FBF07}"/>
    <cellStyle name="Normal 3 3 3 4 3 2 2" xfId="15969" xr:uid="{447797BF-D3C7-4671-B348-AA180FEB2C0F}"/>
    <cellStyle name="Normal 3 3 3 4 3 2 2 2" xfId="32909" xr:uid="{3111C6B8-C43A-429C-85D5-90A3C6ED504D}"/>
    <cellStyle name="Normal 3 3 3 4 3 2 3" xfId="24461" xr:uid="{8D8BE14D-5FC3-4D4A-B927-07B86B82209F}"/>
    <cellStyle name="Normal 3 3 3 4 3 3" xfId="11745" xr:uid="{122E3DC6-F8A9-4651-A53B-BCB16DB65080}"/>
    <cellStyle name="Normal 3 3 3 4 3 3 2" xfId="28685" xr:uid="{1B3AB55A-B3F6-4238-BC3A-3C99EFA291A0}"/>
    <cellStyle name="Normal 3 3 3 4 3 4" xfId="20237" xr:uid="{33CAED4C-6604-43FA-8AB3-037FBF5F377A}"/>
    <cellStyle name="Normal 3 3 3 4 4" xfId="5409" xr:uid="{15E85E53-331C-4802-904E-3DD1755FE9EA}"/>
    <cellStyle name="Normal 3 3 3 4 4 2" xfId="13857" xr:uid="{4F1B5CA0-7F1D-41C9-933C-8F8E8A308A6F}"/>
    <cellStyle name="Normal 3 3 3 4 4 2 2" xfId="30797" xr:uid="{C1C75D64-3A64-4583-BB71-EB3DEA66D2E8}"/>
    <cellStyle name="Normal 3 3 3 4 4 3" xfId="22349" xr:uid="{E2B1A3D0-F3CA-4E91-BCF2-BB0E217A231A}"/>
    <cellStyle name="Normal 3 3 3 4 5" xfId="9633" xr:uid="{68198753-1ABF-4591-B59B-CB9D51C0FF4A}"/>
    <cellStyle name="Normal 3 3 3 4 5 2" xfId="26573" xr:uid="{88BF05A8-EC57-4FE1-8523-150EA4B33730}"/>
    <cellStyle name="Normal 3 3 3 4 6" xfId="18125" xr:uid="{7909D982-FC0A-4513-ADEB-9CC7DC5CD82B}"/>
    <cellStyle name="Normal 3 3 3 5" xfId="1359" xr:uid="{D67BCCB5-8970-41E9-A5BD-408FA2B3D708}"/>
    <cellStyle name="Normal 3 3 3 5 2" xfId="2415" xr:uid="{83AB8B1E-8E21-4BE2-A042-37A7106AD01D}"/>
    <cellStyle name="Normal 3 3 3 5 2 2" xfId="4527" xr:uid="{A027D551-6528-4A2D-9B1F-52F1CBC7B238}"/>
    <cellStyle name="Normal 3 3 3 5 2 2 2" xfId="8753" xr:uid="{03976A2E-0398-4AC6-9CD3-5F19D20BA749}"/>
    <cellStyle name="Normal 3 3 3 5 2 2 2 2" xfId="17201" xr:uid="{08C1BE32-AAC6-4AF2-893D-684CF5606A02}"/>
    <cellStyle name="Normal 3 3 3 5 2 2 2 2 2" xfId="34141" xr:uid="{6EA02E6E-5434-4C49-82F8-DBFC196F3BE8}"/>
    <cellStyle name="Normal 3 3 3 5 2 2 2 3" xfId="25693" xr:uid="{610B3C16-FC17-4796-9D32-3D31AC520C2E}"/>
    <cellStyle name="Normal 3 3 3 5 2 2 3" xfId="12977" xr:uid="{08970BED-87D6-4EEB-AD6A-DFB2750CB6EB}"/>
    <cellStyle name="Normal 3 3 3 5 2 2 3 2" xfId="29917" xr:uid="{6C22C77A-8CCD-454D-AFEB-B604A260EB31}"/>
    <cellStyle name="Normal 3 3 3 5 2 2 4" xfId="21469" xr:uid="{4D444983-1263-4B03-93DB-98B99609A901}"/>
    <cellStyle name="Normal 3 3 3 5 2 3" xfId="6641" xr:uid="{CEDF7EC0-B6C0-4CA1-B2BE-3A1DA4C1FB46}"/>
    <cellStyle name="Normal 3 3 3 5 2 3 2" xfId="15089" xr:uid="{E50570AB-D156-456B-9680-1A65DBC759C2}"/>
    <cellStyle name="Normal 3 3 3 5 2 3 2 2" xfId="32029" xr:uid="{D4839A52-D16B-469D-8605-3A647EC0CFB1}"/>
    <cellStyle name="Normal 3 3 3 5 2 3 3" xfId="23581" xr:uid="{8CACEFC9-5581-41A8-9A0D-BDEACE46EE54}"/>
    <cellStyle name="Normal 3 3 3 5 2 4" xfId="10865" xr:uid="{E3CCA017-2648-44DD-979E-8C00FA5E7EE7}"/>
    <cellStyle name="Normal 3 3 3 5 2 4 2" xfId="27805" xr:uid="{A5E6DC9A-BB74-44C6-B396-E9B3845DD404}"/>
    <cellStyle name="Normal 3 3 3 5 2 5" xfId="19357" xr:uid="{934DF387-BB45-4834-A3D3-7112BD1A14BE}"/>
    <cellStyle name="Normal 3 3 3 5 3" xfId="3471" xr:uid="{11210DB8-E48E-430F-B742-F72A80F23954}"/>
    <cellStyle name="Normal 3 3 3 5 3 2" xfId="7697" xr:uid="{CCC45940-CF04-49D8-B75E-2FA9D9E40BE8}"/>
    <cellStyle name="Normal 3 3 3 5 3 2 2" xfId="16145" xr:uid="{5BBEC4BF-3573-4963-AD5F-3E7115A29BB2}"/>
    <cellStyle name="Normal 3 3 3 5 3 2 2 2" xfId="33085" xr:uid="{A3F065EF-5F29-4A73-8638-11C32C6CA552}"/>
    <cellStyle name="Normal 3 3 3 5 3 2 3" xfId="24637" xr:uid="{D272A13C-3CB4-4F1B-A3E4-9266A687804B}"/>
    <cellStyle name="Normal 3 3 3 5 3 3" xfId="11921" xr:uid="{7855BAF6-33A8-4F37-B1EB-4EABAF808672}"/>
    <cellStyle name="Normal 3 3 3 5 3 3 2" xfId="28861" xr:uid="{B3F6AF00-BF26-4119-81F7-1155AC791445}"/>
    <cellStyle name="Normal 3 3 3 5 3 4" xfId="20413" xr:uid="{AE9B10A5-8BAB-403B-B352-30B4864ECFEC}"/>
    <cellStyle name="Normal 3 3 3 5 4" xfId="5585" xr:uid="{8BCE38CF-8F3D-45CD-A38D-DB1F6B151E9A}"/>
    <cellStyle name="Normal 3 3 3 5 4 2" xfId="14033" xr:uid="{18E2A834-D19E-4212-B1AB-FAFE150E6EB1}"/>
    <cellStyle name="Normal 3 3 3 5 4 2 2" xfId="30973" xr:uid="{6CE506E3-EE87-4771-9D0F-28FE25F4989D}"/>
    <cellStyle name="Normal 3 3 3 5 4 3" xfId="22525" xr:uid="{E06159E4-2E8A-44D3-9EEC-097ACE7A1102}"/>
    <cellStyle name="Normal 3 3 3 5 5" xfId="9809" xr:uid="{8B0381A1-4981-4221-A0DC-D055BF11401A}"/>
    <cellStyle name="Normal 3 3 3 5 5 2" xfId="26749" xr:uid="{C1614C92-3732-4EC1-9F3A-807296D14774}"/>
    <cellStyle name="Normal 3 3 3 5 6" xfId="18301" xr:uid="{6D000ADC-91F4-4111-8470-CBD429C95482}"/>
    <cellStyle name="Normal 3 3 3 6" xfId="1535" xr:uid="{02027282-1AD2-4C7F-BA3A-FCC1F8B7B89E}"/>
    <cellStyle name="Normal 3 3 3 6 2" xfId="3647" xr:uid="{8FDDA4B2-1739-4B78-B755-329A3E58CF87}"/>
    <cellStyle name="Normal 3 3 3 6 2 2" xfId="7873" xr:uid="{87C4DB7F-2B42-40BA-8723-FE91D1BA6685}"/>
    <cellStyle name="Normal 3 3 3 6 2 2 2" xfId="16321" xr:uid="{A08B9BA0-F436-49C1-BA32-F6D6FCCDB9B3}"/>
    <cellStyle name="Normal 3 3 3 6 2 2 2 2" xfId="33261" xr:uid="{B08ED849-987F-42C0-8ADE-F2CCE56CEF26}"/>
    <cellStyle name="Normal 3 3 3 6 2 2 3" xfId="24813" xr:uid="{DA80CB33-06F8-4AAE-9782-876909B3CEBB}"/>
    <cellStyle name="Normal 3 3 3 6 2 3" xfId="12097" xr:uid="{75E4778B-B4B9-44ED-AF87-1EC69B159CA8}"/>
    <cellStyle name="Normal 3 3 3 6 2 3 2" xfId="29037" xr:uid="{A42207EE-81E9-4AAF-9AC8-69F7976EB58D}"/>
    <cellStyle name="Normal 3 3 3 6 2 4" xfId="20589" xr:uid="{C7BE8B42-A6C0-4B7D-B83B-2AC1DD2693E8}"/>
    <cellStyle name="Normal 3 3 3 6 3" xfId="5761" xr:uid="{AF8B8030-3242-48F9-AAE7-263B9EDEFD0A}"/>
    <cellStyle name="Normal 3 3 3 6 3 2" xfId="14209" xr:uid="{98A6F53F-CFDE-4EE3-AE09-BEAA7ADF2CBB}"/>
    <cellStyle name="Normal 3 3 3 6 3 2 2" xfId="31149" xr:uid="{3C1AF334-CE62-4444-AF2D-78CF971C4367}"/>
    <cellStyle name="Normal 3 3 3 6 3 3" xfId="22701" xr:uid="{6685F580-A8C3-42CB-AF11-018B5736ED57}"/>
    <cellStyle name="Normal 3 3 3 6 4" xfId="9985" xr:uid="{C66EAFAA-74BF-433D-ADCE-3777AA575FF4}"/>
    <cellStyle name="Normal 3 3 3 6 4 2" xfId="26925" xr:uid="{BBFD54C8-688E-42AE-919D-A73749613BA1}"/>
    <cellStyle name="Normal 3 3 3 6 5" xfId="18477" xr:uid="{8BDB019A-4558-4FBD-AA6B-53ACA2654C55}"/>
    <cellStyle name="Normal 3 3 3 7" xfId="2591" xr:uid="{7D71E89A-064C-4533-AF38-00CAF10C040D}"/>
    <cellStyle name="Normal 3 3 3 7 2" xfId="6817" xr:uid="{74E2A193-A22F-4741-8F44-9D0EABC2D1B6}"/>
    <cellStyle name="Normal 3 3 3 7 2 2" xfId="15265" xr:uid="{85B500D0-F986-496F-BEEB-A1C3831F4670}"/>
    <cellStyle name="Normal 3 3 3 7 2 2 2" xfId="32205" xr:uid="{C0CE868D-84C0-4696-890A-AD8A9B10A4C5}"/>
    <cellStyle name="Normal 3 3 3 7 2 3" xfId="23757" xr:uid="{4088B67B-0D09-400A-8116-06C01531F9FF}"/>
    <cellStyle name="Normal 3 3 3 7 3" xfId="11041" xr:uid="{A0C0F20A-588B-43AB-9173-C64D38A70B29}"/>
    <cellStyle name="Normal 3 3 3 7 3 2" xfId="27981" xr:uid="{15FF89FA-45FB-466A-B748-2F914C98A765}"/>
    <cellStyle name="Normal 3 3 3 7 4" xfId="19533" xr:uid="{1F1AB5AE-505A-4A54-A378-6F0216B2A6D7}"/>
    <cellStyle name="Normal 3 3 3 8" xfId="4704" xr:uid="{65AB9634-0F84-4FDD-8352-89D7E136265D}"/>
    <cellStyle name="Normal 3 3 3 8 2" xfId="13153" xr:uid="{AA22C646-B249-4E82-97E9-B63735235FD8}"/>
    <cellStyle name="Normal 3 3 3 8 2 2" xfId="30093" xr:uid="{E2F0D63C-B205-4A85-932A-61C23ACCAAD0}"/>
    <cellStyle name="Normal 3 3 3 8 3" xfId="21645" xr:uid="{0207953B-1CB4-4B04-9172-46DFB8D3C353}"/>
    <cellStyle name="Normal 3 3 3 9" xfId="8929" xr:uid="{3D9A834A-6DEA-409E-B852-E712F1126FA0}"/>
    <cellStyle name="Normal 3 3 3 9 2" xfId="25869" xr:uid="{F6B20CC5-5A2B-45F8-ACAA-912B6B1B7154}"/>
    <cellStyle name="Normal 3 3 4" xfId="647" xr:uid="{90FA7DF4-5B8A-4AA5-AC04-F18C8AA2498B}"/>
    <cellStyle name="Normal 3 3 4 2" xfId="999" xr:uid="{1FC80524-9C16-4B2C-8E4C-23DCCB25AFDF}"/>
    <cellStyle name="Normal 3 3 4 2 2" xfId="2061" xr:uid="{D93E751F-52CD-47ED-A7FA-BF5DE4BB4618}"/>
    <cellStyle name="Normal 3 3 4 2 2 2" xfId="4173" xr:uid="{72BC71D0-A0A3-4AE7-9541-C46B26176D6D}"/>
    <cellStyle name="Normal 3 3 4 2 2 2 2" xfId="8399" xr:uid="{AD35E324-4FEE-4A70-BABF-0F92C1ED487D}"/>
    <cellStyle name="Normal 3 3 4 2 2 2 2 2" xfId="16847" xr:uid="{D0F92C95-D29D-4330-B775-ED4C431BF6BE}"/>
    <cellStyle name="Normal 3 3 4 2 2 2 2 2 2" xfId="33787" xr:uid="{F36B7F7B-9D1E-48D1-BAC2-98CDA2860097}"/>
    <cellStyle name="Normal 3 3 4 2 2 2 2 3" xfId="25339" xr:uid="{C97584AC-B8AB-4A93-953E-85A8DE305460}"/>
    <cellStyle name="Normal 3 3 4 2 2 2 3" xfId="12623" xr:uid="{87BA095E-E1D1-4852-8A95-6ADDE3DA757C}"/>
    <cellStyle name="Normal 3 3 4 2 2 2 3 2" xfId="29563" xr:uid="{BB26BFA3-7CBE-478D-8C3C-628C0CAB1F25}"/>
    <cellStyle name="Normal 3 3 4 2 2 2 4" xfId="21115" xr:uid="{40F78A93-6FD0-43F7-BD31-4AC3BE7E7AD3}"/>
    <cellStyle name="Normal 3 3 4 2 2 3" xfId="6287" xr:uid="{A9D1316E-6FE4-4368-82BE-7EBAC54029D7}"/>
    <cellStyle name="Normal 3 3 4 2 2 3 2" xfId="14735" xr:uid="{FF7E6CEE-A7E2-491C-9B47-39A3F080C4E1}"/>
    <cellStyle name="Normal 3 3 4 2 2 3 2 2" xfId="31675" xr:uid="{4B30A7E0-7A0E-4376-99F6-EB2B49BD9DCA}"/>
    <cellStyle name="Normal 3 3 4 2 2 3 3" xfId="23227" xr:uid="{9F15108F-D38C-41E3-BBC3-18127ED7FF2D}"/>
    <cellStyle name="Normal 3 3 4 2 2 4" xfId="10511" xr:uid="{AE85A00A-DB3A-4229-8C65-911706E83CBB}"/>
    <cellStyle name="Normal 3 3 4 2 2 4 2" xfId="27451" xr:uid="{D8611130-F0CF-41D1-B5E7-CE107C6090AE}"/>
    <cellStyle name="Normal 3 3 4 2 2 5" xfId="19003" xr:uid="{E97E3FA1-0637-4A0F-8592-9F757907E555}"/>
    <cellStyle name="Normal 3 3 4 2 3" xfId="3117" xr:uid="{92D8F577-368E-4370-A61D-6E767F011E3D}"/>
    <cellStyle name="Normal 3 3 4 2 3 2" xfId="7343" xr:uid="{9AAA126D-B842-4C0B-A665-05E7A8CF61E3}"/>
    <cellStyle name="Normal 3 3 4 2 3 2 2" xfId="15791" xr:uid="{DDA91B2F-5DCC-420F-B511-51BB0520A16E}"/>
    <cellStyle name="Normal 3 3 4 2 3 2 2 2" xfId="32731" xr:uid="{7BF6BFE0-94CF-491F-AC6A-F8BB84F4F7EA}"/>
    <cellStyle name="Normal 3 3 4 2 3 2 3" xfId="24283" xr:uid="{FA4213F2-B32B-470B-8596-8FC2C6E03D9D}"/>
    <cellStyle name="Normal 3 3 4 2 3 3" xfId="11567" xr:uid="{3D6FAC75-4200-4BFE-817D-C7FCC0D30BB6}"/>
    <cellStyle name="Normal 3 3 4 2 3 3 2" xfId="28507" xr:uid="{FD9551BA-65EC-4F0C-B62B-BAA018B05631}"/>
    <cellStyle name="Normal 3 3 4 2 3 4" xfId="20059" xr:uid="{280AFC74-3DB8-4DF2-AA1F-928D20B93A0B}"/>
    <cellStyle name="Normal 3 3 4 2 4" xfId="5231" xr:uid="{75EAC7B5-D128-4600-BB5E-553457743AA9}"/>
    <cellStyle name="Normal 3 3 4 2 4 2" xfId="13679" xr:uid="{25C3EF23-5E89-46EA-8AD1-CC34B59B4B93}"/>
    <cellStyle name="Normal 3 3 4 2 4 2 2" xfId="30619" xr:uid="{292281FC-D3F9-4C9B-87DF-8E7366E2F0F2}"/>
    <cellStyle name="Normal 3 3 4 2 4 3" xfId="22171" xr:uid="{095F901D-CE4A-4221-9B06-C980B08DE787}"/>
    <cellStyle name="Normal 3 3 4 2 5" xfId="9455" xr:uid="{21B325A6-C050-462D-9825-8F628374A865}"/>
    <cellStyle name="Normal 3 3 4 2 5 2" xfId="26395" xr:uid="{4C361959-0761-4FC2-BFE6-220E39BDC8AB}"/>
    <cellStyle name="Normal 3 3 4 2 6" xfId="17947" xr:uid="{14E7BEA0-E738-4012-827A-17ECE789FD87}"/>
    <cellStyle name="Normal 3 3 4 3" xfId="1709" xr:uid="{48495707-118A-418E-A37D-73DD0966C3D2}"/>
    <cellStyle name="Normal 3 3 4 3 2" xfId="3821" xr:uid="{CF8E4C14-9C7A-4C93-82E3-24B37B6C4FC8}"/>
    <cellStyle name="Normal 3 3 4 3 2 2" xfId="8047" xr:uid="{F87444D8-6500-4427-9D5A-E8713CA22014}"/>
    <cellStyle name="Normal 3 3 4 3 2 2 2" xfId="16495" xr:uid="{EC449B40-D2C4-4516-9A57-C46816F7B86B}"/>
    <cellStyle name="Normal 3 3 4 3 2 2 2 2" xfId="33435" xr:uid="{A90FD710-7AA5-4884-9567-9B5329549370}"/>
    <cellStyle name="Normal 3 3 4 3 2 2 3" xfId="24987" xr:uid="{1324D5A1-A99E-467E-A420-465F12273AF4}"/>
    <cellStyle name="Normal 3 3 4 3 2 3" xfId="12271" xr:uid="{DB2975DC-F35C-4456-8127-D9C77BCC5D1E}"/>
    <cellStyle name="Normal 3 3 4 3 2 3 2" xfId="29211" xr:uid="{803A7F2C-EC17-4EA6-94A6-F1A18C9DC3D1}"/>
    <cellStyle name="Normal 3 3 4 3 2 4" xfId="20763" xr:uid="{63219B16-2B14-45B9-8264-1828906C426A}"/>
    <cellStyle name="Normal 3 3 4 3 3" xfId="5935" xr:uid="{F378F6B1-68BE-4740-A80B-9182FBD6479C}"/>
    <cellStyle name="Normal 3 3 4 3 3 2" xfId="14383" xr:uid="{9CFC0F22-A0D3-40B7-93DD-20713B9C0C22}"/>
    <cellStyle name="Normal 3 3 4 3 3 2 2" xfId="31323" xr:uid="{DF8651FF-E643-4613-A7FB-76A359356C3A}"/>
    <cellStyle name="Normal 3 3 4 3 3 3" xfId="22875" xr:uid="{E0E4238D-88A6-495F-BA98-FA042B17616D}"/>
    <cellStyle name="Normal 3 3 4 3 4" xfId="10159" xr:uid="{E57820E9-EFF3-48A8-9320-737F0EE77E6D}"/>
    <cellStyle name="Normal 3 3 4 3 4 2" xfId="27099" xr:uid="{992A300F-741F-41E7-9D6F-296D165A0C27}"/>
    <cellStyle name="Normal 3 3 4 3 5" xfId="18651" xr:uid="{06F763B3-1820-4EC9-AC04-946C447AAF44}"/>
    <cellStyle name="Normal 3 3 4 4" xfId="2765" xr:uid="{599078D1-2F34-4AE3-BB1B-1B9257274431}"/>
    <cellStyle name="Normal 3 3 4 4 2" xfId="6991" xr:uid="{25368066-DE02-4ED2-89AB-EDF2FEBC4B47}"/>
    <cellStyle name="Normal 3 3 4 4 2 2" xfId="15439" xr:uid="{6752F4E5-B7E7-4C5A-AE62-3AD760DD21B9}"/>
    <cellStyle name="Normal 3 3 4 4 2 2 2" xfId="32379" xr:uid="{F9EEE95D-1B32-4335-AD06-DEEC88D72E67}"/>
    <cellStyle name="Normal 3 3 4 4 2 3" xfId="23931" xr:uid="{939E8603-DB05-4990-87EC-D4552322FBBF}"/>
    <cellStyle name="Normal 3 3 4 4 3" xfId="11215" xr:uid="{57068F2D-2EA6-4CC1-BF25-ABBA98A453FD}"/>
    <cellStyle name="Normal 3 3 4 4 3 2" xfId="28155" xr:uid="{E6DB5F56-A58C-46BB-9387-379238D7B50F}"/>
    <cellStyle name="Normal 3 3 4 4 4" xfId="19707" xr:uid="{9626CCB6-CD92-4D93-8B12-F6654AF05B67}"/>
    <cellStyle name="Normal 3 3 4 5" xfId="4879" xr:uid="{48A30CC9-77BE-4C90-8C9F-936E59781B2E}"/>
    <cellStyle name="Normal 3 3 4 5 2" xfId="13327" xr:uid="{B17C0323-1C1C-4A56-AF9E-13573A86655D}"/>
    <cellStyle name="Normal 3 3 4 5 2 2" xfId="30267" xr:uid="{03E0C86B-BB93-4C80-BD65-5A7BE70511F9}"/>
    <cellStyle name="Normal 3 3 4 5 3" xfId="21819" xr:uid="{98058674-04F6-40C8-9DAB-73BE6BF4C8AD}"/>
    <cellStyle name="Normal 3 3 4 6" xfId="9103" xr:uid="{8F8F62D9-E369-4715-84CC-2A840F64AB58}"/>
    <cellStyle name="Normal 3 3 4 6 2" xfId="26043" xr:uid="{E2798173-CE7D-4DF7-A88B-5B4EF4EDCCED}"/>
    <cellStyle name="Normal 3 3 4 7" xfId="17595" xr:uid="{453FA37F-E623-412F-9337-E3C4F2CAA7A1}"/>
    <cellStyle name="Normal 3 3 5" xfId="823" xr:uid="{9E9A31A9-72CB-4BA5-B290-76D37BA81905}"/>
    <cellStyle name="Normal 3 3 5 2" xfId="1885" xr:uid="{52C49B16-EE7D-4F0B-8B0D-D97334A4DD2E}"/>
    <cellStyle name="Normal 3 3 5 2 2" xfId="3997" xr:uid="{661396B9-080C-4715-8BBB-8994A9AD66F6}"/>
    <cellStyle name="Normal 3 3 5 2 2 2" xfId="8223" xr:uid="{5F561D0B-2F93-4E20-A775-83656165CD8A}"/>
    <cellStyle name="Normal 3 3 5 2 2 2 2" xfId="16671" xr:uid="{BD5CA7AB-EE9E-4A73-9102-2A06E35F4480}"/>
    <cellStyle name="Normal 3 3 5 2 2 2 2 2" xfId="33611" xr:uid="{C171C052-8784-4B4D-B78F-0072E17BF46B}"/>
    <cellStyle name="Normal 3 3 5 2 2 2 3" xfId="25163" xr:uid="{F6CE4C52-E845-44D3-BF75-4F06D971D648}"/>
    <cellStyle name="Normal 3 3 5 2 2 3" xfId="12447" xr:uid="{83ECCC68-5FF3-4809-BD48-E7121A93BA9C}"/>
    <cellStyle name="Normal 3 3 5 2 2 3 2" xfId="29387" xr:uid="{3CB78604-93F8-4D94-8BDC-8ABBEFF27F10}"/>
    <cellStyle name="Normal 3 3 5 2 2 4" xfId="20939" xr:uid="{346F4954-BA31-46A3-BA97-6041B0298F54}"/>
    <cellStyle name="Normal 3 3 5 2 3" xfId="6111" xr:uid="{8F35969B-A37A-45BC-85DE-11B8187932C7}"/>
    <cellStyle name="Normal 3 3 5 2 3 2" xfId="14559" xr:uid="{2B41D607-F74F-4266-9AFA-1E38D64433A0}"/>
    <cellStyle name="Normal 3 3 5 2 3 2 2" xfId="31499" xr:uid="{7CAFA414-8BCF-4F7A-8903-98745515F58C}"/>
    <cellStyle name="Normal 3 3 5 2 3 3" xfId="23051" xr:uid="{F9B4DD6E-9EE8-488F-B0B1-2EA530B776E9}"/>
    <cellStyle name="Normal 3 3 5 2 4" xfId="10335" xr:uid="{6B49ED0F-05D2-4078-A6FF-B1B2CFA18D0A}"/>
    <cellStyle name="Normal 3 3 5 2 4 2" xfId="27275" xr:uid="{B8D87556-28ED-4D64-B4F3-796996A1A2EC}"/>
    <cellStyle name="Normal 3 3 5 2 5" xfId="18827" xr:uid="{AD091CD2-BC3B-4408-B510-0612843038E2}"/>
    <cellStyle name="Normal 3 3 5 3" xfId="2941" xr:uid="{914AEF39-A621-4B14-B0D6-2A2F3B8BED56}"/>
    <cellStyle name="Normal 3 3 5 3 2" xfId="7167" xr:uid="{8AA4B706-D228-4406-9B58-8FCD6F475C12}"/>
    <cellStyle name="Normal 3 3 5 3 2 2" xfId="15615" xr:uid="{A98CF8F0-7732-47F9-8027-2E30AA9EB133}"/>
    <cellStyle name="Normal 3 3 5 3 2 2 2" xfId="32555" xr:uid="{EAA5E22D-0940-4C0A-9925-3427EFCF41CC}"/>
    <cellStyle name="Normal 3 3 5 3 2 3" xfId="24107" xr:uid="{05482002-E5CB-48F6-AF10-3DA486FF3806}"/>
    <cellStyle name="Normal 3 3 5 3 3" xfId="11391" xr:uid="{F3C4A23F-8EC9-4A41-B47C-E5C514B14074}"/>
    <cellStyle name="Normal 3 3 5 3 3 2" xfId="28331" xr:uid="{84108703-E4EF-4CF8-ACE9-3804384DD9CD}"/>
    <cellStyle name="Normal 3 3 5 3 4" xfId="19883" xr:uid="{49BB2F60-3239-46E3-9C45-C7759B3BDD17}"/>
    <cellStyle name="Normal 3 3 5 4" xfId="5055" xr:uid="{B5B6A9F5-3726-4FFC-AD75-BB6236329699}"/>
    <cellStyle name="Normal 3 3 5 4 2" xfId="13503" xr:uid="{C0147827-826B-4491-827E-69DA1A571F80}"/>
    <cellStyle name="Normal 3 3 5 4 2 2" xfId="30443" xr:uid="{D6FF936B-D0FE-4DB8-874A-21F8C093F3E3}"/>
    <cellStyle name="Normal 3 3 5 4 3" xfId="21995" xr:uid="{6294A6B5-EEE6-464E-85A0-22D6C163AD1E}"/>
    <cellStyle name="Normal 3 3 5 5" xfId="9279" xr:uid="{AD9A2458-2740-489A-B2CA-981F6DF22F62}"/>
    <cellStyle name="Normal 3 3 5 5 2" xfId="26219" xr:uid="{F1B8959E-3866-4641-A1DC-D65825CA9228}"/>
    <cellStyle name="Normal 3 3 5 6" xfId="17771" xr:uid="{FD533272-5160-487E-B791-F388CB5FF298}"/>
    <cellStyle name="Normal 3 3 6" xfId="1175" xr:uid="{AEB4C8F5-A642-422F-BE78-786AA41FD2ED}"/>
    <cellStyle name="Normal 3 3 6 2" xfId="2237" xr:uid="{2B9237D2-2EEF-49B1-9C62-5A212BEF251C}"/>
    <cellStyle name="Normal 3 3 6 2 2" xfId="4349" xr:uid="{810A7EE0-A2DE-4911-A077-4ADA94FD09D7}"/>
    <cellStyle name="Normal 3 3 6 2 2 2" xfId="8575" xr:uid="{A3422BE8-DB9D-4600-9BB5-4EC1C9E84600}"/>
    <cellStyle name="Normal 3 3 6 2 2 2 2" xfId="17023" xr:uid="{B62CDAF7-5B40-4F97-BD1D-8B742A91A06C}"/>
    <cellStyle name="Normal 3 3 6 2 2 2 2 2" xfId="33963" xr:uid="{5EEFAD4B-A9D2-482B-B375-9D006FED1199}"/>
    <cellStyle name="Normal 3 3 6 2 2 2 3" xfId="25515" xr:uid="{A9608E52-4570-423B-B56A-FEB803997585}"/>
    <cellStyle name="Normal 3 3 6 2 2 3" xfId="12799" xr:uid="{2686ECA2-A1DD-4698-81BD-102A94DAB65B}"/>
    <cellStyle name="Normal 3 3 6 2 2 3 2" xfId="29739" xr:uid="{AA799DB0-1E6B-4C75-8B4B-B552131958B9}"/>
    <cellStyle name="Normal 3 3 6 2 2 4" xfId="21291" xr:uid="{128EE5AC-1688-4014-AC2B-178C95E8A835}"/>
    <cellStyle name="Normal 3 3 6 2 3" xfId="6463" xr:uid="{6D351CA7-ABC3-44D4-AF04-9FCC40320722}"/>
    <cellStyle name="Normal 3 3 6 2 3 2" xfId="14911" xr:uid="{E35DF7DB-2AAC-4BAB-8A5D-71EE0DE7F45A}"/>
    <cellStyle name="Normal 3 3 6 2 3 2 2" xfId="31851" xr:uid="{F734620E-AE81-4ECB-910C-D46ACD7AC651}"/>
    <cellStyle name="Normal 3 3 6 2 3 3" xfId="23403" xr:uid="{B9689477-8902-4605-AC63-CDA0AF43CC27}"/>
    <cellStyle name="Normal 3 3 6 2 4" xfId="10687" xr:uid="{F4CA270A-13DA-48A4-B608-9BD06EBD5EC9}"/>
    <cellStyle name="Normal 3 3 6 2 4 2" xfId="27627" xr:uid="{A7BF851C-4B03-4A2E-B8EC-A280A25CF665}"/>
    <cellStyle name="Normal 3 3 6 2 5" xfId="19179" xr:uid="{E6EA2EBC-11EC-4460-B460-F18FC581E2A0}"/>
    <cellStyle name="Normal 3 3 6 3" xfId="3293" xr:uid="{02FBA55E-4740-4198-B49E-5FA50EC1C577}"/>
    <cellStyle name="Normal 3 3 6 3 2" xfId="7519" xr:uid="{0B71D2DC-239D-46FB-BA42-548C2C968800}"/>
    <cellStyle name="Normal 3 3 6 3 2 2" xfId="15967" xr:uid="{9C7E70FD-42F3-4319-9786-B07FC82FFA12}"/>
    <cellStyle name="Normal 3 3 6 3 2 2 2" xfId="32907" xr:uid="{6013FB66-6A46-406B-971E-44D465D44E7F}"/>
    <cellStyle name="Normal 3 3 6 3 2 3" xfId="24459" xr:uid="{8F24182C-3069-49F3-9F2A-2149D93A091A}"/>
    <cellStyle name="Normal 3 3 6 3 3" xfId="11743" xr:uid="{A19580AA-A264-4B5B-91C5-6E6DE9E9AB8D}"/>
    <cellStyle name="Normal 3 3 6 3 3 2" xfId="28683" xr:uid="{033BFC38-7B66-420E-AD11-3FEC960DE61B}"/>
    <cellStyle name="Normal 3 3 6 3 4" xfId="20235" xr:uid="{DC58D71F-0B8B-485A-9D05-0C859F5943C0}"/>
    <cellStyle name="Normal 3 3 6 4" xfId="5407" xr:uid="{5664A2FB-A69A-4A91-A760-68FCD730259B}"/>
    <cellStyle name="Normal 3 3 6 4 2" xfId="13855" xr:uid="{610EED58-7D70-4856-AD2F-74B55079C0F9}"/>
    <cellStyle name="Normal 3 3 6 4 2 2" xfId="30795" xr:uid="{A042C430-242F-403A-B614-8637A0C37124}"/>
    <cellStyle name="Normal 3 3 6 4 3" xfId="22347" xr:uid="{1F1D7797-D645-4E59-916F-B6F6F06DE460}"/>
    <cellStyle name="Normal 3 3 6 5" xfId="9631" xr:uid="{F6CDDED9-2D9E-4CD2-AFB3-4C398E91547C}"/>
    <cellStyle name="Normal 3 3 6 5 2" xfId="26571" xr:uid="{89F3031D-C42E-4DB7-9C5E-A1F67AC4FE3F}"/>
    <cellStyle name="Normal 3 3 6 6" xfId="18123" xr:uid="{3F9CBFAF-AB23-45B7-9712-C81E98C0537E}"/>
    <cellStyle name="Normal 3 3 7" xfId="1357" xr:uid="{35F4ACA4-E3CA-408D-9FFE-76C231069A7C}"/>
    <cellStyle name="Normal 3 3 7 2" xfId="2413" xr:uid="{CD6EDF5F-32DE-41A0-B4BB-749DC50BF4F6}"/>
    <cellStyle name="Normal 3 3 7 2 2" xfId="4525" xr:uid="{60D081D5-F321-42E1-B2BE-2FCEAF4B8E5E}"/>
    <cellStyle name="Normal 3 3 7 2 2 2" xfId="8751" xr:uid="{CD0806C0-C4B0-464A-8148-26F283CD956B}"/>
    <cellStyle name="Normal 3 3 7 2 2 2 2" xfId="17199" xr:uid="{ECB5B6CE-0B0D-43FE-B05F-38565DCB67DD}"/>
    <cellStyle name="Normal 3 3 7 2 2 2 2 2" xfId="34139" xr:uid="{BFE2410B-0AA4-4F68-AFE4-CAF11D1FAE2D}"/>
    <cellStyle name="Normal 3 3 7 2 2 2 3" xfId="25691" xr:uid="{CE94886F-E5F3-4104-B907-CA9CD2704C4C}"/>
    <cellStyle name="Normal 3 3 7 2 2 3" xfId="12975" xr:uid="{A0E6D851-2F6B-4D38-9361-131D8A58CA83}"/>
    <cellStyle name="Normal 3 3 7 2 2 3 2" xfId="29915" xr:uid="{82BB013C-CCB7-465F-A0BE-596D5F13FEFC}"/>
    <cellStyle name="Normal 3 3 7 2 2 4" xfId="21467" xr:uid="{BAE6A5C4-2CA8-4146-AF19-3B58BFE298A8}"/>
    <cellStyle name="Normal 3 3 7 2 3" xfId="6639" xr:uid="{DCB8AB22-6E4F-43B8-B0C3-567548FB2E67}"/>
    <cellStyle name="Normal 3 3 7 2 3 2" xfId="15087" xr:uid="{947828EE-E8F2-47AD-8DA9-C432C4DD31D0}"/>
    <cellStyle name="Normal 3 3 7 2 3 2 2" xfId="32027" xr:uid="{F1241FD5-480E-4BEB-88FA-A3CC524B56BA}"/>
    <cellStyle name="Normal 3 3 7 2 3 3" xfId="23579" xr:uid="{B510A959-3933-4408-A32C-01A9DFA8746E}"/>
    <cellStyle name="Normal 3 3 7 2 4" xfId="10863" xr:uid="{46DA2673-AF62-4461-A453-9F66C52981C0}"/>
    <cellStyle name="Normal 3 3 7 2 4 2" xfId="27803" xr:uid="{55F4D1B9-3F99-4B56-A54E-CC7DED7764DD}"/>
    <cellStyle name="Normal 3 3 7 2 5" xfId="19355" xr:uid="{A2658496-9A53-4733-B1DC-7E7A9B63BAAA}"/>
    <cellStyle name="Normal 3 3 7 3" xfId="3469" xr:uid="{B24978E4-156B-4944-8D7D-841356CC8DDA}"/>
    <cellStyle name="Normal 3 3 7 3 2" xfId="7695" xr:uid="{2D0B6EF6-49E1-4375-BA02-8A7BBD488BE1}"/>
    <cellStyle name="Normal 3 3 7 3 2 2" xfId="16143" xr:uid="{1EFF13A9-E441-4DF5-9504-9E05CCD29741}"/>
    <cellStyle name="Normal 3 3 7 3 2 2 2" xfId="33083" xr:uid="{26AFE2DE-23A6-43DC-AC86-458D087567B8}"/>
    <cellStyle name="Normal 3 3 7 3 2 3" xfId="24635" xr:uid="{269C48F9-3884-4B73-9A70-6F7C76D70F70}"/>
    <cellStyle name="Normal 3 3 7 3 3" xfId="11919" xr:uid="{D33265CE-A69D-49BD-9BF7-1DD219F51687}"/>
    <cellStyle name="Normal 3 3 7 3 3 2" xfId="28859" xr:uid="{F61D04AA-7DFF-45EB-949A-87D145165E49}"/>
    <cellStyle name="Normal 3 3 7 3 4" xfId="20411" xr:uid="{8E71CBBF-9F19-44F2-8A5B-4BDBB3ABBA4F}"/>
    <cellStyle name="Normal 3 3 7 4" xfId="5583" xr:uid="{3A6B056D-2574-455E-A115-D1898DF105C5}"/>
    <cellStyle name="Normal 3 3 7 4 2" xfId="14031" xr:uid="{3BF94FCF-85AF-4CA5-B2C4-D3D406F1B722}"/>
    <cellStyle name="Normal 3 3 7 4 2 2" xfId="30971" xr:uid="{1CD5CFE4-6CD3-4733-B909-C896C36A4C2D}"/>
    <cellStyle name="Normal 3 3 7 4 3" xfId="22523" xr:uid="{0A2A2D6E-6F98-4BCE-B303-FF35B12AB56E}"/>
    <cellStyle name="Normal 3 3 7 5" xfId="9807" xr:uid="{99AC180D-DEF8-4B47-A26A-4304E18F4CCE}"/>
    <cellStyle name="Normal 3 3 7 5 2" xfId="26747" xr:uid="{67173595-E098-4A5A-8C59-827E045202F8}"/>
    <cellStyle name="Normal 3 3 7 6" xfId="18299" xr:uid="{ADA94616-FDD4-46E4-BC1D-FAE01CAEAF51}"/>
    <cellStyle name="Normal 3 3 8" xfId="1533" xr:uid="{1C530BC5-74BA-4926-81A3-8FB80E24AF20}"/>
    <cellStyle name="Normal 3 3 8 2" xfId="3645" xr:uid="{0A8DB91B-24AA-43D2-ACAF-DDCEEDFF63FD}"/>
    <cellStyle name="Normal 3 3 8 2 2" xfId="7871" xr:uid="{CCA96B14-0782-40B5-B278-C8FD1C58B5A3}"/>
    <cellStyle name="Normal 3 3 8 2 2 2" xfId="16319" xr:uid="{4048BCB5-5827-40D4-BF1D-3C3804F8886F}"/>
    <cellStyle name="Normal 3 3 8 2 2 2 2" xfId="33259" xr:uid="{93AB0F71-9769-4E2C-9069-175C303FB7B4}"/>
    <cellStyle name="Normal 3 3 8 2 2 3" xfId="24811" xr:uid="{7E45FF09-4A99-4C66-94C1-44D5E57C2030}"/>
    <cellStyle name="Normal 3 3 8 2 3" xfId="12095" xr:uid="{5747F77A-87AF-43A9-B9EC-02033877F604}"/>
    <cellStyle name="Normal 3 3 8 2 3 2" xfId="29035" xr:uid="{CC49AF6C-CE92-4FF2-8738-021EB75DF5C3}"/>
    <cellStyle name="Normal 3 3 8 2 4" xfId="20587" xr:uid="{D06F7708-59CE-44AD-B1CA-A89FCEC335E8}"/>
    <cellStyle name="Normal 3 3 8 3" xfId="5759" xr:uid="{42280A78-F398-4A91-96D1-507EE2E325BF}"/>
    <cellStyle name="Normal 3 3 8 3 2" xfId="14207" xr:uid="{CF1D972E-6EBB-4524-8927-DDEDE8F7D7B9}"/>
    <cellStyle name="Normal 3 3 8 3 2 2" xfId="31147" xr:uid="{CCA62580-9902-4C59-83BB-557CFA99FA31}"/>
    <cellStyle name="Normal 3 3 8 3 3" xfId="22699" xr:uid="{416A0438-03E9-4E8C-A632-2AB3D907B443}"/>
    <cellStyle name="Normal 3 3 8 4" xfId="9983" xr:uid="{EFEB35F8-0725-4995-98A8-B3463C9A8901}"/>
    <cellStyle name="Normal 3 3 8 4 2" xfId="26923" xr:uid="{69D20732-29B6-412A-9540-32A98FB48F4E}"/>
    <cellStyle name="Normal 3 3 8 5" xfId="18475" xr:uid="{F192AFA7-D998-4E5B-817F-616F3BAADDB4}"/>
    <cellStyle name="Normal 3 3 9" xfId="2589" xr:uid="{FE2C9C3F-F1E9-4F93-8B29-978955531491}"/>
    <cellStyle name="Normal 3 3 9 2" xfId="6815" xr:uid="{CD341D71-6E39-4DC0-9BAA-E6C3CA748A28}"/>
    <cellStyle name="Normal 3 3 9 2 2" xfId="15263" xr:uid="{D184A682-BC04-4EC7-B6D8-843F80797A07}"/>
    <cellStyle name="Normal 3 3 9 2 2 2" xfId="32203" xr:uid="{80AB246E-960E-41D9-BA96-AD53C4F89ABB}"/>
    <cellStyle name="Normal 3 3 9 2 3" xfId="23755" xr:uid="{19BAC562-399C-481A-A5FA-2F4B59BFCF12}"/>
    <cellStyle name="Normal 3 3 9 3" xfId="11039" xr:uid="{A50C6F94-0BD2-4A6A-B96A-E8D012E23B8F}"/>
    <cellStyle name="Normal 3 3 9 3 2" xfId="27979" xr:uid="{1A58B2B6-54AF-4AA9-82D3-629628097B1A}"/>
    <cellStyle name="Normal 3 3 9 4" xfId="19531" xr:uid="{10FD27C4-415C-4BF6-A9D3-D63FD69CF424}"/>
    <cellStyle name="Normal 3 4" xfId="341" xr:uid="{97E98F92-B510-4BA6-8976-3456A48BDEE4}"/>
    <cellStyle name="Normal 30" xfId="342" xr:uid="{4AA0BD5A-5362-4763-B023-5B011C510BD7}"/>
    <cellStyle name="Normal 31" xfId="343" xr:uid="{DC8F8022-7909-4D92-ACA7-473F899C3F93}"/>
    <cellStyle name="Normal 31 10" xfId="4705" xr:uid="{8DF0C68E-30F5-4ADF-BB0F-3F3BED9861EF}"/>
    <cellStyle name="Normal 31 10 2" xfId="13154" xr:uid="{157137ED-0A02-44F4-B1DE-C1407DE00015}"/>
    <cellStyle name="Normal 31 10 2 2" xfId="30094" xr:uid="{D5D208C4-808F-43C1-97AB-E32D3D11DB30}"/>
    <cellStyle name="Normal 31 10 3" xfId="21646" xr:uid="{B045FE31-01DC-47E8-8990-EC2F7491B12C}"/>
    <cellStyle name="Normal 31 11" xfId="8930" xr:uid="{CF655605-1525-45F5-860F-86EE7BBF7B69}"/>
    <cellStyle name="Normal 31 11 2" xfId="25870" xr:uid="{0BA79E3A-7535-4742-94D5-CE537B696549}"/>
    <cellStyle name="Normal 31 12" xfId="17422" xr:uid="{70EDD7E7-7C58-46CE-930E-6E25A5B86010}"/>
    <cellStyle name="Normal 31 2" xfId="344" xr:uid="{8D023844-FA01-44E5-9169-3A74D1B77AE1}"/>
    <cellStyle name="Normal 31 2 10" xfId="17423" xr:uid="{1054C9EE-E606-475D-8C2B-72088E6527F4}"/>
    <cellStyle name="Normal 31 2 2" xfId="651" xr:uid="{015E15A3-6BFE-41F9-90C3-C8D213F7F235}"/>
    <cellStyle name="Normal 31 2 2 2" xfId="1003" xr:uid="{23A1F8FB-DECA-4DFE-B271-4F23B617A5BF}"/>
    <cellStyle name="Normal 31 2 2 2 2" xfId="2065" xr:uid="{FED1777C-5D20-49E5-8B80-A1005C45C2DE}"/>
    <cellStyle name="Normal 31 2 2 2 2 2" xfId="4177" xr:uid="{4AEA5965-1613-44DD-A82E-AEB200548010}"/>
    <cellStyle name="Normal 31 2 2 2 2 2 2" xfId="8403" xr:uid="{C7CC5D47-E5ED-4042-9E88-54F3DDCD784A}"/>
    <cellStyle name="Normal 31 2 2 2 2 2 2 2" xfId="16851" xr:uid="{BD6165FF-7074-429F-96B8-A3BB6306C7FE}"/>
    <cellStyle name="Normal 31 2 2 2 2 2 2 2 2" xfId="33791" xr:uid="{9D84E7F9-6CF3-45BA-93A6-FA526F84E449}"/>
    <cellStyle name="Normal 31 2 2 2 2 2 2 3" xfId="25343" xr:uid="{AF079795-F47F-453F-8348-847DCBC445B1}"/>
    <cellStyle name="Normal 31 2 2 2 2 2 3" xfId="12627" xr:uid="{A243B762-E28D-4FFC-9A7E-25C32D36185A}"/>
    <cellStyle name="Normal 31 2 2 2 2 2 3 2" xfId="29567" xr:uid="{70701154-876E-4276-B87E-920BAA9C5368}"/>
    <cellStyle name="Normal 31 2 2 2 2 2 4" xfId="21119" xr:uid="{234F55E0-3E1A-4DC1-8B4C-138B68045560}"/>
    <cellStyle name="Normal 31 2 2 2 2 3" xfId="6291" xr:uid="{F9A58D7B-1328-4748-9CDB-58EC3B02ED2E}"/>
    <cellStyle name="Normal 31 2 2 2 2 3 2" xfId="14739" xr:uid="{9CC5CD23-1062-435A-A7BC-DBAE702E10FA}"/>
    <cellStyle name="Normal 31 2 2 2 2 3 2 2" xfId="31679" xr:uid="{E573F4B8-9D2C-4096-AE82-C4ECDD152E89}"/>
    <cellStyle name="Normal 31 2 2 2 2 3 3" xfId="23231" xr:uid="{A36C4260-2B60-41E7-AE67-617D182ABD6A}"/>
    <cellStyle name="Normal 31 2 2 2 2 4" xfId="10515" xr:uid="{AB10C5C7-6685-4AF5-9E9C-2F8863A442B9}"/>
    <cellStyle name="Normal 31 2 2 2 2 4 2" xfId="27455" xr:uid="{F5153AA8-F16A-41AD-9B0A-EE337902CE85}"/>
    <cellStyle name="Normal 31 2 2 2 2 5" xfId="19007" xr:uid="{3029AE2A-7F26-445F-8E09-E21DB6559EB7}"/>
    <cellStyle name="Normal 31 2 2 2 3" xfId="3121" xr:uid="{8ED701FE-D24E-48E7-A5CB-EEF377BD187A}"/>
    <cellStyle name="Normal 31 2 2 2 3 2" xfId="7347" xr:uid="{5F4B9DCD-CA03-4A91-81FD-A4E116390837}"/>
    <cellStyle name="Normal 31 2 2 2 3 2 2" xfId="15795" xr:uid="{FDAD5ED5-FFF5-409D-899B-75A4E03B5B26}"/>
    <cellStyle name="Normal 31 2 2 2 3 2 2 2" xfId="32735" xr:uid="{5863FDCF-6F58-4B4B-BE43-04FAA0B7892F}"/>
    <cellStyle name="Normal 31 2 2 2 3 2 3" xfId="24287" xr:uid="{FE10FB07-A828-41B4-8CD8-4810FF1220B1}"/>
    <cellStyle name="Normal 31 2 2 2 3 3" xfId="11571" xr:uid="{9A227174-981F-49E4-B85A-22D9A737D66E}"/>
    <cellStyle name="Normal 31 2 2 2 3 3 2" xfId="28511" xr:uid="{8E7E1B43-D85D-4FDE-81A9-F11848F1F5F5}"/>
    <cellStyle name="Normal 31 2 2 2 3 4" xfId="20063" xr:uid="{58D12BF0-CD50-4D4A-B101-EBFBE94169DF}"/>
    <cellStyle name="Normal 31 2 2 2 4" xfId="5235" xr:uid="{0F4A729B-542B-4A1D-BA35-D8C40D4A16C5}"/>
    <cellStyle name="Normal 31 2 2 2 4 2" xfId="13683" xr:uid="{2E381C9A-E5C2-4C82-8746-B7640EC1B800}"/>
    <cellStyle name="Normal 31 2 2 2 4 2 2" xfId="30623" xr:uid="{8D97AC46-B691-4F74-8F55-935C98E3FFC5}"/>
    <cellStyle name="Normal 31 2 2 2 4 3" xfId="22175" xr:uid="{B96C5039-6588-491A-9D17-7523DD2155A8}"/>
    <cellStyle name="Normal 31 2 2 2 5" xfId="9459" xr:uid="{97D04BFD-EBAF-4469-B0CC-93029970A640}"/>
    <cellStyle name="Normal 31 2 2 2 5 2" xfId="26399" xr:uid="{A3F1D490-E1FE-41EC-8D17-452CC9E02A50}"/>
    <cellStyle name="Normal 31 2 2 2 6" xfId="17951" xr:uid="{E5CE39EA-0470-4005-BD41-FE8DD5982880}"/>
    <cellStyle name="Normal 31 2 2 3" xfId="1713" xr:uid="{AD8536BF-09AD-4D79-BEA5-35338EE2C2BF}"/>
    <cellStyle name="Normal 31 2 2 3 2" xfId="3825" xr:uid="{9512E9A0-70E4-498E-8D30-C7172E87DBFF}"/>
    <cellStyle name="Normal 31 2 2 3 2 2" xfId="8051" xr:uid="{EAEE9861-7FAB-4CD0-87E0-64B79CE4BA80}"/>
    <cellStyle name="Normal 31 2 2 3 2 2 2" xfId="16499" xr:uid="{21245FA7-6609-4254-8AA1-FAF04570178A}"/>
    <cellStyle name="Normal 31 2 2 3 2 2 2 2" xfId="33439" xr:uid="{2A09866A-F61E-44D7-9FD0-43A8DC992DEB}"/>
    <cellStyle name="Normal 31 2 2 3 2 2 3" xfId="24991" xr:uid="{35B3F736-D68B-4249-B117-B51D12ABEB87}"/>
    <cellStyle name="Normal 31 2 2 3 2 3" xfId="12275" xr:uid="{91041C4D-0875-46CA-B925-9A564A1FA290}"/>
    <cellStyle name="Normal 31 2 2 3 2 3 2" xfId="29215" xr:uid="{97BF8F69-379F-409D-A35C-59D28175FB0D}"/>
    <cellStyle name="Normal 31 2 2 3 2 4" xfId="20767" xr:uid="{CA8F1B86-37FD-4A11-AE65-EEE1B319293A}"/>
    <cellStyle name="Normal 31 2 2 3 3" xfId="5939" xr:uid="{A92C55B4-F929-45C6-8E85-D22808ECDF6D}"/>
    <cellStyle name="Normal 31 2 2 3 3 2" xfId="14387" xr:uid="{8FC4B86F-6F2D-4FED-8ADA-1BF9ED9BF8C3}"/>
    <cellStyle name="Normal 31 2 2 3 3 2 2" xfId="31327" xr:uid="{DB01917D-20B6-4D82-905F-EB39DCE341DA}"/>
    <cellStyle name="Normal 31 2 2 3 3 3" xfId="22879" xr:uid="{DC022936-45AE-4C83-999E-B15F83393977}"/>
    <cellStyle name="Normal 31 2 2 3 4" xfId="10163" xr:uid="{F7502DE1-F50B-4127-A54B-C630A91AB35E}"/>
    <cellStyle name="Normal 31 2 2 3 4 2" xfId="27103" xr:uid="{013C0F2E-4E4E-482C-8C04-D2E0AA76C338}"/>
    <cellStyle name="Normal 31 2 2 3 5" xfId="18655" xr:uid="{96C3F584-3975-4BB2-B3D1-5634C61EE986}"/>
    <cellStyle name="Normal 31 2 2 4" xfId="2769" xr:uid="{8AF01CEA-A3DD-4961-96BA-818A2985A8B6}"/>
    <cellStyle name="Normal 31 2 2 4 2" xfId="6995" xr:uid="{A78C9503-8BF8-4CE3-9938-3EBCC1BBF025}"/>
    <cellStyle name="Normal 31 2 2 4 2 2" xfId="15443" xr:uid="{55F95399-5049-4F61-A00A-79962947EB25}"/>
    <cellStyle name="Normal 31 2 2 4 2 2 2" xfId="32383" xr:uid="{38C74C11-865C-478C-8E2B-7778D3512EBD}"/>
    <cellStyle name="Normal 31 2 2 4 2 3" xfId="23935" xr:uid="{C86B5F08-C72D-4FF8-9F2B-3243A343E733}"/>
    <cellStyle name="Normal 31 2 2 4 3" xfId="11219" xr:uid="{1AAD8667-48BF-4C06-9839-B4E623A29D9C}"/>
    <cellStyle name="Normal 31 2 2 4 3 2" xfId="28159" xr:uid="{39355DBE-1424-41BF-95F1-67C8082C460D}"/>
    <cellStyle name="Normal 31 2 2 4 4" xfId="19711" xr:uid="{2F029932-6252-4632-AF92-1C1A4F0E3BFD}"/>
    <cellStyle name="Normal 31 2 2 5" xfId="4883" xr:uid="{AB0AE359-C60F-401C-A78A-C074BF89F847}"/>
    <cellStyle name="Normal 31 2 2 5 2" xfId="13331" xr:uid="{6B52246E-5841-4BA3-A3BD-1EF9D1134B79}"/>
    <cellStyle name="Normal 31 2 2 5 2 2" xfId="30271" xr:uid="{FBFB10DD-1A13-48AF-84E8-5704ADD4E021}"/>
    <cellStyle name="Normal 31 2 2 5 3" xfId="21823" xr:uid="{B5FB932B-CDBD-4AB0-93AF-1E86B9FD1D08}"/>
    <cellStyle name="Normal 31 2 2 6" xfId="9107" xr:uid="{78893918-1F8F-4AE1-B795-28D7058BB922}"/>
    <cellStyle name="Normal 31 2 2 6 2" xfId="26047" xr:uid="{B54B91B6-B636-4EFA-A006-3EAD1E6EA96B}"/>
    <cellStyle name="Normal 31 2 2 7" xfId="17599" xr:uid="{25D5C108-F42C-4056-9226-B614BC0E8836}"/>
    <cellStyle name="Normal 31 2 3" xfId="827" xr:uid="{98455899-7A4E-4400-8A8C-63CBC289D689}"/>
    <cellStyle name="Normal 31 2 3 2" xfId="1889" xr:uid="{AB5043EE-1251-446E-80C0-B385FCE514FA}"/>
    <cellStyle name="Normal 31 2 3 2 2" xfId="4001" xr:uid="{BAAA47A3-681C-43C6-B7EB-88711AC6E3C5}"/>
    <cellStyle name="Normal 31 2 3 2 2 2" xfId="8227" xr:uid="{082F72DF-4BB2-4CD2-A1E7-7EA9345B2117}"/>
    <cellStyle name="Normal 31 2 3 2 2 2 2" xfId="16675" xr:uid="{8EA508A9-C99B-4DD3-B20A-489EAE9F3FD1}"/>
    <cellStyle name="Normal 31 2 3 2 2 2 2 2" xfId="33615" xr:uid="{B2E547DC-7C95-4745-B010-7397E4A9E79D}"/>
    <cellStyle name="Normal 31 2 3 2 2 2 3" xfId="25167" xr:uid="{910244E0-271E-46FA-9870-148B59036D93}"/>
    <cellStyle name="Normal 31 2 3 2 2 3" xfId="12451" xr:uid="{E647E43A-E7C0-4DD6-803B-CC77FE78D0F9}"/>
    <cellStyle name="Normal 31 2 3 2 2 3 2" xfId="29391" xr:uid="{1FC98A08-77C9-4596-A7B5-88158BCA6346}"/>
    <cellStyle name="Normal 31 2 3 2 2 4" xfId="20943" xr:uid="{E648D20B-B87E-4E7B-9267-DEF9A909F641}"/>
    <cellStyle name="Normal 31 2 3 2 3" xfId="6115" xr:uid="{EAF68930-31EF-4B0C-AE77-2C1CCD6CE811}"/>
    <cellStyle name="Normal 31 2 3 2 3 2" xfId="14563" xr:uid="{80C01611-5D0A-4958-A81E-16D3C08292CB}"/>
    <cellStyle name="Normal 31 2 3 2 3 2 2" xfId="31503" xr:uid="{A8503F91-AD63-4265-A8E7-079F99D0E5D1}"/>
    <cellStyle name="Normal 31 2 3 2 3 3" xfId="23055" xr:uid="{155E10FF-D243-4312-8DC0-7684D759CADA}"/>
    <cellStyle name="Normal 31 2 3 2 4" xfId="10339" xr:uid="{9AE23B1A-BEE3-4736-98B4-AC23859337EA}"/>
    <cellStyle name="Normal 31 2 3 2 4 2" xfId="27279" xr:uid="{AFA58671-460A-4665-AA84-1DD2D8C0757C}"/>
    <cellStyle name="Normal 31 2 3 2 5" xfId="18831" xr:uid="{955A8881-4C24-4425-B8F0-9AAEF8A6B203}"/>
    <cellStyle name="Normal 31 2 3 3" xfId="2945" xr:uid="{55552696-1DD1-4AB8-A568-D3D389B72C4D}"/>
    <cellStyle name="Normal 31 2 3 3 2" xfId="7171" xr:uid="{7ACB0D51-B229-44FB-9BB3-C87892A06345}"/>
    <cellStyle name="Normal 31 2 3 3 2 2" xfId="15619" xr:uid="{950212DD-DC9C-4504-A0D5-225A1B1EBCEF}"/>
    <cellStyle name="Normal 31 2 3 3 2 2 2" xfId="32559" xr:uid="{4BAA0F97-F348-4EDF-8C07-24E4BBB1CB67}"/>
    <cellStyle name="Normal 31 2 3 3 2 3" xfId="24111" xr:uid="{2216B300-00A8-45AB-A0BC-488F0348ABD5}"/>
    <cellStyle name="Normal 31 2 3 3 3" xfId="11395" xr:uid="{1DD0AD92-E1EF-43D8-A84D-7470EFCBA0A2}"/>
    <cellStyle name="Normal 31 2 3 3 3 2" xfId="28335" xr:uid="{CD476E19-9719-4D44-89D6-D761B1D32F73}"/>
    <cellStyle name="Normal 31 2 3 3 4" xfId="19887" xr:uid="{1DE5180F-FBD9-4C62-876C-E51BBA741E39}"/>
    <cellStyle name="Normal 31 2 3 4" xfId="5059" xr:uid="{6D0546A3-43CA-4766-BB42-72F7C1F9CB70}"/>
    <cellStyle name="Normal 31 2 3 4 2" xfId="13507" xr:uid="{9137BD65-511D-411D-A584-8474D53ED822}"/>
    <cellStyle name="Normal 31 2 3 4 2 2" xfId="30447" xr:uid="{E7B8CB62-076A-4EF8-BE27-FE1594859A6F}"/>
    <cellStyle name="Normal 31 2 3 4 3" xfId="21999" xr:uid="{7425A1FC-DA35-4762-9287-2F5D7C4096DF}"/>
    <cellStyle name="Normal 31 2 3 5" xfId="9283" xr:uid="{9707476D-483A-4D7A-8E65-99816C6F0841}"/>
    <cellStyle name="Normal 31 2 3 5 2" xfId="26223" xr:uid="{30101164-6597-4023-8C9A-BBEF6A0BFB4B}"/>
    <cellStyle name="Normal 31 2 3 6" xfId="17775" xr:uid="{BF4E1085-A517-4213-8AE7-F07035FA2149}"/>
    <cellStyle name="Normal 31 2 4" xfId="1179" xr:uid="{B173127E-1741-4932-B55C-1FAB9F31F463}"/>
    <cellStyle name="Normal 31 2 4 2" xfId="2241" xr:uid="{2A2C910A-29DA-4C5D-BF58-BC5C98309A22}"/>
    <cellStyle name="Normal 31 2 4 2 2" xfId="4353" xr:uid="{08E07E85-2F3B-4E0E-A037-B33374DED544}"/>
    <cellStyle name="Normal 31 2 4 2 2 2" xfId="8579" xr:uid="{D415D6A3-070F-44A3-B048-FCA2C99F113D}"/>
    <cellStyle name="Normal 31 2 4 2 2 2 2" xfId="17027" xr:uid="{7FD02256-9599-4429-8A7D-EAADCDC1FF31}"/>
    <cellStyle name="Normal 31 2 4 2 2 2 2 2" xfId="33967" xr:uid="{6EA731E0-9B3C-40A5-9698-DACDCD964E1F}"/>
    <cellStyle name="Normal 31 2 4 2 2 2 3" xfId="25519" xr:uid="{EE69A7B3-5502-49FA-87E5-436405A36716}"/>
    <cellStyle name="Normal 31 2 4 2 2 3" xfId="12803" xr:uid="{DA7A3CBE-7E0F-48E7-9450-536E7D189DAC}"/>
    <cellStyle name="Normal 31 2 4 2 2 3 2" xfId="29743" xr:uid="{27D256CA-E43D-419D-9AC1-0016180DC263}"/>
    <cellStyle name="Normal 31 2 4 2 2 4" xfId="21295" xr:uid="{18854808-B9AB-4B74-A9AC-FADE48C51E83}"/>
    <cellStyle name="Normal 31 2 4 2 3" xfId="6467" xr:uid="{C8082705-1871-4181-8067-C7CFC22599A5}"/>
    <cellStyle name="Normal 31 2 4 2 3 2" xfId="14915" xr:uid="{DA601208-6FCF-46A3-BF9C-AD407CD74FBC}"/>
    <cellStyle name="Normal 31 2 4 2 3 2 2" xfId="31855" xr:uid="{6F1DECE6-4A3B-4201-9DB9-1F90B256CC0A}"/>
    <cellStyle name="Normal 31 2 4 2 3 3" xfId="23407" xr:uid="{17DF41BE-2A47-4FE6-8E44-0FE30F0948C0}"/>
    <cellStyle name="Normal 31 2 4 2 4" xfId="10691" xr:uid="{B0FCD3C2-B6AF-4EEB-B21A-A02DA7A5858E}"/>
    <cellStyle name="Normal 31 2 4 2 4 2" xfId="27631" xr:uid="{124FF7E7-6794-40E9-B1B6-0A0CA06344B4}"/>
    <cellStyle name="Normal 31 2 4 2 5" xfId="19183" xr:uid="{2F6EE3F5-DCFB-4A70-AE8D-7F3F888B81D9}"/>
    <cellStyle name="Normal 31 2 4 3" xfId="3297" xr:uid="{C5720F6E-EA86-4045-98F7-1F7E9D5ED66E}"/>
    <cellStyle name="Normal 31 2 4 3 2" xfId="7523" xr:uid="{172B16A0-03BD-4A05-9C7D-77ABE69AEB46}"/>
    <cellStyle name="Normal 31 2 4 3 2 2" xfId="15971" xr:uid="{89D46A7D-934B-4927-9C0E-C65BB5CADA6F}"/>
    <cellStyle name="Normal 31 2 4 3 2 2 2" xfId="32911" xr:uid="{6198FB33-5FF7-4C44-A973-C23DE4936FB7}"/>
    <cellStyle name="Normal 31 2 4 3 2 3" xfId="24463" xr:uid="{DC1DE421-1BFE-4F98-8279-CEB88D95CEAB}"/>
    <cellStyle name="Normal 31 2 4 3 3" xfId="11747" xr:uid="{E29145BD-E767-4A9C-A339-E684138B4D6B}"/>
    <cellStyle name="Normal 31 2 4 3 3 2" xfId="28687" xr:uid="{B91E4AF3-F6B6-4128-9664-533F07B29D89}"/>
    <cellStyle name="Normal 31 2 4 3 4" xfId="20239" xr:uid="{5D575369-C28A-4B8F-A693-4D61D0767876}"/>
    <cellStyle name="Normal 31 2 4 4" xfId="5411" xr:uid="{70C43F7D-9610-4C4F-9F98-4849214BFED8}"/>
    <cellStyle name="Normal 31 2 4 4 2" xfId="13859" xr:uid="{7E84ABCB-7D23-4D25-8039-9560BAB3CA00}"/>
    <cellStyle name="Normal 31 2 4 4 2 2" xfId="30799" xr:uid="{B1EAFC65-AA84-4A6F-A158-9D3853700295}"/>
    <cellStyle name="Normal 31 2 4 4 3" xfId="22351" xr:uid="{845670FE-CCE7-453F-9225-A3E9E0232534}"/>
    <cellStyle name="Normal 31 2 4 5" xfId="9635" xr:uid="{9B7DF43F-383D-4C99-B730-3F917EE413FA}"/>
    <cellStyle name="Normal 31 2 4 5 2" xfId="26575" xr:uid="{447C75EB-ED64-4995-A3C4-396745F9500C}"/>
    <cellStyle name="Normal 31 2 4 6" xfId="18127" xr:uid="{E755FA57-1CE8-4DCA-A265-358B610663F0}"/>
    <cellStyle name="Normal 31 2 5" xfId="1361" xr:uid="{29594094-FFAC-4607-9CF7-849E89C130D2}"/>
    <cellStyle name="Normal 31 2 5 2" xfId="2417" xr:uid="{51EEC57A-C8B1-404F-93BA-F380E14E861D}"/>
    <cellStyle name="Normal 31 2 5 2 2" xfId="4529" xr:uid="{FEEC30C2-B73D-4C6C-8FAD-2B36E8B4D886}"/>
    <cellStyle name="Normal 31 2 5 2 2 2" xfId="8755" xr:uid="{04BAC306-E383-4E9C-BE2C-DD8C1D3663B4}"/>
    <cellStyle name="Normal 31 2 5 2 2 2 2" xfId="17203" xr:uid="{C74B4CCB-A1B1-4371-8DB1-4D31762001FA}"/>
    <cellStyle name="Normal 31 2 5 2 2 2 2 2" xfId="34143" xr:uid="{7261F2F8-A498-4A30-BE73-C685937FD063}"/>
    <cellStyle name="Normal 31 2 5 2 2 2 3" xfId="25695" xr:uid="{B9C6FEAE-CC7F-4EAC-B76B-7A1B0E527F8E}"/>
    <cellStyle name="Normal 31 2 5 2 2 3" xfId="12979" xr:uid="{CB7578AC-5317-4C6B-AA86-3C469568ED2D}"/>
    <cellStyle name="Normal 31 2 5 2 2 3 2" xfId="29919" xr:uid="{C3218D77-A7AE-42D5-B184-4BA1FEB42BC1}"/>
    <cellStyle name="Normal 31 2 5 2 2 4" xfId="21471" xr:uid="{9A2504BD-F7D1-4514-B162-777C87B01220}"/>
    <cellStyle name="Normal 31 2 5 2 3" xfId="6643" xr:uid="{3798C108-A74E-484F-B028-722271512611}"/>
    <cellStyle name="Normal 31 2 5 2 3 2" xfId="15091" xr:uid="{46F9C159-3CFC-4FCB-8619-5490EB72545A}"/>
    <cellStyle name="Normal 31 2 5 2 3 2 2" xfId="32031" xr:uid="{70E3E529-36C8-4ECE-8736-46B783E1A6E5}"/>
    <cellStyle name="Normal 31 2 5 2 3 3" xfId="23583" xr:uid="{7CDDA3A8-715C-4344-9819-17F93F7FF064}"/>
    <cellStyle name="Normal 31 2 5 2 4" xfId="10867" xr:uid="{13E8E4B8-0A9E-4427-BE06-E02BFF0BEB4A}"/>
    <cellStyle name="Normal 31 2 5 2 4 2" xfId="27807" xr:uid="{406969A8-E1A9-4CE3-AD29-3D5C285754DF}"/>
    <cellStyle name="Normal 31 2 5 2 5" xfId="19359" xr:uid="{095F2F9B-FDDE-4089-947A-9C112EEB9D10}"/>
    <cellStyle name="Normal 31 2 5 3" xfId="3473" xr:uid="{6592E24A-0DBC-4AB1-92C1-74A2A71D0AAC}"/>
    <cellStyle name="Normal 31 2 5 3 2" xfId="7699" xr:uid="{D746DFCD-CCB5-4317-AE71-A8C958F75ED9}"/>
    <cellStyle name="Normal 31 2 5 3 2 2" xfId="16147" xr:uid="{D83C8509-FFD1-46A7-B68C-6878A1852E20}"/>
    <cellStyle name="Normal 31 2 5 3 2 2 2" xfId="33087" xr:uid="{8236E2D7-E392-4A87-A818-8904CBF52DF4}"/>
    <cellStyle name="Normal 31 2 5 3 2 3" xfId="24639" xr:uid="{DDC540B0-6A71-41B6-97A4-4884EB2F7C68}"/>
    <cellStyle name="Normal 31 2 5 3 3" xfId="11923" xr:uid="{7C464487-553E-4FEB-8A0D-E287211AEE9A}"/>
    <cellStyle name="Normal 31 2 5 3 3 2" xfId="28863" xr:uid="{37FA929C-EB40-424A-ABE4-67F1EDB11725}"/>
    <cellStyle name="Normal 31 2 5 3 4" xfId="20415" xr:uid="{BA453B67-588E-4017-B3D5-BAA1084B3E17}"/>
    <cellStyle name="Normal 31 2 5 4" xfId="5587" xr:uid="{7B77BD30-23BC-4F5F-9D4F-9B89F131F2A5}"/>
    <cellStyle name="Normal 31 2 5 4 2" xfId="14035" xr:uid="{78E8CD46-330B-477C-B10E-FB310B0E6119}"/>
    <cellStyle name="Normal 31 2 5 4 2 2" xfId="30975" xr:uid="{BC729F2A-04F4-4EFF-9DDA-85843AA901C6}"/>
    <cellStyle name="Normal 31 2 5 4 3" xfId="22527" xr:uid="{7C8C9ADC-E0A6-4198-B666-E365B55F2025}"/>
    <cellStyle name="Normal 31 2 5 5" xfId="9811" xr:uid="{3278FD80-5282-49EB-9F7F-A24EC5356365}"/>
    <cellStyle name="Normal 31 2 5 5 2" xfId="26751" xr:uid="{983E8C0D-EBC2-4122-8883-6991056257FB}"/>
    <cellStyle name="Normal 31 2 5 6" xfId="18303" xr:uid="{2A2797C2-31B6-4C9B-B8CC-49B1C440C4B4}"/>
    <cellStyle name="Normal 31 2 6" xfId="1537" xr:uid="{47781746-92DD-44E8-AFC8-E4A6A8D42368}"/>
    <cellStyle name="Normal 31 2 6 2" xfId="3649" xr:uid="{1F4679B5-7BB4-4603-8857-3F67552A9094}"/>
    <cellStyle name="Normal 31 2 6 2 2" xfId="7875" xr:uid="{65905FC9-6218-416D-8F18-2C50C43D4226}"/>
    <cellStyle name="Normal 31 2 6 2 2 2" xfId="16323" xr:uid="{E1EB7D7D-132E-4E5A-AEF8-FC6095AFACBF}"/>
    <cellStyle name="Normal 31 2 6 2 2 2 2" xfId="33263" xr:uid="{94AC4202-63A7-4CA9-9199-98EAC78D7EE4}"/>
    <cellStyle name="Normal 31 2 6 2 2 3" xfId="24815" xr:uid="{24195101-55BA-4ABA-B49A-A814ABCCC9F1}"/>
    <cellStyle name="Normal 31 2 6 2 3" xfId="12099" xr:uid="{1A0886E5-441C-4B6F-B159-C8128DCD87E6}"/>
    <cellStyle name="Normal 31 2 6 2 3 2" xfId="29039" xr:uid="{839EC718-F057-4999-80D7-1B4635C18251}"/>
    <cellStyle name="Normal 31 2 6 2 4" xfId="20591" xr:uid="{B3427361-E1E8-44BF-8F2F-B74EC51F9C46}"/>
    <cellStyle name="Normal 31 2 6 3" xfId="5763" xr:uid="{0F565A80-CF0D-4FC4-A317-4CDBC0D25EE3}"/>
    <cellStyle name="Normal 31 2 6 3 2" xfId="14211" xr:uid="{74BDA740-0038-4296-876C-30B000B1A66C}"/>
    <cellStyle name="Normal 31 2 6 3 2 2" xfId="31151" xr:uid="{15E39EAF-D515-4ECF-AF23-DAEBEEFA780E}"/>
    <cellStyle name="Normal 31 2 6 3 3" xfId="22703" xr:uid="{34A3CCD2-6023-4484-A00D-1FCE2FCCA6E4}"/>
    <cellStyle name="Normal 31 2 6 4" xfId="9987" xr:uid="{D9FBB4FC-0BD9-4FB4-8BF0-D551CD85B268}"/>
    <cellStyle name="Normal 31 2 6 4 2" xfId="26927" xr:uid="{E46B5E3E-1ACF-4FD3-8491-865A2F7501C3}"/>
    <cellStyle name="Normal 31 2 6 5" xfId="18479" xr:uid="{DCFE60FF-0DD5-4CED-9EDD-B74CA2522EAE}"/>
    <cellStyle name="Normal 31 2 7" xfId="2593" xr:uid="{2A97D585-92D8-487D-9DF8-DBB26B67AE2A}"/>
    <cellStyle name="Normal 31 2 7 2" xfId="6819" xr:uid="{B869F751-E78D-4DA5-B877-DEB04BAF2DFC}"/>
    <cellStyle name="Normal 31 2 7 2 2" xfId="15267" xr:uid="{8CB74DED-0249-40B0-BC9C-380347264F7E}"/>
    <cellStyle name="Normal 31 2 7 2 2 2" xfId="32207" xr:uid="{88C7CA45-7C87-44CD-89FA-07E7A0A0783B}"/>
    <cellStyle name="Normal 31 2 7 2 3" xfId="23759" xr:uid="{5B2D2CB1-8F75-4A18-8B20-2E3B8C774E1F}"/>
    <cellStyle name="Normal 31 2 7 3" xfId="11043" xr:uid="{8F9A2FB2-F9BF-4FC7-B5DC-A85D8BA7C16B}"/>
    <cellStyle name="Normal 31 2 7 3 2" xfId="27983" xr:uid="{35AAC3D8-34BA-466D-940B-6D20DCDCA7A0}"/>
    <cellStyle name="Normal 31 2 7 4" xfId="19535" xr:uid="{C8D8C2EF-5BA5-454F-8FF0-D5C29711A5DE}"/>
    <cellStyle name="Normal 31 2 8" xfId="4706" xr:uid="{9CCBEF99-7B4D-4D9E-BF75-9434A5EBE345}"/>
    <cellStyle name="Normal 31 2 8 2" xfId="13155" xr:uid="{1F1E01B1-20B3-4483-9652-5C0CD506EAB3}"/>
    <cellStyle name="Normal 31 2 8 2 2" xfId="30095" xr:uid="{457C2F1C-C0AC-4948-A733-1E50AEBDA10D}"/>
    <cellStyle name="Normal 31 2 8 3" xfId="21647" xr:uid="{2388096B-163B-424E-A5D8-038EA97FA7EA}"/>
    <cellStyle name="Normal 31 2 9" xfId="8931" xr:uid="{F95A67F0-1C5D-4D86-B453-C3CF64315E56}"/>
    <cellStyle name="Normal 31 2 9 2" xfId="25871" xr:uid="{50335B0D-C6CB-4E3E-BCFD-A83379E88B8E}"/>
    <cellStyle name="Normal 31 3" xfId="345" xr:uid="{95B71F6A-9DBA-4D0B-85CD-D7E111180041}"/>
    <cellStyle name="Normal 31 3 10" xfId="17424" xr:uid="{FC48581A-00E7-4095-B384-F5D8A6526BF0}"/>
    <cellStyle name="Normal 31 3 2" xfId="652" xr:uid="{BBBB6AEC-8756-457B-BEF8-124C41554FFD}"/>
    <cellStyle name="Normal 31 3 2 2" xfId="1004" xr:uid="{8665FB5F-BE6F-4B33-9973-E21C133548B6}"/>
    <cellStyle name="Normal 31 3 2 2 2" xfId="2066" xr:uid="{0BA1BA34-1E1F-4728-B43B-55EF2301318C}"/>
    <cellStyle name="Normal 31 3 2 2 2 2" xfId="4178" xr:uid="{BA9ECF1E-8A27-4D2D-9A53-61E30CEF4A92}"/>
    <cellStyle name="Normal 31 3 2 2 2 2 2" xfId="8404" xr:uid="{BE553A8C-24DA-436D-B340-FC88F38DFEF6}"/>
    <cellStyle name="Normal 31 3 2 2 2 2 2 2" xfId="16852" xr:uid="{BE460E99-FAA2-4C04-8543-4393506982A9}"/>
    <cellStyle name="Normal 31 3 2 2 2 2 2 2 2" xfId="33792" xr:uid="{1A3A61BC-71B1-4173-8145-9BCCA50F777E}"/>
    <cellStyle name="Normal 31 3 2 2 2 2 2 3" xfId="25344" xr:uid="{4722878A-56D9-4097-BF89-8EC7A4C6E716}"/>
    <cellStyle name="Normal 31 3 2 2 2 2 3" xfId="12628" xr:uid="{0A59A260-A3A5-4F39-A062-A3D246C99C86}"/>
    <cellStyle name="Normal 31 3 2 2 2 2 3 2" xfId="29568" xr:uid="{CA174A6F-4149-419E-8536-4AEE5ECA7AFC}"/>
    <cellStyle name="Normal 31 3 2 2 2 2 4" xfId="21120" xr:uid="{DFEA0B0C-A4A0-4D0C-8BDA-0B887BF4C9C2}"/>
    <cellStyle name="Normal 31 3 2 2 2 3" xfId="6292" xr:uid="{0F9A85FE-CA98-4D69-BF9D-ECEAEF42D535}"/>
    <cellStyle name="Normal 31 3 2 2 2 3 2" xfId="14740" xr:uid="{34704956-CB0B-4030-AB7E-888E8DA450A7}"/>
    <cellStyle name="Normal 31 3 2 2 2 3 2 2" xfId="31680" xr:uid="{C8BE1D90-F71F-48FA-92B9-7F0AC006EF95}"/>
    <cellStyle name="Normal 31 3 2 2 2 3 3" xfId="23232" xr:uid="{6DEF9749-8D2F-4258-8CC0-727743A2989B}"/>
    <cellStyle name="Normal 31 3 2 2 2 4" xfId="10516" xr:uid="{5F2198A5-888C-4B4F-8A3F-F04697B62192}"/>
    <cellStyle name="Normal 31 3 2 2 2 4 2" xfId="27456" xr:uid="{11CB16A8-697B-43F9-A659-70F5A863F76D}"/>
    <cellStyle name="Normal 31 3 2 2 2 5" xfId="19008" xr:uid="{59832973-9D46-47E4-B0C4-4E844AB44A65}"/>
    <cellStyle name="Normal 31 3 2 2 3" xfId="3122" xr:uid="{8A4C5826-B771-466E-8A84-A7EF461DEB43}"/>
    <cellStyle name="Normal 31 3 2 2 3 2" xfId="7348" xr:uid="{D3EC3B44-4B3F-4488-B113-611D7BAE3F86}"/>
    <cellStyle name="Normal 31 3 2 2 3 2 2" xfId="15796" xr:uid="{18ECBE4E-8DC8-4CD9-BDB7-8E8FD5191794}"/>
    <cellStyle name="Normal 31 3 2 2 3 2 2 2" xfId="32736" xr:uid="{753E1D06-8728-49C3-9867-F88D5AFA785F}"/>
    <cellStyle name="Normal 31 3 2 2 3 2 3" xfId="24288" xr:uid="{F0C135EB-ED72-4BF6-931D-D33C939E5804}"/>
    <cellStyle name="Normal 31 3 2 2 3 3" xfId="11572" xr:uid="{72446AC4-F839-4574-AAD3-E61F78C6337E}"/>
    <cellStyle name="Normal 31 3 2 2 3 3 2" xfId="28512" xr:uid="{24FFA09A-96DF-493C-9379-6006F24A371B}"/>
    <cellStyle name="Normal 31 3 2 2 3 4" xfId="20064" xr:uid="{4AB094A1-119A-4411-88FB-AA9419833733}"/>
    <cellStyle name="Normal 31 3 2 2 4" xfId="5236" xr:uid="{E68575C3-59EF-49E4-A16B-9D0DD2F5C0FE}"/>
    <cellStyle name="Normal 31 3 2 2 4 2" xfId="13684" xr:uid="{CB1B9F83-3CAF-486A-BDF0-2ADFF42C3D1C}"/>
    <cellStyle name="Normal 31 3 2 2 4 2 2" xfId="30624" xr:uid="{B2651890-BA9B-401B-A46E-BF86A77AB2BE}"/>
    <cellStyle name="Normal 31 3 2 2 4 3" xfId="22176" xr:uid="{AD049593-932A-43D4-A544-56F9145E5121}"/>
    <cellStyle name="Normal 31 3 2 2 5" xfId="9460" xr:uid="{C830A36C-0149-438C-AAC3-A137BEC02F3F}"/>
    <cellStyle name="Normal 31 3 2 2 5 2" xfId="26400" xr:uid="{1F27E486-CBBD-413E-988C-9124413CEEEA}"/>
    <cellStyle name="Normal 31 3 2 2 6" xfId="17952" xr:uid="{CFFB22E7-AB87-457F-A41F-163ACB850A50}"/>
    <cellStyle name="Normal 31 3 2 3" xfId="1714" xr:uid="{50805194-59B5-447B-91D5-A32D6BF7B75D}"/>
    <cellStyle name="Normal 31 3 2 3 2" xfId="3826" xr:uid="{362EB19C-4F33-452F-9AFA-21A8FA7BCC1D}"/>
    <cellStyle name="Normal 31 3 2 3 2 2" xfId="8052" xr:uid="{CAA61565-E768-405A-AEFE-E6F4C002FB30}"/>
    <cellStyle name="Normal 31 3 2 3 2 2 2" xfId="16500" xr:uid="{3155B751-32BA-4EF4-AB7E-FAF461DB9FC3}"/>
    <cellStyle name="Normal 31 3 2 3 2 2 2 2" xfId="33440" xr:uid="{53713AF6-22D9-4838-80B5-E1ACA0A64D1B}"/>
    <cellStyle name="Normal 31 3 2 3 2 2 3" xfId="24992" xr:uid="{42F5E280-EAD5-4966-BCD8-3E7BCBD95930}"/>
    <cellStyle name="Normal 31 3 2 3 2 3" xfId="12276" xr:uid="{616A89D9-5F71-4FA6-B38C-B351F0E4098C}"/>
    <cellStyle name="Normal 31 3 2 3 2 3 2" xfId="29216" xr:uid="{26B3E862-1C05-411A-A9B6-1EDE222335AE}"/>
    <cellStyle name="Normal 31 3 2 3 2 4" xfId="20768" xr:uid="{54F31F6A-C1CE-4906-83E0-3FBCDA78FC06}"/>
    <cellStyle name="Normal 31 3 2 3 3" xfId="5940" xr:uid="{6A3F8807-120B-4473-8A4A-AF0240AA29A4}"/>
    <cellStyle name="Normal 31 3 2 3 3 2" xfId="14388" xr:uid="{60310AFD-5F19-4DA9-AFA3-096D4D6CC7D1}"/>
    <cellStyle name="Normal 31 3 2 3 3 2 2" xfId="31328" xr:uid="{FFA71EBE-7A3A-47C3-9F3F-F34FD253E174}"/>
    <cellStyle name="Normal 31 3 2 3 3 3" xfId="22880" xr:uid="{10F4B6EE-FF3B-4687-BC97-E0F19D88843D}"/>
    <cellStyle name="Normal 31 3 2 3 4" xfId="10164" xr:uid="{DF15323B-0B68-4107-B010-70F47CD15ABF}"/>
    <cellStyle name="Normal 31 3 2 3 4 2" xfId="27104" xr:uid="{73B5270F-DEFC-4479-A56B-A5B2E99116BD}"/>
    <cellStyle name="Normal 31 3 2 3 5" xfId="18656" xr:uid="{E25183C6-A774-4473-AB94-228038E8D19E}"/>
    <cellStyle name="Normal 31 3 2 4" xfId="2770" xr:uid="{FB0AAD8F-7D3A-4028-B017-1925BF46A3CA}"/>
    <cellStyle name="Normal 31 3 2 4 2" xfId="6996" xr:uid="{E635A1D9-E3C1-4557-B95C-CA30F01671D3}"/>
    <cellStyle name="Normal 31 3 2 4 2 2" xfId="15444" xr:uid="{AC222E2B-186A-4852-B8D5-54D63D539B33}"/>
    <cellStyle name="Normal 31 3 2 4 2 2 2" xfId="32384" xr:uid="{4CE5C608-09D2-4CF4-8E4B-1351D557B95F}"/>
    <cellStyle name="Normal 31 3 2 4 2 3" xfId="23936" xr:uid="{0D057F73-8A6B-4AA8-82AC-D3C78F8C5D31}"/>
    <cellStyle name="Normal 31 3 2 4 3" xfId="11220" xr:uid="{0F6EAC43-7B47-496C-B440-08232F451E8B}"/>
    <cellStyle name="Normal 31 3 2 4 3 2" xfId="28160" xr:uid="{5EAFAB61-CA25-4B35-92BE-0D11BB32B4F3}"/>
    <cellStyle name="Normal 31 3 2 4 4" xfId="19712" xr:uid="{E04645FE-5853-45DD-A105-71DEDDD67AFF}"/>
    <cellStyle name="Normal 31 3 2 5" xfId="4884" xr:uid="{D8BC813C-CDD4-4B98-A308-09CCC8C1A920}"/>
    <cellStyle name="Normal 31 3 2 5 2" xfId="13332" xr:uid="{E35B12B6-E0C1-4938-99AC-E6346CDD7758}"/>
    <cellStyle name="Normal 31 3 2 5 2 2" xfId="30272" xr:uid="{16E0150E-24FF-468A-93A6-D3C40E3BC705}"/>
    <cellStyle name="Normal 31 3 2 5 3" xfId="21824" xr:uid="{0E259860-6354-4AEA-91D2-491EF805046B}"/>
    <cellStyle name="Normal 31 3 2 6" xfId="9108" xr:uid="{E8C9B3D4-611D-4F55-8467-4AC9863F8251}"/>
    <cellStyle name="Normal 31 3 2 6 2" xfId="26048" xr:uid="{3AA96ECA-7ACE-4C03-A374-4D9C0808E5D6}"/>
    <cellStyle name="Normal 31 3 2 7" xfId="17600" xr:uid="{05FFF642-566A-47A9-A6F0-2B5AD86FF8CE}"/>
    <cellStyle name="Normal 31 3 3" xfId="828" xr:uid="{56A406F4-A4AA-486C-B2F7-C1B9E2C57795}"/>
    <cellStyle name="Normal 31 3 3 2" xfId="1890" xr:uid="{A7EA9897-1529-4CC9-8116-EB347494C533}"/>
    <cellStyle name="Normal 31 3 3 2 2" xfId="4002" xr:uid="{95877040-67F1-468C-B0C1-1094C5347B67}"/>
    <cellStyle name="Normal 31 3 3 2 2 2" xfId="8228" xr:uid="{854C913C-0393-4332-8BA9-C8591DFB81B2}"/>
    <cellStyle name="Normal 31 3 3 2 2 2 2" xfId="16676" xr:uid="{05924080-B4B6-4FD9-AFBC-FB8BB5D521C5}"/>
    <cellStyle name="Normal 31 3 3 2 2 2 2 2" xfId="33616" xr:uid="{616B625E-2E08-4447-8CFB-C53CE2CA2110}"/>
    <cellStyle name="Normal 31 3 3 2 2 2 3" xfId="25168" xr:uid="{FFDD0932-82E9-41E1-8E1D-E9F5DAEB8357}"/>
    <cellStyle name="Normal 31 3 3 2 2 3" xfId="12452" xr:uid="{D4A62D24-B693-415C-B052-356598FF5850}"/>
    <cellStyle name="Normal 31 3 3 2 2 3 2" xfId="29392" xr:uid="{4EC7444F-F4E6-49F6-A7A6-AC9E322ABC89}"/>
    <cellStyle name="Normal 31 3 3 2 2 4" xfId="20944" xr:uid="{4A8BE412-1DB4-457B-AB33-E43673B428DD}"/>
    <cellStyle name="Normal 31 3 3 2 3" xfId="6116" xr:uid="{35ED4FC3-90C4-4BCB-96A8-ED7F6EB74075}"/>
    <cellStyle name="Normal 31 3 3 2 3 2" xfId="14564" xr:uid="{BE57027E-03B1-4EED-91DC-9E06F8F3284A}"/>
    <cellStyle name="Normal 31 3 3 2 3 2 2" xfId="31504" xr:uid="{A9FB60B9-510E-48FE-9D64-2323EBAE5F1D}"/>
    <cellStyle name="Normal 31 3 3 2 3 3" xfId="23056" xr:uid="{07F28D6C-F456-4DB7-A8B4-E95B33378919}"/>
    <cellStyle name="Normal 31 3 3 2 4" xfId="10340" xr:uid="{C7F7FD5C-B1C5-4EC2-8F90-76CA1D61C509}"/>
    <cellStyle name="Normal 31 3 3 2 4 2" xfId="27280" xr:uid="{1EF018D3-61E9-4C30-8FED-26304D967AD3}"/>
    <cellStyle name="Normal 31 3 3 2 5" xfId="18832" xr:uid="{DF492672-CC93-420E-8504-451378F8C0F1}"/>
    <cellStyle name="Normal 31 3 3 3" xfId="2946" xr:uid="{B57213BD-6D8F-436D-B9A1-562BD0EF28C8}"/>
    <cellStyle name="Normal 31 3 3 3 2" xfId="7172" xr:uid="{F5927D14-DFF8-45D1-A1DF-2E17F74AFC58}"/>
    <cellStyle name="Normal 31 3 3 3 2 2" xfId="15620" xr:uid="{F826784D-F4AD-40A3-AB52-970C18A9239B}"/>
    <cellStyle name="Normal 31 3 3 3 2 2 2" xfId="32560" xr:uid="{FC6225B7-F26F-49B9-A8E6-C69E90523114}"/>
    <cellStyle name="Normal 31 3 3 3 2 3" xfId="24112" xr:uid="{F0AD112C-C888-47AA-B734-6112788D6823}"/>
    <cellStyle name="Normal 31 3 3 3 3" xfId="11396" xr:uid="{16DB8280-54F3-44DD-AA82-D09A89D7E2FF}"/>
    <cellStyle name="Normal 31 3 3 3 3 2" xfId="28336" xr:uid="{CA17A801-17C4-4964-BA99-8BC38F1A712A}"/>
    <cellStyle name="Normal 31 3 3 3 4" xfId="19888" xr:uid="{BABDBD07-1C5F-4924-8337-EF41845AE707}"/>
    <cellStyle name="Normal 31 3 3 4" xfId="5060" xr:uid="{864B7491-C460-469A-ADDE-B3B5200F7FD1}"/>
    <cellStyle name="Normal 31 3 3 4 2" xfId="13508" xr:uid="{8F3DC6F9-441B-4E91-B6E2-811B24EB853E}"/>
    <cellStyle name="Normal 31 3 3 4 2 2" xfId="30448" xr:uid="{52754428-031E-491C-805D-E737803171DE}"/>
    <cellStyle name="Normal 31 3 3 4 3" xfId="22000" xr:uid="{6CB33C50-37CB-4D01-8705-A53B1E158957}"/>
    <cellStyle name="Normal 31 3 3 5" xfId="9284" xr:uid="{2021E303-8750-4C0E-B614-CD50240D9736}"/>
    <cellStyle name="Normal 31 3 3 5 2" xfId="26224" xr:uid="{F4AD1D36-7CA2-4E95-B20E-83DDBF7A4BED}"/>
    <cellStyle name="Normal 31 3 3 6" xfId="17776" xr:uid="{71B12D81-6E46-4B8F-B4CA-B3B981301D1D}"/>
    <cellStyle name="Normal 31 3 4" xfId="1180" xr:uid="{45C647CE-C314-4E40-B293-9F4B39DDBCC8}"/>
    <cellStyle name="Normal 31 3 4 2" xfId="2242" xr:uid="{DFB52AD9-2C9B-4701-9019-04E36AF946F3}"/>
    <cellStyle name="Normal 31 3 4 2 2" xfId="4354" xr:uid="{0018B467-88E4-4C2A-AB00-04CF00128A7E}"/>
    <cellStyle name="Normal 31 3 4 2 2 2" xfId="8580" xr:uid="{7F8E1D05-5731-490F-B286-95274EC8FD67}"/>
    <cellStyle name="Normal 31 3 4 2 2 2 2" xfId="17028" xr:uid="{1DD803EC-B19B-4DE0-95AA-78B60BE65F90}"/>
    <cellStyle name="Normal 31 3 4 2 2 2 2 2" xfId="33968" xr:uid="{2C3D01F9-1EE6-45F5-BD16-D1D323E0484D}"/>
    <cellStyle name="Normal 31 3 4 2 2 2 3" xfId="25520" xr:uid="{FC9000BE-B727-4932-A4BC-5134B3C24F31}"/>
    <cellStyle name="Normal 31 3 4 2 2 3" xfId="12804" xr:uid="{C1917EE0-A4E1-4AD4-B5EF-3D0B1DABDF78}"/>
    <cellStyle name="Normal 31 3 4 2 2 3 2" xfId="29744" xr:uid="{E41472C1-371C-454F-ABA0-11B2723621BB}"/>
    <cellStyle name="Normal 31 3 4 2 2 4" xfId="21296" xr:uid="{6543CDC0-9CE9-47A5-8AFE-EE19F8FB6229}"/>
    <cellStyle name="Normal 31 3 4 2 3" xfId="6468" xr:uid="{46FF931E-EC68-4335-A4D3-B51E8AFF65D3}"/>
    <cellStyle name="Normal 31 3 4 2 3 2" xfId="14916" xr:uid="{FE98F52C-B5EF-4EE0-B5EA-6F3E1B8E5D54}"/>
    <cellStyle name="Normal 31 3 4 2 3 2 2" xfId="31856" xr:uid="{47218A98-EB7F-4A4E-8375-7BEF7E758E25}"/>
    <cellStyle name="Normal 31 3 4 2 3 3" xfId="23408" xr:uid="{16EDB6A3-1F55-49F4-A9E5-85F55ADAA278}"/>
    <cellStyle name="Normal 31 3 4 2 4" xfId="10692" xr:uid="{2BBF049D-DB33-439B-AA9C-F1A0CB6FDD7F}"/>
    <cellStyle name="Normal 31 3 4 2 4 2" xfId="27632" xr:uid="{5E566D66-77B3-4014-96B9-A62F6C2DED7B}"/>
    <cellStyle name="Normal 31 3 4 2 5" xfId="19184" xr:uid="{93B64416-2BE5-413F-9A6A-AC08B1B05928}"/>
    <cellStyle name="Normal 31 3 4 3" xfId="3298" xr:uid="{8CA6DE4C-8957-4C8A-91C2-620C6D89B323}"/>
    <cellStyle name="Normal 31 3 4 3 2" xfId="7524" xr:uid="{7515EAD3-F80E-4CE0-811B-55A68A5FEF1A}"/>
    <cellStyle name="Normal 31 3 4 3 2 2" xfId="15972" xr:uid="{9086B933-DE10-4675-A099-7365E322BF67}"/>
    <cellStyle name="Normal 31 3 4 3 2 2 2" xfId="32912" xr:uid="{AFB4E8A3-B566-446F-90FB-C67FA438589C}"/>
    <cellStyle name="Normal 31 3 4 3 2 3" xfId="24464" xr:uid="{6FA49930-252A-4385-8E2D-5A8E242DEE20}"/>
    <cellStyle name="Normal 31 3 4 3 3" xfId="11748" xr:uid="{09679BFC-2DE1-4A0E-BD7B-230F192D5F78}"/>
    <cellStyle name="Normal 31 3 4 3 3 2" xfId="28688" xr:uid="{DDBABBA5-A49B-4243-847F-13F6E11BB31F}"/>
    <cellStyle name="Normal 31 3 4 3 4" xfId="20240" xr:uid="{8914AC66-761A-445D-8C2A-C2F2108BF712}"/>
    <cellStyle name="Normal 31 3 4 4" xfId="5412" xr:uid="{43B16924-83BB-4F63-9D55-2EBEECADF9C9}"/>
    <cellStyle name="Normal 31 3 4 4 2" xfId="13860" xr:uid="{558FECF6-9CBD-44B3-910B-4B92A38290F0}"/>
    <cellStyle name="Normal 31 3 4 4 2 2" xfId="30800" xr:uid="{37882C05-2B6E-4FA8-B15A-539B464ADBA6}"/>
    <cellStyle name="Normal 31 3 4 4 3" xfId="22352" xr:uid="{AB778125-CF86-4CDA-9D5A-9109C24632BB}"/>
    <cellStyle name="Normal 31 3 4 5" xfId="9636" xr:uid="{1A3CBFFF-4871-4135-9FE9-845FA3DF3D4E}"/>
    <cellStyle name="Normal 31 3 4 5 2" xfId="26576" xr:uid="{18D0888C-5FC4-42FF-8ABD-7C4085A4FFE2}"/>
    <cellStyle name="Normal 31 3 4 6" xfId="18128" xr:uid="{63096034-E33F-4034-BA77-F6B82259BB24}"/>
    <cellStyle name="Normal 31 3 5" xfId="1362" xr:uid="{8DC5829F-0BF1-4813-926F-C5108543F64E}"/>
    <cellStyle name="Normal 31 3 5 2" xfId="2418" xr:uid="{6293970C-B105-4207-8F48-7339AFCBE9AB}"/>
    <cellStyle name="Normal 31 3 5 2 2" xfId="4530" xr:uid="{9B27F0B8-7FEE-4B45-86ED-AF572D545CBA}"/>
    <cellStyle name="Normal 31 3 5 2 2 2" xfId="8756" xr:uid="{BFCF2FE7-09F3-4E51-AD39-D1C1A083CFA6}"/>
    <cellStyle name="Normal 31 3 5 2 2 2 2" xfId="17204" xr:uid="{D06B50DE-6ADB-4584-90A1-E385707C94A1}"/>
    <cellStyle name="Normal 31 3 5 2 2 2 2 2" xfId="34144" xr:uid="{3E291637-063B-4470-9491-2A1E3C4C5945}"/>
    <cellStyle name="Normal 31 3 5 2 2 2 3" xfId="25696" xr:uid="{F9B4668E-DD6B-4A54-A175-FFFF722A43B8}"/>
    <cellStyle name="Normal 31 3 5 2 2 3" xfId="12980" xr:uid="{186C6D10-BF97-4BC2-94A7-C9029F24DBBD}"/>
    <cellStyle name="Normal 31 3 5 2 2 3 2" xfId="29920" xr:uid="{90C6475D-B46B-494F-8306-A63E98858CD0}"/>
    <cellStyle name="Normal 31 3 5 2 2 4" xfId="21472" xr:uid="{FCE535B0-E8C0-4ACB-81A0-1B21E14B8E7F}"/>
    <cellStyle name="Normal 31 3 5 2 3" xfId="6644" xr:uid="{1868505E-FA0C-4F72-9883-79676FC1DAC9}"/>
    <cellStyle name="Normal 31 3 5 2 3 2" xfId="15092" xr:uid="{71BA6F78-3215-4DA5-A371-5A58E910DCF3}"/>
    <cellStyle name="Normal 31 3 5 2 3 2 2" xfId="32032" xr:uid="{3AA9E93A-9C9E-4DFB-A379-3DEFC87DB7AF}"/>
    <cellStyle name="Normal 31 3 5 2 3 3" xfId="23584" xr:uid="{A0AF5B18-5570-4957-BE02-A8165E8E2753}"/>
    <cellStyle name="Normal 31 3 5 2 4" xfId="10868" xr:uid="{D3400D85-4DF7-4AB2-B83A-12344CD5CDBC}"/>
    <cellStyle name="Normal 31 3 5 2 4 2" xfId="27808" xr:uid="{4417F3ED-E3E0-40EE-80DF-93F60D398DCB}"/>
    <cellStyle name="Normal 31 3 5 2 5" xfId="19360" xr:uid="{6136608C-2553-4929-9A92-754FA55DFBD1}"/>
    <cellStyle name="Normal 31 3 5 3" xfId="3474" xr:uid="{6BD1BE32-DEBE-4400-BDE4-ABBA42B32DAE}"/>
    <cellStyle name="Normal 31 3 5 3 2" xfId="7700" xr:uid="{45BA8F3A-E044-4083-8AEA-BBD96E7B7418}"/>
    <cellStyle name="Normal 31 3 5 3 2 2" xfId="16148" xr:uid="{0A47A30A-C66B-453E-85F3-D57C771168F4}"/>
    <cellStyle name="Normal 31 3 5 3 2 2 2" xfId="33088" xr:uid="{0FEF14F4-ADFF-42E8-A1A3-5CBD7A3B82BB}"/>
    <cellStyle name="Normal 31 3 5 3 2 3" xfId="24640" xr:uid="{0149DF1E-C04D-4427-8890-682542806066}"/>
    <cellStyle name="Normal 31 3 5 3 3" xfId="11924" xr:uid="{FE34F33A-7D67-4895-AD05-958D71206FB9}"/>
    <cellStyle name="Normal 31 3 5 3 3 2" xfId="28864" xr:uid="{00BF6F0A-A666-404C-A8A5-D142333A599E}"/>
    <cellStyle name="Normal 31 3 5 3 4" xfId="20416" xr:uid="{87506EBF-B292-4163-99A7-56B98F1EA3F2}"/>
    <cellStyle name="Normal 31 3 5 4" xfId="5588" xr:uid="{905D241C-4EDF-4F5B-80DE-FBD95B434CBE}"/>
    <cellStyle name="Normal 31 3 5 4 2" xfId="14036" xr:uid="{2BF2FC9A-583A-4D86-B516-005C1EE94F34}"/>
    <cellStyle name="Normal 31 3 5 4 2 2" xfId="30976" xr:uid="{B537D889-B473-4153-920E-DD5F83BFC4A6}"/>
    <cellStyle name="Normal 31 3 5 4 3" xfId="22528" xr:uid="{83EF96DE-F8B8-4A4E-ADCA-DEDD129DAF5A}"/>
    <cellStyle name="Normal 31 3 5 5" xfId="9812" xr:uid="{14D36D34-E548-4A86-9063-FF63065AA391}"/>
    <cellStyle name="Normal 31 3 5 5 2" xfId="26752" xr:uid="{6B21671B-19CD-4EDB-91DA-DE697EBCE6AF}"/>
    <cellStyle name="Normal 31 3 5 6" xfId="18304" xr:uid="{5D14187B-F79C-4F13-ADD8-77D935F3658A}"/>
    <cellStyle name="Normal 31 3 6" xfId="1538" xr:uid="{ECF9F868-552C-4384-BBD3-0D4E2ACE5842}"/>
    <cellStyle name="Normal 31 3 6 2" xfId="3650" xr:uid="{3F52B56E-63EB-4E5B-AC17-9872FA75C917}"/>
    <cellStyle name="Normal 31 3 6 2 2" xfId="7876" xr:uid="{61699935-29E5-40AC-9497-D21B1BDE6C4F}"/>
    <cellStyle name="Normal 31 3 6 2 2 2" xfId="16324" xr:uid="{53C0D17D-8B1A-454C-BFCE-0085AFEEB70F}"/>
    <cellStyle name="Normal 31 3 6 2 2 2 2" xfId="33264" xr:uid="{99646C1A-6AD0-4C2C-ABC6-0FD8512AF0F9}"/>
    <cellStyle name="Normal 31 3 6 2 2 3" xfId="24816" xr:uid="{B73EBBF4-23BD-44ED-81CE-FD759BE5E934}"/>
    <cellStyle name="Normal 31 3 6 2 3" xfId="12100" xr:uid="{E3E2C5CB-6831-446B-A52E-F87D9F942D2A}"/>
    <cellStyle name="Normal 31 3 6 2 3 2" xfId="29040" xr:uid="{FB1855EE-AAFF-4D0B-8815-3DE06B337DB1}"/>
    <cellStyle name="Normal 31 3 6 2 4" xfId="20592" xr:uid="{ECC48989-3005-465E-8254-0DD26FCBC27A}"/>
    <cellStyle name="Normal 31 3 6 3" xfId="5764" xr:uid="{3D7DF381-01FF-4AE5-8AF0-3A8C4EBCC856}"/>
    <cellStyle name="Normal 31 3 6 3 2" xfId="14212" xr:uid="{A8E735B7-45F1-489E-93C9-7A4A10BCC94C}"/>
    <cellStyle name="Normal 31 3 6 3 2 2" xfId="31152" xr:uid="{543C1AAA-6098-4F8F-841B-E806F0DD9432}"/>
    <cellStyle name="Normal 31 3 6 3 3" xfId="22704" xr:uid="{E709F5C5-3CBC-42D4-8A4F-ED45D8D16276}"/>
    <cellStyle name="Normal 31 3 6 4" xfId="9988" xr:uid="{340A757A-7803-4757-9994-849810E52DFB}"/>
    <cellStyle name="Normal 31 3 6 4 2" xfId="26928" xr:uid="{849F989A-7C86-4913-951A-63DCF88A5C39}"/>
    <cellStyle name="Normal 31 3 6 5" xfId="18480" xr:uid="{EA9B836E-72C3-4F70-A388-5534F1308CB7}"/>
    <cellStyle name="Normal 31 3 7" xfId="2594" xr:uid="{FDB4F5B7-42A9-4A43-BC41-3FF7AE9BB593}"/>
    <cellStyle name="Normal 31 3 7 2" xfId="6820" xr:uid="{1B1B58F5-D8AA-447F-87A3-F0C6576EC331}"/>
    <cellStyle name="Normal 31 3 7 2 2" xfId="15268" xr:uid="{0536228C-6001-4842-B8C9-98107341886C}"/>
    <cellStyle name="Normal 31 3 7 2 2 2" xfId="32208" xr:uid="{5E6142A6-703A-4DBB-AD14-E5882E026969}"/>
    <cellStyle name="Normal 31 3 7 2 3" xfId="23760" xr:uid="{3D74C4AF-28E7-41EF-91C4-DF32910588AE}"/>
    <cellStyle name="Normal 31 3 7 3" xfId="11044" xr:uid="{110EEF56-739E-4611-BC83-6359603B1079}"/>
    <cellStyle name="Normal 31 3 7 3 2" xfId="27984" xr:uid="{8E501CDC-703B-4AB4-8A11-9CFF9F6C825F}"/>
    <cellStyle name="Normal 31 3 7 4" xfId="19536" xr:uid="{B1EA6E37-B667-4C76-A882-9510AF9EA772}"/>
    <cellStyle name="Normal 31 3 8" xfId="4707" xr:uid="{F716E88C-C6F0-42A0-A80D-AABF72D587CA}"/>
    <cellStyle name="Normal 31 3 8 2" xfId="13156" xr:uid="{31E8CFF0-C191-4E46-A8ED-6E5323F42035}"/>
    <cellStyle name="Normal 31 3 8 2 2" xfId="30096" xr:uid="{371834DF-16D7-4ED2-B064-0E3CE4C04E05}"/>
    <cellStyle name="Normal 31 3 8 3" xfId="21648" xr:uid="{F22AAD33-EF18-43E7-ACD6-706F039D5E56}"/>
    <cellStyle name="Normal 31 3 9" xfId="8932" xr:uid="{E4AEB38B-541F-4C57-8E19-CE326F038529}"/>
    <cellStyle name="Normal 31 3 9 2" xfId="25872" xr:uid="{263B6B94-5D69-4C28-A751-260504A0CD86}"/>
    <cellStyle name="Normal 31 4" xfId="650" xr:uid="{0656FEF8-565B-4DF9-B74A-FAA69121AD4D}"/>
    <cellStyle name="Normal 31 4 2" xfId="1002" xr:uid="{B08A6C57-1799-4514-B9E7-38ADD2B6B695}"/>
    <cellStyle name="Normal 31 4 2 2" xfId="2064" xr:uid="{C6747731-CC37-4231-AEE8-4B731DEECC8A}"/>
    <cellStyle name="Normal 31 4 2 2 2" xfId="4176" xr:uid="{6D6C49F1-7378-4920-89F6-126C091E66B1}"/>
    <cellStyle name="Normal 31 4 2 2 2 2" xfId="8402" xr:uid="{651E5F3D-884D-4C58-A629-0B3E62BB61CD}"/>
    <cellStyle name="Normal 31 4 2 2 2 2 2" xfId="16850" xr:uid="{C7E36928-FA16-48AD-B7F3-BA35473C7C5F}"/>
    <cellStyle name="Normal 31 4 2 2 2 2 2 2" xfId="33790" xr:uid="{003A37B5-71C6-4A3E-97D1-3E69052472CC}"/>
    <cellStyle name="Normal 31 4 2 2 2 2 3" xfId="25342" xr:uid="{6BF05844-C5B5-44C7-A827-36960E765EBB}"/>
    <cellStyle name="Normal 31 4 2 2 2 3" xfId="12626" xr:uid="{26B63B37-4716-40B6-89FB-25F71A7F1EA6}"/>
    <cellStyle name="Normal 31 4 2 2 2 3 2" xfId="29566" xr:uid="{BB5C2AB2-EDF2-44D8-ABEE-B62BD3FB4B0B}"/>
    <cellStyle name="Normal 31 4 2 2 2 4" xfId="21118" xr:uid="{AE1A89C8-F488-40CC-ADB6-4935A3567F1A}"/>
    <cellStyle name="Normal 31 4 2 2 3" xfId="6290" xr:uid="{29D69FF1-F9F1-44BE-9D6D-744694564778}"/>
    <cellStyle name="Normal 31 4 2 2 3 2" xfId="14738" xr:uid="{954E1EE5-4C33-41B4-968F-B19E5AEE6FAD}"/>
    <cellStyle name="Normal 31 4 2 2 3 2 2" xfId="31678" xr:uid="{6C6D4023-7421-4F9A-A66F-5E3D47B904D7}"/>
    <cellStyle name="Normal 31 4 2 2 3 3" xfId="23230" xr:uid="{0A3DF25B-867B-4446-A20C-D7690EC0A8C9}"/>
    <cellStyle name="Normal 31 4 2 2 4" xfId="10514" xr:uid="{CF51AC38-FF6B-4E1A-B153-DB4E70416226}"/>
    <cellStyle name="Normal 31 4 2 2 4 2" xfId="27454" xr:uid="{BCB3FB14-4C66-4AB2-A619-9C4A1F351E57}"/>
    <cellStyle name="Normal 31 4 2 2 5" xfId="19006" xr:uid="{06358A4E-A76C-4992-95C0-F57E02D3409A}"/>
    <cellStyle name="Normal 31 4 2 3" xfId="3120" xr:uid="{CE095949-8128-4F38-9E6D-C83FB2697D15}"/>
    <cellStyle name="Normal 31 4 2 3 2" xfId="7346" xr:uid="{DCBC810A-E08C-4C9E-9C8D-D3FE18E7C36F}"/>
    <cellStyle name="Normal 31 4 2 3 2 2" xfId="15794" xr:uid="{096AC8BD-AFEE-409F-A3B3-E010DF3A61F7}"/>
    <cellStyle name="Normal 31 4 2 3 2 2 2" xfId="32734" xr:uid="{E03DCFAC-4958-4C5B-BA0F-C21B5ADCFCC7}"/>
    <cellStyle name="Normal 31 4 2 3 2 3" xfId="24286" xr:uid="{F1AC09C7-8270-4147-845C-5E4D6C4D93A2}"/>
    <cellStyle name="Normal 31 4 2 3 3" xfId="11570" xr:uid="{3FB4D818-955F-4B84-8030-3154D89AA1A9}"/>
    <cellStyle name="Normal 31 4 2 3 3 2" xfId="28510" xr:uid="{930FDE66-05CE-42C3-997E-18B65106E255}"/>
    <cellStyle name="Normal 31 4 2 3 4" xfId="20062" xr:uid="{F09BFA37-D39F-44CC-883D-6BDA16958E2F}"/>
    <cellStyle name="Normal 31 4 2 4" xfId="5234" xr:uid="{A8965E1C-8CC8-4802-87AB-96B24622B2BD}"/>
    <cellStyle name="Normal 31 4 2 4 2" xfId="13682" xr:uid="{29B4AC42-16D3-4D43-B29F-1FD501A5CE14}"/>
    <cellStyle name="Normal 31 4 2 4 2 2" xfId="30622" xr:uid="{BEDC5E4C-40CF-4642-B908-D1C72C0EE376}"/>
    <cellStyle name="Normal 31 4 2 4 3" xfId="22174" xr:uid="{578702F4-4BE1-41E5-A9FA-A9007E05330F}"/>
    <cellStyle name="Normal 31 4 2 5" xfId="9458" xr:uid="{160ECEE0-7F13-4FED-9F3F-EE5E7C7C2E80}"/>
    <cellStyle name="Normal 31 4 2 5 2" xfId="26398" xr:uid="{DA94E20B-691A-4596-B20D-C35591E2B39B}"/>
    <cellStyle name="Normal 31 4 2 6" xfId="17950" xr:uid="{021B3EB9-3558-4C1D-BA56-CFE44DF76A22}"/>
    <cellStyle name="Normal 31 4 3" xfId="1712" xr:uid="{CE625560-BB35-477C-A485-E51187449A4B}"/>
    <cellStyle name="Normal 31 4 3 2" xfId="3824" xr:uid="{4502AEDB-78AB-41DC-AC5B-0BAC5AD44212}"/>
    <cellStyle name="Normal 31 4 3 2 2" xfId="8050" xr:uid="{1D0FDFDB-45B5-4C35-B854-3D53BC992FA7}"/>
    <cellStyle name="Normal 31 4 3 2 2 2" xfId="16498" xr:uid="{A0C810E7-F09E-459C-AB46-C9984149CB09}"/>
    <cellStyle name="Normal 31 4 3 2 2 2 2" xfId="33438" xr:uid="{333FAD5F-A80E-4EA7-89EE-B5903C2443D7}"/>
    <cellStyle name="Normal 31 4 3 2 2 3" xfId="24990" xr:uid="{21E089CD-5438-4F0E-9CCE-7D5D6AF02255}"/>
    <cellStyle name="Normal 31 4 3 2 3" xfId="12274" xr:uid="{703310CD-27AF-4168-9B2E-12B48AEA7218}"/>
    <cellStyle name="Normal 31 4 3 2 3 2" xfId="29214" xr:uid="{682FDF48-632E-429D-B9A2-30ADD8F84603}"/>
    <cellStyle name="Normal 31 4 3 2 4" xfId="20766" xr:uid="{74928591-A525-4165-A870-C20442695BF6}"/>
    <cellStyle name="Normal 31 4 3 3" xfId="5938" xr:uid="{BED7951B-CE7D-44CD-864E-4E92EE280B3B}"/>
    <cellStyle name="Normal 31 4 3 3 2" xfId="14386" xr:uid="{D2C73A05-0C74-4F39-BC73-47C0558BA00C}"/>
    <cellStyle name="Normal 31 4 3 3 2 2" xfId="31326" xr:uid="{6B42F9CC-66FD-42CD-A2D1-02FFED1308CC}"/>
    <cellStyle name="Normal 31 4 3 3 3" xfId="22878" xr:uid="{E68D3785-E62F-4355-8A93-BBBC9CA712C1}"/>
    <cellStyle name="Normal 31 4 3 4" xfId="10162" xr:uid="{F17861C3-13E7-4918-B659-D3051BA9845B}"/>
    <cellStyle name="Normal 31 4 3 4 2" xfId="27102" xr:uid="{90A0327B-6DEE-4BF7-87C3-CF5D3FB2C46A}"/>
    <cellStyle name="Normal 31 4 3 5" xfId="18654" xr:uid="{E9EDA9F4-AD21-4EC6-80AA-0E6DCD3170CF}"/>
    <cellStyle name="Normal 31 4 4" xfId="2768" xr:uid="{027776F8-D7C4-4288-9E1A-425AC1A0D6CA}"/>
    <cellStyle name="Normal 31 4 4 2" xfId="6994" xr:uid="{BDCB9A5A-52D5-4F6E-BD84-6BA7872BB394}"/>
    <cellStyle name="Normal 31 4 4 2 2" xfId="15442" xr:uid="{641371DF-1E1C-4856-8852-44F09FA59277}"/>
    <cellStyle name="Normal 31 4 4 2 2 2" xfId="32382" xr:uid="{F8CE0FD2-AF1B-411D-AF01-38D20A20BC94}"/>
    <cellStyle name="Normal 31 4 4 2 3" xfId="23934" xr:uid="{9AD912BA-0075-45FD-A1BD-05F0D320514E}"/>
    <cellStyle name="Normal 31 4 4 3" xfId="11218" xr:uid="{375934CE-A425-49B8-9273-F8B07541FED2}"/>
    <cellStyle name="Normal 31 4 4 3 2" xfId="28158" xr:uid="{999DF1B0-F76F-4F4F-92DE-27D41E9B327B}"/>
    <cellStyle name="Normal 31 4 4 4" xfId="19710" xr:uid="{7165647A-59AA-42E5-A117-2324E47A8100}"/>
    <cellStyle name="Normal 31 4 5" xfId="4882" xr:uid="{636886E4-1526-478C-AC28-0E2B6AF15E4A}"/>
    <cellStyle name="Normal 31 4 5 2" xfId="13330" xr:uid="{AB2E3E18-6E02-4E7A-A0D7-DB7C7414D355}"/>
    <cellStyle name="Normal 31 4 5 2 2" xfId="30270" xr:uid="{AC7AD6EE-7DF1-43F8-885C-5312562F667D}"/>
    <cellStyle name="Normal 31 4 5 3" xfId="21822" xr:uid="{16A37312-7F57-454B-9EB1-DF1A96B4DF35}"/>
    <cellStyle name="Normal 31 4 6" xfId="9106" xr:uid="{61D9D47C-6B62-4F53-9242-AE88F21DE70F}"/>
    <cellStyle name="Normal 31 4 6 2" xfId="26046" xr:uid="{39CE407C-0969-41FE-95A1-272031503B10}"/>
    <cellStyle name="Normal 31 4 7" xfId="17598" xr:uid="{7803338C-4C29-47F1-8AFA-14EEE007D9A1}"/>
    <cellStyle name="Normal 31 5" xfId="826" xr:uid="{E5379DB1-86C3-45DD-9689-69789447798B}"/>
    <cellStyle name="Normal 31 5 2" xfId="1888" xr:uid="{C13EEA56-6321-4A7F-A265-229422B8B972}"/>
    <cellStyle name="Normal 31 5 2 2" xfId="4000" xr:uid="{498E49FD-2D77-4F8B-AD2F-1BCEF32637BF}"/>
    <cellStyle name="Normal 31 5 2 2 2" xfId="8226" xr:uid="{0C6236F3-C05E-419E-B94B-9F59B2109B24}"/>
    <cellStyle name="Normal 31 5 2 2 2 2" xfId="16674" xr:uid="{65F827B0-D7E0-4921-9F67-BE131C248B2A}"/>
    <cellStyle name="Normal 31 5 2 2 2 2 2" xfId="33614" xr:uid="{14F070F8-B2C3-4E11-B8FB-EA716B305D58}"/>
    <cellStyle name="Normal 31 5 2 2 2 3" xfId="25166" xr:uid="{C4B90B6B-83CD-4CDF-9297-344E82FC2FD8}"/>
    <cellStyle name="Normal 31 5 2 2 3" xfId="12450" xr:uid="{84765AEC-0E22-41A6-9766-DE83CADA6D7A}"/>
    <cellStyle name="Normal 31 5 2 2 3 2" xfId="29390" xr:uid="{71335284-0022-42AE-91BC-24CCFB34FFEA}"/>
    <cellStyle name="Normal 31 5 2 2 4" xfId="20942" xr:uid="{33FEDC70-D155-4708-9C7E-1294BFEEDE0F}"/>
    <cellStyle name="Normal 31 5 2 3" xfId="6114" xr:uid="{3EFD4846-41BE-44E2-B144-EA5CE71C1D28}"/>
    <cellStyle name="Normal 31 5 2 3 2" xfId="14562" xr:uid="{A72F0A2A-CAD4-404E-9AF2-D1866FDB4A6A}"/>
    <cellStyle name="Normal 31 5 2 3 2 2" xfId="31502" xr:uid="{D74C8D75-43A9-4507-9DCE-96FCC7862E95}"/>
    <cellStyle name="Normal 31 5 2 3 3" xfId="23054" xr:uid="{797469FB-864A-4C4E-8661-6F9D8C81FE1F}"/>
    <cellStyle name="Normal 31 5 2 4" xfId="10338" xr:uid="{E2BFF08A-324D-4414-8099-C93700C310F2}"/>
    <cellStyle name="Normal 31 5 2 4 2" xfId="27278" xr:uid="{2FD0B576-59F1-4667-AA3A-AD048CD9776A}"/>
    <cellStyle name="Normal 31 5 2 5" xfId="18830" xr:uid="{8884E8C5-34B7-429D-AA52-91BF150AF508}"/>
    <cellStyle name="Normal 31 5 3" xfId="2944" xr:uid="{3795FEE6-E7ED-4890-AED8-FFA3DA0FBE70}"/>
    <cellStyle name="Normal 31 5 3 2" xfId="7170" xr:uid="{85464CBE-C4E6-4540-B55B-B6B832AEC73E}"/>
    <cellStyle name="Normal 31 5 3 2 2" xfId="15618" xr:uid="{72472FE5-1052-4DF5-94EA-372416543BCB}"/>
    <cellStyle name="Normal 31 5 3 2 2 2" xfId="32558" xr:uid="{68A7AF53-BC7E-4775-91F7-1C6047FB0FC4}"/>
    <cellStyle name="Normal 31 5 3 2 3" xfId="24110" xr:uid="{3A2549B6-27BC-4A8F-B410-9D5E1D4CD9D5}"/>
    <cellStyle name="Normal 31 5 3 3" xfId="11394" xr:uid="{0B8D0E54-8BBA-4C7E-A1FD-6A244B8B168C}"/>
    <cellStyle name="Normal 31 5 3 3 2" xfId="28334" xr:uid="{DD99A17E-6698-49ED-854C-E3D0326D1D45}"/>
    <cellStyle name="Normal 31 5 3 4" xfId="19886" xr:uid="{2E97D00B-F7FA-4209-92E3-AFB85984E7B8}"/>
    <cellStyle name="Normal 31 5 4" xfId="5058" xr:uid="{C9048ADD-1854-41CD-A099-7E99CCE236B8}"/>
    <cellStyle name="Normal 31 5 4 2" xfId="13506" xr:uid="{30A49C2D-A14D-4BC1-999C-7C87278325F0}"/>
    <cellStyle name="Normal 31 5 4 2 2" xfId="30446" xr:uid="{C5059FE9-C4F6-494D-B95D-842E20664ACE}"/>
    <cellStyle name="Normal 31 5 4 3" xfId="21998" xr:uid="{601E62DC-13E8-4132-815F-DE015B81D35E}"/>
    <cellStyle name="Normal 31 5 5" xfId="9282" xr:uid="{136E6E40-3F31-4493-8B1E-848A6B6DFBCE}"/>
    <cellStyle name="Normal 31 5 5 2" xfId="26222" xr:uid="{65E74611-0ABC-4179-8BD4-5AB8EB60D4D9}"/>
    <cellStyle name="Normal 31 5 6" xfId="17774" xr:uid="{3793636D-8916-49AF-965C-332BA12C97C2}"/>
    <cellStyle name="Normal 31 6" xfId="1178" xr:uid="{022E95B1-A67A-47D5-ABF4-4EACD010E9BB}"/>
    <cellStyle name="Normal 31 6 2" xfId="2240" xr:uid="{35EDADE5-6CFB-4C02-B859-2908EF2D2E47}"/>
    <cellStyle name="Normal 31 6 2 2" xfId="4352" xr:uid="{03B4DB5B-D265-44B2-B6F9-73EEEB078FE7}"/>
    <cellStyle name="Normal 31 6 2 2 2" xfId="8578" xr:uid="{6557A952-CF99-4828-B42E-744732FB6133}"/>
    <cellStyle name="Normal 31 6 2 2 2 2" xfId="17026" xr:uid="{9953D386-AAA9-4AFF-BADB-EB5842E513AD}"/>
    <cellStyle name="Normal 31 6 2 2 2 2 2" xfId="33966" xr:uid="{C9C15A8E-61DE-46DF-99E9-45FEE8EFBFA1}"/>
    <cellStyle name="Normal 31 6 2 2 2 3" xfId="25518" xr:uid="{98C1A4EF-D4FE-4714-BB14-F2E03B59D0F4}"/>
    <cellStyle name="Normal 31 6 2 2 3" xfId="12802" xr:uid="{66947267-CF20-48C5-99F9-F81EC976401A}"/>
    <cellStyle name="Normal 31 6 2 2 3 2" xfId="29742" xr:uid="{E45A0E32-A2A7-434C-8A5C-116DEF8BFCC2}"/>
    <cellStyle name="Normal 31 6 2 2 4" xfId="21294" xr:uid="{EC316A42-953C-4699-89EC-CFA56B0B6C59}"/>
    <cellStyle name="Normal 31 6 2 3" xfId="6466" xr:uid="{57B7BF3B-EA23-42FB-88F3-74A8814FE31F}"/>
    <cellStyle name="Normal 31 6 2 3 2" xfId="14914" xr:uid="{FF5C3DDB-CA2D-4B4A-B8B5-B0FE7BB668D8}"/>
    <cellStyle name="Normal 31 6 2 3 2 2" xfId="31854" xr:uid="{B5DED2F3-1268-441B-9F67-3281356881ED}"/>
    <cellStyle name="Normal 31 6 2 3 3" xfId="23406" xr:uid="{30145F6C-0DF4-4CE0-993E-E1BB7F38D2CC}"/>
    <cellStyle name="Normal 31 6 2 4" xfId="10690" xr:uid="{5985646E-FC7F-440E-A802-E45EFE89C46C}"/>
    <cellStyle name="Normal 31 6 2 4 2" xfId="27630" xr:uid="{0C5DC75C-E5B3-4FB4-90E5-3546D4A4B9C0}"/>
    <cellStyle name="Normal 31 6 2 5" xfId="19182" xr:uid="{E7FF05B4-F51F-444E-AD27-C2595ABFEC21}"/>
    <cellStyle name="Normal 31 6 3" xfId="3296" xr:uid="{29A5CF67-603A-423C-9BC9-87E432BDACF4}"/>
    <cellStyle name="Normal 31 6 3 2" xfId="7522" xr:uid="{E5F6E3FA-CF87-4AF4-83ED-3CCBEE7270AB}"/>
    <cellStyle name="Normal 31 6 3 2 2" xfId="15970" xr:uid="{C355E206-49AF-47D6-B39C-D071C1EC0B4E}"/>
    <cellStyle name="Normal 31 6 3 2 2 2" xfId="32910" xr:uid="{1A0FCFD1-9C25-41F4-8C7D-F3BA23AED818}"/>
    <cellStyle name="Normal 31 6 3 2 3" xfId="24462" xr:uid="{D048B808-C227-44DF-AF0B-6D83FA78CE0E}"/>
    <cellStyle name="Normal 31 6 3 3" xfId="11746" xr:uid="{097DD7F2-9244-4386-9598-CFBD3259FD36}"/>
    <cellStyle name="Normal 31 6 3 3 2" xfId="28686" xr:uid="{1D8C29E4-EF1C-4B55-B3EC-C9E1BB16AF61}"/>
    <cellStyle name="Normal 31 6 3 4" xfId="20238" xr:uid="{B7F275A9-5ACA-4947-ADDB-263C3E72972B}"/>
    <cellStyle name="Normal 31 6 4" xfId="5410" xr:uid="{A0A1A777-F285-425F-AB87-1EA26A53FA28}"/>
    <cellStyle name="Normal 31 6 4 2" xfId="13858" xr:uid="{DC12346D-C8AC-4521-A75A-952248FEF53F}"/>
    <cellStyle name="Normal 31 6 4 2 2" xfId="30798" xr:uid="{ABF0D730-485F-44FC-9E16-838A7ED260CE}"/>
    <cellStyle name="Normal 31 6 4 3" xfId="22350" xr:uid="{FCD29BE2-F58F-49C0-9838-A962D0C65562}"/>
    <cellStyle name="Normal 31 6 5" xfId="9634" xr:uid="{7F111F01-FDE1-4CAA-8FE1-83E1B8B01DF6}"/>
    <cellStyle name="Normal 31 6 5 2" xfId="26574" xr:uid="{3F6C4DF0-4869-4BC1-B2A2-725B47F235D2}"/>
    <cellStyle name="Normal 31 6 6" xfId="18126" xr:uid="{63B8C789-ACAF-42AB-AAA9-F7D47FC56A93}"/>
    <cellStyle name="Normal 31 7" xfId="1360" xr:uid="{9169EC35-6A11-4C8E-B02A-B20D01659D61}"/>
    <cellStyle name="Normal 31 7 2" xfId="2416" xr:uid="{3ABD84A6-785A-43B9-A969-79D08A55458D}"/>
    <cellStyle name="Normal 31 7 2 2" xfId="4528" xr:uid="{A30DA6FE-1E23-42C1-8F4F-1B44001DD2FD}"/>
    <cellStyle name="Normal 31 7 2 2 2" xfId="8754" xr:uid="{6A2C7011-828C-4BEB-AFE0-01E0E1FF5853}"/>
    <cellStyle name="Normal 31 7 2 2 2 2" xfId="17202" xr:uid="{68A7CF3D-695A-4680-8840-795D58C43B18}"/>
    <cellStyle name="Normal 31 7 2 2 2 2 2" xfId="34142" xr:uid="{E1B49305-F2FB-4935-93BD-07B9E7D3BC39}"/>
    <cellStyle name="Normal 31 7 2 2 2 3" xfId="25694" xr:uid="{4D6A95EA-4720-4B0C-80B7-16055BC155F1}"/>
    <cellStyle name="Normal 31 7 2 2 3" xfId="12978" xr:uid="{2687BBB4-987D-4FB9-BC1B-349727BAB44B}"/>
    <cellStyle name="Normal 31 7 2 2 3 2" xfId="29918" xr:uid="{A796AA4B-D7F7-4E63-9A08-EF412F21125B}"/>
    <cellStyle name="Normal 31 7 2 2 4" xfId="21470" xr:uid="{ED2D96D5-1152-4656-9B45-9CDDD75AFC1B}"/>
    <cellStyle name="Normal 31 7 2 3" xfId="6642" xr:uid="{3CB84BC2-B877-4072-9904-4C5EE28CAC38}"/>
    <cellStyle name="Normal 31 7 2 3 2" xfId="15090" xr:uid="{38FDC8D3-9E2A-46ED-AA5D-16903760317B}"/>
    <cellStyle name="Normal 31 7 2 3 2 2" xfId="32030" xr:uid="{3BF1087C-0A23-4CFD-878C-39C613CCEB85}"/>
    <cellStyle name="Normal 31 7 2 3 3" xfId="23582" xr:uid="{BE6CD347-5FAF-4F80-A5AE-F8771CA38C65}"/>
    <cellStyle name="Normal 31 7 2 4" xfId="10866" xr:uid="{4348349F-0588-4327-ACC2-89453F52B565}"/>
    <cellStyle name="Normal 31 7 2 4 2" xfId="27806" xr:uid="{01E68807-1007-436A-9B81-4373421697A9}"/>
    <cellStyle name="Normal 31 7 2 5" xfId="19358" xr:uid="{699B1704-1A5E-43B1-9612-986C06DE83EF}"/>
    <cellStyle name="Normal 31 7 3" xfId="3472" xr:uid="{2E8E719F-1D07-4F8A-A7A8-29E4141D029B}"/>
    <cellStyle name="Normal 31 7 3 2" xfId="7698" xr:uid="{CB1FDF6C-0044-4344-BF36-290C8A302C0C}"/>
    <cellStyle name="Normal 31 7 3 2 2" xfId="16146" xr:uid="{5A424031-0286-4F21-B927-18F717C1D97B}"/>
    <cellStyle name="Normal 31 7 3 2 2 2" xfId="33086" xr:uid="{DC1B450C-4A2C-4D40-B0C7-09F4B7DE3850}"/>
    <cellStyle name="Normal 31 7 3 2 3" xfId="24638" xr:uid="{BA8DA88F-DAD2-4DB4-9EEC-85ECBE543404}"/>
    <cellStyle name="Normal 31 7 3 3" xfId="11922" xr:uid="{81C2C559-C3A7-44CD-B143-CA6E0D74F74A}"/>
    <cellStyle name="Normal 31 7 3 3 2" xfId="28862" xr:uid="{5188E4B4-C873-4CF8-BE98-2E0DDC750E52}"/>
    <cellStyle name="Normal 31 7 3 4" xfId="20414" xr:uid="{9FB31780-73AA-4FE4-BDE1-1CCE5CE3EBE6}"/>
    <cellStyle name="Normal 31 7 4" xfId="5586" xr:uid="{FD35E5DA-36A3-4016-A080-93ECDBC651D3}"/>
    <cellStyle name="Normal 31 7 4 2" xfId="14034" xr:uid="{90B176B8-3E6D-49D6-B7C4-745346607A71}"/>
    <cellStyle name="Normal 31 7 4 2 2" xfId="30974" xr:uid="{B3AF6F43-23D7-4D22-BF35-B1D4DA72A055}"/>
    <cellStyle name="Normal 31 7 4 3" xfId="22526" xr:uid="{544B68B1-1934-4DAE-A4C4-FD8C24374C58}"/>
    <cellStyle name="Normal 31 7 5" xfId="9810" xr:uid="{CD9688F1-D639-4F55-9968-EA48796D04D4}"/>
    <cellStyle name="Normal 31 7 5 2" xfId="26750" xr:uid="{F4B7E5E6-698C-4A58-B89D-B98F972B371F}"/>
    <cellStyle name="Normal 31 7 6" xfId="18302" xr:uid="{F70B68BD-3A95-4703-A3D3-5201C3F31B91}"/>
    <cellStyle name="Normal 31 8" xfId="1536" xr:uid="{002A391A-4F90-415E-B39E-339E7F726AB3}"/>
    <cellStyle name="Normal 31 8 2" xfId="3648" xr:uid="{F954F03A-1262-48B6-8C0F-9A71231BE53F}"/>
    <cellStyle name="Normal 31 8 2 2" xfId="7874" xr:uid="{8BC6DE04-9E2A-4689-83CC-E9C06EB979BA}"/>
    <cellStyle name="Normal 31 8 2 2 2" xfId="16322" xr:uid="{59EDCDD2-4297-45A5-8944-A52358029AFB}"/>
    <cellStyle name="Normal 31 8 2 2 2 2" xfId="33262" xr:uid="{3755D59A-5C0B-4230-8680-B4213A44EB72}"/>
    <cellStyle name="Normal 31 8 2 2 3" xfId="24814" xr:uid="{99DA5D6E-953A-4DE6-9302-AE645872D673}"/>
    <cellStyle name="Normal 31 8 2 3" xfId="12098" xr:uid="{BB6FBF57-C79F-475D-A7E2-087302FE2B3C}"/>
    <cellStyle name="Normal 31 8 2 3 2" xfId="29038" xr:uid="{75EFF357-2866-4435-9495-74EAE9FFBBDD}"/>
    <cellStyle name="Normal 31 8 2 4" xfId="20590" xr:uid="{5C48CE7E-93C0-4C36-AEAC-745402DF7BB2}"/>
    <cellStyle name="Normal 31 8 3" xfId="5762" xr:uid="{6511568F-B938-467D-9E42-A27A31681DE6}"/>
    <cellStyle name="Normal 31 8 3 2" xfId="14210" xr:uid="{2B4B6E62-6DAB-4FC6-8010-9BA7C530C0AA}"/>
    <cellStyle name="Normal 31 8 3 2 2" xfId="31150" xr:uid="{FFC80611-3B1D-4E09-A410-8CD4DBF01A72}"/>
    <cellStyle name="Normal 31 8 3 3" xfId="22702" xr:uid="{F1358E38-D3A9-41BD-84FE-98011AAD24FD}"/>
    <cellStyle name="Normal 31 8 4" xfId="9986" xr:uid="{65C10242-D611-40E1-9428-A43BEAD30497}"/>
    <cellStyle name="Normal 31 8 4 2" xfId="26926" xr:uid="{A2B7577B-5DA1-4763-A681-EF64F7D23242}"/>
    <cellStyle name="Normal 31 8 5" xfId="18478" xr:uid="{24FE19B3-FE32-4F1D-9BA8-7336CBF493E6}"/>
    <cellStyle name="Normal 31 9" xfId="2592" xr:uid="{BAD45E0C-7B30-45ED-A754-4C7D4535A967}"/>
    <cellStyle name="Normal 31 9 2" xfId="6818" xr:uid="{AAB932D5-CB19-4FAD-9E0C-65FCD3BC739D}"/>
    <cellStyle name="Normal 31 9 2 2" xfId="15266" xr:uid="{6D14C8AF-2FBE-46CD-85A5-3DDE7D2B0479}"/>
    <cellStyle name="Normal 31 9 2 2 2" xfId="32206" xr:uid="{11F94B07-9928-40AF-8370-47EB9DF78AA7}"/>
    <cellStyle name="Normal 31 9 2 3" xfId="23758" xr:uid="{976229FF-89D1-4928-82C2-D2139C08723D}"/>
    <cellStyle name="Normal 31 9 3" xfId="11042" xr:uid="{5B97B289-7B43-4FBB-8AD1-ACAD2347A578}"/>
    <cellStyle name="Normal 31 9 3 2" xfId="27982" xr:uid="{80ADBC3F-A437-4D1C-AB6F-2B08DDF1B263}"/>
    <cellStyle name="Normal 31 9 4" xfId="19534" xr:uid="{7B250BDA-9DD1-444E-BEC5-29E8592CC3DC}"/>
    <cellStyle name="Normal 32" xfId="346" xr:uid="{5156CC70-9C9F-43B4-B396-DB3FC699E061}"/>
    <cellStyle name="Normal 32 10" xfId="4708" xr:uid="{1AD54BBE-C85A-4E24-8DDB-60B79DB79C25}"/>
    <cellStyle name="Normal 32 10 2" xfId="13157" xr:uid="{C1CC6991-B97E-4C39-BE43-2010B3A5C6E0}"/>
    <cellStyle name="Normal 32 10 2 2" xfId="30097" xr:uid="{78E38719-FB56-4A69-9DF2-6B9776DA8C36}"/>
    <cellStyle name="Normal 32 10 3" xfId="21649" xr:uid="{1A1DC7EF-266A-44E2-B4DD-31AB6F70C2B9}"/>
    <cellStyle name="Normal 32 11" xfId="8933" xr:uid="{F4CDA6BE-DB67-48F0-88B4-8415FD30B5CC}"/>
    <cellStyle name="Normal 32 11 2" xfId="25873" xr:uid="{B8D213A2-30E1-430D-844F-88F4BD4D8E6F}"/>
    <cellStyle name="Normal 32 12" xfId="17425" xr:uid="{E57D2497-52AC-46FC-B3C4-E9F3F296FB29}"/>
    <cellStyle name="Normal 32 2" xfId="347" xr:uid="{F1B25943-A6D1-495A-A264-CD07DD06402E}"/>
    <cellStyle name="Normal 32 2 10" xfId="17426" xr:uid="{D6B68DD2-724D-45B7-AC80-32FA58810633}"/>
    <cellStyle name="Normal 32 2 2" xfId="654" xr:uid="{BFF15F79-319B-44D6-A6C4-AF638782AB60}"/>
    <cellStyle name="Normal 32 2 2 2" xfId="1006" xr:uid="{E93A448D-C44C-4C56-8494-D03FA856599D}"/>
    <cellStyle name="Normal 32 2 2 2 2" xfId="2068" xr:uid="{61F6F36A-1055-4113-B343-2A7EF2BAC995}"/>
    <cellStyle name="Normal 32 2 2 2 2 2" xfId="4180" xr:uid="{38E23595-5C09-43F3-B8D4-D7DF90F344F9}"/>
    <cellStyle name="Normal 32 2 2 2 2 2 2" xfId="8406" xr:uid="{9A7569DF-85F7-4ABF-8088-7FA101F9A871}"/>
    <cellStyle name="Normal 32 2 2 2 2 2 2 2" xfId="16854" xr:uid="{73387A79-A1DB-43AA-B1D6-7AB7990759D1}"/>
    <cellStyle name="Normal 32 2 2 2 2 2 2 2 2" xfId="33794" xr:uid="{22A6DBFB-89B2-4375-AF05-89C620E708ED}"/>
    <cellStyle name="Normal 32 2 2 2 2 2 2 3" xfId="25346" xr:uid="{D908490D-BF2B-485D-A134-973ABA4B313B}"/>
    <cellStyle name="Normal 32 2 2 2 2 2 3" xfId="12630" xr:uid="{1ACB354C-4DB4-4F00-AD1D-BB57097F56DB}"/>
    <cellStyle name="Normal 32 2 2 2 2 2 3 2" xfId="29570" xr:uid="{C7689534-DF05-4493-9DD1-1DF048EE7718}"/>
    <cellStyle name="Normal 32 2 2 2 2 2 4" xfId="21122" xr:uid="{8EA3B656-4395-4236-B6E3-BE089690468E}"/>
    <cellStyle name="Normal 32 2 2 2 2 3" xfId="6294" xr:uid="{1BF6689C-5839-44FA-9C3D-00F5F5905E1E}"/>
    <cellStyle name="Normal 32 2 2 2 2 3 2" xfId="14742" xr:uid="{253B254B-E201-441A-AB1C-C9D67BFC597E}"/>
    <cellStyle name="Normal 32 2 2 2 2 3 2 2" xfId="31682" xr:uid="{4418AC7A-592E-44A7-BE45-1E2A18304511}"/>
    <cellStyle name="Normal 32 2 2 2 2 3 3" xfId="23234" xr:uid="{6D087F6A-33FE-44DE-8468-4E88A74AB7C4}"/>
    <cellStyle name="Normal 32 2 2 2 2 4" xfId="10518" xr:uid="{7D543A03-09F2-4FC1-801E-4A854FDBA7FE}"/>
    <cellStyle name="Normal 32 2 2 2 2 4 2" xfId="27458" xr:uid="{31EAC7BC-0630-4C58-BEC6-C225EF294DE1}"/>
    <cellStyle name="Normal 32 2 2 2 2 5" xfId="19010" xr:uid="{E99514A9-5CB6-4EF6-B3D6-D25F77549F02}"/>
    <cellStyle name="Normal 32 2 2 2 3" xfId="3124" xr:uid="{4717EC1A-A683-453E-906C-539F5BE735D1}"/>
    <cellStyle name="Normal 32 2 2 2 3 2" xfId="7350" xr:uid="{8447FCC6-5957-4707-8CC6-E8E5D4BDBADC}"/>
    <cellStyle name="Normal 32 2 2 2 3 2 2" xfId="15798" xr:uid="{171E526E-5B0A-45AC-B3B6-5B8C5B18B43E}"/>
    <cellStyle name="Normal 32 2 2 2 3 2 2 2" xfId="32738" xr:uid="{C40E684B-ED6E-4D4D-83D4-8BB00E343FAB}"/>
    <cellStyle name="Normal 32 2 2 2 3 2 3" xfId="24290" xr:uid="{4CCB92BC-95FA-4233-A074-4FD155E115CF}"/>
    <cellStyle name="Normal 32 2 2 2 3 3" xfId="11574" xr:uid="{72EAEADC-0246-4E65-9A49-56B884C52850}"/>
    <cellStyle name="Normal 32 2 2 2 3 3 2" xfId="28514" xr:uid="{11050984-640D-45E5-AF44-37C5B78A9119}"/>
    <cellStyle name="Normal 32 2 2 2 3 4" xfId="20066" xr:uid="{01A6A7F4-B1C1-4A4A-86B6-003E326EBD26}"/>
    <cellStyle name="Normal 32 2 2 2 4" xfId="5238" xr:uid="{F3834C89-957E-4FC8-AF66-B35035A869A7}"/>
    <cellStyle name="Normal 32 2 2 2 4 2" xfId="13686" xr:uid="{F3C469B6-4353-4FB6-9466-B1F5924DAE12}"/>
    <cellStyle name="Normal 32 2 2 2 4 2 2" xfId="30626" xr:uid="{EA5C728F-E7F4-44AD-8305-7E7D217B0DC3}"/>
    <cellStyle name="Normal 32 2 2 2 4 3" xfId="22178" xr:uid="{132DC3B5-F308-4C19-93E3-098C94EA595C}"/>
    <cellStyle name="Normal 32 2 2 2 5" xfId="9462" xr:uid="{92B1E372-E2AA-4053-8092-E8998EC1725A}"/>
    <cellStyle name="Normal 32 2 2 2 5 2" xfId="26402" xr:uid="{CAD5D682-58DB-4EBA-A704-A2E6B3492254}"/>
    <cellStyle name="Normal 32 2 2 2 6" xfId="17954" xr:uid="{40D15D7C-AEAB-4252-92E3-1D68036F7B0C}"/>
    <cellStyle name="Normal 32 2 2 3" xfId="1716" xr:uid="{5636D38A-0F5B-4877-9A16-C95F585A5DFD}"/>
    <cellStyle name="Normal 32 2 2 3 2" xfId="3828" xr:uid="{1AE2AADD-97B0-4CA3-87BC-85A5011D2318}"/>
    <cellStyle name="Normal 32 2 2 3 2 2" xfId="8054" xr:uid="{F80DD9F1-4DA6-4FE9-B5B8-A16A03CE2916}"/>
    <cellStyle name="Normal 32 2 2 3 2 2 2" xfId="16502" xr:uid="{AE63A62B-2F2F-4A87-ACD4-ABCBB6F77E53}"/>
    <cellStyle name="Normal 32 2 2 3 2 2 2 2" xfId="33442" xr:uid="{7157013D-2A8E-4282-BA51-1614A1FAE3C4}"/>
    <cellStyle name="Normal 32 2 2 3 2 2 3" xfId="24994" xr:uid="{D6A73134-4913-46A9-8EDF-354879017B4A}"/>
    <cellStyle name="Normal 32 2 2 3 2 3" xfId="12278" xr:uid="{AC16E545-2611-4488-B735-EFE5A1380475}"/>
    <cellStyle name="Normal 32 2 2 3 2 3 2" xfId="29218" xr:uid="{CEB05178-03ED-4963-BDC7-1656EE048C0F}"/>
    <cellStyle name="Normal 32 2 2 3 2 4" xfId="20770" xr:uid="{B34D184D-8A83-4AB2-8E1A-DB1963154CFB}"/>
    <cellStyle name="Normal 32 2 2 3 3" xfId="5942" xr:uid="{D2B0DC1B-26D2-49D9-A830-F5A7400EA0BD}"/>
    <cellStyle name="Normal 32 2 2 3 3 2" xfId="14390" xr:uid="{B4D676F0-D9F8-44C8-AD3E-AC5357425DA1}"/>
    <cellStyle name="Normal 32 2 2 3 3 2 2" xfId="31330" xr:uid="{73302838-0858-4753-B86B-CE6C0098A91D}"/>
    <cellStyle name="Normal 32 2 2 3 3 3" xfId="22882" xr:uid="{09D92E23-CA79-4E92-ABB0-5C9772FC6062}"/>
    <cellStyle name="Normal 32 2 2 3 4" xfId="10166" xr:uid="{9BAA7B8F-E757-41C3-AFAB-4C65F53B6D3A}"/>
    <cellStyle name="Normal 32 2 2 3 4 2" xfId="27106" xr:uid="{E9E6C86D-C7CD-448C-9427-B821B7C02ACA}"/>
    <cellStyle name="Normal 32 2 2 3 5" xfId="18658" xr:uid="{E3837AFA-734B-4876-824F-54909CEB14B1}"/>
    <cellStyle name="Normal 32 2 2 4" xfId="2772" xr:uid="{C9F606FF-77FA-413D-A4D5-44C1001E8F1F}"/>
    <cellStyle name="Normal 32 2 2 4 2" xfId="6998" xr:uid="{9F26C81F-1411-4AAE-9E16-A002969F4B8F}"/>
    <cellStyle name="Normal 32 2 2 4 2 2" xfId="15446" xr:uid="{A2A2D47F-6AA9-4AE1-BCE1-30B6A2292E46}"/>
    <cellStyle name="Normal 32 2 2 4 2 2 2" xfId="32386" xr:uid="{0E4DF2C8-6956-4B74-8EF0-A83C1F098D96}"/>
    <cellStyle name="Normal 32 2 2 4 2 3" xfId="23938" xr:uid="{A964E8DE-2442-4FDB-94FB-BE7F51FFBB55}"/>
    <cellStyle name="Normal 32 2 2 4 3" xfId="11222" xr:uid="{16A8149C-D26D-46C6-82C4-52C7C4C11271}"/>
    <cellStyle name="Normal 32 2 2 4 3 2" xfId="28162" xr:uid="{CCE044D5-C484-40AE-99EB-A4A24AF9493D}"/>
    <cellStyle name="Normal 32 2 2 4 4" xfId="19714" xr:uid="{335A8808-33C5-4FE9-A8FB-05B950CACD43}"/>
    <cellStyle name="Normal 32 2 2 5" xfId="4886" xr:uid="{2ECE9452-62CC-49D4-9129-141A1A78AB6F}"/>
    <cellStyle name="Normal 32 2 2 5 2" xfId="13334" xr:uid="{AAF257B5-2F50-4BBD-BE5E-1095E2EB9CFE}"/>
    <cellStyle name="Normal 32 2 2 5 2 2" xfId="30274" xr:uid="{D1A5B32C-23DE-4CA8-9212-4E0C45132289}"/>
    <cellStyle name="Normal 32 2 2 5 3" xfId="21826" xr:uid="{116B1C5F-77A8-45DC-B23A-18BEB0CCDA3C}"/>
    <cellStyle name="Normal 32 2 2 6" xfId="9110" xr:uid="{529A5519-ED47-4463-AE3E-8DEC46012345}"/>
    <cellStyle name="Normal 32 2 2 6 2" xfId="26050" xr:uid="{6C45F426-7CA7-4CEC-A487-9D53BB912AB6}"/>
    <cellStyle name="Normal 32 2 2 7" xfId="17602" xr:uid="{C72FF0FF-FC26-426C-8C6C-B3933B583ED2}"/>
    <cellStyle name="Normal 32 2 3" xfId="830" xr:uid="{A16CF329-D8CE-4459-9599-28A875CB71A4}"/>
    <cellStyle name="Normal 32 2 3 2" xfId="1892" xr:uid="{CE135131-E983-4608-8AFF-E708875BA4B7}"/>
    <cellStyle name="Normal 32 2 3 2 2" xfId="4004" xr:uid="{F9EE0C8C-BA6B-4689-A0D9-9AD8D4A936F4}"/>
    <cellStyle name="Normal 32 2 3 2 2 2" xfId="8230" xr:uid="{E497BC4E-CA6F-4498-9DD6-8D7650DA67F0}"/>
    <cellStyle name="Normal 32 2 3 2 2 2 2" xfId="16678" xr:uid="{87F13993-8566-4E76-BBDC-F71F65184017}"/>
    <cellStyle name="Normal 32 2 3 2 2 2 2 2" xfId="33618" xr:uid="{28DF480F-3DC8-452D-A5CA-E14C7545EDC7}"/>
    <cellStyle name="Normal 32 2 3 2 2 2 3" xfId="25170" xr:uid="{6A6B9B79-CE98-4559-AF33-8DCE3E8BA2C1}"/>
    <cellStyle name="Normal 32 2 3 2 2 3" xfId="12454" xr:uid="{CBE986E1-279C-4A45-97BD-6D407665C1E9}"/>
    <cellStyle name="Normal 32 2 3 2 2 3 2" xfId="29394" xr:uid="{9096AA60-C69A-44B3-94A9-D4D5F59B3964}"/>
    <cellStyle name="Normal 32 2 3 2 2 4" xfId="20946" xr:uid="{9787CAEE-6A52-4B87-894D-5DFCC251283A}"/>
    <cellStyle name="Normal 32 2 3 2 3" xfId="6118" xr:uid="{A8991010-6398-4504-B43E-F4EEBA4F8ADA}"/>
    <cellStyle name="Normal 32 2 3 2 3 2" xfId="14566" xr:uid="{EE01564D-8EC0-4CAE-A113-FA13A2659999}"/>
    <cellStyle name="Normal 32 2 3 2 3 2 2" xfId="31506" xr:uid="{65C4325C-B12A-40D0-8215-1C4BD33353ED}"/>
    <cellStyle name="Normal 32 2 3 2 3 3" xfId="23058" xr:uid="{236024E1-8A93-487B-90A6-79A0961E782E}"/>
    <cellStyle name="Normal 32 2 3 2 4" xfId="10342" xr:uid="{AD86D15E-AC41-467F-9C01-A278959CF066}"/>
    <cellStyle name="Normal 32 2 3 2 4 2" xfId="27282" xr:uid="{F17C41E3-6546-437A-98BB-E06F7EFF929F}"/>
    <cellStyle name="Normal 32 2 3 2 5" xfId="18834" xr:uid="{3E8208B0-526A-44B3-8BD4-BEA437810CA7}"/>
    <cellStyle name="Normal 32 2 3 3" xfId="2948" xr:uid="{42BA1DFA-0259-45DB-B5C7-1765FD0437FD}"/>
    <cellStyle name="Normal 32 2 3 3 2" xfId="7174" xr:uid="{61ACB0FC-FADB-4D7E-A616-14136D91342D}"/>
    <cellStyle name="Normal 32 2 3 3 2 2" xfId="15622" xr:uid="{604A7FB7-1233-49B7-9986-A5F7E9ED9578}"/>
    <cellStyle name="Normal 32 2 3 3 2 2 2" xfId="32562" xr:uid="{B7CAA2B5-FD16-4E4C-AF5F-F18C6E89A5C1}"/>
    <cellStyle name="Normal 32 2 3 3 2 3" xfId="24114" xr:uid="{100B068F-D860-4221-84EA-3E2E5AC88DC0}"/>
    <cellStyle name="Normal 32 2 3 3 3" xfId="11398" xr:uid="{02E3D31A-8763-4FEB-BF6A-BD0AF856055D}"/>
    <cellStyle name="Normal 32 2 3 3 3 2" xfId="28338" xr:uid="{6B006A30-4239-492A-8E06-BA1ADA59BE12}"/>
    <cellStyle name="Normal 32 2 3 3 4" xfId="19890" xr:uid="{452806B3-4313-438A-948B-DEB0287028A1}"/>
    <cellStyle name="Normal 32 2 3 4" xfId="5062" xr:uid="{999A7AE0-F10D-4A3C-BC5F-E29AF526F82A}"/>
    <cellStyle name="Normal 32 2 3 4 2" xfId="13510" xr:uid="{77228567-F5D3-4C2E-9C2B-CFFA4B259D5A}"/>
    <cellStyle name="Normal 32 2 3 4 2 2" xfId="30450" xr:uid="{F54A02ED-E278-4A02-9B9E-701C8417199A}"/>
    <cellStyle name="Normal 32 2 3 4 3" xfId="22002" xr:uid="{A77CE6AA-541D-4644-A71C-7A2517ED9495}"/>
    <cellStyle name="Normal 32 2 3 5" xfId="9286" xr:uid="{E00B8F7C-C5AB-40CD-9946-44EA36F2CBE4}"/>
    <cellStyle name="Normal 32 2 3 5 2" xfId="26226" xr:uid="{00A75BD5-0F0B-4367-A4A3-1A399C161274}"/>
    <cellStyle name="Normal 32 2 3 6" xfId="17778" xr:uid="{E239A477-553F-4DF3-B8AB-8CC15DA3E796}"/>
    <cellStyle name="Normal 32 2 4" xfId="1182" xr:uid="{A0052E44-0E21-47BB-B998-44AC78832FC1}"/>
    <cellStyle name="Normal 32 2 4 2" xfId="2244" xr:uid="{B6974DF8-EFD2-4989-A502-AE27770BBFF8}"/>
    <cellStyle name="Normal 32 2 4 2 2" xfId="4356" xr:uid="{F89D5EDF-E9FF-48AC-A006-F93B6616D246}"/>
    <cellStyle name="Normal 32 2 4 2 2 2" xfId="8582" xr:uid="{EFB8B39A-7EFF-4961-BE8D-9913926F7371}"/>
    <cellStyle name="Normal 32 2 4 2 2 2 2" xfId="17030" xr:uid="{D60FC338-D3A4-4E36-8DC7-F1DFFB91C292}"/>
    <cellStyle name="Normal 32 2 4 2 2 2 2 2" xfId="33970" xr:uid="{9B883BAB-0004-4364-8E38-42FCAF1C8B41}"/>
    <cellStyle name="Normal 32 2 4 2 2 2 3" xfId="25522" xr:uid="{A1D96E1D-E141-4BCE-908B-C09FAE241A22}"/>
    <cellStyle name="Normal 32 2 4 2 2 3" xfId="12806" xr:uid="{8B29B3CD-3751-42E5-A6C0-26422B22D41B}"/>
    <cellStyle name="Normal 32 2 4 2 2 3 2" xfId="29746" xr:uid="{A09D036A-E2EB-4319-AD9D-4BB3698C05DB}"/>
    <cellStyle name="Normal 32 2 4 2 2 4" xfId="21298" xr:uid="{92D7DD18-2900-490E-946D-A2E519E20037}"/>
    <cellStyle name="Normal 32 2 4 2 3" xfId="6470" xr:uid="{4910D3F5-9670-4846-A22A-CD21465CBAD9}"/>
    <cellStyle name="Normal 32 2 4 2 3 2" xfId="14918" xr:uid="{A56F0EA4-E407-4DCE-BC3C-1BFAAF630B0C}"/>
    <cellStyle name="Normal 32 2 4 2 3 2 2" xfId="31858" xr:uid="{5BAFF773-7790-4F02-9587-C888709F814C}"/>
    <cellStyle name="Normal 32 2 4 2 3 3" xfId="23410" xr:uid="{82379E4C-875B-48F9-99F7-ABE98B125B45}"/>
    <cellStyle name="Normal 32 2 4 2 4" xfId="10694" xr:uid="{042BD1B3-74D1-4758-8712-9C4AA31E84CC}"/>
    <cellStyle name="Normal 32 2 4 2 4 2" xfId="27634" xr:uid="{A745A07F-3096-42C7-8B80-46613822AE4D}"/>
    <cellStyle name="Normal 32 2 4 2 5" xfId="19186" xr:uid="{6A56F765-C965-47D0-88AC-F76C9042CB53}"/>
    <cellStyle name="Normal 32 2 4 3" xfId="3300" xr:uid="{C9357FA9-18BE-47AF-8FDD-575D35272CD8}"/>
    <cellStyle name="Normal 32 2 4 3 2" xfId="7526" xr:uid="{32FE049D-6885-4F6E-B11F-02139FF5AC08}"/>
    <cellStyle name="Normal 32 2 4 3 2 2" xfId="15974" xr:uid="{C04C43EA-2830-436E-AA68-707BE11A1CAA}"/>
    <cellStyle name="Normal 32 2 4 3 2 2 2" xfId="32914" xr:uid="{7901ECF3-6B24-4792-933D-4984C99D8FE5}"/>
    <cellStyle name="Normal 32 2 4 3 2 3" xfId="24466" xr:uid="{0BD917FC-C42F-4098-95D4-674710EA77A0}"/>
    <cellStyle name="Normal 32 2 4 3 3" xfId="11750" xr:uid="{01936FBC-8C5E-4822-997D-C9231BE804F4}"/>
    <cellStyle name="Normal 32 2 4 3 3 2" xfId="28690" xr:uid="{5D37D41E-290F-451C-9980-E1BADEB7B5BF}"/>
    <cellStyle name="Normal 32 2 4 3 4" xfId="20242" xr:uid="{A8150AC6-08B5-4B4C-B459-01EEAADF29A5}"/>
    <cellStyle name="Normal 32 2 4 4" xfId="5414" xr:uid="{9F5B722E-8F20-4DE2-843E-464323362D7D}"/>
    <cellStyle name="Normal 32 2 4 4 2" xfId="13862" xr:uid="{8523D726-D438-43F5-BF5A-A4240A627344}"/>
    <cellStyle name="Normal 32 2 4 4 2 2" xfId="30802" xr:uid="{3A204BEB-98DE-4D5D-8E1A-AD98EF897121}"/>
    <cellStyle name="Normal 32 2 4 4 3" xfId="22354" xr:uid="{1DCEBE1F-B852-4C83-AE9D-B9E1A3F27A2C}"/>
    <cellStyle name="Normal 32 2 4 5" xfId="9638" xr:uid="{06230FF0-B36C-4C08-B7C1-C8E32C2DC690}"/>
    <cellStyle name="Normal 32 2 4 5 2" xfId="26578" xr:uid="{748BE8E7-5D15-425F-9D42-A51B681663D2}"/>
    <cellStyle name="Normal 32 2 4 6" xfId="18130" xr:uid="{CC76D17D-982D-47BF-B786-35BC7EF5A03A}"/>
    <cellStyle name="Normal 32 2 5" xfId="1364" xr:uid="{AFD9F20A-0A56-4B06-B852-9BAE622A53BF}"/>
    <cellStyle name="Normal 32 2 5 2" xfId="2420" xr:uid="{2AF76D91-9F5C-41B3-A4A4-9FB55C086793}"/>
    <cellStyle name="Normal 32 2 5 2 2" xfId="4532" xr:uid="{0C5294DB-7421-4038-AF80-697DFE5E5B9A}"/>
    <cellStyle name="Normal 32 2 5 2 2 2" xfId="8758" xr:uid="{1FB96AED-1172-4F46-89D2-F2FB3B30CB70}"/>
    <cellStyle name="Normal 32 2 5 2 2 2 2" xfId="17206" xr:uid="{15E8231E-9A8E-4B94-A1D2-F044EAC9F725}"/>
    <cellStyle name="Normal 32 2 5 2 2 2 2 2" xfId="34146" xr:uid="{8F7A085A-C934-4963-A2EA-D2C595E91230}"/>
    <cellStyle name="Normal 32 2 5 2 2 2 3" xfId="25698" xr:uid="{7B057C7F-05D4-45B2-B516-71D44E47C908}"/>
    <cellStyle name="Normal 32 2 5 2 2 3" xfId="12982" xr:uid="{730AA689-A588-4D24-87E9-F448CC3ED30A}"/>
    <cellStyle name="Normal 32 2 5 2 2 3 2" xfId="29922" xr:uid="{D12AF29D-6304-48C6-94D9-CA55542F787F}"/>
    <cellStyle name="Normal 32 2 5 2 2 4" xfId="21474" xr:uid="{92931F6A-A1B9-4565-9838-0B811E39EA3B}"/>
    <cellStyle name="Normal 32 2 5 2 3" xfId="6646" xr:uid="{CFF6AC04-D7E6-4297-98BB-7A70F5FDD825}"/>
    <cellStyle name="Normal 32 2 5 2 3 2" xfId="15094" xr:uid="{8E6AC252-2533-4350-8065-74A99806491D}"/>
    <cellStyle name="Normal 32 2 5 2 3 2 2" xfId="32034" xr:uid="{263F6F8C-F847-45F7-9379-C108816B09EA}"/>
    <cellStyle name="Normal 32 2 5 2 3 3" xfId="23586" xr:uid="{3F585286-B533-4F75-96B7-56F4EEEED31C}"/>
    <cellStyle name="Normal 32 2 5 2 4" xfId="10870" xr:uid="{9779191A-4271-4488-86B5-9FECDD05D1FB}"/>
    <cellStyle name="Normal 32 2 5 2 4 2" xfId="27810" xr:uid="{375E0B2C-E776-4828-8C1B-80913FB0F906}"/>
    <cellStyle name="Normal 32 2 5 2 5" xfId="19362" xr:uid="{7773CCB5-4DA8-4C86-9210-02D4A3A88921}"/>
    <cellStyle name="Normal 32 2 5 3" xfId="3476" xr:uid="{2C1188FC-BD2F-40B7-9063-29A68288CD6F}"/>
    <cellStyle name="Normal 32 2 5 3 2" xfId="7702" xr:uid="{69DE762D-4B07-4F88-A2CE-2F4DE0BFCF6C}"/>
    <cellStyle name="Normal 32 2 5 3 2 2" xfId="16150" xr:uid="{E5621D3C-B414-4AA9-8A8A-3A4C07A0044C}"/>
    <cellStyle name="Normal 32 2 5 3 2 2 2" xfId="33090" xr:uid="{676B7920-3772-492B-9168-A0D36BB71C09}"/>
    <cellStyle name="Normal 32 2 5 3 2 3" xfId="24642" xr:uid="{48802995-906C-402F-87E2-F53E0DE1372E}"/>
    <cellStyle name="Normal 32 2 5 3 3" xfId="11926" xr:uid="{05324C4A-2D87-40FA-9972-A96CB400AFB7}"/>
    <cellStyle name="Normal 32 2 5 3 3 2" xfId="28866" xr:uid="{52A95F78-2711-4D38-8B7B-68C44978DDCE}"/>
    <cellStyle name="Normal 32 2 5 3 4" xfId="20418" xr:uid="{15A01A73-4695-42E6-AE77-B208252D0BB6}"/>
    <cellStyle name="Normal 32 2 5 4" xfId="5590" xr:uid="{199B6591-7309-4A32-A695-CCEE1C80BEC9}"/>
    <cellStyle name="Normal 32 2 5 4 2" xfId="14038" xr:uid="{0B69FFCF-7737-44BB-8662-A290DAA0494F}"/>
    <cellStyle name="Normal 32 2 5 4 2 2" xfId="30978" xr:uid="{D056E30C-7402-46B8-8A67-A7FE6F8CE962}"/>
    <cellStyle name="Normal 32 2 5 4 3" xfId="22530" xr:uid="{5152E98E-9398-4A55-B175-42FE34FBF754}"/>
    <cellStyle name="Normal 32 2 5 5" xfId="9814" xr:uid="{C2FF85F2-4C7B-4B4B-9876-A16A50A4069C}"/>
    <cellStyle name="Normal 32 2 5 5 2" xfId="26754" xr:uid="{8940EAE3-81CB-4AEE-8A03-B2A5561901A0}"/>
    <cellStyle name="Normal 32 2 5 6" xfId="18306" xr:uid="{55EB3572-17BB-44D9-AF67-81D52FD2ACA6}"/>
    <cellStyle name="Normal 32 2 6" xfId="1540" xr:uid="{9741D0E6-2FF7-4C2F-A219-EBA6395542A5}"/>
    <cellStyle name="Normal 32 2 6 2" xfId="3652" xr:uid="{E849801C-DA5A-42FE-A5AA-A0CC1D93D37C}"/>
    <cellStyle name="Normal 32 2 6 2 2" xfId="7878" xr:uid="{1F5DFB64-7163-4FF2-9392-FB2C7C54125F}"/>
    <cellStyle name="Normal 32 2 6 2 2 2" xfId="16326" xr:uid="{193FE491-46FA-4C47-8D0A-15D83C1F1F61}"/>
    <cellStyle name="Normal 32 2 6 2 2 2 2" xfId="33266" xr:uid="{C18BF32B-6982-4C63-B628-AC019A1C2525}"/>
    <cellStyle name="Normal 32 2 6 2 2 3" xfId="24818" xr:uid="{2FD073D1-9C04-4B7B-B6D8-3D25B54E037B}"/>
    <cellStyle name="Normal 32 2 6 2 3" xfId="12102" xr:uid="{DBD85F1F-72B9-4936-A807-DCBB9AD3A4DF}"/>
    <cellStyle name="Normal 32 2 6 2 3 2" xfId="29042" xr:uid="{5413B56F-864B-4679-B7C8-B51461DF40D4}"/>
    <cellStyle name="Normal 32 2 6 2 4" xfId="20594" xr:uid="{3F355D3A-9BF6-42DF-908C-6F21D0525B40}"/>
    <cellStyle name="Normal 32 2 6 3" xfId="5766" xr:uid="{5ADB3B53-B245-4CA7-B79F-24CC93F8186E}"/>
    <cellStyle name="Normal 32 2 6 3 2" xfId="14214" xr:uid="{84264791-5045-4F7D-A28E-23F67935CBEF}"/>
    <cellStyle name="Normal 32 2 6 3 2 2" xfId="31154" xr:uid="{BE3D7C37-281C-4CF0-9029-2DD7F6D68BD5}"/>
    <cellStyle name="Normal 32 2 6 3 3" xfId="22706" xr:uid="{E3E58592-B430-4A8C-9208-69244E0B11AC}"/>
    <cellStyle name="Normal 32 2 6 4" xfId="9990" xr:uid="{665D8727-B477-46DD-86A8-98FA32207F37}"/>
    <cellStyle name="Normal 32 2 6 4 2" xfId="26930" xr:uid="{3B62BEBD-1640-4333-8F49-D7734A0C2E56}"/>
    <cellStyle name="Normal 32 2 6 5" xfId="18482" xr:uid="{F88F1312-C943-48D9-81DD-D267C5C0BDF7}"/>
    <cellStyle name="Normal 32 2 7" xfId="2596" xr:uid="{3707B950-2350-43D6-A589-BFA48B7CCCEB}"/>
    <cellStyle name="Normal 32 2 7 2" xfId="6822" xr:uid="{E4B90A27-14D8-4348-B878-36BCAC321053}"/>
    <cellStyle name="Normal 32 2 7 2 2" xfId="15270" xr:uid="{B8C5BED2-E340-4433-8180-9F4948F05637}"/>
    <cellStyle name="Normal 32 2 7 2 2 2" xfId="32210" xr:uid="{E25B3BED-7CB5-47A9-BAD5-74AAB50622F2}"/>
    <cellStyle name="Normal 32 2 7 2 3" xfId="23762" xr:uid="{5264FB4E-C8C2-421C-A6AF-6E7900A226C5}"/>
    <cellStyle name="Normal 32 2 7 3" xfId="11046" xr:uid="{ABABCCBF-C8BC-495D-9CC5-A487D7B39A6E}"/>
    <cellStyle name="Normal 32 2 7 3 2" xfId="27986" xr:uid="{1B644B19-50D7-46E6-B8C1-62F53D258E53}"/>
    <cellStyle name="Normal 32 2 7 4" xfId="19538" xr:uid="{3D25C6A0-5EC9-406C-B6D0-EA8CD7642FE6}"/>
    <cellStyle name="Normal 32 2 8" xfId="4709" xr:uid="{2CDD0568-1F1B-442E-BB8E-2C73DF1E02A0}"/>
    <cellStyle name="Normal 32 2 8 2" xfId="13158" xr:uid="{B7E2C09A-C83A-48EA-92F3-D5AB659DE8AC}"/>
    <cellStyle name="Normal 32 2 8 2 2" xfId="30098" xr:uid="{218F2B3B-167D-4C1E-9141-74A9ECA546A1}"/>
    <cellStyle name="Normal 32 2 8 3" xfId="21650" xr:uid="{8831CB95-EFF6-4838-B519-BD5EDE2EB159}"/>
    <cellStyle name="Normal 32 2 9" xfId="8934" xr:uid="{A07AA96B-8FA8-4D2D-AB6B-2F00AD872C6B}"/>
    <cellStyle name="Normal 32 2 9 2" xfId="25874" xr:uid="{15580035-2528-45F6-89BF-4AE694B4FA04}"/>
    <cellStyle name="Normal 32 3" xfId="348" xr:uid="{A3CA96A2-1D99-4E5D-B517-ABCB149C5AB1}"/>
    <cellStyle name="Normal 32 3 10" xfId="17427" xr:uid="{7268BA04-75D7-46D6-A228-AFC237F99920}"/>
    <cellStyle name="Normal 32 3 2" xfId="655" xr:uid="{15F83967-3FF7-44F7-90A3-4928FF4275E4}"/>
    <cellStyle name="Normal 32 3 2 2" xfId="1007" xr:uid="{3C581DBB-B49D-45D5-A758-8DFB8E619408}"/>
    <cellStyle name="Normal 32 3 2 2 2" xfId="2069" xr:uid="{C7CBF9C9-3ABA-4130-AF45-597B8F137D4D}"/>
    <cellStyle name="Normal 32 3 2 2 2 2" xfId="4181" xr:uid="{D54C25B8-08B9-4D5D-A61C-A968CB7B207D}"/>
    <cellStyle name="Normal 32 3 2 2 2 2 2" xfId="8407" xr:uid="{C33B2CE7-BD96-4D6D-ADAA-F4B8498EADD1}"/>
    <cellStyle name="Normal 32 3 2 2 2 2 2 2" xfId="16855" xr:uid="{0BD3C3F4-C75B-4EEB-82A1-57269368B93C}"/>
    <cellStyle name="Normal 32 3 2 2 2 2 2 2 2" xfId="33795" xr:uid="{63AA8ED2-55BF-45A0-BAD5-C3EADDDD9927}"/>
    <cellStyle name="Normal 32 3 2 2 2 2 2 3" xfId="25347" xr:uid="{D0DF25B4-212F-4A01-8192-D9F1707C22DC}"/>
    <cellStyle name="Normal 32 3 2 2 2 2 3" xfId="12631" xr:uid="{517746AA-8422-4FCF-BA8F-01D287BC29FF}"/>
    <cellStyle name="Normal 32 3 2 2 2 2 3 2" xfId="29571" xr:uid="{E0972DD8-F372-46CD-91F1-E9418D9AC638}"/>
    <cellStyle name="Normal 32 3 2 2 2 2 4" xfId="21123" xr:uid="{45AFFC37-E9A3-4AC7-9727-173133D7D697}"/>
    <cellStyle name="Normal 32 3 2 2 2 3" xfId="6295" xr:uid="{0BF5E9A0-36A0-4AD4-8730-4C82603C78BF}"/>
    <cellStyle name="Normal 32 3 2 2 2 3 2" xfId="14743" xr:uid="{3571ADD9-1828-4B2C-ADDE-201C94C07689}"/>
    <cellStyle name="Normal 32 3 2 2 2 3 2 2" xfId="31683" xr:uid="{232AC7E8-9E4E-418F-816C-E7278B673E82}"/>
    <cellStyle name="Normal 32 3 2 2 2 3 3" xfId="23235" xr:uid="{268A077E-B379-4CC0-8A9F-974674436C9D}"/>
    <cellStyle name="Normal 32 3 2 2 2 4" xfId="10519" xr:uid="{7DF212FB-2E6B-45EB-B16C-1F798A8A39E2}"/>
    <cellStyle name="Normal 32 3 2 2 2 4 2" xfId="27459" xr:uid="{06EFF47C-A0CB-4FDE-A3A9-AB244B81A10D}"/>
    <cellStyle name="Normal 32 3 2 2 2 5" xfId="19011" xr:uid="{9C2934B1-7E1C-45D6-B2DF-CA5D240BE3E3}"/>
    <cellStyle name="Normal 32 3 2 2 3" xfId="3125" xr:uid="{46701128-28BB-485F-AD10-1BBF9A0D6788}"/>
    <cellStyle name="Normal 32 3 2 2 3 2" xfId="7351" xr:uid="{86E37902-75D6-409B-A201-14FE9EB5FCF7}"/>
    <cellStyle name="Normal 32 3 2 2 3 2 2" xfId="15799" xr:uid="{48399FB4-9F5A-4A37-8A0C-30A6F7CB10AB}"/>
    <cellStyle name="Normal 32 3 2 2 3 2 2 2" xfId="32739" xr:uid="{4ABABB69-6B7B-4F32-972F-11FEEA6C823C}"/>
    <cellStyle name="Normal 32 3 2 2 3 2 3" xfId="24291" xr:uid="{2BC9FEAB-3846-4DB5-9A57-48C24752AA70}"/>
    <cellStyle name="Normal 32 3 2 2 3 3" xfId="11575" xr:uid="{CCEA5FE0-9F6F-462E-B0E8-2E64C18B660C}"/>
    <cellStyle name="Normal 32 3 2 2 3 3 2" xfId="28515" xr:uid="{C8DB8893-813C-472F-9F5D-6B7368A03EC2}"/>
    <cellStyle name="Normal 32 3 2 2 3 4" xfId="20067" xr:uid="{0B4F1581-CFC4-46E0-8D24-7145E312E8E3}"/>
    <cellStyle name="Normal 32 3 2 2 4" xfId="5239" xr:uid="{C1C9183A-1DDD-4206-A7EE-F2F6757646B1}"/>
    <cellStyle name="Normal 32 3 2 2 4 2" xfId="13687" xr:uid="{E2BB562A-AB30-4186-A0A3-C35BA332F0FE}"/>
    <cellStyle name="Normal 32 3 2 2 4 2 2" xfId="30627" xr:uid="{05873750-133F-4376-959C-9744BD5CBB2A}"/>
    <cellStyle name="Normal 32 3 2 2 4 3" xfId="22179" xr:uid="{F11A131A-67C1-4734-963F-AD4BFF45686E}"/>
    <cellStyle name="Normal 32 3 2 2 5" xfId="9463" xr:uid="{C11872AD-60B6-42F6-9179-B816EB5E3B81}"/>
    <cellStyle name="Normal 32 3 2 2 5 2" xfId="26403" xr:uid="{9F0AC08D-EAA9-4081-8A42-6F1AC0F09412}"/>
    <cellStyle name="Normal 32 3 2 2 6" xfId="17955" xr:uid="{1042383B-6CB6-49FA-855F-F864CC84E8E7}"/>
    <cellStyle name="Normal 32 3 2 3" xfId="1717" xr:uid="{7CCF5FDC-B1A8-43E8-8826-E500637DE912}"/>
    <cellStyle name="Normal 32 3 2 3 2" xfId="3829" xr:uid="{2362DFA7-FF4F-41DB-809B-84344BD9D826}"/>
    <cellStyle name="Normal 32 3 2 3 2 2" xfId="8055" xr:uid="{E0248C71-0BC9-4A09-8E28-432B9F42CB7A}"/>
    <cellStyle name="Normal 32 3 2 3 2 2 2" xfId="16503" xr:uid="{9210789D-C809-484E-9803-25B452FABFFA}"/>
    <cellStyle name="Normal 32 3 2 3 2 2 2 2" xfId="33443" xr:uid="{0EA1C287-567A-4168-A1AF-4D637A6C097A}"/>
    <cellStyle name="Normal 32 3 2 3 2 2 3" xfId="24995" xr:uid="{17FEA125-51A7-4D1F-B1BD-A594198C004D}"/>
    <cellStyle name="Normal 32 3 2 3 2 3" xfId="12279" xr:uid="{741C6767-761E-4EC2-AC6B-8B8947AACB52}"/>
    <cellStyle name="Normal 32 3 2 3 2 3 2" xfId="29219" xr:uid="{7B7630C0-E473-4427-AE7B-C03FBB253D18}"/>
    <cellStyle name="Normal 32 3 2 3 2 4" xfId="20771" xr:uid="{F8A5989D-55E0-4220-AC04-AD5DAA97FF31}"/>
    <cellStyle name="Normal 32 3 2 3 3" xfId="5943" xr:uid="{955B5738-4DDA-4E98-B71F-72D752E196C1}"/>
    <cellStyle name="Normal 32 3 2 3 3 2" xfId="14391" xr:uid="{F1E0C244-8704-457B-91CF-EC0729AD4F9B}"/>
    <cellStyle name="Normal 32 3 2 3 3 2 2" xfId="31331" xr:uid="{F0573912-8A3A-4C21-BC6D-69EAB0E8C449}"/>
    <cellStyle name="Normal 32 3 2 3 3 3" xfId="22883" xr:uid="{6F59C10D-6556-47EA-8C96-3C8A56F0D129}"/>
    <cellStyle name="Normal 32 3 2 3 4" xfId="10167" xr:uid="{8FF39557-154A-4115-B77E-C68FFC4655A9}"/>
    <cellStyle name="Normal 32 3 2 3 4 2" xfId="27107" xr:uid="{4BCB0687-A52F-4E5F-8934-0D5513BCB3E3}"/>
    <cellStyle name="Normal 32 3 2 3 5" xfId="18659" xr:uid="{C8DC0B44-2D99-4F74-B36C-8CDACC0EC548}"/>
    <cellStyle name="Normal 32 3 2 4" xfId="2773" xr:uid="{D6FB2679-AB59-4D30-B302-C10D0064C297}"/>
    <cellStyle name="Normal 32 3 2 4 2" xfId="6999" xr:uid="{8CD72E3F-C8BD-4879-A559-7B66D088CAFC}"/>
    <cellStyle name="Normal 32 3 2 4 2 2" xfId="15447" xr:uid="{73459DB4-2C96-4B56-AEC9-9D4C95AFC64B}"/>
    <cellStyle name="Normal 32 3 2 4 2 2 2" xfId="32387" xr:uid="{537CB593-3BA8-4C0B-9A51-CB66AAA893BC}"/>
    <cellStyle name="Normal 32 3 2 4 2 3" xfId="23939" xr:uid="{65FC72FE-2B4E-4FAD-9FB3-B91B443B7773}"/>
    <cellStyle name="Normal 32 3 2 4 3" xfId="11223" xr:uid="{451DB95D-9C2D-4629-98CA-C3C18A86A4D7}"/>
    <cellStyle name="Normal 32 3 2 4 3 2" xfId="28163" xr:uid="{A1976A48-25E8-43E5-BAEB-BFDB06F7CAB6}"/>
    <cellStyle name="Normal 32 3 2 4 4" xfId="19715" xr:uid="{73BDB7C3-4716-43C0-993F-75AF7E5DD0EF}"/>
    <cellStyle name="Normal 32 3 2 5" xfId="4887" xr:uid="{2CAE4EF4-3448-4083-8110-D50D666AA950}"/>
    <cellStyle name="Normal 32 3 2 5 2" xfId="13335" xr:uid="{27461D64-A326-4EEC-B06D-0236FC159220}"/>
    <cellStyle name="Normal 32 3 2 5 2 2" xfId="30275" xr:uid="{74A72C40-20D0-4DB8-9758-2B9CB0EF7264}"/>
    <cellStyle name="Normal 32 3 2 5 3" xfId="21827" xr:uid="{F90F94E9-9C86-4F91-AA31-759F8FC8E9FD}"/>
    <cellStyle name="Normal 32 3 2 6" xfId="9111" xr:uid="{1A1447E5-542F-4960-B27B-FDEC03848F0A}"/>
    <cellStyle name="Normal 32 3 2 6 2" xfId="26051" xr:uid="{F801FEF1-18E3-4B12-B646-32198C2661C8}"/>
    <cellStyle name="Normal 32 3 2 7" xfId="17603" xr:uid="{0CD8E025-5124-4939-8DDF-56386A21BCCC}"/>
    <cellStyle name="Normal 32 3 3" xfId="831" xr:uid="{B49D8589-F781-48E6-BCD0-1F7F96700407}"/>
    <cellStyle name="Normal 32 3 3 2" xfId="1893" xr:uid="{A95A48B3-BEBD-46B5-96D6-DBF1C76F9BB4}"/>
    <cellStyle name="Normal 32 3 3 2 2" xfId="4005" xr:uid="{A29ECF8F-7457-49EB-BE18-64A3D5F5FB6A}"/>
    <cellStyle name="Normal 32 3 3 2 2 2" xfId="8231" xr:uid="{CFDCB74E-AD4C-46C8-9826-F00E2286FEC0}"/>
    <cellStyle name="Normal 32 3 3 2 2 2 2" xfId="16679" xr:uid="{ACDDB80F-C7E5-46E4-9F28-2C1E2A9BEF72}"/>
    <cellStyle name="Normal 32 3 3 2 2 2 2 2" xfId="33619" xr:uid="{B11260A1-1A5C-4B8D-B70C-7FC270213E6C}"/>
    <cellStyle name="Normal 32 3 3 2 2 2 3" xfId="25171" xr:uid="{7A6D6200-06DF-4E09-B4D4-7563B2AC2E19}"/>
    <cellStyle name="Normal 32 3 3 2 2 3" xfId="12455" xr:uid="{7B80B0B2-AEBC-4151-8F59-E25B4A4F8C7C}"/>
    <cellStyle name="Normal 32 3 3 2 2 3 2" xfId="29395" xr:uid="{276D376A-5841-4F5B-A95D-440468742F71}"/>
    <cellStyle name="Normal 32 3 3 2 2 4" xfId="20947" xr:uid="{33B39D33-5695-4F7D-B3AD-3447CE63D18C}"/>
    <cellStyle name="Normal 32 3 3 2 3" xfId="6119" xr:uid="{7ED7C086-82E0-47C8-B4F6-60E97FEF2445}"/>
    <cellStyle name="Normal 32 3 3 2 3 2" xfId="14567" xr:uid="{6A189368-DAB8-4033-8DA7-4EC5404E3BB2}"/>
    <cellStyle name="Normal 32 3 3 2 3 2 2" xfId="31507" xr:uid="{C68D8C85-07A5-481B-B920-E46E5A6E5EA4}"/>
    <cellStyle name="Normal 32 3 3 2 3 3" xfId="23059" xr:uid="{126BD900-2120-45E4-A0BD-6AB7A141BCC7}"/>
    <cellStyle name="Normal 32 3 3 2 4" xfId="10343" xr:uid="{EBF095A8-3E04-468F-9726-BE18DB5B03E6}"/>
    <cellStyle name="Normal 32 3 3 2 4 2" xfId="27283" xr:uid="{E0C7B2D5-5F4B-4533-96BD-5E81F771CC80}"/>
    <cellStyle name="Normal 32 3 3 2 5" xfId="18835" xr:uid="{A9D13832-1537-4E0C-82A3-00A7EA6D7C46}"/>
    <cellStyle name="Normal 32 3 3 3" xfId="2949" xr:uid="{3A4FEC01-836B-4AEA-86BA-4DFFCCE6865B}"/>
    <cellStyle name="Normal 32 3 3 3 2" xfId="7175" xr:uid="{88127768-9DB2-40E2-9BE3-37A93CAD4667}"/>
    <cellStyle name="Normal 32 3 3 3 2 2" xfId="15623" xr:uid="{3F474241-56D8-49CA-9F77-7BE376BFC49F}"/>
    <cellStyle name="Normal 32 3 3 3 2 2 2" xfId="32563" xr:uid="{72D235FF-D086-4EDD-8054-796DE28900D6}"/>
    <cellStyle name="Normal 32 3 3 3 2 3" xfId="24115" xr:uid="{17813992-8D77-4789-821E-1E176433F16B}"/>
    <cellStyle name="Normal 32 3 3 3 3" xfId="11399" xr:uid="{167B82D9-CCF2-4DB7-BC46-281367B84C40}"/>
    <cellStyle name="Normal 32 3 3 3 3 2" xfId="28339" xr:uid="{87D9B0DF-08CE-44D7-9AE4-4F6541C9DC02}"/>
    <cellStyle name="Normal 32 3 3 3 4" xfId="19891" xr:uid="{E9E7B79E-92B7-4B96-8EDB-54A5BB4C4237}"/>
    <cellStyle name="Normal 32 3 3 4" xfId="5063" xr:uid="{1D16F718-468D-43D9-9FCA-965DFF33EF8C}"/>
    <cellStyle name="Normal 32 3 3 4 2" xfId="13511" xr:uid="{27F285EE-7B88-435D-8665-E8A15E42B060}"/>
    <cellStyle name="Normal 32 3 3 4 2 2" xfId="30451" xr:uid="{C503E8D0-C457-4FAA-AACD-53F75F865D91}"/>
    <cellStyle name="Normal 32 3 3 4 3" xfId="22003" xr:uid="{B00D38DD-2E8E-4042-8D60-12A5251DCEBD}"/>
    <cellStyle name="Normal 32 3 3 5" xfId="9287" xr:uid="{4BCEB4C8-7926-4EF8-B6D2-70729FFE4292}"/>
    <cellStyle name="Normal 32 3 3 5 2" xfId="26227" xr:uid="{ADCE93D2-FD88-4FCD-8E34-DEAE7AC73FDB}"/>
    <cellStyle name="Normal 32 3 3 6" xfId="17779" xr:uid="{F304EBA2-6712-4362-8F5F-61F498AD35BB}"/>
    <cellStyle name="Normal 32 3 4" xfId="1183" xr:uid="{BD2D7AB5-F7FF-4C41-B3D5-096E30A9424C}"/>
    <cellStyle name="Normal 32 3 4 2" xfId="2245" xr:uid="{1E33F1C8-0795-495E-941D-68BA1C30171A}"/>
    <cellStyle name="Normal 32 3 4 2 2" xfId="4357" xr:uid="{73B68742-D373-4B01-973F-8FBE80EBD0C4}"/>
    <cellStyle name="Normal 32 3 4 2 2 2" xfId="8583" xr:uid="{C2427A2D-476D-4160-A2FB-10DEB2211D3D}"/>
    <cellStyle name="Normal 32 3 4 2 2 2 2" xfId="17031" xr:uid="{BFA1E4C7-32A0-4028-81F5-3ACE07AE6DC9}"/>
    <cellStyle name="Normal 32 3 4 2 2 2 2 2" xfId="33971" xr:uid="{A53F3B9E-1F36-4EDA-8C8B-5C4E21122254}"/>
    <cellStyle name="Normal 32 3 4 2 2 2 3" xfId="25523" xr:uid="{89567802-DBE4-43A4-9822-E3AEBD69FBEE}"/>
    <cellStyle name="Normal 32 3 4 2 2 3" xfId="12807" xr:uid="{E6EB68F5-4C13-4CDD-A224-5DE0FD00E49C}"/>
    <cellStyle name="Normal 32 3 4 2 2 3 2" xfId="29747" xr:uid="{7B715A7F-CFE8-46EB-9766-AADA06061CA5}"/>
    <cellStyle name="Normal 32 3 4 2 2 4" xfId="21299" xr:uid="{3CF38203-3C3C-462F-84FD-63BB2F615E84}"/>
    <cellStyle name="Normal 32 3 4 2 3" xfId="6471" xr:uid="{6D71A4E5-CDBF-44C4-92C3-1D0457E2FEE2}"/>
    <cellStyle name="Normal 32 3 4 2 3 2" xfId="14919" xr:uid="{B84EE8D0-8A87-49D0-9F67-3FBFDCF36AFB}"/>
    <cellStyle name="Normal 32 3 4 2 3 2 2" xfId="31859" xr:uid="{65BAC952-A26D-4609-8F1A-DDB15ABE4858}"/>
    <cellStyle name="Normal 32 3 4 2 3 3" xfId="23411" xr:uid="{C8D7373E-08A3-47C4-8A21-3D50AF76F767}"/>
    <cellStyle name="Normal 32 3 4 2 4" xfId="10695" xr:uid="{22E582E0-8955-4EAF-8ABF-386EB155712B}"/>
    <cellStyle name="Normal 32 3 4 2 4 2" xfId="27635" xr:uid="{087A9692-77B5-41A9-99AB-35962795D7A1}"/>
    <cellStyle name="Normal 32 3 4 2 5" xfId="19187" xr:uid="{A88770F9-2954-41F3-BE40-81A4A7C649B9}"/>
    <cellStyle name="Normal 32 3 4 3" xfId="3301" xr:uid="{4F9BDC63-7D84-49F1-BCC6-061D7195BAE3}"/>
    <cellStyle name="Normal 32 3 4 3 2" xfId="7527" xr:uid="{05171984-6B27-4958-8B54-8794F363A01C}"/>
    <cellStyle name="Normal 32 3 4 3 2 2" xfId="15975" xr:uid="{A7B0B7CD-5B25-4341-9B44-C335C1A0D93F}"/>
    <cellStyle name="Normal 32 3 4 3 2 2 2" xfId="32915" xr:uid="{843CB0F4-9FAF-4133-B935-4757B9546CEA}"/>
    <cellStyle name="Normal 32 3 4 3 2 3" xfId="24467" xr:uid="{9310BD01-E6A3-4243-97B0-5528440A234C}"/>
    <cellStyle name="Normal 32 3 4 3 3" xfId="11751" xr:uid="{6BB2D95B-0B48-49D5-9EB9-CD749850B9F4}"/>
    <cellStyle name="Normal 32 3 4 3 3 2" xfId="28691" xr:uid="{94C4D678-FB59-45F4-A54F-8792D25C172E}"/>
    <cellStyle name="Normal 32 3 4 3 4" xfId="20243" xr:uid="{3F47F86A-292C-4548-8E31-BFAB5D1F0C13}"/>
    <cellStyle name="Normal 32 3 4 4" xfId="5415" xr:uid="{661330C1-3F2B-4646-B6B1-2110A27922F2}"/>
    <cellStyle name="Normal 32 3 4 4 2" xfId="13863" xr:uid="{C7A50AD4-FC6E-44B3-9CEE-4C4F88CBBEDA}"/>
    <cellStyle name="Normal 32 3 4 4 2 2" xfId="30803" xr:uid="{6F57B2AA-42F1-4DEF-B376-BC51294E400F}"/>
    <cellStyle name="Normal 32 3 4 4 3" xfId="22355" xr:uid="{68105074-027D-4A47-8564-DDA928F76E51}"/>
    <cellStyle name="Normal 32 3 4 5" xfId="9639" xr:uid="{44B7AAF3-4BA9-43A7-A257-4CD5BB978FCB}"/>
    <cellStyle name="Normal 32 3 4 5 2" xfId="26579" xr:uid="{35E0B964-86D2-4A05-BF28-2F69D27E6437}"/>
    <cellStyle name="Normal 32 3 4 6" xfId="18131" xr:uid="{E2560B85-21C5-4C83-86F2-592996667728}"/>
    <cellStyle name="Normal 32 3 5" xfId="1365" xr:uid="{6B1975A6-B302-4089-ABE7-63113D07BA4B}"/>
    <cellStyle name="Normal 32 3 5 2" xfId="2421" xr:uid="{BC117C23-A92D-4FBC-B011-96393B1A64D7}"/>
    <cellStyle name="Normal 32 3 5 2 2" xfId="4533" xr:uid="{5B38DC22-158B-4D29-9E93-53617D79EEA3}"/>
    <cellStyle name="Normal 32 3 5 2 2 2" xfId="8759" xr:uid="{EF15FB72-87DD-41C9-A826-91CDF46DAE60}"/>
    <cellStyle name="Normal 32 3 5 2 2 2 2" xfId="17207" xr:uid="{B5434366-3D48-486A-904E-D36A7A4A6E50}"/>
    <cellStyle name="Normal 32 3 5 2 2 2 2 2" xfId="34147" xr:uid="{C5C32695-93A3-4273-BAB2-4C2EAF8C24A2}"/>
    <cellStyle name="Normal 32 3 5 2 2 2 3" xfId="25699" xr:uid="{FA7BA0B4-C9E7-4EB2-9B21-506DBC7AEB77}"/>
    <cellStyle name="Normal 32 3 5 2 2 3" xfId="12983" xr:uid="{5C399402-F8B5-4DF1-92FC-AD0A8A4CB794}"/>
    <cellStyle name="Normal 32 3 5 2 2 3 2" xfId="29923" xr:uid="{4A744CB0-5690-478A-8594-4B939E298F3E}"/>
    <cellStyle name="Normal 32 3 5 2 2 4" xfId="21475" xr:uid="{4AEC55A6-6913-4164-BCAB-DF472A9E617F}"/>
    <cellStyle name="Normal 32 3 5 2 3" xfId="6647" xr:uid="{DD405433-4152-41A3-8711-462A2E52CADB}"/>
    <cellStyle name="Normal 32 3 5 2 3 2" xfId="15095" xr:uid="{21860866-B685-4D5D-8A8E-6898F6F3C9F6}"/>
    <cellStyle name="Normal 32 3 5 2 3 2 2" xfId="32035" xr:uid="{ED06B4DF-6BA8-483A-8AAD-775312F03AE6}"/>
    <cellStyle name="Normal 32 3 5 2 3 3" xfId="23587" xr:uid="{2F46B5D7-EA20-4995-AE4E-55BDF3EED63B}"/>
    <cellStyle name="Normal 32 3 5 2 4" xfId="10871" xr:uid="{BC8C0D11-3AC1-4A64-B8F8-F40E9E06E588}"/>
    <cellStyle name="Normal 32 3 5 2 4 2" xfId="27811" xr:uid="{0F68F110-3F5B-42D3-B35F-5C1C885B0D71}"/>
    <cellStyle name="Normal 32 3 5 2 5" xfId="19363" xr:uid="{46C925B8-D34A-4066-88FA-5C00585EFC05}"/>
    <cellStyle name="Normal 32 3 5 3" xfId="3477" xr:uid="{C498B82E-734C-4335-B4FA-C6E068927E1D}"/>
    <cellStyle name="Normal 32 3 5 3 2" xfId="7703" xr:uid="{CE021916-9A43-43CB-B222-F46AD7534CD9}"/>
    <cellStyle name="Normal 32 3 5 3 2 2" xfId="16151" xr:uid="{666DC238-E67B-436E-A3C8-5DE692587B40}"/>
    <cellStyle name="Normal 32 3 5 3 2 2 2" xfId="33091" xr:uid="{F744F3A9-DB0C-4F76-804D-4DC406D032C1}"/>
    <cellStyle name="Normal 32 3 5 3 2 3" xfId="24643" xr:uid="{C7EC898D-5AF4-4E30-A0C8-975E597F3F1E}"/>
    <cellStyle name="Normal 32 3 5 3 3" xfId="11927" xr:uid="{AA69C798-7F15-4B99-AD74-06C2CDA186C9}"/>
    <cellStyle name="Normal 32 3 5 3 3 2" xfId="28867" xr:uid="{828C29F6-C772-4C4E-9A12-923F916C963D}"/>
    <cellStyle name="Normal 32 3 5 3 4" xfId="20419" xr:uid="{B9C0946D-A28E-4ACC-B2A8-C569E1C761FA}"/>
    <cellStyle name="Normal 32 3 5 4" xfId="5591" xr:uid="{ED0604C6-054B-4209-B7E5-A8AC846E0FCE}"/>
    <cellStyle name="Normal 32 3 5 4 2" xfId="14039" xr:uid="{7F3F9C85-C274-495F-9C96-9363F477E66E}"/>
    <cellStyle name="Normal 32 3 5 4 2 2" xfId="30979" xr:uid="{B2FD7DB7-8A6A-4389-9283-BAA17889AB66}"/>
    <cellStyle name="Normal 32 3 5 4 3" xfId="22531" xr:uid="{CED27A25-9271-4BE7-A985-6EDA6D44D501}"/>
    <cellStyle name="Normal 32 3 5 5" xfId="9815" xr:uid="{59594A4F-13EE-4EBC-841D-2B77039CAFC7}"/>
    <cellStyle name="Normal 32 3 5 5 2" xfId="26755" xr:uid="{7234A8C0-28CA-410C-8BC0-13335E85C411}"/>
    <cellStyle name="Normal 32 3 5 6" xfId="18307" xr:uid="{D8C25855-ED46-42D1-AC3C-DD5BA410346A}"/>
    <cellStyle name="Normal 32 3 6" xfId="1541" xr:uid="{33337228-34D7-4B96-B792-345F9E7BFEF5}"/>
    <cellStyle name="Normal 32 3 6 2" xfId="3653" xr:uid="{86FD9A7E-881B-4E81-97B6-0631479ACE26}"/>
    <cellStyle name="Normal 32 3 6 2 2" xfId="7879" xr:uid="{8BE88218-11C4-4A20-9BE5-1348F689AE83}"/>
    <cellStyle name="Normal 32 3 6 2 2 2" xfId="16327" xr:uid="{F09D8476-7912-4CC6-89C3-06E78ADA24CA}"/>
    <cellStyle name="Normal 32 3 6 2 2 2 2" xfId="33267" xr:uid="{3B803ED4-3FD8-4674-9331-F806EDD48C1E}"/>
    <cellStyle name="Normal 32 3 6 2 2 3" xfId="24819" xr:uid="{63BDB8DE-7AA6-4816-B7C7-AB0FC4E09E6F}"/>
    <cellStyle name="Normal 32 3 6 2 3" xfId="12103" xr:uid="{B57A5CDA-9F55-4BE3-B3C8-3096837B4326}"/>
    <cellStyle name="Normal 32 3 6 2 3 2" xfId="29043" xr:uid="{CB261C7A-85B4-4068-810F-B1A225C74480}"/>
    <cellStyle name="Normal 32 3 6 2 4" xfId="20595" xr:uid="{CC63C779-2FDB-45CD-B7AF-2F47FFDDB6CC}"/>
    <cellStyle name="Normal 32 3 6 3" xfId="5767" xr:uid="{09E89687-D8BC-4D8B-96C8-972AFB4A3978}"/>
    <cellStyle name="Normal 32 3 6 3 2" xfId="14215" xr:uid="{D84DB011-85D2-4E94-83F9-A87DC715EBF8}"/>
    <cellStyle name="Normal 32 3 6 3 2 2" xfId="31155" xr:uid="{A7355683-C1EE-41F5-96C9-217178DD6C49}"/>
    <cellStyle name="Normal 32 3 6 3 3" xfId="22707" xr:uid="{AB0742B6-7561-46C9-8927-42706F4CEB76}"/>
    <cellStyle name="Normal 32 3 6 4" xfId="9991" xr:uid="{3617BD1A-BE24-4BF9-B991-655965D90FAB}"/>
    <cellStyle name="Normal 32 3 6 4 2" xfId="26931" xr:uid="{6EE04A25-66A8-41A2-A1DC-39DAE95707CC}"/>
    <cellStyle name="Normal 32 3 6 5" xfId="18483" xr:uid="{74F6AF2D-7F52-45C9-A681-AFEE54C8980D}"/>
    <cellStyle name="Normal 32 3 7" xfId="2597" xr:uid="{8B47FCA9-1E4A-42B5-A9CB-EC9BE2D576D6}"/>
    <cellStyle name="Normal 32 3 7 2" xfId="6823" xr:uid="{F288AEBE-02BD-400A-8B5B-2342EBB4F1F2}"/>
    <cellStyle name="Normal 32 3 7 2 2" xfId="15271" xr:uid="{73BD8C67-2DA4-49A0-8C48-EC339E4DE0F6}"/>
    <cellStyle name="Normal 32 3 7 2 2 2" xfId="32211" xr:uid="{DB96AC72-0C65-4425-87E3-EA93ADE09FE4}"/>
    <cellStyle name="Normal 32 3 7 2 3" xfId="23763" xr:uid="{1D849216-9975-4E11-B2C0-0985C737BDD7}"/>
    <cellStyle name="Normal 32 3 7 3" xfId="11047" xr:uid="{1B063E84-E90E-4A44-9308-3882B0B275BA}"/>
    <cellStyle name="Normal 32 3 7 3 2" xfId="27987" xr:uid="{B2735A0F-78D8-4FD8-BD53-A6D77AF11C43}"/>
    <cellStyle name="Normal 32 3 7 4" xfId="19539" xr:uid="{8A4FC313-3E62-4A68-8F3E-8FBFC7EC1FF0}"/>
    <cellStyle name="Normal 32 3 8" xfId="4710" xr:uid="{70FC1A7C-B5BF-48F5-93F4-F8E9CCFC4684}"/>
    <cellStyle name="Normal 32 3 8 2" xfId="13159" xr:uid="{38F41D4F-CFEF-4CBD-B8F8-1FADC617A951}"/>
    <cellStyle name="Normal 32 3 8 2 2" xfId="30099" xr:uid="{C4F08073-5BC6-4923-9C82-60706852C4F5}"/>
    <cellStyle name="Normal 32 3 8 3" xfId="21651" xr:uid="{2D9EC361-7947-4911-B09A-AD91F9107B90}"/>
    <cellStyle name="Normal 32 3 9" xfId="8935" xr:uid="{7DD26DFC-AD65-40DB-A7BC-A0BEED9A790C}"/>
    <cellStyle name="Normal 32 3 9 2" xfId="25875" xr:uid="{262D35A9-3B15-40CE-854E-5D7BFC169365}"/>
    <cellStyle name="Normal 32 4" xfId="653" xr:uid="{18B16B4A-3181-443D-882C-7BC54696EC58}"/>
    <cellStyle name="Normal 32 4 2" xfId="1005" xr:uid="{72254AA9-FAF1-4B15-852D-8655ED348F02}"/>
    <cellStyle name="Normal 32 4 2 2" xfId="2067" xr:uid="{4318C00E-5AE8-405C-957C-315ED718A847}"/>
    <cellStyle name="Normal 32 4 2 2 2" xfId="4179" xr:uid="{1358B329-AD5C-4829-8514-A1F644E29B1E}"/>
    <cellStyle name="Normal 32 4 2 2 2 2" xfId="8405" xr:uid="{9D7834DD-A13A-4775-AE2A-D5EBE2D2F985}"/>
    <cellStyle name="Normal 32 4 2 2 2 2 2" xfId="16853" xr:uid="{868E1AF6-E6D9-4A8A-AD7F-AFD1B54DFBBF}"/>
    <cellStyle name="Normal 32 4 2 2 2 2 2 2" xfId="33793" xr:uid="{042C7EE6-5515-4C36-A6B5-787FFE7464B8}"/>
    <cellStyle name="Normal 32 4 2 2 2 2 3" xfId="25345" xr:uid="{72C5DFDC-EB86-4A43-9D6F-0F0800DC3B8C}"/>
    <cellStyle name="Normal 32 4 2 2 2 3" xfId="12629" xr:uid="{D9A96341-50D8-4F7C-A40D-C93D8FD63B69}"/>
    <cellStyle name="Normal 32 4 2 2 2 3 2" xfId="29569" xr:uid="{4AE16CA8-6210-494A-8B01-1A0011D4237E}"/>
    <cellStyle name="Normal 32 4 2 2 2 4" xfId="21121" xr:uid="{69836E34-2950-4B2A-A293-816A60DC4FF5}"/>
    <cellStyle name="Normal 32 4 2 2 3" xfId="6293" xr:uid="{ED7736FE-EC2D-4139-8F31-A1B6E8E78B55}"/>
    <cellStyle name="Normal 32 4 2 2 3 2" xfId="14741" xr:uid="{4CE82917-F245-4A42-A365-13524FA8947F}"/>
    <cellStyle name="Normal 32 4 2 2 3 2 2" xfId="31681" xr:uid="{8EF6488A-2609-4F0E-AD98-5A74DCB5304A}"/>
    <cellStyle name="Normal 32 4 2 2 3 3" xfId="23233" xr:uid="{5F3970FE-E788-4A7D-BF33-01680127B0E5}"/>
    <cellStyle name="Normal 32 4 2 2 4" xfId="10517" xr:uid="{F2E7C362-E82C-42D0-A317-B9BC0560F619}"/>
    <cellStyle name="Normal 32 4 2 2 4 2" xfId="27457" xr:uid="{A3F676D3-B1A4-4BDB-A2B6-244F5066AFC4}"/>
    <cellStyle name="Normal 32 4 2 2 5" xfId="19009" xr:uid="{74F379D4-F700-43C9-AE2A-AEC35FB9216B}"/>
    <cellStyle name="Normal 32 4 2 3" xfId="3123" xr:uid="{385DA252-1076-46D6-8305-5469F8DCF977}"/>
    <cellStyle name="Normal 32 4 2 3 2" xfId="7349" xr:uid="{94E096D7-CEEA-4268-9B7E-7B6F2A5FC2E7}"/>
    <cellStyle name="Normal 32 4 2 3 2 2" xfId="15797" xr:uid="{12E51031-27F9-46B0-8B93-F2136DE99133}"/>
    <cellStyle name="Normal 32 4 2 3 2 2 2" xfId="32737" xr:uid="{AA96DA96-6F46-4163-A6E6-42A495E76812}"/>
    <cellStyle name="Normal 32 4 2 3 2 3" xfId="24289" xr:uid="{EFEBEEDA-B1DD-489C-A68E-CBBAB275DD76}"/>
    <cellStyle name="Normal 32 4 2 3 3" xfId="11573" xr:uid="{38A659B9-F89F-4081-B1F7-CB5D95F4FFB9}"/>
    <cellStyle name="Normal 32 4 2 3 3 2" xfId="28513" xr:uid="{52757A52-9A74-4544-AE9F-157B68966820}"/>
    <cellStyle name="Normal 32 4 2 3 4" xfId="20065" xr:uid="{DF539376-88B4-44E2-9145-5B810FCFF51B}"/>
    <cellStyle name="Normal 32 4 2 4" xfId="5237" xr:uid="{4108E20A-7ECF-4CD7-B950-31141DBEA4C2}"/>
    <cellStyle name="Normal 32 4 2 4 2" xfId="13685" xr:uid="{0B329486-FA6C-42C7-9F21-C2F8F65DD4EA}"/>
    <cellStyle name="Normal 32 4 2 4 2 2" xfId="30625" xr:uid="{2CD21763-8EC0-4325-B93F-C8C5CA59A757}"/>
    <cellStyle name="Normal 32 4 2 4 3" xfId="22177" xr:uid="{CE66D17B-2568-4619-9378-300E8625F83F}"/>
    <cellStyle name="Normal 32 4 2 5" xfId="9461" xr:uid="{3DAB4CA3-C728-469A-8D59-0D722F3CA281}"/>
    <cellStyle name="Normal 32 4 2 5 2" xfId="26401" xr:uid="{582A9766-665B-45C2-89DB-B5CABD7FAA2C}"/>
    <cellStyle name="Normal 32 4 2 6" xfId="17953" xr:uid="{6B0B9E3C-5470-447A-B90F-528A2953F755}"/>
    <cellStyle name="Normal 32 4 3" xfId="1715" xr:uid="{DA00BD05-6E3A-4767-B131-27AED8651DDC}"/>
    <cellStyle name="Normal 32 4 3 2" xfId="3827" xr:uid="{FD9A47A6-F3C9-4E72-B449-83ADDEA8AD32}"/>
    <cellStyle name="Normal 32 4 3 2 2" xfId="8053" xr:uid="{F28269FF-1B72-4BB9-8F00-F5A29F1EE76E}"/>
    <cellStyle name="Normal 32 4 3 2 2 2" xfId="16501" xr:uid="{4E96E9AC-6170-4C21-AD74-07B2B91A6254}"/>
    <cellStyle name="Normal 32 4 3 2 2 2 2" xfId="33441" xr:uid="{2047BD52-52DA-45B9-A5CF-78A257A35104}"/>
    <cellStyle name="Normal 32 4 3 2 2 3" xfId="24993" xr:uid="{D69B059F-F69A-4494-80A3-454A7F9F6E66}"/>
    <cellStyle name="Normal 32 4 3 2 3" xfId="12277" xr:uid="{EC39B7F7-D257-414F-8036-1D6DD26C8B8A}"/>
    <cellStyle name="Normal 32 4 3 2 3 2" xfId="29217" xr:uid="{41EF402A-8BB5-45DD-B816-DBFDCF560E1D}"/>
    <cellStyle name="Normal 32 4 3 2 4" xfId="20769" xr:uid="{49C07BFB-4011-4D88-A835-FA299FA67BD3}"/>
    <cellStyle name="Normal 32 4 3 3" xfId="5941" xr:uid="{9B383212-712D-4902-A800-35D0357E384E}"/>
    <cellStyle name="Normal 32 4 3 3 2" xfId="14389" xr:uid="{6E5F9F2A-DD02-4828-817B-343A4D87F65E}"/>
    <cellStyle name="Normal 32 4 3 3 2 2" xfId="31329" xr:uid="{446ED623-535D-4403-B357-C070C1CCB6B1}"/>
    <cellStyle name="Normal 32 4 3 3 3" xfId="22881" xr:uid="{4FE0FB03-605F-43D1-9DF2-FEA86AD28042}"/>
    <cellStyle name="Normal 32 4 3 4" xfId="10165" xr:uid="{73952F99-C8CD-48AF-AEF3-FAD586B44F24}"/>
    <cellStyle name="Normal 32 4 3 4 2" xfId="27105" xr:uid="{5242F9FD-F792-4BAD-96DF-FC2EE075E20C}"/>
    <cellStyle name="Normal 32 4 3 5" xfId="18657" xr:uid="{87E96E5E-4708-4A82-BF42-91A9F000DEF5}"/>
    <cellStyle name="Normal 32 4 4" xfId="2771" xr:uid="{27386F49-CAF5-45BE-AD5E-D597437168CF}"/>
    <cellStyle name="Normal 32 4 4 2" xfId="6997" xr:uid="{25CE1929-9212-431E-AC1A-D17C1E80A804}"/>
    <cellStyle name="Normal 32 4 4 2 2" xfId="15445" xr:uid="{CCA08BE9-E924-4AED-91F8-960E6F80A8F3}"/>
    <cellStyle name="Normal 32 4 4 2 2 2" xfId="32385" xr:uid="{73D4028A-0796-44A7-982C-101EDC47851D}"/>
    <cellStyle name="Normal 32 4 4 2 3" xfId="23937" xr:uid="{2364627C-FAA4-4185-B071-62D86A0FFA43}"/>
    <cellStyle name="Normal 32 4 4 3" xfId="11221" xr:uid="{677F5781-45CB-4E47-9FD8-E8C910CE4A41}"/>
    <cellStyle name="Normal 32 4 4 3 2" xfId="28161" xr:uid="{1FCA7BDA-1CED-4BFB-AE8F-3C56C0A231C4}"/>
    <cellStyle name="Normal 32 4 4 4" xfId="19713" xr:uid="{AE24CC19-1415-4208-8152-86E127AC36B6}"/>
    <cellStyle name="Normal 32 4 5" xfId="4885" xr:uid="{B11439C8-E34F-4905-AD02-A3E08A47D0C2}"/>
    <cellStyle name="Normal 32 4 5 2" xfId="13333" xr:uid="{90461C39-E730-4C38-AADE-3F9E0F78BF40}"/>
    <cellStyle name="Normal 32 4 5 2 2" xfId="30273" xr:uid="{794D6692-9A28-4105-A9DA-A72818C699EA}"/>
    <cellStyle name="Normal 32 4 5 3" xfId="21825" xr:uid="{D061E73F-0CBA-4652-9074-773BB3FE3735}"/>
    <cellStyle name="Normal 32 4 6" xfId="9109" xr:uid="{7389CCA7-1EDE-4506-BF62-3009193D0947}"/>
    <cellStyle name="Normal 32 4 6 2" xfId="26049" xr:uid="{58E9430D-37FF-4359-A18B-91C8677F2E25}"/>
    <cellStyle name="Normal 32 4 7" xfId="17601" xr:uid="{A2EEB1FA-4041-4C5C-8936-38C1012BFF2E}"/>
    <cellStyle name="Normal 32 5" xfId="829" xr:uid="{8ECCC9E6-D4D8-4D55-B7CB-5F9467D6F352}"/>
    <cellStyle name="Normal 32 5 2" xfId="1891" xr:uid="{B6109164-29FD-4879-95C2-7148B59F6CDC}"/>
    <cellStyle name="Normal 32 5 2 2" xfId="4003" xr:uid="{56215F66-3371-4D9A-822D-6421BAC22F8F}"/>
    <cellStyle name="Normal 32 5 2 2 2" xfId="8229" xr:uid="{AD5CC07A-D0B6-42C2-A06F-5D208E60FAAA}"/>
    <cellStyle name="Normal 32 5 2 2 2 2" xfId="16677" xr:uid="{7E7B1F39-3143-46F5-9816-0732CDA2FDB8}"/>
    <cellStyle name="Normal 32 5 2 2 2 2 2" xfId="33617" xr:uid="{4485D6F7-4FE5-4BC2-8408-5F9A550CEE60}"/>
    <cellStyle name="Normal 32 5 2 2 2 3" xfId="25169" xr:uid="{23877558-62EC-4CF4-B9D8-ADFE1598CF85}"/>
    <cellStyle name="Normal 32 5 2 2 3" xfId="12453" xr:uid="{59D98680-54FE-4CC3-BE26-F933E686087B}"/>
    <cellStyle name="Normal 32 5 2 2 3 2" xfId="29393" xr:uid="{B54F52F0-982F-49E5-AFB0-D2191A7FA820}"/>
    <cellStyle name="Normal 32 5 2 2 4" xfId="20945" xr:uid="{A63E05AA-23B8-4C5B-846C-8FB4D90037D9}"/>
    <cellStyle name="Normal 32 5 2 3" xfId="6117" xr:uid="{238E0C3B-13DF-45EA-8C32-B9E5F95DE2B7}"/>
    <cellStyle name="Normal 32 5 2 3 2" xfId="14565" xr:uid="{3D38534A-1747-4856-8CCB-3072E543FC73}"/>
    <cellStyle name="Normal 32 5 2 3 2 2" xfId="31505" xr:uid="{4571F76C-342B-4944-9401-A38B8AA17F77}"/>
    <cellStyle name="Normal 32 5 2 3 3" xfId="23057" xr:uid="{13224A10-738A-4B9F-9CA4-404B9D03491B}"/>
    <cellStyle name="Normal 32 5 2 4" xfId="10341" xr:uid="{DF184E89-E3DD-48A2-8F43-FD42DACB2224}"/>
    <cellStyle name="Normal 32 5 2 4 2" xfId="27281" xr:uid="{1C22F5CA-00E9-4E2B-B5D7-AB6714A3308D}"/>
    <cellStyle name="Normal 32 5 2 5" xfId="18833" xr:uid="{EBE9DC3F-4B17-486A-AD95-4D9DEA61A631}"/>
    <cellStyle name="Normal 32 5 3" xfId="2947" xr:uid="{CA0FEFF6-88A2-4606-A3FF-7A5D8F9F2A27}"/>
    <cellStyle name="Normal 32 5 3 2" xfId="7173" xr:uid="{ACD9C7CD-AC64-4F33-B4B7-17512E05D0F7}"/>
    <cellStyle name="Normal 32 5 3 2 2" xfId="15621" xr:uid="{84B563C9-E580-4CCE-8F3E-6D1E4DC61038}"/>
    <cellStyle name="Normal 32 5 3 2 2 2" xfId="32561" xr:uid="{47D9A77E-DF77-4D5F-989B-0C15FDAD2AAA}"/>
    <cellStyle name="Normal 32 5 3 2 3" xfId="24113" xr:uid="{83A88706-8C99-4DB0-95BF-9CD7685DD05C}"/>
    <cellStyle name="Normal 32 5 3 3" xfId="11397" xr:uid="{DC1D5FF1-5E24-40EA-A7A6-2D10E367BEEA}"/>
    <cellStyle name="Normal 32 5 3 3 2" xfId="28337" xr:uid="{D6FAD722-64F6-4027-831A-1C18995A8462}"/>
    <cellStyle name="Normal 32 5 3 4" xfId="19889" xr:uid="{022F245A-0DB5-4FCB-8FF0-7BF8D75CD021}"/>
    <cellStyle name="Normal 32 5 4" xfId="5061" xr:uid="{32C5E703-03CD-479A-81AF-15B4000E4610}"/>
    <cellStyle name="Normal 32 5 4 2" xfId="13509" xr:uid="{7D7F8163-55F8-4545-80CD-61C7BCA71125}"/>
    <cellStyle name="Normal 32 5 4 2 2" xfId="30449" xr:uid="{34E45E3C-EC94-4576-8FCD-EF3BAD272285}"/>
    <cellStyle name="Normal 32 5 4 3" xfId="22001" xr:uid="{A6E9AF9E-C6DB-4035-A241-EA21BD6617DF}"/>
    <cellStyle name="Normal 32 5 5" xfId="9285" xr:uid="{921F26FC-5ECF-44C1-91E5-F734307C8A2D}"/>
    <cellStyle name="Normal 32 5 5 2" xfId="26225" xr:uid="{35720C2B-730C-4426-B531-3D9864212C29}"/>
    <cellStyle name="Normal 32 5 6" xfId="17777" xr:uid="{66F177EA-3A2E-4494-9A0F-6F63B1CBADD3}"/>
    <cellStyle name="Normal 32 6" xfId="1181" xr:uid="{DC13378B-6DFC-414D-8176-F590BEEDA6EB}"/>
    <cellStyle name="Normal 32 6 2" xfId="2243" xr:uid="{52F83223-2A7C-4DE2-8D50-E1511770DF23}"/>
    <cellStyle name="Normal 32 6 2 2" xfId="4355" xr:uid="{0A6BBDA9-76FB-45FF-8E00-670A9F53131A}"/>
    <cellStyle name="Normal 32 6 2 2 2" xfId="8581" xr:uid="{48BBE0A7-F9D5-46A8-BB6A-5741016E38D1}"/>
    <cellStyle name="Normal 32 6 2 2 2 2" xfId="17029" xr:uid="{5D6A0509-13DD-47BD-875C-9CAA9DF85809}"/>
    <cellStyle name="Normal 32 6 2 2 2 2 2" xfId="33969" xr:uid="{40865296-8731-4395-911C-689F4752376F}"/>
    <cellStyle name="Normal 32 6 2 2 2 3" xfId="25521" xr:uid="{7E120D3D-3480-49FE-9CA1-11941BBCC20A}"/>
    <cellStyle name="Normal 32 6 2 2 3" xfId="12805" xr:uid="{F0CA3057-8C0A-4E5E-A8EA-30B1A55E05EB}"/>
    <cellStyle name="Normal 32 6 2 2 3 2" xfId="29745" xr:uid="{5D8D8552-05E8-415E-AA1C-B1CD97E5B6D4}"/>
    <cellStyle name="Normal 32 6 2 2 4" xfId="21297" xr:uid="{AB17D271-4398-4125-9E82-36C09649A359}"/>
    <cellStyle name="Normal 32 6 2 3" xfId="6469" xr:uid="{CDFB76AF-93DE-4BB6-BA6F-720F0AFCDEDD}"/>
    <cellStyle name="Normal 32 6 2 3 2" xfId="14917" xr:uid="{FABD72E9-4ADB-4DCC-BDF4-B563615B1BF2}"/>
    <cellStyle name="Normal 32 6 2 3 2 2" xfId="31857" xr:uid="{CBC81CF4-D944-4987-B8C5-26E2648DB296}"/>
    <cellStyle name="Normal 32 6 2 3 3" xfId="23409" xr:uid="{CA1CFAC7-0D76-4881-A3DC-B316B5063A7F}"/>
    <cellStyle name="Normal 32 6 2 4" xfId="10693" xr:uid="{5F16712C-5757-4772-B8B7-59B39B751BA3}"/>
    <cellStyle name="Normal 32 6 2 4 2" xfId="27633" xr:uid="{3A11B159-10B9-43A0-B7C8-60572ADED6F9}"/>
    <cellStyle name="Normal 32 6 2 5" xfId="19185" xr:uid="{819FAFC1-604C-42EC-9D31-6BF986FF7F1B}"/>
    <cellStyle name="Normal 32 6 3" xfId="3299" xr:uid="{D31212EE-4302-438B-AEBB-23EF4EE9C3F2}"/>
    <cellStyle name="Normal 32 6 3 2" xfId="7525" xr:uid="{C6DE4370-7112-4EA4-BDD6-AE5EC83A96CE}"/>
    <cellStyle name="Normal 32 6 3 2 2" xfId="15973" xr:uid="{E7598483-F4AB-47BD-9012-2C19A1AE5ED5}"/>
    <cellStyle name="Normal 32 6 3 2 2 2" xfId="32913" xr:uid="{89C11F39-476A-4BBD-96CB-4CE3D0E257B1}"/>
    <cellStyle name="Normal 32 6 3 2 3" xfId="24465" xr:uid="{0301E0CE-38F1-44CC-8C6E-00716ADAC7D8}"/>
    <cellStyle name="Normal 32 6 3 3" xfId="11749" xr:uid="{14A7F556-3111-474E-B077-30E0CF5DF6D9}"/>
    <cellStyle name="Normal 32 6 3 3 2" xfId="28689" xr:uid="{4C5FA72D-1582-4439-BF45-AF32120915B7}"/>
    <cellStyle name="Normal 32 6 3 4" xfId="20241" xr:uid="{DDEB95CD-CB96-4D4E-88EF-B112F90C98DC}"/>
    <cellStyle name="Normal 32 6 4" xfId="5413" xr:uid="{344432F8-3A4E-4B7B-AA8A-7D257846BD8E}"/>
    <cellStyle name="Normal 32 6 4 2" xfId="13861" xr:uid="{085D41DE-246E-4B7B-BE77-B06D5C037467}"/>
    <cellStyle name="Normal 32 6 4 2 2" xfId="30801" xr:uid="{EDF63F65-5D2F-4FB2-84C1-02693788EFDB}"/>
    <cellStyle name="Normal 32 6 4 3" xfId="22353" xr:uid="{50EE4294-98FA-44EB-B637-DFC569939031}"/>
    <cellStyle name="Normal 32 6 5" xfId="9637" xr:uid="{5AFAD696-B116-45A9-B6AD-BA5B583EB4F5}"/>
    <cellStyle name="Normal 32 6 5 2" xfId="26577" xr:uid="{AE7BCA98-AF9E-4F0E-B1BA-793FFEC97F01}"/>
    <cellStyle name="Normal 32 6 6" xfId="18129" xr:uid="{2624EC37-6680-4874-ACB1-F73BC0D536B0}"/>
    <cellStyle name="Normal 32 7" xfId="1363" xr:uid="{1CA1709F-B6DC-4D99-A8FF-A3A11A201E4F}"/>
    <cellStyle name="Normal 32 7 2" xfId="2419" xr:uid="{8208AD77-4B7C-4E51-9E16-9D76DEBE970A}"/>
    <cellStyle name="Normal 32 7 2 2" xfId="4531" xr:uid="{616A6BB3-ED36-4094-A0BB-DE5252E5598E}"/>
    <cellStyle name="Normal 32 7 2 2 2" xfId="8757" xr:uid="{18951C21-00E1-48A9-9AA0-5AD286809D69}"/>
    <cellStyle name="Normal 32 7 2 2 2 2" xfId="17205" xr:uid="{CAC36857-D5B6-4541-B568-EDD3738D5E2F}"/>
    <cellStyle name="Normal 32 7 2 2 2 2 2" xfId="34145" xr:uid="{93D33BDD-DF2A-4303-845A-8A7241C7BDFA}"/>
    <cellStyle name="Normal 32 7 2 2 2 3" xfId="25697" xr:uid="{E20A063F-A077-4E66-BC93-21695B8781F8}"/>
    <cellStyle name="Normal 32 7 2 2 3" xfId="12981" xr:uid="{EEE8C9E4-4D2F-4014-9086-8561243A7F26}"/>
    <cellStyle name="Normal 32 7 2 2 3 2" xfId="29921" xr:uid="{AE963610-1B51-4AC5-97FA-C0A1922A5E05}"/>
    <cellStyle name="Normal 32 7 2 2 4" xfId="21473" xr:uid="{A2DCA31B-677D-46C1-A4DE-C22FE0A59225}"/>
    <cellStyle name="Normal 32 7 2 3" xfId="6645" xr:uid="{B81CA4C7-4CB5-41DC-802E-CF145ED2F2CB}"/>
    <cellStyle name="Normal 32 7 2 3 2" xfId="15093" xr:uid="{708AF558-550A-40D5-8B96-B0C1E860788D}"/>
    <cellStyle name="Normal 32 7 2 3 2 2" xfId="32033" xr:uid="{67694E41-0589-47D5-89B3-E9E51B5BFB02}"/>
    <cellStyle name="Normal 32 7 2 3 3" xfId="23585" xr:uid="{F3DA688A-F41B-4028-B710-EE6EE5AFBA72}"/>
    <cellStyle name="Normal 32 7 2 4" xfId="10869" xr:uid="{7C09ACFF-DF68-486C-9E56-AEC4DFB67822}"/>
    <cellStyle name="Normal 32 7 2 4 2" xfId="27809" xr:uid="{104B1F04-337A-49AC-BDD2-06A54CB08A34}"/>
    <cellStyle name="Normal 32 7 2 5" xfId="19361" xr:uid="{88EAFA5D-B759-432B-B6DA-E095C8AF0AD8}"/>
    <cellStyle name="Normal 32 7 3" xfId="3475" xr:uid="{885F3F70-9DC1-4A4A-8008-AF4A961E09C5}"/>
    <cellStyle name="Normal 32 7 3 2" xfId="7701" xr:uid="{26E5F8D6-55B4-48A6-B91E-0552B120CFDD}"/>
    <cellStyle name="Normal 32 7 3 2 2" xfId="16149" xr:uid="{46A195A8-5647-4D21-967C-029EF1A37A98}"/>
    <cellStyle name="Normal 32 7 3 2 2 2" xfId="33089" xr:uid="{1E95502C-2A37-41A1-9F2E-D80C3CB31A85}"/>
    <cellStyle name="Normal 32 7 3 2 3" xfId="24641" xr:uid="{E229472E-BE0F-47B9-AC0B-BBF6CDFB8CA3}"/>
    <cellStyle name="Normal 32 7 3 3" xfId="11925" xr:uid="{BEE60487-1E70-4D24-9562-2C26ED391B72}"/>
    <cellStyle name="Normal 32 7 3 3 2" xfId="28865" xr:uid="{305F1493-7559-4379-B758-ABB608DF5324}"/>
    <cellStyle name="Normal 32 7 3 4" xfId="20417" xr:uid="{4587AD15-DE87-4BBA-869C-8FFF758AE178}"/>
    <cellStyle name="Normal 32 7 4" xfId="5589" xr:uid="{9F928027-1901-47BB-85AC-6797795FC7AE}"/>
    <cellStyle name="Normal 32 7 4 2" xfId="14037" xr:uid="{0C981208-046D-47F5-A05E-066E4E01CE74}"/>
    <cellStyle name="Normal 32 7 4 2 2" xfId="30977" xr:uid="{BC84AA16-DDDB-4C0B-828F-DCFDE07C0889}"/>
    <cellStyle name="Normal 32 7 4 3" xfId="22529" xr:uid="{02799380-37D6-4FA6-8C73-726708104BEF}"/>
    <cellStyle name="Normal 32 7 5" xfId="9813" xr:uid="{171109F1-3799-431F-8A19-4DC77BED7B9E}"/>
    <cellStyle name="Normal 32 7 5 2" xfId="26753" xr:uid="{118B7FED-F5D3-4DD0-9B8D-6939B302BA27}"/>
    <cellStyle name="Normal 32 7 6" xfId="18305" xr:uid="{2076E8B4-C3E6-4628-B641-C153AA4D96D6}"/>
    <cellStyle name="Normal 32 8" xfId="1539" xr:uid="{C0F4D249-AA7E-469B-B8A7-927C0A9374A6}"/>
    <cellStyle name="Normal 32 8 2" xfId="3651" xr:uid="{234666C5-3655-4D96-828B-4CD46B9F636B}"/>
    <cellStyle name="Normal 32 8 2 2" xfId="7877" xr:uid="{155823BF-C702-47F8-AC87-698709215229}"/>
    <cellStyle name="Normal 32 8 2 2 2" xfId="16325" xr:uid="{10A1A2A9-2113-4FBF-977F-FF13057CD9DC}"/>
    <cellStyle name="Normal 32 8 2 2 2 2" xfId="33265" xr:uid="{2F89B8CF-267B-44E7-A8F6-B8C8EF9EA51C}"/>
    <cellStyle name="Normal 32 8 2 2 3" xfId="24817" xr:uid="{D03FB675-A09B-4BFB-A951-EC8CD8855363}"/>
    <cellStyle name="Normal 32 8 2 3" xfId="12101" xr:uid="{C36F361C-C934-4308-B546-FBF2674D7EC3}"/>
    <cellStyle name="Normal 32 8 2 3 2" xfId="29041" xr:uid="{F315C4CB-8AE0-4D8B-9113-B8AA4E412C90}"/>
    <cellStyle name="Normal 32 8 2 4" xfId="20593" xr:uid="{E4F8063C-B33E-4885-A6CA-5D13021F9C32}"/>
    <cellStyle name="Normal 32 8 3" xfId="5765" xr:uid="{1BE93FCF-4CFF-47AE-897F-ABFD3A1754B3}"/>
    <cellStyle name="Normal 32 8 3 2" xfId="14213" xr:uid="{CBAE1809-BB4D-457B-A703-0B1D5A6ABFED}"/>
    <cellStyle name="Normal 32 8 3 2 2" xfId="31153" xr:uid="{02DC4573-AF50-46B3-89B7-8E3C40AF5333}"/>
    <cellStyle name="Normal 32 8 3 3" xfId="22705" xr:uid="{127AF172-973B-4E76-A7AA-7C33576B1019}"/>
    <cellStyle name="Normal 32 8 4" xfId="9989" xr:uid="{7ABAEFEC-BA73-4DE8-8AE8-990D7916ACE2}"/>
    <cellStyle name="Normal 32 8 4 2" xfId="26929" xr:uid="{2B4EB385-8C68-4B28-8BDE-8A513B295368}"/>
    <cellStyle name="Normal 32 8 5" xfId="18481" xr:uid="{AA0494D0-B325-40B7-B5C1-ACB5645C1743}"/>
    <cellStyle name="Normal 32 9" xfId="2595" xr:uid="{A5F62C9E-BBF5-4D56-B7B2-73E59E1234FD}"/>
    <cellStyle name="Normal 32 9 2" xfId="6821" xr:uid="{2E559E3B-BA16-4A03-BB26-E16668B0F209}"/>
    <cellStyle name="Normal 32 9 2 2" xfId="15269" xr:uid="{089AC475-3678-43CF-B711-6B17E9D8E2A1}"/>
    <cellStyle name="Normal 32 9 2 2 2" xfId="32209" xr:uid="{9336C803-9307-4CE1-B1F8-7BB03C6966D1}"/>
    <cellStyle name="Normal 32 9 2 3" xfId="23761" xr:uid="{AE82FFEF-75A7-4DC9-8F0F-A7F768851FEC}"/>
    <cellStyle name="Normal 32 9 3" xfId="11045" xr:uid="{C75229BB-7FED-48C2-8FB2-B7319EA9AC6D}"/>
    <cellStyle name="Normal 32 9 3 2" xfId="27985" xr:uid="{0B5EDD7C-9E42-4B03-ADF2-870320F57182}"/>
    <cellStyle name="Normal 32 9 4" xfId="19537" xr:uid="{7F2141B9-E4B2-48C1-B334-B83C3BFA5F14}"/>
    <cellStyle name="Normal 33" xfId="349" xr:uid="{A15EF284-0C95-4E70-BF6E-2C4714D17F61}"/>
    <cellStyle name="Normal 34" xfId="350" xr:uid="{F7A5D656-4FC5-4646-AEDE-7A1DD541F091}"/>
    <cellStyle name="Normal 34 10" xfId="4711" xr:uid="{368673A9-FE63-42F0-A2B6-04827F77EB5B}"/>
    <cellStyle name="Normal 34 10 2" xfId="13160" xr:uid="{BEEFC601-BDDC-44A4-89C0-C2D8D3D7B93B}"/>
    <cellStyle name="Normal 34 10 2 2" xfId="30100" xr:uid="{C6075DEC-58A5-41DD-919F-875C868A2BE9}"/>
    <cellStyle name="Normal 34 10 3" xfId="21652" xr:uid="{11A75610-5848-46F8-8DB6-0E5A8B81C07F}"/>
    <cellStyle name="Normal 34 11" xfId="8936" xr:uid="{5A6F50D1-048B-4F92-9686-5FBFF151A6B3}"/>
    <cellStyle name="Normal 34 11 2" xfId="25876" xr:uid="{A8FD8F15-E7CE-456A-AAE2-C9061AA47D9F}"/>
    <cellStyle name="Normal 34 12" xfId="17428" xr:uid="{054EF6A1-BADF-46D7-B36A-A738EA1AAE5B}"/>
    <cellStyle name="Normal 34 2" xfId="351" xr:uid="{F807DDD3-B49B-4830-B4B9-1A53B0F6B5F9}"/>
    <cellStyle name="Normal 34 2 10" xfId="17429" xr:uid="{2340FC30-D278-4B57-9706-491D8E99860A}"/>
    <cellStyle name="Normal 34 2 2" xfId="657" xr:uid="{29A45E5E-90DB-4A9A-AAA7-CCAB96216A8A}"/>
    <cellStyle name="Normal 34 2 2 2" xfId="1009" xr:uid="{328708AC-C783-4985-A823-E0D4A147C7A2}"/>
    <cellStyle name="Normal 34 2 2 2 2" xfId="2071" xr:uid="{01013AC9-AC0E-47D5-9C43-0C28854F686A}"/>
    <cellStyle name="Normal 34 2 2 2 2 2" xfId="4183" xr:uid="{C447CD7D-3AD9-4501-BAD0-460CBBB7E3B2}"/>
    <cellStyle name="Normal 34 2 2 2 2 2 2" xfId="8409" xr:uid="{F529AA25-30FA-4A5D-8305-03125D99D538}"/>
    <cellStyle name="Normal 34 2 2 2 2 2 2 2" xfId="16857" xr:uid="{49847672-DBD3-4FDE-AFEC-97B85A6AC9DB}"/>
    <cellStyle name="Normal 34 2 2 2 2 2 2 2 2" xfId="33797" xr:uid="{3BF9B721-D2A9-491D-B586-80771DD46DA5}"/>
    <cellStyle name="Normal 34 2 2 2 2 2 2 3" xfId="25349" xr:uid="{8B29F102-DB40-4E45-9D50-254CD4C8EB1E}"/>
    <cellStyle name="Normal 34 2 2 2 2 2 3" xfId="12633" xr:uid="{6B3C0019-7D0F-4BE4-89DB-97B5FE2FB8B5}"/>
    <cellStyle name="Normal 34 2 2 2 2 2 3 2" xfId="29573" xr:uid="{0D004BB9-0770-407C-9121-CC4A923CF7FC}"/>
    <cellStyle name="Normal 34 2 2 2 2 2 4" xfId="21125" xr:uid="{536B510A-B50C-440C-B405-23D546AA1410}"/>
    <cellStyle name="Normal 34 2 2 2 2 3" xfId="6297" xr:uid="{4576802A-542B-4347-A0AF-C9D582CC8FDD}"/>
    <cellStyle name="Normal 34 2 2 2 2 3 2" xfId="14745" xr:uid="{A6A1E197-E337-4866-855E-AB66D85D6139}"/>
    <cellStyle name="Normal 34 2 2 2 2 3 2 2" xfId="31685" xr:uid="{6D551EAD-BB9B-4E0A-82A4-1CEE54B20301}"/>
    <cellStyle name="Normal 34 2 2 2 2 3 3" xfId="23237" xr:uid="{98FE41FC-3BB5-41E9-A60C-E3460ABAC58F}"/>
    <cellStyle name="Normal 34 2 2 2 2 4" xfId="10521" xr:uid="{096B18F9-6CB7-4D63-B2CE-A69DC4E43332}"/>
    <cellStyle name="Normal 34 2 2 2 2 4 2" xfId="27461" xr:uid="{E24A2683-CA40-40DF-BC4C-886CF2D01EBE}"/>
    <cellStyle name="Normal 34 2 2 2 2 5" xfId="19013" xr:uid="{08B944F8-7FD0-416D-853A-E11A2FA671D1}"/>
    <cellStyle name="Normal 34 2 2 2 3" xfId="3127" xr:uid="{3CC7F880-2924-4C7C-99C8-DB568BBD0278}"/>
    <cellStyle name="Normal 34 2 2 2 3 2" xfId="7353" xr:uid="{EE33D92B-545E-439D-8E02-8C185A52264D}"/>
    <cellStyle name="Normal 34 2 2 2 3 2 2" xfId="15801" xr:uid="{53969F2F-28E2-471C-8839-BFE060FAA48C}"/>
    <cellStyle name="Normal 34 2 2 2 3 2 2 2" xfId="32741" xr:uid="{8400E668-AA2A-4314-8414-C088CB6412B0}"/>
    <cellStyle name="Normal 34 2 2 2 3 2 3" xfId="24293" xr:uid="{D1C61959-1A80-4AF7-A143-6FC9B55F343E}"/>
    <cellStyle name="Normal 34 2 2 2 3 3" xfId="11577" xr:uid="{81EFE533-7445-48DE-BAE6-484967BA706A}"/>
    <cellStyle name="Normal 34 2 2 2 3 3 2" xfId="28517" xr:uid="{651D6AA1-05A5-49C0-8D4B-E3B1D9DD33B2}"/>
    <cellStyle name="Normal 34 2 2 2 3 4" xfId="20069" xr:uid="{F21A7E95-9603-4159-8C0D-890C6C202D2D}"/>
    <cellStyle name="Normal 34 2 2 2 4" xfId="5241" xr:uid="{6A727DDB-A923-4AF5-BC61-3FB81B972F83}"/>
    <cellStyle name="Normal 34 2 2 2 4 2" xfId="13689" xr:uid="{C6A1F1D2-3F9E-472D-82E6-871AD077EF57}"/>
    <cellStyle name="Normal 34 2 2 2 4 2 2" xfId="30629" xr:uid="{D900679A-ADD3-4082-8EC7-C9EA720FC182}"/>
    <cellStyle name="Normal 34 2 2 2 4 3" xfId="22181" xr:uid="{EB161B78-1C3D-452A-B782-5B657B6D7006}"/>
    <cellStyle name="Normal 34 2 2 2 5" xfId="9465" xr:uid="{EEDF9158-ECE0-4262-A8A7-2B3706730E4E}"/>
    <cellStyle name="Normal 34 2 2 2 5 2" xfId="26405" xr:uid="{69533715-1C81-477C-8C49-35254830649F}"/>
    <cellStyle name="Normal 34 2 2 2 6" xfId="17957" xr:uid="{267423C5-A6D8-4FA1-AEE8-0A124D22A7C5}"/>
    <cellStyle name="Normal 34 2 2 3" xfId="1719" xr:uid="{04E88913-0577-4C5F-9530-1E656C64C38C}"/>
    <cellStyle name="Normal 34 2 2 3 2" xfId="3831" xr:uid="{77F76B6A-0E3E-4636-B394-A297A27CE089}"/>
    <cellStyle name="Normal 34 2 2 3 2 2" xfId="8057" xr:uid="{A809B260-A8D2-4265-BEC3-5D4954A9217A}"/>
    <cellStyle name="Normal 34 2 2 3 2 2 2" xfId="16505" xr:uid="{EEFD1AC7-1909-4B17-B59A-1034250830B8}"/>
    <cellStyle name="Normal 34 2 2 3 2 2 2 2" xfId="33445" xr:uid="{1F9B8017-A82B-47D0-94D5-20CF22B56164}"/>
    <cellStyle name="Normal 34 2 2 3 2 2 3" xfId="24997" xr:uid="{187B8F9A-0DE7-415C-9B82-8F9369B5C092}"/>
    <cellStyle name="Normal 34 2 2 3 2 3" xfId="12281" xr:uid="{A8874656-E999-43CA-B525-1160D9A631C3}"/>
    <cellStyle name="Normal 34 2 2 3 2 3 2" xfId="29221" xr:uid="{76B7C38A-51E8-4712-B2AB-65F8B09B9146}"/>
    <cellStyle name="Normal 34 2 2 3 2 4" xfId="20773" xr:uid="{C210D8B1-0457-43FC-A0D0-FE0816B646E5}"/>
    <cellStyle name="Normal 34 2 2 3 3" xfId="5945" xr:uid="{52EE1A31-D00A-4FDB-8904-FB07CC95260D}"/>
    <cellStyle name="Normal 34 2 2 3 3 2" xfId="14393" xr:uid="{735348D9-89C2-4FE5-8D73-D53F589C7F19}"/>
    <cellStyle name="Normal 34 2 2 3 3 2 2" xfId="31333" xr:uid="{EBEA16AC-C36A-490E-AAAB-CB40CD9ADD2E}"/>
    <cellStyle name="Normal 34 2 2 3 3 3" xfId="22885" xr:uid="{BC42CF36-2C2B-42EC-AEE8-8A26F6BF9CF7}"/>
    <cellStyle name="Normal 34 2 2 3 4" xfId="10169" xr:uid="{5198F0C4-9D50-4D5A-B837-06087E29566E}"/>
    <cellStyle name="Normal 34 2 2 3 4 2" xfId="27109" xr:uid="{D78B65FC-FABB-45BD-A7E7-E20F3A1E117D}"/>
    <cellStyle name="Normal 34 2 2 3 5" xfId="18661" xr:uid="{19730EC8-ABDF-4AA2-81E1-8DA86B06EC33}"/>
    <cellStyle name="Normal 34 2 2 4" xfId="2775" xr:uid="{D0700CEE-0468-406D-8587-5F262978F230}"/>
    <cellStyle name="Normal 34 2 2 4 2" xfId="7001" xr:uid="{8A1D61A6-957D-4E6D-AA4E-B0F095786B20}"/>
    <cellStyle name="Normal 34 2 2 4 2 2" xfId="15449" xr:uid="{0FD61579-3F13-4DA2-88C4-08725E1B3550}"/>
    <cellStyle name="Normal 34 2 2 4 2 2 2" xfId="32389" xr:uid="{643955B3-D151-4C44-A0FE-E56739ADB6BC}"/>
    <cellStyle name="Normal 34 2 2 4 2 3" xfId="23941" xr:uid="{4DBB4183-3B68-414F-8C18-DAFD06249147}"/>
    <cellStyle name="Normal 34 2 2 4 3" xfId="11225" xr:uid="{1BCF6C93-E541-442A-ADF1-D59D41410F4F}"/>
    <cellStyle name="Normal 34 2 2 4 3 2" xfId="28165" xr:uid="{291BEFAF-D769-4003-B998-9E8ACEA5D7C2}"/>
    <cellStyle name="Normal 34 2 2 4 4" xfId="19717" xr:uid="{3BD0B447-D4F9-4B50-96CE-4A8813455A77}"/>
    <cellStyle name="Normal 34 2 2 5" xfId="4889" xr:uid="{A5D5FC92-2178-444E-9D3E-3797B66388B8}"/>
    <cellStyle name="Normal 34 2 2 5 2" xfId="13337" xr:uid="{0651393C-9C4C-4F8B-85E7-CDA7A901D60D}"/>
    <cellStyle name="Normal 34 2 2 5 2 2" xfId="30277" xr:uid="{3C223F5F-5DAE-4EC5-B87F-42B67799E034}"/>
    <cellStyle name="Normal 34 2 2 5 3" xfId="21829" xr:uid="{0A055E42-A484-428F-978F-F5AE07111AD2}"/>
    <cellStyle name="Normal 34 2 2 6" xfId="9113" xr:uid="{738B7792-75C0-4FD4-A546-C6AEC835AB4F}"/>
    <cellStyle name="Normal 34 2 2 6 2" xfId="26053" xr:uid="{7DBB506D-A77E-4D2D-8006-A07B8862C6C2}"/>
    <cellStyle name="Normal 34 2 2 7" xfId="17605" xr:uid="{1F4C6E16-A0C4-4884-BBEB-E6F7F197E135}"/>
    <cellStyle name="Normal 34 2 3" xfId="833" xr:uid="{34B9769D-9B20-45BE-A897-C761EC4CE802}"/>
    <cellStyle name="Normal 34 2 3 2" xfId="1895" xr:uid="{CC2D3E3D-9361-4C6B-AB93-98D4A36C284F}"/>
    <cellStyle name="Normal 34 2 3 2 2" xfId="4007" xr:uid="{CAD937E8-82E8-4D5D-9068-AE10E4F47566}"/>
    <cellStyle name="Normal 34 2 3 2 2 2" xfId="8233" xr:uid="{D3010EE0-2C0E-4FE1-B741-9F4AB143B00D}"/>
    <cellStyle name="Normal 34 2 3 2 2 2 2" xfId="16681" xr:uid="{BBF81240-3544-413E-91F1-0FE8302D9A4F}"/>
    <cellStyle name="Normal 34 2 3 2 2 2 2 2" xfId="33621" xr:uid="{439E7C9E-3164-47C3-9C22-F8567D45D0E1}"/>
    <cellStyle name="Normal 34 2 3 2 2 2 3" xfId="25173" xr:uid="{2DF1E520-74F4-4144-86DE-0C42DE2A62E7}"/>
    <cellStyle name="Normal 34 2 3 2 2 3" xfId="12457" xr:uid="{E7CB00A4-36A1-4284-930D-B58C0A3190F6}"/>
    <cellStyle name="Normal 34 2 3 2 2 3 2" xfId="29397" xr:uid="{6DC5DF7F-6691-495C-B009-5B4322065CC6}"/>
    <cellStyle name="Normal 34 2 3 2 2 4" xfId="20949" xr:uid="{46840628-6645-4150-AF5D-9121092CE0AF}"/>
    <cellStyle name="Normal 34 2 3 2 3" xfId="6121" xr:uid="{643F8626-7800-4528-BB59-0D524250196C}"/>
    <cellStyle name="Normal 34 2 3 2 3 2" xfId="14569" xr:uid="{78E75BE9-8EED-40B8-8D08-68B325A10428}"/>
    <cellStyle name="Normal 34 2 3 2 3 2 2" xfId="31509" xr:uid="{D268EF25-657C-43BE-B38D-C98AFD6AEA16}"/>
    <cellStyle name="Normal 34 2 3 2 3 3" xfId="23061" xr:uid="{3088F75B-4A3C-4EFD-9E5C-C695A5EE4561}"/>
    <cellStyle name="Normal 34 2 3 2 4" xfId="10345" xr:uid="{84C1D260-3809-4E6F-8DEE-A5FE89B9BC9A}"/>
    <cellStyle name="Normal 34 2 3 2 4 2" xfId="27285" xr:uid="{460FB6F5-32E2-46FC-B669-944897844CA2}"/>
    <cellStyle name="Normal 34 2 3 2 5" xfId="18837" xr:uid="{4F4AA66D-AA97-48A0-A348-36E3D5EFEBFB}"/>
    <cellStyle name="Normal 34 2 3 3" xfId="2951" xr:uid="{BA805084-D99D-4466-86B4-F675C119C963}"/>
    <cellStyle name="Normal 34 2 3 3 2" xfId="7177" xr:uid="{2880553F-87B9-4B12-9E9B-BC519DC4F58D}"/>
    <cellStyle name="Normal 34 2 3 3 2 2" xfId="15625" xr:uid="{221902FB-BCED-47FC-B2E7-2B182C442A69}"/>
    <cellStyle name="Normal 34 2 3 3 2 2 2" xfId="32565" xr:uid="{88628FAE-851F-4CBF-BBBE-CF7EFD995D3A}"/>
    <cellStyle name="Normal 34 2 3 3 2 3" xfId="24117" xr:uid="{D7A7ADF2-8122-4DE8-B7F9-2D7E189ED0DA}"/>
    <cellStyle name="Normal 34 2 3 3 3" xfId="11401" xr:uid="{6B5EF936-A969-4EA0-A164-EAB6200291DC}"/>
    <cellStyle name="Normal 34 2 3 3 3 2" xfId="28341" xr:uid="{2283B94D-7A48-4B06-A463-81D1FD7D12E5}"/>
    <cellStyle name="Normal 34 2 3 3 4" xfId="19893" xr:uid="{37DDB400-1420-401C-BB59-44FAC579D6C5}"/>
    <cellStyle name="Normal 34 2 3 4" xfId="5065" xr:uid="{754D6CB1-C1DC-410B-97F6-D8C7FE7B2830}"/>
    <cellStyle name="Normal 34 2 3 4 2" xfId="13513" xr:uid="{3A4D5F3C-9005-4DA3-89A3-4F996057FE18}"/>
    <cellStyle name="Normal 34 2 3 4 2 2" xfId="30453" xr:uid="{71804CA5-0F83-4CF9-83FF-EA5EE2880836}"/>
    <cellStyle name="Normal 34 2 3 4 3" xfId="22005" xr:uid="{4D063E1A-B55B-4BBF-B616-299457557DFF}"/>
    <cellStyle name="Normal 34 2 3 5" xfId="9289" xr:uid="{3B0B6063-B465-4A86-A7B0-752B38264D07}"/>
    <cellStyle name="Normal 34 2 3 5 2" xfId="26229" xr:uid="{FE7CBD65-1273-479D-B8B3-6C48DD7244C9}"/>
    <cellStyle name="Normal 34 2 3 6" xfId="17781" xr:uid="{ECAD16F4-505F-41D2-8164-61C1D49FBB2F}"/>
    <cellStyle name="Normal 34 2 4" xfId="1185" xr:uid="{5AFEB735-D2E3-42D9-93D7-5F1CFC64B039}"/>
    <cellStyle name="Normal 34 2 4 2" xfId="2247" xr:uid="{2D04921A-D552-45BC-B15A-071B8B8D8CCA}"/>
    <cellStyle name="Normal 34 2 4 2 2" xfId="4359" xr:uid="{3470B661-8330-4A99-945B-9CB255FDD2C1}"/>
    <cellStyle name="Normal 34 2 4 2 2 2" xfId="8585" xr:uid="{E498DCA3-C9CF-4034-A9A3-4C7FA7ACC6CD}"/>
    <cellStyle name="Normal 34 2 4 2 2 2 2" xfId="17033" xr:uid="{703DD602-5907-4FF8-B339-01F5BC3C32A2}"/>
    <cellStyle name="Normal 34 2 4 2 2 2 2 2" xfId="33973" xr:uid="{85538CA8-7F3A-468F-8E1B-45CD70901D0B}"/>
    <cellStyle name="Normal 34 2 4 2 2 2 3" xfId="25525" xr:uid="{CB99CD4A-D23E-43A1-B862-5095851F1E65}"/>
    <cellStyle name="Normal 34 2 4 2 2 3" xfId="12809" xr:uid="{F94A945F-1BCF-41D2-B671-7502316E1EDF}"/>
    <cellStyle name="Normal 34 2 4 2 2 3 2" xfId="29749" xr:uid="{BBA6A4FE-2F00-47BD-95C6-A2F9ADDE6041}"/>
    <cellStyle name="Normal 34 2 4 2 2 4" xfId="21301" xr:uid="{E9778B0B-4F32-4341-B1C9-6A54990D3EB0}"/>
    <cellStyle name="Normal 34 2 4 2 3" xfId="6473" xr:uid="{BB2FDE98-DD72-4381-8BEB-C9DB6E53600E}"/>
    <cellStyle name="Normal 34 2 4 2 3 2" xfId="14921" xr:uid="{932D4F65-F258-4682-BA3B-FC359DEA1034}"/>
    <cellStyle name="Normal 34 2 4 2 3 2 2" xfId="31861" xr:uid="{D33FC107-6A53-44EB-9C93-932E177750C1}"/>
    <cellStyle name="Normal 34 2 4 2 3 3" xfId="23413" xr:uid="{EE740F3F-E704-4541-B725-D767F04A6AA6}"/>
    <cellStyle name="Normal 34 2 4 2 4" xfId="10697" xr:uid="{191A8F15-39F3-4AB4-9710-988A7580F853}"/>
    <cellStyle name="Normal 34 2 4 2 4 2" xfId="27637" xr:uid="{4D1A072C-1E62-46BA-80C4-E0D1BFA5773C}"/>
    <cellStyle name="Normal 34 2 4 2 5" xfId="19189" xr:uid="{B36406EF-8CA2-44F6-B05D-503C9DDA8F85}"/>
    <cellStyle name="Normal 34 2 4 3" xfId="3303" xr:uid="{314D8D54-902B-4E91-982B-32ED586DA8E5}"/>
    <cellStyle name="Normal 34 2 4 3 2" xfId="7529" xr:uid="{C28BA7B8-321D-47E8-BEC3-ADEDFDF15E24}"/>
    <cellStyle name="Normal 34 2 4 3 2 2" xfId="15977" xr:uid="{6C50303B-4257-4B18-B3D5-E8DFDC4CEBE3}"/>
    <cellStyle name="Normal 34 2 4 3 2 2 2" xfId="32917" xr:uid="{2A9EDDD8-D860-4C83-818B-872D5B8BDA6A}"/>
    <cellStyle name="Normal 34 2 4 3 2 3" xfId="24469" xr:uid="{2B9DD87A-BE25-468C-9969-82A2A6BD69AD}"/>
    <cellStyle name="Normal 34 2 4 3 3" xfId="11753" xr:uid="{8DC67B55-E931-43F9-B6DB-CE3104BF0A05}"/>
    <cellStyle name="Normal 34 2 4 3 3 2" xfId="28693" xr:uid="{5D7C1DCB-506B-4D9C-B198-613524CE4188}"/>
    <cellStyle name="Normal 34 2 4 3 4" xfId="20245" xr:uid="{CF5A3F0C-E537-40E0-B709-4E4D310ED047}"/>
    <cellStyle name="Normal 34 2 4 4" xfId="5417" xr:uid="{9AB2AC18-2963-4246-B723-D56C0AFF9540}"/>
    <cellStyle name="Normal 34 2 4 4 2" xfId="13865" xr:uid="{1FCD79C4-4849-4DCD-84CF-15D219F275C9}"/>
    <cellStyle name="Normal 34 2 4 4 2 2" xfId="30805" xr:uid="{7DCE178A-343C-4F89-BF04-F33CD7F1D4FD}"/>
    <cellStyle name="Normal 34 2 4 4 3" xfId="22357" xr:uid="{DDAA8FB5-23D9-4EB4-B22B-0480B13FE0F1}"/>
    <cellStyle name="Normal 34 2 4 5" xfId="9641" xr:uid="{5B7E5657-34E6-417F-A6B7-FAA76926CD0E}"/>
    <cellStyle name="Normal 34 2 4 5 2" xfId="26581" xr:uid="{1F501660-448C-4638-BB4A-8A78DCA94818}"/>
    <cellStyle name="Normal 34 2 4 6" xfId="18133" xr:uid="{F4882BEA-AFB4-4AF5-8D21-31067A802C76}"/>
    <cellStyle name="Normal 34 2 5" xfId="1367" xr:uid="{0DE84BBE-DCE8-4DFF-9E54-E7CBEE0D0EE7}"/>
    <cellStyle name="Normal 34 2 5 2" xfId="2423" xr:uid="{832867A7-1AB9-4535-99F3-FCDAE4DC9996}"/>
    <cellStyle name="Normal 34 2 5 2 2" xfId="4535" xr:uid="{D8D541BB-449D-4F4F-A99D-3A31533FFA1E}"/>
    <cellStyle name="Normal 34 2 5 2 2 2" xfId="8761" xr:uid="{C6C72DC9-6A9E-4C06-9A98-2B044AC1B995}"/>
    <cellStyle name="Normal 34 2 5 2 2 2 2" xfId="17209" xr:uid="{AD736EDB-FA16-4258-9A33-5CFE9645F988}"/>
    <cellStyle name="Normal 34 2 5 2 2 2 2 2" xfId="34149" xr:uid="{43210860-583A-4B63-8C8D-93A2F4A52ABC}"/>
    <cellStyle name="Normal 34 2 5 2 2 2 3" xfId="25701" xr:uid="{522F9131-4C6A-4E11-AEB2-21F7C7D86C46}"/>
    <cellStyle name="Normal 34 2 5 2 2 3" xfId="12985" xr:uid="{07D0EF08-76E8-4E06-93D6-A4B2DE7AAFE4}"/>
    <cellStyle name="Normal 34 2 5 2 2 3 2" xfId="29925" xr:uid="{1840EF59-4A0B-49B0-9964-4110AD7DD9B5}"/>
    <cellStyle name="Normal 34 2 5 2 2 4" xfId="21477" xr:uid="{A6DE3EDD-416E-4FE7-B1BD-C932E9614B8A}"/>
    <cellStyle name="Normal 34 2 5 2 3" xfId="6649" xr:uid="{DCDD4A8C-2480-4DD8-969F-9117C1FB8000}"/>
    <cellStyle name="Normal 34 2 5 2 3 2" xfId="15097" xr:uid="{B397AD86-36B9-4759-9510-0A7D411EF54A}"/>
    <cellStyle name="Normal 34 2 5 2 3 2 2" xfId="32037" xr:uid="{B2C26B5C-4929-4583-8F5B-8C5C55CAC013}"/>
    <cellStyle name="Normal 34 2 5 2 3 3" xfId="23589" xr:uid="{7D1FB432-1EAB-4DB9-A98F-3CB80D83B76E}"/>
    <cellStyle name="Normal 34 2 5 2 4" xfId="10873" xr:uid="{E66BF943-C809-4F49-8E6E-A37853A2C4E2}"/>
    <cellStyle name="Normal 34 2 5 2 4 2" xfId="27813" xr:uid="{BF3DD713-FAA5-48A8-A10E-1CE045C0DDF4}"/>
    <cellStyle name="Normal 34 2 5 2 5" xfId="19365" xr:uid="{D687A0BD-3CDE-4D57-AF83-69FAE4933BE9}"/>
    <cellStyle name="Normal 34 2 5 3" xfId="3479" xr:uid="{0EE40B5F-5C10-475B-9F72-CA75AC6732B6}"/>
    <cellStyle name="Normal 34 2 5 3 2" xfId="7705" xr:uid="{B65DB4B4-0B33-465C-80FD-FCCCDE3FFDF0}"/>
    <cellStyle name="Normal 34 2 5 3 2 2" xfId="16153" xr:uid="{BDEB89EF-4843-4F76-ADC5-FB4086B43D51}"/>
    <cellStyle name="Normal 34 2 5 3 2 2 2" xfId="33093" xr:uid="{252060C3-EB24-46DD-A37D-87E1912B648F}"/>
    <cellStyle name="Normal 34 2 5 3 2 3" xfId="24645" xr:uid="{BDE6FFBC-33B3-440D-921E-A52F37E98234}"/>
    <cellStyle name="Normal 34 2 5 3 3" xfId="11929" xr:uid="{FF912698-6792-473F-894F-E5D418EA8EE2}"/>
    <cellStyle name="Normal 34 2 5 3 3 2" xfId="28869" xr:uid="{22E76C63-64B9-4D96-AD18-5807BD4B323E}"/>
    <cellStyle name="Normal 34 2 5 3 4" xfId="20421" xr:uid="{81EB5EB5-B558-4527-8552-B8EFDBF5B4C0}"/>
    <cellStyle name="Normal 34 2 5 4" xfId="5593" xr:uid="{E92E2EE5-6DFD-4A8C-BA3B-DA4FFD52FD6D}"/>
    <cellStyle name="Normal 34 2 5 4 2" xfId="14041" xr:uid="{45322291-F54D-4B3D-9C8C-C3325794616C}"/>
    <cellStyle name="Normal 34 2 5 4 2 2" xfId="30981" xr:uid="{3F88039D-CD0F-4663-A54E-526892D0D2A8}"/>
    <cellStyle name="Normal 34 2 5 4 3" xfId="22533" xr:uid="{EB264AAC-44B4-4CD8-9F52-CE0FAD3F6300}"/>
    <cellStyle name="Normal 34 2 5 5" xfId="9817" xr:uid="{1D257C43-143D-48C7-BCBD-4918E247BB27}"/>
    <cellStyle name="Normal 34 2 5 5 2" xfId="26757" xr:uid="{D560DC82-CDAC-4CFE-9F06-0E04455D8232}"/>
    <cellStyle name="Normal 34 2 5 6" xfId="18309" xr:uid="{8261F762-90F7-46EC-B7A5-C93452F3A1C4}"/>
    <cellStyle name="Normal 34 2 6" xfId="1543" xr:uid="{476F88D8-5DCC-4856-81DA-BA9CE681C8B6}"/>
    <cellStyle name="Normal 34 2 6 2" xfId="3655" xr:uid="{64992B0B-AF79-4D8D-80D8-3E8DB48DC0AD}"/>
    <cellStyle name="Normal 34 2 6 2 2" xfId="7881" xr:uid="{FA151544-266A-4B4E-B3AB-86DBA04BB44B}"/>
    <cellStyle name="Normal 34 2 6 2 2 2" xfId="16329" xr:uid="{976E6FA5-E27B-48F5-A660-9507944F9AAA}"/>
    <cellStyle name="Normal 34 2 6 2 2 2 2" xfId="33269" xr:uid="{0080F561-EB11-4148-B6BD-4C6F7BC14229}"/>
    <cellStyle name="Normal 34 2 6 2 2 3" xfId="24821" xr:uid="{AF4B33F5-EB90-43BB-88C6-169AA66274A3}"/>
    <cellStyle name="Normal 34 2 6 2 3" xfId="12105" xr:uid="{6A15DA26-9563-4C4D-93BF-65FB6CA4FE9B}"/>
    <cellStyle name="Normal 34 2 6 2 3 2" xfId="29045" xr:uid="{88F4F1E8-C5D3-4E9C-82FF-6AB3D6ED1C64}"/>
    <cellStyle name="Normal 34 2 6 2 4" xfId="20597" xr:uid="{D2F56F67-6726-443D-AA7C-656BB96A5D0A}"/>
    <cellStyle name="Normal 34 2 6 3" xfId="5769" xr:uid="{98550F7C-91FA-4A77-9057-3CA7853CF389}"/>
    <cellStyle name="Normal 34 2 6 3 2" xfId="14217" xr:uid="{2A480E07-DD8F-42D6-A300-5D5C26B3DA5B}"/>
    <cellStyle name="Normal 34 2 6 3 2 2" xfId="31157" xr:uid="{E644D726-C7BB-4B79-B8E4-1276E831D8F0}"/>
    <cellStyle name="Normal 34 2 6 3 3" xfId="22709" xr:uid="{47E2AF8E-80F1-48FE-AAAD-5770BC4B3473}"/>
    <cellStyle name="Normal 34 2 6 4" xfId="9993" xr:uid="{D763EEEF-167E-4F66-911A-921D46A985F9}"/>
    <cellStyle name="Normal 34 2 6 4 2" xfId="26933" xr:uid="{8551AE2F-C395-4A12-B48D-C7EC6B52E772}"/>
    <cellStyle name="Normal 34 2 6 5" xfId="18485" xr:uid="{E31603F3-1C0C-42D3-93E3-ED90A8BD546A}"/>
    <cellStyle name="Normal 34 2 7" xfId="2599" xr:uid="{3940CC09-2B23-4186-B62D-B5378E73FE5C}"/>
    <cellStyle name="Normal 34 2 7 2" xfId="6825" xr:uid="{746377FE-3758-4891-AF79-AA012E7B2DDA}"/>
    <cellStyle name="Normal 34 2 7 2 2" xfId="15273" xr:uid="{E089E95B-D582-4627-B83F-D5C4FEF0BD16}"/>
    <cellStyle name="Normal 34 2 7 2 2 2" xfId="32213" xr:uid="{558B8D2F-F942-4698-B4AE-4F7CA8165BC2}"/>
    <cellStyle name="Normal 34 2 7 2 3" xfId="23765" xr:uid="{2F094DBD-32D8-4776-8C9B-F3715C6D2E4D}"/>
    <cellStyle name="Normal 34 2 7 3" xfId="11049" xr:uid="{01CAF048-1EE1-49B5-BC49-6A16F43A5155}"/>
    <cellStyle name="Normal 34 2 7 3 2" xfId="27989" xr:uid="{F284171C-492B-448C-B98B-A7F36F33D537}"/>
    <cellStyle name="Normal 34 2 7 4" xfId="19541" xr:uid="{C61BD849-87DF-4314-A6DD-272099C00F56}"/>
    <cellStyle name="Normal 34 2 8" xfId="4712" xr:uid="{37A82F33-2E4F-42F8-843E-0D3CFE7F3C43}"/>
    <cellStyle name="Normal 34 2 8 2" xfId="13161" xr:uid="{28002554-F4F7-49CF-9681-4DBE71D258A9}"/>
    <cellStyle name="Normal 34 2 8 2 2" xfId="30101" xr:uid="{DA140EEC-FAB0-4417-B5E0-7F76F749994E}"/>
    <cellStyle name="Normal 34 2 8 3" xfId="21653" xr:uid="{A62790EB-0E37-4C4D-8BC4-233F9D20A368}"/>
    <cellStyle name="Normal 34 2 9" xfId="8937" xr:uid="{4070A3E7-EFEC-463C-9EA3-77CFA0FAB546}"/>
    <cellStyle name="Normal 34 2 9 2" xfId="25877" xr:uid="{8E811316-53A1-4FE7-8F9A-04CD1F02AAA3}"/>
    <cellStyle name="Normal 34 3" xfId="352" xr:uid="{49305E71-16D2-407C-9EB7-C069ED1B76BC}"/>
    <cellStyle name="Normal 34 3 10" xfId="17430" xr:uid="{F8C31AD8-DAED-4E8E-A0F7-38B0F40E0B9B}"/>
    <cellStyle name="Normal 34 3 2" xfId="658" xr:uid="{7D3B07A9-8941-431B-A276-6D5DAEC3C789}"/>
    <cellStyle name="Normal 34 3 2 2" xfId="1010" xr:uid="{4AFAAA43-DC23-46DA-9909-12EE83AD053A}"/>
    <cellStyle name="Normal 34 3 2 2 2" xfId="2072" xr:uid="{D5DA3907-8645-491E-A09A-B798490EC52E}"/>
    <cellStyle name="Normal 34 3 2 2 2 2" xfId="4184" xr:uid="{607E683F-3687-40B4-9A1D-10C588ABC1AD}"/>
    <cellStyle name="Normal 34 3 2 2 2 2 2" xfId="8410" xr:uid="{ECEC0A96-F398-4264-8F7F-6282566660F3}"/>
    <cellStyle name="Normal 34 3 2 2 2 2 2 2" xfId="16858" xr:uid="{69C2CC4C-5F7D-4959-B276-5C1DFDDA7784}"/>
    <cellStyle name="Normal 34 3 2 2 2 2 2 2 2" xfId="33798" xr:uid="{B1D70B03-1F5C-4DC1-A02F-FE2008A185E8}"/>
    <cellStyle name="Normal 34 3 2 2 2 2 2 3" xfId="25350" xr:uid="{A402FBE5-0D4B-47B0-BF65-2C4F8DDD5296}"/>
    <cellStyle name="Normal 34 3 2 2 2 2 3" xfId="12634" xr:uid="{E3044A84-CBAA-4361-B316-F480547260C5}"/>
    <cellStyle name="Normal 34 3 2 2 2 2 3 2" xfId="29574" xr:uid="{968F5076-A93C-4E97-B98C-1481410A36AF}"/>
    <cellStyle name="Normal 34 3 2 2 2 2 4" xfId="21126" xr:uid="{B2CD5C0C-DB6F-4561-A4D9-3AAFA541B81B}"/>
    <cellStyle name="Normal 34 3 2 2 2 3" xfId="6298" xr:uid="{8FD93436-DBB4-4C2E-BA93-B12BC62E4E28}"/>
    <cellStyle name="Normal 34 3 2 2 2 3 2" xfId="14746" xr:uid="{A12AA4AA-3A06-4331-BC46-56928C052451}"/>
    <cellStyle name="Normal 34 3 2 2 2 3 2 2" xfId="31686" xr:uid="{83579FC1-4334-472A-AEAB-38B528A64A9B}"/>
    <cellStyle name="Normal 34 3 2 2 2 3 3" xfId="23238" xr:uid="{77A36493-DB52-4CAE-8DFA-0ABF1D8BCAC4}"/>
    <cellStyle name="Normal 34 3 2 2 2 4" xfId="10522" xr:uid="{D08C1770-3782-4741-8902-659180BD0816}"/>
    <cellStyle name="Normal 34 3 2 2 2 4 2" xfId="27462" xr:uid="{090B6A4A-732F-4D17-B86C-C2559E7D7CBA}"/>
    <cellStyle name="Normal 34 3 2 2 2 5" xfId="19014" xr:uid="{C3534D4D-6ADC-46A8-BB96-E6F9A104ED71}"/>
    <cellStyle name="Normal 34 3 2 2 3" xfId="3128" xr:uid="{6BAC9681-8AFC-49CE-BA02-27A2F7BE7C99}"/>
    <cellStyle name="Normal 34 3 2 2 3 2" xfId="7354" xr:uid="{96B716B7-346E-4C47-92A1-236E0450E201}"/>
    <cellStyle name="Normal 34 3 2 2 3 2 2" xfId="15802" xr:uid="{923F4205-2B85-4317-81BB-00766DEAEF90}"/>
    <cellStyle name="Normal 34 3 2 2 3 2 2 2" xfId="32742" xr:uid="{A929804D-7B9F-4EE4-8A05-7C223F084D9F}"/>
    <cellStyle name="Normal 34 3 2 2 3 2 3" xfId="24294" xr:uid="{D4C0B2C9-B3EF-4D37-9265-1C75B259EC6F}"/>
    <cellStyle name="Normal 34 3 2 2 3 3" xfId="11578" xr:uid="{09439F98-7422-48C1-AF52-C69D4640C27F}"/>
    <cellStyle name="Normal 34 3 2 2 3 3 2" xfId="28518" xr:uid="{12973D40-7A74-4892-A30A-ECDFA19B75BD}"/>
    <cellStyle name="Normal 34 3 2 2 3 4" xfId="20070" xr:uid="{57F0A3AD-9C51-4B09-8BC6-926C6E1CDDFE}"/>
    <cellStyle name="Normal 34 3 2 2 4" xfId="5242" xr:uid="{861B80FA-83BA-4A45-BB26-6A5104DEB288}"/>
    <cellStyle name="Normal 34 3 2 2 4 2" xfId="13690" xr:uid="{32314A99-8601-4EA2-BCDF-5D56C324CA30}"/>
    <cellStyle name="Normal 34 3 2 2 4 2 2" xfId="30630" xr:uid="{8E5B32D2-0978-4371-848B-7B0F2108368D}"/>
    <cellStyle name="Normal 34 3 2 2 4 3" xfId="22182" xr:uid="{3CC230B6-6BDF-452C-86A7-AFBF816DFB61}"/>
    <cellStyle name="Normal 34 3 2 2 5" xfId="9466" xr:uid="{5EB46FDF-5D76-4B47-B281-68C9C0710F19}"/>
    <cellStyle name="Normal 34 3 2 2 5 2" xfId="26406" xr:uid="{BC25968F-38A0-40FF-889C-2ACEC8A192D6}"/>
    <cellStyle name="Normal 34 3 2 2 6" xfId="17958" xr:uid="{504FCE46-ABDE-4AB4-B88C-C941F0C9C2D9}"/>
    <cellStyle name="Normal 34 3 2 3" xfId="1720" xr:uid="{A2C2D9C8-6909-4540-976A-3529DB913B37}"/>
    <cellStyle name="Normal 34 3 2 3 2" xfId="3832" xr:uid="{41013FF2-2F65-4895-A77B-CD0DFC7D41E1}"/>
    <cellStyle name="Normal 34 3 2 3 2 2" xfId="8058" xr:uid="{7860E3F3-7186-4A3A-A5C5-BA0F000CE327}"/>
    <cellStyle name="Normal 34 3 2 3 2 2 2" xfId="16506" xr:uid="{6889DDFA-3F00-4B76-A4BE-9FD5483A80C4}"/>
    <cellStyle name="Normal 34 3 2 3 2 2 2 2" xfId="33446" xr:uid="{5ABE1216-1BBD-405A-8D7B-E73A30FEB73A}"/>
    <cellStyle name="Normal 34 3 2 3 2 2 3" xfId="24998" xr:uid="{760E45EE-EFB7-45A6-BE09-03C3EFF66503}"/>
    <cellStyle name="Normal 34 3 2 3 2 3" xfId="12282" xr:uid="{AE84DB88-F371-474F-A740-9D00447C2CF5}"/>
    <cellStyle name="Normal 34 3 2 3 2 3 2" xfId="29222" xr:uid="{4F97AD85-F833-4394-B5D2-92BD0899C86D}"/>
    <cellStyle name="Normal 34 3 2 3 2 4" xfId="20774" xr:uid="{CC558566-B264-43CA-AA65-742EA2D40DB9}"/>
    <cellStyle name="Normal 34 3 2 3 3" xfId="5946" xr:uid="{F8A09BD9-BF7B-45CC-BF78-86C292AAC676}"/>
    <cellStyle name="Normal 34 3 2 3 3 2" xfId="14394" xr:uid="{2222C559-212E-4A4D-80F0-018AF447FEED}"/>
    <cellStyle name="Normal 34 3 2 3 3 2 2" xfId="31334" xr:uid="{4303A151-CBD7-4424-AAAD-52FDBF3156CE}"/>
    <cellStyle name="Normal 34 3 2 3 3 3" xfId="22886" xr:uid="{788DCC2D-7A5D-41AB-8B40-394EB535D4A0}"/>
    <cellStyle name="Normal 34 3 2 3 4" xfId="10170" xr:uid="{E6EBD552-E217-441B-8894-806F165ED797}"/>
    <cellStyle name="Normal 34 3 2 3 4 2" xfId="27110" xr:uid="{A0E8CAB8-EB79-41A0-8475-CB4513DFF967}"/>
    <cellStyle name="Normal 34 3 2 3 5" xfId="18662" xr:uid="{BAD4FE65-897F-4F71-B32D-308556E4368A}"/>
    <cellStyle name="Normal 34 3 2 4" xfId="2776" xr:uid="{EB17144B-0448-4AD0-9728-DF9426B28C2C}"/>
    <cellStyle name="Normal 34 3 2 4 2" xfId="7002" xr:uid="{5B6187C7-AB91-44A1-AF12-2B4AE1D32523}"/>
    <cellStyle name="Normal 34 3 2 4 2 2" xfId="15450" xr:uid="{6523A21A-F2FF-4EBD-BA48-D00D85F64A9D}"/>
    <cellStyle name="Normal 34 3 2 4 2 2 2" xfId="32390" xr:uid="{D4A2D66E-90D3-41FC-904C-96AED8F8F4D2}"/>
    <cellStyle name="Normal 34 3 2 4 2 3" xfId="23942" xr:uid="{0752376F-BAA7-4BC3-95AE-2FFCAFED28F3}"/>
    <cellStyle name="Normal 34 3 2 4 3" xfId="11226" xr:uid="{EF0B2C1B-6420-49D6-A758-4B439EC1BFA0}"/>
    <cellStyle name="Normal 34 3 2 4 3 2" xfId="28166" xr:uid="{0A512D95-81DC-4D3E-9E45-91375D9B85F2}"/>
    <cellStyle name="Normal 34 3 2 4 4" xfId="19718" xr:uid="{8242C20A-2968-43E6-A935-2052338D7026}"/>
    <cellStyle name="Normal 34 3 2 5" xfId="4890" xr:uid="{2F3D50E1-EAEF-4605-80A2-0EC8AD317B53}"/>
    <cellStyle name="Normal 34 3 2 5 2" xfId="13338" xr:uid="{AF03C8D3-C72E-4F62-9313-E982EAA7FCA5}"/>
    <cellStyle name="Normal 34 3 2 5 2 2" xfId="30278" xr:uid="{D704B61F-1585-4716-A0C9-5D9CBB590A56}"/>
    <cellStyle name="Normal 34 3 2 5 3" xfId="21830" xr:uid="{EC727A8A-1FD5-47CD-B511-A520A6825884}"/>
    <cellStyle name="Normal 34 3 2 6" xfId="9114" xr:uid="{6656639A-F008-411B-8B39-E7EEB8A1CE14}"/>
    <cellStyle name="Normal 34 3 2 6 2" xfId="26054" xr:uid="{227A6EA9-7530-40B3-B438-7D3A8D6CDA30}"/>
    <cellStyle name="Normal 34 3 2 7" xfId="17606" xr:uid="{08564E1C-EF17-4FF4-B114-673010EF0D4F}"/>
    <cellStyle name="Normal 34 3 3" xfId="834" xr:uid="{118E6201-266F-4C22-8E72-BCE74FFA64FA}"/>
    <cellStyle name="Normal 34 3 3 2" xfId="1896" xr:uid="{C6515A47-BFD2-47DC-84AF-469484E071A2}"/>
    <cellStyle name="Normal 34 3 3 2 2" xfId="4008" xr:uid="{3619ADD5-1D85-41E2-A770-5E61D9C9C2E6}"/>
    <cellStyle name="Normal 34 3 3 2 2 2" xfId="8234" xr:uid="{1C16AA2B-DD64-4917-BCAF-7E42C2161947}"/>
    <cellStyle name="Normal 34 3 3 2 2 2 2" xfId="16682" xr:uid="{7518FE1C-43F8-48C2-9FCC-F2E4C7A940D3}"/>
    <cellStyle name="Normal 34 3 3 2 2 2 2 2" xfId="33622" xr:uid="{EA95A1CB-364C-4FD6-A994-EA334A382E9F}"/>
    <cellStyle name="Normal 34 3 3 2 2 2 3" xfId="25174" xr:uid="{068F35CB-7BDD-4D51-8304-2D80F53E5454}"/>
    <cellStyle name="Normal 34 3 3 2 2 3" xfId="12458" xr:uid="{050DA57F-FCD8-4A76-A858-F3BC7D73B08D}"/>
    <cellStyle name="Normal 34 3 3 2 2 3 2" xfId="29398" xr:uid="{32C009E1-29C9-4D5D-87FB-86F22C848407}"/>
    <cellStyle name="Normal 34 3 3 2 2 4" xfId="20950" xr:uid="{95490002-7F0D-4399-9983-FC3DAC53ADA4}"/>
    <cellStyle name="Normal 34 3 3 2 3" xfId="6122" xr:uid="{044A04F6-264D-499F-9843-6E7A1B9A155A}"/>
    <cellStyle name="Normal 34 3 3 2 3 2" xfId="14570" xr:uid="{9ADC31A4-ECB1-4F5E-947C-D5C6E6184B66}"/>
    <cellStyle name="Normal 34 3 3 2 3 2 2" xfId="31510" xr:uid="{72EE2BA6-4DBD-4D2C-A15D-D1D217C277D1}"/>
    <cellStyle name="Normal 34 3 3 2 3 3" xfId="23062" xr:uid="{D4B93662-6885-4F84-B97E-B7565CB7FA3B}"/>
    <cellStyle name="Normal 34 3 3 2 4" xfId="10346" xr:uid="{B196117E-A55A-40E1-836C-FFF2E02A0366}"/>
    <cellStyle name="Normal 34 3 3 2 4 2" xfId="27286" xr:uid="{72F98455-1F4A-4855-8CF9-FEF4FF5C9C7C}"/>
    <cellStyle name="Normal 34 3 3 2 5" xfId="18838" xr:uid="{2349EC94-92D9-4F55-9B83-493467BA3F0D}"/>
    <cellStyle name="Normal 34 3 3 3" xfId="2952" xr:uid="{12A29D5C-7F05-4130-BFEE-B2E8407E3F3D}"/>
    <cellStyle name="Normal 34 3 3 3 2" xfId="7178" xr:uid="{8EADE2D8-D680-47CC-8A82-C8A47A60AA4A}"/>
    <cellStyle name="Normal 34 3 3 3 2 2" xfId="15626" xr:uid="{E1E0C467-A1FF-44AC-BFD4-E8E425E910AE}"/>
    <cellStyle name="Normal 34 3 3 3 2 2 2" xfId="32566" xr:uid="{4985243B-BB9B-4D61-9F00-BBA18BEEADE6}"/>
    <cellStyle name="Normal 34 3 3 3 2 3" xfId="24118" xr:uid="{482706D9-5672-45D8-B7A9-198188E25912}"/>
    <cellStyle name="Normal 34 3 3 3 3" xfId="11402" xr:uid="{075B323E-F9AB-433E-8F51-7A29D5909447}"/>
    <cellStyle name="Normal 34 3 3 3 3 2" xfId="28342" xr:uid="{25057F56-F0B7-4D5C-8CB3-8D8244C9124A}"/>
    <cellStyle name="Normal 34 3 3 3 4" xfId="19894" xr:uid="{FAC16DB8-8C07-4D57-ADE8-7C18CCD45E86}"/>
    <cellStyle name="Normal 34 3 3 4" xfId="5066" xr:uid="{8EFEC64A-9928-4C0D-8AFF-E60113E42162}"/>
    <cellStyle name="Normal 34 3 3 4 2" xfId="13514" xr:uid="{5EBC0EE9-2649-4C90-9F0B-EAA6D073A822}"/>
    <cellStyle name="Normal 34 3 3 4 2 2" xfId="30454" xr:uid="{216F76EC-3DDD-4138-9F87-2F74A6A24AEA}"/>
    <cellStyle name="Normal 34 3 3 4 3" xfId="22006" xr:uid="{59259F5E-A094-4152-98A7-868DCF82EC4E}"/>
    <cellStyle name="Normal 34 3 3 5" xfId="9290" xr:uid="{A80A9945-7D79-414D-9021-13E5C29D8977}"/>
    <cellStyle name="Normal 34 3 3 5 2" xfId="26230" xr:uid="{65ADF220-DE57-460C-A448-317D52A0A9F6}"/>
    <cellStyle name="Normal 34 3 3 6" xfId="17782" xr:uid="{102C5ED2-5AB5-40E7-B75E-0760742CF2A2}"/>
    <cellStyle name="Normal 34 3 4" xfId="1186" xr:uid="{4609E365-D7CB-4250-9D30-104EC59BE7B9}"/>
    <cellStyle name="Normal 34 3 4 2" xfId="2248" xr:uid="{A85D329E-4B72-4DD8-A090-59138C209100}"/>
    <cellStyle name="Normal 34 3 4 2 2" xfId="4360" xr:uid="{27C3D38B-25BC-4600-BD37-281B259CF0EF}"/>
    <cellStyle name="Normal 34 3 4 2 2 2" xfId="8586" xr:uid="{23FC499D-5D59-486E-96E0-8D1BA8888366}"/>
    <cellStyle name="Normal 34 3 4 2 2 2 2" xfId="17034" xr:uid="{F81D355E-B391-4418-8339-B0F89A604065}"/>
    <cellStyle name="Normal 34 3 4 2 2 2 2 2" xfId="33974" xr:uid="{C716D778-9C17-464C-8674-E94D0874AB3E}"/>
    <cellStyle name="Normal 34 3 4 2 2 2 3" xfId="25526" xr:uid="{BC2E321A-6D35-4D45-90C0-D6C25A972149}"/>
    <cellStyle name="Normal 34 3 4 2 2 3" xfId="12810" xr:uid="{8780EBA0-6D51-4A86-853E-F31FA9529147}"/>
    <cellStyle name="Normal 34 3 4 2 2 3 2" xfId="29750" xr:uid="{54D5919E-7660-4891-966F-92248D2EF07F}"/>
    <cellStyle name="Normal 34 3 4 2 2 4" xfId="21302" xr:uid="{79C230DD-C0AE-43A6-8C5C-DC101D1EDC75}"/>
    <cellStyle name="Normal 34 3 4 2 3" xfId="6474" xr:uid="{2425E050-932E-4CB3-B403-C5EAD5E25BC7}"/>
    <cellStyle name="Normal 34 3 4 2 3 2" xfId="14922" xr:uid="{E851CFA2-1502-4FDD-BCEF-BCAFD913F449}"/>
    <cellStyle name="Normal 34 3 4 2 3 2 2" xfId="31862" xr:uid="{F5553051-7D25-43C2-A9D8-3382CA96A96A}"/>
    <cellStyle name="Normal 34 3 4 2 3 3" xfId="23414" xr:uid="{C6EBEB21-B630-46F2-8B84-784BE4ECDDD1}"/>
    <cellStyle name="Normal 34 3 4 2 4" xfId="10698" xr:uid="{E4D9A45B-6EE2-43B2-B9D4-5276B1C8A29E}"/>
    <cellStyle name="Normal 34 3 4 2 4 2" xfId="27638" xr:uid="{DDFA8271-D11D-448C-B20B-1ABF76677D3B}"/>
    <cellStyle name="Normal 34 3 4 2 5" xfId="19190" xr:uid="{EFC0C410-8363-45B7-B01E-FEA37CD16D9F}"/>
    <cellStyle name="Normal 34 3 4 3" xfId="3304" xr:uid="{0E50AE66-D2AE-48E3-9AFC-1720EE674CA1}"/>
    <cellStyle name="Normal 34 3 4 3 2" xfId="7530" xr:uid="{07BA0785-5B70-40F8-A02D-9A1AB83D1E22}"/>
    <cellStyle name="Normal 34 3 4 3 2 2" xfId="15978" xr:uid="{05D0A13D-063C-49B8-815E-DEE9E2FC1B8B}"/>
    <cellStyle name="Normal 34 3 4 3 2 2 2" xfId="32918" xr:uid="{F3C9E976-FD7B-4AB1-B78B-91E6641BBB90}"/>
    <cellStyle name="Normal 34 3 4 3 2 3" xfId="24470" xr:uid="{A462B702-F06C-4816-A926-DC6814B30225}"/>
    <cellStyle name="Normal 34 3 4 3 3" xfId="11754" xr:uid="{CEB03F29-8B65-4FC1-B6E6-3E9EF6373196}"/>
    <cellStyle name="Normal 34 3 4 3 3 2" xfId="28694" xr:uid="{B46644DD-4C6E-4D81-9FE4-BAF7C9828E12}"/>
    <cellStyle name="Normal 34 3 4 3 4" xfId="20246" xr:uid="{B18F1C3D-0E6B-4C7D-A3F7-0433E93DF4E6}"/>
    <cellStyle name="Normal 34 3 4 4" xfId="5418" xr:uid="{1852EDB1-B310-4D1C-9041-075150BCC094}"/>
    <cellStyle name="Normal 34 3 4 4 2" xfId="13866" xr:uid="{D380FC9B-9417-493A-BEB4-FE36932788D8}"/>
    <cellStyle name="Normal 34 3 4 4 2 2" xfId="30806" xr:uid="{CACE855D-C30D-47ED-AC9C-CFB63585977A}"/>
    <cellStyle name="Normal 34 3 4 4 3" xfId="22358" xr:uid="{1F9DAAB3-73B7-478C-8D40-D96C27F87215}"/>
    <cellStyle name="Normal 34 3 4 5" xfId="9642" xr:uid="{E94CECF8-F8C9-4CE1-A585-D68E191AA080}"/>
    <cellStyle name="Normal 34 3 4 5 2" xfId="26582" xr:uid="{9AB7646C-D515-4C09-910D-DCDE81E9632D}"/>
    <cellStyle name="Normal 34 3 4 6" xfId="18134" xr:uid="{DD198EC3-CC6C-4512-9863-D92BB1B5F0FB}"/>
    <cellStyle name="Normal 34 3 5" xfId="1368" xr:uid="{4A5D7513-4561-40CA-BAA0-B63ED5C8EBF1}"/>
    <cellStyle name="Normal 34 3 5 2" xfId="2424" xr:uid="{1E1B5E2A-007A-453A-9ED4-627239AA2E16}"/>
    <cellStyle name="Normal 34 3 5 2 2" xfId="4536" xr:uid="{6BE333FC-B3B7-42F0-A0C5-97008DE2341F}"/>
    <cellStyle name="Normal 34 3 5 2 2 2" xfId="8762" xr:uid="{4DB181D0-09CC-46EF-8369-9007FDCC1E02}"/>
    <cellStyle name="Normal 34 3 5 2 2 2 2" xfId="17210" xr:uid="{160D06B4-2790-4CA9-B84F-078E17D240A2}"/>
    <cellStyle name="Normal 34 3 5 2 2 2 2 2" xfId="34150" xr:uid="{D793EE6A-4F16-4D99-BF89-3CF15A8C7CCB}"/>
    <cellStyle name="Normal 34 3 5 2 2 2 3" xfId="25702" xr:uid="{BB99A60C-2430-495D-8C0B-3AB773F7E285}"/>
    <cellStyle name="Normal 34 3 5 2 2 3" xfId="12986" xr:uid="{7EADDA38-0BAB-4535-A5DF-4D2285891184}"/>
    <cellStyle name="Normal 34 3 5 2 2 3 2" xfId="29926" xr:uid="{99B5D512-7EF5-4316-A695-E7213538E8F1}"/>
    <cellStyle name="Normal 34 3 5 2 2 4" xfId="21478" xr:uid="{D846988F-DF3E-4010-90D6-DF4B46C2308A}"/>
    <cellStyle name="Normal 34 3 5 2 3" xfId="6650" xr:uid="{4421B841-803D-4026-A391-8BDD3E42CC36}"/>
    <cellStyle name="Normal 34 3 5 2 3 2" xfId="15098" xr:uid="{342F1A9A-B7CE-4677-BB35-E1FFF14F2704}"/>
    <cellStyle name="Normal 34 3 5 2 3 2 2" xfId="32038" xr:uid="{F0A69BED-1D34-4974-A70D-34023E81E868}"/>
    <cellStyle name="Normal 34 3 5 2 3 3" xfId="23590" xr:uid="{8CFEA4A8-5E49-464D-8523-EFE1D2F97468}"/>
    <cellStyle name="Normal 34 3 5 2 4" xfId="10874" xr:uid="{2522ABCA-F048-4C44-BA6A-BB90BAACBBD0}"/>
    <cellStyle name="Normal 34 3 5 2 4 2" xfId="27814" xr:uid="{3BB43848-E5D2-4872-A285-1AE4828641A9}"/>
    <cellStyle name="Normal 34 3 5 2 5" xfId="19366" xr:uid="{3D95429A-52DB-4F26-995B-432BC32F3532}"/>
    <cellStyle name="Normal 34 3 5 3" xfId="3480" xr:uid="{8E98DA7B-53FC-4604-9C8A-B8180B032166}"/>
    <cellStyle name="Normal 34 3 5 3 2" xfId="7706" xr:uid="{19BEF713-1B99-4DD0-9ADA-5BEB736BCA99}"/>
    <cellStyle name="Normal 34 3 5 3 2 2" xfId="16154" xr:uid="{E6B92A64-B33C-407A-B159-658BF9DED82E}"/>
    <cellStyle name="Normal 34 3 5 3 2 2 2" xfId="33094" xr:uid="{D5242A95-4D47-49F8-AE6F-BA045B3E1C47}"/>
    <cellStyle name="Normal 34 3 5 3 2 3" xfId="24646" xr:uid="{FA81BF65-3482-48F0-A58B-538C1D631E29}"/>
    <cellStyle name="Normal 34 3 5 3 3" xfId="11930" xr:uid="{1695CC32-5F46-43E1-8A3C-F7962D1435F4}"/>
    <cellStyle name="Normal 34 3 5 3 3 2" xfId="28870" xr:uid="{9AA72421-F8F4-4DE8-8F05-514C4BECFE62}"/>
    <cellStyle name="Normal 34 3 5 3 4" xfId="20422" xr:uid="{E60C5C11-9820-4E13-8EF2-335B27D66E32}"/>
    <cellStyle name="Normal 34 3 5 4" xfId="5594" xr:uid="{B1F72361-BB37-4B32-B222-9B833CB57A27}"/>
    <cellStyle name="Normal 34 3 5 4 2" xfId="14042" xr:uid="{E353FFFC-330F-4AB7-9A2E-87A21D912C41}"/>
    <cellStyle name="Normal 34 3 5 4 2 2" xfId="30982" xr:uid="{1D3D9DE7-31AE-4A4E-87DA-C3AE455B5731}"/>
    <cellStyle name="Normal 34 3 5 4 3" xfId="22534" xr:uid="{7C5DBBE6-52D0-4EB3-ABD5-D00FF08CCE84}"/>
    <cellStyle name="Normal 34 3 5 5" xfId="9818" xr:uid="{75A03107-58D2-4164-8B3C-1A5A1AA310F3}"/>
    <cellStyle name="Normal 34 3 5 5 2" xfId="26758" xr:uid="{FAEA2EEB-8721-45F3-9F62-014A1D6B8430}"/>
    <cellStyle name="Normal 34 3 5 6" xfId="18310" xr:uid="{B168194F-99C4-4090-9186-39855F5F45D2}"/>
    <cellStyle name="Normal 34 3 6" xfId="1544" xr:uid="{A904C0A8-3E9F-483B-94BA-D36B873F41F8}"/>
    <cellStyle name="Normal 34 3 6 2" xfId="3656" xr:uid="{7BF830C1-2885-462A-B990-E93A4AABF735}"/>
    <cellStyle name="Normal 34 3 6 2 2" xfId="7882" xr:uid="{5BA1F9CE-929F-4722-A45E-22D874E1B2A0}"/>
    <cellStyle name="Normal 34 3 6 2 2 2" xfId="16330" xr:uid="{7B08A510-40E3-4835-BB46-C5AB536FC2C2}"/>
    <cellStyle name="Normal 34 3 6 2 2 2 2" xfId="33270" xr:uid="{8FBC1DAD-F6EE-4A54-97B7-FD6C23DA550F}"/>
    <cellStyle name="Normal 34 3 6 2 2 3" xfId="24822" xr:uid="{DC27DB3A-EB85-4D25-85C9-F648176FE486}"/>
    <cellStyle name="Normal 34 3 6 2 3" xfId="12106" xr:uid="{7456C5E9-27EF-4DF8-825F-6B0E4A8FBF9C}"/>
    <cellStyle name="Normal 34 3 6 2 3 2" xfId="29046" xr:uid="{8DDC3D40-FCD3-482D-BFE3-1C82DE3E6542}"/>
    <cellStyle name="Normal 34 3 6 2 4" xfId="20598" xr:uid="{FA60A46C-85D5-4439-95FE-895D8EB06B3D}"/>
    <cellStyle name="Normal 34 3 6 3" xfId="5770" xr:uid="{3B1B0481-270F-420C-B22D-637A0977AAC2}"/>
    <cellStyle name="Normal 34 3 6 3 2" xfId="14218" xr:uid="{C097AE6D-726C-4056-8133-595FB5E15C98}"/>
    <cellStyle name="Normal 34 3 6 3 2 2" xfId="31158" xr:uid="{626AB108-6E61-4126-814C-ECA3EFCD8EB7}"/>
    <cellStyle name="Normal 34 3 6 3 3" xfId="22710" xr:uid="{5F1195E6-EC34-45DB-85E5-21B77C631255}"/>
    <cellStyle name="Normal 34 3 6 4" xfId="9994" xr:uid="{BDE86500-D4A3-41C0-A969-C256EDA34634}"/>
    <cellStyle name="Normal 34 3 6 4 2" xfId="26934" xr:uid="{1C560AE6-7D81-4BA7-8FC1-6AE87E90365F}"/>
    <cellStyle name="Normal 34 3 6 5" xfId="18486" xr:uid="{57A2F662-14AC-429A-A403-B00A59C8B049}"/>
    <cellStyle name="Normal 34 3 7" xfId="2600" xr:uid="{B21C5F7A-92CE-4ACE-9584-16E9006832D0}"/>
    <cellStyle name="Normal 34 3 7 2" xfId="6826" xr:uid="{7DAE91F9-24E8-43AF-9DA0-2952F34C3CD9}"/>
    <cellStyle name="Normal 34 3 7 2 2" xfId="15274" xr:uid="{946C61D0-D3C6-41DE-B950-9F953CE45B7E}"/>
    <cellStyle name="Normal 34 3 7 2 2 2" xfId="32214" xr:uid="{FCAA418D-0B3D-4479-B668-BC3EFFDD9195}"/>
    <cellStyle name="Normal 34 3 7 2 3" xfId="23766" xr:uid="{ED727E22-525A-4910-B769-63193BB94B13}"/>
    <cellStyle name="Normal 34 3 7 3" xfId="11050" xr:uid="{1096116F-7019-43BA-9DEA-D8DB4D1AAFC9}"/>
    <cellStyle name="Normal 34 3 7 3 2" xfId="27990" xr:uid="{EDB3D6DE-619B-4CE9-A7FC-2480604FEEB9}"/>
    <cellStyle name="Normal 34 3 7 4" xfId="19542" xr:uid="{460BDAB2-AB9F-4E5A-8796-775E0D0592E2}"/>
    <cellStyle name="Normal 34 3 8" xfId="4713" xr:uid="{6D621B40-359E-4CF0-A008-7DED242E33BA}"/>
    <cellStyle name="Normal 34 3 8 2" xfId="13162" xr:uid="{94440436-D297-4425-81F8-5D81842002C8}"/>
    <cellStyle name="Normal 34 3 8 2 2" xfId="30102" xr:uid="{02778078-9E66-4A2A-B336-E76EFBEF13CE}"/>
    <cellStyle name="Normal 34 3 8 3" xfId="21654" xr:uid="{B242AABC-2986-4174-8B0D-25944AE29DEB}"/>
    <cellStyle name="Normal 34 3 9" xfId="8938" xr:uid="{BE6147F3-CE38-4DF6-B06C-CE7C4272EFDE}"/>
    <cellStyle name="Normal 34 3 9 2" xfId="25878" xr:uid="{223A942D-B965-4A57-88F7-3348F738729A}"/>
    <cellStyle name="Normal 34 4" xfId="656" xr:uid="{87EBC10F-B782-4200-9D07-E2CB44FAED44}"/>
    <cellStyle name="Normal 34 4 2" xfId="1008" xr:uid="{58D3B093-EC0E-43A5-AFE0-DFF959E33321}"/>
    <cellStyle name="Normal 34 4 2 2" xfId="2070" xr:uid="{B9B24BA3-E241-46FD-8C43-E66C6E24C227}"/>
    <cellStyle name="Normal 34 4 2 2 2" xfId="4182" xr:uid="{31EE7DC4-07BC-4DA1-893A-0AEB6DE691F1}"/>
    <cellStyle name="Normal 34 4 2 2 2 2" xfId="8408" xr:uid="{5C50D72F-55A3-4AF3-B6AF-1FE0EF60D2E6}"/>
    <cellStyle name="Normal 34 4 2 2 2 2 2" xfId="16856" xr:uid="{4E9FB8EA-080E-4836-88CD-3333CFBE347E}"/>
    <cellStyle name="Normal 34 4 2 2 2 2 2 2" xfId="33796" xr:uid="{679FF842-6316-4999-AC0D-27AF0923FDD8}"/>
    <cellStyle name="Normal 34 4 2 2 2 2 3" xfId="25348" xr:uid="{6E4CB52D-DD99-4C5C-94FD-3840ACF914D8}"/>
    <cellStyle name="Normal 34 4 2 2 2 3" xfId="12632" xr:uid="{F7235828-CFD5-4C4F-9637-613D9DC65A92}"/>
    <cellStyle name="Normal 34 4 2 2 2 3 2" xfId="29572" xr:uid="{BAB96854-357D-40DE-8924-B347F4C4411C}"/>
    <cellStyle name="Normal 34 4 2 2 2 4" xfId="21124" xr:uid="{5A78336A-38D9-4256-91BA-0A262FD514AB}"/>
    <cellStyle name="Normal 34 4 2 2 3" xfId="6296" xr:uid="{DAE5CC32-BEB5-490E-9E3E-B6243B903211}"/>
    <cellStyle name="Normal 34 4 2 2 3 2" xfId="14744" xr:uid="{D5C856AF-FBD9-4C87-A92D-B35D39F9AC00}"/>
    <cellStyle name="Normal 34 4 2 2 3 2 2" xfId="31684" xr:uid="{EFAE6450-62F5-40F5-8F6A-81EA2773806C}"/>
    <cellStyle name="Normal 34 4 2 2 3 3" xfId="23236" xr:uid="{2E9707B1-4DE5-4E9E-A761-6C3217F66AD5}"/>
    <cellStyle name="Normal 34 4 2 2 4" xfId="10520" xr:uid="{950E16A8-3D19-44DB-AFFF-E187B6C5F32D}"/>
    <cellStyle name="Normal 34 4 2 2 4 2" xfId="27460" xr:uid="{0E491316-B4D0-4F75-99F4-71FEF71E05B7}"/>
    <cellStyle name="Normal 34 4 2 2 5" xfId="19012" xr:uid="{C3ABBFB3-EEFE-4109-A68C-7974DD41DD25}"/>
    <cellStyle name="Normal 34 4 2 3" xfId="3126" xr:uid="{8EC9EFB2-E00F-4850-8F21-6DFE57925068}"/>
    <cellStyle name="Normal 34 4 2 3 2" xfId="7352" xr:uid="{7086D4B9-1E21-4039-9324-5DCBE3AF9716}"/>
    <cellStyle name="Normal 34 4 2 3 2 2" xfId="15800" xr:uid="{F645A9CA-6EF5-4A1D-AA6C-06E69446DF75}"/>
    <cellStyle name="Normal 34 4 2 3 2 2 2" xfId="32740" xr:uid="{AA4A1437-9C96-4C8D-A0A2-AE5BC4AF9DFE}"/>
    <cellStyle name="Normal 34 4 2 3 2 3" xfId="24292" xr:uid="{B998567E-58BD-41E6-8BC3-1FD001DD83CB}"/>
    <cellStyle name="Normal 34 4 2 3 3" xfId="11576" xr:uid="{DFF92A77-6856-446C-A56C-CB63CE5F3962}"/>
    <cellStyle name="Normal 34 4 2 3 3 2" xfId="28516" xr:uid="{775B7D85-A887-4435-A806-0B9728B52097}"/>
    <cellStyle name="Normal 34 4 2 3 4" xfId="20068" xr:uid="{BF95C44D-FD7F-46BC-A213-CBC881FCB303}"/>
    <cellStyle name="Normal 34 4 2 4" xfId="5240" xr:uid="{FC63CC78-0DD8-44CC-9784-725F03C6FE0E}"/>
    <cellStyle name="Normal 34 4 2 4 2" xfId="13688" xr:uid="{69A99350-4826-4C4C-902A-036455519DED}"/>
    <cellStyle name="Normal 34 4 2 4 2 2" xfId="30628" xr:uid="{0C5030C7-6BFA-4D96-AE9B-E0039B0E1DA9}"/>
    <cellStyle name="Normal 34 4 2 4 3" xfId="22180" xr:uid="{3DADE3E3-8585-4E92-A7EC-2F1935F0AF17}"/>
    <cellStyle name="Normal 34 4 2 5" xfId="9464" xr:uid="{FEC57BCC-E681-410D-BF5D-5F406E3E764D}"/>
    <cellStyle name="Normal 34 4 2 5 2" xfId="26404" xr:uid="{532D3C14-D15B-4D2F-8D58-0A6EFA7CC878}"/>
    <cellStyle name="Normal 34 4 2 6" xfId="17956" xr:uid="{667F776F-2C4C-474B-B03A-B752EFAD83B5}"/>
    <cellStyle name="Normal 34 4 3" xfId="1718" xr:uid="{AD6E5D51-B5A8-40D0-A91D-26AC17958BB5}"/>
    <cellStyle name="Normal 34 4 3 2" xfId="3830" xr:uid="{0E52331F-1F3C-41C6-8F9F-93B9C0A79093}"/>
    <cellStyle name="Normal 34 4 3 2 2" xfId="8056" xr:uid="{5C2BD4FD-D202-419F-AE74-1A0215E106F3}"/>
    <cellStyle name="Normal 34 4 3 2 2 2" xfId="16504" xr:uid="{8580406F-D5E4-44B4-A4CD-15551CBCC1DF}"/>
    <cellStyle name="Normal 34 4 3 2 2 2 2" xfId="33444" xr:uid="{747AA6BA-70C1-40B2-9D43-E23872D217D6}"/>
    <cellStyle name="Normal 34 4 3 2 2 3" xfId="24996" xr:uid="{AB376B63-524D-4E94-9BBF-F6B20380A9F5}"/>
    <cellStyle name="Normal 34 4 3 2 3" xfId="12280" xr:uid="{CF24D91B-9BFE-4D13-96EB-BE9266C386BD}"/>
    <cellStyle name="Normal 34 4 3 2 3 2" xfId="29220" xr:uid="{517E73A9-FFAE-41B2-A2C1-97BD4FBA2AEB}"/>
    <cellStyle name="Normal 34 4 3 2 4" xfId="20772" xr:uid="{CD876138-8415-4F11-B5B4-23CFFBA7A0EC}"/>
    <cellStyle name="Normal 34 4 3 3" xfId="5944" xr:uid="{21CA07D5-EF05-41BB-B116-116C08BDAD6F}"/>
    <cellStyle name="Normal 34 4 3 3 2" xfId="14392" xr:uid="{E4A169BB-CE53-4DC6-897C-320355AB62C6}"/>
    <cellStyle name="Normal 34 4 3 3 2 2" xfId="31332" xr:uid="{E6B44541-B7BA-41A4-9E0A-0FE6E1F78DF9}"/>
    <cellStyle name="Normal 34 4 3 3 3" xfId="22884" xr:uid="{BBD223CA-6038-4C44-84B7-DA62A83BC1D1}"/>
    <cellStyle name="Normal 34 4 3 4" xfId="10168" xr:uid="{EE621329-7124-4B5E-9C82-DAE43EA2F2E4}"/>
    <cellStyle name="Normal 34 4 3 4 2" xfId="27108" xr:uid="{FF187C6D-CC0A-46E8-865B-6B8B12BDF814}"/>
    <cellStyle name="Normal 34 4 3 5" xfId="18660" xr:uid="{6C4080D3-6AA4-4A40-BC6E-00433A2362CE}"/>
    <cellStyle name="Normal 34 4 4" xfId="2774" xr:uid="{20814413-CF79-4790-A8A2-83175424C88E}"/>
    <cellStyle name="Normal 34 4 4 2" xfId="7000" xr:uid="{7EA320E6-EE9F-4AE5-9DD0-87BAC6EA0C5C}"/>
    <cellStyle name="Normal 34 4 4 2 2" xfId="15448" xr:uid="{7F0DDF04-DA8C-428A-91CB-B39CAE341BC0}"/>
    <cellStyle name="Normal 34 4 4 2 2 2" xfId="32388" xr:uid="{8779916F-FFF9-4BD1-AC0D-ED8FC37E6517}"/>
    <cellStyle name="Normal 34 4 4 2 3" xfId="23940" xr:uid="{AD1273AA-1526-40DA-8F65-8C0D23007D16}"/>
    <cellStyle name="Normal 34 4 4 3" xfId="11224" xr:uid="{B5807179-449F-450C-92B4-657738938943}"/>
    <cellStyle name="Normal 34 4 4 3 2" xfId="28164" xr:uid="{15EF9123-C4F9-4178-8256-D9F1EF5A202B}"/>
    <cellStyle name="Normal 34 4 4 4" xfId="19716" xr:uid="{FAE16F9B-BDD3-4A4D-8A29-5535856F11E0}"/>
    <cellStyle name="Normal 34 4 5" xfId="4888" xr:uid="{0F98091D-65CD-40DC-8324-E0BA6AEA9473}"/>
    <cellStyle name="Normal 34 4 5 2" xfId="13336" xr:uid="{68BCB7D7-7298-44EB-BFA4-0B768393E712}"/>
    <cellStyle name="Normal 34 4 5 2 2" xfId="30276" xr:uid="{BB3ADA28-84FE-48AD-BEE9-388EFC5B7065}"/>
    <cellStyle name="Normal 34 4 5 3" xfId="21828" xr:uid="{EAC38FAE-5737-4E71-9481-0F52887AC112}"/>
    <cellStyle name="Normal 34 4 6" xfId="9112" xr:uid="{783728C2-C9A4-498E-9D44-EDD6C36778DF}"/>
    <cellStyle name="Normal 34 4 6 2" xfId="26052" xr:uid="{3561481F-6A04-456E-BE8C-CF1D083A9235}"/>
    <cellStyle name="Normal 34 4 7" xfId="17604" xr:uid="{EA7872CF-5B76-4F0D-AC50-0EC47853D9FB}"/>
    <cellStyle name="Normal 34 5" xfId="832" xr:uid="{790A2D77-D944-4E31-AD98-ECA74BAF372E}"/>
    <cellStyle name="Normal 34 5 2" xfId="1894" xr:uid="{73B489E4-DF2E-4EC1-94FF-1759DA0316E1}"/>
    <cellStyle name="Normal 34 5 2 2" xfId="4006" xr:uid="{B473613C-008D-4D6C-A75D-1047DCE70C4D}"/>
    <cellStyle name="Normal 34 5 2 2 2" xfId="8232" xr:uid="{7D8FE0E0-5B51-4CC4-A0E9-BDD98D57F1D1}"/>
    <cellStyle name="Normal 34 5 2 2 2 2" xfId="16680" xr:uid="{0C7FEAB9-F5C3-4DBF-9BF9-580484F02748}"/>
    <cellStyle name="Normal 34 5 2 2 2 2 2" xfId="33620" xr:uid="{444AFBBC-6C1D-4EC5-B8CA-860DEDC68758}"/>
    <cellStyle name="Normal 34 5 2 2 2 3" xfId="25172" xr:uid="{A4AEF37D-4073-4665-AFD5-9533BA715C86}"/>
    <cellStyle name="Normal 34 5 2 2 3" xfId="12456" xr:uid="{F7825FFA-A5AE-4D41-AA42-468A7B09DD1F}"/>
    <cellStyle name="Normal 34 5 2 2 3 2" xfId="29396" xr:uid="{9B0F81C0-4792-4931-93EB-93F5112AAC29}"/>
    <cellStyle name="Normal 34 5 2 2 4" xfId="20948" xr:uid="{E7F2646E-1E73-420A-ADDF-7E5A4D92D9F0}"/>
    <cellStyle name="Normal 34 5 2 3" xfId="6120" xr:uid="{2BFE709D-3952-4B8F-B0C9-05E43090164B}"/>
    <cellStyle name="Normal 34 5 2 3 2" xfId="14568" xr:uid="{034C7D7C-0C83-4450-8741-B774501427CE}"/>
    <cellStyle name="Normal 34 5 2 3 2 2" xfId="31508" xr:uid="{E2BB94ED-8F1B-44AC-98D2-BD55C9E296C2}"/>
    <cellStyle name="Normal 34 5 2 3 3" xfId="23060" xr:uid="{42FDDFA0-8B0D-460B-B2B7-49B4CECB5572}"/>
    <cellStyle name="Normal 34 5 2 4" xfId="10344" xr:uid="{787E90AB-7D92-4A92-919D-C9094401F72E}"/>
    <cellStyle name="Normal 34 5 2 4 2" xfId="27284" xr:uid="{A9EDB952-A017-4156-8387-A2DE8562DE32}"/>
    <cellStyle name="Normal 34 5 2 5" xfId="18836" xr:uid="{3BBC3D2D-94FD-4E88-A9B6-A579FF90FB65}"/>
    <cellStyle name="Normal 34 5 3" xfId="2950" xr:uid="{B3537CFC-10FB-4376-8847-54D60F79E891}"/>
    <cellStyle name="Normal 34 5 3 2" xfId="7176" xr:uid="{4F8A67C3-0A11-4406-989B-A502D02A699F}"/>
    <cellStyle name="Normal 34 5 3 2 2" xfId="15624" xr:uid="{EFB5E36F-8190-4141-96AC-D1924D635F9C}"/>
    <cellStyle name="Normal 34 5 3 2 2 2" xfId="32564" xr:uid="{ADA850FF-6D68-4529-85DC-31E7C3D98E4E}"/>
    <cellStyle name="Normal 34 5 3 2 3" xfId="24116" xr:uid="{37788248-0564-481A-9069-52E47A8FC8F3}"/>
    <cellStyle name="Normal 34 5 3 3" xfId="11400" xr:uid="{E9F8EA2A-7180-4C31-B47B-D364D1355023}"/>
    <cellStyle name="Normal 34 5 3 3 2" xfId="28340" xr:uid="{8DB00A13-8C11-4B7E-84AB-4885D40379D2}"/>
    <cellStyle name="Normal 34 5 3 4" xfId="19892" xr:uid="{511F7B08-0C62-4858-8842-70F0B24E015F}"/>
    <cellStyle name="Normal 34 5 4" xfId="5064" xr:uid="{BD507D61-38C2-490E-AE3D-1F3CB45EA464}"/>
    <cellStyle name="Normal 34 5 4 2" xfId="13512" xr:uid="{5B5083E6-AFC7-489A-8F96-B44A8680B14E}"/>
    <cellStyle name="Normal 34 5 4 2 2" xfId="30452" xr:uid="{0FD69E21-1C7A-4F39-BB2A-29568F131F16}"/>
    <cellStyle name="Normal 34 5 4 3" xfId="22004" xr:uid="{8D940B2D-3F3E-4251-AEBF-DAA81C9081EB}"/>
    <cellStyle name="Normal 34 5 5" xfId="9288" xr:uid="{77CF98B8-78DF-4D94-B7EC-B8EE5508018F}"/>
    <cellStyle name="Normal 34 5 5 2" xfId="26228" xr:uid="{1DFE3C88-4B54-49D3-96EE-F3DC2C8CF47A}"/>
    <cellStyle name="Normal 34 5 6" xfId="17780" xr:uid="{67EAEDBA-24CC-4524-8728-1F96CE12D73B}"/>
    <cellStyle name="Normal 34 6" xfId="1184" xr:uid="{187DA562-28FF-47F5-8DDE-343917D0595A}"/>
    <cellStyle name="Normal 34 6 2" xfId="2246" xr:uid="{3512C58C-A512-4BBE-B571-027F1377AFA4}"/>
    <cellStyle name="Normal 34 6 2 2" xfId="4358" xr:uid="{1733C8DE-D420-4ED6-9482-EC197D9320B1}"/>
    <cellStyle name="Normal 34 6 2 2 2" xfId="8584" xr:uid="{D0332B36-DB1A-4CD1-B03C-5D9A9A588116}"/>
    <cellStyle name="Normal 34 6 2 2 2 2" xfId="17032" xr:uid="{217D75FF-5189-40FA-A2FC-2EF05825D1C2}"/>
    <cellStyle name="Normal 34 6 2 2 2 2 2" xfId="33972" xr:uid="{34EEA5B8-D9CB-4A9B-BD5E-4B4431E92E82}"/>
    <cellStyle name="Normal 34 6 2 2 2 3" xfId="25524" xr:uid="{CB16F5C4-A4E9-49AB-8E0E-F720C7E71831}"/>
    <cellStyle name="Normal 34 6 2 2 3" xfId="12808" xr:uid="{A893E097-73BD-49B7-80FF-4198E620CE37}"/>
    <cellStyle name="Normal 34 6 2 2 3 2" xfId="29748" xr:uid="{2C1BA78D-06BC-447C-BE52-DBBAE0B37819}"/>
    <cellStyle name="Normal 34 6 2 2 4" xfId="21300" xr:uid="{B94A23D2-1A37-45EE-8EFF-CA3896CF95D6}"/>
    <cellStyle name="Normal 34 6 2 3" xfId="6472" xr:uid="{DCD533FF-D686-4C47-B6D8-C3171AA60AB4}"/>
    <cellStyle name="Normal 34 6 2 3 2" xfId="14920" xr:uid="{383B5D86-1699-4A84-8F2F-F32B42F4B597}"/>
    <cellStyle name="Normal 34 6 2 3 2 2" xfId="31860" xr:uid="{6F04C334-96E1-457C-AD7A-88A3C8982677}"/>
    <cellStyle name="Normal 34 6 2 3 3" xfId="23412" xr:uid="{3B10F05F-38E0-4BA7-83AB-DE793E0FD76A}"/>
    <cellStyle name="Normal 34 6 2 4" xfId="10696" xr:uid="{7FCE3844-341E-4FDC-A1C9-2BBA7DE8655D}"/>
    <cellStyle name="Normal 34 6 2 4 2" xfId="27636" xr:uid="{7EB728F4-5705-4315-AC5E-E1D86F61ADDD}"/>
    <cellStyle name="Normal 34 6 2 5" xfId="19188" xr:uid="{DF1E90AF-6AA4-4E25-B8BA-E37EF2031BD2}"/>
    <cellStyle name="Normal 34 6 3" xfId="3302" xr:uid="{3DFC00CB-F5E1-428A-93E8-3AA15BD642FD}"/>
    <cellStyle name="Normal 34 6 3 2" xfId="7528" xr:uid="{39374E2D-4BBE-437B-8944-A0C1A10AE93C}"/>
    <cellStyle name="Normal 34 6 3 2 2" xfId="15976" xr:uid="{6154657D-DE33-4327-853E-08BE4271BC8B}"/>
    <cellStyle name="Normal 34 6 3 2 2 2" xfId="32916" xr:uid="{C9057316-F95C-41D2-991E-D6A37567CA86}"/>
    <cellStyle name="Normal 34 6 3 2 3" xfId="24468" xr:uid="{587189B5-EA41-496A-AAFD-CF8FF5CD666B}"/>
    <cellStyle name="Normal 34 6 3 3" xfId="11752" xr:uid="{44D7CDA5-A0CA-42DF-9C5F-9CF9F5338228}"/>
    <cellStyle name="Normal 34 6 3 3 2" xfId="28692" xr:uid="{421976C2-BE91-4FCB-9F61-8FC3FF123689}"/>
    <cellStyle name="Normal 34 6 3 4" xfId="20244" xr:uid="{D3CD5D1F-FFD5-44F0-975D-8EE1DF732543}"/>
    <cellStyle name="Normal 34 6 4" xfId="5416" xr:uid="{402FFD06-8DB6-4A54-9E01-158843294F11}"/>
    <cellStyle name="Normal 34 6 4 2" xfId="13864" xr:uid="{DC23BE8E-19F3-4275-9D91-6534CD2E3076}"/>
    <cellStyle name="Normal 34 6 4 2 2" xfId="30804" xr:uid="{59884B86-E053-495B-88E2-D403D8E62C84}"/>
    <cellStyle name="Normal 34 6 4 3" xfId="22356" xr:uid="{E7B15E80-EA8F-493E-8F1F-660BF1D9287A}"/>
    <cellStyle name="Normal 34 6 5" xfId="9640" xr:uid="{A7246110-CA86-4525-BF4B-34300881ABFC}"/>
    <cellStyle name="Normal 34 6 5 2" xfId="26580" xr:uid="{BAA99F6C-8BBF-4AF8-80BD-02DA8C600121}"/>
    <cellStyle name="Normal 34 6 6" xfId="18132" xr:uid="{89FBB431-2B7A-4FE1-B219-7E7BC2F92A9B}"/>
    <cellStyle name="Normal 34 7" xfId="1366" xr:uid="{D93FEF0A-DB83-454F-ACF1-6F693B259798}"/>
    <cellStyle name="Normal 34 7 2" xfId="2422" xr:uid="{3D71C456-728C-4EA1-A7DC-121EEFC8936C}"/>
    <cellStyle name="Normal 34 7 2 2" xfId="4534" xr:uid="{8C64C5F2-D3F4-402C-B6BD-EC51C833E211}"/>
    <cellStyle name="Normal 34 7 2 2 2" xfId="8760" xr:uid="{6B1549B3-18B6-40E6-A96F-BD6697C94239}"/>
    <cellStyle name="Normal 34 7 2 2 2 2" xfId="17208" xr:uid="{6BFBEC4B-95FF-4926-AEA9-CB284FA40188}"/>
    <cellStyle name="Normal 34 7 2 2 2 2 2" xfId="34148" xr:uid="{360ACD15-4A7D-4D85-9BD0-95DBDAD7B9FA}"/>
    <cellStyle name="Normal 34 7 2 2 2 3" xfId="25700" xr:uid="{FE80B24D-4E38-4DAF-881D-38E188632DC3}"/>
    <cellStyle name="Normal 34 7 2 2 3" xfId="12984" xr:uid="{1B3BA120-9503-4013-8040-0E6A627F8431}"/>
    <cellStyle name="Normal 34 7 2 2 3 2" xfId="29924" xr:uid="{DF154E50-5501-403C-A85E-B0860C8054EF}"/>
    <cellStyle name="Normal 34 7 2 2 4" xfId="21476" xr:uid="{0DDAEC43-3B6C-4A46-98A4-67B142D941EB}"/>
    <cellStyle name="Normal 34 7 2 3" xfId="6648" xr:uid="{0AB37E56-2D17-47BD-B4BC-F601B8D6BB3B}"/>
    <cellStyle name="Normal 34 7 2 3 2" xfId="15096" xr:uid="{1260A872-B6E3-49AE-BB64-D1C592B38E00}"/>
    <cellStyle name="Normal 34 7 2 3 2 2" xfId="32036" xr:uid="{99E2C73F-41BF-4AD8-A51D-F5395E8C47A0}"/>
    <cellStyle name="Normal 34 7 2 3 3" xfId="23588" xr:uid="{77A6EB30-0330-4072-AF04-B5368C1E853B}"/>
    <cellStyle name="Normal 34 7 2 4" xfId="10872" xr:uid="{FC9737F2-A52A-46D1-B780-0F3BDB007D5D}"/>
    <cellStyle name="Normal 34 7 2 4 2" xfId="27812" xr:uid="{93112163-CFC9-4F74-8CD4-6BCB55505C57}"/>
    <cellStyle name="Normal 34 7 2 5" xfId="19364" xr:uid="{A81C26EF-9D78-4D63-952C-E011F76E5012}"/>
    <cellStyle name="Normal 34 7 3" xfId="3478" xr:uid="{D97FE728-ED83-484A-9BAC-53766DE3F023}"/>
    <cellStyle name="Normal 34 7 3 2" xfId="7704" xr:uid="{872C61CF-5069-4B0C-AFA0-78D6B2C855A6}"/>
    <cellStyle name="Normal 34 7 3 2 2" xfId="16152" xr:uid="{7A7F3D65-E19A-46F3-95CD-5422D1D68519}"/>
    <cellStyle name="Normal 34 7 3 2 2 2" xfId="33092" xr:uid="{A6C51989-A541-4513-B269-CEA86D5FCE9B}"/>
    <cellStyle name="Normal 34 7 3 2 3" xfId="24644" xr:uid="{29F803AD-EEA3-49B6-AA06-F32861107B02}"/>
    <cellStyle name="Normal 34 7 3 3" xfId="11928" xr:uid="{59543677-344B-4A8F-B67B-CDE8ED196310}"/>
    <cellStyle name="Normal 34 7 3 3 2" xfId="28868" xr:uid="{12428BA6-0C1D-45EF-9518-ABDB9F6ACA93}"/>
    <cellStyle name="Normal 34 7 3 4" xfId="20420" xr:uid="{2E5D2C59-3165-48E1-B597-A1C4CC51A73F}"/>
    <cellStyle name="Normal 34 7 4" xfId="5592" xr:uid="{2DB3C296-7936-426E-9D29-59B0D7C8A35A}"/>
    <cellStyle name="Normal 34 7 4 2" xfId="14040" xr:uid="{6DA0C1EF-7CD6-4124-8069-3F5853F27EE5}"/>
    <cellStyle name="Normal 34 7 4 2 2" xfId="30980" xr:uid="{1CF477C5-5A4D-463B-94E4-90F93B6EF259}"/>
    <cellStyle name="Normal 34 7 4 3" xfId="22532" xr:uid="{F151F828-6DCA-4F90-82BA-4D48DA73775E}"/>
    <cellStyle name="Normal 34 7 5" xfId="9816" xr:uid="{6D40E240-974B-4267-B2C9-3E45F08EACF1}"/>
    <cellStyle name="Normal 34 7 5 2" xfId="26756" xr:uid="{DA1616A1-2F26-4344-B2A8-6C354468426C}"/>
    <cellStyle name="Normal 34 7 6" xfId="18308" xr:uid="{C926B68D-0E2F-43C7-8B8E-BAFA122A28CB}"/>
    <cellStyle name="Normal 34 8" xfId="1542" xr:uid="{7416334B-B24F-4A08-9CF4-857CA9BFA6B2}"/>
    <cellStyle name="Normal 34 8 2" xfId="3654" xr:uid="{8BCDE12C-189C-47B0-870F-70DB4DBE70A7}"/>
    <cellStyle name="Normal 34 8 2 2" xfId="7880" xr:uid="{BD973CD7-BCE3-4407-92DA-E54399B8252E}"/>
    <cellStyle name="Normal 34 8 2 2 2" xfId="16328" xr:uid="{434AD171-9554-470E-8CF7-70D128A7EF7E}"/>
    <cellStyle name="Normal 34 8 2 2 2 2" xfId="33268" xr:uid="{E0295569-C232-468E-A15A-2142DBFFD419}"/>
    <cellStyle name="Normal 34 8 2 2 3" xfId="24820" xr:uid="{1FBA867A-3061-4EF7-AF86-7065E8E8C389}"/>
    <cellStyle name="Normal 34 8 2 3" xfId="12104" xr:uid="{AA94CBCD-7CBD-4749-9F2F-498B981C2BA9}"/>
    <cellStyle name="Normal 34 8 2 3 2" xfId="29044" xr:uid="{ACAFE2ED-FF71-42EA-B009-173FCCAB0C5A}"/>
    <cellStyle name="Normal 34 8 2 4" xfId="20596" xr:uid="{4866FD12-FF04-40C9-8EDE-BBEA1DC580A1}"/>
    <cellStyle name="Normal 34 8 3" xfId="5768" xr:uid="{730CB883-33C3-463F-B450-39D292C9BC59}"/>
    <cellStyle name="Normal 34 8 3 2" xfId="14216" xr:uid="{0679A91F-60E3-40A0-AA1C-DB1A19E7A0C1}"/>
    <cellStyle name="Normal 34 8 3 2 2" xfId="31156" xr:uid="{153E8F74-9646-4B04-A08C-78E2FD165E76}"/>
    <cellStyle name="Normal 34 8 3 3" xfId="22708" xr:uid="{BE001718-878B-4E69-A1DD-360857930F06}"/>
    <cellStyle name="Normal 34 8 4" xfId="9992" xr:uid="{A790B765-FF8B-4DEB-9313-E53719E3544F}"/>
    <cellStyle name="Normal 34 8 4 2" xfId="26932" xr:uid="{461C9148-D560-4F30-AFD6-DCD017270DB2}"/>
    <cellStyle name="Normal 34 8 5" xfId="18484" xr:uid="{0C1E1994-7468-4254-A2C1-6AC949711712}"/>
    <cellStyle name="Normal 34 9" xfId="2598" xr:uid="{1C7AD908-402F-48DC-B977-13BE4A1D5E53}"/>
    <cellStyle name="Normal 34 9 2" xfId="6824" xr:uid="{14EF0DA3-FED1-4F56-8468-7A46DF6846C0}"/>
    <cellStyle name="Normal 34 9 2 2" xfId="15272" xr:uid="{9D61C928-6FE8-496B-9E04-B6FF04795BC2}"/>
    <cellStyle name="Normal 34 9 2 2 2" xfId="32212" xr:uid="{C969F5A6-40A9-4706-BA6F-CF6412CF78FA}"/>
    <cellStyle name="Normal 34 9 2 3" xfId="23764" xr:uid="{E9C83D66-74A3-4BE0-9E5C-CA86B075AC2F}"/>
    <cellStyle name="Normal 34 9 3" xfId="11048" xr:uid="{3EC623B8-F4EC-481F-B660-D8888F4B7BC8}"/>
    <cellStyle name="Normal 34 9 3 2" xfId="27988" xr:uid="{26B6E6CE-B336-41FD-996E-2DB96D196AA5}"/>
    <cellStyle name="Normal 34 9 4" xfId="19540" xr:uid="{5C5F686D-19DC-4DD3-BAA8-450A04246E50}"/>
    <cellStyle name="Normal 35" xfId="353" xr:uid="{22C0F363-168D-49FC-A24E-E7C4097B40E1}"/>
    <cellStyle name="Normal 35 10" xfId="4714" xr:uid="{45C841DD-8233-4D2E-8C2C-5C861F4F2B52}"/>
    <cellStyle name="Normal 35 10 2" xfId="13163" xr:uid="{BE5DC136-8E14-44B0-94D9-4AE74517FAB3}"/>
    <cellStyle name="Normal 35 10 2 2" xfId="30103" xr:uid="{E904FEBC-0F65-4221-9176-423F79D02BED}"/>
    <cellStyle name="Normal 35 10 3" xfId="21655" xr:uid="{489687F3-4B9E-4DB5-81E7-0A74F29DA826}"/>
    <cellStyle name="Normal 35 11" xfId="8939" xr:uid="{ED64CC8F-9403-4127-8139-6D36E9DEADD0}"/>
    <cellStyle name="Normal 35 11 2" xfId="25879" xr:uid="{32E59CCC-09E3-4898-8140-93B5F998EA29}"/>
    <cellStyle name="Normal 35 12" xfId="17431" xr:uid="{5BE10054-91EE-4AF2-A2CB-03DC5D1A3D14}"/>
    <cellStyle name="Normal 35 2" xfId="354" xr:uid="{D7DBAD41-A0F3-43FF-9208-F08D058FF1C4}"/>
    <cellStyle name="Normal 35 2 10" xfId="17432" xr:uid="{AC563E18-4B7F-4FE2-BE7F-56F416A9CBBA}"/>
    <cellStyle name="Normal 35 2 2" xfId="660" xr:uid="{840A5CDD-9478-453A-B05E-4BD6C2F37EA6}"/>
    <cellStyle name="Normal 35 2 2 2" xfId="1012" xr:uid="{6E8F152D-5679-43FD-804E-FD787B5B98FC}"/>
    <cellStyle name="Normal 35 2 2 2 2" xfId="2074" xr:uid="{F777DB55-DB06-4A3A-8073-A616109A3A1D}"/>
    <cellStyle name="Normal 35 2 2 2 2 2" xfId="4186" xr:uid="{E9BD2D3A-EB77-4A02-A3EC-759DF70825CE}"/>
    <cellStyle name="Normal 35 2 2 2 2 2 2" xfId="8412" xr:uid="{7CDFA229-B933-4CCC-89C7-99A6E1B53252}"/>
    <cellStyle name="Normal 35 2 2 2 2 2 2 2" xfId="16860" xr:uid="{24964540-28C7-4788-94F9-5E3B370E57CD}"/>
    <cellStyle name="Normal 35 2 2 2 2 2 2 2 2" xfId="33800" xr:uid="{1E1BBCFC-B876-40EE-92D1-CEE83703DA23}"/>
    <cellStyle name="Normal 35 2 2 2 2 2 2 3" xfId="25352" xr:uid="{89F89692-FD49-4C2B-863D-5F19CB9A96F0}"/>
    <cellStyle name="Normal 35 2 2 2 2 2 3" xfId="12636" xr:uid="{D87132F5-31EA-48FC-AE08-D27430E23E26}"/>
    <cellStyle name="Normal 35 2 2 2 2 2 3 2" xfId="29576" xr:uid="{ED966B43-51F6-4BA5-9E09-F12DDE1EF1FA}"/>
    <cellStyle name="Normal 35 2 2 2 2 2 4" xfId="21128" xr:uid="{C19BE958-6FC3-4722-A52C-755884352577}"/>
    <cellStyle name="Normal 35 2 2 2 2 3" xfId="6300" xr:uid="{9D44A7B0-163A-4FFE-8405-CADC1D3F1ADA}"/>
    <cellStyle name="Normal 35 2 2 2 2 3 2" xfId="14748" xr:uid="{937F09F6-F5FF-4A4E-9515-60D5A6D38725}"/>
    <cellStyle name="Normal 35 2 2 2 2 3 2 2" xfId="31688" xr:uid="{A961C171-402D-43D4-917A-554230399CCA}"/>
    <cellStyle name="Normal 35 2 2 2 2 3 3" xfId="23240" xr:uid="{854A07AE-BADF-4E96-913B-373A10BEC612}"/>
    <cellStyle name="Normal 35 2 2 2 2 4" xfId="10524" xr:uid="{E9594E08-F461-4187-9F6F-41F2E4D94807}"/>
    <cellStyle name="Normal 35 2 2 2 2 4 2" xfId="27464" xr:uid="{8EAF702B-F637-4F9A-87EE-F007CA89220D}"/>
    <cellStyle name="Normal 35 2 2 2 2 5" xfId="19016" xr:uid="{40349BB3-1176-4568-BBE0-9BD7B20ECF4B}"/>
    <cellStyle name="Normal 35 2 2 2 3" xfId="3130" xr:uid="{321246B4-5C33-4E3F-BF66-A382AD6659E9}"/>
    <cellStyle name="Normal 35 2 2 2 3 2" xfId="7356" xr:uid="{6B28F34E-BCF6-42D0-9619-C08E671522D5}"/>
    <cellStyle name="Normal 35 2 2 2 3 2 2" xfId="15804" xr:uid="{14A78F32-9CDF-4728-A5A0-E08415C15EBF}"/>
    <cellStyle name="Normal 35 2 2 2 3 2 2 2" xfId="32744" xr:uid="{43C5A1AD-0C60-43B6-B395-B7272F76BB87}"/>
    <cellStyle name="Normal 35 2 2 2 3 2 3" xfId="24296" xr:uid="{E1C69B69-935F-4029-BB89-6ED7C574B246}"/>
    <cellStyle name="Normal 35 2 2 2 3 3" xfId="11580" xr:uid="{968141C7-CCF7-4459-A9FE-24B1C50EC602}"/>
    <cellStyle name="Normal 35 2 2 2 3 3 2" xfId="28520" xr:uid="{D77003A1-54DB-47CF-A57B-BDF2B3324433}"/>
    <cellStyle name="Normal 35 2 2 2 3 4" xfId="20072" xr:uid="{414C521B-4ACE-4814-8633-2CA31DD38404}"/>
    <cellStyle name="Normal 35 2 2 2 4" xfId="5244" xr:uid="{5031A09A-6001-4714-A8C0-9773B1474DE9}"/>
    <cellStyle name="Normal 35 2 2 2 4 2" xfId="13692" xr:uid="{466ADDB7-DC64-468C-9C45-DE43A9198813}"/>
    <cellStyle name="Normal 35 2 2 2 4 2 2" xfId="30632" xr:uid="{7E1A3A3A-B9AB-4ADC-B20A-2EF7C70CB953}"/>
    <cellStyle name="Normal 35 2 2 2 4 3" xfId="22184" xr:uid="{79611EEC-D1E8-486F-8EA7-09960863C484}"/>
    <cellStyle name="Normal 35 2 2 2 5" xfId="9468" xr:uid="{B93123B2-E16C-41AC-B85A-464FB1732C73}"/>
    <cellStyle name="Normal 35 2 2 2 5 2" xfId="26408" xr:uid="{3B5B4206-0A4D-4C2A-83D0-E7E6E0E56F24}"/>
    <cellStyle name="Normal 35 2 2 2 6" xfId="17960" xr:uid="{69982BB5-CDBC-4421-A10E-AC891C5CE661}"/>
    <cellStyle name="Normal 35 2 2 3" xfId="1722" xr:uid="{A635AFB2-B437-4B1F-8F8A-E970341D6F78}"/>
    <cellStyle name="Normal 35 2 2 3 2" xfId="3834" xr:uid="{A81DAB27-79E4-4AF2-9BFA-28E06173E433}"/>
    <cellStyle name="Normal 35 2 2 3 2 2" xfId="8060" xr:uid="{1A66DC77-B15A-4E58-9353-C0D5A5E72E37}"/>
    <cellStyle name="Normal 35 2 2 3 2 2 2" xfId="16508" xr:uid="{D893741D-77CF-4BAC-8234-C1BDCCB67677}"/>
    <cellStyle name="Normal 35 2 2 3 2 2 2 2" xfId="33448" xr:uid="{5F137099-D732-4B7B-BF41-10F94FEE627F}"/>
    <cellStyle name="Normal 35 2 2 3 2 2 3" xfId="25000" xr:uid="{1873D2D9-135E-47B1-9DFA-9ADD363A1834}"/>
    <cellStyle name="Normal 35 2 2 3 2 3" xfId="12284" xr:uid="{32A4E1A7-7C7A-402E-A073-85033A024860}"/>
    <cellStyle name="Normal 35 2 2 3 2 3 2" xfId="29224" xr:uid="{2F680DDA-205C-4BFB-B435-17AE0C53F30B}"/>
    <cellStyle name="Normal 35 2 2 3 2 4" xfId="20776" xr:uid="{013AF09F-7E41-45B6-9E96-3E3113F1C300}"/>
    <cellStyle name="Normal 35 2 2 3 3" xfId="5948" xr:uid="{7E0FF26C-9C26-4287-922A-DBEA00048051}"/>
    <cellStyle name="Normal 35 2 2 3 3 2" xfId="14396" xr:uid="{862BF82E-253C-4969-9C88-9DA2D5A7CF27}"/>
    <cellStyle name="Normal 35 2 2 3 3 2 2" xfId="31336" xr:uid="{76495F2A-36CD-4A6D-9836-0FF99CFBE167}"/>
    <cellStyle name="Normal 35 2 2 3 3 3" xfId="22888" xr:uid="{86981C7C-02F5-4C73-8B14-6C724D87F5B3}"/>
    <cellStyle name="Normal 35 2 2 3 4" xfId="10172" xr:uid="{8F53F584-275A-4444-AB6C-27FCFC6719D6}"/>
    <cellStyle name="Normal 35 2 2 3 4 2" xfId="27112" xr:uid="{F2C610DE-47B0-40C9-B31E-325E812FAE0D}"/>
    <cellStyle name="Normal 35 2 2 3 5" xfId="18664" xr:uid="{DD0940DE-BC4A-41A0-81F0-03A9952FEDC5}"/>
    <cellStyle name="Normal 35 2 2 4" xfId="2778" xr:uid="{65935FEC-F4D8-47F6-B316-2D0386729A8E}"/>
    <cellStyle name="Normal 35 2 2 4 2" xfId="7004" xr:uid="{B345BC82-8105-4DE8-95EC-40F39E00E8A7}"/>
    <cellStyle name="Normal 35 2 2 4 2 2" xfId="15452" xr:uid="{213F0544-E364-4260-BDB0-9ED1784B6B83}"/>
    <cellStyle name="Normal 35 2 2 4 2 2 2" xfId="32392" xr:uid="{D6AEDF88-E892-49A9-A4CC-DE4967D6CB72}"/>
    <cellStyle name="Normal 35 2 2 4 2 3" xfId="23944" xr:uid="{68FD28B5-8DCE-487C-BA13-51E61CE8E1C3}"/>
    <cellStyle name="Normal 35 2 2 4 3" xfId="11228" xr:uid="{00299838-66D9-498F-A175-10A5B147C3A1}"/>
    <cellStyle name="Normal 35 2 2 4 3 2" xfId="28168" xr:uid="{E7FFFC94-6B4C-4BB3-A694-2A2E06CD9805}"/>
    <cellStyle name="Normal 35 2 2 4 4" xfId="19720" xr:uid="{5FFCE739-61ED-409C-B6F5-2D0CF6D2CA07}"/>
    <cellStyle name="Normal 35 2 2 5" xfId="4892" xr:uid="{177DF85F-71EB-40A4-91DC-F68317FFE258}"/>
    <cellStyle name="Normal 35 2 2 5 2" xfId="13340" xr:uid="{DF92873B-99B1-4864-AC25-5E0355140A9F}"/>
    <cellStyle name="Normal 35 2 2 5 2 2" xfId="30280" xr:uid="{0405B596-80E5-4DC7-AC51-3B1E9F0976FC}"/>
    <cellStyle name="Normal 35 2 2 5 3" xfId="21832" xr:uid="{E1C1C277-023F-4002-84F9-13DC759F47A7}"/>
    <cellStyle name="Normal 35 2 2 6" xfId="9116" xr:uid="{D6A54FB0-1114-4262-A615-B26D5128DDCA}"/>
    <cellStyle name="Normal 35 2 2 6 2" xfId="26056" xr:uid="{8E24625D-7CD6-4224-955F-70EFB4DE1CD4}"/>
    <cellStyle name="Normal 35 2 2 7" xfId="17608" xr:uid="{1C06ADF5-D947-4102-8EA5-17D5ACEE75CE}"/>
    <cellStyle name="Normal 35 2 3" xfId="836" xr:uid="{A86AD019-2531-4A3F-8669-2555F9959964}"/>
    <cellStyle name="Normal 35 2 3 2" xfId="1898" xr:uid="{4EBFDC61-0F4E-4C1F-8260-A2999BC3C774}"/>
    <cellStyle name="Normal 35 2 3 2 2" xfId="4010" xr:uid="{56E7D4A7-61AD-4A04-BECB-FC06D5EC310A}"/>
    <cellStyle name="Normal 35 2 3 2 2 2" xfId="8236" xr:uid="{1053EDD7-5844-4DB8-88B1-DF32CCDA71A1}"/>
    <cellStyle name="Normal 35 2 3 2 2 2 2" xfId="16684" xr:uid="{7A0ABF5E-528B-4359-A91F-B27D24301B56}"/>
    <cellStyle name="Normal 35 2 3 2 2 2 2 2" xfId="33624" xr:uid="{E9137272-3B6A-4590-9237-7E0FF3E016CD}"/>
    <cellStyle name="Normal 35 2 3 2 2 2 3" xfId="25176" xr:uid="{63E8E830-7E45-41D3-9D47-C58DFE2FF81C}"/>
    <cellStyle name="Normal 35 2 3 2 2 3" xfId="12460" xr:uid="{C15CC49C-176C-44CE-A229-39B23F04E0E2}"/>
    <cellStyle name="Normal 35 2 3 2 2 3 2" xfId="29400" xr:uid="{FE25A1B3-CB73-4D6D-969A-195B8D26B896}"/>
    <cellStyle name="Normal 35 2 3 2 2 4" xfId="20952" xr:uid="{52161061-222B-4BDB-AF07-64626E881541}"/>
    <cellStyle name="Normal 35 2 3 2 3" xfId="6124" xr:uid="{A28CCA2D-51DD-40DD-B099-E351280A581D}"/>
    <cellStyle name="Normal 35 2 3 2 3 2" xfId="14572" xr:uid="{A917C68D-B7C0-4EF9-A6D3-52688A134223}"/>
    <cellStyle name="Normal 35 2 3 2 3 2 2" xfId="31512" xr:uid="{FCF09306-D0E4-43D6-A134-E7AE99EB1281}"/>
    <cellStyle name="Normal 35 2 3 2 3 3" xfId="23064" xr:uid="{5B0272C7-E682-4BF6-9327-3FE491546E02}"/>
    <cellStyle name="Normal 35 2 3 2 4" xfId="10348" xr:uid="{9B967B55-16D3-4862-9332-59EAE23EF22C}"/>
    <cellStyle name="Normal 35 2 3 2 4 2" xfId="27288" xr:uid="{839CFC1F-8830-4538-9832-437ED92077E3}"/>
    <cellStyle name="Normal 35 2 3 2 5" xfId="18840" xr:uid="{6341DD13-0237-4442-862E-A42A9F147D7E}"/>
    <cellStyle name="Normal 35 2 3 3" xfId="2954" xr:uid="{9C623A3F-4B2F-4229-B308-B253A8C3F1AA}"/>
    <cellStyle name="Normal 35 2 3 3 2" xfId="7180" xr:uid="{A59E9B5E-3109-4012-9F0A-907728E86503}"/>
    <cellStyle name="Normal 35 2 3 3 2 2" xfId="15628" xr:uid="{2DF0C812-3E3B-48EF-ACE6-97AAE978D928}"/>
    <cellStyle name="Normal 35 2 3 3 2 2 2" xfId="32568" xr:uid="{3A15832D-4449-4CEE-ABC1-B56CCD11BF19}"/>
    <cellStyle name="Normal 35 2 3 3 2 3" xfId="24120" xr:uid="{62C1742F-D2BC-4F95-B70E-B08B99FD3D84}"/>
    <cellStyle name="Normal 35 2 3 3 3" xfId="11404" xr:uid="{44BEF36F-EB98-40EB-9B4E-C0725A6F2F92}"/>
    <cellStyle name="Normal 35 2 3 3 3 2" xfId="28344" xr:uid="{2E3D3C38-E800-465E-8348-D37149F53CC9}"/>
    <cellStyle name="Normal 35 2 3 3 4" xfId="19896" xr:uid="{4E8FCAE7-D2BD-4CFB-9393-8243F8284815}"/>
    <cellStyle name="Normal 35 2 3 4" xfId="5068" xr:uid="{3C6177F7-C136-4B03-A78D-2D5BB64A57FD}"/>
    <cellStyle name="Normal 35 2 3 4 2" xfId="13516" xr:uid="{C56EE156-6CA1-4579-872A-66B3F3A93DD5}"/>
    <cellStyle name="Normal 35 2 3 4 2 2" xfId="30456" xr:uid="{B9907A16-9599-4984-95F4-7310C81EC43F}"/>
    <cellStyle name="Normal 35 2 3 4 3" xfId="22008" xr:uid="{BF379272-B9CB-43EC-8A5B-DEB8E948ED73}"/>
    <cellStyle name="Normal 35 2 3 5" xfId="9292" xr:uid="{28FA2075-F913-422F-92A7-6C5E5537C060}"/>
    <cellStyle name="Normal 35 2 3 5 2" xfId="26232" xr:uid="{FD124D3A-3589-4469-9CB6-32C3D0B0C80A}"/>
    <cellStyle name="Normal 35 2 3 6" xfId="17784" xr:uid="{01AE35BF-BA2E-4150-B5B2-D71F3D916A1C}"/>
    <cellStyle name="Normal 35 2 4" xfId="1188" xr:uid="{7985E7C1-6E0F-495A-BD65-304077C2C06E}"/>
    <cellStyle name="Normal 35 2 4 2" xfId="2250" xr:uid="{E0D65AF9-593C-4130-9E7B-481A6DF85478}"/>
    <cellStyle name="Normal 35 2 4 2 2" xfId="4362" xr:uid="{359FB9B9-8522-49C2-898E-0FD07B9DDE28}"/>
    <cellStyle name="Normal 35 2 4 2 2 2" xfId="8588" xr:uid="{0BCC85A0-16EF-4B10-806C-4A806131B8E2}"/>
    <cellStyle name="Normal 35 2 4 2 2 2 2" xfId="17036" xr:uid="{AF3F6BF8-309B-4D15-9D41-A280F5235E8C}"/>
    <cellStyle name="Normal 35 2 4 2 2 2 2 2" xfId="33976" xr:uid="{194B3AFA-CA8B-4B44-BB02-0F6AFEB3397B}"/>
    <cellStyle name="Normal 35 2 4 2 2 2 3" xfId="25528" xr:uid="{8B69A55F-39E4-4549-8C61-64DEE2F34377}"/>
    <cellStyle name="Normal 35 2 4 2 2 3" xfId="12812" xr:uid="{B5EA0425-975E-4E55-A152-0C8D0F667515}"/>
    <cellStyle name="Normal 35 2 4 2 2 3 2" xfId="29752" xr:uid="{DF5D13B8-934B-4190-9E9A-C0058B5267E7}"/>
    <cellStyle name="Normal 35 2 4 2 2 4" xfId="21304" xr:uid="{FF5C1BFC-BE91-478C-8278-76193F767292}"/>
    <cellStyle name="Normal 35 2 4 2 3" xfId="6476" xr:uid="{4D9AE3AB-59A1-43A2-A633-C389B96B68AE}"/>
    <cellStyle name="Normal 35 2 4 2 3 2" xfId="14924" xr:uid="{9DF207D9-F531-46E0-8DFE-A9CEEE4CF8A8}"/>
    <cellStyle name="Normal 35 2 4 2 3 2 2" xfId="31864" xr:uid="{0B3C2D20-7EB8-4C25-8B6A-CAF62336ADA6}"/>
    <cellStyle name="Normal 35 2 4 2 3 3" xfId="23416" xr:uid="{7DCF9649-0389-4ECC-873F-357D3460BBF0}"/>
    <cellStyle name="Normal 35 2 4 2 4" xfId="10700" xr:uid="{C77967D4-31D6-4A9F-8661-4F8F47E86561}"/>
    <cellStyle name="Normal 35 2 4 2 4 2" xfId="27640" xr:uid="{DFA8C6A2-32FA-4F0A-985C-C507FE192DBA}"/>
    <cellStyle name="Normal 35 2 4 2 5" xfId="19192" xr:uid="{BD9E5825-C341-4511-93DC-8F53BA1D510B}"/>
    <cellStyle name="Normal 35 2 4 3" xfId="3306" xr:uid="{0827342E-933E-4761-B9FB-2C100F92AA49}"/>
    <cellStyle name="Normal 35 2 4 3 2" xfId="7532" xr:uid="{8A78E4EC-3F5B-41FB-AECE-F4399133EA70}"/>
    <cellStyle name="Normal 35 2 4 3 2 2" xfId="15980" xr:uid="{EBB2ABCC-CC9A-43E1-82FB-4BC3B1D131F5}"/>
    <cellStyle name="Normal 35 2 4 3 2 2 2" xfId="32920" xr:uid="{63A0FEFD-E35E-40D3-9F3E-C52B049E6F1F}"/>
    <cellStyle name="Normal 35 2 4 3 2 3" xfId="24472" xr:uid="{B86AAB3C-86B0-4D77-BA2B-B2E70E9A89FD}"/>
    <cellStyle name="Normal 35 2 4 3 3" xfId="11756" xr:uid="{C8631DEE-8EFB-4FC9-B658-63E18336DFDD}"/>
    <cellStyle name="Normal 35 2 4 3 3 2" xfId="28696" xr:uid="{A71618A1-E704-4F31-A2C6-FEC37922F6D1}"/>
    <cellStyle name="Normal 35 2 4 3 4" xfId="20248" xr:uid="{30ACBC17-7ECD-45DA-BDF9-468DB8973C0F}"/>
    <cellStyle name="Normal 35 2 4 4" xfId="5420" xr:uid="{5FF79255-0427-48F7-B4EA-DFA0B7C79F42}"/>
    <cellStyle name="Normal 35 2 4 4 2" xfId="13868" xr:uid="{3F8E37C3-C4C7-4A67-B2E7-7D768584677B}"/>
    <cellStyle name="Normal 35 2 4 4 2 2" xfId="30808" xr:uid="{E3850583-3441-4232-93EE-D33AA3EDBF08}"/>
    <cellStyle name="Normal 35 2 4 4 3" xfId="22360" xr:uid="{5A882341-17D0-4A23-A5EB-2D7AF0B21954}"/>
    <cellStyle name="Normal 35 2 4 5" xfId="9644" xr:uid="{2F97DC8E-7432-4055-913D-4C5A27850241}"/>
    <cellStyle name="Normal 35 2 4 5 2" xfId="26584" xr:uid="{65466916-45D4-43F3-AD01-2F6E1674D812}"/>
    <cellStyle name="Normal 35 2 4 6" xfId="18136" xr:uid="{DE3998B8-BD3E-4C83-B79E-FD7F0C8ABA38}"/>
    <cellStyle name="Normal 35 2 5" xfId="1370" xr:uid="{7DC445A1-77F4-4F02-A55C-30B919104E3A}"/>
    <cellStyle name="Normal 35 2 5 2" xfId="2426" xr:uid="{B6FC6138-85AE-4FA7-9E86-1CC63E7B3EB8}"/>
    <cellStyle name="Normal 35 2 5 2 2" xfId="4538" xr:uid="{5FAE78C9-B69E-4CD5-B880-66DB56674E9E}"/>
    <cellStyle name="Normal 35 2 5 2 2 2" xfId="8764" xr:uid="{7232273C-0507-4681-B857-3AAF136874B0}"/>
    <cellStyle name="Normal 35 2 5 2 2 2 2" xfId="17212" xr:uid="{55D5D168-5D9A-4D03-AD3B-A4BC0863385A}"/>
    <cellStyle name="Normal 35 2 5 2 2 2 2 2" xfId="34152" xr:uid="{5E722CF6-C09D-49B4-8FBD-2DF8E9C00DB8}"/>
    <cellStyle name="Normal 35 2 5 2 2 2 3" xfId="25704" xr:uid="{88DDC242-7B16-49BB-A7CE-CE59D5BF4FD9}"/>
    <cellStyle name="Normal 35 2 5 2 2 3" xfId="12988" xr:uid="{A31748D4-E27D-4527-B4A0-1F5AA7E3CAAC}"/>
    <cellStyle name="Normal 35 2 5 2 2 3 2" xfId="29928" xr:uid="{599770DC-1F80-40BA-9928-DFD528A03178}"/>
    <cellStyle name="Normal 35 2 5 2 2 4" xfId="21480" xr:uid="{240F585F-9C98-4BE5-97AC-1EBBD9075052}"/>
    <cellStyle name="Normal 35 2 5 2 3" xfId="6652" xr:uid="{4C2E9ACD-7ACC-420D-94D0-183F257B1EB9}"/>
    <cellStyle name="Normal 35 2 5 2 3 2" xfId="15100" xr:uid="{59FC6F87-1C87-4A51-8E83-3C77CEE5317A}"/>
    <cellStyle name="Normal 35 2 5 2 3 2 2" xfId="32040" xr:uid="{ADB23041-749C-4332-8F03-68A4AB1871FD}"/>
    <cellStyle name="Normal 35 2 5 2 3 3" xfId="23592" xr:uid="{11CA55D6-3629-47F4-8A0C-8971CD081146}"/>
    <cellStyle name="Normal 35 2 5 2 4" xfId="10876" xr:uid="{B3D67273-BC5D-4424-807B-3196F3DB7CAB}"/>
    <cellStyle name="Normal 35 2 5 2 4 2" xfId="27816" xr:uid="{567BA0FD-3DB0-4E44-9806-50D1C079E762}"/>
    <cellStyle name="Normal 35 2 5 2 5" xfId="19368" xr:uid="{02D24768-B9ED-4896-9D8E-15E2026A163D}"/>
    <cellStyle name="Normal 35 2 5 3" xfId="3482" xr:uid="{39339A79-9D41-4155-B22F-631B237A1BC6}"/>
    <cellStyle name="Normal 35 2 5 3 2" xfId="7708" xr:uid="{F656B543-FF8A-4BFB-9C91-11C5E91D1AE3}"/>
    <cellStyle name="Normal 35 2 5 3 2 2" xfId="16156" xr:uid="{826C95FE-3678-480A-8B09-64EFDB7BDAFA}"/>
    <cellStyle name="Normal 35 2 5 3 2 2 2" xfId="33096" xr:uid="{84D2F6BE-A2B8-4EB8-B632-729A387340C4}"/>
    <cellStyle name="Normal 35 2 5 3 2 3" xfId="24648" xr:uid="{B7A618DC-0677-47BD-9430-9314D2C90F86}"/>
    <cellStyle name="Normal 35 2 5 3 3" xfId="11932" xr:uid="{5A9C2488-5454-499A-BC1A-105E5C961A24}"/>
    <cellStyle name="Normal 35 2 5 3 3 2" xfId="28872" xr:uid="{6FA4011E-F7D7-4A71-8F75-2268BB0C07D6}"/>
    <cellStyle name="Normal 35 2 5 3 4" xfId="20424" xr:uid="{6B93BEE8-420F-47C2-909F-D2F2C8267F84}"/>
    <cellStyle name="Normal 35 2 5 4" xfId="5596" xr:uid="{CC5CCB2B-AE61-40F5-A78F-E99CB37F047A}"/>
    <cellStyle name="Normal 35 2 5 4 2" xfId="14044" xr:uid="{8E2FA9CD-AC6C-47BD-853E-604B350A12FF}"/>
    <cellStyle name="Normal 35 2 5 4 2 2" xfId="30984" xr:uid="{ACBD0BB0-E052-45A5-99EF-812FAEAC71C3}"/>
    <cellStyle name="Normal 35 2 5 4 3" xfId="22536" xr:uid="{AB5F41AB-91E3-4098-BA51-275B65601710}"/>
    <cellStyle name="Normal 35 2 5 5" xfId="9820" xr:uid="{6B2AE249-B883-4D5D-A79C-610E6C58D5C3}"/>
    <cellStyle name="Normal 35 2 5 5 2" xfId="26760" xr:uid="{9BD91670-8AC6-4D41-8197-3F03E08BCC91}"/>
    <cellStyle name="Normal 35 2 5 6" xfId="18312" xr:uid="{C8EE728B-0F43-4208-BAA1-7E1818A14F53}"/>
    <cellStyle name="Normal 35 2 6" xfId="1546" xr:uid="{C1D1A8A0-5B7B-4CF0-B717-2C58D3FA8B9A}"/>
    <cellStyle name="Normal 35 2 6 2" xfId="3658" xr:uid="{E8ACB078-ED8F-4CE0-A4E3-1EC54673493E}"/>
    <cellStyle name="Normal 35 2 6 2 2" xfId="7884" xr:uid="{7CCDF1DF-93C1-4035-B8C1-0D8312593243}"/>
    <cellStyle name="Normal 35 2 6 2 2 2" xfId="16332" xr:uid="{CB526580-DC70-4CE8-BAFB-4659BF707E8C}"/>
    <cellStyle name="Normal 35 2 6 2 2 2 2" xfId="33272" xr:uid="{94961A43-9F84-4A52-8886-D651CE0C1CEA}"/>
    <cellStyle name="Normal 35 2 6 2 2 3" xfId="24824" xr:uid="{2F692D1C-484D-4DF5-9D7C-D3E54B8E6ADE}"/>
    <cellStyle name="Normal 35 2 6 2 3" xfId="12108" xr:uid="{6C51C2F6-3B0C-4A4F-A91E-F929054965B3}"/>
    <cellStyle name="Normal 35 2 6 2 3 2" xfId="29048" xr:uid="{ECFAD282-94A3-4C0F-B94C-743FA3BF0B66}"/>
    <cellStyle name="Normal 35 2 6 2 4" xfId="20600" xr:uid="{F1D579E6-977E-4C13-A087-E0FD99F85713}"/>
    <cellStyle name="Normal 35 2 6 3" xfId="5772" xr:uid="{1D0CD0B1-8D9B-4654-8D82-0A80CE99423D}"/>
    <cellStyle name="Normal 35 2 6 3 2" xfId="14220" xr:uid="{01934E2C-710C-4E0A-92F7-8A6820B86DDF}"/>
    <cellStyle name="Normal 35 2 6 3 2 2" xfId="31160" xr:uid="{223B468A-109A-4FD7-A3AE-71DD0CCAEB0B}"/>
    <cellStyle name="Normal 35 2 6 3 3" xfId="22712" xr:uid="{DE6949C6-577A-4B00-A65C-9D3CA95F60F7}"/>
    <cellStyle name="Normal 35 2 6 4" xfId="9996" xr:uid="{8D54D056-B3A7-49C4-9B95-D5E3895E08F1}"/>
    <cellStyle name="Normal 35 2 6 4 2" xfId="26936" xr:uid="{9C9AFB6A-3342-4D02-9BD8-B81E41C648DD}"/>
    <cellStyle name="Normal 35 2 6 5" xfId="18488" xr:uid="{09081B85-11E8-4B98-A749-DE44AFDCD8C6}"/>
    <cellStyle name="Normal 35 2 7" xfId="2602" xr:uid="{C00B99A7-F62F-4AA5-86D9-6A3687CC939E}"/>
    <cellStyle name="Normal 35 2 7 2" xfId="6828" xr:uid="{A54659B5-F8E3-4C25-9E7E-58F0B77023D7}"/>
    <cellStyle name="Normal 35 2 7 2 2" xfId="15276" xr:uid="{E9672756-9D1C-4BB7-A3A7-24E708970A62}"/>
    <cellStyle name="Normal 35 2 7 2 2 2" xfId="32216" xr:uid="{8290BA87-427B-4152-86AC-95B6B4601D70}"/>
    <cellStyle name="Normal 35 2 7 2 3" xfId="23768" xr:uid="{484DFF3D-C48B-49EE-BC62-F59785254C76}"/>
    <cellStyle name="Normal 35 2 7 3" xfId="11052" xr:uid="{C3105345-A451-4859-90AC-E4E47FDD464B}"/>
    <cellStyle name="Normal 35 2 7 3 2" xfId="27992" xr:uid="{431E7F23-64D3-4352-99AF-F3C6187A452E}"/>
    <cellStyle name="Normal 35 2 7 4" xfId="19544" xr:uid="{B175AF4B-3C72-42B6-9F05-0D65302BB58A}"/>
    <cellStyle name="Normal 35 2 8" xfId="4715" xr:uid="{44C6FF3A-3753-48D2-A424-0A1A84ACFE75}"/>
    <cellStyle name="Normal 35 2 8 2" xfId="13164" xr:uid="{962C5A63-197A-44F6-BF68-099CEF83505C}"/>
    <cellStyle name="Normal 35 2 8 2 2" xfId="30104" xr:uid="{31D468E2-2333-43E3-8EDF-C435489E6CB5}"/>
    <cellStyle name="Normal 35 2 8 3" xfId="21656" xr:uid="{BFA18C3B-F768-4C26-A38A-1ECC0471FDB0}"/>
    <cellStyle name="Normal 35 2 9" xfId="8940" xr:uid="{C661686E-5FF3-4120-8DB1-C3576466A5A6}"/>
    <cellStyle name="Normal 35 2 9 2" xfId="25880" xr:uid="{FA7D7E5B-CFAA-47EC-B244-E4916F7528E4}"/>
    <cellStyle name="Normal 35 3" xfId="355" xr:uid="{34BDAC04-F1B2-4FD4-BD01-613876C5F150}"/>
    <cellStyle name="Normal 35 3 10" xfId="17433" xr:uid="{0E36E4AC-92E7-4F28-A4DA-347D1DAD1FFC}"/>
    <cellStyle name="Normal 35 3 2" xfId="661" xr:uid="{4205D6E7-8999-4035-983C-F1848C15229A}"/>
    <cellStyle name="Normal 35 3 2 2" xfId="1013" xr:uid="{825088D8-EF2D-47B6-BA01-8F498700559A}"/>
    <cellStyle name="Normal 35 3 2 2 2" xfId="2075" xr:uid="{7A8D84DA-BDFE-4506-A121-DFDE9AC8545B}"/>
    <cellStyle name="Normal 35 3 2 2 2 2" xfId="4187" xr:uid="{A8204648-3518-433E-AB5F-0C8758E2F07D}"/>
    <cellStyle name="Normal 35 3 2 2 2 2 2" xfId="8413" xr:uid="{46A554A8-3115-442C-97A7-892E7E2DFE0A}"/>
    <cellStyle name="Normal 35 3 2 2 2 2 2 2" xfId="16861" xr:uid="{0A8886DB-D644-46E3-9E45-55313BFD609A}"/>
    <cellStyle name="Normal 35 3 2 2 2 2 2 2 2" xfId="33801" xr:uid="{86004D7F-CE99-40BF-9104-CE8C428BE98A}"/>
    <cellStyle name="Normal 35 3 2 2 2 2 2 3" xfId="25353" xr:uid="{97050347-6C1D-4B8C-8739-0CB23AA59472}"/>
    <cellStyle name="Normal 35 3 2 2 2 2 3" xfId="12637" xr:uid="{F99A8881-FF3B-41E8-8902-514E7E6E36DD}"/>
    <cellStyle name="Normal 35 3 2 2 2 2 3 2" xfId="29577" xr:uid="{41C91D04-4A8C-43DC-B015-10C419730580}"/>
    <cellStyle name="Normal 35 3 2 2 2 2 4" xfId="21129" xr:uid="{E92BC91E-C177-4B14-B857-9376C30D580C}"/>
    <cellStyle name="Normal 35 3 2 2 2 3" xfId="6301" xr:uid="{456F92B6-6B14-47D8-8104-364CE8A650DA}"/>
    <cellStyle name="Normal 35 3 2 2 2 3 2" xfId="14749" xr:uid="{8C1026AE-EC8B-4013-84B8-AA60C45C1F7B}"/>
    <cellStyle name="Normal 35 3 2 2 2 3 2 2" xfId="31689" xr:uid="{3E87A675-688D-4B90-85D2-63986038B9F7}"/>
    <cellStyle name="Normal 35 3 2 2 2 3 3" xfId="23241" xr:uid="{DD13BDEB-E474-434C-A78E-5BFF3DED4F61}"/>
    <cellStyle name="Normal 35 3 2 2 2 4" xfId="10525" xr:uid="{DB09F01E-258B-4E32-B1EC-D3AEE0C0B8A9}"/>
    <cellStyle name="Normal 35 3 2 2 2 4 2" xfId="27465" xr:uid="{7A6A83A6-403F-4389-BC9F-80DAE03D0EA1}"/>
    <cellStyle name="Normal 35 3 2 2 2 5" xfId="19017" xr:uid="{CFFB6CAD-5EC2-4DC1-A6C0-1E8CF54B4662}"/>
    <cellStyle name="Normal 35 3 2 2 3" xfId="3131" xr:uid="{56896387-DB5B-430F-93C4-A8C591CA5C6A}"/>
    <cellStyle name="Normal 35 3 2 2 3 2" xfId="7357" xr:uid="{22E14782-728B-489A-AFD4-1C0DC306660D}"/>
    <cellStyle name="Normal 35 3 2 2 3 2 2" xfId="15805" xr:uid="{2AC7C3C0-B209-42D1-B613-DBF47C174906}"/>
    <cellStyle name="Normal 35 3 2 2 3 2 2 2" xfId="32745" xr:uid="{285755B6-E3D6-4B90-AF5F-15D88ABF2249}"/>
    <cellStyle name="Normal 35 3 2 2 3 2 3" xfId="24297" xr:uid="{4CAF5493-1535-44D3-B3D0-4885F084BA42}"/>
    <cellStyle name="Normal 35 3 2 2 3 3" xfId="11581" xr:uid="{CD90684B-AF81-4536-89E7-3C4AFDF91631}"/>
    <cellStyle name="Normal 35 3 2 2 3 3 2" xfId="28521" xr:uid="{755EBA7B-954E-4BF0-A679-1D401A8B619D}"/>
    <cellStyle name="Normal 35 3 2 2 3 4" xfId="20073" xr:uid="{E4E2919B-73E0-4E44-96B2-11678D8E57F4}"/>
    <cellStyle name="Normal 35 3 2 2 4" xfId="5245" xr:uid="{621A45B3-A653-4385-9B32-CD0B479CBB13}"/>
    <cellStyle name="Normal 35 3 2 2 4 2" xfId="13693" xr:uid="{DC5A2236-B1DC-462D-BD62-90BF185C4979}"/>
    <cellStyle name="Normal 35 3 2 2 4 2 2" xfId="30633" xr:uid="{73FFA032-6106-491E-9E2B-E04F8708E4C4}"/>
    <cellStyle name="Normal 35 3 2 2 4 3" xfId="22185" xr:uid="{7FC7A183-9DDF-4403-B01D-C7388F383750}"/>
    <cellStyle name="Normal 35 3 2 2 5" xfId="9469" xr:uid="{3E0E81E0-F3CB-4193-B682-B892A7535E1B}"/>
    <cellStyle name="Normal 35 3 2 2 5 2" xfId="26409" xr:uid="{E1134F17-4532-4F3B-9905-67AB91C30E57}"/>
    <cellStyle name="Normal 35 3 2 2 6" xfId="17961" xr:uid="{3ABDF639-9186-4EB8-9392-A320196FB3F3}"/>
    <cellStyle name="Normal 35 3 2 3" xfId="1723" xr:uid="{B0E4243A-B0FE-4B15-90E5-7E8F676D061C}"/>
    <cellStyle name="Normal 35 3 2 3 2" xfId="3835" xr:uid="{35FF458A-4073-45C5-B0C6-E77E01569C9C}"/>
    <cellStyle name="Normal 35 3 2 3 2 2" xfId="8061" xr:uid="{C0657CC2-C716-4755-8A64-36C6681585AE}"/>
    <cellStyle name="Normal 35 3 2 3 2 2 2" xfId="16509" xr:uid="{2BDC18D4-54D4-4233-9A6E-C33EBD951D3C}"/>
    <cellStyle name="Normal 35 3 2 3 2 2 2 2" xfId="33449" xr:uid="{1CCD6E8C-2A12-4007-BE2A-1021197317D5}"/>
    <cellStyle name="Normal 35 3 2 3 2 2 3" xfId="25001" xr:uid="{0139136E-25CF-4E57-AB39-398E90CB827E}"/>
    <cellStyle name="Normal 35 3 2 3 2 3" xfId="12285" xr:uid="{D81DEB4F-FC73-4080-BDD4-617E1AE991C5}"/>
    <cellStyle name="Normal 35 3 2 3 2 3 2" xfId="29225" xr:uid="{CD12DBF5-44E7-4F86-936B-86637F589333}"/>
    <cellStyle name="Normal 35 3 2 3 2 4" xfId="20777" xr:uid="{CBE144B5-893E-4EAA-BFB4-12EB2C313C38}"/>
    <cellStyle name="Normal 35 3 2 3 3" xfId="5949" xr:uid="{C22A0E42-5C17-4D51-919E-62A42B829231}"/>
    <cellStyle name="Normal 35 3 2 3 3 2" xfId="14397" xr:uid="{52BADE6F-0FCD-43E2-9053-9826D41EEFDC}"/>
    <cellStyle name="Normal 35 3 2 3 3 2 2" xfId="31337" xr:uid="{56105C11-5EE1-4482-92D0-E073605FDEE0}"/>
    <cellStyle name="Normal 35 3 2 3 3 3" xfId="22889" xr:uid="{A473658F-4995-4B62-AA58-DDF2992C4B89}"/>
    <cellStyle name="Normal 35 3 2 3 4" xfId="10173" xr:uid="{614C59CC-227E-462C-B186-882D58A058E1}"/>
    <cellStyle name="Normal 35 3 2 3 4 2" xfId="27113" xr:uid="{683284FA-5AC4-4195-8803-ED777824F487}"/>
    <cellStyle name="Normal 35 3 2 3 5" xfId="18665" xr:uid="{5CCA1BDD-782B-4290-890B-83FC6B1A5593}"/>
    <cellStyle name="Normal 35 3 2 4" xfId="2779" xr:uid="{E7354F7A-512C-4607-9A3D-25BB9EC0D011}"/>
    <cellStyle name="Normal 35 3 2 4 2" xfId="7005" xr:uid="{B7A27EBE-5F69-4292-9848-4C450598CF7E}"/>
    <cellStyle name="Normal 35 3 2 4 2 2" xfId="15453" xr:uid="{B6FBB910-A18F-4058-B8F1-4434F2F1FEC1}"/>
    <cellStyle name="Normal 35 3 2 4 2 2 2" xfId="32393" xr:uid="{B4772990-08DD-4E1D-A339-902B47176163}"/>
    <cellStyle name="Normal 35 3 2 4 2 3" xfId="23945" xr:uid="{B20D0BAE-31B3-4C8A-840E-C90BFC75454A}"/>
    <cellStyle name="Normal 35 3 2 4 3" xfId="11229" xr:uid="{25F2C322-3607-4DC2-9AF0-931FC2759B76}"/>
    <cellStyle name="Normal 35 3 2 4 3 2" xfId="28169" xr:uid="{073E9FF6-D2D9-4B7B-9633-FC22D57A6E08}"/>
    <cellStyle name="Normal 35 3 2 4 4" xfId="19721" xr:uid="{75EF7E15-CA72-4BF5-918B-CA54E4A9C1D1}"/>
    <cellStyle name="Normal 35 3 2 5" xfId="4893" xr:uid="{64122536-4D21-4090-B7FE-21585F7448CE}"/>
    <cellStyle name="Normal 35 3 2 5 2" xfId="13341" xr:uid="{19841C19-E347-4929-A5B0-58B153A0E9BE}"/>
    <cellStyle name="Normal 35 3 2 5 2 2" xfId="30281" xr:uid="{84EFF3BA-3B30-40B8-8F1D-539A35C77B01}"/>
    <cellStyle name="Normal 35 3 2 5 3" xfId="21833" xr:uid="{041F7740-9CF7-41AA-BF78-96A49BB5A1D6}"/>
    <cellStyle name="Normal 35 3 2 6" xfId="9117" xr:uid="{929D4DB7-C007-45AF-AF36-D1C188574B1B}"/>
    <cellStyle name="Normal 35 3 2 6 2" xfId="26057" xr:uid="{73FDE5EE-B945-4CA8-9140-D79E827B351B}"/>
    <cellStyle name="Normal 35 3 2 7" xfId="17609" xr:uid="{851B7C6F-7102-4A1D-A894-DC99ED9BA8AA}"/>
    <cellStyle name="Normal 35 3 3" xfId="837" xr:uid="{29892BDD-DD80-45AC-B85C-4CB6346F86D2}"/>
    <cellStyle name="Normal 35 3 3 2" xfId="1899" xr:uid="{F87C508F-0BAD-4ABC-B245-F931BCCE821A}"/>
    <cellStyle name="Normal 35 3 3 2 2" xfId="4011" xr:uid="{88CC580B-D4E5-4FE9-8533-DAF872E216AA}"/>
    <cellStyle name="Normal 35 3 3 2 2 2" xfId="8237" xr:uid="{71DE8D77-0999-4DDE-967B-04DD5644088A}"/>
    <cellStyle name="Normal 35 3 3 2 2 2 2" xfId="16685" xr:uid="{DC66AF34-2C15-428F-8F66-DE1068A62A33}"/>
    <cellStyle name="Normal 35 3 3 2 2 2 2 2" xfId="33625" xr:uid="{F796F8A8-F27A-440B-8D68-6011BB123D3F}"/>
    <cellStyle name="Normal 35 3 3 2 2 2 3" xfId="25177" xr:uid="{08B3187B-332F-4AF4-8421-5B64740F5AE4}"/>
    <cellStyle name="Normal 35 3 3 2 2 3" xfId="12461" xr:uid="{3438E675-1160-4E59-A306-38C7B4EF18C7}"/>
    <cellStyle name="Normal 35 3 3 2 2 3 2" xfId="29401" xr:uid="{403F9424-9E2C-462A-8BC7-0FCE7377B617}"/>
    <cellStyle name="Normal 35 3 3 2 2 4" xfId="20953" xr:uid="{E0713979-9A86-49E3-92A8-35D038B202F2}"/>
    <cellStyle name="Normal 35 3 3 2 3" xfId="6125" xr:uid="{059AA8AB-CA48-46AE-8CFB-C46E7D5847B4}"/>
    <cellStyle name="Normal 35 3 3 2 3 2" xfId="14573" xr:uid="{77C3E7F6-5580-460C-A590-37B5D2B54872}"/>
    <cellStyle name="Normal 35 3 3 2 3 2 2" xfId="31513" xr:uid="{E0F41BEA-EC00-4D7B-8CC8-14B91D32B4E5}"/>
    <cellStyle name="Normal 35 3 3 2 3 3" xfId="23065" xr:uid="{17800BEB-E6DA-4030-A4C9-C6E7F0091688}"/>
    <cellStyle name="Normal 35 3 3 2 4" xfId="10349" xr:uid="{F89CC5D9-5AC5-43F3-B1F0-973482CFC64C}"/>
    <cellStyle name="Normal 35 3 3 2 4 2" xfId="27289" xr:uid="{F08FAA39-7D12-41A5-924C-8CC8F5173AC4}"/>
    <cellStyle name="Normal 35 3 3 2 5" xfId="18841" xr:uid="{CEA7E735-8F05-48D0-AC3F-630072A2238F}"/>
    <cellStyle name="Normal 35 3 3 3" xfId="2955" xr:uid="{24B8F207-9F13-42F0-9EEF-FCA46E10C541}"/>
    <cellStyle name="Normal 35 3 3 3 2" xfId="7181" xr:uid="{0564AA10-FFB6-434A-BB56-E56978865151}"/>
    <cellStyle name="Normal 35 3 3 3 2 2" xfId="15629" xr:uid="{2165511D-F005-47D3-BD2D-71CCF5E53366}"/>
    <cellStyle name="Normal 35 3 3 3 2 2 2" xfId="32569" xr:uid="{D8CFB872-992D-43D5-B52D-27D6849EFA3B}"/>
    <cellStyle name="Normal 35 3 3 3 2 3" xfId="24121" xr:uid="{4BDD01C5-AF3F-4214-B150-F82CD9907A31}"/>
    <cellStyle name="Normal 35 3 3 3 3" xfId="11405" xr:uid="{9B419F6E-161D-4BAF-B3FA-D5C82749FF96}"/>
    <cellStyle name="Normal 35 3 3 3 3 2" xfId="28345" xr:uid="{69AB2C27-48A8-4947-824B-6D193AFD3504}"/>
    <cellStyle name="Normal 35 3 3 3 4" xfId="19897" xr:uid="{F8017611-06FB-4B69-BC49-D2820537E29E}"/>
    <cellStyle name="Normal 35 3 3 4" xfId="5069" xr:uid="{D232091E-8060-4CB2-93C1-77AEEB53053B}"/>
    <cellStyle name="Normal 35 3 3 4 2" xfId="13517" xr:uid="{8DB8606F-55B5-4783-A488-0736A596A052}"/>
    <cellStyle name="Normal 35 3 3 4 2 2" xfId="30457" xr:uid="{D69BF07F-5490-4363-AFF4-17DA14D3B749}"/>
    <cellStyle name="Normal 35 3 3 4 3" xfId="22009" xr:uid="{FEB85580-F4B6-4974-A01E-AF7EF644DA39}"/>
    <cellStyle name="Normal 35 3 3 5" xfId="9293" xr:uid="{8FCFEFBA-D0E7-4124-B1B3-7D232C881B18}"/>
    <cellStyle name="Normal 35 3 3 5 2" xfId="26233" xr:uid="{8478B80A-169D-4927-AD8D-045396E61506}"/>
    <cellStyle name="Normal 35 3 3 6" xfId="17785" xr:uid="{198CECE1-FBB3-402E-9AB9-660BD8EE6338}"/>
    <cellStyle name="Normal 35 3 4" xfId="1189" xr:uid="{DBED2857-4C9A-4141-BEB3-F9AFC369D5F7}"/>
    <cellStyle name="Normal 35 3 4 2" xfId="2251" xr:uid="{AD990E6C-F4C0-413F-93F7-0BEC4181F1D4}"/>
    <cellStyle name="Normal 35 3 4 2 2" xfId="4363" xr:uid="{54436FAD-5473-4E3C-8114-29ABDBE424C3}"/>
    <cellStyle name="Normal 35 3 4 2 2 2" xfId="8589" xr:uid="{79C1A09E-DD1D-4921-A26E-C90AD264CC52}"/>
    <cellStyle name="Normal 35 3 4 2 2 2 2" xfId="17037" xr:uid="{777705BE-9825-41EB-A893-95D38CD6FEFF}"/>
    <cellStyle name="Normal 35 3 4 2 2 2 2 2" xfId="33977" xr:uid="{5BF4325B-DCE2-47D7-8020-253C5BFD170F}"/>
    <cellStyle name="Normal 35 3 4 2 2 2 3" xfId="25529" xr:uid="{2EE149D3-7F4B-4CBC-8224-6B875FFEF30F}"/>
    <cellStyle name="Normal 35 3 4 2 2 3" xfId="12813" xr:uid="{AE5DB620-9C5F-4D35-944A-24CD1C18E603}"/>
    <cellStyle name="Normal 35 3 4 2 2 3 2" xfId="29753" xr:uid="{810FB8D8-C2C7-49BA-90C4-1E7E1326ECBC}"/>
    <cellStyle name="Normal 35 3 4 2 2 4" xfId="21305" xr:uid="{A274DCE3-F146-4070-8A26-5EB5E82B207D}"/>
    <cellStyle name="Normal 35 3 4 2 3" xfId="6477" xr:uid="{3D59D6CE-2C58-45D4-BF08-8F578B7BEF54}"/>
    <cellStyle name="Normal 35 3 4 2 3 2" xfId="14925" xr:uid="{CF57AF0C-212E-40E5-8801-682CE3E763C3}"/>
    <cellStyle name="Normal 35 3 4 2 3 2 2" xfId="31865" xr:uid="{5396B3EA-AD35-41B8-A84A-E76B846CBDCD}"/>
    <cellStyle name="Normal 35 3 4 2 3 3" xfId="23417" xr:uid="{05AB9848-3160-478D-B7F9-5A4BA85F1D7A}"/>
    <cellStyle name="Normal 35 3 4 2 4" xfId="10701" xr:uid="{5544770F-7A43-45E3-BD13-91C772A12A1D}"/>
    <cellStyle name="Normal 35 3 4 2 4 2" xfId="27641" xr:uid="{A3C5CA9B-A022-4730-9881-736184BA5D53}"/>
    <cellStyle name="Normal 35 3 4 2 5" xfId="19193" xr:uid="{A1C2DCD7-C44B-4430-BB08-595C0EA0ED43}"/>
    <cellStyle name="Normal 35 3 4 3" xfId="3307" xr:uid="{19B836FE-0AC1-4016-91E3-C3C184FA88F6}"/>
    <cellStyle name="Normal 35 3 4 3 2" xfId="7533" xr:uid="{430D2BA0-2098-4A3B-95E1-FC21906DDA87}"/>
    <cellStyle name="Normal 35 3 4 3 2 2" xfId="15981" xr:uid="{BCFCB2D7-05DD-470B-87F1-FE9EA6BDA797}"/>
    <cellStyle name="Normal 35 3 4 3 2 2 2" xfId="32921" xr:uid="{3DAC51B0-B56E-4CA5-89E7-0750083648F1}"/>
    <cellStyle name="Normal 35 3 4 3 2 3" xfId="24473" xr:uid="{0F840B38-ABFC-432D-BF93-C9223D583D31}"/>
    <cellStyle name="Normal 35 3 4 3 3" xfId="11757" xr:uid="{2711E422-232F-4A08-A760-9E008BC954C7}"/>
    <cellStyle name="Normal 35 3 4 3 3 2" xfId="28697" xr:uid="{9B320688-28E0-4C57-B9D7-A5F064893902}"/>
    <cellStyle name="Normal 35 3 4 3 4" xfId="20249" xr:uid="{01EDC65A-EFEC-436D-9694-90F78686E42C}"/>
    <cellStyle name="Normal 35 3 4 4" xfId="5421" xr:uid="{04B7C412-169F-4577-B583-5D018358C30D}"/>
    <cellStyle name="Normal 35 3 4 4 2" xfId="13869" xr:uid="{78B3AFD5-3AC3-4313-904B-5F78D2D3492A}"/>
    <cellStyle name="Normal 35 3 4 4 2 2" xfId="30809" xr:uid="{8150C5A5-05D9-463E-B354-87A6A7B07E16}"/>
    <cellStyle name="Normal 35 3 4 4 3" xfId="22361" xr:uid="{BC2D5398-B94B-476F-92CC-0CE74BF27A01}"/>
    <cellStyle name="Normal 35 3 4 5" xfId="9645" xr:uid="{8450BE79-D17B-4526-B5F8-50980533C60E}"/>
    <cellStyle name="Normal 35 3 4 5 2" xfId="26585" xr:uid="{41B617FC-6A87-4E1E-A8D0-618FC0619FC0}"/>
    <cellStyle name="Normal 35 3 4 6" xfId="18137" xr:uid="{2DF8B658-77DD-48C0-A7C1-1E1B0166FA91}"/>
    <cellStyle name="Normal 35 3 5" xfId="1371" xr:uid="{DA140BEB-2F00-4B9B-94A6-A630FEA432C4}"/>
    <cellStyle name="Normal 35 3 5 2" xfId="2427" xr:uid="{214E9CF5-4997-4A62-965F-F1756E8F654E}"/>
    <cellStyle name="Normal 35 3 5 2 2" xfId="4539" xr:uid="{00703BD8-E204-47FF-AB28-8A9C51F664AE}"/>
    <cellStyle name="Normal 35 3 5 2 2 2" xfId="8765" xr:uid="{1267A9A2-4667-4F0C-BEC7-A5660346A958}"/>
    <cellStyle name="Normal 35 3 5 2 2 2 2" xfId="17213" xr:uid="{2CB571AE-437C-4734-B505-3B4CA82ABB82}"/>
    <cellStyle name="Normal 35 3 5 2 2 2 2 2" xfId="34153" xr:uid="{A0D83867-DBA7-4474-A951-7724CD15A8DE}"/>
    <cellStyle name="Normal 35 3 5 2 2 2 3" xfId="25705" xr:uid="{52876AD7-D2B6-4FDE-8B49-72C23557C066}"/>
    <cellStyle name="Normal 35 3 5 2 2 3" xfId="12989" xr:uid="{26ECC211-5661-4B84-ACD1-8DB9B28687E2}"/>
    <cellStyle name="Normal 35 3 5 2 2 3 2" xfId="29929" xr:uid="{0BA1A371-1AE5-47C6-8DCB-A09A4C53B753}"/>
    <cellStyle name="Normal 35 3 5 2 2 4" xfId="21481" xr:uid="{7DCFC02F-5CED-4A55-B5FD-F553CDBCF765}"/>
    <cellStyle name="Normal 35 3 5 2 3" xfId="6653" xr:uid="{7E6E212E-93CD-4CC9-8207-3070D3B4515E}"/>
    <cellStyle name="Normal 35 3 5 2 3 2" xfId="15101" xr:uid="{6839652D-8D65-4ED8-88B8-2261C482AD1B}"/>
    <cellStyle name="Normal 35 3 5 2 3 2 2" xfId="32041" xr:uid="{CAF62C4B-B1A5-4B10-A5C9-E18E8180FECE}"/>
    <cellStyle name="Normal 35 3 5 2 3 3" xfId="23593" xr:uid="{C6B6F900-0703-448D-9BC9-A7DC661D075D}"/>
    <cellStyle name="Normal 35 3 5 2 4" xfId="10877" xr:uid="{8DBD8EB6-2E9B-4393-8DE4-E7809032C755}"/>
    <cellStyle name="Normal 35 3 5 2 4 2" xfId="27817" xr:uid="{09860061-930F-418B-9E9C-B962B0E6C659}"/>
    <cellStyle name="Normal 35 3 5 2 5" xfId="19369" xr:uid="{A3A7EBC7-2585-44D7-BEF5-9C20E5DE8C88}"/>
    <cellStyle name="Normal 35 3 5 3" xfId="3483" xr:uid="{5E14CAE4-3565-4BED-872A-E6EFDD295888}"/>
    <cellStyle name="Normal 35 3 5 3 2" xfId="7709" xr:uid="{768151AF-D74B-41CE-9017-1F5A2F91EF8E}"/>
    <cellStyle name="Normal 35 3 5 3 2 2" xfId="16157" xr:uid="{3E61197D-7825-4C7C-8772-A3C69890E5CF}"/>
    <cellStyle name="Normal 35 3 5 3 2 2 2" xfId="33097" xr:uid="{C24A21F8-9054-4F3A-8798-E6C3D5F0E1AB}"/>
    <cellStyle name="Normal 35 3 5 3 2 3" xfId="24649" xr:uid="{FDFE89A4-8BDD-43A8-B576-493D1B759B00}"/>
    <cellStyle name="Normal 35 3 5 3 3" xfId="11933" xr:uid="{6B5B2685-5753-4B4F-A012-8214A2B0402B}"/>
    <cellStyle name="Normal 35 3 5 3 3 2" xfId="28873" xr:uid="{8805B49E-6664-438B-B45D-7A1888AAC833}"/>
    <cellStyle name="Normal 35 3 5 3 4" xfId="20425" xr:uid="{4A2EEF13-E2D0-4EB8-BD8F-1F5C35F6832B}"/>
    <cellStyle name="Normal 35 3 5 4" xfId="5597" xr:uid="{090F3BA4-DC80-4C1A-92FD-51A38CCEB657}"/>
    <cellStyle name="Normal 35 3 5 4 2" xfId="14045" xr:uid="{7CD23AAF-77A9-4B65-A32B-84328CEAEB92}"/>
    <cellStyle name="Normal 35 3 5 4 2 2" xfId="30985" xr:uid="{8D0239C0-941B-46C4-B597-26526605E2E4}"/>
    <cellStyle name="Normal 35 3 5 4 3" xfId="22537" xr:uid="{52471DB9-3276-451B-9221-0DA885B4E816}"/>
    <cellStyle name="Normal 35 3 5 5" xfId="9821" xr:uid="{8C75BCCB-2D29-4962-BBFF-D851F45EAF80}"/>
    <cellStyle name="Normal 35 3 5 5 2" xfId="26761" xr:uid="{0F9A929C-1770-43BB-B6FF-3799FD7432C3}"/>
    <cellStyle name="Normal 35 3 5 6" xfId="18313" xr:uid="{23557979-3AA5-49A9-B5BC-4B6667F5FE1A}"/>
    <cellStyle name="Normal 35 3 6" xfId="1547" xr:uid="{36C8E92D-ACFE-4A15-BD70-DE34841C2608}"/>
    <cellStyle name="Normal 35 3 6 2" xfId="3659" xr:uid="{094A0C43-D9E2-4458-BCA6-101CA36736FA}"/>
    <cellStyle name="Normal 35 3 6 2 2" xfId="7885" xr:uid="{8057A15A-024E-488F-AFB1-F2B37156F588}"/>
    <cellStyle name="Normal 35 3 6 2 2 2" xfId="16333" xr:uid="{4DBD7F2B-90B8-4957-930D-3760CB8901FB}"/>
    <cellStyle name="Normal 35 3 6 2 2 2 2" xfId="33273" xr:uid="{907CD4F0-1BCC-4FD7-9CAD-520E65DB794C}"/>
    <cellStyle name="Normal 35 3 6 2 2 3" xfId="24825" xr:uid="{F7CA58A3-0132-4189-A0B9-8CD42196089E}"/>
    <cellStyle name="Normal 35 3 6 2 3" xfId="12109" xr:uid="{3DB19130-BFA3-4BF1-95F6-605705CB97E8}"/>
    <cellStyle name="Normal 35 3 6 2 3 2" xfId="29049" xr:uid="{79D9934C-3334-4CFB-8996-12D3B24F7774}"/>
    <cellStyle name="Normal 35 3 6 2 4" xfId="20601" xr:uid="{36C757CF-5450-47D2-848C-2F3A33D2BE4B}"/>
    <cellStyle name="Normal 35 3 6 3" xfId="5773" xr:uid="{FCC745E6-B592-442D-80F9-EA21CD6A6FAC}"/>
    <cellStyle name="Normal 35 3 6 3 2" xfId="14221" xr:uid="{6ADE05E3-8774-48B6-9996-78B14B2D5F15}"/>
    <cellStyle name="Normal 35 3 6 3 2 2" xfId="31161" xr:uid="{EAC34C4C-D2AF-47EC-AC51-8F48727349A0}"/>
    <cellStyle name="Normal 35 3 6 3 3" xfId="22713" xr:uid="{4BB726E1-EDE6-45FF-892E-EE54B8B8703A}"/>
    <cellStyle name="Normal 35 3 6 4" xfId="9997" xr:uid="{B2A354EA-FBCE-42E3-9929-49833D5D7819}"/>
    <cellStyle name="Normal 35 3 6 4 2" xfId="26937" xr:uid="{599FCBCD-5B31-4AD4-81FB-73F5A5DAFD9F}"/>
    <cellStyle name="Normal 35 3 6 5" xfId="18489" xr:uid="{400FD6EE-4386-4F29-B312-B680F2A36C26}"/>
    <cellStyle name="Normal 35 3 7" xfId="2603" xr:uid="{F719FEA7-EF4E-40B5-9E92-9D3805757AB5}"/>
    <cellStyle name="Normal 35 3 7 2" xfId="6829" xr:uid="{6DD55C40-A0F9-4081-967F-15C5A9F3563D}"/>
    <cellStyle name="Normal 35 3 7 2 2" xfId="15277" xr:uid="{CA49A721-50E8-4D0A-B930-892DB177E2D6}"/>
    <cellStyle name="Normal 35 3 7 2 2 2" xfId="32217" xr:uid="{2392E493-D007-49C7-B949-82CCE5E190AE}"/>
    <cellStyle name="Normal 35 3 7 2 3" xfId="23769" xr:uid="{686DDEC6-83E7-43AF-906C-D614E71A15D4}"/>
    <cellStyle name="Normal 35 3 7 3" xfId="11053" xr:uid="{5BF24137-4280-4A81-BE41-10E94C78632E}"/>
    <cellStyle name="Normal 35 3 7 3 2" xfId="27993" xr:uid="{45378B85-993F-46DF-AAC6-06572CA20F09}"/>
    <cellStyle name="Normal 35 3 7 4" xfId="19545" xr:uid="{5450C207-D53B-4305-A163-CE767ADD64ED}"/>
    <cellStyle name="Normal 35 3 8" xfId="4716" xr:uid="{02FD58AD-B9AC-4391-8B94-42E559B3599E}"/>
    <cellStyle name="Normal 35 3 8 2" xfId="13165" xr:uid="{7B49B799-EEA8-4269-AD23-8708FBBB4E59}"/>
    <cellStyle name="Normal 35 3 8 2 2" xfId="30105" xr:uid="{33725426-21DE-4BC7-9894-265D32352AF0}"/>
    <cellStyle name="Normal 35 3 8 3" xfId="21657" xr:uid="{5978B5B6-752F-48FF-A03E-1C815FEDB06A}"/>
    <cellStyle name="Normal 35 3 9" xfId="8941" xr:uid="{49149046-0ECF-4D83-8F44-1A4C74B2B941}"/>
    <cellStyle name="Normal 35 3 9 2" xfId="25881" xr:uid="{1940F3FE-A92D-4F87-8C43-CBDA31A1EC47}"/>
    <cellStyle name="Normal 35 4" xfId="659" xr:uid="{B9FA288F-83A1-4EC2-915C-2DF740765A43}"/>
    <cellStyle name="Normal 35 4 2" xfId="1011" xr:uid="{891FF629-1400-4C69-A416-03346D1BE763}"/>
    <cellStyle name="Normal 35 4 2 2" xfId="2073" xr:uid="{7F99559D-1AEF-42B9-A055-A88B14F18370}"/>
    <cellStyle name="Normal 35 4 2 2 2" xfId="4185" xr:uid="{8EC0884A-3A98-4551-BC65-CDBF9CDFBE91}"/>
    <cellStyle name="Normal 35 4 2 2 2 2" xfId="8411" xr:uid="{9A0C56E1-0DC7-42BE-9897-72FDE1EFFE28}"/>
    <cellStyle name="Normal 35 4 2 2 2 2 2" xfId="16859" xr:uid="{BE45F982-99FE-4991-90EE-B34D7947C972}"/>
    <cellStyle name="Normal 35 4 2 2 2 2 2 2" xfId="33799" xr:uid="{E9A93657-8EC6-4DBF-B1E6-D30485F5BAB8}"/>
    <cellStyle name="Normal 35 4 2 2 2 2 3" xfId="25351" xr:uid="{18D2AE3D-FBCB-43F0-A9AB-C9D23A6DC442}"/>
    <cellStyle name="Normal 35 4 2 2 2 3" xfId="12635" xr:uid="{78E3514B-F006-42D8-94FA-2D15314A337C}"/>
    <cellStyle name="Normal 35 4 2 2 2 3 2" xfId="29575" xr:uid="{B62BD48E-108D-4250-A839-D4F052FD794C}"/>
    <cellStyle name="Normal 35 4 2 2 2 4" xfId="21127" xr:uid="{FBABA229-BB0A-42C6-ACC3-DA5C80ADBEB5}"/>
    <cellStyle name="Normal 35 4 2 2 3" xfId="6299" xr:uid="{6D718012-39A9-4EA9-BF58-2582D3DD82A0}"/>
    <cellStyle name="Normal 35 4 2 2 3 2" xfId="14747" xr:uid="{7A38A709-E781-49E7-9856-0D2EB864D437}"/>
    <cellStyle name="Normal 35 4 2 2 3 2 2" xfId="31687" xr:uid="{6EC6AC3A-1779-4A74-9C75-869B9E296C6E}"/>
    <cellStyle name="Normal 35 4 2 2 3 3" xfId="23239" xr:uid="{8A886451-19FD-482F-8FFF-91112792E59F}"/>
    <cellStyle name="Normal 35 4 2 2 4" xfId="10523" xr:uid="{60AF5D2C-E360-4EFA-9926-26195316823E}"/>
    <cellStyle name="Normal 35 4 2 2 4 2" xfId="27463" xr:uid="{F8DD6E28-F35B-4FFB-943F-997FF9AA2084}"/>
    <cellStyle name="Normal 35 4 2 2 5" xfId="19015" xr:uid="{BA1D4376-535D-4D7D-93D8-273EE00E6C26}"/>
    <cellStyle name="Normal 35 4 2 3" xfId="3129" xr:uid="{6CBB5410-AF28-446A-8B1E-A87D68C1044E}"/>
    <cellStyle name="Normal 35 4 2 3 2" xfId="7355" xr:uid="{75B67FCC-0A8D-4D0B-AB27-553006F1FE71}"/>
    <cellStyle name="Normal 35 4 2 3 2 2" xfId="15803" xr:uid="{EF6B7EF5-9133-4310-8176-E9F041033094}"/>
    <cellStyle name="Normal 35 4 2 3 2 2 2" xfId="32743" xr:uid="{3A7F65C4-779C-43B7-A74C-6E8A1857284C}"/>
    <cellStyle name="Normal 35 4 2 3 2 3" xfId="24295" xr:uid="{CF1FB81B-3D62-419E-AF43-2077DEA37DE7}"/>
    <cellStyle name="Normal 35 4 2 3 3" xfId="11579" xr:uid="{AE6BB886-D609-436B-8294-D6C6BA7D1163}"/>
    <cellStyle name="Normal 35 4 2 3 3 2" xfId="28519" xr:uid="{04F2278B-E2C9-4182-AAAD-4063CE745DF1}"/>
    <cellStyle name="Normal 35 4 2 3 4" xfId="20071" xr:uid="{62156F12-6DD5-4B0D-A869-749D7B1582CA}"/>
    <cellStyle name="Normal 35 4 2 4" xfId="5243" xr:uid="{21A68C5F-455E-4B43-8578-BCF45322C18D}"/>
    <cellStyle name="Normal 35 4 2 4 2" xfId="13691" xr:uid="{F0F7C6E9-7699-4293-9069-69BA82AE514E}"/>
    <cellStyle name="Normal 35 4 2 4 2 2" xfId="30631" xr:uid="{5765F518-45EC-4E96-B6E6-1F24EEAF7D7A}"/>
    <cellStyle name="Normal 35 4 2 4 3" xfId="22183" xr:uid="{FD362245-B3D3-4EA9-B9CD-28B941AE04A9}"/>
    <cellStyle name="Normal 35 4 2 5" xfId="9467" xr:uid="{7B5F24CF-03C9-41B8-88EB-E39E84331FF5}"/>
    <cellStyle name="Normal 35 4 2 5 2" xfId="26407" xr:uid="{DB14FDCE-FAE8-4E26-923A-C918CBF335DE}"/>
    <cellStyle name="Normal 35 4 2 6" xfId="17959" xr:uid="{3E9CD8A7-F84B-472E-A770-133FD09F983B}"/>
    <cellStyle name="Normal 35 4 3" xfId="1721" xr:uid="{30E9A2FD-0CD3-4A50-9203-8D3A9AC7851E}"/>
    <cellStyle name="Normal 35 4 3 2" xfId="3833" xr:uid="{079B7AD6-9F34-4D47-81F0-2BD5DA8BBD46}"/>
    <cellStyle name="Normal 35 4 3 2 2" xfId="8059" xr:uid="{F92FC6FC-44B5-441C-BD39-78258E87C08F}"/>
    <cellStyle name="Normal 35 4 3 2 2 2" xfId="16507" xr:uid="{A773E8DF-AD0E-45B3-9B4E-0765F01042BD}"/>
    <cellStyle name="Normal 35 4 3 2 2 2 2" xfId="33447" xr:uid="{DB301653-F4F1-44A1-83B5-172629A94B0C}"/>
    <cellStyle name="Normal 35 4 3 2 2 3" xfId="24999" xr:uid="{7A80DE81-4B17-472D-96D3-067E083504A2}"/>
    <cellStyle name="Normal 35 4 3 2 3" xfId="12283" xr:uid="{29B118B9-A59E-4C4B-938E-D49129D97BD4}"/>
    <cellStyle name="Normal 35 4 3 2 3 2" xfId="29223" xr:uid="{7DDB8E90-1A62-4FED-A006-4580FBF155B5}"/>
    <cellStyle name="Normal 35 4 3 2 4" xfId="20775" xr:uid="{97BB9D10-E7CB-4A4F-A4D7-3BB1539F25CD}"/>
    <cellStyle name="Normal 35 4 3 3" xfId="5947" xr:uid="{02C6EE77-4E8D-4F5F-AE74-8846DB1D6301}"/>
    <cellStyle name="Normal 35 4 3 3 2" xfId="14395" xr:uid="{4782B8EF-EADE-4FBC-94FD-85E5A62A2495}"/>
    <cellStyle name="Normal 35 4 3 3 2 2" xfId="31335" xr:uid="{7F6EB591-C102-4AC0-8361-502B9F6CA2FC}"/>
    <cellStyle name="Normal 35 4 3 3 3" xfId="22887" xr:uid="{4F5FFCBA-4389-48A8-8496-0782028F5E83}"/>
    <cellStyle name="Normal 35 4 3 4" xfId="10171" xr:uid="{6C1860FD-CCB3-44FE-94B3-70DE23F01A6D}"/>
    <cellStyle name="Normal 35 4 3 4 2" xfId="27111" xr:uid="{9CEA0315-1F54-43A4-ADFF-A1DCE16DB558}"/>
    <cellStyle name="Normal 35 4 3 5" xfId="18663" xr:uid="{2D23F772-50DA-4B2F-80E1-6411D11E107B}"/>
    <cellStyle name="Normal 35 4 4" xfId="2777" xr:uid="{CF5EFAEE-A42C-4516-BF44-7AAB3D8D9E37}"/>
    <cellStyle name="Normal 35 4 4 2" xfId="7003" xr:uid="{0397E9E6-BADC-433D-A105-E9A9AE4633A7}"/>
    <cellStyle name="Normal 35 4 4 2 2" xfId="15451" xr:uid="{5F70ED50-3D9C-4375-9542-E400FEDEC4D0}"/>
    <cellStyle name="Normal 35 4 4 2 2 2" xfId="32391" xr:uid="{81E94C27-956D-4C01-9D57-1F3DE8DFC81B}"/>
    <cellStyle name="Normal 35 4 4 2 3" xfId="23943" xr:uid="{1CACC4EE-950D-40B0-BA6E-979794E8A7BF}"/>
    <cellStyle name="Normal 35 4 4 3" xfId="11227" xr:uid="{416AFBBF-C625-463C-8A7C-AFB99FEAB66B}"/>
    <cellStyle name="Normal 35 4 4 3 2" xfId="28167" xr:uid="{901ECACC-B9B7-4A19-A36B-2713D4D829D8}"/>
    <cellStyle name="Normal 35 4 4 4" xfId="19719" xr:uid="{78C22CA2-0607-4432-B5E0-45F7698B0A5D}"/>
    <cellStyle name="Normal 35 4 5" xfId="4891" xr:uid="{EB573ED4-7009-4C73-B715-27B874BC5860}"/>
    <cellStyle name="Normal 35 4 5 2" xfId="13339" xr:uid="{D832FADA-99A7-43F2-A751-9A2EEC500580}"/>
    <cellStyle name="Normal 35 4 5 2 2" xfId="30279" xr:uid="{98450A90-1C03-4D01-A1F7-545F2150ED34}"/>
    <cellStyle name="Normal 35 4 5 3" xfId="21831" xr:uid="{4A0BB659-E512-40CB-A557-D5C393C83A86}"/>
    <cellStyle name="Normal 35 4 6" xfId="9115" xr:uid="{3AD36C61-B33D-4D21-B619-21B2EB437890}"/>
    <cellStyle name="Normal 35 4 6 2" xfId="26055" xr:uid="{42DF7B91-579C-42AD-91F7-AD81F6AD1A0D}"/>
    <cellStyle name="Normal 35 4 7" xfId="17607" xr:uid="{26900335-ACBC-4FAC-B350-02C7A55534C9}"/>
    <cellStyle name="Normal 35 5" xfId="835" xr:uid="{20DEFD5A-7304-4CED-B631-28FF3655CBDE}"/>
    <cellStyle name="Normal 35 5 2" xfId="1897" xr:uid="{4F858DB3-72E1-43CC-AB10-41A4E9130688}"/>
    <cellStyle name="Normal 35 5 2 2" xfId="4009" xr:uid="{7A2F88C1-D3B6-4AEB-A572-8733AC44D159}"/>
    <cellStyle name="Normal 35 5 2 2 2" xfId="8235" xr:uid="{23545358-8225-497B-A287-4D8A0F787AFD}"/>
    <cellStyle name="Normal 35 5 2 2 2 2" xfId="16683" xr:uid="{FA95AAE7-B4A2-4F01-9E70-398ED2A4FA1D}"/>
    <cellStyle name="Normal 35 5 2 2 2 2 2" xfId="33623" xr:uid="{D7DEFF55-3B84-43DA-ACC7-9D632031B899}"/>
    <cellStyle name="Normal 35 5 2 2 2 3" xfId="25175" xr:uid="{96839CF3-1ED4-4781-9AC3-4AD3875C18B2}"/>
    <cellStyle name="Normal 35 5 2 2 3" xfId="12459" xr:uid="{E9D5FDED-6EA2-43A1-BC56-8083425D33E7}"/>
    <cellStyle name="Normal 35 5 2 2 3 2" xfId="29399" xr:uid="{6DF7395B-11DC-4EC2-A6AC-88B3763C105E}"/>
    <cellStyle name="Normal 35 5 2 2 4" xfId="20951" xr:uid="{0BA586DE-43A2-4D49-BAA7-19399552C43A}"/>
    <cellStyle name="Normal 35 5 2 3" xfId="6123" xr:uid="{94CCE07D-9E9F-41AF-9CF8-DE9FE4C47FA4}"/>
    <cellStyle name="Normal 35 5 2 3 2" xfId="14571" xr:uid="{A57DFD16-FD8A-4377-9817-2D6D779868BA}"/>
    <cellStyle name="Normal 35 5 2 3 2 2" xfId="31511" xr:uid="{F3BC3506-CB70-423B-8B65-B0BD53B75690}"/>
    <cellStyle name="Normal 35 5 2 3 3" xfId="23063" xr:uid="{FE709CFC-E11D-42FA-9972-221B59E46FF1}"/>
    <cellStyle name="Normal 35 5 2 4" xfId="10347" xr:uid="{B5B9B3B9-7F14-466C-8E55-6455B5619787}"/>
    <cellStyle name="Normal 35 5 2 4 2" xfId="27287" xr:uid="{2FDA2131-79B4-474C-9878-065136D8E98E}"/>
    <cellStyle name="Normal 35 5 2 5" xfId="18839" xr:uid="{2F7DEA0C-765C-4A6D-8098-4A81D81C1AC7}"/>
    <cellStyle name="Normal 35 5 3" xfId="2953" xr:uid="{A0BD416E-DACF-4951-83A2-38AFF5867155}"/>
    <cellStyle name="Normal 35 5 3 2" xfId="7179" xr:uid="{BEAD4305-30A5-4A7D-ADFC-D8BCF90E24D1}"/>
    <cellStyle name="Normal 35 5 3 2 2" xfId="15627" xr:uid="{F706756A-CA56-48A1-8B8F-AA58528B065A}"/>
    <cellStyle name="Normal 35 5 3 2 2 2" xfId="32567" xr:uid="{70594CEE-0F75-4F08-8068-769BB2D2627B}"/>
    <cellStyle name="Normal 35 5 3 2 3" xfId="24119" xr:uid="{8B08236B-83BB-4F35-8BCB-F91EFD28044F}"/>
    <cellStyle name="Normal 35 5 3 3" xfId="11403" xr:uid="{3F9D00BA-8FC3-4E67-92B5-1DC62AF3C747}"/>
    <cellStyle name="Normal 35 5 3 3 2" xfId="28343" xr:uid="{D82D913C-28F8-44BA-BCC3-F12FB57EE438}"/>
    <cellStyle name="Normal 35 5 3 4" xfId="19895" xr:uid="{3CF18445-82A3-4250-A76E-B00DEC038C4C}"/>
    <cellStyle name="Normal 35 5 4" xfId="5067" xr:uid="{C1E9E1CE-49E9-4063-8CF2-343B303B4D4A}"/>
    <cellStyle name="Normal 35 5 4 2" xfId="13515" xr:uid="{5E434E05-9CEB-4119-9E8A-3A6D688C955E}"/>
    <cellStyle name="Normal 35 5 4 2 2" xfId="30455" xr:uid="{1AAFDB1C-EA27-4A83-BAEB-08501FE9C392}"/>
    <cellStyle name="Normal 35 5 4 3" xfId="22007" xr:uid="{41C990AB-5870-4CAC-8B6B-EC3B0D7119E8}"/>
    <cellStyle name="Normal 35 5 5" xfId="9291" xr:uid="{E2D804FC-CB22-40E6-9EB8-498CCD809F08}"/>
    <cellStyle name="Normal 35 5 5 2" xfId="26231" xr:uid="{853E0271-7ABA-4687-964C-6661828C9137}"/>
    <cellStyle name="Normal 35 5 6" xfId="17783" xr:uid="{28339913-B9BB-4395-9F20-3BDAEBA65A59}"/>
    <cellStyle name="Normal 35 6" xfId="1187" xr:uid="{2A979B2D-1F4E-4804-BEDB-72CD492AEB08}"/>
    <cellStyle name="Normal 35 6 2" xfId="2249" xr:uid="{D0564289-BFA9-4043-AD5F-BAFF5552EC81}"/>
    <cellStyle name="Normal 35 6 2 2" xfId="4361" xr:uid="{455B9492-FDFE-406A-9D43-DDE7967DA3BD}"/>
    <cellStyle name="Normal 35 6 2 2 2" xfId="8587" xr:uid="{03634B99-FE44-4A88-91E5-A97EC9D70D50}"/>
    <cellStyle name="Normal 35 6 2 2 2 2" xfId="17035" xr:uid="{27C1B42F-9EEC-443A-8A95-B8627D363DAE}"/>
    <cellStyle name="Normal 35 6 2 2 2 2 2" xfId="33975" xr:uid="{2E38E126-9CD7-4E32-B2A4-96E7A50891CD}"/>
    <cellStyle name="Normal 35 6 2 2 2 3" xfId="25527" xr:uid="{8583EA21-0907-4CA5-8499-B66B0B87E0B3}"/>
    <cellStyle name="Normal 35 6 2 2 3" xfId="12811" xr:uid="{FF1E40FB-F924-43FB-817E-8F4E42797271}"/>
    <cellStyle name="Normal 35 6 2 2 3 2" xfId="29751" xr:uid="{E2675737-077A-4173-8787-7C07B010D39D}"/>
    <cellStyle name="Normal 35 6 2 2 4" xfId="21303" xr:uid="{6E728290-FC4E-4B41-A138-F3017959A0CB}"/>
    <cellStyle name="Normal 35 6 2 3" xfId="6475" xr:uid="{DB2BA273-156B-4F1D-9613-113CCEDFE51B}"/>
    <cellStyle name="Normal 35 6 2 3 2" xfId="14923" xr:uid="{74E9D3DD-1087-4BBF-A3A7-6985DDF80696}"/>
    <cellStyle name="Normal 35 6 2 3 2 2" xfId="31863" xr:uid="{BA4D695D-6CEB-4279-9F6B-35AEEF5EE679}"/>
    <cellStyle name="Normal 35 6 2 3 3" xfId="23415" xr:uid="{EFAA739A-402B-4D7C-ABF9-AECF68957405}"/>
    <cellStyle name="Normal 35 6 2 4" xfId="10699" xr:uid="{D436EB08-E54F-4AAF-99CE-AB3425862427}"/>
    <cellStyle name="Normal 35 6 2 4 2" xfId="27639" xr:uid="{63DE2AF8-6416-4F9F-806D-3DD62F2AE097}"/>
    <cellStyle name="Normal 35 6 2 5" xfId="19191" xr:uid="{204087BF-0A52-4B25-A4F6-0F3C95C70DFE}"/>
    <cellStyle name="Normal 35 6 3" xfId="3305" xr:uid="{42844BC9-79C2-4441-B44E-139AACD4578D}"/>
    <cellStyle name="Normal 35 6 3 2" xfId="7531" xr:uid="{AFEA0014-282F-446D-9000-BA9DB9EDBD75}"/>
    <cellStyle name="Normal 35 6 3 2 2" xfId="15979" xr:uid="{C942B569-9D3E-481A-9555-269D30C47931}"/>
    <cellStyle name="Normal 35 6 3 2 2 2" xfId="32919" xr:uid="{AECB4063-292D-427D-9823-5300F0178E51}"/>
    <cellStyle name="Normal 35 6 3 2 3" xfId="24471" xr:uid="{6C732F25-CFBF-4DFA-B303-5B0AF97277DD}"/>
    <cellStyle name="Normal 35 6 3 3" xfId="11755" xr:uid="{C4F106D2-C92C-48AD-8BAC-912128E9A695}"/>
    <cellStyle name="Normal 35 6 3 3 2" xfId="28695" xr:uid="{73152091-917E-4D8B-9579-A494FC2A0D60}"/>
    <cellStyle name="Normal 35 6 3 4" xfId="20247" xr:uid="{A17CD9D3-7BCB-47BE-A63A-4BCA111AE0BA}"/>
    <cellStyle name="Normal 35 6 4" xfId="5419" xr:uid="{39052DA1-BAAE-49B2-A7AF-C5C8777F52C8}"/>
    <cellStyle name="Normal 35 6 4 2" xfId="13867" xr:uid="{8A83189A-B17C-4C41-9E1B-104447BA9A65}"/>
    <cellStyle name="Normal 35 6 4 2 2" xfId="30807" xr:uid="{84BAC900-A6A2-49A3-AAD5-AAC38DA6E5EC}"/>
    <cellStyle name="Normal 35 6 4 3" xfId="22359" xr:uid="{59215B1D-8CEE-41CC-855B-8E11DAD281F1}"/>
    <cellStyle name="Normal 35 6 5" xfId="9643" xr:uid="{D08F2B52-3F31-430B-8BCD-30B614500047}"/>
    <cellStyle name="Normal 35 6 5 2" xfId="26583" xr:uid="{7F1FC7C2-BF77-4BD8-AFA2-57A4AD26ECA5}"/>
    <cellStyle name="Normal 35 6 6" xfId="18135" xr:uid="{A02717D0-94BB-4AE5-B9CA-0AF123E84B8A}"/>
    <cellStyle name="Normal 35 7" xfId="1369" xr:uid="{C3DA1F41-D2C7-4312-819B-4406DE1491EC}"/>
    <cellStyle name="Normal 35 7 2" xfId="2425" xr:uid="{A93F0999-A105-40A9-93FE-B21BDCC97DEF}"/>
    <cellStyle name="Normal 35 7 2 2" xfId="4537" xr:uid="{7977BA1E-200E-4BE6-9FCF-AB7ECBB8FC22}"/>
    <cellStyle name="Normal 35 7 2 2 2" xfId="8763" xr:uid="{120AC2AE-E1F1-4A8A-A8ED-3E572471A742}"/>
    <cellStyle name="Normal 35 7 2 2 2 2" xfId="17211" xr:uid="{E41B530B-202D-407B-B93B-7472025A7D4E}"/>
    <cellStyle name="Normal 35 7 2 2 2 2 2" xfId="34151" xr:uid="{CB7E72D8-9FAB-418C-B5E1-1C7F62FB552D}"/>
    <cellStyle name="Normal 35 7 2 2 2 3" xfId="25703" xr:uid="{B0E31702-EB9B-403C-9429-9CF63634CC9D}"/>
    <cellStyle name="Normal 35 7 2 2 3" xfId="12987" xr:uid="{2CAC2E64-5E63-4DCB-BD5A-402CD6F0B101}"/>
    <cellStyle name="Normal 35 7 2 2 3 2" xfId="29927" xr:uid="{5CD263FF-FAF2-4278-A337-ABA1D21B9B4F}"/>
    <cellStyle name="Normal 35 7 2 2 4" xfId="21479" xr:uid="{11837BCA-AB61-44D4-8F31-CEF34E436284}"/>
    <cellStyle name="Normal 35 7 2 3" xfId="6651" xr:uid="{E1CECBCA-9B07-4311-BA93-64EBF29D5AA2}"/>
    <cellStyle name="Normal 35 7 2 3 2" xfId="15099" xr:uid="{43DFC7E1-FD26-4755-B795-0B40D2F451B9}"/>
    <cellStyle name="Normal 35 7 2 3 2 2" xfId="32039" xr:uid="{2A21E0B7-2BCE-498C-BC36-E0C26558A821}"/>
    <cellStyle name="Normal 35 7 2 3 3" xfId="23591" xr:uid="{14F87BDE-D411-4DE7-91E6-6F8B2C279BBD}"/>
    <cellStyle name="Normal 35 7 2 4" xfId="10875" xr:uid="{987B2A6D-7E3D-448E-B733-E172A4D11237}"/>
    <cellStyle name="Normal 35 7 2 4 2" xfId="27815" xr:uid="{0079654C-D476-4D70-9FFD-C7F26212D266}"/>
    <cellStyle name="Normal 35 7 2 5" xfId="19367" xr:uid="{D09AD8F4-E655-4CFD-817E-871264CB74C6}"/>
    <cellStyle name="Normal 35 7 3" xfId="3481" xr:uid="{5B673071-B25C-4A0D-A28E-71A9C8B454C3}"/>
    <cellStyle name="Normal 35 7 3 2" xfId="7707" xr:uid="{2683DF4F-8562-4BE6-8FF2-8E2F7E534402}"/>
    <cellStyle name="Normal 35 7 3 2 2" xfId="16155" xr:uid="{A551F950-8EBA-49AA-B871-FB6F5C827F96}"/>
    <cellStyle name="Normal 35 7 3 2 2 2" xfId="33095" xr:uid="{A95211CA-3FCE-4C79-B215-B3A53BA367FD}"/>
    <cellStyle name="Normal 35 7 3 2 3" xfId="24647" xr:uid="{B5B1CE8D-B2B3-446C-9C48-DAFD7167FAB8}"/>
    <cellStyle name="Normal 35 7 3 3" xfId="11931" xr:uid="{411F8D34-3905-4AE5-AEBA-C0E65C3869C9}"/>
    <cellStyle name="Normal 35 7 3 3 2" xfId="28871" xr:uid="{3AD6B17F-5596-491D-A1CA-E65D8924EA4D}"/>
    <cellStyle name="Normal 35 7 3 4" xfId="20423" xr:uid="{EF144550-1488-46B9-AD7C-51E7DD9A6FE7}"/>
    <cellStyle name="Normal 35 7 4" xfId="5595" xr:uid="{3A5BCE5A-6F84-4F3F-938C-80E73D8F15B1}"/>
    <cellStyle name="Normal 35 7 4 2" xfId="14043" xr:uid="{D844FBBD-871B-40A8-B7CC-9FE673E21EA9}"/>
    <cellStyle name="Normal 35 7 4 2 2" xfId="30983" xr:uid="{17E41A6C-9133-4C60-A84F-F8EB69805620}"/>
    <cellStyle name="Normal 35 7 4 3" xfId="22535" xr:uid="{C5BD72BE-E38A-431B-941F-C4D749987943}"/>
    <cellStyle name="Normal 35 7 5" xfId="9819" xr:uid="{E20D1FA5-DDCB-459E-A97C-33BD5F5901B2}"/>
    <cellStyle name="Normal 35 7 5 2" xfId="26759" xr:uid="{3A407422-D857-40CE-838B-AA2B8F4E9FE7}"/>
    <cellStyle name="Normal 35 7 6" xfId="18311" xr:uid="{1674ABFF-02CE-4D53-947E-2B7A39C42A82}"/>
    <cellStyle name="Normal 35 8" xfId="1545" xr:uid="{DCE9A8EE-720F-4255-8CB8-299F4B2A3660}"/>
    <cellStyle name="Normal 35 8 2" xfId="3657" xr:uid="{688D6E8D-3AD5-47FF-8320-1600CBF008FA}"/>
    <cellStyle name="Normal 35 8 2 2" xfId="7883" xr:uid="{AD1473ED-6084-4C4F-8AB6-457A08D9DF56}"/>
    <cellStyle name="Normal 35 8 2 2 2" xfId="16331" xr:uid="{E05BF32A-6D8C-46E9-B2D6-C918D1842EB4}"/>
    <cellStyle name="Normal 35 8 2 2 2 2" xfId="33271" xr:uid="{66BFA7E0-2D57-455A-81D6-75FA20DB6623}"/>
    <cellStyle name="Normal 35 8 2 2 3" xfId="24823" xr:uid="{98DD1B19-89DD-4074-9587-D2CA2A73C283}"/>
    <cellStyle name="Normal 35 8 2 3" xfId="12107" xr:uid="{CC27C717-FEE9-4868-81E2-94EB222CCEBF}"/>
    <cellStyle name="Normal 35 8 2 3 2" xfId="29047" xr:uid="{87F2D5F9-4238-4A64-B7CE-5096BA4503F9}"/>
    <cellStyle name="Normal 35 8 2 4" xfId="20599" xr:uid="{9B49EC81-6A2C-4DEC-9590-A78007062758}"/>
    <cellStyle name="Normal 35 8 3" xfId="5771" xr:uid="{BB088FEC-1A48-43D5-AF69-AF3637A0D2EC}"/>
    <cellStyle name="Normal 35 8 3 2" xfId="14219" xr:uid="{79AE3992-42CC-4EC4-948E-F72FC8AA47C0}"/>
    <cellStyle name="Normal 35 8 3 2 2" xfId="31159" xr:uid="{ACC30322-D4B6-4C34-BAB8-E8B575525DE0}"/>
    <cellStyle name="Normal 35 8 3 3" xfId="22711" xr:uid="{43BFA402-ACAA-47E8-9A7B-EB2F9E371D88}"/>
    <cellStyle name="Normal 35 8 4" xfId="9995" xr:uid="{9618BC24-F730-4B0C-9EAD-A932ED9CA907}"/>
    <cellStyle name="Normal 35 8 4 2" xfId="26935" xr:uid="{331C4C41-2B79-4D60-9561-0287965351D4}"/>
    <cellStyle name="Normal 35 8 5" xfId="18487" xr:uid="{C398A4CF-0C9F-4B6F-A764-42DB4981E374}"/>
    <cellStyle name="Normal 35 9" xfId="2601" xr:uid="{8BFCA0ED-9382-42F9-B2A7-7133DF20D9A3}"/>
    <cellStyle name="Normal 35 9 2" xfId="6827" xr:uid="{5426E66D-238B-4579-9097-C5827D05BFDE}"/>
    <cellStyle name="Normal 35 9 2 2" xfId="15275" xr:uid="{ED847546-13E4-4AF5-860E-5880EAF38442}"/>
    <cellStyle name="Normal 35 9 2 2 2" xfId="32215" xr:uid="{53DE02D6-2C5F-4186-9EFB-14B8878D8FCE}"/>
    <cellStyle name="Normal 35 9 2 3" xfId="23767" xr:uid="{541ECF55-C71A-4D5F-8E57-4E1BB56227C3}"/>
    <cellStyle name="Normal 35 9 3" xfId="11051" xr:uid="{84111FDF-3824-4590-86F5-13D1906A74E5}"/>
    <cellStyle name="Normal 35 9 3 2" xfId="27991" xr:uid="{3E7F003D-507F-4E69-A243-C191F60EF82C}"/>
    <cellStyle name="Normal 35 9 4" xfId="19543" xr:uid="{57E770ED-EAC2-4187-B3D3-1FED64664187}"/>
    <cellStyle name="Normal 36" xfId="356" xr:uid="{A5B1A456-DDD7-4BB5-94EE-E2EF566A568D}"/>
    <cellStyle name="Normal 37" xfId="357" xr:uid="{23CCB187-7CA8-4D88-82BB-F4A5840130F5}"/>
    <cellStyle name="Normal 38" xfId="358" xr:uid="{0DE9E01A-8A10-4FC0-9A4A-6C8E1025AFBF}"/>
    <cellStyle name="Normal 39" xfId="359" xr:uid="{14CE7AB5-B142-4EDF-9272-08CA47E710AF}"/>
    <cellStyle name="Normal 4" xfId="30" xr:uid="{00027494-DA8D-4BE4-B99C-1353E378D2EB}"/>
    <cellStyle name="Normal 4 10" xfId="1190" xr:uid="{13FF02A8-384A-4986-932F-F3F259140CBE}"/>
    <cellStyle name="Normal 4 10 2" xfId="2252" xr:uid="{F7C7EB80-4479-4E42-B0EE-E1901E74E8A9}"/>
    <cellStyle name="Normal 4 10 2 2" xfId="4364" xr:uid="{98ED72D2-CD08-41C9-A120-340CF56D1FA0}"/>
    <cellStyle name="Normal 4 10 2 2 2" xfId="8590" xr:uid="{CA09978A-FD95-43C2-8806-FE12FF3C4F92}"/>
    <cellStyle name="Normal 4 10 2 2 2 2" xfId="17038" xr:uid="{C196A300-4DE6-4A71-8020-BD60835FC4C2}"/>
    <cellStyle name="Normal 4 10 2 2 2 2 2" xfId="33978" xr:uid="{E8C5D74C-267D-464E-ADB9-7A501006E464}"/>
    <cellStyle name="Normal 4 10 2 2 2 3" xfId="25530" xr:uid="{1CA9ACE0-0783-48EF-8478-5BAFDB2F6BB4}"/>
    <cellStyle name="Normal 4 10 2 2 3" xfId="12814" xr:uid="{1B72A1B3-8751-40F3-8C80-4280A9BB77DD}"/>
    <cellStyle name="Normal 4 10 2 2 3 2" xfId="29754" xr:uid="{F509F2A5-DB6D-42FE-A993-EE3D68E21118}"/>
    <cellStyle name="Normal 4 10 2 2 4" xfId="21306" xr:uid="{97D106F8-14BA-4ADF-A478-ECEE1BC79D58}"/>
    <cellStyle name="Normal 4 10 2 3" xfId="6478" xr:uid="{244FFE58-AE5F-4A71-AA26-DD71FEB83B80}"/>
    <cellStyle name="Normal 4 10 2 3 2" xfId="14926" xr:uid="{A7D9F283-AB12-48AB-AF73-BD5C535C2FCA}"/>
    <cellStyle name="Normal 4 10 2 3 2 2" xfId="31866" xr:uid="{78740D86-6441-4C99-A1EA-2BFFBBA28E22}"/>
    <cellStyle name="Normal 4 10 2 3 3" xfId="23418" xr:uid="{3A5FCAD4-EB3E-421A-8AD6-8B3295FDD654}"/>
    <cellStyle name="Normal 4 10 2 4" xfId="10702" xr:uid="{55EBDC0F-F176-485F-8461-45C0EF04E3CC}"/>
    <cellStyle name="Normal 4 10 2 4 2" xfId="27642" xr:uid="{D3D0E96B-1B4E-4555-8466-8C2150DB390C}"/>
    <cellStyle name="Normal 4 10 2 5" xfId="19194" xr:uid="{34009A9E-57EC-435F-B248-832E75CA8D9F}"/>
    <cellStyle name="Normal 4 10 3" xfId="3308" xr:uid="{105E90DA-DEF5-45E2-8782-5B665617644A}"/>
    <cellStyle name="Normal 4 10 3 2" xfId="7534" xr:uid="{B264AC89-C6FD-4A80-9347-0274B6F542FE}"/>
    <cellStyle name="Normal 4 10 3 2 2" xfId="15982" xr:uid="{48B9B71F-B588-4F21-A44D-C77C4C99A065}"/>
    <cellStyle name="Normal 4 10 3 2 2 2" xfId="32922" xr:uid="{B867A104-84AE-4096-9639-ED4E6E6B03A8}"/>
    <cellStyle name="Normal 4 10 3 2 3" xfId="24474" xr:uid="{C81452BF-E6BB-42F9-89F3-97B665F5DDEA}"/>
    <cellStyle name="Normal 4 10 3 3" xfId="11758" xr:uid="{D2937550-9226-4B87-87FA-88160B1E08B6}"/>
    <cellStyle name="Normal 4 10 3 3 2" xfId="28698" xr:uid="{1C9BAC0E-EC60-43E6-B696-D68C30ECA04D}"/>
    <cellStyle name="Normal 4 10 3 4" xfId="20250" xr:uid="{BAA1D261-C9F5-4A68-A9E4-910044710A01}"/>
    <cellStyle name="Normal 4 10 4" xfId="5422" xr:uid="{A1438EDB-724A-487F-936A-9DAF200E0CF0}"/>
    <cellStyle name="Normal 4 10 4 2" xfId="13870" xr:uid="{40293BFC-467E-4088-AA68-D5E34E2BAB32}"/>
    <cellStyle name="Normal 4 10 4 2 2" xfId="30810" xr:uid="{3ECC8472-B798-435D-B2E2-4A86117AC6BA}"/>
    <cellStyle name="Normal 4 10 4 3" xfId="22362" xr:uid="{4FEA7B4E-655A-49CD-9925-C97A6B34BDF0}"/>
    <cellStyle name="Normal 4 10 5" xfId="9646" xr:uid="{89E2C358-DB3D-40B1-A0DC-80806241BD54}"/>
    <cellStyle name="Normal 4 10 5 2" xfId="26586" xr:uid="{65873F05-B7A7-44E5-B065-7F65A81E69F5}"/>
    <cellStyle name="Normal 4 10 6" xfId="18138" xr:uid="{DDFEDB23-35E2-4160-BC03-DFCD3700C96A}"/>
    <cellStyle name="Normal 4 11" xfId="1372" xr:uid="{6209F5D7-157E-48CD-AAC4-B557675CB2DC}"/>
    <cellStyle name="Normal 4 11 2" xfId="2428" xr:uid="{0EE13A33-DBCB-4A25-9C7E-5B00C421C48C}"/>
    <cellStyle name="Normal 4 11 2 2" xfId="4540" xr:uid="{F8E08951-5526-4220-9E01-5CF10D4ABA23}"/>
    <cellStyle name="Normal 4 11 2 2 2" xfId="8766" xr:uid="{1B7DD88A-BDCE-485D-A043-66DB94FC5E77}"/>
    <cellStyle name="Normal 4 11 2 2 2 2" xfId="17214" xr:uid="{89F31A5E-2BEE-461E-B5F2-69FF4D50364A}"/>
    <cellStyle name="Normal 4 11 2 2 2 2 2" xfId="34154" xr:uid="{DB1283C5-DB6E-456D-93FD-BB3B8A2F826D}"/>
    <cellStyle name="Normal 4 11 2 2 2 3" xfId="25706" xr:uid="{367BCB41-83E6-4854-9BF6-8B5EBF9E1E0A}"/>
    <cellStyle name="Normal 4 11 2 2 3" xfId="12990" xr:uid="{BCF380DC-C97B-4159-A2C5-69F91AD55342}"/>
    <cellStyle name="Normal 4 11 2 2 3 2" xfId="29930" xr:uid="{79375EFE-89D3-4D3A-B27E-1C71D7680FC9}"/>
    <cellStyle name="Normal 4 11 2 2 4" xfId="21482" xr:uid="{E97F262B-A565-47BC-98D9-208E4843A792}"/>
    <cellStyle name="Normal 4 11 2 3" xfId="6654" xr:uid="{4501B3C3-AB95-4399-A770-6BCAD24ECFC3}"/>
    <cellStyle name="Normal 4 11 2 3 2" xfId="15102" xr:uid="{56C0D306-1770-4607-AF28-587CB317A392}"/>
    <cellStyle name="Normal 4 11 2 3 2 2" xfId="32042" xr:uid="{6A0CDB34-C1ED-4E65-97A6-71178499E9DE}"/>
    <cellStyle name="Normal 4 11 2 3 3" xfId="23594" xr:uid="{FFBB31F7-566D-41F2-8357-8FBEFDD5CECE}"/>
    <cellStyle name="Normal 4 11 2 4" xfId="10878" xr:uid="{6AC1B960-1516-4245-9033-A0722610477E}"/>
    <cellStyle name="Normal 4 11 2 4 2" xfId="27818" xr:uid="{9603AF71-D83A-4361-8E01-F05F0EB9EA26}"/>
    <cellStyle name="Normal 4 11 2 5" xfId="19370" xr:uid="{E4974928-3983-4239-8526-6D9CFC3EBB77}"/>
    <cellStyle name="Normal 4 11 3" xfId="3484" xr:uid="{B57610BB-95A6-4C43-841C-36E9E01FA5EC}"/>
    <cellStyle name="Normal 4 11 3 2" xfId="7710" xr:uid="{8CB235FA-E066-4BCE-BF9F-45C8AC4324D2}"/>
    <cellStyle name="Normal 4 11 3 2 2" xfId="16158" xr:uid="{FF99F6B4-D571-46E6-A201-F7768AFD2D52}"/>
    <cellStyle name="Normal 4 11 3 2 2 2" xfId="33098" xr:uid="{E70B6C55-8577-4E54-96F4-06EFE012D070}"/>
    <cellStyle name="Normal 4 11 3 2 3" xfId="24650" xr:uid="{FED7F0C6-3283-4A2A-9E55-88ECC1881503}"/>
    <cellStyle name="Normal 4 11 3 3" xfId="11934" xr:uid="{2399036A-F8E7-454C-8513-89CA01957695}"/>
    <cellStyle name="Normal 4 11 3 3 2" xfId="28874" xr:uid="{157BD894-924B-4F3D-AEB1-FF305C16AB6B}"/>
    <cellStyle name="Normal 4 11 3 4" xfId="20426" xr:uid="{5D3F606E-0FD8-45FB-B3AE-DAB02F103DD2}"/>
    <cellStyle name="Normal 4 11 4" xfId="5598" xr:uid="{A89C3855-FE8A-4315-831F-F16D94554DA7}"/>
    <cellStyle name="Normal 4 11 4 2" xfId="14046" xr:uid="{65FB28E5-07B8-453F-8DA0-6B1ADDC04334}"/>
    <cellStyle name="Normal 4 11 4 2 2" xfId="30986" xr:uid="{6EF262CC-E767-4FC4-A311-5693393EEDFF}"/>
    <cellStyle name="Normal 4 11 4 3" xfId="22538" xr:uid="{FFE6FA63-6542-423C-8D49-AAD2659470A6}"/>
    <cellStyle name="Normal 4 11 5" xfId="9822" xr:uid="{FD5FBC44-DA05-4827-B54A-98F9036DD410}"/>
    <cellStyle name="Normal 4 11 5 2" xfId="26762" xr:uid="{791CEFD3-1F63-448D-B614-63959B560474}"/>
    <cellStyle name="Normal 4 11 6" xfId="18314" xr:uid="{97B695E8-5348-4C68-8E97-DF4770C306A4}"/>
    <cellStyle name="Normal 4 12" xfId="1548" xr:uid="{AA387B29-32FF-4D22-9F56-3157C6147090}"/>
    <cellStyle name="Normal 4 12 2" xfId="3660" xr:uid="{E22C1E84-07EC-4A7F-927D-1983850697FF}"/>
    <cellStyle name="Normal 4 12 2 2" xfId="7886" xr:uid="{6B997ADF-24E9-4551-B4AD-0111A63CB8A0}"/>
    <cellStyle name="Normal 4 12 2 2 2" xfId="16334" xr:uid="{77C6B5D9-8EB8-417F-8DD5-30BC9834EB2E}"/>
    <cellStyle name="Normal 4 12 2 2 2 2" xfId="33274" xr:uid="{A1EAA9F5-57AF-490A-B657-CE613B51CB0D}"/>
    <cellStyle name="Normal 4 12 2 2 3" xfId="24826" xr:uid="{DE53E07C-C313-49F0-9154-1F7AB32D77DA}"/>
    <cellStyle name="Normal 4 12 2 3" xfId="12110" xr:uid="{39398F82-602D-43CC-9428-70EDEE61D28B}"/>
    <cellStyle name="Normal 4 12 2 3 2" xfId="29050" xr:uid="{20F2A35A-9978-4CD9-B544-3F8C061CF3D7}"/>
    <cellStyle name="Normal 4 12 2 4" xfId="20602" xr:uid="{289C2F75-EBAA-4013-A8BE-367A4F5A8763}"/>
    <cellStyle name="Normal 4 12 3" xfId="5774" xr:uid="{220F8284-01AB-4969-9A19-770ADE9D9670}"/>
    <cellStyle name="Normal 4 12 3 2" xfId="14222" xr:uid="{681C66A8-2A1C-47CA-AEDE-E825DC6C87B7}"/>
    <cellStyle name="Normal 4 12 3 2 2" xfId="31162" xr:uid="{ED0026D0-B5AF-4476-B88A-85E30D10C062}"/>
    <cellStyle name="Normal 4 12 3 3" xfId="22714" xr:uid="{5CBC058F-CF8A-43CC-A924-3AA5960FF59A}"/>
    <cellStyle name="Normal 4 12 4" xfId="9998" xr:uid="{A0A45EB3-6E7C-47CD-B25C-E240DC08CD3F}"/>
    <cellStyle name="Normal 4 12 4 2" xfId="26938" xr:uid="{5C3A1F7C-E853-454B-A47E-051E413FFA23}"/>
    <cellStyle name="Normal 4 12 5" xfId="18490" xr:uid="{2484775A-F174-4B57-B6E1-808B72CCA141}"/>
    <cellStyle name="Normal 4 13" xfId="2604" xr:uid="{CB18B4B0-21DB-406C-BFF6-D53BBD42E15B}"/>
    <cellStyle name="Normal 4 13 2" xfId="6830" xr:uid="{304118FB-D020-4D6C-8A8C-E691239DF38D}"/>
    <cellStyle name="Normal 4 13 2 2" xfId="15278" xr:uid="{18F45B76-4160-4EA6-A172-3D7DE97BDC83}"/>
    <cellStyle name="Normal 4 13 2 2 2" xfId="32218" xr:uid="{ED44FAD4-3D9C-4FE0-B0D5-BEE396ED5984}"/>
    <cellStyle name="Normal 4 13 2 3" xfId="23770" xr:uid="{A52D2DFF-517A-464D-A70B-5519C5E1A39D}"/>
    <cellStyle name="Normal 4 13 3" xfId="11054" xr:uid="{311BE43A-E46A-447E-AAEB-C94525C44F9B}"/>
    <cellStyle name="Normal 4 13 3 2" xfId="27994" xr:uid="{F5EF1BFC-60DB-4D8C-A9F5-E63DC6400421}"/>
    <cellStyle name="Normal 4 13 4" xfId="19546" xr:uid="{1CD0EA59-DFBF-494C-86AE-43DEA14318EB}"/>
    <cellStyle name="Normal 4 14" xfId="4717" xr:uid="{DC01BD9A-DF9A-4DBA-BDE2-6962C7AE5EE8}"/>
    <cellStyle name="Normal 4 14 2" xfId="13166" xr:uid="{CB073B0D-128C-4C8B-A8D4-95FCB4D90B8F}"/>
    <cellStyle name="Normal 4 14 2 2" xfId="30106" xr:uid="{4E7E8B4D-558D-4760-AB85-6B72C46B4D26}"/>
    <cellStyle name="Normal 4 14 3" xfId="21658" xr:uid="{A2CD816C-34D5-4E1A-9242-D7290A761196}"/>
    <cellStyle name="Normal 4 15" xfId="8942" xr:uid="{8222EFC7-3A97-4958-B568-A95564378437}"/>
    <cellStyle name="Normal 4 15 2" xfId="25882" xr:uid="{AE365215-6797-494C-8351-6808FE7BCB88}"/>
    <cellStyle name="Normal 4 16" xfId="17434" xr:uid="{11347136-B6C0-41DB-8111-9406C779DBB7}"/>
    <cellStyle name="Normal 4 17" xfId="34243" xr:uid="{9421DF2C-4710-4026-A10B-FF59A5818AB6}"/>
    <cellStyle name="Normal 4 18" xfId="360" xr:uid="{C837DE56-DAF5-4584-88D0-5A271371AEBA}"/>
    <cellStyle name="Normal 4 2" xfId="361" xr:uid="{267BEFEA-9F1D-4E3C-A473-603367F4B6AC}"/>
    <cellStyle name="Normal 4 3" xfId="362" xr:uid="{FED8C2BD-7A1B-4E45-9D51-7A7B5357C9F1}"/>
    <cellStyle name="Normal 4 3 10" xfId="4718" xr:uid="{8F4BA8EA-3114-4A58-878C-D6D002044521}"/>
    <cellStyle name="Normal 4 3 10 2" xfId="13167" xr:uid="{6E152C08-08E2-4649-9DB0-29493699FCCB}"/>
    <cellStyle name="Normal 4 3 10 2 2" xfId="30107" xr:uid="{A8FA8DC2-E206-4E18-94F9-ACCAFFEE0A95}"/>
    <cellStyle name="Normal 4 3 10 3" xfId="21659" xr:uid="{9EF0D7B9-14D0-4E77-95FD-1F63D9368A2D}"/>
    <cellStyle name="Normal 4 3 11" xfId="8943" xr:uid="{37C45188-C4AE-4915-A6C3-44B3478C49A3}"/>
    <cellStyle name="Normal 4 3 11 2" xfId="25883" xr:uid="{F8CB16A4-2E4D-43D3-A52E-254F0B655249}"/>
    <cellStyle name="Normal 4 3 12" xfId="17435" xr:uid="{39B36543-48F8-42CA-BBFE-887FEC762D69}"/>
    <cellStyle name="Normal 4 3 2" xfId="363" xr:uid="{91C439F5-EC4A-4A83-81DC-986F5F36828C}"/>
    <cellStyle name="Normal 4 3 2 10" xfId="17436" xr:uid="{02C38304-081D-4717-8B2B-A7FF7A853372}"/>
    <cellStyle name="Normal 4 3 2 2" xfId="664" xr:uid="{08F2E149-9E1C-48FF-B7F2-4B194C17FC18}"/>
    <cellStyle name="Normal 4 3 2 2 2" xfId="1016" xr:uid="{30B323EE-13D2-43ED-A3BC-B82166B77140}"/>
    <cellStyle name="Normal 4 3 2 2 2 2" xfId="2078" xr:uid="{734361DD-D22A-4B11-8783-DCA120296C7B}"/>
    <cellStyle name="Normal 4 3 2 2 2 2 2" xfId="4190" xr:uid="{D4D04D9B-284A-4BDA-8EC5-EF58F4E952B5}"/>
    <cellStyle name="Normal 4 3 2 2 2 2 2 2" xfId="8416" xr:uid="{98DDF9B1-C423-4EBA-91E1-0EB49E8CE7E5}"/>
    <cellStyle name="Normal 4 3 2 2 2 2 2 2 2" xfId="16864" xr:uid="{68B700BE-4731-4AC5-8636-01A3032959DC}"/>
    <cellStyle name="Normal 4 3 2 2 2 2 2 2 2 2" xfId="33804" xr:uid="{D12AFE1D-69CB-43B9-91FA-25ADD650B30B}"/>
    <cellStyle name="Normal 4 3 2 2 2 2 2 2 3" xfId="25356" xr:uid="{8BCF0A92-476C-4E66-AA37-4FC6289528D0}"/>
    <cellStyle name="Normal 4 3 2 2 2 2 2 3" xfId="12640" xr:uid="{4F2926C8-C32C-4B3A-8F6F-B98D889AD5DB}"/>
    <cellStyle name="Normal 4 3 2 2 2 2 2 3 2" xfId="29580" xr:uid="{7BA09224-916C-4635-B630-D9B4275717B0}"/>
    <cellStyle name="Normal 4 3 2 2 2 2 2 4" xfId="21132" xr:uid="{CC4131B9-87A1-4DBF-92F6-56D893C59186}"/>
    <cellStyle name="Normal 4 3 2 2 2 2 3" xfId="6304" xr:uid="{33B99227-A3DD-44EC-A786-902214BF55FE}"/>
    <cellStyle name="Normal 4 3 2 2 2 2 3 2" xfId="14752" xr:uid="{ADF511B2-6A78-4B12-8827-191B0466DE8D}"/>
    <cellStyle name="Normal 4 3 2 2 2 2 3 2 2" xfId="31692" xr:uid="{D7358F39-4144-4709-94EF-9E03AF0F1234}"/>
    <cellStyle name="Normal 4 3 2 2 2 2 3 3" xfId="23244" xr:uid="{454B3142-83B1-44D7-B650-44031CF42817}"/>
    <cellStyle name="Normal 4 3 2 2 2 2 4" xfId="10528" xr:uid="{05BA4BAF-A945-4E23-B032-075211F1B4B7}"/>
    <cellStyle name="Normal 4 3 2 2 2 2 4 2" xfId="27468" xr:uid="{AD9D86F1-7586-4B8A-9495-5BC70993D3C3}"/>
    <cellStyle name="Normal 4 3 2 2 2 2 5" xfId="19020" xr:uid="{459CDDB8-1C30-4CB8-BAD3-D86F1B40E700}"/>
    <cellStyle name="Normal 4 3 2 2 2 3" xfId="3134" xr:uid="{FA026172-658B-4974-9C6A-195735C2C258}"/>
    <cellStyle name="Normal 4 3 2 2 2 3 2" xfId="7360" xr:uid="{6AE6FF55-9FB9-4ACB-9C6C-995052EBA7E1}"/>
    <cellStyle name="Normal 4 3 2 2 2 3 2 2" xfId="15808" xr:uid="{73C447D9-7CB3-478D-91BB-B8EEE92DD4D0}"/>
    <cellStyle name="Normal 4 3 2 2 2 3 2 2 2" xfId="32748" xr:uid="{BBF5E56C-4423-4BC5-BF7F-51DA7A11122E}"/>
    <cellStyle name="Normal 4 3 2 2 2 3 2 3" xfId="24300" xr:uid="{2C51A349-35FA-4F29-B607-7D7EDF1B4F27}"/>
    <cellStyle name="Normal 4 3 2 2 2 3 3" xfId="11584" xr:uid="{5EE75AA8-5884-4F12-9E03-952E0023EAC2}"/>
    <cellStyle name="Normal 4 3 2 2 2 3 3 2" xfId="28524" xr:uid="{DA888E6C-BBC1-4CF1-91B5-19F69908C203}"/>
    <cellStyle name="Normal 4 3 2 2 2 3 4" xfId="20076" xr:uid="{52CB9907-7498-42A3-A55B-21659AA67A77}"/>
    <cellStyle name="Normal 4 3 2 2 2 4" xfId="5248" xr:uid="{8FA8090B-B3C2-4ECD-884D-2C0AFB1BE05C}"/>
    <cellStyle name="Normal 4 3 2 2 2 4 2" xfId="13696" xr:uid="{37584F2E-48C3-443D-AECA-54ECEF089F0E}"/>
    <cellStyle name="Normal 4 3 2 2 2 4 2 2" xfId="30636" xr:uid="{E908DBB6-23A7-4DB3-B3E3-0F65ABF7731B}"/>
    <cellStyle name="Normal 4 3 2 2 2 4 3" xfId="22188" xr:uid="{EA6EBAFE-ADCC-437D-9F42-08D7EE96BE78}"/>
    <cellStyle name="Normal 4 3 2 2 2 5" xfId="9472" xr:uid="{4EBC1920-8802-4E92-BC38-1991139BC826}"/>
    <cellStyle name="Normal 4 3 2 2 2 5 2" xfId="26412" xr:uid="{F8B83852-F75D-4EA2-8E11-44ECB750B032}"/>
    <cellStyle name="Normal 4 3 2 2 2 6" xfId="17964" xr:uid="{9EC5D3B0-B414-462E-857B-75FDFC0B2FFD}"/>
    <cellStyle name="Normal 4 3 2 2 3" xfId="1726" xr:uid="{54242874-9E29-4B55-ACF8-F374291DB7CB}"/>
    <cellStyle name="Normal 4 3 2 2 3 2" xfId="3838" xr:uid="{86302B7B-3D18-427D-A7E3-C1816663C41F}"/>
    <cellStyle name="Normal 4 3 2 2 3 2 2" xfId="8064" xr:uid="{493C9321-3AB3-4C65-99AC-41CDE02A6DD9}"/>
    <cellStyle name="Normal 4 3 2 2 3 2 2 2" xfId="16512" xr:uid="{E3686212-F182-40F9-A243-0160B83F60B0}"/>
    <cellStyle name="Normal 4 3 2 2 3 2 2 2 2" xfId="33452" xr:uid="{0712E394-1BC1-44BE-AEB6-9A65AF77A9BA}"/>
    <cellStyle name="Normal 4 3 2 2 3 2 2 3" xfId="25004" xr:uid="{A9EE42CE-A2AD-45FF-84A5-01A64B3D357C}"/>
    <cellStyle name="Normal 4 3 2 2 3 2 3" xfId="12288" xr:uid="{EA306750-AD56-4129-A4B7-99B7CE9DA9D1}"/>
    <cellStyle name="Normal 4 3 2 2 3 2 3 2" xfId="29228" xr:uid="{6FD581FF-6423-4DC6-B185-CE59BAF5EBF1}"/>
    <cellStyle name="Normal 4 3 2 2 3 2 4" xfId="20780" xr:uid="{7FBBADC8-9F5B-49BC-B339-665CD0D4336B}"/>
    <cellStyle name="Normal 4 3 2 2 3 3" xfId="5952" xr:uid="{DD897721-C193-4A23-ACA5-98D1BB666179}"/>
    <cellStyle name="Normal 4 3 2 2 3 3 2" xfId="14400" xr:uid="{F813DF9F-70EE-4BB3-BACD-8E5C9CC9E013}"/>
    <cellStyle name="Normal 4 3 2 2 3 3 2 2" xfId="31340" xr:uid="{6DD7D01F-D507-4314-A931-C88583918D5A}"/>
    <cellStyle name="Normal 4 3 2 2 3 3 3" xfId="22892" xr:uid="{5F2BF471-9E2B-4E4E-BC87-51BF1E58CC42}"/>
    <cellStyle name="Normal 4 3 2 2 3 4" xfId="10176" xr:uid="{C149AAD0-44F4-440E-8D80-B425F568C224}"/>
    <cellStyle name="Normal 4 3 2 2 3 4 2" xfId="27116" xr:uid="{7ADAF3FA-17ED-4ADA-9BE7-91BAE4BAF301}"/>
    <cellStyle name="Normal 4 3 2 2 3 5" xfId="18668" xr:uid="{E8E46A6F-4C9D-4311-88AA-A6083BE2C5E5}"/>
    <cellStyle name="Normal 4 3 2 2 4" xfId="2782" xr:uid="{A67F7B3F-EFA4-48A4-9426-35FB5DFE758E}"/>
    <cellStyle name="Normal 4 3 2 2 4 2" xfId="7008" xr:uid="{5E2DF4DB-A4FC-45C7-A10A-D150666342FC}"/>
    <cellStyle name="Normal 4 3 2 2 4 2 2" xfId="15456" xr:uid="{E52E5ED7-C275-46EC-AA85-90E3A686D8D1}"/>
    <cellStyle name="Normal 4 3 2 2 4 2 2 2" xfId="32396" xr:uid="{8B9600BF-DFE1-415E-80F8-18BF49CFF573}"/>
    <cellStyle name="Normal 4 3 2 2 4 2 3" xfId="23948" xr:uid="{E2223B65-4817-43F2-8141-E0A05AD0B1A3}"/>
    <cellStyle name="Normal 4 3 2 2 4 3" xfId="11232" xr:uid="{295F3001-9EA2-49C0-9417-3385C995665B}"/>
    <cellStyle name="Normal 4 3 2 2 4 3 2" xfId="28172" xr:uid="{9941EEA5-D5D1-4C80-A7C4-841581095A12}"/>
    <cellStyle name="Normal 4 3 2 2 4 4" xfId="19724" xr:uid="{888DAE26-9C3E-46F8-A5C9-02624EB16FDB}"/>
    <cellStyle name="Normal 4 3 2 2 5" xfId="4896" xr:uid="{0048D80C-7541-40E7-A078-B1CA34820F05}"/>
    <cellStyle name="Normal 4 3 2 2 5 2" xfId="13344" xr:uid="{6F80ED82-1965-4812-AC5C-9863251A4B09}"/>
    <cellStyle name="Normal 4 3 2 2 5 2 2" xfId="30284" xr:uid="{076B0784-40D7-4EAD-B81A-9B371AAFE5C0}"/>
    <cellStyle name="Normal 4 3 2 2 5 3" xfId="21836" xr:uid="{88C3F884-8A3F-4BE5-A0D4-B70E6E69657B}"/>
    <cellStyle name="Normal 4 3 2 2 6" xfId="9120" xr:uid="{D39BB904-BBD1-4339-B75E-A4DFB2B55139}"/>
    <cellStyle name="Normal 4 3 2 2 6 2" xfId="26060" xr:uid="{65144F9F-9E81-4758-84BD-AAD519A8809F}"/>
    <cellStyle name="Normal 4 3 2 2 7" xfId="17612" xr:uid="{23CA6018-F133-466D-B43B-CE751065A726}"/>
    <cellStyle name="Normal 4 3 2 3" xfId="840" xr:uid="{AADE7067-A0C5-4177-9A0F-632A0C2BB8D9}"/>
    <cellStyle name="Normal 4 3 2 3 2" xfId="1902" xr:uid="{B77EF618-8CDA-4F54-9129-50E6C98B97BB}"/>
    <cellStyle name="Normal 4 3 2 3 2 2" xfId="4014" xr:uid="{DB78DD3C-2C29-452A-AF04-D3DA59DC3DB9}"/>
    <cellStyle name="Normal 4 3 2 3 2 2 2" xfId="8240" xr:uid="{80982E6F-3A21-43B1-8896-86DAC9261A8B}"/>
    <cellStyle name="Normal 4 3 2 3 2 2 2 2" xfId="16688" xr:uid="{3CC95FDE-C7DD-42BB-91AE-3AAB95E0BF36}"/>
    <cellStyle name="Normal 4 3 2 3 2 2 2 2 2" xfId="33628" xr:uid="{EEBBCBDE-1CC9-45F7-959E-E8C424F8E52D}"/>
    <cellStyle name="Normal 4 3 2 3 2 2 2 3" xfId="25180" xr:uid="{E4C993B7-F6D6-4873-868D-BDF9FD574B96}"/>
    <cellStyle name="Normal 4 3 2 3 2 2 3" xfId="12464" xr:uid="{8FEB9991-79A8-43FA-B68D-AD67A392575B}"/>
    <cellStyle name="Normal 4 3 2 3 2 2 3 2" xfId="29404" xr:uid="{97BA1EE5-4195-45C5-9878-70B26629D814}"/>
    <cellStyle name="Normal 4 3 2 3 2 2 4" xfId="20956" xr:uid="{4EECB9F6-A9DE-4A4D-B35A-FDD1A51531D0}"/>
    <cellStyle name="Normal 4 3 2 3 2 3" xfId="6128" xr:uid="{5ABB1F9C-4621-4B3E-A1FD-74BF311DB49A}"/>
    <cellStyle name="Normal 4 3 2 3 2 3 2" xfId="14576" xr:uid="{1A28FDA7-9DF7-437E-B688-5500EC360969}"/>
    <cellStyle name="Normal 4 3 2 3 2 3 2 2" xfId="31516" xr:uid="{5CCA111F-EB0C-49CF-AF6F-F3F6DFA96908}"/>
    <cellStyle name="Normal 4 3 2 3 2 3 3" xfId="23068" xr:uid="{E9B4792E-2890-4CFE-BEFD-150667CF14EC}"/>
    <cellStyle name="Normal 4 3 2 3 2 4" xfId="10352" xr:uid="{C7CF7E47-9DB7-47F8-97F4-257035206981}"/>
    <cellStyle name="Normal 4 3 2 3 2 4 2" xfId="27292" xr:uid="{8880214E-E105-49EB-97BF-8AB097AD8A88}"/>
    <cellStyle name="Normal 4 3 2 3 2 5" xfId="18844" xr:uid="{CB4E2354-3F74-4E38-9F89-03BF5C2C2C50}"/>
    <cellStyle name="Normal 4 3 2 3 3" xfId="2958" xr:uid="{22FD8CF7-3F54-4EB8-8E60-D3ED81A3BCFE}"/>
    <cellStyle name="Normal 4 3 2 3 3 2" xfId="7184" xr:uid="{342D286D-DBEB-4B4F-AF87-A48D32AC349E}"/>
    <cellStyle name="Normal 4 3 2 3 3 2 2" xfId="15632" xr:uid="{1AF09B00-1D88-466C-AAE7-C6AD15DCA460}"/>
    <cellStyle name="Normal 4 3 2 3 3 2 2 2" xfId="32572" xr:uid="{26C1244F-045E-4341-9217-30B80C08C19A}"/>
    <cellStyle name="Normal 4 3 2 3 3 2 3" xfId="24124" xr:uid="{F60E46E9-18DB-432E-B90E-40FDDAF33794}"/>
    <cellStyle name="Normal 4 3 2 3 3 3" xfId="11408" xr:uid="{112CB74C-E58E-4C32-AF7B-8069B55B894B}"/>
    <cellStyle name="Normal 4 3 2 3 3 3 2" xfId="28348" xr:uid="{0C321044-6ECA-4BD0-9342-4B6C22CD3C26}"/>
    <cellStyle name="Normal 4 3 2 3 3 4" xfId="19900" xr:uid="{A9E346E9-999D-43ED-A946-075BDB9DCA9F}"/>
    <cellStyle name="Normal 4 3 2 3 4" xfId="5072" xr:uid="{4E923387-91F0-4AE1-B7C2-EBCDABFF3F26}"/>
    <cellStyle name="Normal 4 3 2 3 4 2" xfId="13520" xr:uid="{A97A5BFB-DFC3-4EF9-A184-2A581DE9D0B1}"/>
    <cellStyle name="Normal 4 3 2 3 4 2 2" xfId="30460" xr:uid="{9652C0B5-3C09-4A19-9C48-EFE0A1FBE6D9}"/>
    <cellStyle name="Normal 4 3 2 3 4 3" xfId="22012" xr:uid="{C3B10797-6357-46E3-9995-F8DB78B34673}"/>
    <cellStyle name="Normal 4 3 2 3 5" xfId="9296" xr:uid="{EA7F3093-4E62-4DBC-A977-EF2E28F38DDB}"/>
    <cellStyle name="Normal 4 3 2 3 5 2" xfId="26236" xr:uid="{827D4347-0E1D-4BD9-9B45-8FCD4470E763}"/>
    <cellStyle name="Normal 4 3 2 3 6" xfId="17788" xr:uid="{CFB214D3-D831-4705-A5AB-FCDC9B3C3B6F}"/>
    <cellStyle name="Normal 4 3 2 4" xfId="1192" xr:uid="{737605F7-D0C0-4272-9CCD-393818C4DF58}"/>
    <cellStyle name="Normal 4 3 2 4 2" xfId="2254" xr:uid="{1657ACE3-1393-4716-A162-DEF685950190}"/>
    <cellStyle name="Normal 4 3 2 4 2 2" xfId="4366" xr:uid="{96ED4512-6DD1-4054-96F0-A8C2957E59EF}"/>
    <cellStyle name="Normal 4 3 2 4 2 2 2" xfId="8592" xr:uid="{90705DF6-43A2-4896-88E9-C8FDBC7246CA}"/>
    <cellStyle name="Normal 4 3 2 4 2 2 2 2" xfId="17040" xr:uid="{3810F788-0123-434A-9017-7476F46C329E}"/>
    <cellStyle name="Normal 4 3 2 4 2 2 2 2 2" xfId="33980" xr:uid="{6F9FC014-FCB7-4167-BB4C-C1E520C3292F}"/>
    <cellStyle name="Normal 4 3 2 4 2 2 2 3" xfId="25532" xr:uid="{E0E422D7-2C89-441A-ADC4-A33A6AD974F9}"/>
    <cellStyle name="Normal 4 3 2 4 2 2 3" xfId="12816" xr:uid="{B9F94BCA-7BDF-4B1A-B2D2-6F39F02FF664}"/>
    <cellStyle name="Normal 4 3 2 4 2 2 3 2" xfId="29756" xr:uid="{E14131D6-8693-4602-91B1-4348AE7FD99C}"/>
    <cellStyle name="Normal 4 3 2 4 2 2 4" xfId="21308" xr:uid="{98C20FD1-48E8-4F25-AFE4-92883FEE2DD5}"/>
    <cellStyle name="Normal 4 3 2 4 2 3" xfId="6480" xr:uid="{AA8B047A-5A14-467D-8C81-BBFD6CB04A8E}"/>
    <cellStyle name="Normal 4 3 2 4 2 3 2" xfId="14928" xr:uid="{C05B7596-D3F0-4288-99C6-073C0ED81349}"/>
    <cellStyle name="Normal 4 3 2 4 2 3 2 2" xfId="31868" xr:uid="{48C8D265-9D60-4C46-A725-93D8CB19B551}"/>
    <cellStyle name="Normal 4 3 2 4 2 3 3" xfId="23420" xr:uid="{CC31F53E-E53A-469F-A129-8FC507E7445F}"/>
    <cellStyle name="Normal 4 3 2 4 2 4" xfId="10704" xr:uid="{118309FC-8E8F-46F5-ADCD-765B3945694B}"/>
    <cellStyle name="Normal 4 3 2 4 2 4 2" xfId="27644" xr:uid="{D299A2F4-1E5B-4472-BD58-EC7BDBB2D11E}"/>
    <cellStyle name="Normal 4 3 2 4 2 5" xfId="19196" xr:uid="{004EB296-09D2-41F5-A7C5-5E3F1DA2294B}"/>
    <cellStyle name="Normal 4 3 2 4 3" xfId="3310" xr:uid="{07C5814C-6EBD-4A8E-B663-21D0C04D0BD6}"/>
    <cellStyle name="Normal 4 3 2 4 3 2" xfId="7536" xr:uid="{8DA9882C-88BF-46C4-8FFE-5853D4CD318A}"/>
    <cellStyle name="Normal 4 3 2 4 3 2 2" xfId="15984" xr:uid="{BD8A1D8E-1720-40C2-8F8B-53C265932DCE}"/>
    <cellStyle name="Normal 4 3 2 4 3 2 2 2" xfId="32924" xr:uid="{15E32016-A3F2-413B-8D4E-B5F733CAAF81}"/>
    <cellStyle name="Normal 4 3 2 4 3 2 3" xfId="24476" xr:uid="{B2841DB3-6ACA-4F43-9638-B3FE6C27BD42}"/>
    <cellStyle name="Normal 4 3 2 4 3 3" xfId="11760" xr:uid="{13B3FD76-A0AC-46CB-AAE7-D3DA0E723EE0}"/>
    <cellStyle name="Normal 4 3 2 4 3 3 2" xfId="28700" xr:uid="{BD27CD75-4DEB-4006-8AD1-9AAABF5CD3C0}"/>
    <cellStyle name="Normal 4 3 2 4 3 4" xfId="20252" xr:uid="{2B99E204-E80D-483E-844D-B594677572E3}"/>
    <cellStyle name="Normal 4 3 2 4 4" xfId="5424" xr:uid="{DF10E323-1F1E-41C8-B780-0B36D5F5D28B}"/>
    <cellStyle name="Normal 4 3 2 4 4 2" xfId="13872" xr:uid="{FDAFC70E-99E8-43CD-8262-0362AD018BB1}"/>
    <cellStyle name="Normal 4 3 2 4 4 2 2" xfId="30812" xr:uid="{BB5F8F4C-D3D6-45A8-A560-8DCC4CA2A187}"/>
    <cellStyle name="Normal 4 3 2 4 4 3" xfId="22364" xr:uid="{5A719D04-6947-455A-BC4F-08080650E4DC}"/>
    <cellStyle name="Normal 4 3 2 4 5" xfId="9648" xr:uid="{328C497A-20E9-4DB9-9FA1-D0B7AED14C83}"/>
    <cellStyle name="Normal 4 3 2 4 5 2" xfId="26588" xr:uid="{37E00B9F-D179-485B-A32A-EB1383424073}"/>
    <cellStyle name="Normal 4 3 2 4 6" xfId="18140" xr:uid="{3177FAA5-11AF-4F36-9543-EB32F33EF0DD}"/>
    <cellStyle name="Normal 4 3 2 5" xfId="1374" xr:uid="{59511A86-EB55-41C9-92F9-836B7A3C62EC}"/>
    <cellStyle name="Normal 4 3 2 5 2" xfId="2430" xr:uid="{BBE21271-E6DD-4A3E-955D-4CABCDDD8DB0}"/>
    <cellStyle name="Normal 4 3 2 5 2 2" xfId="4542" xr:uid="{0DD16861-CCD5-4B78-9924-2CBF4C77BFCD}"/>
    <cellStyle name="Normal 4 3 2 5 2 2 2" xfId="8768" xr:uid="{35F5B1D9-4BAD-45A9-93A6-EADD5C04BEB3}"/>
    <cellStyle name="Normal 4 3 2 5 2 2 2 2" xfId="17216" xr:uid="{5A527E46-BBDE-4719-9EF6-539FEBF3C7A7}"/>
    <cellStyle name="Normal 4 3 2 5 2 2 2 2 2" xfId="34156" xr:uid="{BB4FBF57-3319-4670-BCC3-301D5D221145}"/>
    <cellStyle name="Normal 4 3 2 5 2 2 2 3" xfId="25708" xr:uid="{BAE71495-9E0A-4F52-8F5A-4039F7637408}"/>
    <cellStyle name="Normal 4 3 2 5 2 2 3" xfId="12992" xr:uid="{AD7BF72D-0AB1-48C3-B2A9-3F040D006DCF}"/>
    <cellStyle name="Normal 4 3 2 5 2 2 3 2" xfId="29932" xr:uid="{81FDD026-B2B5-45E7-B112-B22F5209893B}"/>
    <cellStyle name="Normal 4 3 2 5 2 2 4" xfId="21484" xr:uid="{BFCA71FB-0A8D-4E64-BE35-FCA823C7497B}"/>
    <cellStyle name="Normal 4 3 2 5 2 3" xfId="6656" xr:uid="{4C7CB752-5711-4311-ACEB-902376E210C9}"/>
    <cellStyle name="Normal 4 3 2 5 2 3 2" xfId="15104" xr:uid="{F8F399E6-0237-4649-831C-6501F280610A}"/>
    <cellStyle name="Normal 4 3 2 5 2 3 2 2" xfId="32044" xr:uid="{F247D207-8448-4E5B-9B87-12C295872D46}"/>
    <cellStyle name="Normal 4 3 2 5 2 3 3" xfId="23596" xr:uid="{A1BA7494-47FE-4B63-BD46-A8AB66290C63}"/>
    <cellStyle name="Normal 4 3 2 5 2 4" xfId="10880" xr:uid="{907BF8AC-2E18-479D-869A-94CE7C51C0D5}"/>
    <cellStyle name="Normal 4 3 2 5 2 4 2" xfId="27820" xr:uid="{0FC1ABCC-8EEC-4D40-924A-17B386891744}"/>
    <cellStyle name="Normal 4 3 2 5 2 5" xfId="19372" xr:uid="{5642C1D6-1019-428F-AB84-32FC90EA5072}"/>
    <cellStyle name="Normal 4 3 2 5 3" xfId="3486" xr:uid="{A5048410-BAA0-46D9-818C-D08E8257069F}"/>
    <cellStyle name="Normal 4 3 2 5 3 2" xfId="7712" xr:uid="{67AEC53A-AACE-43B5-8FFD-8030B610783A}"/>
    <cellStyle name="Normal 4 3 2 5 3 2 2" xfId="16160" xr:uid="{9E5BA5BF-E891-4FB2-8295-77C318EE7F6A}"/>
    <cellStyle name="Normal 4 3 2 5 3 2 2 2" xfId="33100" xr:uid="{AB93139E-C46D-402D-84E0-811CB4B7243C}"/>
    <cellStyle name="Normal 4 3 2 5 3 2 3" xfId="24652" xr:uid="{07BAA964-BB13-4DA1-AB85-F13CEB89752D}"/>
    <cellStyle name="Normal 4 3 2 5 3 3" xfId="11936" xr:uid="{D57E6BA9-32C0-4656-9E5E-6AA97D7DE252}"/>
    <cellStyle name="Normal 4 3 2 5 3 3 2" xfId="28876" xr:uid="{0EF54FA5-30F8-48FC-9A60-DB7607A46F17}"/>
    <cellStyle name="Normal 4 3 2 5 3 4" xfId="20428" xr:uid="{1E743594-1625-4D2B-BC17-B6B676FC4929}"/>
    <cellStyle name="Normal 4 3 2 5 4" xfId="5600" xr:uid="{1A6A34E0-3C1E-4B4D-8A62-20BD6DDE6222}"/>
    <cellStyle name="Normal 4 3 2 5 4 2" xfId="14048" xr:uid="{B5DE8508-DCA8-4FCF-A349-8B5FD6E6E289}"/>
    <cellStyle name="Normal 4 3 2 5 4 2 2" xfId="30988" xr:uid="{77C07EBF-B72D-4D42-A41B-60A8F0BCA9CD}"/>
    <cellStyle name="Normal 4 3 2 5 4 3" xfId="22540" xr:uid="{BDC2E0BC-FD09-459C-91EB-1A14AC6D234C}"/>
    <cellStyle name="Normal 4 3 2 5 5" xfId="9824" xr:uid="{0967FC56-5BAA-432C-95AF-634FB2050A67}"/>
    <cellStyle name="Normal 4 3 2 5 5 2" xfId="26764" xr:uid="{8EB2C9EA-0AA8-488D-BF38-49BBCE9931CF}"/>
    <cellStyle name="Normal 4 3 2 5 6" xfId="18316" xr:uid="{20BE3938-993A-442C-A671-59D80B9D7770}"/>
    <cellStyle name="Normal 4 3 2 6" xfId="1550" xr:uid="{7C43E373-DA48-4139-A299-3E94969413DF}"/>
    <cellStyle name="Normal 4 3 2 6 2" xfId="3662" xr:uid="{796D817D-905A-4C9C-9698-8FC362F13F2A}"/>
    <cellStyle name="Normal 4 3 2 6 2 2" xfId="7888" xr:uid="{E7861FF6-6C25-42E2-B4BD-DFA25DE3A65B}"/>
    <cellStyle name="Normal 4 3 2 6 2 2 2" xfId="16336" xr:uid="{DD92677A-282F-432C-B2DC-0C24474B366B}"/>
    <cellStyle name="Normal 4 3 2 6 2 2 2 2" xfId="33276" xr:uid="{BA51C884-FE85-4584-9962-BF7614D18965}"/>
    <cellStyle name="Normal 4 3 2 6 2 2 3" xfId="24828" xr:uid="{8E53273D-6912-4D8B-A13B-9D305F7090C5}"/>
    <cellStyle name="Normal 4 3 2 6 2 3" xfId="12112" xr:uid="{D87D81CA-5C56-4F70-869B-E48257C9897E}"/>
    <cellStyle name="Normal 4 3 2 6 2 3 2" xfId="29052" xr:uid="{CBA3ED50-BF43-4773-915D-D209B2E9A9B0}"/>
    <cellStyle name="Normal 4 3 2 6 2 4" xfId="20604" xr:uid="{3BA4DFC7-82B3-4556-ABD1-4AAFEEE9B1F2}"/>
    <cellStyle name="Normal 4 3 2 6 3" xfId="5776" xr:uid="{EB9D0CB5-02DA-4A46-99CF-47275FB64790}"/>
    <cellStyle name="Normal 4 3 2 6 3 2" xfId="14224" xr:uid="{E5A44F66-E7AE-4DBF-94FF-183DCAFEC9D8}"/>
    <cellStyle name="Normal 4 3 2 6 3 2 2" xfId="31164" xr:uid="{CCF05AAC-B855-4430-BAF3-5BF21AA2AFFC}"/>
    <cellStyle name="Normal 4 3 2 6 3 3" xfId="22716" xr:uid="{AB475874-7631-4C82-A7AE-8DCD609AB1C4}"/>
    <cellStyle name="Normal 4 3 2 6 4" xfId="10000" xr:uid="{ABB31EB5-031D-485C-B160-1D4B49CDC7BB}"/>
    <cellStyle name="Normal 4 3 2 6 4 2" xfId="26940" xr:uid="{4017A19F-E2F1-4F21-85E4-CCB096A9AB62}"/>
    <cellStyle name="Normal 4 3 2 6 5" xfId="18492" xr:uid="{3F154813-DECF-49AD-82BA-7614BB093BFF}"/>
    <cellStyle name="Normal 4 3 2 7" xfId="2606" xr:uid="{B319408D-6532-4718-A49C-13E0FB7929CD}"/>
    <cellStyle name="Normal 4 3 2 7 2" xfId="6832" xr:uid="{73AEE8CD-8B2F-4915-81DA-D7A557A9F8B2}"/>
    <cellStyle name="Normal 4 3 2 7 2 2" xfId="15280" xr:uid="{7BD22505-0522-40E7-9652-253ECCF8173F}"/>
    <cellStyle name="Normal 4 3 2 7 2 2 2" xfId="32220" xr:uid="{186BA3C5-1D80-4978-91D6-7E5F82D6C38C}"/>
    <cellStyle name="Normal 4 3 2 7 2 3" xfId="23772" xr:uid="{71FBB51A-D348-400D-BD6E-618053A8539B}"/>
    <cellStyle name="Normal 4 3 2 7 3" xfId="11056" xr:uid="{4B8C815A-353C-4063-9908-61A3F4B93543}"/>
    <cellStyle name="Normal 4 3 2 7 3 2" xfId="27996" xr:uid="{21C416B9-3452-429A-8CF8-2893F2C93FDB}"/>
    <cellStyle name="Normal 4 3 2 7 4" xfId="19548" xr:uid="{8D5337A2-F3BF-412B-9308-6B24EDF3D8EF}"/>
    <cellStyle name="Normal 4 3 2 8" xfId="4719" xr:uid="{E61BDC19-C4FA-4711-8BC6-F706CD2A72C5}"/>
    <cellStyle name="Normal 4 3 2 8 2" xfId="13168" xr:uid="{7AC1B688-23BA-4BDD-A7CA-BB7B891FA11A}"/>
    <cellStyle name="Normal 4 3 2 8 2 2" xfId="30108" xr:uid="{49FB652D-D548-4AE8-8FE8-21F1BCE4EC2B}"/>
    <cellStyle name="Normal 4 3 2 8 3" xfId="21660" xr:uid="{5616B609-8B8A-4959-8C26-D219A54BB67A}"/>
    <cellStyle name="Normal 4 3 2 9" xfId="8944" xr:uid="{412A68D8-8E25-4D74-B228-C8E39A7F30E5}"/>
    <cellStyle name="Normal 4 3 2 9 2" xfId="25884" xr:uid="{94F21FEA-A3D5-4700-9C79-C4CA2024A2DD}"/>
    <cellStyle name="Normal 4 3 3" xfId="364" xr:uid="{1E372AD5-ACC0-418B-B056-5F22C2E96BA3}"/>
    <cellStyle name="Normal 4 3 3 10" xfId="17437" xr:uid="{B2459915-C502-40F3-A98E-7385351726B2}"/>
    <cellStyle name="Normal 4 3 3 2" xfId="665" xr:uid="{409EAE49-56AE-491D-8677-1F516472DCD2}"/>
    <cellStyle name="Normal 4 3 3 2 2" xfId="1017" xr:uid="{0D413ED5-32C5-41A8-AE60-045BA53973F8}"/>
    <cellStyle name="Normal 4 3 3 2 2 2" xfId="2079" xr:uid="{F14BA0AD-4550-45D4-9F16-245F5F8FBFC0}"/>
    <cellStyle name="Normal 4 3 3 2 2 2 2" xfId="4191" xr:uid="{D1828938-2C08-46DF-862F-7A02CABB5ABF}"/>
    <cellStyle name="Normal 4 3 3 2 2 2 2 2" xfId="8417" xr:uid="{175A6FA7-263F-44E4-BB5A-12312C97549A}"/>
    <cellStyle name="Normal 4 3 3 2 2 2 2 2 2" xfId="16865" xr:uid="{A5227D51-0B55-4AE7-A54C-0D11761C8784}"/>
    <cellStyle name="Normal 4 3 3 2 2 2 2 2 2 2" xfId="33805" xr:uid="{10084C8D-C919-49F1-B052-718A0CE44C95}"/>
    <cellStyle name="Normal 4 3 3 2 2 2 2 2 3" xfId="25357" xr:uid="{A39C7B3C-83DA-4EB4-908C-AB4DDEC6695A}"/>
    <cellStyle name="Normal 4 3 3 2 2 2 2 3" xfId="12641" xr:uid="{11316BAB-56B4-4A34-A575-0F413984E373}"/>
    <cellStyle name="Normal 4 3 3 2 2 2 2 3 2" xfId="29581" xr:uid="{1A4161C2-AE16-49BF-A6CB-772C83BB4CA8}"/>
    <cellStyle name="Normal 4 3 3 2 2 2 2 4" xfId="21133" xr:uid="{9A961218-238C-48BD-94F8-E65287D4139D}"/>
    <cellStyle name="Normal 4 3 3 2 2 2 3" xfId="6305" xr:uid="{69FAAEB1-EB19-4030-9945-E61489783BF1}"/>
    <cellStyle name="Normal 4 3 3 2 2 2 3 2" xfId="14753" xr:uid="{8FABB5A8-75AC-4731-AAD0-735465CEFA06}"/>
    <cellStyle name="Normal 4 3 3 2 2 2 3 2 2" xfId="31693" xr:uid="{8E87D059-DD2C-4C8A-876D-5F31DFEEA63E}"/>
    <cellStyle name="Normal 4 3 3 2 2 2 3 3" xfId="23245" xr:uid="{93577DB5-F557-42FC-8318-61D4DB3642D8}"/>
    <cellStyle name="Normal 4 3 3 2 2 2 4" xfId="10529" xr:uid="{04917D28-B216-49B3-BA46-A4173BBFD6A5}"/>
    <cellStyle name="Normal 4 3 3 2 2 2 4 2" xfId="27469" xr:uid="{5FEA3B48-867A-42A5-8134-BF8A64F12152}"/>
    <cellStyle name="Normal 4 3 3 2 2 2 5" xfId="19021" xr:uid="{40A2A69F-FF26-4EF1-A276-1FDB42D69322}"/>
    <cellStyle name="Normal 4 3 3 2 2 3" xfId="3135" xr:uid="{EE2870C7-EDB1-460A-95E8-DA86BF997021}"/>
    <cellStyle name="Normal 4 3 3 2 2 3 2" xfId="7361" xr:uid="{44466771-EEC3-4537-A862-CC9955A7ADCA}"/>
    <cellStyle name="Normal 4 3 3 2 2 3 2 2" xfId="15809" xr:uid="{4CDE5E1F-7531-4685-8C13-C3B7DAC7F3BD}"/>
    <cellStyle name="Normal 4 3 3 2 2 3 2 2 2" xfId="32749" xr:uid="{72E8122D-D583-4DE0-9340-630C23FD2C32}"/>
    <cellStyle name="Normal 4 3 3 2 2 3 2 3" xfId="24301" xr:uid="{C0C06262-1AC5-46F2-9A13-7D976D44DDF5}"/>
    <cellStyle name="Normal 4 3 3 2 2 3 3" xfId="11585" xr:uid="{AF65FC87-B473-421A-9265-9A28EC2F75C8}"/>
    <cellStyle name="Normal 4 3 3 2 2 3 3 2" xfId="28525" xr:uid="{FB156602-C070-46E6-A2D9-024317621B8F}"/>
    <cellStyle name="Normal 4 3 3 2 2 3 4" xfId="20077" xr:uid="{90AAD6CC-34E1-4A47-AAC7-9C10F01DFC5E}"/>
    <cellStyle name="Normal 4 3 3 2 2 4" xfId="5249" xr:uid="{2BC98F82-5536-4183-8568-27DEF18CA362}"/>
    <cellStyle name="Normal 4 3 3 2 2 4 2" xfId="13697" xr:uid="{0FBEB47E-5933-4A15-B373-708C2531CCCB}"/>
    <cellStyle name="Normal 4 3 3 2 2 4 2 2" xfId="30637" xr:uid="{24784D30-92E3-41EF-A3D2-58D12873DF43}"/>
    <cellStyle name="Normal 4 3 3 2 2 4 3" xfId="22189" xr:uid="{4E6EE5A4-0D72-4CAF-8C7A-EA0D2A156834}"/>
    <cellStyle name="Normal 4 3 3 2 2 5" xfId="9473" xr:uid="{0B450466-4B1C-4ADF-98E1-F287AA8E5F19}"/>
    <cellStyle name="Normal 4 3 3 2 2 5 2" xfId="26413" xr:uid="{6D691D38-8E46-42FD-8BFB-9AF1667A8911}"/>
    <cellStyle name="Normal 4 3 3 2 2 6" xfId="17965" xr:uid="{0B3D1A68-A41F-45A3-97AF-1F1AAC8C461A}"/>
    <cellStyle name="Normal 4 3 3 2 3" xfId="1727" xr:uid="{F706E68E-B34F-4493-ADFC-218F4BB70D30}"/>
    <cellStyle name="Normal 4 3 3 2 3 2" xfId="3839" xr:uid="{81E87877-ED06-45E7-A98A-074F50132CD5}"/>
    <cellStyle name="Normal 4 3 3 2 3 2 2" xfId="8065" xr:uid="{75EEAE40-3007-4BD9-AD78-AE4A72F6768F}"/>
    <cellStyle name="Normal 4 3 3 2 3 2 2 2" xfId="16513" xr:uid="{DAFA34B2-1FA4-470E-BD09-FD17BC345076}"/>
    <cellStyle name="Normal 4 3 3 2 3 2 2 2 2" xfId="33453" xr:uid="{8A49E88D-351A-4C8D-A500-B73CB545383C}"/>
    <cellStyle name="Normal 4 3 3 2 3 2 2 3" xfId="25005" xr:uid="{51D272D7-A9BC-4D43-B73E-FCFE03FE11F8}"/>
    <cellStyle name="Normal 4 3 3 2 3 2 3" xfId="12289" xr:uid="{B33162F8-28EF-4E09-A90F-855B2306D4C9}"/>
    <cellStyle name="Normal 4 3 3 2 3 2 3 2" xfId="29229" xr:uid="{907DB83D-0BB2-4A67-A0E7-242E7A3655B3}"/>
    <cellStyle name="Normal 4 3 3 2 3 2 4" xfId="20781" xr:uid="{0EE356C4-C437-4529-9CF6-18EA16B24A1C}"/>
    <cellStyle name="Normal 4 3 3 2 3 3" xfId="5953" xr:uid="{80295836-091E-489D-B0A2-682F090B4DAB}"/>
    <cellStyle name="Normal 4 3 3 2 3 3 2" xfId="14401" xr:uid="{5B5F3235-7D4A-49D1-975A-83B72233C1E2}"/>
    <cellStyle name="Normal 4 3 3 2 3 3 2 2" xfId="31341" xr:uid="{EF096FDE-69AD-4B81-91C8-62DD9089EB2A}"/>
    <cellStyle name="Normal 4 3 3 2 3 3 3" xfId="22893" xr:uid="{57F8ECBC-9540-4F7D-AB53-3946A394EB53}"/>
    <cellStyle name="Normal 4 3 3 2 3 4" xfId="10177" xr:uid="{D1098531-738E-44F0-919C-A303C4E49E7D}"/>
    <cellStyle name="Normal 4 3 3 2 3 4 2" xfId="27117" xr:uid="{F6B541C3-FBCC-42B1-B3BA-F15930EA5B8D}"/>
    <cellStyle name="Normal 4 3 3 2 3 5" xfId="18669" xr:uid="{1B622294-27D5-4D2C-B635-404FF3FB5691}"/>
    <cellStyle name="Normal 4 3 3 2 4" xfId="2783" xr:uid="{4C91C015-9123-44EE-A160-F99E50B75910}"/>
    <cellStyle name="Normal 4 3 3 2 4 2" xfId="7009" xr:uid="{27A9AFEF-321D-41C4-BFD3-42D9B89C3111}"/>
    <cellStyle name="Normal 4 3 3 2 4 2 2" xfId="15457" xr:uid="{1C5556E0-DBA9-45D9-8525-C0F3CDDF1A3D}"/>
    <cellStyle name="Normal 4 3 3 2 4 2 2 2" xfId="32397" xr:uid="{8192C749-F494-4DEA-8AD4-387A4CCDFC84}"/>
    <cellStyle name="Normal 4 3 3 2 4 2 3" xfId="23949" xr:uid="{19C0ECCD-0372-4EE3-B10C-35C8243D5047}"/>
    <cellStyle name="Normal 4 3 3 2 4 3" xfId="11233" xr:uid="{6985108A-21EC-4042-8E67-2813AD5C0DD0}"/>
    <cellStyle name="Normal 4 3 3 2 4 3 2" xfId="28173" xr:uid="{26E599C4-ACAC-4EC0-8AE3-72A0E17C43B3}"/>
    <cellStyle name="Normal 4 3 3 2 4 4" xfId="19725" xr:uid="{88EEFB00-9A53-4488-A12D-95B8B64DC88C}"/>
    <cellStyle name="Normal 4 3 3 2 5" xfId="4897" xr:uid="{2823AE22-FF37-496B-838D-BD5300E1200C}"/>
    <cellStyle name="Normal 4 3 3 2 5 2" xfId="13345" xr:uid="{68472109-6BA8-4116-A261-EFBA57212B02}"/>
    <cellStyle name="Normal 4 3 3 2 5 2 2" xfId="30285" xr:uid="{CB2E5ACC-69AF-4424-B7B0-F5BAECFC5770}"/>
    <cellStyle name="Normal 4 3 3 2 5 3" xfId="21837" xr:uid="{09577487-DBDF-4C94-B1F7-239C397366E1}"/>
    <cellStyle name="Normal 4 3 3 2 6" xfId="9121" xr:uid="{0C86441A-4CFC-40E2-BEF5-EC72B963B38B}"/>
    <cellStyle name="Normal 4 3 3 2 6 2" xfId="26061" xr:uid="{C1B409BB-F191-4F7C-97F9-C668F6B84416}"/>
    <cellStyle name="Normal 4 3 3 2 7" xfId="17613" xr:uid="{58B8E211-CD06-4D89-963A-A7164C26E4DC}"/>
    <cellStyle name="Normal 4 3 3 3" xfId="841" xr:uid="{CD456869-3376-40F1-BCCE-A81702FAA777}"/>
    <cellStyle name="Normal 4 3 3 3 2" xfId="1903" xr:uid="{0DC36BB1-48D6-405E-8ACE-A5097F3203D3}"/>
    <cellStyle name="Normal 4 3 3 3 2 2" xfId="4015" xr:uid="{08D5792A-AEA1-463F-87CF-3D36892AC5C0}"/>
    <cellStyle name="Normal 4 3 3 3 2 2 2" xfId="8241" xr:uid="{782DA399-7940-41FA-ADA1-210F89B6BF86}"/>
    <cellStyle name="Normal 4 3 3 3 2 2 2 2" xfId="16689" xr:uid="{86822DF0-3C1A-4ACA-B8ED-072E197BDA31}"/>
    <cellStyle name="Normal 4 3 3 3 2 2 2 2 2" xfId="33629" xr:uid="{AB4041FE-64B9-49B1-BBE6-8B102FF3C890}"/>
    <cellStyle name="Normal 4 3 3 3 2 2 2 3" xfId="25181" xr:uid="{CB751028-9B2F-4E92-91A3-F42451EB9945}"/>
    <cellStyle name="Normal 4 3 3 3 2 2 3" xfId="12465" xr:uid="{21DC1769-87EA-4E05-8A45-6C6D80B906D2}"/>
    <cellStyle name="Normal 4 3 3 3 2 2 3 2" xfId="29405" xr:uid="{18423B74-2F8A-488D-913B-E3141047B1E7}"/>
    <cellStyle name="Normal 4 3 3 3 2 2 4" xfId="20957" xr:uid="{85BB7CE0-D156-4E57-9BCA-84F8F40593A1}"/>
    <cellStyle name="Normal 4 3 3 3 2 3" xfId="6129" xr:uid="{E74BE494-0DEC-4A59-811F-8F43CAE637A0}"/>
    <cellStyle name="Normal 4 3 3 3 2 3 2" xfId="14577" xr:uid="{E9CD8413-AE47-485E-8EC0-39D820A26168}"/>
    <cellStyle name="Normal 4 3 3 3 2 3 2 2" xfId="31517" xr:uid="{0263A36F-B6FA-4A02-88AA-476FAE97750A}"/>
    <cellStyle name="Normal 4 3 3 3 2 3 3" xfId="23069" xr:uid="{48FA009D-5891-4FCF-9563-669485516899}"/>
    <cellStyle name="Normal 4 3 3 3 2 4" xfId="10353" xr:uid="{28E2725C-F86D-4FA1-943D-B5AB65BD5624}"/>
    <cellStyle name="Normal 4 3 3 3 2 4 2" xfId="27293" xr:uid="{DADDA93D-3FD9-477D-B345-AC96EC7CAB73}"/>
    <cellStyle name="Normal 4 3 3 3 2 5" xfId="18845" xr:uid="{8621F89A-102B-49CA-850D-8C113135C685}"/>
    <cellStyle name="Normal 4 3 3 3 3" xfId="2959" xr:uid="{897AEA1F-FC0B-4E6C-8E16-DC2627B786FC}"/>
    <cellStyle name="Normal 4 3 3 3 3 2" xfId="7185" xr:uid="{9A098351-77B2-4551-9A3C-1FAC8BF43F93}"/>
    <cellStyle name="Normal 4 3 3 3 3 2 2" xfId="15633" xr:uid="{CC20BDFE-50B6-45A0-ADFF-1AD32A14DE23}"/>
    <cellStyle name="Normal 4 3 3 3 3 2 2 2" xfId="32573" xr:uid="{96022A4C-E6BE-48AF-BBF9-29681F4C0DED}"/>
    <cellStyle name="Normal 4 3 3 3 3 2 3" xfId="24125" xr:uid="{26C6E3D3-E5D9-4533-8DEC-3DC4B2202B45}"/>
    <cellStyle name="Normal 4 3 3 3 3 3" xfId="11409" xr:uid="{3699584A-0370-43AE-9EAE-962CCA4AA481}"/>
    <cellStyle name="Normal 4 3 3 3 3 3 2" xfId="28349" xr:uid="{999F914A-73D5-46D9-A69D-9446FA38DB61}"/>
    <cellStyle name="Normal 4 3 3 3 3 4" xfId="19901" xr:uid="{5BF51A86-F7BF-465A-8FCE-E058B61E936D}"/>
    <cellStyle name="Normal 4 3 3 3 4" xfId="5073" xr:uid="{9B6643F7-73EF-4422-845A-519EA660E589}"/>
    <cellStyle name="Normal 4 3 3 3 4 2" xfId="13521" xr:uid="{F51C0B87-44AC-4612-8B58-A3A9C5311605}"/>
    <cellStyle name="Normal 4 3 3 3 4 2 2" xfId="30461" xr:uid="{C5A49CF0-8530-469F-BF26-B87CF8588BD9}"/>
    <cellStyle name="Normal 4 3 3 3 4 3" xfId="22013" xr:uid="{FDCD3D3A-2339-429A-9AB4-F8242A06440A}"/>
    <cellStyle name="Normal 4 3 3 3 5" xfId="9297" xr:uid="{5DEA1461-B25D-4268-A4E9-339B0B7DA1DA}"/>
    <cellStyle name="Normal 4 3 3 3 5 2" xfId="26237" xr:uid="{F150442C-6304-4C38-8579-E4EB3D8E1575}"/>
    <cellStyle name="Normal 4 3 3 3 6" xfId="17789" xr:uid="{3121D765-5BFC-4F93-85D3-31ADA8912F8F}"/>
    <cellStyle name="Normal 4 3 3 4" xfId="1193" xr:uid="{5C775CCD-A60D-45DD-8B84-B026070F9F6D}"/>
    <cellStyle name="Normal 4 3 3 4 2" xfId="2255" xr:uid="{FE64D50D-C721-459F-B420-4555B8B74B8E}"/>
    <cellStyle name="Normal 4 3 3 4 2 2" xfId="4367" xr:uid="{52C08FCC-9793-44F1-AD8E-DD992901088A}"/>
    <cellStyle name="Normal 4 3 3 4 2 2 2" xfId="8593" xr:uid="{A363876D-494F-4B12-AC5A-42D9587A22C6}"/>
    <cellStyle name="Normal 4 3 3 4 2 2 2 2" xfId="17041" xr:uid="{67FE4DE0-B024-499F-A602-B893E420E1F9}"/>
    <cellStyle name="Normal 4 3 3 4 2 2 2 2 2" xfId="33981" xr:uid="{6A28DD16-35FF-42BE-954F-C8AFC5CA5025}"/>
    <cellStyle name="Normal 4 3 3 4 2 2 2 3" xfId="25533" xr:uid="{AA0549C0-C5AA-4336-87FD-B2E992A2EA84}"/>
    <cellStyle name="Normal 4 3 3 4 2 2 3" xfId="12817" xr:uid="{5F046EF0-8444-4B30-B682-E9B3C0E899D9}"/>
    <cellStyle name="Normal 4 3 3 4 2 2 3 2" xfId="29757" xr:uid="{754FB7B9-46FC-41B6-ADC4-94ACA170E720}"/>
    <cellStyle name="Normal 4 3 3 4 2 2 4" xfId="21309" xr:uid="{64C7D67B-2A8C-4280-926B-8BAAB99683ED}"/>
    <cellStyle name="Normal 4 3 3 4 2 3" xfId="6481" xr:uid="{929C42C1-CFCC-428F-AC9C-B2E77A525BFC}"/>
    <cellStyle name="Normal 4 3 3 4 2 3 2" xfId="14929" xr:uid="{AEBC202E-F0F7-4F7C-9127-F12E581B0861}"/>
    <cellStyle name="Normal 4 3 3 4 2 3 2 2" xfId="31869" xr:uid="{A9F0FDCC-A64D-4740-BBB9-C09980827099}"/>
    <cellStyle name="Normal 4 3 3 4 2 3 3" xfId="23421" xr:uid="{0E514251-1269-485D-B966-671E06B13B02}"/>
    <cellStyle name="Normal 4 3 3 4 2 4" xfId="10705" xr:uid="{4ECEA89A-C90B-419B-B4B4-30D5BD6F2B9E}"/>
    <cellStyle name="Normal 4 3 3 4 2 4 2" xfId="27645" xr:uid="{E5D721E5-F074-4AB8-84C7-AB052E35BD7E}"/>
    <cellStyle name="Normal 4 3 3 4 2 5" xfId="19197" xr:uid="{5B3AF0BF-D3BF-430A-8478-5F7A6D2E2EDE}"/>
    <cellStyle name="Normal 4 3 3 4 3" xfId="3311" xr:uid="{A5F49924-CF55-4F8B-AA81-C024D3BFB5FD}"/>
    <cellStyle name="Normal 4 3 3 4 3 2" xfId="7537" xr:uid="{F7EF20BB-EA45-47D1-B3E7-BEC5F27D7B5A}"/>
    <cellStyle name="Normal 4 3 3 4 3 2 2" xfId="15985" xr:uid="{D6FF5549-ED06-48CC-95DD-6AFFC7255B05}"/>
    <cellStyle name="Normal 4 3 3 4 3 2 2 2" xfId="32925" xr:uid="{C20C05EA-27AD-465C-9CAC-B62D77490CD2}"/>
    <cellStyle name="Normal 4 3 3 4 3 2 3" xfId="24477" xr:uid="{BBC85D34-FBCB-4D7C-AEF1-4D149227AD3E}"/>
    <cellStyle name="Normal 4 3 3 4 3 3" xfId="11761" xr:uid="{A07B1A72-0C83-413A-981D-644C18DE922B}"/>
    <cellStyle name="Normal 4 3 3 4 3 3 2" xfId="28701" xr:uid="{05AE0015-C9EC-4776-9131-66B3CA0E9976}"/>
    <cellStyle name="Normal 4 3 3 4 3 4" xfId="20253" xr:uid="{35BABA0B-C8A4-4D46-8F1A-1A15EF600B25}"/>
    <cellStyle name="Normal 4 3 3 4 4" xfId="5425" xr:uid="{BE8AE3CA-1E78-49E4-AA32-0119D73C549C}"/>
    <cellStyle name="Normal 4 3 3 4 4 2" xfId="13873" xr:uid="{BE419211-C5AF-4326-A386-6285DE416827}"/>
    <cellStyle name="Normal 4 3 3 4 4 2 2" xfId="30813" xr:uid="{A527C4FB-F063-4FEE-873B-94F86CEA2AD2}"/>
    <cellStyle name="Normal 4 3 3 4 4 3" xfId="22365" xr:uid="{7C33E380-8919-4F54-BA0A-3F0B46567707}"/>
    <cellStyle name="Normal 4 3 3 4 5" xfId="9649" xr:uid="{38ECB63A-6701-4657-AA16-4E6E6E727773}"/>
    <cellStyle name="Normal 4 3 3 4 5 2" xfId="26589" xr:uid="{0F657230-212D-4593-AFB0-9F790939FE48}"/>
    <cellStyle name="Normal 4 3 3 4 6" xfId="18141" xr:uid="{3CE32CCF-3858-4E1E-8032-B5753E02486C}"/>
    <cellStyle name="Normal 4 3 3 5" xfId="1375" xr:uid="{06031B3C-355F-46FC-83CB-8B37DFE0B21A}"/>
    <cellStyle name="Normal 4 3 3 5 2" xfId="2431" xr:uid="{64F66A41-3F77-437A-ACAC-A01BD5F5EB70}"/>
    <cellStyle name="Normal 4 3 3 5 2 2" xfId="4543" xr:uid="{7809F1A3-939D-4122-99C5-16DE137E9357}"/>
    <cellStyle name="Normal 4 3 3 5 2 2 2" xfId="8769" xr:uid="{60D11BB6-1190-454C-88C7-DA183C88B051}"/>
    <cellStyle name="Normal 4 3 3 5 2 2 2 2" xfId="17217" xr:uid="{A51E144B-D81A-4259-B1D2-3A88E8029F73}"/>
    <cellStyle name="Normal 4 3 3 5 2 2 2 2 2" xfId="34157" xr:uid="{BCCE74E9-51F2-442C-94D0-BA88D2BB45CD}"/>
    <cellStyle name="Normal 4 3 3 5 2 2 2 3" xfId="25709" xr:uid="{03F34E4D-76B9-451A-915C-C92E465E83CC}"/>
    <cellStyle name="Normal 4 3 3 5 2 2 3" xfId="12993" xr:uid="{BE7F92EF-AD8B-483E-8015-F6EC8EF46B2A}"/>
    <cellStyle name="Normal 4 3 3 5 2 2 3 2" xfId="29933" xr:uid="{1F759AF6-E9EB-434E-BF86-5EF4CBA65A95}"/>
    <cellStyle name="Normal 4 3 3 5 2 2 4" xfId="21485" xr:uid="{19114F57-13AA-4853-A3AE-DB4BCCC34065}"/>
    <cellStyle name="Normal 4 3 3 5 2 3" xfId="6657" xr:uid="{7830CFDB-9D4F-4D20-B567-20C10C33D584}"/>
    <cellStyle name="Normal 4 3 3 5 2 3 2" xfId="15105" xr:uid="{CA2AD458-ECA7-4124-A288-59C166C67865}"/>
    <cellStyle name="Normal 4 3 3 5 2 3 2 2" xfId="32045" xr:uid="{058A54C5-250A-46CE-A929-3C153399C727}"/>
    <cellStyle name="Normal 4 3 3 5 2 3 3" xfId="23597" xr:uid="{935850A8-36EA-47A5-A37B-BFEA61EE1096}"/>
    <cellStyle name="Normal 4 3 3 5 2 4" xfId="10881" xr:uid="{139566F9-CC3F-4B22-8A49-F0BC40B0BD07}"/>
    <cellStyle name="Normal 4 3 3 5 2 4 2" xfId="27821" xr:uid="{65A02291-4209-4799-974E-15F4B1C61784}"/>
    <cellStyle name="Normal 4 3 3 5 2 5" xfId="19373" xr:uid="{9795EFE6-CA03-48AC-A7F6-81F5FE80E8F2}"/>
    <cellStyle name="Normal 4 3 3 5 3" xfId="3487" xr:uid="{A77B3E3D-2749-44A7-B3DA-5334191C865F}"/>
    <cellStyle name="Normal 4 3 3 5 3 2" xfId="7713" xr:uid="{73636EA9-3B8E-4F0F-ACAA-A5DF276E2F86}"/>
    <cellStyle name="Normal 4 3 3 5 3 2 2" xfId="16161" xr:uid="{D8412BC9-167B-40FC-B250-27FAEC28A041}"/>
    <cellStyle name="Normal 4 3 3 5 3 2 2 2" xfId="33101" xr:uid="{D1AF3F0F-7F0B-4A40-AF52-412303E97FFE}"/>
    <cellStyle name="Normal 4 3 3 5 3 2 3" xfId="24653" xr:uid="{F571E2E3-8B0C-42EB-8A33-026BF7811B88}"/>
    <cellStyle name="Normal 4 3 3 5 3 3" xfId="11937" xr:uid="{C45F3E7F-33CC-449C-BAE6-638B8A14B915}"/>
    <cellStyle name="Normal 4 3 3 5 3 3 2" xfId="28877" xr:uid="{0E9E0531-D3D3-4709-8175-F0E681115068}"/>
    <cellStyle name="Normal 4 3 3 5 3 4" xfId="20429" xr:uid="{7EA12199-4EB8-4530-911F-9DA0019325B0}"/>
    <cellStyle name="Normal 4 3 3 5 4" xfId="5601" xr:uid="{EC7C5214-449B-4536-8734-37431DA5CB9A}"/>
    <cellStyle name="Normal 4 3 3 5 4 2" xfId="14049" xr:uid="{EEA4BB48-AE22-4C41-8CF1-73842E4D57AD}"/>
    <cellStyle name="Normal 4 3 3 5 4 2 2" xfId="30989" xr:uid="{96C199AA-A595-4FE5-98A7-5ADC0B002CC7}"/>
    <cellStyle name="Normal 4 3 3 5 4 3" xfId="22541" xr:uid="{7CB24CCC-5340-4AF5-9390-04EB9CC9AF08}"/>
    <cellStyle name="Normal 4 3 3 5 5" xfId="9825" xr:uid="{35054967-6CEB-47AA-9E17-832EE8F0304D}"/>
    <cellStyle name="Normal 4 3 3 5 5 2" xfId="26765" xr:uid="{952243F9-4258-49D5-89AD-820B706E39E1}"/>
    <cellStyle name="Normal 4 3 3 5 6" xfId="18317" xr:uid="{75468359-16C2-4E68-84B2-23F1433DE603}"/>
    <cellStyle name="Normal 4 3 3 6" xfId="1551" xr:uid="{4F478BD5-2C16-4175-AA90-8E92428250FC}"/>
    <cellStyle name="Normal 4 3 3 6 2" xfId="3663" xr:uid="{DEEA619A-192C-4717-ABF9-A4672DA7A6FD}"/>
    <cellStyle name="Normal 4 3 3 6 2 2" xfId="7889" xr:uid="{809E7363-1111-4F26-86DB-55A28FBAA712}"/>
    <cellStyle name="Normal 4 3 3 6 2 2 2" xfId="16337" xr:uid="{34F9FF4D-7098-458B-BB88-080AE9AA9061}"/>
    <cellStyle name="Normal 4 3 3 6 2 2 2 2" xfId="33277" xr:uid="{ED68E20F-4AF3-4A58-A5C0-7A55DB4C4CC3}"/>
    <cellStyle name="Normal 4 3 3 6 2 2 3" xfId="24829" xr:uid="{32FE5478-7BC6-455A-A866-A1810CD7FED7}"/>
    <cellStyle name="Normal 4 3 3 6 2 3" xfId="12113" xr:uid="{A705B9F3-934B-4F15-9048-3F578A7C1028}"/>
    <cellStyle name="Normal 4 3 3 6 2 3 2" xfId="29053" xr:uid="{ECECAB84-013D-4A0E-A7C1-639FFD03E5EA}"/>
    <cellStyle name="Normal 4 3 3 6 2 4" xfId="20605" xr:uid="{C2EE923E-E0A4-4BE3-BA3B-9016026539B9}"/>
    <cellStyle name="Normal 4 3 3 6 3" xfId="5777" xr:uid="{8C492899-3FB4-4D59-A716-F6952A34B5E7}"/>
    <cellStyle name="Normal 4 3 3 6 3 2" xfId="14225" xr:uid="{B1D0767B-D973-47B7-9198-DED9A854F135}"/>
    <cellStyle name="Normal 4 3 3 6 3 2 2" xfId="31165" xr:uid="{EC15A041-7C90-412D-BA0A-2FA376D14612}"/>
    <cellStyle name="Normal 4 3 3 6 3 3" xfId="22717" xr:uid="{930063A5-F1A8-499C-9400-C2A86F521E6A}"/>
    <cellStyle name="Normal 4 3 3 6 4" xfId="10001" xr:uid="{AE6ED625-B6BA-4AFC-9277-DCF245D9AB58}"/>
    <cellStyle name="Normal 4 3 3 6 4 2" xfId="26941" xr:uid="{4B029DA7-49C6-40FD-913D-DAEAF1030F98}"/>
    <cellStyle name="Normal 4 3 3 6 5" xfId="18493" xr:uid="{FFEA7B1A-6C7C-4927-A2E3-B00E1FBD280A}"/>
    <cellStyle name="Normal 4 3 3 7" xfId="2607" xr:uid="{81BF1851-6076-4C9E-9407-C601C637B354}"/>
    <cellStyle name="Normal 4 3 3 7 2" xfId="6833" xr:uid="{7FE62ECE-1A93-4413-BCB5-27EC2543C738}"/>
    <cellStyle name="Normal 4 3 3 7 2 2" xfId="15281" xr:uid="{D91B1D97-15DA-49D7-A21A-FDE5DA84544B}"/>
    <cellStyle name="Normal 4 3 3 7 2 2 2" xfId="32221" xr:uid="{E909525C-D8C6-44A1-931D-CCE7C8E62A37}"/>
    <cellStyle name="Normal 4 3 3 7 2 3" xfId="23773" xr:uid="{E10BBC2A-A3FA-4EB7-B24C-CF366EC74DAE}"/>
    <cellStyle name="Normal 4 3 3 7 3" xfId="11057" xr:uid="{A8E4A964-80AE-4ABA-B698-3F8C54D4ABDD}"/>
    <cellStyle name="Normal 4 3 3 7 3 2" xfId="27997" xr:uid="{E8987EA6-0F1D-4F7D-97DD-0A955E8DA3F2}"/>
    <cellStyle name="Normal 4 3 3 7 4" xfId="19549" xr:uid="{55E24F63-9B83-4233-8A92-B4A7FC17DF2F}"/>
    <cellStyle name="Normal 4 3 3 8" xfId="4720" xr:uid="{B9E5A0FC-33FA-4B1B-B6E8-2154571F59BE}"/>
    <cellStyle name="Normal 4 3 3 8 2" xfId="13169" xr:uid="{92C1A262-55B4-433D-81D3-AA0E43555D26}"/>
    <cellStyle name="Normal 4 3 3 8 2 2" xfId="30109" xr:uid="{34866E50-46CA-4248-A128-55FF827E2B59}"/>
    <cellStyle name="Normal 4 3 3 8 3" xfId="21661" xr:uid="{A1130318-96AB-4630-A031-FAF0BF6D43A9}"/>
    <cellStyle name="Normal 4 3 3 9" xfId="8945" xr:uid="{4E22F026-2745-4C31-8C95-4B899C469364}"/>
    <cellStyle name="Normal 4 3 3 9 2" xfId="25885" xr:uid="{F4F8F824-B8A8-404B-994D-9F0CDDF9366E}"/>
    <cellStyle name="Normal 4 3 4" xfId="663" xr:uid="{1BC6CA2D-1751-494E-A266-696093FA1FE4}"/>
    <cellStyle name="Normal 4 3 4 2" xfId="1015" xr:uid="{34F6BB93-A473-49C3-964D-C2594F028D74}"/>
    <cellStyle name="Normal 4 3 4 2 2" xfId="2077" xr:uid="{D0A2A1ED-E207-4B02-94BB-CE878A79D866}"/>
    <cellStyle name="Normal 4 3 4 2 2 2" xfId="4189" xr:uid="{C017A210-1218-40E9-8E5C-EA95F01B042D}"/>
    <cellStyle name="Normal 4 3 4 2 2 2 2" xfId="8415" xr:uid="{3C379069-973C-4436-9E59-4081C421B29F}"/>
    <cellStyle name="Normal 4 3 4 2 2 2 2 2" xfId="16863" xr:uid="{D78A1EE9-27C7-4DE1-942B-15FA6765657D}"/>
    <cellStyle name="Normal 4 3 4 2 2 2 2 2 2" xfId="33803" xr:uid="{3AE8BBCF-B68B-46A2-9F5D-3725E2E9F26F}"/>
    <cellStyle name="Normal 4 3 4 2 2 2 2 3" xfId="25355" xr:uid="{805D106F-0F05-4090-9BEE-A61FED239EAB}"/>
    <cellStyle name="Normal 4 3 4 2 2 2 3" xfId="12639" xr:uid="{0E00A979-091A-4C98-A3B9-E36E5C1649E3}"/>
    <cellStyle name="Normal 4 3 4 2 2 2 3 2" xfId="29579" xr:uid="{72C0DF6A-4BF2-46DE-AB5B-D8FB4AC06B44}"/>
    <cellStyle name="Normal 4 3 4 2 2 2 4" xfId="21131" xr:uid="{5211C64A-6719-44FD-9E9F-E580B78A6A66}"/>
    <cellStyle name="Normal 4 3 4 2 2 3" xfId="6303" xr:uid="{AD8B3DD1-107A-4FE9-BB55-33366A119A20}"/>
    <cellStyle name="Normal 4 3 4 2 2 3 2" xfId="14751" xr:uid="{B78A3616-DFC0-4281-B075-C6DD83CE0B10}"/>
    <cellStyle name="Normal 4 3 4 2 2 3 2 2" xfId="31691" xr:uid="{1B547D7B-3ECC-43D8-A082-5A304AE860AF}"/>
    <cellStyle name="Normal 4 3 4 2 2 3 3" xfId="23243" xr:uid="{2EF6C0E0-D2E1-443F-9E96-28B6E6706CC1}"/>
    <cellStyle name="Normal 4 3 4 2 2 4" xfId="10527" xr:uid="{3413030A-AC4D-4102-833B-0B225AB2377F}"/>
    <cellStyle name="Normal 4 3 4 2 2 4 2" xfId="27467" xr:uid="{8E5CA3AD-75D7-4E5B-89DF-1F2ADCAEB72A}"/>
    <cellStyle name="Normal 4 3 4 2 2 5" xfId="19019" xr:uid="{9FE594CC-5DEE-4514-9F87-77F0FC097EB6}"/>
    <cellStyle name="Normal 4 3 4 2 3" xfId="3133" xr:uid="{5FC55F5F-FB12-443C-9A5A-C6804FD45E47}"/>
    <cellStyle name="Normal 4 3 4 2 3 2" xfId="7359" xr:uid="{6CE025A1-D2F0-477D-B573-116F6D7B2B60}"/>
    <cellStyle name="Normal 4 3 4 2 3 2 2" xfId="15807" xr:uid="{A741A455-4078-4318-834E-9C9F2F57738B}"/>
    <cellStyle name="Normal 4 3 4 2 3 2 2 2" xfId="32747" xr:uid="{72F758E0-7AAF-445C-9C70-625F1B52011F}"/>
    <cellStyle name="Normal 4 3 4 2 3 2 3" xfId="24299" xr:uid="{71FF4237-939A-4A72-8DC0-043F95FCF0BC}"/>
    <cellStyle name="Normal 4 3 4 2 3 3" xfId="11583" xr:uid="{65CDD466-23FC-44F4-982C-061CC27F2447}"/>
    <cellStyle name="Normal 4 3 4 2 3 3 2" xfId="28523" xr:uid="{8FDB2DA7-A83C-4765-9ECA-95DF5036A869}"/>
    <cellStyle name="Normal 4 3 4 2 3 4" xfId="20075" xr:uid="{A42B2667-6F90-4F48-865C-9A51D1E06163}"/>
    <cellStyle name="Normal 4 3 4 2 4" xfId="5247" xr:uid="{DE67D2A0-0FC4-492A-92E7-A68A825393FC}"/>
    <cellStyle name="Normal 4 3 4 2 4 2" xfId="13695" xr:uid="{6B99C7F9-03BB-48B8-88F5-8363C348B0EB}"/>
    <cellStyle name="Normal 4 3 4 2 4 2 2" xfId="30635" xr:uid="{BD730AA6-5A2C-409F-8D89-010BA5325A2F}"/>
    <cellStyle name="Normal 4 3 4 2 4 3" xfId="22187" xr:uid="{1001CAD3-AD06-4C11-B22C-7ABD3F3F7AC6}"/>
    <cellStyle name="Normal 4 3 4 2 5" xfId="9471" xr:uid="{707F146A-F903-4742-A007-4019D13A7D50}"/>
    <cellStyle name="Normal 4 3 4 2 5 2" xfId="26411" xr:uid="{4EC4657E-A94F-4EB5-BD3F-B4DB2735C4C0}"/>
    <cellStyle name="Normal 4 3 4 2 6" xfId="17963" xr:uid="{3914F6A8-D4AB-4ED6-A6A4-C1658F1697D1}"/>
    <cellStyle name="Normal 4 3 4 3" xfId="1725" xr:uid="{EB54D106-44D1-420A-942E-E73807C8C012}"/>
    <cellStyle name="Normal 4 3 4 3 2" xfId="3837" xr:uid="{D1FC2072-E493-4A10-A19F-D4AC38790929}"/>
    <cellStyle name="Normal 4 3 4 3 2 2" xfId="8063" xr:uid="{273AD9EA-27D2-48E5-A71F-AF1F3216F895}"/>
    <cellStyle name="Normal 4 3 4 3 2 2 2" xfId="16511" xr:uid="{2D1CB879-682A-428C-B537-3C481CBDB95E}"/>
    <cellStyle name="Normal 4 3 4 3 2 2 2 2" xfId="33451" xr:uid="{444AC569-01F1-4EE1-90C1-323F476B5C57}"/>
    <cellStyle name="Normal 4 3 4 3 2 2 3" xfId="25003" xr:uid="{513630CF-F989-4AD5-97D7-61D190DA7BB0}"/>
    <cellStyle name="Normal 4 3 4 3 2 3" xfId="12287" xr:uid="{8EE6FF92-E24B-4F67-BE5A-514674C45346}"/>
    <cellStyle name="Normal 4 3 4 3 2 3 2" xfId="29227" xr:uid="{AD9B8AB5-2DFD-4BEF-927C-4FD4CF0E690A}"/>
    <cellStyle name="Normal 4 3 4 3 2 4" xfId="20779" xr:uid="{13E39AE2-DD50-4217-9683-A69611FDA238}"/>
    <cellStyle name="Normal 4 3 4 3 3" xfId="5951" xr:uid="{94C22EFE-DAFF-410D-9994-AA793092AAA7}"/>
    <cellStyle name="Normal 4 3 4 3 3 2" xfId="14399" xr:uid="{38E8E9F3-0113-4E12-9F87-863BA4D8F06A}"/>
    <cellStyle name="Normal 4 3 4 3 3 2 2" xfId="31339" xr:uid="{07400340-6B40-41FA-AEC1-A163307F52E0}"/>
    <cellStyle name="Normal 4 3 4 3 3 3" xfId="22891" xr:uid="{86316A15-8262-4C3A-9555-7C9D058339F3}"/>
    <cellStyle name="Normal 4 3 4 3 4" xfId="10175" xr:uid="{F2A39A8D-338E-484A-A290-2303CD083123}"/>
    <cellStyle name="Normal 4 3 4 3 4 2" xfId="27115" xr:uid="{E14F8B81-FEBC-4644-84B0-AE251717F8A1}"/>
    <cellStyle name="Normal 4 3 4 3 5" xfId="18667" xr:uid="{3F291EA7-0DF5-488C-BCF9-A83C454D23F2}"/>
    <cellStyle name="Normal 4 3 4 4" xfId="2781" xr:uid="{BCC88D9D-20BA-4726-ADDA-97599B08FEF0}"/>
    <cellStyle name="Normal 4 3 4 4 2" xfId="7007" xr:uid="{DC4806CC-1B32-4716-8CF2-3990D3042AA9}"/>
    <cellStyle name="Normal 4 3 4 4 2 2" xfId="15455" xr:uid="{9B5C95CD-3761-47E5-A611-640F45C7059D}"/>
    <cellStyle name="Normal 4 3 4 4 2 2 2" xfId="32395" xr:uid="{F714F5BB-4B8E-4508-8E38-255343CA277D}"/>
    <cellStyle name="Normal 4 3 4 4 2 3" xfId="23947" xr:uid="{0EE0F3A5-B4A6-441C-BAC4-EC2DB9279C8E}"/>
    <cellStyle name="Normal 4 3 4 4 3" xfId="11231" xr:uid="{969B1659-E38B-49CB-8DBD-6EBDAF2E9DA6}"/>
    <cellStyle name="Normal 4 3 4 4 3 2" xfId="28171" xr:uid="{935DD52F-3CCA-4CC8-81F6-7F177EC26410}"/>
    <cellStyle name="Normal 4 3 4 4 4" xfId="19723" xr:uid="{025C7382-831B-4D7A-B2DD-704DA9A80627}"/>
    <cellStyle name="Normal 4 3 4 5" xfId="4895" xr:uid="{DB74CB91-76B5-480F-A3AF-EC455749DB4D}"/>
    <cellStyle name="Normal 4 3 4 5 2" xfId="13343" xr:uid="{CA056903-C45C-4677-A699-D3E14BB6919B}"/>
    <cellStyle name="Normal 4 3 4 5 2 2" xfId="30283" xr:uid="{254F4046-88ED-4E42-AC2F-4C6FDC002CFA}"/>
    <cellStyle name="Normal 4 3 4 5 3" xfId="21835" xr:uid="{E45F449A-9976-42A4-A7E3-B033754CAF3A}"/>
    <cellStyle name="Normal 4 3 4 6" xfId="9119" xr:uid="{FABB04BE-31B5-4230-AEBA-AA6D317F92C6}"/>
    <cellStyle name="Normal 4 3 4 6 2" xfId="26059" xr:uid="{8FFA4837-10EF-4EC6-961E-C096F3AB2B12}"/>
    <cellStyle name="Normal 4 3 4 7" xfId="17611" xr:uid="{E48D7485-E4CD-47DE-8128-1E82D13A609D}"/>
    <cellStyle name="Normal 4 3 5" xfId="839" xr:uid="{BFEE9010-2C5C-428D-8680-1101A56B0942}"/>
    <cellStyle name="Normal 4 3 5 2" xfId="1901" xr:uid="{4328F40D-712E-4B8B-BADD-68168EB9353C}"/>
    <cellStyle name="Normal 4 3 5 2 2" xfId="4013" xr:uid="{BAFF1C96-46A5-46A6-A080-D78B8AEB40CC}"/>
    <cellStyle name="Normal 4 3 5 2 2 2" xfId="8239" xr:uid="{59D5F5CF-A672-410B-BB46-C467D8EFD702}"/>
    <cellStyle name="Normal 4 3 5 2 2 2 2" xfId="16687" xr:uid="{FD3B48DB-ACE4-4D11-A394-B7339693FB90}"/>
    <cellStyle name="Normal 4 3 5 2 2 2 2 2" xfId="33627" xr:uid="{6697D5A5-BB38-4287-AF50-3D0496435FE5}"/>
    <cellStyle name="Normal 4 3 5 2 2 2 3" xfId="25179" xr:uid="{13698164-7985-4C2F-BAAC-53E067D6E18E}"/>
    <cellStyle name="Normal 4 3 5 2 2 3" xfId="12463" xr:uid="{7748E5D3-D7B0-4BA1-85DA-57A866E8B6ED}"/>
    <cellStyle name="Normal 4 3 5 2 2 3 2" xfId="29403" xr:uid="{A8B23CAE-A3A3-4E12-9262-0986263DD08E}"/>
    <cellStyle name="Normal 4 3 5 2 2 4" xfId="20955" xr:uid="{5C548A6B-783C-4897-9B37-C1ECBEB0EF2E}"/>
    <cellStyle name="Normal 4 3 5 2 3" xfId="6127" xr:uid="{A2A7F625-9A1E-4D1A-ABDE-02E8D1BBE880}"/>
    <cellStyle name="Normal 4 3 5 2 3 2" xfId="14575" xr:uid="{4D0D911C-B853-4DEF-8B33-5A0D61A685A0}"/>
    <cellStyle name="Normal 4 3 5 2 3 2 2" xfId="31515" xr:uid="{647FF4C5-A519-4367-8530-15EAF05124A9}"/>
    <cellStyle name="Normal 4 3 5 2 3 3" xfId="23067" xr:uid="{8386C36B-D00D-43D6-A968-A836BB044C3A}"/>
    <cellStyle name="Normal 4 3 5 2 4" xfId="10351" xr:uid="{125A73BB-8AB7-4C8C-AF03-D8221642E3BE}"/>
    <cellStyle name="Normal 4 3 5 2 4 2" xfId="27291" xr:uid="{9CBE2B3D-1F61-4956-A5B5-1EFC1B50E7BE}"/>
    <cellStyle name="Normal 4 3 5 2 5" xfId="18843" xr:uid="{1E37CCF2-E487-4599-8C8A-0850F04ADCF9}"/>
    <cellStyle name="Normal 4 3 5 3" xfId="2957" xr:uid="{F5F18D53-9690-47FE-BBEA-9D891FBA4EDB}"/>
    <cellStyle name="Normal 4 3 5 3 2" xfId="7183" xr:uid="{21E3FAA4-98BF-4530-81FF-AFE8176C0BE0}"/>
    <cellStyle name="Normal 4 3 5 3 2 2" xfId="15631" xr:uid="{506F1C36-8A60-4745-AA92-0008CCFD39F6}"/>
    <cellStyle name="Normal 4 3 5 3 2 2 2" xfId="32571" xr:uid="{6DBC0620-E840-4BB9-AAA5-D96118CFC3A5}"/>
    <cellStyle name="Normal 4 3 5 3 2 3" xfId="24123" xr:uid="{071B0FE6-B701-477A-A112-0CD75E089730}"/>
    <cellStyle name="Normal 4 3 5 3 3" xfId="11407" xr:uid="{CED43166-5320-4C33-9C64-3C4B7B5AF145}"/>
    <cellStyle name="Normal 4 3 5 3 3 2" xfId="28347" xr:uid="{E5BAA7D7-665B-4D27-AD89-95653674CED8}"/>
    <cellStyle name="Normal 4 3 5 3 4" xfId="19899" xr:uid="{AC0BBB28-2AA2-4258-A641-C9BB08A60C42}"/>
    <cellStyle name="Normal 4 3 5 4" xfId="5071" xr:uid="{9A2481BC-47BD-45F4-BFED-E7C36D0CF1D9}"/>
    <cellStyle name="Normal 4 3 5 4 2" xfId="13519" xr:uid="{EFB34F77-6E4C-42F7-9EDC-E4E0EAA565FB}"/>
    <cellStyle name="Normal 4 3 5 4 2 2" xfId="30459" xr:uid="{DE3C1D1E-747D-4149-ACC9-3346E09CB938}"/>
    <cellStyle name="Normal 4 3 5 4 3" xfId="22011" xr:uid="{9CE658DF-380A-4E7B-99D5-2AD95D294FAF}"/>
    <cellStyle name="Normal 4 3 5 5" xfId="9295" xr:uid="{76DC7CA5-DF61-4534-A1CE-3FF9979CA6D6}"/>
    <cellStyle name="Normal 4 3 5 5 2" xfId="26235" xr:uid="{CAF173D1-9D78-4086-8530-8150E2A8AEA5}"/>
    <cellStyle name="Normal 4 3 5 6" xfId="17787" xr:uid="{030D80FC-A160-45C9-8F9D-76989C038CE1}"/>
    <cellStyle name="Normal 4 3 6" xfId="1191" xr:uid="{7FD7766C-7091-4048-85D3-78AB0AC03433}"/>
    <cellStyle name="Normal 4 3 6 2" xfId="2253" xr:uid="{22FDAF72-15B4-4223-8209-881903745177}"/>
    <cellStyle name="Normal 4 3 6 2 2" xfId="4365" xr:uid="{0F2164C4-64B6-41F8-BCB9-888EA75D11B9}"/>
    <cellStyle name="Normal 4 3 6 2 2 2" xfId="8591" xr:uid="{E4E0EC5B-9195-40D8-AA3D-D5B0DC2C9517}"/>
    <cellStyle name="Normal 4 3 6 2 2 2 2" xfId="17039" xr:uid="{A74BDCB2-E631-47E8-974D-0261CA1A5C91}"/>
    <cellStyle name="Normal 4 3 6 2 2 2 2 2" xfId="33979" xr:uid="{4D71F9D3-4C9D-45C7-B1A1-84C43ECCDD04}"/>
    <cellStyle name="Normal 4 3 6 2 2 2 3" xfId="25531" xr:uid="{83264FDB-94C6-48A1-9F33-FE3047AAC57C}"/>
    <cellStyle name="Normal 4 3 6 2 2 3" xfId="12815" xr:uid="{28C2B129-14A9-4492-A2B2-E90CB042C99D}"/>
    <cellStyle name="Normal 4 3 6 2 2 3 2" xfId="29755" xr:uid="{72624466-4247-4F16-A27D-9AF84AF78B8B}"/>
    <cellStyle name="Normal 4 3 6 2 2 4" xfId="21307" xr:uid="{4742567C-872E-4AB8-8262-53AD2A43951E}"/>
    <cellStyle name="Normal 4 3 6 2 3" xfId="6479" xr:uid="{4A06DD8D-1F03-4B71-94BA-6B73A3DC85C2}"/>
    <cellStyle name="Normal 4 3 6 2 3 2" xfId="14927" xr:uid="{20274034-5814-4CA3-B1F5-BC70022BFD39}"/>
    <cellStyle name="Normal 4 3 6 2 3 2 2" xfId="31867" xr:uid="{44C7985F-E92C-4C2C-B1B0-83C1CF14C878}"/>
    <cellStyle name="Normal 4 3 6 2 3 3" xfId="23419" xr:uid="{2F5C4F2F-39E4-4C7E-9EA2-2E707D7A93CA}"/>
    <cellStyle name="Normal 4 3 6 2 4" xfId="10703" xr:uid="{3A3880F0-CD21-446F-98C7-F4122B9C5227}"/>
    <cellStyle name="Normal 4 3 6 2 4 2" xfId="27643" xr:uid="{B7E07853-5D82-471A-B9AC-F98EEBEA5958}"/>
    <cellStyle name="Normal 4 3 6 2 5" xfId="19195" xr:uid="{0AFD64E8-17B7-42E0-AECB-1215998DE1B4}"/>
    <cellStyle name="Normal 4 3 6 3" xfId="3309" xr:uid="{4B181B7D-16C6-45A7-95D2-1B81C261E194}"/>
    <cellStyle name="Normal 4 3 6 3 2" xfId="7535" xr:uid="{D912760D-20DE-4157-8389-EB28F670A80D}"/>
    <cellStyle name="Normal 4 3 6 3 2 2" xfId="15983" xr:uid="{3B467860-C440-4222-A42B-D6C2166E839A}"/>
    <cellStyle name="Normal 4 3 6 3 2 2 2" xfId="32923" xr:uid="{986525FB-C665-4F2D-9656-7C39F3796AAF}"/>
    <cellStyle name="Normal 4 3 6 3 2 3" xfId="24475" xr:uid="{DD269498-EFAA-435D-A883-36D71CFC6C73}"/>
    <cellStyle name="Normal 4 3 6 3 3" xfId="11759" xr:uid="{62967D88-39C9-488A-897B-D21030529583}"/>
    <cellStyle name="Normal 4 3 6 3 3 2" xfId="28699" xr:uid="{118BC6E1-DCB0-499E-A467-21002D1C4E9E}"/>
    <cellStyle name="Normal 4 3 6 3 4" xfId="20251" xr:uid="{4C4C7093-E41D-48A3-BD65-E7C166AD0CF4}"/>
    <cellStyle name="Normal 4 3 6 4" xfId="5423" xr:uid="{111D08D5-16EB-4921-8300-2AEA3ED0C134}"/>
    <cellStyle name="Normal 4 3 6 4 2" xfId="13871" xr:uid="{BE26B31D-3B77-4ADC-BC21-58A6ABE56C2D}"/>
    <cellStyle name="Normal 4 3 6 4 2 2" xfId="30811" xr:uid="{66FA4F7D-1CF2-421A-AF98-5144FAFE2F4C}"/>
    <cellStyle name="Normal 4 3 6 4 3" xfId="22363" xr:uid="{6761E408-728B-4286-9DCA-76AE99938E73}"/>
    <cellStyle name="Normal 4 3 6 5" xfId="9647" xr:uid="{59667DD2-2C01-44A6-A3C9-CAC967F1CACE}"/>
    <cellStyle name="Normal 4 3 6 5 2" xfId="26587" xr:uid="{9DBDE086-E12E-4C07-A9BC-778103DB4D14}"/>
    <cellStyle name="Normal 4 3 6 6" xfId="18139" xr:uid="{AF6F14A5-714C-4893-A4C8-0F890B06E5A4}"/>
    <cellStyle name="Normal 4 3 7" xfId="1373" xr:uid="{BC7683C5-60D4-4A03-953D-33412D597CA9}"/>
    <cellStyle name="Normal 4 3 7 2" xfId="2429" xr:uid="{DCEB6851-25BD-4DE5-8106-BD4D31B2D294}"/>
    <cellStyle name="Normal 4 3 7 2 2" xfId="4541" xr:uid="{D692F52D-55E7-46A4-87C0-8FF9A19ECECC}"/>
    <cellStyle name="Normal 4 3 7 2 2 2" xfId="8767" xr:uid="{944029BB-F7FF-4719-924B-76869ABDB28E}"/>
    <cellStyle name="Normal 4 3 7 2 2 2 2" xfId="17215" xr:uid="{743F72A3-9690-42E1-A100-F09B526C8D90}"/>
    <cellStyle name="Normal 4 3 7 2 2 2 2 2" xfId="34155" xr:uid="{1B417425-908B-40A0-A2B8-58472ECC4648}"/>
    <cellStyle name="Normal 4 3 7 2 2 2 3" xfId="25707" xr:uid="{96E07182-FEEC-4053-BD47-9C077E39042B}"/>
    <cellStyle name="Normal 4 3 7 2 2 3" xfId="12991" xr:uid="{C82440A4-66B7-4A5C-B617-30E38D3D4567}"/>
    <cellStyle name="Normal 4 3 7 2 2 3 2" xfId="29931" xr:uid="{64A321CE-585F-4978-BAEC-B4ACF65AA79E}"/>
    <cellStyle name="Normal 4 3 7 2 2 4" xfId="21483" xr:uid="{37E2D27B-09F4-465E-A97D-F216F130DB75}"/>
    <cellStyle name="Normal 4 3 7 2 3" xfId="6655" xr:uid="{EE0BAF56-EB5A-44E0-ABB4-A883C9417D8B}"/>
    <cellStyle name="Normal 4 3 7 2 3 2" xfId="15103" xr:uid="{7E38C922-DA9B-4F8D-B22E-47228604A76B}"/>
    <cellStyle name="Normal 4 3 7 2 3 2 2" xfId="32043" xr:uid="{0AB59133-BC1C-4081-842A-4BD781C2DBEE}"/>
    <cellStyle name="Normal 4 3 7 2 3 3" xfId="23595" xr:uid="{4515B18B-E8D0-4B34-BDE2-EA51C91213A0}"/>
    <cellStyle name="Normal 4 3 7 2 4" xfId="10879" xr:uid="{A7538DF1-4C81-4B75-9DFA-7EE20917666E}"/>
    <cellStyle name="Normal 4 3 7 2 4 2" xfId="27819" xr:uid="{A5D8A1B6-A1A9-42E8-9A79-8968AB6710E2}"/>
    <cellStyle name="Normal 4 3 7 2 5" xfId="19371" xr:uid="{2CBA58E4-5F21-4F15-BCC3-1337EED04D03}"/>
    <cellStyle name="Normal 4 3 7 3" xfId="3485" xr:uid="{430E8EE6-63AE-4393-9FDB-EA6C31171DE9}"/>
    <cellStyle name="Normal 4 3 7 3 2" xfId="7711" xr:uid="{98E56639-AC07-4E18-84CC-B8F71E1AEA4B}"/>
    <cellStyle name="Normal 4 3 7 3 2 2" xfId="16159" xr:uid="{8D2B182A-242E-465F-8FDC-9B2338A7C9C6}"/>
    <cellStyle name="Normal 4 3 7 3 2 2 2" xfId="33099" xr:uid="{2EA10179-7BE0-489A-B05C-88768C7A833F}"/>
    <cellStyle name="Normal 4 3 7 3 2 3" xfId="24651" xr:uid="{71BCAF9D-D2FC-4DC9-AA02-BC055AEE41F3}"/>
    <cellStyle name="Normal 4 3 7 3 3" xfId="11935" xr:uid="{FD325DD2-64D4-42C5-89B7-F8377873C6AE}"/>
    <cellStyle name="Normal 4 3 7 3 3 2" xfId="28875" xr:uid="{A6045B7F-A0CD-4CEB-A2E7-E1D27A5E2E94}"/>
    <cellStyle name="Normal 4 3 7 3 4" xfId="20427" xr:uid="{3689055E-7E36-4BBC-B72E-88C2C1A0ED1C}"/>
    <cellStyle name="Normal 4 3 7 4" xfId="5599" xr:uid="{CBCEB5BE-F2A7-47F3-BD58-D10EC360CEAB}"/>
    <cellStyle name="Normal 4 3 7 4 2" xfId="14047" xr:uid="{DB280358-C328-4C3F-AF7D-3DB73195C6F0}"/>
    <cellStyle name="Normal 4 3 7 4 2 2" xfId="30987" xr:uid="{C38F2D0B-BDD1-47FA-8F81-058E9DE49108}"/>
    <cellStyle name="Normal 4 3 7 4 3" xfId="22539" xr:uid="{530C6F60-4F14-47E1-8D95-B2F78C8BB608}"/>
    <cellStyle name="Normal 4 3 7 5" xfId="9823" xr:uid="{3CB6088A-04E3-4B74-B217-6EA7B8B251B2}"/>
    <cellStyle name="Normal 4 3 7 5 2" xfId="26763" xr:uid="{34F3C1CF-66E0-46E7-8C26-9B38A10965A3}"/>
    <cellStyle name="Normal 4 3 7 6" xfId="18315" xr:uid="{A76FF85C-3021-44BA-89B9-35B268FA87E1}"/>
    <cellStyle name="Normal 4 3 8" xfId="1549" xr:uid="{581651EF-02B4-41B2-898A-6E52C1ED3A2E}"/>
    <cellStyle name="Normal 4 3 8 2" xfId="3661" xr:uid="{5515FA7F-261E-44A8-B309-8BB56E7667B5}"/>
    <cellStyle name="Normal 4 3 8 2 2" xfId="7887" xr:uid="{2C7F90A4-2C1D-4C30-94FB-24E5D14B33A3}"/>
    <cellStyle name="Normal 4 3 8 2 2 2" xfId="16335" xr:uid="{EEC03AF7-F270-4389-859A-D87FAC70B6F9}"/>
    <cellStyle name="Normal 4 3 8 2 2 2 2" xfId="33275" xr:uid="{40ABB83A-32F7-4C31-94B4-E0896960ADBA}"/>
    <cellStyle name="Normal 4 3 8 2 2 3" xfId="24827" xr:uid="{A83E6AC6-997E-4AB2-AA61-DB8A35FEFC32}"/>
    <cellStyle name="Normal 4 3 8 2 3" xfId="12111" xr:uid="{19064555-AAD6-4D39-8A25-046E3DD30526}"/>
    <cellStyle name="Normal 4 3 8 2 3 2" xfId="29051" xr:uid="{C9853268-CFB4-4506-88B7-C234D04C6702}"/>
    <cellStyle name="Normal 4 3 8 2 4" xfId="20603" xr:uid="{B5863414-13F3-47B0-9EE7-14DB28F0F698}"/>
    <cellStyle name="Normal 4 3 8 3" xfId="5775" xr:uid="{EFAD4226-3812-42A7-B2CB-69D5158146CA}"/>
    <cellStyle name="Normal 4 3 8 3 2" xfId="14223" xr:uid="{F41F32FC-290A-4A71-AEB6-7CBA884FCD68}"/>
    <cellStyle name="Normal 4 3 8 3 2 2" xfId="31163" xr:uid="{D3DC9EA4-9E67-451D-B0A4-89F96C3A3D10}"/>
    <cellStyle name="Normal 4 3 8 3 3" xfId="22715" xr:uid="{4B0A3753-0CA1-46C0-8781-67A578174FAD}"/>
    <cellStyle name="Normal 4 3 8 4" xfId="9999" xr:uid="{A95FB33F-1F60-4D9A-8143-1B07CE963D5A}"/>
    <cellStyle name="Normal 4 3 8 4 2" xfId="26939" xr:uid="{7C18E3BC-5CE2-43AD-8658-60A5CF9E501E}"/>
    <cellStyle name="Normal 4 3 8 5" xfId="18491" xr:uid="{2FF651EB-912B-41C9-9A76-AEA3B0F863E6}"/>
    <cellStyle name="Normal 4 3 9" xfId="2605" xr:uid="{07B29750-083F-43D1-8609-304158C427B5}"/>
    <cellStyle name="Normal 4 3 9 2" xfId="6831" xr:uid="{22EB978F-269A-4200-86FF-05D48B6B6B8F}"/>
    <cellStyle name="Normal 4 3 9 2 2" xfId="15279" xr:uid="{42AA3C95-142A-453A-AEB7-5D941458BC78}"/>
    <cellStyle name="Normal 4 3 9 2 2 2" xfId="32219" xr:uid="{34B7364D-C452-4FE6-BED0-59878C9B51BB}"/>
    <cellStyle name="Normal 4 3 9 2 3" xfId="23771" xr:uid="{A2FB7CBC-F66C-4C6C-B4EA-D83CF6425935}"/>
    <cellStyle name="Normal 4 3 9 3" xfId="11055" xr:uid="{E5514B0E-D651-4B54-9852-9CFBBE51A8BA}"/>
    <cellStyle name="Normal 4 3 9 3 2" xfId="27995" xr:uid="{A6347769-5876-4BF5-B173-814752DD11E3}"/>
    <cellStyle name="Normal 4 3 9 4" xfId="19547" xr:uid="{5D2D101D-C926-4530-8ABA-4ECC900D1CC8}"/>
    <cellStyle name="Normal 4 4" xfId="365" xr:uid="{BC2963F4-A6B0-4EA9-86A8-B65FEF8CD947}"/>
    <cellStyle name="Normal 4 4 10" xfId="4721" xr:uid="{501CEF6A-F97C-4263-829F-6D278DEE6712}"/>
    <cellStyle name="Normal 4 4 10 2" xfId="13170" xr:uid="{4598D851-6AB0-42BE-9008-A58540713C9F}"/>
    <cellStyle name="Normal 4 4 10 2 2" xfId="30110" xr:uid="{72196CE0-EA44-4FD0-88FA-844A9C04E2BC}"/>
    <cellStyle name="Normal 4 4 10 3" xfId="21662" xr:uid="{7A41D9C1-EA28-4598-8B57-5F1FB623C89F}"/>
    <cellStyle name="Normal 4 4 11" xfId="8946" xr:uid="{69DDCE1D-34CF-4E62-BDED-4BA50D7BB1D8}"/>
    <cellStyle name="Normal 4 4 11 2" xfId="25886" xr:uid="{A943F64D-6C4D-40B7-97B3-C7C9BCDE5486}"/>
    <cellStyle name="Normal 4 4 12" xfId="17438" xr:uid="{DA9317E3-FC17-4175-B35A-FAB30821244C}"/>
    <cellStyle name="Normal 4 4 2" xfId="366" xr:uid="{746AC6DB-1A1B-4CFA-BD24-B4F054328336}"/>
    <cellStyle name="Normal 4 4 2 10" xfId="17439" xr:uid="{6470157C-3455-4B79-B100-BDF8D3B8797B}"/>
    <cellStyle name="Normal 4 4 2 2" xfId="667" xr:uid="{09245123-462B-4C68-BA6F-2C72D0BD95D3}"/>
    <cellStyle name="Normal 4 4 2 2 2" xfId="1019" xr:uid="{CBAC18CF-2023-4042-B6A5-7D787C019461}"/>
    <cellStyle name="Normal 4 4 2 2 2 2" xfId="2081" xr:uid="{4FCE0FE3-6EDE-4611-848F-A6F1A023A825}"/>
    <cellStyle name="Normal 4 4 2 2 2 2 2" xfId="4193" xr:uid="{03EF162D-04F9-45FA-B9AC-3AD373B1D851}"/>
    <cellStyle name="Normal 4 4 2 2 2 2 2 2" xfId="8419" xr:uid="{40E42907-B5BF-43CF-9778-8CDBFAFC0F33}"/>
    <cellStyle name="Normal 4 4 2 2 2 2 2 2 2" xfId="16867" xr:uid="{605E7CA6-83EF-4385-B872-5FE5BEBD7674}"/>
    <cellStyle name="Normal 4 4 2 2 2 2 2 2 2 2" xfId="33807" xr:uid="{664AFEE8-8B4E-4955-9AB7-725583CF9F71}"/>
    <cellStyle name="Normal 4 4 2 2 2 2 2 2 3" xfId="25359" xr:uid="{4A931C6C-6241-44EA-A382-13EAD271490A}"/>
    <cellStyle name="Normal 4 4 2 2 2 2 2 3" xfId="12643" xr:uid="{B5294EF2-864E-4BA9-A0E3-1A5BD9DF72D5}"/>
    <cellStyle name="Normal 4 4 2 2 2 2 2 3 2" xfId="29583" xr:uid="{1B22EF3F-2E09-43E3-912A-367432D8CA60}"/>
    <cellStyle name="Normal 4 4 2 2 2 2 2 4" xfId="21135" xr:uid="{33FCAA15-C946-41E3-91E4-640E45D04913}"/>
    <cellStyle name="Normal 4 4 2 2 2 2 3" xfId="6307" xr:uid="{6C8FA1E8-8723-4D5F-BB7B-7F0AD50129CB}"/>
    <cellStyle name="Normal 4 4 2 2 2 2 3 2" xfId="14755" xr:uid="{706F234D-D5DF-4326-B792-F9F63B157732}"/>
    <cellStyle name="Normal 4 4 2 2 2 2 3 2 2" xfId="31695" xr:uid="{79B8438E-E28F-416B-9E99-358C3316EC86}"/>
    <cellStyle name="Normal 4 4 2 2 2 2 3 3" xfId="23247" xr:uid="{86222B32-20E6-4AFB-BF6B-2E4C41264AE1}"/>
    <cellStyle name="Normal 4 4 2 2 2 2 4" xfId="10531" xr:uid="{AB4D3885-38E0-456F-9099-B0A090B83E98}"/>
    <cellStyle name="Normal 4 4 2 2 2 2 4 2" xfId="27471" xr:uid="{1732416D-D2F8-45E3-82C5-84017F2FF1F8}"/>
    <cellStyle name="Normal 4 4 2 2 2 2 5" xfId="19023" xr:uid="{E191D94B-13E7-4FE3-9518-E63BC397BF6E}"/>
    <cellStyle name="Normal 4 4 2 2 2 3" xfId="3137" xr:uid="{24E12064-8292-48DB-A62D-28B60B6A9692}"/>
    <cellStyle name="Normal 4 4 2 2 2 3 2" xfId="7363" xr:uid="{0219EE4F-F6AB-4017-9B62-41F1C0FFA465}"/>
    <cellStyle name="Normal 4 4 2 2 2 3 2 2" xfId="15811" xr:uid="{3EDF723D-4981-4E32-A07B-F1301AE9DF4C}"/>
    <cellStyle name="Normal 4 4 2 2 2 3 2 2 2" xfId="32751" xr:uid="{9B1400AD-8DA3-45B9-B296-9823E7D2B6A5}"/>
    <cellStyle name="Normal 4 4 2 2 2 3 2 3" xfId="24303" xr:uid="{44C33255-BF1A-47BD-9D9F-7C84785B0067}"/>
    <cellStyle name="Normal 4 4 2 2 2 3 3" xfId="11587" xr:uid="{DE771898-2168-432B-8444-19C3A5BD6572}"/>
    <cellStyle name="Normal 4 4 2 2 2 3 3 2" xfId="28527" xr:uid="{9BB46720-6923-479F-B7B3-D6104D20A66E}"/>
    <cellStyle name="Normal 4 4 2 2 2 3 4" xfId="20079" xr:uid="{A50B0393-215B-4DB4-A254-1280A475A9CA}"/>
    <cellStyle name="Normal 4 4 2 2 2 4" xfId="5251" xr:uid="{75F366F9-BEB5-4DD6-96AC-9D076C01CDC4}"/>
    <cellStyle name="Normal 4 4 2 2 2 4 2" xfId="13699" xr:uid="{F367DD06-C132-4070-A2F7-34349951D62A}"/>
    <cellStyle name="Normal 4 4 2 2 2 4 2 2" xfId="30639" xr:uid="{BC27184E-345E-492B-8126-B9E46D5E9B64}"/>
    <cellStyle name="Normal 4 4 2 2 2 4 3" xfId="22191" xr:uid="{150EF3EB-19AD-4A4D-A8E5-CAAADE364D77}"/>
    <cellStyle name="Normal 4 4 2 2 2 5" xfId="9475" xr:uid="{C7D81B50-40A8-4059-9E83-E3FC4851E9E7}"/>
    <cellStyle name="Normal 4 4 2 2 2 5 2" xfId="26415" xr:uid="{EE618637-9779-4674-9050-26402025607E}"/>
    <cellStyle name="Normal 4 4 2 2 2 6" xfId="17967" xr:uid="{8BD288B3-9445-4EFB-8649-218DCF69CC10}"/>
    <cellStyle name="Normal 4 4 2 2 3" xfId="1729" xr:uid="{F18F6206-8FE4-4DD6-B263-25A0F39491D4}"/>
    <cellStyle name="Normal 4 4 2 2 3 2" xfId="3841" xr:uid="{CA1C3E08-E799-4246-AC88-11A3B35BBAC1}"/>
    <cellStyle name="Normal 4 4 2 2 3 2 2" xfId="8067" xr:uid="{F6139C79-83B2-4DA4-A958-7A1BEF1BB814}"/>
    <cellStyle name="Normal 4 4 2 2 3 2 2 2" xfId="16515" xr:uid="{EDDDE642-FEB7-4F0C-976C-6DB6E574F5AC}"/>
    <cellStyle name="Normal 4 4 2 2 3 2 2 2 2" xfId="33455" xr:uid="{2CDEF598-34FD-4806-A01B-ADFBC237D323}"/>
    <cellStyle name="Normal 4 4 2 2 3 2 2 3" xfId="25007" xr:uid="{5BEE1818-B42C-47BC-B47B-BB4FD39D7B07}"/>
    <cellStyle name="Normal 4 4 2 2 3 2 3" xfId="12291" xr:uid="{615890AA-54CD-4521-A41A-4D8632AA64FF}"/>
    <cellStyle name="Normal 4 4 2 2 3 2 3 2" xfId="29231" xr:uid="{9731D960-DF1A-4E50-8854-7D0887881119}"/>
    <cellStyle name="Normal 4 4 2 2 3 2 4" xfId="20783" xr:uid="{389E4DBF-F6D0-4130-B700-89B8F0A52F43}"/>
    <cellStyle name="Normal 4 4 2 2 3 3" xfId="5955" xr:uid="{F56DB82B-3634-49B0-BB7C-A2702E340E8E}"/>
    <cellStyle name="Normal 4 4 2 2 3 3 2" xfId="14403" xr:uid="{0315F1F8-D3D5-49A1-8A58-9E4F5935DE74}"/>
    <cellStyle name="Normal 4 4 2 2 3 3 2 2" xfId="31343" xr:uid="{2CF65717-1297-424C-B806-C69A0A12817D}"/>
    <cellStyle name="Normal 4 4 2 2 3 3 3" xfId="22895" xr:uid="{0331ADE6-1CEA-4990-A4CE-1F63F6F74113}"/>
    <cellStyle name="Normal 4 4 2 2 3 4" xfId="10179" xr:uid="{D6AC3965-8078-4AD3-ABD6-306A37A298BD}"/>
    <cellStyle name="Normal 4 4 2 2 3 4 2" xfId="27119" xr:uid="{C23247A4-A152-4377-BD36-791CD8B6DB4A}"/>
    <cellStyle name="Normal 4 4 2 2 3 5" xfId="18671" xr:uid="{654F979E-1D5A-4411-876D-2FE95FA54C66}"/>
    <cellStyle name="Normal 4 4 2 2 4" xfId="2785" xr:uid="{742C5569-7020-4D70-9D06-ED673E9FDA50}"/>
    <cellStyle name="Normal 4 4 2 2 4 2" xfId="7011" xr:uid="{36968CF4-8875-4E95-B64E-B52CCDB19077}"/>
    <cellStyle name="Normal 4 4 2 2 4 2 2" xfId="15459" xr:uid="{3B0CA930-829E-4C6F-969D-41E39C33739D}"/>
    <cellStyle name="Normal 4 4 2 2 4 2 2 2" xfId="32399" xr:uid="{8358384F-C6CA-491B-A2BC-295BA51E1A63}"/>
    <cellStyle name="Normal 4 4 2 2 4 2 3" xfId="23951" xr:uid="{26B5ECBA-06E5-4284-A5A9-1A702A0CE635}"/>
    <cellStyle name="Normal 4 4 2 2 4 3" xfId="11235" xr:uid="{1AD4C38A-554A-4FAC-9A02-4F5CA2C02D55}"/>
    <cellStyle name="Normal 4 4 2 2 4 3 2" xfId="28175" xr:uid="{E837167A-93FD-4048-80FC-2B52ABB8F855}"/>
    <cellStyle name="Normal 4 4 2 2 4 4" xfId="19727" xr:uid="{787E6499-AF67-4FDC-B8EA-D6FB621C8ADA}"/>
    <cellStyle name="Normal 4 4 2 2 5" xfId="4899" xr:uid="{7B79B8C0-1038-4602-81BB-B42BF242C318}"/>
    <cellStyle name="Normal 4 4 2 2 5 2" xfId="13347" xr:uid="{CD2D0928-F7B0-466D-828D-95068F695DF4}"/>
    <cellStyle name="Normal 4 4 2 2 5 2 2" xfId="30287" xr:uid="{8EE022BB-1299-4324-8010-7785520813CF}"/>
    <cellStyle name="Normal 4 4 2 2 5 3" xfId="21839" xr:uid="{5CF97F70-255F-43E0-90C0-2CC41A2C3490}"/>
    <cellStyle name="Normal 4 4 2 2 6" xfId="9123" xr:uid="{769A58D4-0774-4F33-B249-76FB927279EC}"/>
    <cellStyle name="Normal 4 4 2 2 6 2" xfId="26063" xr:uid="{19C7D0CE-02EF-4743-A4DC-2D600DC2A104}"/>
    <cellStyle name="Normal 4 4 2 2 7" xfId="17615" xr:uid="{F10391A7-5449-4A6C-B6C5-40CD8508D9BC}"/>
    <cellStyle name="Normal 4 4 2 3" xfId="843" xr:uid="{90D66F99-EBCF-480E-873B-2F3364AB677E}"/>
    <cellStyle name="Normal 4 4 2 3 2" xfId="1905" xr:uid="{5AE1559B-7585-4517-A6AE-6014697DE055}"/>
    <cellStyle name="Normal 4 4 2 3 2 2" xfId="4017" xr:uid="{F6C3BD1E-6D2C-472D-8A7F-93FAE768FA83}"/>
    <cellStyle name="Normal 4 4 2 3 2 2 2" xfId="8243" xr:uid="{861A4C4A-A380-4463-B913-47B47EF17B4C}"/>
    <cellStyle name="Normal 4 4 2 3 2 2 2 2" xfId="16691" xr:uid="{EDBAAC38-9D87-4867-8D47-C0F3CE7F3404}"/>
    <cellStyle name="Normal 4 4 2 3 2 2 2 2 2" xfId="33631" xr:uid="{0CB95FB7-533D-464F-AA16-24E99006E65E}"/>
    <cellStyle name="Normal 4 4 2 3 2 2 2 3" xfId="25183" xr:uid="{66FDFEFA-2F3C-4467-B5B4-3FA092B3A81A}"/>
    <cellStyle name="Normal 4 4 2 3 2 2 3" xfId="12467" xr:uid="{F88A698B-530B-4526-80BB-E45D15E076DA}"/>
    <cellStyle name="Normal 4 4 2 3 2 2 3 2" xfId="29407" xr:uid="{A8EC092C-7803-47AC-A414-2D40901BA795}"/>
    <cellStyle name="Normal 4 4 2 3 2 2 4" xfId="20959" xr:uid="{756A9510-4A0B-4E0C-8872-C620142EFE79}"/>
    <cellStyle name="Normal 4 4 2 3 2 3" xfId="6131" xr:uid="{12B3E1F5-A424-4F41-96F1-58B33840B7CA}"/>
    <cellStyle name="Normal 4 4 2 3 2 3 2" xfId="14579" xr:uid="{1FD9571A-959B-44F3-8E93-3F66790EEA2A}"/>
    <cellStyle name="Normal 4 4 2 3 2 3 2 2" xfId="31519" xr:uid="{1745AD23-BD75-4EBA-92FA-DB705B1B3C7D}"/>
    <cellStyle name="Normal 4 4 2 3 2 3 3" xfId="23071" xr:uid="{7B205C36-B00A-4AA5-B4B0-49CCB79B11FA}"/>
    <cellStyle name="Normal 4 4 2 3 2 4" xfId="10355" xr:uid="{BE2F7C40-3275-4B90-8235-7F2DA03E0C31}"/>
    <cellStyle name="Normal 4 4 2 3 2 4 2" xfId="27295" xr:uid="{27D7EF71-0998-4F87-A4B6-D733C7B35CB3}"/>
    <cellStyle name="Normal 4 4 2 3 2 5" xfId="18847" xr:uid="{DCC95BDC-FF39-403D-A04A-17D7400DFE66}"/>
    <cellStyle name="Normal 4 4 2 3 3" xfId="2961" xr:uid="{2D641B60-E364-4669-912C-E882DDF52DFB}"/>
    <cellStyle name="Normal 4 4 2 3 3 2" xfId="7187" xr:uid="{6E12C40B-0478-47D1-9FAE-A87B30854B72}"/>
    <cellStyle name="Normal 4 4 2 3 3 2 2" xfId="15635" xr:uid="{BD3AB9FD-C569-4BF2-AAD9-42ECDE9AE057}"/>
    <cellStyle name="Normal 4 4 2 3 3 2 2 2" xfId="32575" xr:uid="{33955238-C5D2-466A-AA09-250D0ABE0808}"/>
    <cellStyle name="Normal 4 4 2 3 3 2 3" xfId="24127" xr:uid="{29A2329D-94D1-4493-81C5-134A50590118}"/>
    <cellStyle name="Normal 4 4 2 3 3 3" xfId="11411" xr:uid="{6E7854F7-5F63-4A47-9D35-32ACB71A071F}"/>
    <cellStyle name="Normal 4 4 2 3 3 3 2" xfId="28351" xr:uid="{A61188DF-07C5-46F1-B8C7-CB8790F45566}"/>
    <cellStyle name="Normal 4 4 2 3 3 4" xfId="19903" xr:uid="{29D50A90-9A4D-4811-AE35-821B8FD83324}"/>
    <cellStyle name="Normal 4 4 2 3 4" xfId="5075" xr:uid="{2343DD50-A1E2-4D41-9726-58A691AF8B86}"/>
    <cellStyle name="Normal 4 4 2 3 4 2" xfId="13523" xr:uid="{74F257CB-C303-4359-B13C-2BBA72B610A7}"/>
    <cellStyle name="Normal 4 4 2 3 4 2 2" xfId="30463" xr:uid="{78ED04C5-3CC3-4DE3-9F50-03A47304D2CA}"/>
    <cellStyle name="Normal 4 4 2 3 4 3" xfId="22015" xr:uid="{31A6D618-92DF-4376-B9F7-6A1CE55CA599}"/>
    <cellStyle name="Normal 4 4 2 3 5" xfId="9299" xr:uid="{24C2C7C4-537E-4CF2-AC1E-B4DE93410545}"/>
    <cellStyle name="Normal 4 4 2 3 5 2" xfId="26239" xr:uid="{1AFA505C-2277-4CFB-99A0-0F1DDF9635E6}"/>
    <cellStyle name="Normal 4 4 2 3 6" xfId="17791" xr:uid="{7100C2EE-2A6B-476A-BBEC-6B332C67425F}"/>
    <cellStyle name="Normal 4 4 2 4" xfId="1195" xr:uid="{A42CF220-3426-4624-A5EA-0840B5BDF329}"/>
    <cellStyle name="Normal 4 4 2 4 2" xfId="2257" xr:uid="{5EAA3BE7-B807-4425-A853-35F35C0249FB}"/>
    <cellStyle name="Normal 4 4 2 4 2 2" xfId="4369" xr:uid="{046FD424-E8D2-4F7F-84A9-B688893CE7F0}"/>
    <cellStyle name="Normal 4 4 2 4 2 2 2" xfId="8595" xr:uid="{F954BBE3-199A-4336-BB46-875DA05F7AD3}"/>
    <cellStyle name="Normal 4 4 2 4 2 2 2 2" xfId="17043" xr:uid="{54F10D9D-CC92-444F-80E9-E64AD6B97749}"/>
    <cellStyle name="Normal 4 4 2 4 2 2 2 2 2" xfId="33983" xr:uid="{63223015-2718-4684-9870-39E84CB1725A}"/>
    <cellStyle name="Normal 4 4 2 4 2 2 2 3" xfId="25535" xr:uid="{7D078755-E2AB-4938-8033-820AB134355A}"/>
    <cellStyle name="Normal 4 4 2 4 2 2 3" xfId="12819" xr:uid="{3A83E543-B238-476D-9C0C-28CA34464002}"/>
    <cellStyle name="Normal 4 4 2 4 2 2 3 2" xfId="29759" xr:uid="{9A510BB3-3D18-4694-9AD1-5B7A53739A79}"/>
    <cellStyle name="Normal 4 4 2 4 2 2 4" xfId="21311" xr:uid="{55DF6C40-7BED-4844-AB26-3FFA857C500E}"/>
    <cellStyle name="Normal 4 4 2 4 2 3" xfId="6483" xr:uid="{D57A9B54-B5F4-4942-A655-86C3DB2A03C8}"/>
    <cellStyle name="Normal 4 4 2 4 2 3 2" xfId="14931" xr:uid="{1F411FB2-8A18-414B-8A52-80BAEA858DBE}"/>
    <cellStyle name="Normal 4 4 2 4 2 3 2 2" xfId="31871" xr:uid="{AC0AECD0-DBE0-4738-9B11-AE66AA05F407}"/>
    <cellStyle name="Normal 4 4 2 4 2 3 3" xfId="23423" xr:uid="{12B196B6-C7F4-4EBB-AB11-BB41D60CB2FE}"/>
    <cellStyle name="Normal 4 4 2 4 2 4" xfId="10707" xr:uid="{5A433F1E-2604-4DEB-BB83-5613CD684448}"/>
    <cellStyle name="Normal 4 4 2 4 2 4 2" xfId="27647" xr:uid="{420FC954-883E-4B87-9E92-FE11F77170DD}"/>
    <cellStyle name="Normal 4 4 2 4 2 5" xfId="19199" xr:uid="{954C76AA-2F0A-490A-A424-2CD958EF48F5}"/>
    <cellStyle name="Normal 4 4 2 4 3" xfId="3313" xr:uid="{E986E8E0-0653-43D4-A319-DEE1B3DAB978}"/>
    <cellStyle name="Normal 4 4 2 4 3 2" xfId="7539" xr:uid="{558665E2-D5B5-4BA1-A8F6-DC7A1863EBF0}"/>
    <cellStyle name="Normal 4 4 2 4 3 2 2" xfId="15987" xr:uid="{BE31EF22-5AFC-4658-AF7F-7E72A639F56F}"/>
    <cellStyle name="Normal 4 4 2 4 3 2 2 2" xfId="32927" xr:uid="{80D19BD8-AE82-4E57-8A41-8697D6DF3D53}"/>
    <cellStyle name="Normal 4 4 2 4 3 2 3" xfId="24479" xr:uid="{3CAC008A-BD99-4C20-A83F-3A5EC001E00F}"/>
    <cellStyle name="Normal 4 4 2 4 3 3" xfId="11763" xr:uid="{E8E9BBE5-2C25-4E55-8FB2-5A4990DD2449}"/>
    <cellStyle name="Normal 4 4 2 4 3 3 2" xfId="28703" xr:uid="{4288F6EF-5B5B-4F0A-9741-90F9162A226C}"/>
    <cellStyle name="Normal 4 4 2 4 3 4" xfId="20255" xr:uid="{9A0325EF-27EE-43E0-9E42-6C9E49C17135}"/>
    <cellStyle name="Normal 4 4 2 4 4" xfId="5427" xr:uid="{981D6CFF-8BDE-4ED1-951A-B40DC57A8EDB}"/>
    <cellStyle name="Normal 4 4 2 4 4 2" xfId="13875" xr:uid="{18C33156-07A1-4E96-BD6C-FAD4088C6EB3}"/>
    <cellStyle name="Normal 4 4 2 4 4 2 2" xfId="30815" xr:uid="{4713DE74-1696-4311-BD3F-7FA55802A7B6}"/>
    <cellStyle name="Normal 4 4 2 4 4 3" xfId="22367" xr:uid="{F0216611-649E-40FA-97D9-C3CA5FAF8E08}"/>
    <cellStyle name="Normal 4 4 2 4 5" xfId="9651" xr:uid="{61C2E314-867A-4570-A148-D112CD146288}"/>
    <cellStyle name="Normal 4 4 2 4 5 2" xfId="26591" xr:uid="{EBE445A4-5624-4715-9655-1C744BEE272B}"/>
    <cellStyle name="Normal 4 4 2 4 6" xfId="18143" xr:uid="{98F9EFFD-FB7F-4102-AC3C-2C4053AFD448}"/>
    <cellStyle name="Normal 4 4 2 5" xfId="1377" xr:uid="{69CDB733-46C8-4349-B1F7-659994BDBA0C}"/>
    <cellStyle name="Normal 4 4 2 5 2" xfId="2433" xr:uid="{0766D70B-A08A-43A5-B91E-C3761A0315BC}"/>
    <cellStyle name="Normal 4 4 2 5 2 2" xfId="4545" xr:uid="{7E4A620A-9069-4DF5-9F6D-1D8EFAC4FA68}"/>
    <cellStyle name="Normal 4 4 2 5 2 2 2" xfId="8771" xr:uid="{8ECF9513-D3CB-4898-BBCF-E0A5AEB3FAFA}"/>
    <cellStyle name="Normal 4 4 2 5 2 2 2 2" xfId="17219" xr:uid="{761CB342-D709-48D2-A438-EC8F50235A25}"/>
    <cellStyle name="Normal 4 4 2 5 2 2 2 2 2" xfId="34159" xr:uid="{FE9780D8-AD34-4A02-8354-B14EF89D2116}"/>
    <cellStyle name="Normal 4 4 2 5 2 2 2 3" xfId="25711" xr:uid="{A07167BE-8468-473B-8135-B3427DA4C5A3}"/>
    <cellStyle name="Normal 4 4 2 5 2 2 3" xfId="12995" xr:uid="{713359BE-3BA4-496F-A6FA-87D5E06ED58E}"/>
    <cellStyle name="Normal 4 4 2 5 2 2 3 2" xfId="29935" xr:uid="{5EA2CB84-B788-4C07-8AA7-E5D03520EA49}"/>
    <cellStyle name="Normal 4 4 2 5 2 2 4" xfId="21487" xr:uid="{43C2BA6C-13A4-49DD-9EAE-EAF3EBA2B9C9}"/>
    <cellStyle name="Normal 4 4 2 5 2 3" xfId="6659" xr:uid="{740A992B-A731-48FD-8268-AB73957535DA}"/>
    <cellStyle name="Normal 4 4 2 5 2 3 2" xfId="15107" xr:uid="{BDBF6525-7E51-490E-997E-E914BC455173}"/>
    <cellStyle name="Normal 4 4 2 5 2 3 2 2" xfId="32047" xr:uid="{4CE99ACF-ED45-49AF-8152-072BFE5F4D85}"/>
    <cellStyle name="Normal 4 4 2 5 2 3 3" xfId="23599" xr:uid="{3F252CDC-3F72-4EAB-BD7E-A9F0BB14E204}"/>
    <cellStyle name="Normal 4 4 2 5 2 4" xfId="10883" xr:uid="{AFADE38C-D038-499A-A9AD-32D788F16E2E}"/>
    <cellStyle name="Normal 4 4 2 5 2 4 2" xfId="27823" xr:uid="{64615FE0-7332-4C0A-8EBF-2D15533A77D8}"/>
    <cellStyle name="Normal 4 4 2 5 2 5" xfId="19375" xr:uid="{070B0D6C-DAE3-4442-B90A-4EB72C278EA1}"/>
    <cellStyle name="Normal 4 4 2 5 3" xfId="3489" xr:uid="{540339E2-64EE-46ED-8730-C45BE6F1C5F5}"/>
    <cellStyle name="Normal 4 4 2 5 3 2" xfId="7715" xr:uid="{6BFE9A88-230F-4294-AA4B-2D053D6F9A88}"/>
    <cellStyle name="Normal 4 4 2 5 3 2 2" xfId="16163" xr:uid="{CF16E99F-4CB6-42C1-956B-4BAB1BC62F6D}"/>
    <cellStyle name="Normal 4 4 2 5 3 2 2 2" xfId="33103" xr:uid="{B4116844-2510-4752-9B7B-3B2942CABD94}"/>
    <cellStyle name="Normal 4 4 2 5 3 2 3" xfId="24655" xr:uid="{01D13498-D96A-46C6-A517-65C863584CC9}"/>
    <cellStyle name="Normal 4 4 2 5 3 3" xfId="11939" xr:uid="{4F0610B3-6429-4241-88DA-A25FB93F6CE8}"/>
    <cellStyle name="Normal 4 4 2 5 3 3 2" xfId="28879" xr:uid="{84AD424A-38B1-4127-AC3B-5B5C62146915}"/>
    <cellStyle name="Normal 4 4 2 5 3 4" xfId="20431" xr:uid="{6D5E34D9-2310-4D53-96CE-04E7E58F427B}"/>
    <cellStyle name="Normal 4 4 2 5 4" xfId="5603" xr:uid="{55F5CD44-B759-44B6-92AD-0EDBB80950FC}"/>
    <cellStyle name="Normal 4 4 2 5 4 2" xfId="14051" xr:uid="{71880756-26AB-4A3F-9447-69DBAEF1FB8F}"/>
    <cellStyle name="Normal 4 4 2 5 4 2 2" xfId="30991" xr:uid="{E29A9438-A1B6-4CB6-96C6-12298D8B6664}"/>
    <cellStyle name="Normal 4 4 2 5 4 3" xfId="22543" xr:uid="{8D7E8DFE-C960-49B4-9DA0-474C0FC591D0}"/>
    <cellStyle name="Normal 4 4 2 5 5" xfId="9827" xr:uid="{290C94F5-A57D-4F38-BC85-63C7E6622A86}"/>
    <cellStyle name="Normal 4 4 2 5 5 2" xfId="26767" xr:uid="{A353C4B6-AA29-4E8D-9728-6A625EF49711}"/>
    <cellStyle name="Normal 4 4 2 5 6" xfId="18319" xr:uid="{BBC04313-1BCE-45EC-A78C-211D25515E28}"/>
    <cellStyle name="Normal 4 4 2 6" xfId="1553" xr:uid="{88D1711B-3C40-4440-A069-601945297313}"/>
    <cellStyle name="Normal 4 4 2 6 2" xfId="3665" xr:uid="{1F9891C8-9F30-47E7-B8F4-3992F8A18998}"/>
    <cellStyle name="Normal 4 4 2 6 2 2" xfId="7891" xr:uid="{362FE19E-10F6-4333-98BB-68079C0F8291}"/>
    <cellStyle name="Normal 4 4 2 6 2 2 2" xfId="16339" xr:uid="{A67C921F-79CC-4034-9968-B27D15538A73}"/>
    <cellStyle name="Normal 4 4 2 6 2 2 2 2" xfId="33279" xr:uid="{1D1817DC-4C8C-4B8C-9237-C9EF2753620B}"/>
    <cellStyle name="Normal 4 4 2 6 2 2 3" xfId="24831" xr:uid="{8C9B0EE0-5DCA-4E84-944B-72C8E4BC0AA2}"/>
    <cellStyle name="Normal 4 4 2 6 2 3" xfId="12115" xr:uid="{E74C414F-DBB4-4DD6-AC7B-2B93DE34CE82}"/>
    <cellStyle name="Normal 4 4 2 6 2 3 2" xfId="29055" xr:uid="{1332F7DF-1AFC-4FAA-BC11-39F1443CE490}"/>
    <cellStyle name="Normal 4 4 2 6 2 4" xfId="20607" xr:uid="{AEAF5315-2B7B-46C8-A71F-4117B9BC5CC4}"/>
    <cellStyle name="Normal 4 4 2 6 3" xfId="5779" xr:uid="{40D79A2B-C803-4EE7-9335-D55E5ECF72D1}"/>
    <cellStyle name="Normal 4 4 2 6 3 2" xfId="14227" xr:uid="{D3B17DBF-E662-4ABA-B5C4-EA83CB2E58E6}"/>
    <cellStyle name="Normal 4 4 2 6 3 2 2" xfId="31167" xr:uid="{1258F1AF-9E0B-43C1-8031-F807CEC2F1B8}"/>
    <cellStyle name="Normal 4 4 2 6 3 3" xfId="22719" xr:uid="{65060193-0959-4503-BA79-9CB3CE8A9A1A}"/>
    <cellStyle name="Normal 4 4 2 6 4" xfId="10003" xr:uid="{5ABB9AD9-C862-49A6-9922-BD54314E6E62}"/>
    <cellStyle name="Normal 4 4 2 6 4 2" xfId="26943" xr:uid="{F6CE67D0-F633-4731-93F9-5AB727779175}"/>
    <cellStyle name="Normal 4 4 2 6 5" xfId="18495" xr:uid="{F6AE2D20-5AC2-4F16-B4ED-418649A7A0D0}"/>
    <cellStyle name="Normal 4 4 2 7" xfId="2609" xr:uid="{BF614274-00B7-423B-8540-6951E1494AF2}"/>
    <cellStyle name="Normal 4 4 2 7 2" xfId="6835" xr:uid="{8BB5AA43-1CFC-4868-B310-83B34156F763}"/>
    <cellStyle name="Normal 4 4 2 7 2 2" xfId="15283" xr:uid="{95403435-40C9-4638-B864-1E82752E935C}"/>
    <cellStyle name="Normal 4 4 2 7 2 2 2" xfId="32223" xr:uid="{09998486-75FC-44A8-98DD-C584E3806244}"/>
    <cellStyle name="Normal 4 4 2 7 2 3" xfId="23775" xr:uid="{FC331DA0-A2DE-4D90-BB49-FD1CB284B855}"/>
    <cellStyle name="Normal 4 4 2 7 3" xfId="11059" xr:uid="{708ED8E4-B203-4A91-A636-26BA80A498CF}"/>
    <cellStyle name="Normal 4 4 2 7 3 2" xfId="27999" xr:uid="{BF8CEA7B-8072-4A61-871E-EF77E4E20B3C}"/>
    <cellStyle name="Normal 4 4 2 7 4" xfId="19551" xr:uid="{A764B38F-CC86-4458-8AB6-B72021FEB481}"/>
    <cellStyle name="Normal 4 4 2 8" xfId="4722" xr:uid="{5150B795-320D-4577-9A2D-D5F568053F2A}"/>
    <cellStyle name="Normal 4 4 2 8 2" xfId="13171" xr:uid="{373BC4F0-237A-4E33-A8BA-4DA2BB7F8984}"/>
    <cellStyle name="Normal 4 4 2 8 2 2" xfId="30111" xr:uid="{8D519490-4E6E-42A9-A0B6-4B86596FE675}"/>
    <cellStyle name="Normal 4 4 2 8 3" xfId="21663" xr:uid="{8D8106B6-374B-43E5-9FF6-3A30169E09F4}"/>
    <cellStyle name="Normal 4 4 2 9" xfId="8947" xr:uid="{5CFC4B9C-2D41-43E4-8608-7A14ED62DE0B}"/>
    <cellStyle name="Normal 4 4 2 9 2" xfId="25887" xr:uid="{4D0EB2C2-5B48-4EEA-9191-9B353CCB55E5}"/>
    <cellStyle name="Normal 4 4 3" xfId="367" xr:uid="{045C6C49-667D-4FC6-9096-65888D17A330}"/>
    <cellStyle name="Normal 4 4 3 10" xfId="17440" xr:uid="{0946DD3C-C63E-4928-9B89-59A239269EA7}"/>
    <cellStyle name="Normal 4 4 3 2" xfId="668" xr:uid="{1764F686-9750-4CDC-BB9A-8E6DEF0B0F8A}"/>
    <cellStyle name="Normal 4 4 3 2 2" xfId="1020" xr:uid="{C6E62D83-FDC6-41C2-9297-18F60E30668F}"/>
    <cellStyle name="Normal 4 4 3 2 2 2" xfId="2082" xr:uid="{1B6F83AE-20AC-403A-BB33-CCDFB35D960D}"/>
    <cellStyle name="Normal 4 4 3 2 2 2 2" xfId="4194" xr:uid="{3B0AE8F8-4E98-4D64-AB56-21ECEA9B0239}"/>
    <cellStyle name="Normal 4 4 3 2 2 2 2 2" xfId="8420" xr:uid="{0D9CD90D-069B-490A-BB78-11BC5D3E5C9E}"/>
    <cellStyle name="Normal 4 4 3 2 2 2 2 2 2" xfId="16868" xr:uid="{B70656F2-A002-410E-8D30-9149897323BA}"/>
    <cellStyle name="Normal 4 4 3 2 2 2 2 2 2 2" xfId="33808" xr:uid="{AE0CCD89-5A41-4F44-B161-B0D06F9A1848}"/>
    <cellStyle name="Normal 4 4 3 2 2 2 2 2 3" xfId="25360" xr:uid="{F7F8A73A-3D6D-482C-94B9-7C3F80241276}"/>
    <cellStyle name="Normal 4 4 3 2 2 2 2 3" xfId="12644" xr:uid="{C95B7808-00D2-469A-9133-90D95EC55B53}"/>
    <cellStyle name="Normal 4 4 3 2 2 2 2 3 2" xfId="29584" xr:uid="{EFF60C71-9BAC-47F8-A561-3CAE9996470C}"/>
    <cellStyle name="Normal 4 4 3 2 2 2 2 4" xfId="21136" xr:uid="{AEAB63BF-D282-4D0A-A3C3-00A1665DB43A}"/>
    <cellStyle name="Normal 4 4 3 2 2 2 3" xfId="6308" xr:uid="{3B2367B0-3F9F-4A86-B906-68FF839FDAC3}"/>
    <cellStyle name="Normal 4 4 3 2 2 2 3 2" xfId="14756" xr:uid="{755FB111-1803-456B-8B74-CFCF10E12150}"/>
    <cellStyle name="Normal 4 4 3 2 2 2 3 2 2" xfId="31696" xr:uid="{39E23D68-7C7D-4416-88AD-86F32ABF7BC8}"/>
    <cellStyle name="Normal 4 4 3 2 2 2 3 3" xfId="23248" xr:uid="{06F1390F-4E17-4A17-A795-4F10F6F612AA}"/>
    <cellStyle name="Normal 4 4 3 2 2 2 4" xfId="10532" xr:uid="{93C871C3-0E03-4E3B-8590-24C04CFBA2CC}"/>
    <cellStyle name="Normal 4 4 3 2 2 2 4 2" xfId="27472" xr:uid="{151E8E08-F6E5-41D2-A9E4-F03F79DF60F7}"/>
    <cellStyle name="Normal 4 4 3 2 2 2 5" xfId="19024" xr:uid="{989FC95A-09A7-4894-AE03-124502DC8195}"/>
    <cellStyle name="Normal 4 4 3 2 2 3" xfId="3138" xr:uid="{2C84A819-B9BD-4B65-B184-9A80AB4A32ED}"/>
    <cellStyle name="Normal 4 4 3 2 2 3 2" xfId="7364" xr:uid="{D5510C25-B4F2-4EE6-810D-265B9FF9DBCC}"/>
    <cellStyle name="Normal 4 4 3 2 2 3 2 2" xfId="15812" xr:uid="{E4A676C5-45D4-40DB-BD80-E83C9C38FBEE}"/>
    <cellStyle name="Normal 4 4 3 2 2 3 2 2 2" xfId="32752" xr:uid="{77B433FD-74D7-4717-815D-0224BDDA4AA8}"/>
    <cellStyle name="Normal 4 4 3 2 2 3 2 3" xfId="24304" xr:uid="{9297157E-6F15-4A03-AF0F-77234AF8B521}"/>
    <cellStyle name="Normal 4 4 3 2 2 3 3" xfId="11588" xr:uid="{943DE281-A0DB-4E3E-B753-6069E8FE4FF1}"/>
    <cellStyle name="Normal 4 4 3 2 2 3 3 2" xfId="28528" xr:uid="{8B8E286E-B5B4-4778-85AB-BB2064D1C35B}"/>
    <cellStyle name="Normal 4 4 3 2 2 3 4" xfId="20080" xr:uid="{14E91580-1641-409C-9A3B-1A9B55F268E1}"/>
    <cellStyle name="Normal 4 4 3 2 2 4" xfId="5252" xr:uid="{AA385D59-3B0E-4B8F-9701-5613DB942B3D}"/>
    <cellStyle name="Normal 4 4 3 2 2 4 2" xfId="13700" xr:uid="{1E8B48CB-F9EC-42BE-811B-82DD7F6A5354}"/>
    <cellStyle name="Normal 4 4 3 2 2 4 2 2" xfId="30640" xr:uid="{B43D5C27-0DAF-456B-BF24-7742A6D3F422}"/>
    <cellStyle name="Normal 4 4 3 2 2 4 3" xfId="22192" xr:uid="{FE77B31D-3A44-4BB5-8026-7A3A3412FE41}"/>
    <cellStyle name="Normal 4 4 3 2 2 5" xfId="9476" xr:uid="{9C674B4B-E60A-4842-83B7-1E96D5DF9B3D}"/>
    <cellStyle name="Normal 4 4 3 2 2 5 2" xfId="26416" xr:uid="{312C1925-9EBC-4297-BBB0-BB3EC67314CC}"/>
    <cellStyle name="Normal 4 4 3 2 2 6" xfId="17968" xr:uid="{23EBEA24-3FED-43DD-A360-FFBB3D74EF49}"/>
    <cellStyle name="Normal 4 4 3 2 3" xfId="1730" xr:uid="{E8A4B27C-5CBE-42CE-AD21-A3EAA80CF97D}"/>
    <cellStyle name="Normal 4 4 3 2 3 2" xfId="3842" xr:uid="{7715E925-6286-43DB-98E7-4E92692E2109}"/>
    <cellStyle name="Normal 4 4 3 2 3 2 2" xfId="8068" xr:uid="{BB0E240E-9F92-4562-B686-47B3D021FC78}"/>
    <cellStyle name="Normal 4 4 3 2 3 2 2 2" xfId="16516" xr:uid="{040E6A5A-A30B-45A7-BFB1-0AE8CBE4F4D4}"/>
    <cellStyle name="Normal 4 4 3 2 3 2 2 2 2" xfId="33456" xr:uid="{EFA73CBA-10AA-4642-B4F1-A680A133A231}"/>
    <cellStyle name="Normal 4 4 3 2 3 2 2 3" xfId="25008" xr:uid="{7875A1B5-589F-4463-BCE3-763AEA50C1B6}"/>
    <cellStyle name="Normal 4 4 3 2 3 2 3" xfId="12292" xr:uid="{C8D21B11-BE11-4CEA-A1A2-254A33251D83}"/>
    <cellStyle name="Normal 4 4 3 2 3 2 3 2" xfId="29232" xr:uid="{81CD8C83-175A-4580-9A59-95883C46D110}"/>
    <cellStyle name="Normal 4 4 3 2 3 2 4" xfId="20784" xr:uid="{21532743-2559-4BA5-9278-CD185BEEB679}"/>
    <cellStyle name="Normal 4 4 3 2 3 3" xfId="5956" xr:uid="{D1BA9C02-4B1F-4639-A2AC-B0C7AEFCED43}"/>
    <cellStyle name="Normal 4 4 3 2 3 3 2" xfId="14404" xr:uid="{F2368B25-D05A-495C-A3A8-AA13E465DF73}"/>
    <cellStyle name="Normal 4 4 3 2 3 3 2 2" xfId="31344" xr:uid="{52E531E8-C6BD-496E-9405-103AE8403923}"/>
    <cellStyle name="Normal 4 4 3 2 3 3 3" xfId="22896" xr:uid="{1A029C9D-EAC8-4B1F-B239-60AB9C76339F}"/>
    <cellStyle name="Normal 4 4 3 2 3 4" xfId="10180" xr:uid="{9792ECA5-F668-47DB-8D90-4C13CADCEFD1}"/>
    <cellStyle name="Normal 4 4 3 2 3 4 2" xfId="27120" xr:uid="{9232EA5B-8A7C-48E2-B310-83422C6639FB}"/>
    <cellStyle name="Normal 4 4 3 2 3 5" xfId="18672" xr:uid="{AF9C90E9-C4AD-4B85-B786-66881F27B6A0}"/>
    <cellStyle name="Normal 4 4 3 2 4" xfId="2786" xr:uid="{C228E930-5E62-44B4-B644-8E843C5D9089}"/>
    <cellStyle name="Normal 4 4 3 2 4 2" xfId="7012" xr:uid="{B0933F8C-A7A0-40C0-B12F-750AEEDAB220}"/>
    <cellStyle name="Normal 4 4 3 2 4 2 2" xfId="15460" xr:uid="{E814383F-BA11-41B0-9087-C09B41B566EF}"/>
    <cellStyle name="Normal 4 4 3 2 4 2 2 2" xfId="32400" xr:uid="{75CA6D8B-855B-4066-B97A-AE8D0B28856C}"/>
    <cellStyle name="Normal 4 4 3 2 4 2 3" xfId="23952" xr:uid="{7208D8B7-2C9F-41B9-B644-DCF9F2338B62}"/>
    <cellStyle name="Normal 4 4 3 2 4 3" xfId="11236" xr:uid="{CB11DF83-0144-4B7E-BDE6-B6747BCBC03D}"/>
    <cellStyle name="Normal 4 4 3 2 4 3 2" xfId="28176" xr:uid="{4E06CD51-31A1-42CB-80F7-8EB006300F48}"/>
    <cellStyle name="Normal 4 4 3 2 4 4" xfId="19728" xr:uid="{33A04C87-9B67-4A62-88F2-D8368E0CC0F7}"/>
    <cellStyle name="Normal 4 4 3 2 5" xfId="4900" xr:uid="{2F0F8417-FFCD-499E-AAA4-3AB01E449C53}"/>
    <cellStyle name="Normal 4 4 3 2 5 2" xfId="13348" xr:uid="{E24700DA-0121-48E9-B525-6B9BE53BF5CF}"/>
    <cellStyle name="Normal 4 4 3 2 5 2 2" xfId="30288" xr:uid="{A08656B4-5B91-44F0-B14C-09E246C259B3}"/>
    <cellStyle name="Normal 4 4 3 2 5 3" xfId="21840" xr:uid="{6118ABBA-CEE7-4305-A8CA-61C895F13B38}"/>
    <cellStyle name="Normal 4 4 3 2 6" xfId="9124" xr:uid="{6539291B-B09D-43DD-BB7C-48BC0F6AF1C8}"/>
    <cellStyle name="Normal 4 4 3 2 6 2" xfId="26064" xr:uid="{5B81B588-D826-41D1-BAC9-CA7F3AA6E771}"/>
    <cellStyle name="Normal 4 4 3 2 7" xfId="17616" xr:uid="{93E857AB-B666-40F2-9607-0E458C49AAED}"/>
    <cellStyle name="Normal 4 4 3 3" xfId="844" xr:uid="{5AC0B381-EBEE-499C-B677-105854D6866E}"/>
    <cellStyle name="Normal 4 4 3 3 2" xfId="1906" xr:uid="{2A436B8C-F412-43BD-B137-9E13AFE2F61F}"/>
    <cellStyle name="Normal 4 4 3 3 2 2" xfId="4018" xr:uid="{CF918F5B-5668-4E25-B856-A854077840CB}"/>
    <cellStyle name="Normal 4 4 3 3 2 2 2" xfId="8244" xr:uid="{F29A8D5D-B49C-4C51-A1E4-9230E26265C1}"/>
    <cellStyle name="Normal 4 4 3 3 2 2 2 2" xfId="16692" xr:uid="{04FF5760-E06B-4591-B585-A82C293F7E11}"/>
    <cellStyle name="Normal 4 4 3 3 2 2 2 2 2" xfId="33632" xr:uid="{54AABE60-705B-4197-B2DE-2ABF842F18A3}"/>
    <cellStyle name="Normal 4 4 3 3 2 2 2 3" xfId="25184" xr:uid="{2052C594-B784-463D-B292-0BE24570C5BE}"/>
    <cellStyle name="Normal 4 4 3 3 2 2 3" xfId="12468" xr:uid="{C96A7ED5-96DE-488F-BF78-74057B8AC73D}"/>
    <cellStyle name="Normal 4 4 3 3 2 2 3 2" xfId="29408" xr:uid="{D722DB06-D247-4466-9DB4-34F1088E8067}"/>
    <cellStyle name="Normal 4 4 3 3 2 2 4" xfId="20960" xr:uid="{B514938C-A441-4291-88E7-0BB25F393679}"/>
    <cellStyle name="Normal 4 4 3 3 2 3" xfId="6132" xr:uid="{7D59D89E-6A04-4005-847F-1C619E25F7BA}"/>
    <cellStyle name="Normal 4 4 3 3 2 3 2" xfId="14580" xr:uid="{E01C9A93-31C5-4048-94C1-432521E95304}"/>
    <cellStyle name="Normal 4 4 3 3 2 3 2 2" xfId="31520" xr:uid="{64C76C56-77DF-4C95-B830-1EE07C2CD585}"/>
    <cellStyle name="Normal 4 4 3 3 2 3 3" xfId="23072" xr:uid="{440A73C4-CB02-4B82-B4FE-CF4DDC1EE057}"/>
    <cellStyle name="Normal 4 4 3 3 2 4" xfId="10356" xr:uid="{D646CC13-2472-4392-939A-E963B026F7FD}"/>
    <cellStyle name="Normal 4 4 3 3 2 4 2" xfId="27296" xr:uid="{03B0846A-E7B8-4CF9-BE47-23BBA7D639C7}"/>
    <cellStyle name="Normal 4 4 3 3 2 5" xfId="18848" xr:uid="{2E885E25-1ABD-4CF7-8EEE-017B0BCB6F6B}"/>
    <cellStyle name="Normal 4 4 3 3 3" xfId="2962" xr:uid="{22617E3A-B99A-45AB-8045-6A89B4DF51BD}"/>
    <cellStyle name="Normal 4 4 3 3 3 2" xfId="7188" xr:uid="{51F55CF4-1E05-49CE-90C5-066F4F1D9928}"/>
    <cellStyle name="Normal 4 4 3 3 3 2 2" xfId="15636" xr:uid="{A4000AB7-55CC-46EF-BF92-6C5303DE86D4}"/>
    <cellStyle name="Normal 4 4 3 3 3 2 2 2" xfId="32576" xr:uid="{FA05C33B-C247-4DEE-A407-63A95CAD1A58}"/>
    <cellStyle name="Normal 4 4 3 3 3 2 3" xfId="24128" xr:uid="{8C88FA66-A92C-4CAB-B9AE-4CD6E3BBAD50}"/>
    <cellStyle name="Normal 4 4 3 3 3 3" xfId="11412" xr:uid="{889F24AB-2EA9-4A01-904D-91CA20723022}"/>
    <cellStyle name="Normal 4 4 3 3 3 3 2" xfId="28352" xr:uid="{EE734FDF-2A47-4BDF-BEE7-6AFED66513BB}"/>
    <cellStyle name="Normal 4 4 3 3 3 4" xfId="19904" xr:uid="{61873F36-221C-4653-A844-E4E9994EAF4E}"/>
    <cellStyle name="Normal 4 4 3 3 4" xfId="5076" xr:uid="{4D30E8FF-A579-4617-9F62-D4C3BB6B38CF}"/>
    <cellStyle name="Normal 4 4 3 3 4 2" xfId="13524" xr:uid="{B4215DA1-8963-412B-9FA6-88B48AE52D1A}"/>
    <cellStyle name="Normal 4 4 3 3 4 2 2" xfId="30464" xr:uid="{4E573ABB-54E8-47D6-BE44-F7E0DF78EA1B}"/>
    <cellStyle name="Normal 4 4 3 3 4 3" xfId="22016" xr:uid="{4869134F-B44E-407C-A9F6-395C71C61D45}"/>
    <cellStyle name="Normal 4 4 3 3 5" xfId="9300" xr:uid="{7946EB8C-5E11-466E-807B-22C338FB4603}"/>
    <cellStyle name="Normal 4 4 3 3 5 2" xfId="26240" xr:uid="{3FA606D3-8B3C-4B3E-AEF3-306AF6BC26D7}"/>
    <cellStyle name="Normal 4 4 3 3 6" xfId="17792" xr:uid="{6DD3375B-1454-44D2-9F59-866EA1E6349E}"/>
    <cellStyle name="Normal 4 4 3 4" xfId="1196" xr:uid="{CE7FD79B-FE4E-46EB-A2D4-C276AA450917}"/>
    <cellStyle name="Normal 4 4 3 4 2" xfId="2258" xr:uid="{C5A338F6-321D-49A5-B501-C214D47E3BA1}"/>
    <cellStyle name="Normal 4 4 3 4 2 2" xfId="4370" xr:uid="{17043047-941B-4244-9CD0-D21EF9D764CC}"/>
    <cellStyle name="Normal 4 4 3 4 2 2 2" xfId="8596" xr:uid="{F2BFD7DF-865D-44FE-B5F7-E611597F3828}"/>
    <cellStyle name="Normal 4 4 3 4 2 2 2 2" xfId="17044" xr:uid="{F2C0C269-597B-47FE-8928-6AD8E95540DE}"/>
    <cellStyle name="Normal 4 4 3 4 2 2 2 2 2" xfId="33984" xr:uid="{1373C382-B40B-46E3-8A7B-A99015C297F5}"/>
    <cellStyle name="Normal 4 4 3 4 2 2 2 3" xfId="25536" xr:uid="{DD1D7A2B-999A-459C-BED1-6D51AACA8B70}"/>
    <cellStyle name="Normal 4 4 3 4 2 2 3" xfId="12820" xr:uid="{7EA59C47-490B-4AE4-B0D9-E33FBD4BC8E5}"/>
    <cellStyle name="Normal 4 4 3 4 2 2 3 2" xfId="29760" xr:uid="{A1AA5C52-A6BC-4455-BE26-2294069C023F}"/>
    <cellStyle name="Normal 4 4 3 4 2 2 4" xfId="21312" xr:uid="{ED1CA922-F19E-456D-BE69-926BA0FC223B}"/>
    <cellStyle name="Normal 4 4 3 4 2 3" xfId="6484" xr:uid="{58C623C1-65B2-4833-9042-71CEE7953705}"/>
    <cellStyle name="Normal 4 4 3 4 2 3 2" xfId="14932" xr:uid="{A90D1EE7-2C35-4557-B4DA-226E282F32A0}"/>
    <cellStyle name="Normal 4 4 3 4 2 3 2 2" xfId="31872" xr:uid="{C4B8490B-E22E-438E-A750-7AF037475C78}"/>
    <cellStyle name="Normal 4 4 3 4 2 3 3" xfId="23424" xr:uid="{C1B925A6-4965-4449-B631-3C2ECC57A81F}"/>
    <cellStyle name="Normal 4 4 3 4 2 4" xfId="10708" xr:uid="{148C70ED-FF4F-4F63-8505-3DD9D469BF14}"/>
    <cellStyle name="Normal 4 4 3 4 2 4 2" xfId="27648" xr:uid="{DED80A78-4B9D-4491-AB8F-B5A0DEAFE5C6}"/>
    <cellStyle name="Normal 4 4 3 4 2 5" xfId="19200" xr:uid="{45DA6583-1DE7-46DE-A7D5-DBB6579636E1}"/>
    <cellStyle name="Normal 4 4 3 4 3" xfId="3314" xr:uid="{0192B42D-2ACD-463A-960A-D0CAD9BA5A3B}"/>
    <cellStyle name="Normal 4 4 3 4 3 2" xfId="7540" xr:uid="{0FCB726F-60D5-41DA-ACC2-256F7236B8EB}"/>
    <cellStyle name="Normal 4 4 3 4 3 2 2" xfId="15988" xr:uid="{57453EEA-8B56-4CDF-A3C2-06FA1BC27A83}"/>
    <cellStyle name="Normal 4 4 3 4 3 2 2 2" xfId="32928" xr:uid="{0B6DE34E-60D3-4F2B-8805-39F1C5DF5255}"/>
    <cellStyle name="Normal 4 4 3 4 3 2 3" xfId="24480" xr:uid="{A409DDCE-62BC-4D91-AABE-B80E5B7C10C8}"/>
    <cellStyle name="Normal 4 4 3 4 3 3" xfId="11764" xr:uid="{D06ED1D2-9B2A-4F6C-84B9-DAD4AF829E4D}"/>
    <cellStyle name="Normal 4 4 3 4 3 3 2" xfId="28704" xr:uid="{F8392D61-CF71-48B0-A98F-5AA6C13E7149}"/>
    <cellStyle name="Normal 4 4 3 4 3 4" xfId="20256" xr:uid="{E066967B-0280-41CD-8745-980FFC6B7519}"/>
    <cellStyle name="Normal 4 4 3 4 4" xfId="5428" xr:uid="{EAECC14B-2C3E-4E61-8BF8-645E3824684C}"/>
    <cellStyle name="Normal 4 4 3 4 4 2" xfId="13876" xr:uid="{A232AD8B-986F-4638-A8F2-A9B3A25FC94E}"/>
    <cellStyle name="Normal 4 4 3 4 4 2 2" xfId="30816" xr:uid="{F2CE37A4-650C-4C5C-8183-9450A3B5ED10}"/>
    <cellStyle name="Normal 4 4 3 4 4 3" xfId="22368" xr:uid="{321F7F6E-EECD-42AA-875C-01969F3E61A0}"/>
    <cellStyle name="Normal 4 4 3 4 5" xfId="9652" xr:uid="{3C992CD3-072B-4547-87B6-F42CD69D7162}"/>
    <cellStyle name="Normal 4 4 3 4 5 2" xfId="26592" xr:uid="{5D21FD7B-EE2B-4C87-A9FE-2BBF042D6CAF}"/>
    <cellStyle name="Normal 4 4 3 4 6" xfId="18144" xr:uid="{968F825D-AD3D-4E46-8A2C-DF4EC3011F23}"/>
    <cellStyle name="Normal 4 4 3 5" xfId="1378" xr:uid="{00A0B713-CD20-4619-A91A-62AC291AE454}"/>
    <cellStyle name="Normal 4 4 3 5 2" xfId="2434" xr:uid="{B18E44E4-1E43-4285-89FC-0B7A7DB7C522}"/>
    <cellStyle name="Normal 4 4 3 5 2 2" xfId="4546" xr:uid="{01DEA485-6013-4A78-9E94-310B78BB8FD7}"/>
    <cellStyle name="Normal 4 4 3 5 2 2 2" xfId="8772" xr:uid="{AD15B278-A2DB-493A-B12F-CBAC138CE1EC}"/>
    <cellStyle name="Normal 4 4 3 5 2 2 2 2" xfId="17220" xr:uid="{4BFC3F92-34F0-4A2F-9A12-E587AE644C54}"/>
    <cellStyle name="Normal 4 4 3 5 2 2 2 2 2" xfId="34160" xr:uid="{2EA0BEA0-6D27-485B-9032-7AECE013384D}"/>
    <cellStyle name="Normal 4 4 3 5 2 2 2 3" xfId="25712" xr:uid="{4D172757-1063-4BEB-ABF2-B74F76701154}"/>
    <cellStyle name="Normal 4 4 3 5 2 2 3" xfId="12996" xr:uid="{5CA9139B-F328-41EE-B443-44E02558D936}"/>
    <cellStyle name="Normal 4 4 3 5 2 2 3 2" xfId="29936" xr:uid="{C3B16BE3-8F8C-4F04-BB08-A32C3F974656}"/>
    <cellStyle name="Normal 4 4 3 5 2 2 4" xfId="21488" xr:uid="{24FDA823-109B-4B17-B8DE-A285DF4C534D}"/>
    <cellStyle name="Normal 4 4 3 5 2 3" xfId="6660" xr:uid="{6418AF07-BD04-4D18-811C-896C71097BD4}"/>
    <cellStyle name="Normal 4 4 3 5 2 3 2" xfId="15108" xr:uid="{AC04E944-1521-4082-9923-5A650CD7AF67}"/>
    <cellStyle name="Normal 4 4 3 5 2 3 2 2" xfId="32048" xr:uid="{72D88AB1-55E8-455D-A37B-159379D4A16F}"/>
    <cellStyle name="Normal 4 4 3 5 2 3 3" xfId="23600" xr:uid="{F19701A4-2532-4C0D-B029-1673FFFE2566}"/>
    <cellStyle name="Normal 4 4 3 5 2 4" xfId="10884" xr:uid="{D9B4053D-66DB-43AE-8877-77D100238474}"/>
    <cellStyle name="Normal 4 4 3 5 2 4 2" xfId="27824" xr:uid="{0EF5EC41-F27E-4ABD-B08E-565AE25DC662}"/>
    <cellStyle name="Normal 4 4 3 5 2 5" xfId="19376" xr:uid="{0740C0A7-836B-4408-8808-4AC14C42980E}"/>
    <cellStyle name="Normal 4 4 3 5 3" xfId="3490" xr:uid="{2CD90F13-E7EB-439C-9684-BFE47CE1EFCC}"/>
    <cellStyle name="Normal 4 4 3 5 3 2" xfId="7716" xr:uid="{40CA51E2-0281-49D8-9AFA-003AF34DE375}"/>
    <cellStyle name="Normal 4 4 3 5 3 2 2" xfId="16164" xr:uid="{F126553D-B4F9-4095-8C15-3ABBA5926465}"/>
    <cellStyle name="Normal 4 4 3 5 3 2 2 2" xfId="33104" xr:uid="{1174426D-3CF0-4368-ACF9-FD634897B79C}"/>
    <cellStyle name="Normal 4 4 3 5 3 2 3" xfId="24656" xr:uid="{A80F824F-5111-4D43-8A1C-61FF3746DAB2}"/>
    <cellStyle name="Normal 4 4 3 5 3 3" xfId="11940" xr:uid="{A8DC3782-304D-490B-94CD-15A17C99B2D8}"/>
    <cellStyle name="Normal 4 4 3 5 3 3 2" xfId="28880" xr:uid="{17E64C77-DF4A-46B9-BF77-8AB1C93FF99E}"/>
    <cellStyle name="Normal 4 4 3 5 3 4" xfId="20432" xr:uid="{E29AED46-E459-4A8A-A7BC-A236B5D77B16}"/>
    <cellStyle name="Normal 4 4 3 5 4" xfId="5604" xr:uid="{B9C65CC2-966C-4F5D-9D36-3CCCCB8F3CFE}"/>
    <cellStyle name="Normal 4 4 3 5 4 2" xfId="14052" xr:uid="{476F6E6B-09AF-40CD-BF7D-3437A5C04F4B}"/>
    <cellStyle name="Normal 4 4 3 5 4 2 2" xfId="30992" xr:uid="{E36FB424-E1EB-4EF2-B0EA-E7D8B3BA2010}"/>
    <cellStyle name="Normal 4 4 3 5 4 3" xfId="22544" xr:uid="{E00EF53F-31DC-42B9-9D3D-7004E8B50210}"/>
    <cellStyle name="Normal 4 4 3 5 5" xfId="9828" xr:uid="{94D37E4B-3E3E-468F-8782-057198DDED3C}"/>
    <cellStyle name="Normal 4 4 3 5 5 2" xfId="26768" xr:uid="{63D2FFF5-41A5-43DD-9BDF-E836FCA05446}"/>
    <cellStyle name="Normal 4 4 3 5 6" xfId="18320" xr:uid="{E26069AC-7F77-48D3-B7E7-1D7F2E311C0C}"/>
    <cellStyle name="Normal 4 4 3 6" xfId="1554" xr:uid="{9D02C84C-3944-46FA-A997-52DBF50C3D9B}"/>
    <cellStyle name="Normal 4 4 3 6 2" xfId="3666" xr:uid="{41DAE250-DB81-4797-9E2C-8CCB70E622D8}"/>
    <cellStyle name="Normal 4 4 3 6 2 2" xfId="7892" xr:uid="{341979C0-B9B9-43C7-B07C-24405BC36E41}"/>
    <cellStyle name="Normal 4 4 3 6 2 2 2" xfId="16340" xr:uid="{955F81D8-ED7A-43D2-AA34-FB8A8990E209}"/>
    <cellStyle name="Normal 4 4 3 6 2 2 2 2" xfId="33280" xr:uid="{44BB2BDE-F6AE-4BCE-9FF9-B47BF6B0FF10}"/>
    <cellStyle name="Normal 4 4 3 6 2 2 3" xfId="24832" xr:uid="{3CE01820-8533-40F8-BAEC-B1179FD5F74F}"/>
    <cellStyle name="Normal 4 4 3 6 2 3" xfId="12116" xr:uid="{68CD6B0D-08C0-47BE-9E8A-F81DA7507598}"/>
    <cellStyle name="Normal 4 4 3 6 2 3 2" xfId="29056" xr:uid="{EE42F140-FF30-4443-AEBF-CFF3B5E64AA2}"/>
    <cellStyle name="Normal 4 4 3 6 2 4" xfId="20608" xr:uid="{9708A8C3-EFC9-4AAF-86CE-AB6DD0ADFB2B}"/>
    <cellStyle name="Normal 4 4 3 6 3" xfId="5780" xr:uid="{EAB96319-A2D5-4E3E-88BA-8C9176591701}"/>
    <cellStyle name="Normal 4 4 3 6 3 2" xfId="14228" xr:uid="{0F209A8B-BC55-4D93-8D72-F7037F268DEF}"/>
    <cellStyle name="Normal 4 4 3 6 3 2 2" xfId="31168" xr:uid="{8A63ACF0-1D42-408E-9CCA-8F4DA7E798A4}"/>
    <cellStyle name="Normal 4 4 3 6 3 3" xfId="22720" xr:uid="{9DB55F62-EDE0-4E34-BA68-162AC6A43396}"/>
    <cellStyle name="Normal 4 4 3 6 4" xfId="10004" xr:uid="{093C101A-717C-4C89-84AD-7EFFF22C4D32}"/>
    <cellStyle name="Normal 4 4 3 6 4 2" xfId="26944" xr:uid="{D159BE3E-6CA4-4A9E-82F6-D55EFFA55155}"/>
    <cellStyle name="Normal 4 4 3 6 5" xfId="18496" xr:uid="{79B161FF-3D59-42AD-B42B-E3FA45EEA873}"/>
    <cellStyle name="Normal 4 4 3 7" xfId="2610" xr:uid="{1EFC0C31-2124-44BD-A011-3437C181B3AB}"/>
    <cellStyle name="Normal 4 4 3 7 2" xfId="6836" xr:uid="{036C3701-D060-458B-84ED-DAA635AC80D5}"/>
    <cellStyle name="Normal 4 4 3 7 2 2" xfId="15284" xr:uid="{4BE76B5C-ADFC-4F0E-AA62-0C5D2506FEF5}"/>
    <cellStyle name="Normal 4 4 3 7 2 2 2" xfId="32224" xr:uid="{F0F9A834-FC04-4DC2-873E-11FEE70F7298}"/>
    <cellStyle name="Normal 4 4 3 7 2 3" xfId="23776" xr:uid="{B88929AB-41AE-45DB-AA54-7567C6903359}"/>
    <cellStyle name="Normal 4 4 3 7 3" xfId="11060" xr:uid="{F188E27D-B9A0-4CB1-A50F-AB61A5730715}"/>
    <cellStyle name="Normal 4 4 3 7 3 2" xfId="28000" xr:uid="{6E533041-BD00-485C-9FE1-D1A03D028FB6}"/>
    <cellStyle name="Normal 4 4 3 7 4" xfId="19552" xr:uid="{DF73C380-50BA-40D3-B7C2-F0B1FA11B40B}"/>
    <cellStyle name="Normal 4 4 3 8" xfId="4723" xr:uid="{6EAE0B04-13C5-4148-8D54-5AA6A15708AD}"/>
    <cellStyle name="Normal 4 4 3 8 2" xfId="13172" xr:uid="{FF12E842-2896-4CDC-A992-4F0F2719C77F}"/>
    <cellStyle name="Normal 4 4 3 8 2 2" xfId="30112" xr:uid="{892D109B-74B0-4A4E-86AB-7BC76DA4976B}"/>
    <cellStyle name="Normal 4 4 3 8 3" xfId="21664" xr:uid="{BCA7721B-EA9B-45A2-A180-449460488443}"/>
    <cellStyle name="Normal 4 4 3 9" xfId="8948" xr:uid="{1D9469CA-AFEA-4568-A8E3-52BB5D19801E}"/>
    <cellStyle name="Normal 4 4 3 9 2" xfId="25888" xr:uid="{58387A45-5234-4D19-8B09-FBE4F431CFAF}"/>
    <cellStyle name="Normal 4 4 4" xfId="666" xr:uid="{83993C52-AF0A-4E08-8F85-63FFEC0AD1EB}"/>
    <cellStyle name="Normal 4 4 4 2" xfId="1018" xr:uid="{9DD38860-A071-432D-8C6F-115C3F00E418}"/>
    <cellStyle name="Normal 4 4 4 2 2" xfId="2080" xr:uid="{13CB3D0F-27CE-4E49-AD1A-CD373A1B53B5}"/>
    <cellStyle name="Normal 4 4 4 2 2 2" xfId="4192" xr:uid="{600B0493-224A-478D-8595-1FBA127D329C}"/>
    <cellStyle name="Normal 4 4 4 2 2 2 2" xfId="8418" xr:uid="{AF5361F2-78CC-45CA-AE91-CF4E75AC131D}"/>
    <cellStyle name="Normal 4 4 4 2 2 2 2 2" xfId="16866" xr:uid="{4C94DC5E-D70F-439A-A646-A95D4CBC8D66}"/>
    <cellStyle name="Normal 4 4 4 2 2 2 2 2 2" xfId="33806" xr:uid="{0DDAA641-BA47-4A85-9AEB-BF6705E7D96C}"/>
    <cellStyle name="Normal 4 4 4 2 2 2 2 3" xfId="25358" xr:uid="{E3524535-26B3-43B4-807D-ABFDECA6618C}"/>
    <cellStyle name="Normal 4 4 4 2 2 2 3" xfId="12642" xr:uid="{7B1CE5E5-2E2C-4ABB-A4B5-034ED39080E0}"/>
    <cellStyle name="Normal 4 4 4 2 2 2 3 2" xfId="29582" xr:uid="{B9960E2D-A4E8-4734-9A8E-D41D74AB5501}"/>
    <cellStyle name="Normal 4 4 4 2 2 2 4" xfId="21134" xr:uid="{3AC0A5DF-2037-46B7-B96A-A1733DDCCB5C}"/>
    <cellStyle name="Normal 4 4 4 2 2 3" xfId="6306" xr:uid="{08D85275-3F79-405E-B802-8A74ED9F2C6D}"/>
    <cellStyle name="Normal 4 4 4 2 2 3 2" xfId="14754" xr:uid="{B0F77FDD-884E-414A-9786-3621C290FB21}"/>
    <cellStyle name="Normal 4 4 4 2 2 3 2 2" xfId="31694" xr:uid="{58B23E3A-1754-4355-B895-FB7F1D677787}"/>
    <cellStyle name="Normal 4 4 4 2 2 3 3" xfId="23246" xr:uid="{E37BC866-EDF6-4C32-BE5E-FA0EDDBBF991}"/>
    <cellStyle name="Normal 4 4 4 2 2 4" xfId="10530" xr:uid="{74B59D3C-DB55-4BD6-8C97-98926F05C5D7}"/>
    <cellStyle name="Normal 4 4 4 2 2 4 2" xfId="27470" xr:uid="{2AB22D1E-6175-4AF7-AA8A-1E3B67DF27B5}"/>
    <cellStyle name="Normal 4 4 4 2 2 5" xfId="19022" xr:uid="{C397A5BC-FF2E-476D-AD10-184A738C9B52}"/>
    <cellStyle name="Normal 4 4 4 2 3" xfId="3136" xr:uid="{52F488C2-5C05-4446-968D-A2DF8A8A7EF1}"/>
    <cellStyle name="Normal 4 4 4 2 3 2" xfId="7362" xr:uid="{5961494E-26EF-4F27-8F87-3DA8806DD907}"/>
    <cellStyle name="Normal 4 4 4 2 3 2 2" xfId="15810" xr:uid="{15628A1A-0175-4CFF-BE60-27874512DCE6}"/>
    <cellStyle name="Normal 4 4 4 2 3 2 2 2" xfId="32750" xr:uid="{170A4D28-76A5-46A0-9616-81D3DA9A31CE}"/>
    <cellStyle name="Normal 4 4 4 2 3 2 3" xfId="24302" xr:uid="{EAC73EBC-5B10-4859-AC63-33982362CAC2}"/>
    <cellStyle name="Normal 4 4 4 2 3 3" xfId="11586" xr:uid="{0187D35C-D2A7-41F9-83B5-CE780381D8E2}"/>
    <cellStyle name="Normal 4 4 4 2 3 3 2" xfId="28526" xr:uid="{4979E732-7521-44AB-8087-1E5C7BAD3572}"/>
    <cellStyle name="Normal 4 4 4 2 3 4" xfId="20078" xr:uid="{406F9B2D-039D-4C04-B2B6-AB37BCDD2C60}"/>
    <cellStyle name="Normal 4 4 4 2 4" xfId="5250" xr:uid="{341B8FEA-46F8-4255-898C-B45E6934FDB2}"/>
    <cellStyle name="Normal 4 4 4 2 4 2" xfId="13698" xr:uid="{94BD3265-83F9-4BD4-9792-A5B97677160F}"/>
    <cellStyle name="Normal 4 4 4 2 4 2 2" xfId="30638" xr:uid="{74888DE1-DDCD-4B68-968A-625B22480107}"/>
    <cellStyle name="Normal 4 4 4 2 4 3" xfId="22190" xr:uid="{D5B6FC70-F7E4-47C6-BCB0-549A88D4AFCA}"/>
    <cellStyle name="Normal 4 4 4 2 5" xfId="9474" xr:uid="{FEA0FED3-4051-437F-B749-484B540BF7B8}"/>
    <cellStyle name="Normal 4 4 4 2 5 2" xfId="26414" xr:uid="{5CEE0218-A098-4333-86D4-D1098233C20F}"/>
    <cellStyle name="Normal 4 4 4 2 6" xfId="17966" xr:uid="{2540B332-47BA-4B6F-A980-A4AF475AB5E7}"/>
    <cellStyle name="Normal 4 4 4 3" xfId="1728" xr:uid="{698F1526-FF75-472F-8172-DBB607C15830}"/>
    <cellStyle name="Normal 4 4 4 3 2" xfId="3840" xr:uid="{75589631-7DD1-4877-BF25-F6E626BAE662}"/>
    <cellStyle name="Normal 4 4 4 3 2 2" xfId="8066" xr:uid="{3DFD3511-AA62-4136-9696-50C1AA6D679E}"/>
    <cellStyle name="Normal 4 4 4 3 2 2 2" xfId="16514" xr:uid="{01FE021C-E8F0-4FB0-A9A4-FFC6ABA7EFAE}"/>
    <cellStyle name="Normal 4 4 4 3 2 2 2 2" xfId="33454" xr:uid="{1C324B1C-BB4D-41F6-8A05-1EE7B8304354}"/>
    <cellStyle name="Normal 4 4 4 3 2 2 3" xfId="25006" xr:uid="{88521774-DF00-450B-80E2-A82631F7287D}"/>
    <cellStyle name="Normal 4 4 4 3 2 3" xfId="12290" xr:uid="{54C8A9D3-DECD-4EDC-9706-5AFB9C3BB4E1}"/>
    <cellStyle name="Normal 4 4 4 3 2 3 2" xfId="29230" xr:uid="{B8C39E20-9778-48FB-92A5-9C88002B480E}"/>
    <cellStyle name="Normal 4 4 4 3 2 4" xfId="20782" xr:uid="{F3A3AFA9-561E-4C56-980D-99FED3D419C1}"/>
    <cellStyle name="Normal 4 4 4 3 3" xfId="5954" xr:uid="{0241B0B3-1017-4429-B80F-D8528B5789E2}"/>
    <cellStyle name="Normal 4 4 4 3 3 2" xfId="14402" xr:uid="{BAA6135D-96CA-4952-BB51-54165483D663}"/>
    <cellStyle name="Normal 4 4 4 3 3 2 2" xfId="31342" xr:uid="{13F9303C-0AE3-4E02-9B03-F241DE7C5C39}"/>
    <cellStyle name="Normal 4 4 4 3 3 3" xfId="22894" xr:uid="{6175F6DD-9290-432B-BAE6-9065DACBC9DA}"/>
    <cellStyle name="Normal 4 4 4 3 4" xfId="10178" xr:uid="{9F90B3EC-A2D4-4C8B-B8EE-1F5A1BDDEBBB}"/>
    <cellStyle name="Normal 4 4 4 3 4 2" xfId="27118" xr:uid="{9779AD76-7D11-498F-B9FC-99D7518B9F24}"/>
    <cellStyle name="Normal 4 4 4 3 5" xfId="18670" xr:uid="{9BE3F9B3-159C-47E5-A98B-3965ED65EE65}"/>
    <cellStyle name="Normal 4 4 4 4" xfId="2784" xr:uid="{5691DEA9-1BF0-40E8-A1ED-73FE80200FB0}"/>
    <cellStyle name="Normal 4 4 4 4 2" xfId="7010" xr:uid="{E251236E-47AA-4475-BDA6-7E4A8C657528}"/>
    <cellStyle name="Normal 4 4 4 4 2 2" xfId="15458" xr:uid="{AF4FCBA4-9511-4005-802A-C734F4FE91E8}"/>
    <cellStyle name="Normal 4 4 4 4 2 2 2" xfId="32398" xr:uid="{C8E2A03E-0954-46F8-8CC7-1665D98CEC72}"/>
    <cellStyle name="Normal 4 4 4 4 2 3" xfId="23950" xr:uid="{0ED0D7E1-1C34-4C65-AFA5-CBBDA0CA235F}"/>
    <cellStyle name="Normal 4 4 4 4 3" xfId="11234" xr:uid="{8FB3CCA8-0687-4D7D-8837-912887AD1FBC}"/>
    <cellStyle name="Normal 4 4 4 4 3 2" xfId="28174" xr:uid="{20167936-E05C-43B2-B38F-A8AA83B2EA15}"/>
    <cellStyle name="Normal 4 4 4 4 4" xfId="19726" xr:uid="{1597A781-75C7-4728-8831-B64DFC399B8A}"/>
    <cellStyle name="Normal 4 4 4 5" xfId="4898" xr:uid="{97C50C97-20D0-4E2F-B3E1-425E3D81D1A9}"/>
    <cellStyle name="Normal 4 4 4 5 2" xfId="13346" xr:uid="{C4552039-4272-48FF-8022-2C4CA27113A5}"/>
    <cellStyle name="Normal 4 4 4 5 2 2" xfId="30286" xr:uid="{19054C26-E4EB-497E-91F2-E80A168016DE}"/>
    <cellStyle name="Normal 4 4 4 5 3" xfId="21838" xr:uid="{C432A2DB-0BA7-453A-B76D-5FEBC21FF420}"/>
    <cellStyle name="Normal 4 4 4 6" xfId="9122" xr:uid="{1E66A7C0-3974-4EE7-AF62-AAE0FE321963}"/>
    <cellStyle name="Normal 4 4 4 6 2" xfId="26062" xr:uid="{B6C24F94-CFB7-4E5B-9004-5293FDE8D36E}"/>
    <cellStyle name="Normal 4 4 4 7" xfId="17614" xr:uid="{D64EB783-BB71-42DB-BF51-E023F56D0182}"/>
    <cellStyle name="Normal 4 4 5" xfId="842" xr:uid="{CAC0D8CA-FC71-41BA-99AC-CB32EE636C61}"/>
    <cellStyle name="Normal 4 4 5 2" xfId="1904" xr:uid="{1E87DE62-C4AE-4086-88DE-A85CB8EE2A81}"/>
    <cellStyle name="Normal 4 4 5 2 2" xfId="4016" xr:uid="{E249357A-6196-482D-9866-712BCB0393D5}"/>
    <cellStyle name="Normal 4 4 5 2 2 2" xfId="8242" xr:uid="{CA781D8E-4D0F-4EF7-A7AB-35C70CA345C9}"/>
    <cellStyle name="Normal 4 4 5 2 2 2 2" xfId="16690" xr:uid="{221A1CAB-4DBA-48E0-9B13-EA250EC7B67D}"/>
    <cellStyle name="Normal 4 4 5 2 2 2 2 2" xfId="33630" xr:uid="{90EC0A26-C15F-4F4E-A5DC-15E1065171E6}"/>
    <cellStyle name="Normal 4 4 5 2 2 2 3" xfId="25182" xr:uid="{6FACE587-4321-441C-AE0B-546F815D88AD}"/>
    <cellStyle name="Normal 4 4 5 2 2 3" xfId="12466" xr:uid="{81D96F93-5236-4A33-A371-4DD5FA76A961}"/>
    <cellStyle name="Normal 4 4 5 2 2 3 2" xfId="29406" xr:uid="{200A3F1A-B5C6-433E-974D-1D8B696A53B8}"/>
    <cellStyle name="Normal 4 4 5 2 2 4" xfId="20958" xr:uid="{5CA10301-041F-4534-95DD-E307B4837454}"/>
    <cellStyle name="Normal 4 4 5 2 3" xfId="6130" xr:uid="{40A0274D-E728-4F11-8C93-73C8C53016DF}"/>
    <cellStyle name="Normal 4 4 5 2 3 2" xfId="14578" xr:uid="{F6D4E7D8-A79D-4301-801B-C3F70A800300}"/>
    <cellStyle name="Normal 4 4 5 2 3 2 2" xfId="31518" xr:uid="{1CB240FB-3498-4C7D-819F-C07ACDB1BE17}"/>
    <cellStyle name="Normal 4 4 5 2 3 3" xfId="23070" xr:uid="{9E2046BC-694F-402F-AAE1-4ED3F290FD4C}"/>
    <cellStyle name="Normal 4 4 5 2 4" xfId="10354" xr:uid="{2DB46630-DF79-482D-91A7-CC580F5838CE}"/>
    <cellStyle name="Normal 4 4 5 2 4 2" xfId="27294" xr:uid="{21D92D78-81EC-4CBA-BECD-C99C392D3608}"/>
    <cellStyle name="Normal 4 4 5 2 5" xfId="18846" xr:uid="{3F8B9952-3627-466A-B0E5-59A7359E9625}"/>
    <cellStyle name="Normal 4 4 5 3" xfId="2960" xr:uid="{18E9709C-F5DE-4051-9A29-EE06E41FB44B}"/>
    <cellStyle name="Normal 4 4 5 3 2" xfId="7186" xr:uid="{6492F290-D116-4E1D-A9EE-BF9529678B29}"/>
    <cellStyle name="Normal 4 4 5 3 2 2" xfId="15634" xr:uid="{C6F53A0B-6878-4914-A18C-82A4A4FFDB04}"/>
    <cellStyle name="Normal 4 4 5 3 2 2 2" xfId="32574" xr:uid="{27C19490-A205-44C3-AC59-67DF39FA5140}"/>
    <cellStyle name="Normal 4 4 5 3 2 3" xfId="24126" xr:uid="{DD0AF39A-94EC-41FF-A0DC-327064BBE9C9}"/>
    <cellStyle name="Normal 4 4 5 3 3" xfId="11410" xr:uid="{1A008FD2-ED7D-4D0A-B340-607040BC3F06}"/>
    <cellStyle name="Normal 4 4 5 3 3 2" xfId="28350" xr:uid="{25E227EE-2FEF-429A-B977-AE4489EEAE36}"/>
    <cellStyle name="Normal 4 4 5 3 4" xfId="19902" xr:uid="{60FF88ED-E126-44AA-BD61-B4CCBC94C1F7}"/>
    <cellStyle name="Normal 4 4 5 4" xfId="5074" xr:uid="{F9C4C983-A38C-4F1D-B995-6188211F26E4}"/>
    <cellStyle name="Normal 4 4 5 4 2" xfId="13522" xr:uid="{5DE849A4-01BE-474B-B5CC-2D582B525DFA}"/>
    <cellStyle name="Normal 4 4 5 4 2 2" xfId="30462" xr:uid="{F82B579C-40DA-4C3E-BE99-C82B98176CBE}"/>
    <cellStyle name="Normal 4 4 5 4 3" xfId="22014" xr:uid="{A53A3C23-5F5E-4870-B9EC-0BBC7602DB31}"/>
    <cellStyle name="Normal 4 4 5 5" xfId="9298" xr:uid="{3A3DC5C9-255B-46F2-8B7E-7929F7E6942D}"/>
    <cellStyle name="Normal 4 4 5 5 2" xfId="26238" xr:uid="{10D39990-D60C-40BB-B8BC-04980E609212}"/>
    <cellStyle name="Normal 4 4 5 6" xfId="17790" xr:uid="{D67CC099-03AB-452F-886E-9A2F637E3E8C}"/>
    <cellStyle name="Normal 4 4 6" xfId="1194" xr:uid="{7BEC73E0-F13D-427A-8796-C54B0AE74B8B}"/>
    <cellStyle name="Normal 4 4 6 2" xfId="2256" xr:uid="{82BD5DE6-671D-42E8-B8E5-580AEB43CDA1}"/>
    <cellStyle name="Normal 4 4 6 2 2" xfId="4368" xr:uid="{2231C771-1B7C-498C-8A85-B71FEA5C8627}"/>
    <cellStyle name="Normal 4 4 6 2 2 2" xfId="8594" xr:uid="{ED2C4A12-057B-48A1-84AA-3E8711A850A7}"/>
    <cellStyle name="Normal 4 4 6 2 2 2 2" xfId="17042" xr:uid="{A8C0A882-F5B2-4E97-A89B-9CE4D7A2CA11}"/>
    <cellStyle name="Normal 4 4 6 2 2 2 2 2" xfId="33982" xr:uid="{8871B6BE-FE6F-404D-9390-3B6A5BA80BF2}"/>
    <cellStyle name="Normal 4 4 6 2 2 2 3" xfId="25534" xr:uid="{1FD3F801-CF9D-443A-A0A6-E63F2F25276E}"/>
    <cellStyle name="Normal 4 4 6 2 2 3" xfId="12818" xr:uid="{B183163D-3AE1-4E62-8E9F-3C43C7B3992E}"/>
    <cellStyle name="Normal 4 4 6 2 2 3 2" xfId="29758" xr:uid="{1B92482F-13A3-4799-A911-53A892399204}"/>
    <cellStyle name="Normal 4 4 6 2 2 4" xfId="21310" xr:uid="{057B7180-3061-4718-9057-4AE3FC4D40CB}"/>
    <cellStyle name="Normal 4 4 6 2 3" xfId="6482" xr:uid="{312D6241-8FB4-412D-BA07-4E4C5F023370}"/>
    <cellStyle name="Normal 4 4 6 2 3 2" xfId="14930" xr:uid="{10E13CB2-0F3F-437B-94B4-1DDFE47021A9}"/>
    <cellStyle name="Normal 4 4 6 2 3 2 2" xfId="31870" xr:uid="{29F6F353-7950-4C34-8304-6042425976DC}"/>
    <cellStyle name="Normal 4 4 6 2 3 3" xfId="23422" xr:uid="{B86FDDDD-81D8-4935-A0CF-6657BDD84449}"/>
    <cellStyle name="Normal 4 4 6 2 4" xfId="10706" xr:uid="{80310031-777F-480D-9BB0-A6596C09ABB0}"/>
    <cellStyle name="Normal 4 4 6 2 4 2" xfId="27646" xr:uid="{81E78808-FB58-4424-9868-820322B1A5CA}"/>
    <cellStyle name="Normal 4 4 6 2 5" xfId="19198" xr:uid="{AB46C4EB-65D9-4FCE-93DB-DF701660A84D}"/>
    <cellStyle name="Normal 4 4 6 3" xfId="3312" xr:uid="{B92634AD-4358-425A-84EF-3843474CCE8A}"/>
    <cellStyle name="Normal 4 4 6 3 2" xfId="7538" xr:uid="{5FD67C8E-C774-4EBD-A0DB-CD3BEE9A66D2}"/>
    <cellStyle name="Normal 4 4 6 3 2 2" xfId="15986" xr:uid="{F65D3E6D-4FB5-48B8-842B-A0CF7BF7D1FF}"/>
    <cellStyle name="Normal 4 4 6 3 2 2 2" xfId="32926" xr:uid="{8DD5D2E6-0A55-411A-B101-A86A3D797E5B}"/>
    <cellStyle name="Normal 4 4 6 3 2 3" xfId="24478" xr:uid="{E9F8D81C-049C-4102-8091-B024B110A070}"/>
    <cellStyle name="Normal 4 4 6 3 3" xfId="11762" xr:uid="{234E7ED5-C1BD-4B0A-B40B-DB4997ABAFF2}"/>
    <cellStyle name="Normal 4 4 6 3 3 2" xfId="28702" xr:uid="{D9CF28C6-C9B2-47C6-B690-33E3A2CC7F6C}"/>
    <cellStyle name="Normal 4 4 6 3 4" xfId="20254" xr:uid="{4F994041-4B7B-499C-98F8-650743803791}"/>
    <cellStyle name="Normal 4 4 6 4" xfId="5426" xr:uid="{F4D0381D-9CDB-414E-803B-83DD1F3AC116}"/>
    <cellStyle name="Normal 4 4 6 4 2" xfId="13874" xr:uid="{DEDD2FA4-5A90-44FE-88A9-6C07696E318B}"/>
    <cellStyle name="Normal 4 4 6 4 2 2" xfId="30814" xr:uid="{A2AC6705-4C14-458D-9AD8-81B965D2B8CC}"/>
    <cellStyle name="Normal 4 4 6 4 3" xfId="22366" xr:uid="{5064F659-B51A-4C0C-99B1-8136EA7E9F22}"/>
    <cellStyle name="Normal 4 4 6 5" xfId="9650" xr:uid="{183F39C0-0451-4614-BACC-37EF432E8B64}"/>
    <cellStyle name="Normal 4 4 6 5 2" xfId="26590" xr:uid="{75B5AB72-FF7A-45AF-ADBB-8DE0CDCC62A0}"/>
    <cellStyle name="Normal 4 4 6 6" xfId="18142" xr:uid="{014A18B7-99E6-4DE4-809C-DF5D1EC07BC6}"/>
    <cellStyle name="Normal 4 4 7" xfId="1376" xr:uid="{D89881A6-C8B1-496E-973D-7AEE91E84D6E}"/>
    <cellStyle name="Normal 4 4 7 2" xfId="2432" xr:uid="{36EFACD4-EC49-48DC-8BB1-67908F935E5D}"/>
    <cellStyle name="Normal 4 4 7 2 2" xfId="4544" xr:uid="{59505F83-04CB-447C-B252-97CB5500FCDC}"/>
    <cellStyle name="Normal 4 4 7 2 2 2" xfId="8770" xr:uid="{D6BC3CB0-058C-4ADB-8497-FDFE833F493B}"/>
    <cellStyle name="Normal 4 4 7 2 2 2 2" xfId="17218" xr:uid="{1202BC48-EBAA-4E36-8060-7973638C7CFB}"/>
    <cellStyle name="Normal 4 4 7 2 2 2 2 2" xfId="34158" xr:uid="{29B5FECF-751B-4C90-B330-1EFBEE9DBBA4}"/>
    <cellStyle name="Normal 4 4 7 2 2 2 3" xfId="25710" xr:uid="{41756545-34C6-4544-A4B2-3EEF6F5F683F}"/>
    <cellStyle name="Normal 4 4 7 2 2 3" xfId="12994" xr:uid="{8EE80042-7302-4DBB-B02A-453C900F837A}"/>
    <cellStyle name="Normal 4 4 7 2 2 3 2" xfId="29934" xr:uid="{4A8FD51E-41E9-4F57-AB50-D67E95AA03AE}"/>
    <cellStyle name="Normal 4 4 7 2 2 4" xfId="21486" xr:uid="{BB5C34D2-2A3D-4917-898C-2694AE784895}"/>
    <cellStyle name="Normal 4 4 7 2 3" xfId="6658" xr:uid="{D651C3D3-DB22-474B-824A-ED9A5E79E787}"/>
    <cellStyle name="Normal 4 4 7 2 3 2" xfId="15106" xr:uid="{F1AAE66A-F446-4EA0-BF73-E24208174BC1}"/>
    <cellStyle name="Normal 4 4 7 2 3 2 2" xfId="32046" xr:uid="{0F7FF885-3D22-4EFD-889B-9FD611AE8DF7}"/>
    <cellStyle name="Normal 4 4 7 2 3 3" xfId="23598" xr:uid="{F02BC9B9-1194-4165-814F-285B93CC2BFB}"/>
    <cellStyle name="Normal 4 4 7 2 4" xfId="10882" xr:uid="{8D9DCB72-721A-4AB1-BB25-09ADD69A3134}"/>
    <cellStyle name="Normal 4 4 7 2 4 2" xfId="27822" xr:uid="{C34270B9-7F11-40E4-99BC-3930993ECD19}"/>
    <cellStyle name="Normal 4 4 7 2 5" xfId="19374" xr:uid="{A693BBA5-4281-4B1E-88D3-92A858F643FA}"/>
    <cellStyle name="Normal 4 4 7 3" xfId="3488" xr:uid="{20EC3401-D9D1-4E2C-B281-A915D09B6EB3}"/>
    <cellStyle name="Normal 4 4 7 3 2" xfId="7714" xr:uid="{220DCF72-3D45-4F72-A634-33F35B452AEF}"/>
    <cellStyle name="Normal 4 4 7 3 2 2" xfId="16162" xr:uid="{0C71C2C2-263F-4767-A66D-4FA8B7A447C8}"/>
    <cellStyle name="Normal 4 4 7 3 2 2 2" xfId="33102" xr:uid="{68FF9E18-A419-4444-AD43-E741F3BC17B1}"/>
    <cellStyle name="Normal 4 4 7 3 2 3" xfId="24654" xr:uid="{B77440ED-3784-4867-AFCC-A5920849EB13}"/>
    <cellStyle name="Normal 4 4 7 3 3" xfId="11938" xr:uid="{A1C878DC-90DB-488B-AC52-488888FFD8FC}"/>
    <cellStyle name="Normal 4 4 7 3 3 2" xfId="28878" xr:uid="{EE156F59-7E6B-4BE0-BEC0-12416A0EC2B7}"/>
    <cellStyle name="Normal 4 4 7 3 4" xfId="20430" xr:uid="{FD0CB105-C9B9-4E69-B816-133E68616544}"/>
    <cellStyle name="Normal 4 4 7 4" xfId="5602" xr:uid="{7C2B332C-D590-4A6B-B7C1-FC7F34871A53}"/>
    <cellStyle name="Normal 4 4 7 4 2" xfId="14050" xr:uid="{DB2E3B2B-96C2-47BF-B620-D1924D4D6608}"/>
    <cellStyle name="Normal 4 4 7 4 2 2" xfId="30990" xr:uid="{501BF886-B8AE-4F6F-976B-3299935E36AD}"/>
    <cellStyle name="Normal 4 4 7 4 3" xfId="22542" xr:uid="{39282B27-15B0-4BD5-B9B4-7B161D67D04E}"/>
    <cellStyle name="Normal 4 4 7 5" xfId="9826" xr:uid="{F5ED7D16-5D18-4A7D-9436-5FCA234DDF1E}"/>
    <cellStyle name="Normal 4 4 7 5 2" xfId="26766" xr:uid="{6CF7B4C0-5C5A-495A-B6F2-F4AEAA52EDF1}"/>
    <cellStyle name="Normal 4 4 7 6" xfId="18318" xr:uid="{C8041DA1-9306-4144-931C-79487068AC9A}"/>
    <cellStyle name="Normal 4 4 8" xfId="1552" xr:uid="{A3B5BD06-EBC8-4E80-9EE3-4B05997E825D}"/>
    <cellStyle name="Normal 4 4 8 2" xfId="3664" xr:uid="{97BCCEAA-3176-4998-ABD0-4D596B2AFE2D}"/>
    <cellStyle name="Normal 4 4 8 2 2" xfId="7890" xr:uid="{4E83334E-D9C4-4523-A30C-CFFDB0590039}"/>
    <cellStyle name="Normal 4 4 8 2 2 2" xfId="16338" xr:uid="{C9DFB0A9-6AE6-4F9E-89E8-E0F670521E2F}"/>
    <cellStyle name="Normal 4 4 8 2 2 2 2" xfId="33278" xr:uid="{39413B57-82E3-4A37-BF16-2F43BA473405}"/>
    <cellStyle name="Normal 4 4 8 2 2 3" xfId="24830" xr:uid="{2DCDD730-4E97-47BD-A79D-124CE881E68E}"/>
    <cellStyle name="Normal 4 4 8 2 3" xfId="12114" xr:uid="{D7F81B84-E118-4570-A5BE-7619912F6B22}"/>
    <cellStyle name="Normal 4 4 8 2 3 2" xfId="29054" xr:uid="{D425218E-AE98-4C67-B45D-A17BF7ED32C5}"/>
    <cellStyle name="Normal 4 4 8 2 4" xfId="20606" xr:uid="{A62FCDFF-8295-4CE9-AC20-FBE980D75FB4}"/>
    <cellStyle name="Normal 4 4 8 3" xfId="5778" xr:uid="{9C1BD05B-CD9B-4D11-ABF6-00DFEC0E8468}"/>
    <cellStyle name="Normal 4 4 8 3 2" xfId="14226" xr:uid="{9C6853C1-DEDB-485C-8CF9-CAF5E7481B33}"/>
    <cellStyle name="Normal 4 4 8 3 2 2" xfId="31166" xr:uid="{753036FD-0C22-4EF6-B168-3EC724F3C3EA}"/>
    <cellStyle name="Normal 4 4 8 3 3" xfId="22718" xr:uid="{518924D1-9AFE-46A1-9CB5-FBA10465D25A}"/>
    <cellStyle name="Normal 4 4 8 4" xfId="10002" xr:uid="{FC0DB544-F00A-4163-A65B-DAD48FA77D8C}"/>
    <cellStyle name="Normal 4 4 8 4 2" xfId="26942" xr:uid="{80D2639B-3593-4E50-8EB7-C5DE3E879318}"/>
    <cellStyle name="Normal 4 4 8 5" xfId="18494" xr:uid="{8C918649-D493-40A8-A43E-C94181EDB419}"/>
    <cellStyle name="Normal 4 4 9" xfId="2608" xr:uid="{C49F167F-4A64-4BCE-9C2C-7D3654CB22D1}"/>
    <cellStyle name="Normal 4 4 9 2" xfId="6834" xr:uid="{FAC83CAD-A7CC-4E8D-ADE7-0C5531A7C4FA}"/>
    <cellStyle name="Normal 4 4 9 2 2" xfId="15282" xr:uid="{23E1383D-C491-4703-B26C-E17C9EAC42F1}"/>
    <cellStyle name="Normal 4 4 9 2 2 2" xfId="32222" xr:uid="{31ADC60A-F8D5-4728-9869-0FD724DEE48D}"/>
    <cellStyle name="Normal 4 4 9 2 3" xfId="23774" xr:uid="{58D1FC94-B66C-4894-855D-F2E20B011096}"/>
    <cellStyle name="Normal 4 4 9 3" xfId="11058" xr:uid="{02BC56BA-8B33-42BA-AFBF-93F735A60BF4}"/>
    <cellStyle name="Normal 4 4 9 3 2" xfId="27998" xr:uid="{3FDDDDEF-1A88-4965-A47F-5C4519F4B3E8}"/>
    <cellStyle name="Normal 4 4 9 4" xfId="19550" xr:uid="{94932662-B0D6-49E9-A835-33ABD95EF245}"/>
    <cellStyle name="Normal 4 5" xfId="368" xr:uid="{1333DA1E-6F4E-48EE-A6B0-517ECE5EE095}"/>
    <cellStyle name="Normal 4 6" xfId="369" xr:uid="{7AB99181-CFF2-450B-8CF4-248E72D3137E}"/>
    <cellStyle name="Normal 4 6 10" xfId="17441" xr:uid="{23CF60A6-CF95-4935-B1CB-ACFF62BD70C9}"/>
    <cellStyle name="Normal 4 6 2" xfId="669" xr:uid="{8589624A-CD17-4E4F-BA0E-0D76541CC8C7}"/>
    <cellStyle name="Normal 4 6 2 2" xfId="1021" xr:uid="{4170D7A5-742A-465C-9336-3F2C3830DBD6}"/>
    <cellStyle name="Normal 4 6 2 2 2" xfId="2083" xr:uid="{E1AAC915-21C2-437E-AF2C-4829FF822A3A}"/>
    <cellStyle name="Normal 4 6 2 2 2 2" xfId="4195" xr:uid="{0D214A9F-D130-4A95-96DB-17691B1A93F4}"/>
    <cellStyle name="Normal 4 6 2 2 2 2 2" xfId="8421" xr:uid="{FCC904E8-B155-44AB-A147-238D99F7D6D3}"/>
    <cellStyle name="Normal 4 6 2 2 2 2 2 2" xfId="16869" xr:uid="{97259E30-B0B1-47FC-8EFB-09EDB3FCA798}"/>
    <cellStyle name="Normal 4 6 2 2 2 2 2 2 2" xfId="33809" xr:uid="{2FAA160F-CEF3-4177-84E7-A1FE9C0FA15E}"/>
    <cellStyle name="Normal 4 6 2 2 2 2 2 3" xfId="25361" xr:uid="{EF360E5F-C313-46F5-A5C6-7F44521AB6A5}"/>
    <cellStyle name="Normal 4 6 2 2 2 2 3" xfId="12645" xr:uid="{70CFDFFF-61DF-4BCA-AC73-9F3F72CBD254}"/>
    <cellStyle name="Normal 4 6 2 2 2 2 3 2" xfId="29585" xr:uid="{AE2B49B4-C1F6-433F-8B83-A6B2259AAD40}"/>
    <cellStyle name="Normal 4 6 2 2 2 2 4" xfId="21137" xr:uid="{C6AB7BC6-C5DC-4A89-BAC4-F3B791E3139A}"/>
    <cellStyle name="Normal 4 6 2 2 2 3" xfId="6309" xr:uid="{38E8EE0A-087F-443F-B1D8-458554FC9EC8}"/>
    <cellStyle name="Normal 4 6 2 2 2 3 2" xfId="14757" xr:uid="{FDB45ACC-B13B-4395-9B96-C2FBD28196D8}"/>
    <cellStyle name="Normal 4 6 2 2 2 3 2 2" xfId="31697" xr:uid="{B3C7BAC0-BD5D-41D6-B400-C0A601D76811}"/>
    <cellStyle name="Normal 4 6 2 2 2 3 3" xfId="23249" xr:uid="{09B87CF7-0929-40EA-AFDC-082AB97FE386}"/>
    <cellStyle name="Normal 4 6 2 2 2 4" xfId="10533" xr:uid="{80A010DD-5C55-4D5C-8111-72C609182F4D}"/>
    <cellStyle name="Normal 4 6 2 2 2 4 2" xfId="27473" xr:uid="{9DF07460-777A-4881-97D3-E03A354AF3F2}"/>
    <cellStyle name="Normal 4 6 2 2 2 5" xfId="19025" xr:uid="{D823F269-861E-4685-B25B-20D19F12B483}"/>
    <cellStyle name="Normal 4 6 2 2 3" xfId="3139" xr:uid="{FB8C0CE1-3CFE-4787-9311-F17726458FB8}"/>
    <cellStyle name="Normal 4 6 2 2 3 2" xfId="7365" xr:uid="{137B89B8-E44C-44E3-B6EB-30B8953FBBA6}"/>
    <cellStyle name="Normal 4 6 2 2 3 2 2" xfId="15813" xr:uid="{B1BF07C1-D26F-4100-80E2-C2020EE4D7B5}"/>
    <cellStyle name="Normal 4 6 2 2 3 2 2 2" xfId="32753" xr:uid="{BDBACA0D-EF02-47F0-A7B2-78A6D57A7565}"/>
    <cellStyle name="Normal 4 6 2 2 3 2 3" xfId="24305" xr:uid="{05C974F0-D6AE-4651-8B22-2D148C853229}"/>
    <cellStyle name="Normal 4 6 2 2 3 3" xfId="11589" xr:uid="{423E613E-5EF5-4985-A0C3-53CF9C2CE76A}"/>
    <cellStyle name="Normal 4 6 2 2 3 3 2" xfId="28529" xr:uid="{46457780-A273-45E5-B12A-34FFFDE924BF}"/>
    <cellStyle name="Normal 4 6 2 2 3 4" xfId="20081" xr:uid="{30CEC18E-EC04-4FF6-B48F-625CB2A87CBA}"/>
    <cellStyle name="Normal 4 6 2 2 4" xfId="5253" xr:uid="{E1B68ABC-18B8-4EBF-8A69-76239D4890C2}"/>
    <cellStyle name="Normal 4 6 2 2 4 2" xfId="13701" xr:uid="{FD23182F-3ABF-488A-B178-005EFDB3A3B6}"/>
    <cellStyle name="Normal 4 6 2 2 4 2 2" xfId="30641" xr:uid="{36942F07-EDA8-4531-A97D-734EFE4A2D06}"/>
    <cellStyle name="Normal 4 6 2 2 4 3" xfId="22193" xr:uid="{FD755210-97F7-4D40-BE79-2C5E26368068}"/>
    <cellStyle name="Normal 4 6 2 2 5" xfId="9477" xr:uid="{2F09F88C-220C-4370-A2E7-47C58BA9D466}"/>
    <cellStyle name="Normal 4 6 2 2 5 2" xfId="26417" xr:uid="{25155515-0ED0-4FBA-A0E8-A97D05D07FCA}"/>
    <cellStyle name="Normal 4 6 2 2 6" xfId="17969" xr:uid="{F2CD08E4-93A3-45A9-A705-EB460EE3C471}"/>
    <cellStyle name="Normal 4 6 2 3" xfId="1731" xr:uid="{09397ED0-E258-41FD-BFE0-096B83EBDB4A}"/>
    <cellStyle name="Normal 4 6 2 3 2" xfId="3843" xr:uid="{AB22A8D8-5961-4CF6-995D-B52C7882321D}"/>
    <cellStyle name="Normal 4 6 2 3 2 2" xfId="8069" xr:uid="{5A1EA2AD-7083-4BC1-88BB-DF440B2B6383}"/>
    <cellStyle name="Normal 4 6 2 3 2 2 2" xfId="16517" xr:uid="{FCB2872B-71B9-4F83-8D42-130A23017836}"/>
    <cellStyle name="Normal 4 6 2 3 2 2 2 2" xfId="33457" xr:uid="{97CD1DC1-AB5B-4F99-AFA8-EF618474C732}"/>
    <cellStyle name="Normal 4 6 2 3 2 2 3" xfId="25009" xr:uid="{2ABD76F2-2496-4B21-9D68-129BCA1E9A10}"/>
    <cellStyle name="Normal 4 6 2 3 2 3" xfId="12293" xr:uid="{539BE87C-4F3C-427C-BECF-6DFAF2A25C13}"/>
    <cellStyle name="Normal 4 6 2 3 2 3 2" xfId="29233" xr:uid="{3DAE5CCE-08D2-43A8-854B-2ED9BEE0C862}"/>
    <cellStyle name="Normal 4 6 2 3 2 4" xfId="20785" xr:uid="{48A2E284-5CD6-4735-B61C-6BCB657F09A3}"/>
    <cellStyle name="Normal 4 6 2 3 3" xfId="5957" xr:uid="{69E38D85-59CB-4268-BBDC-764871F14B26}"/>
    <cellStyle name="Normal 4 6 2 3 3 2" xfId="14405" xr:uid="{3FCB73F1-B9DC-43EC-B7EE-6DC60333B84B}"/>
    <cellStyle name="Normal 4 6 2 3 3 2 2" xfId="31345" xr:uid="{B8589035-55AE-4B91-A61F-61A2AD25CFC5}"/>
    <cellStyle name="Normal 4 6 2 3 3 3" xfId="22897" xr:uid="{0C525DF6-27EF-4C8A-ABD3-78457CDAF2E7}"/>
    <cellStyle name="Normal 4 6 2 3 4" xfId="10181" xr:uid="{49B1976A-F2E2-4068-AC61-D07F1E06755C}"/>
    <cellStyle name="Normal 4 6 2 3 4 2" xfId="27121" xr:uid="{4A19530F-2281-4D32-BD61-4085C9090DF5}"/>
    <cellStyle name="Normal 4 6 2 3 5" xfId="18673" xr:uid="{EBA8976E-0ED2-446C-833D-0DC6A529B70D}"/>
    <cellStyle name="Normal 4 6 2 4" xfId="2787" xr:uid="{A88BB7F6-FA62-45BF-9B3F-78988C7BA900}"/>
    <cellStyle name="Normal 4 6 2 4 2" xfId="7013" xr:uid="{F9544C4F-9080-4794-B546-3727147E4156}"/>
    <cellStyle name="Normal 4 6 2 4 2 2" xfId="15461" xr:uid="{29672D04-4A28-4833-A240-F8D344016285}"/>
    <cellStyle name="Normal 4 6 2 4 2 2 2" xfId="32401" xr:uid="{FE02FC7D-46CD-43AA-AADD-F0C32618992A}"/>
    <cellStyle name="Normal 4 6 2 4 2 3" xfId="23953" xr:uid="{683A2BE5-0DD7-44A0-9334-E5176B8C9D60}"/>
    <cellStyle name="Normal 4 6 2 4 3" xfId="11237" xr:uid="{A0A3849E-F1B5-4333-A859-B609DA804C31}"/>
    <cellStyle name="Normal 4 6 2 4 3 2" xfId="28177" xr:uid="{5BAE3BCF-A134-4893-9443-09A80935282B}"/>
    <cellStyle name="Normal 4 6 2 4 4" xfId="19729" xr:uid="{D2861838-C700-4083-A16C-933077D2A608}"/>
    <cellStyle name="Normal 4 6 2 5" xfId="4901" xr:uid="{CAB456B8-5DA7-4C56-B4BE-12F3E0C8D2B9}"/>
    <cellStyle name="Normal 4 6 2 5 2" xfId="13349" xr:uid="{9574E6CC-BBAC-47E2-A414-2E2B121D990C}"/>
    <cellStyle name="Normal 4 6 2 5 2 2" xfId="30289" xr:uid="{C5DCCCC4-9B8A-411A-B7DE-202CAB39639B}"/>
    <cellStyle name="Normal 4 6 2 5 3" xfId="21841" xr:uid="{59641846-78D0-4FBB-9A5B-D1378766ADF9}"/>
    <cellStyle name="Normal 4 6 2 6" xfId="9125" xr:uid="{013CF001-FEF5-4EA6-85F0-C3C88F81DFD7}"/>
    <cellStyle name="Normal 4 6 2 6 2" xfId="26065" xr:uid="{D9AFECBA-298F-42C8-B3D9-5ECA5E66A3BB}"/>
    <cellStyle name="Normal 4 6 2 7" xfId="17617" xr:uid="{DDC09947-0E18-43D1-8BB8-AAF559FB0D64}"/>
    <cellStyle name="Normal 4 6 3" xfId="845" xr:uid="{C0A00C54-8292-4C13-BF21-098388E96066}"/>
    <cellStyle name="Normal 4 6 3 2" xfId="1907" xr:uid="{14E9996D-834D-4A11-8206-1A98AD3AAB64}"/>
    <cellStyle name="Normal 4 6 3 2 2" xfId="4019" xr:uid="{71D75BBF-046E-45AC-8C29-C02339230654}"/>
    <cellStyle name="Normal 4 6 3 2 2 2" xfId="8245" xr:uid="{E8173A6B-2119-429D-A4B1-31E9740F8B23}"/>
    <cellStyle name="Normal 4 6 3 2 2 2 2" xfId="16693" xr:uid="{64F55749-C768-4382-BEE4-D14C82A671F0}"/>
    <cellStyle name="Normal 4 6 3 2 2 2 2 2" xfId="33633" xr:uid="{753E669D-391A-47D8-8707-7E96153AD79B}"/>
    <cellStyle name="Normal 4 6 3 2 2 2 3" xfId="25185" xr:uid="{F4F7F720-586C-4E43-BCAB-F77C04E36A00}"/>
    <cellStyle name="Normal 4 6 3 2 2 3" xfId="12469" xr:uid="{7CD70D83-9196-4E72-ADED-87F20A4BECAB}"/>
    <cellStyle name="Normal 4 6 3 2 2 3 2" xfId="29409" xr:uid="{25191ADC-3C11-42E4-9A46-3A67B3E844FA}"/>
    <cellStyle name="Normal 4 6 3 2 2 4" xfId="20961" xr:uid="{EAEA9DFF-2DF3-4EF9-953D-3489553BFD7F}"/>
    <cellStyle name="Normal 4 6 3 2 3" xfId="6133" xr:uid="{EAC44A0D-8D6D-462E-8DC1-D9A40AAF5D43}"/>
    <cellStyle name="Normal 4 6 3 2 3 2" xfId="14581" xr:uid="{BF769499-05BB-4B6D-B927-43E2DF4135C4}"/>
    <cellStyle name="Normal 4 6 3 2 3 2 2" xfId="31521" xr:uid="{D3C8754F-0E19-4D58-A39E-5B4C4DF68499}"/>
    <cellStyle name="Normal 4 6 3 2 3 3" xfId="23073" xr:uid="{A57AF7A9-EAD1-473B-AAFE-2555B145EFB8}"/>
    <cellStyle name="Normal 4 6 3 2 4" xfId="10357" xr:uid="{3F7A4F61-3C3C-4B05-8359-14E34E93FF0E}"/>
    <cellStyle name="Normal 4 6 3 2 4 2" xfId="27297" xr:uid="{0C856040-61F6-4645-B278-85511F26C4C3}"/>
    <cellStyle name="Normal 4 6 3 2 5" xfId="18849" xr:uid="{BCA97B61-124A-4C7E-8837-12BD57BC57A0}"/>
    <cellStyle name="Normal 4 6 3 3" xfId="2963" xr:uid="{E4D363E5-94BA-43DF-936B-44B044B73546}"/>
    <cellStyle name="Normal 4 6 3 3 2" xfId="7189" xr:uid="{2BE39662-73D5-424E-8E72-191EE73F4F8F}"/>
    <cellStyle name="Normal 4 6 3 3 2 2" xfId="15637" xr:uid="{348E29AB-19A6-4DD5-8D50-F806B7E34D88}"/>
    <cellStyle name="Normal 4 6 3 3 2 2 2" xfId="32577" xr:uid="{C3F41644-2A1F-419F-AB0F-B30B3907E1EA}"/>
    <cellStyle name="Normal 4 6 3 3 2 3" xfId="24129" xr:uid="{0374C629-E337-4C70-ABFA-20AD2FA85C98}"/>
    <cellStyle name="Normal 4 6 3 3 3" xfId="11413" xr:uid="{8B6F102E-4E77-413A-B926-1D0352F70D9F}"/>
    <cellStyle name="Normal 4 6 3 3 3 2" xfId="28353" xr:uid="{94F2B7F5-A62D-4B01-97FA-BDDFCF0BD38F}"/>
    <cellStyle name="Normal 4 6 3 3 4" xfId="19905" xr:uid="{AFB97E54-30E3-4FB9-8996-3998F730F448}"/>
    <cellStyle name="Normal 4 6 3 4" xfId="5077" xr:uid="{2D36241C-846B-4904-9341-758884EEC9D0}"/>
    <cellStyle name="Normal 4 6 3 4 2" xfId="13525" xr:uid="{3734BBCE-B805-48C3-B49A-969FEE49BFB3}"/>
    <cellStyle name="Normal 4 6 3 4 2 2" xfId="30465" xr:uid="{B31259F5-315F-4FC3-8E04-AF7F74AA168E}"/>
    <cellStyle name="Normal 4 6 3 4 3" xfId="22017" xr:uid="{7EE4395A-4710-438C-8214-239B24F19DCD}"/>
    <cellStyle name="Normal 4 6 3 5" xfId="9301" xr:uid="{53257A38-A111-4017-B718-097F90F666AD}"/>
    <cellStyle name="Normal 4 6 3 5 2" xfId="26241" xr:uid="{F9989BFC-A125-4733-97E9-894451C0270A}"/>
    <cellStyle name="Normal 4 6 3 6" xfId="17793" xr:uid="{07F434EC-000B-4EFA-B678-CCC17C88A047}"/>
    <cellStyle name="Normal 4 6 4" xfId="1197" xr:uid="{E7D15185-DADB-491F-8C37-651012FA2BC8}"/>
    <cellStyle name="Normal 4 6 4 2" xfId="2259" xr:uid="{8464D826-B8AD-4A98-A921-35B38B63E09D}"/>
    <cellStyle name="Normal 4 6 4 2 2" xfId="4371" xr:uid="{A8F5D8F7-C4E8-48DE-94F0-765C62DA097D}"/>
    <cellStyle name="Normal 4 6 4 2 2 2" xfId="8597" xr:uid="{E0A22B90-BCC1-4D2C-9D52-16C742C87AFB}"/>
    <cellStyle name="Normal 4 6 4 2 2 2 2" xfId="17045" xr:uid="{4E2F5A21-B03D-4180-AD36-F48F59AA7E2D}"/>
    <cellStyle name="Normal 4 6 4 2 2 2 2 2" xfId="33985" xr:uid="{94F1E4C6-3170-46E8-97F5-53178E13E4D6}"/>
    <cellStyle name="Normal 4 6 4 2 2 2 3" xfId="25537" xr:uid="{EEB47531-1C98-4656-8F2E-ED9705B49EE3}"/>
    <cellStyle name="Normal 4 6 4 2 2 3" xfId="12821" xr:uid="{6A0F4743-204D-47E7-A2EB-EB5D801ED1DA}"/>
    <cellStyle name="Normal 4 6 4 2 2 3 2" xfId="29761" xr:uid="{67CE0D5C-49CF-43BB-B520-93796B8B3EE5}"/>
    <cellStyle name="Normal 4 6 4 2 2 4" xfId="21313" xr:uid="{53BDE4DB-66C2-4E00-83EB-842BBD5E9793}"/>
    <cellStyle name="Normal 4 6 4 2 3" xfId="6485" xr:uid="{6EF46A3C-4F2F-4C20-B98C-C9F8A308DD12}"/>
    <cellStyle name="Normal 4 6 4 2 3 2" xfId="14933" xr:uid="{615A2830-FFB4-4369-BF8F-B95D92E7EF6C}"/>
    <cellStyle name="Normal 4 6 4 2 3 2 2" xfId="31873" xr:uid="{A2124B9A-F112-46F2-B562-D1BEE902797B}"/>
    <cellStyle name="Normal 4 6 4 2 3 3" xfId="23425" xr:uid="{4646B694-4EF2-45C2-A672-3A0CA99CCD3C}"/>
    <cellStyle name="Normal 4 6 4 2 4" xfId="10709" xr:uid="{3AFAD8E0-7B95-4F38-8525-FCD6F4B82A35}"/>
    <cellStyle name="Normal 4 6 4 2 4 2" xfId="27649" xr:uid="{F5EACEC5-FD6C-4B6E-B13A-F56C53F29C20}"/>
    <cellStyle name="Normal 4 6 4 2 5" xfId="19201" xr:uid="{7812E116-751B-46CF-825B-ECC1D2BE8CEF}"/>
    <cellStyle name="Normal 4 6 4 3" xfId="3315" xr:uid="{BD1EC584-179A-46BA-8438-28157A9C4E05}"/>
    <cellStyle name="Normal 4 6 4 3 2" xfId="7541" xr:uid="{0499A6D9-23F8-45B9-B729-0424CDEAB330}"/>
    <cellStyle name="Normal 4 6 4 3 2 2" xfId="15989" xr:uid="{B6249FF9-BCC8-47CF-81E4-D482A5B1B316}"/>
    <cellStyle name="Normal 4 6 4 3 2 2 2" xfId="32929" xr:uid="{3DEA0ADF-AEC0-4FCA-8E6E-CB36530965BE}"/>
    <cellStyle name="Normal 4 6 4 3 2 3" xfId="24481" xr:uid="{9776E4F6-F81B-4389-906D-47FB274BC481}"/>
    <cellStyle name="Normal 4 6 4 3 3" xfId="11765" xr:uid="{CD5453D8-F9EE-4688-B616-88188DD6BB10}"/>
    <cellStyle name="Normal 4 6 4 3 3 2" xfId="28705" xr:uid="{F5A7C750-5128-4575-A0B5-1D837FDA4623}"/>
    <cellStyle name="Normal 4 6 4 3 4" xfId="20257" xr:uid="{D8963A5B-DCF8-46A5-97C2-4B8AE4D424A0}"/>
    <cellStyle name="Normal 4 6 4 4" xfId="5429" xr:uid="{D3E9F77D-5FE0-4B49-A071-202536D68C2C}"/>
    <cellStyle name="Normal 4 6 4 4 2" xfId="13877" xr:uid="{6DCFE7E1-A8F2-4FDC-847B-9BC202E0810C}"/>
    <cellStyle name="Normal 4 6 4 4 2 2" xfId="30817" xr:uid="{5847DE28-83C4-4EBA-9816-264FAF727C5C}"/>
    <cellStyle name="Normal 4 6 4 4 3" xfId="22369" xr:uid="{57A0494B-6C21-4CBA-9F09-121794FD48D0}"/>
    <cellStyle name="Normal 4 6 4 5" xfId="9653" xr:uid="{5B460FE2-0AF8-4AD4-84AE-109608639A7D}"/>
    <cellStyle name="Normal 4 6 4 5 2" xfId="26593" xr:uid="{FD44E338-76F2-4CE2-9E5C-2D36CA28D1B8}"/>
    <cellStyle name="Normal 4 6 4 6" xfId="18145" xr:uid="{E57E3E75-CFE9-4703-9093-91929C49D460}"/>
    <cellStyle name="Normal 4 6 5" xfId="1379" xr:uid="{01D5FABC-7828-4915-9B4B-636534283806}"/>
    <cellStyle name="Normal 4 6 5 2" xfId="2435" xr:uid="{7415DF41-488F-49E8-A643-776936A6047D}"/>
    <cellStyle name="Normal 4 6 5 2 2" xfId="4547" xr:uid="{69CF0966-703D-4F98-B8DC-65CDA6A0CE94}"/>
    <cellStyle name="Normal 4 6 5 2 2 2" xfId="8773" xr:uid="{AA92CC91-90B2-4219-A092-35E22FC70BDB}"/>
    <cellStyle name="Normal 4 6 5 2 2 2 2" xfId="17221" xr:uid="{CE5668F1-C637-4B12-B265-2A6CB7379F9A}"/>
    <cellStyle name="Normal 4 6 5 2 2 2 2 2" xfId="34161" xr:uid="{C895D7F1-607B-4DEB-8C5B-383CD5E8D3A3}"/>
    <cellStyle name="Normal 4 6 5 2 2 2 3" xfId="25713" xr:uid="{A41DFB34-45CF-4164-AF72-36306B5D3917}"/>
    <cellStyle name="Normal 4 6 5 2 2 3" xfId="12997" xr:uid="{7E60940F-3EC3-445E-9140-B206466E555B}"/>
    <cellStyle name="Normal 4 6 5 2 2 3 2" xfId="29937" xr:uid="{58A22071-96D0-4F90-93C7-B8F32BA0CDD8}"/>
    <cellStyle name="Normal 4 6 5 2 2 4" xfId="21489" xr:uid="{903DA88C-BDB6-42F4-B0C9-C606F5491073}"/>
    <cellStyle name="Normal 4 6 5 2 3" xfId="6661" xr:uid="{5A5EBC91-43F5-460E-9C5F-5A67ECF4E07C}"/>
    <cellStyle name="Normal 4 6 5 2 3 2" xfId="15109" xr:uid="{E8BA4D51-DC13-4AF4-98B4-6E495904747C}"/>
    <cellStyle name="Normal 4 6 5 2 3 2 2" xfId="32049" xr:uid="{3D088CE1-B36A-4477-B731-D8538A1FB7A6}"/>
    <cellStyle name="Normal 4 6 5 2 3 3" xfId="23601" xr:uid="{6F6921FD-1693-4DB1-96DA-F0BC5E7ED812}"/>
    <cellStyle name="Normal 4 6 5 2 4" xfId="10885" xr:uid="{656C5E6E-40E0-4052-849C-8AB2B6B50439}"/>
    <cellStyle name="Normal 4 6 5 2 4 2" xfId="27825" xr:uid="{1A925CF2-EE87-48E1-A604-4FECAB4D4336}"/>
    <cellStyle name="Normal 4 6 5 2 5" xfId="19377" xr:uid="{90DC5D4A-0AA2-4921-852F-133D402A0C13}"/>
    <cellStyle name="Normal 4 6 5 3" xfId="3491" xr:uid="{213DC62B-A91C-4222-B64E-2422E9296012}"/>
    <cellStyle name="Normal 4 6 5 3 2" xfId="7717" xr:uid="{208A286F-8100-44CD-8E90-26C09D45178C}"/>
    <cellStyle name="Normal 4 6 5 3 2 2" xfId="16165" xr:uid="{C47ADD5C-286C-47E0-8588-1250138B6618}"/>
    <cellStyle name="Normal 4 6 5 3 2 2 2" xfId="33105" xr:uid="{D1325B28-D69E-4CC5-B408-75C135BCB728}"/>
    <cellStyle name="Normal 4 6 5 3 2 3" xfId="24657" xr:uid="{1E03D3C1-4F91-4154-BD59-30AC636556B5}"/>
    <cellStyle name="Normal 4 6 5 3 3" xfId="11941" xr:uid="{03C75387-2323-4CF9-B689-5D08763EDD2F}"/>
    <cellStyle name="Normal 4 6 5 3 3 2" xfId="28881" xr:uid="{D1B5A324-CDAC-4581-9062-6F558E369EAF}"/>
    <cellStyle name="Normal 4 6 5 3 4" xfId="20433" xr:uid="{92391D91-FA91-4EA6-93F8-48AE8054B889}"/>
    <cellStyle name="Normal 4 6 5 4" xfId="5605" xr:uid="{7F66C273-4761-485A-8F09-72E6DBBDCDB5}"/>
    <cellStyle name="Normal 4 6 5 4 2" xfId="14053" xr:uid="{684A09D7-5693-40D0-9010-7F489889A1F1}"/>
    <cellStyle name="Normal 4 6 5 4 2 2" xfId="30993" xr:uid="{75A5AA8C-515E-445B-B11B-5AA02A5766B0}"/>
    <cellStyle name="Normal 4 6 5 4 3" xfId="22545" xr:uid="{8DF03853-7249-428B-AE42-66788DC2E0BF}"/>
    <cellStyle name="Normal 4 6 5 5" xfId="9829" xr:uid="{B13EA8A5-13F5-4A9C-8A3F-30B0CCA75600}"/>
    <cellStyle name="Normal 4 6 5 5 2" xfId="26769" xr:uid="{E4E189AF-B785-4E46-9D73-BABA6B8D8EF5}"/>
    <cellStyle name="Normal 4 6 5 6" xfId="18321" xr:uid="{BBA7C202-438E-4753-B329-CB7362FFE8A8}"/>
    <cellStyle name="Normal 4 6 6" xfId="1555" xr:uid="{457D1791-B46B-49E6-B448-FB19876FC484}"/>
    <cellStyle name="Normal 4 6 6 2" xfId="3667" xr:uid="{664BE738-1B6F-437F-9684-F3D1E042359B}"/>
    <cellStyle name="Normal 4 6 6 2 2" xfId="7893" xr:uid="{C23D95A4-D731-4E3C-988F-48AAF426292E}"/>
    <cellStyle name="Normal 4 6 6 2 2 2" xfId="16341" xr:uid="{F91FA719-F197-46AF-8A73-A53ABD5A16A9}"/>
    <cellStyle name="Normal 4 6 6 2 2 2 2" xfId="33281" xr:uid="{C6A5F9AF-2E15-4D08-930A-23582762FCDB}"/>
    <cellStyle name="Normal 4 6 6 2 2 3" xfId="24833" xr:uid="{6B841CF9-3C89-49E8-AF1A-3A7E2889C49F}"/>
    <cellStyle name="Normal 4 6 6 2 3" xfId="12117" xr:uid="{09956517-7B85-47FF-9CEE-6BAA8D463CD3}"/>
    <cellStyle name="Normal 4 6 6 2 3 2" xfId="29057" xr:uid="{2AE1E5D0-6C65-4C43-84EF-0AA6D68EB526}"/>
    <cellStyle name="Normal 4 6 6 2 4" xfId="20609" xr:uid="{0823C3A5-8ACF-4521-A3A1-B352376EB69E}"/>
    <cellStyle name="Normal 4 6 6 3" xfId="5781" xr:uid="{D6C70686-0D59-4750-89F3-F6B58C7C3981}"/>
    <cellStyle name="Normal 4 6 6 3 2" xfId="14229" xr:uid="{766F7F85-6E63-45E7-B5E3-AFA4FBF150D5}"/>
    <cellStyle name="Normal 4 6 6 3 2 2" xfId="31169" xr:uid="{78C4835E-42C6-4CA3-9013-85988926F03E}"/>
    <cellStyle name="Normal 4 6 6 3 3" xfId="22721" xr:uid="{CD3AFBB0-D62F-4061-BE79-CF4E3752A67F}"/>
    <cellStyle name="Normal 4 6 6 4" xfId="10005" xr:uid="{9C91DC85-B2D1-45D1-8F29-EEFA7A47423C}"/>
    <cellStyle name="Normal 4 6 6 4 2" xfId="26945" xr:uid="{7994A3F4-EBE6-41CD-821D-2D7E94B32477}"/>
    <cellStyle name="Normal 4 6 6 5" xfId="18497" xr:uid="{10071B28-D557-4EEC-AC63-297A066A0963}"/>
    <cellStyle name="Normal 4 6 7" xfId="2611" xr:uid="{C61D4F56-721B-4E16-966E-E5D4A669C9BB}"/>
    <cellStyle name="Normal 4 6 7 2" xfId="6837" xr:uid="{8E6BCBDE-8FA6-4C22-820A-353CB8E097F9}"/>
    <cellStyle name="Normal 4 6 7 2 2" xfId="15285" xr:uid="{57429717-6126-4242-8617-A84016ABD438}"/>
    <cellStyle name="Normal 4 6 7 2 2 2" xfId="32225" xr:uid="{50315878-0882-40FB-816E-381C8D8A58EF}"/>
    <cellStyle name="Normal 4 6 7 2 3" xfId="23777" xr:uid="{7470B638-B195-4DBF-B3D4-F5BC2A87BEAF}"/>
    <cellStyle name="Normal 4 6 7 3" xfId="11061" xr:uid="{5C938DD3-346A-4023-9735-E044E1878577}"/>
    <cellStyle name="Normal 4 6 7 3 2" xfId="28001" xr:uid="{492645E4-3525-40DE-8C1C-803ED1029C61}"/>
    <cellStyle name="Normal 4 6 7 4" xfId="19553" xr:uid="{621B33CE-F074-46BE-816B-AB6C7BB85BBE}"/>
    <cellStyle name="Normal 4 6 8" xfId="4724" xr:uid="{9AD7A546-AE5B-4776-9938-6395142E3685}"/>
    <cellStyle name="Normal 4 6 8 2" xfId="13173" xr:uid="{3D95E941-3B09-4501-8FC9-9AA2764CA7E3}"/>
    <cellStyle name="Normal 4 6 8 2 2" xfId="30113" xr:uid="{18E4D2FC-8880-413C-BF58-35C050324F5B}"/>
    <cellStyle name="Normal 4 6 8 3" xfId="21665" xr:uid="{917023D5-0C0B-4CE9-9644-68CD94DF8453}"/>
    <cellStyle name="Normal 4 6 9" xfId="8949" xr:uid="{EAC2FB8A-FF4C-42B9-9062-A1CF772FEFF0}"/>
    <cellStyle name="Normal 4 6 9 2" xfId="25889" xr:uid="{881A7789-F71E-44A0-B0B6-954CD2931DE5}"/>
    <cellStyle name="Normal 4 7" xfId="370" xr:uid="{1BD07C7D-15AB-4DBB-B5A9-E12EF7BD2F38}"/>
    <cellStyle name="Normal 4 7 10" xfId="17442" xr:uid="{E5C9F61C-5360-4444-B48C-8F36BA351D3F}"/>
    <cellStyle name="Normal 4 7 2" xfId="670" xr:uid="{DDB0D6B7-1C6A-4A86-A13F-F0C64E280EEF}"/>
    <cellStyle name="Normal 4 7 2 2" xfId="1022" xr:uid="{AAFDA1D8-5686-4164-85D4-67CD6FF683EE}"/>
    <cellStyle name="Normal 4 7 2 2 2" xfId="2084" xr:uid="{F106A993-7C59-47C7-B68F-0ACC48843B48}"/>
    <cellStyle name="Normal 4 7 2 2 2 2" xfId="4196" xr:uid="{60309860-8842-44EA-AC4A-18787C6B4120}"/>
    <cellStyle name="Normal 4 7 2 2 2 2 2" xfId="8422" xr:uid="{71F904CB-B9B8-4B85-911A-B0820CDCFE99}"/>
    <cellStyle name="Normal 4 7 2 2 2 2 2 2" xfId="16870" xr:uid="{4C884C7D-5674-45FD-B127-E9E8C2478335}"/>
    <cellStyle name="Normal 4 7 2 2 2 2 2 2 2" xfId="33810" xr:uid="{BA9BA55A-2266-4473-9658-A80762E74CAF}"/>
    <cellStyle name="Normal 4 7 2 2 2 2 2 3" xfId="25362" xr:uid="{10BBE7CC-9856-49D2-9B60-79DFFE0CA223}"/>
    <cellStyle name="Normal 4 7 2 2 2 2 3" xfId="12646" xr:uid="{EE370C98-A225-45B2-993D-306D1405937D}"/>
    <cellStyle name="Normal 4 7 2 2 2 2 3 2" xfId="29586" xr:uid="{87223909-7B42-4F37-8274-F44096B7C710}"/>
    <cellStyle name="Normal 4 7 2 2 2 2 4" xfId="21138" xr:uid="{915C0563-A4C2-4C6A-A754-281BE7AA7C07}"/>
    <cellStyle name="Normal 4 7 2 2 2 3" xfId="6310" xr:uid="{A0C887C8-8793-4F6A-9941-EF6FA43B2445}"/>
    <cellStyle name="Normal 4 7 2 2 2 3 2" xfId="14758" xr:uid="{E2AA6C43-7936-4B00-94C1-6C791FB4DA6E}"/>
    <cellStyle name="Normal 4 7 2 2 2 3 2 2" xfId="31698" xr:uid="{49C85739-C3ED-4CD6-96DA-46916C501DF6}"/>
    <cellStyle name="Normal 4 7 2 2 2 3 3" xfId="23250" xr:uid="{9C3BF2DF-FFE1-444C-949F-434A999B7FA9}"/>
    <cellStyle name="Normal 4 7 2 2 2 4" xfId="10534" xr:uid="{8A97AC1A-64C3-4EB8-95A3-5892C2D33F07}"/>
    <cellStyle name="Normal 4 7 2 2 2 4 2" xfId="27474" xr:uid="{E6825A45-DB98-490C-A8E9-8373079BB3A4}"/>
    <cellStyle name="Normal 4 7 2 2 2 5" xfId="19026" xr:uid="{FF94BF51-5E28-44EF-BCE0-DE602CDC408A}"/>
    <cellStyle name="Normal 4 7 2 2 3" xfId="3140" xr:uid="{B3454CA5-8C91-4F7A-AFA3-8F16D581487E}"/>
    <cellStyle name="Normal 4 7 2 2 3 2" xfId="7366" xr:uid="{A4506016-2524-41A0-AF77-7132AD9F0DB7}"/>
    <cellStyle name="Normal 4 7 2 2 3 2 2" xfId="15814" xr:uid="{F8E8993B-A0BD-4948-BA9C-DEADACEED4D2}"/>
    <cellStyle name="Normal 4 7 2 2 3 2 2 2" xfId="32754" xr:uid="{EFE6B7DF-F56E-4059-92ED-03958C6D51E4}"/>
    <cellStyle name="Normal 4 7 2 2 3 2 3" xfId="24306" xr:uid="{18541792-205A-4244-A76C-8AFC14EC040A}"/>
    <cellStyle name="Normal 4 7 2 2 3 3" xfId="11590" xr:uid="{244630FC-4C0A-4E94-878E-D1CC44D55855}"/>
    <cellStyle name="Normal 4 7 2 2 3 3 2" xfId="28530" xr:uid="{47626F6D-C88F-4ED1-9042-530E9BC2F367}"/>
    <cellStyle name="Normal 4 7 2 2 3 4" xfId="20082" xr:uid="{A022AE1B-4288-4686-B137-7695F7A5F499}"/>
    <cellStyle name="Normal 4 7 2 2 4" xfId="5254" xr:uid="{FBB7AE76-5C19-4092-8DD4-EC2620294AD3}"/>
    <cellStyle name="Normal 4 7 2 2 4 2" xfId="13702" xr:uid="{9D347D2D-7869-4E80-AAA9-029D97ECE65B}"/>
    <cellStyle name="Normal 4 7 2 2 4 2 2" xfId="30642" xr:uid="{61AB4D2E-2F0C-47B0-9BC3-64A7C3F8177F}"/>
    <cellStyle name="Normal 4 7 2 2 4 3" xfId="22194" xr:uid="{85036A17-69BF-4806-B94E-866E3FB6C44C}"/>
    <cellStyle name="Normal 4 7 2 2 5" xfId="9478" xr:uid="{B137FC7C-24C5-4698-8568-0AABCD6E2F2E}"/>
    <cellStyle name="Normal 4 7 2 2 5 2" xfId="26418" xr:uid="{610CDB81-DA88-4D90-BFF2-706041D46AB0}"/>
    <cellStyle name="Normal 4 7 2 2 6" xfId="17970" xr:uid="{68C5A27D-3249-417A-9352-A405FD39918C}"/>
    <cellStyle name="Normal 4 7 2 3" xfId="1732" xr:uid="{F2EAF0EC-AB06-4896-A762-C4FE5E7CC85C}"/>
    <cellStyle name="Normal 4 7 2 3 2" xfId="3844" xr:uid="{F2FB5677-D70C-43F5-A5DC-15842313FE1D}"/>
    <cellStyle name="Normal 4 7 2 3 2 2" xfId="8070" xr:uid="{38364AD1-EAC2-4CD9-8036-481EDE6C78F2}"/>
    <cellStyle name="Normal 4 7 2 3 2 2 2" xfId="16518" xr:uid="{6F1F21F9-16F4-4F4E-8FC3-F25BEF9753D9}"/>
    <cellStyle name="Normal 4 7 2 3 2 2 2 2" xfId="33458" xr:uid="{E31094CC-E6BF-4673-9B68-54EDADFF3816}"/>
    <cellStyle name="Normal 4 7 2 3 2 2 3" xfId="25010" xr:uid="{395BC7C8-0097-4BA0-B3C6-FC4BF72DB6EB}"/>
    <cellStyle name="Normal 4 7 2 3 2 3" xfId="12294" xr:uid="{541852BD-E91F-4644-BD40-C5D220D651CD}"/>
    <cellStyle name="Normal 4 7 2 3 2 3 2" xfId="29234" xr:uid="{A343DC9F-ADB7-4524-AEB9-C8487C03235C}"/>
    <cellStyle name="Normal 4 7 2 3 2 4" xfId="20786" xr:uid="{E71A46DE-AA57-40A0-BF44-B25CD565E62B}"/>
    <cellStyle name="Normal 4 7 2 3 3" xfId="5958" xr:uid="{AD1D4126-17FF-424A-9BDF-D73E554B19AA}"/>
    <cellStyle name="Normal 4 7 2 3 3 2" xfId="14406" xr:uid="{CE0CEB50-5F7C-4CDA-8C49-121AA9B3805D}"/>
    <cellStyle name="Normal 4 7 2 3 3 2 2" xfId="31346" xr:uid="{A27642E4-ABF2-470E-8299-8DF609D73582}"/>
    <cellStyle name="Normal 4 7 2 3 3 3" xfId="22898" xr:uid="{73D98B1D-66CC-42AA-BD6B-CDCF4FFD39B0}"/>
    <cellStyle name="Normal 4 7 2 3 4" xfId="10182" xr:uid="{76265111-F0F9-43DC-AC19-065E3DF85DB4}"/>
    <cellStyle name="Normal 4 7 2 3 4 2" xfId="27122" xr:uid="{414F9208-1988-4736-9FC1-6B0A16209F52}"/>
    <cellStyle name="Normal 4 7 2 3 5" xfId="18674" xr:uid="{73CA8829-6362-4B99-B8B0-88961C8BCA60}"/>
    <cellStyle name="Normal 4 7 2 4" xfId="2788" xr:uid="{71B46F8C-16A2-4795-AAA3-C1226B492A9B}"/>
    <cellStyle name="Normal 4 7 2 4 2" xfId="7014" xr:uid="{C4096A39-08DA-4C47-A070-CEEF7DD4A05F}"/>
    <cellStyle name="Normal 4 7 2 4 2 2" xfId="15462" xr:uid="{0556B6E0-3ED8-438E-B22C-31AE7A4FC720}"/>
    <cellStyle name="Normal 4 7 2 4 2 2 2" xfId="32402" xr:uid="{BC635CB9-101A-431D-BA0A-1CE7D7A5D953}"/>
    <cellStyle name="Normal 4 7 2 4 2 3" xfId="23954" xr:uid="{A041FC2A-F454-4D9D-B743-67F9840C776F}"/>
    <cellStyle name="Normal 4 7 2 4 3" xfId="11238" xr:uid="{352066B6-3285-4927-8F01-8AD97118D5F9}"/>
    <cellStyle name="Normal 4 7 2 4 3 2" xfId="28178" xr:uid="{CFD1E43C-B40C-4A0E-A1C5-1EAFEAFCC630}"/>
    <cellStyle name="Normal 4 7 2 4 4" xfId="19730" xr:uid="{AA99AB4F-6557-409F-A3DC-FF1959DF363F}"/>
    <cellStyle name="Normal 4 7 2 5" xfId="4902" xr:uid="{805C2884-92CC-4AEC-BC00-49D3DB3147A0}"/>
    <cellStyle name="Normal 4 7 2 5 2" xfId="13350" xr:uid="{D40C4FE9-F457-4F69-8326-30CDC8BCA2CD}"/>
    <cellStyle name="Normal 4 7 2 5 2 2" xfId="30290" xr:uid="{7F39835F-2C89-47C5-8F33-6C7E80D057BC}"/>
    <cellStyle name="Normal 4 7 2 5 3" xfId="21842" xr:uid="{14387DF4-5B9C-4663-8229-2B5EA84AE36B}"/>
    <cellStyle name="Normal 4 7 2 6" xfId="9126" xr:uid="{CD65F762-DFBF-4F02-B8E2-A1572EDB470C}"/>
    <cellStyle name="Normal 4 7 2 6 2" xfId="26066" xr:uid="{B774921B-6EF5-4485-B237-87696D03CD25}"/>
    <cellStyle name="Normal 4 7 2 7" xfId="17618" xr:uid="{A79DD94E-11CF-4C67-A45D-5FE620CA15B5}"/>
    <cellStyle name="Normal 4 7 3" xfId="846" xr:uid="{A207CD73-0E5A-4538-9635-B457572C209B}"/>
    <cellStyle name="Normal 4 7 3 2" xfId="1908" xr:uid="{96E66573-78C0-4356-A3B5-6FA716A6FF95}"/>
    <cellStyle name="Normal 4 7 3 2 2" xfId="4020" xr:uid="{E6255EEF-AA2F-4CBD-BCD0-2D4F79B341CE}"/>
    <cellStyle name="Normal 4 7 3 2 2 2" xfId="8246" xr:uid="{4C5977D0-0E9E-4ABC-92E3-891ACD9C8F45}"/>
    <cellStyle name="Normal 4 7 3 2 2 2 2" xfId="16694" xr:uid="{F73D1D85-FBF5-4573-863F-53E424421DF2}"/>
    <cellStyle name="Normal 4 7 3 2 2 2 2 2" xfId="33634" xr:uid="{DA030EF3-C428-44CA-9772-210309AFE44D}"/>
    <cellStyle name="Normal 4 7 3 2 2 2 3" xfId="25186" xr:uid="{BCFC4B25-8D8C-48E3-81D8-0F9E2AC49F27}"/>
    <cellStyle name="Normal 4 7 3 2 2 3" xfId="12470" xr:uid="{05F4CE65-5FF8-4802-82B5-3935A8ADB149}"/>
    <cellStyle name="Normal 4 7 3 2 2 3 2" xfId="29410" xr:uid="{402CAA1A-6D1C-4CCE-B6E0-BB4913234CC0}"/>
    <cellStyle name="Normal 4 7 3 2 2 4" xfId="20962" xr:uid="{8B997DEC-11CF-4E6A-B41E-2D11C001DB49}"/>
    <cellStyle name="Normal 4 7 3 2 3" xfId="6134" xr:uid="{922E5351-BEEB-44DC-BEEA-36DF8E345A97}"/>
    <cellStyle name="Normal 4 7 3 2 3 2" xfId="14582" xr:uid="{D1870DD4-11AB-48F0-9FE9-E5CAB477921C}"/>
    <cellStyle name="Normal 4 7 3 2 3 2 2" xfId="31522" xr:uid="{7AA2754D-DE11-44BE-983F-CE082126BDD5}"/>
    <cellStyle name="Normal 4 7 3 2 3 3" xfId="23074" xr:uid="{0836ACFF-F684-49F4-B73E-80F2A81CCEFB}"/>
    <cellStyle name="Normal 4 7 3 2 4" xfId="10358" xr:uid="{FE5D6AF8-8129-43ED-AC02-1B3D633EC8B8}"/>
    <cellStyle name="Normal 4 7 3 2 4 2" xfId="27298" xr:uid="{F8578486-615D-4A39-8EB2-8C1314F929E0}"/>
    <cellStyle name="Normal 4 7 3 2 5" xfId="18850" xr:uid="{E10B3373-6DA1-4A49-9B49-97162F4FBC67}"/>
    <cellStyle name="Normal 4 7 3 3" xfId="2964" xr:uid="{E3B4BD08-2B12-45DA-AA4F-628F133FB95E}"/>
    <cellStyle name="Normal 4 7 3 3 2" xfId="7190" xr:uid="{61B735DB-C12D-483E-A7DB-E1FB6260CC5E}"/>
    <cellStyle name="Normal 4 7 3 3 2 2" xfId="15638" xr:uid="{E82EC3EC-4495-4E93-AE41-A281B96585FA}"/>
    <cellStyle name="Normal 4 7 3 3 2 2 2" xfId="32578" xr:uid="{72D1E709-FD57-42D2-BC16-7BE1873E4FA6}"/>
    <cellStyle name="Normal 4 7 3 3 2 3" xfId="24130" xr:uid="{CBAF97DF-8EFE-49D3-8D29-0BE664D4615C}"/>
    <cellStyle name="Normal 4 7 3 3 3" xfId="11414" xr:uid="{5D303A5F-F566-4D82-8E8E-87BF7E8C5314}"/>
    <cellStyle name="Normal 4 7 3 3 3 2" xfId="28354" xr:uid="{FB005389-6ACE-4422-B134-46C09BF46112}"/>
    <cellStyle name="Normal 4 7 3 3 4" xfId="19906" xr:uid="{DA40E17B-2B7F-49F4-9EBB-C89723197171}"/>
    <cellStyle name="Normal 4 7 3 4" xfId="5078" xr:uid="{0E0F2788-0DED-48B9-BBED-701C732794A6}"/>
    <cellStyle name="Normal 4 7 3 4 2" xfId="13526" xr:uid="{F58DC62E-55E3-4F6D-9AFB-B14F016F2016}"/>
    <cellStyle name="Normal 4 7 3 4 2 2" xfId="30466" xr:uid="{606D022A-62BC-450C-826A-A851B4140AF8}"/>
    <cellStyle name="Normal 4 7 3 4 3" xfId="22018" xr:uid="{8C4ECA10-62CC-4D6A-8C6F-0FBF7BD3219D}"/>
    <cellStyle name="Normal 4 7 3 5" xfId="9302" xr:uid="{AAF23736-9718-42CD-BFEB-FAF97B806EE2}"/>
    <cellStyle name="Normal 4 7 3 5 2" xfId="26242" xr:uid="{5D540B24-0DB3-418B-A57B-DC1690041198}"/>
    <cellStyle name="Normal 4 7 3 6" xfId="17794" xr:uid="{54E19787-91DF-4A39-A615-1113C812139F}"/>
    <cellStyle name="Normal 4 7 4" xfId="1198" xr:uid="{8361BD18-9805-4319-B0B8-915F406C9FC8}"/>
    <cellStyle name="Normal 4 7 4 2" xfId="2260" xr:uid="{7B923D42-7FB6-4172-B853-13AD332791FF}"/>
    <cellStyle name="Normal 4 7 4 2 2" xfId="4372" xr:uid="{C181EF49-2DBC-48D9-85C2-69FB2464F3D8}"/>
    <cellStyle name="Normal 4 7 4 2 2 2" xfId="8598" xr:uid="{DCD52905-B4B7-4211-B200-02C8F044A73D}"/>
    <cellStyle name="Normal 4 7 4 2 2 2 2" xfId="17046" xr:uid="{0E409115-CE6A-452D-A6C1-E41B7456BD2A}"/>
    <cellStyle name="Normal 4 7 4 2 2 2 2 2" xfId="33986" xr:uid="{9B7F3C15-E7CE-409E-B9D8-93449D0E8AE5}"/>
    <cellStyle name="Normal 4 7 4 2 2 2 3" xfId="25538" xr:uid="{244971B7-516A-4394-9B85-97337334F430}"/>
    <cellStyle name="Normal 4 7 4 2 2 3" xfId="12822" xr:uid="{EBE4F85D-2BAC-487F-A587-599CEA765BDC}"/>
    <cellStyle name="Normal 4 7 4 2 2 3 2" xfId="29762" xr:uid="{A49B84CD-7C29-495A-9BDC-71300D125E39}"/>
    <cellStyle name="Normal 4 7 4 2 2 4" xfId="21314" xr:uid="{D479E9E0-E2D9-47E8-A249-FFAC9227FBCC}"/>
    <cellStyle name="Normal 4 7 4 2 3" xfId="6486" xr:uid="{73C449C4-4B6D-4753-A494-B05222402805}"/>
    <cellStyle name="Normal 4 7 4 2 3 2" xfId="14934" xr:uid="{B9B3460F-20B1-41E9-9F94-8944812ABDA0}"/>
    <cellStyle name="Normal 4 7 4 2 3 2 2" xfId="31874" xr:uid="{27CF0865-5CB0-4BD8-9B6D-206E7175A7B0}"/>
    <cellStyle name="Normal 4 7 4 2 3 3" xfId="23426" xr:uid="{D00B1017-91DA-4475-A24D-A53D121BD1C0}"/>
    <cellStyle name="Normal 4 7 4 2 4" xfId="10710" xr:uid="{DA9026F4-C885-4673-B38C-702E638F59C8}"/>
    <cellStyle name="Normal 4 7 4 2 4 2" xfId="27650" xr:uid="{047DBFDC-7D96-4683-9E56-8DEDD4FA4902}"/>
    <cellStyle name="Normal 4 7 4 2 5" xfId="19202" xr:uid="{75A23933-39CC-4C55-88BD-2D3DE7D11474}"/>
    <cellStyle name="Normal 4 7 4 3" xfId="3316" xr:uid="{1FCE19BC-CD29-4016-9B3E-924268952275}"/>
    <cellStyle name="Normal 4 7 4 3 2" xfId="7542" xr:uid="{7FF13AD6-9DBB-4801-96B1-26109CA2003C}"/>
    <cellStyle name="Normal 4 7 4 3 2 2" xfId="15990" xr:uid="{5ACEC8C5-5CA2-4B74-A93C-065E8D79D34F}"/>
    <cellStyle name="Normal 4 7 4 3 2 2 2" xfId="32930" xr:uid="{04A892D9-0479-40AF-9158-CE7C77A29310}"/>
    <cellStyle name="Normal 4 7 4 3 2 3" xfId="24482" xr:uid="{0D204553-EE1C-4DE7-BBF4-F2C54B63689A}"/>
    <cellStyle name="Normal 4 7 4 3 3" xfId="11766" xr:uid="{F5E43182-0BE6-486C-A4BE-CC85580CE96C}"/>
    <cellStyle name="Normal 4 7 4 3 3 2" xfId="28706" xr:uid="{D1A4B31F-23D6-4B49-928D-12E46C952CBB}"/>
    <cellStyle name="Normal 4 7 4 3 4" xfId="20258" xr:uid="{CAA2A223-784A-4A3E-AB77-0C73F94CA9E7}"/>
    <cellStyle name="Normal 4 7 4 4" xfId="5430" xr:uid="{9336F63B-FF00-4CE6-81CA-1E60CEECB3BC}"/>
    <cellStyle name="Normal 4 7 4 4 2" xfId="13878" xr:uid="{8C42DF6B-2C3A-4FEC-AD72-5EDADAB4BC79}"/>
    <cellStyle name="Normal 4 7 4 4 2 2" xfId="30818" xr:uid="{5A6462CB-302F-47C6-A543-62794B4AAA89}"/>
    <cellStyle name="Normal 4 7 4 4 3" xfId="22370" xr:uid="{AD3F3CF9-F048-42F0-957E-B5CF940F9451}"/>
    <cellStyle name="Normal 4 7 4 5" xfId="9654" xr:uid="{78E5A749-4D44-4D13-AA0F-9E552F5E107B}"/>
    <cellStyle name="Normal 4 7 4 5 2" xfId="26594" xr:uid="{BA23557D-D03C-48F3-BF49-D40BDCB21E4B}"/>
    <cellStyle name="Normal 4 7 4 6" xfId="18146" xr:uid="{44878A24-3D3E-4EDD-87A9-425FC626CED6}"/>
    <cellStyle name="Normal 4 7 5" xfId="1380" xr:uid="{ED49B670-7D43-444C-8DC2-28CF1109B0F1}"/>
    <cellStyle name="Normal 4 7 5 2" xfId="2436" xr:uid="{FF27AC64-30BC-449B-BF81-E5EF6055D7B0}"/>
    <cellStyle name="Normal 4 7 5 2 2" xfId="4548" xr:uid="{EB63BC6E-D583-4031-AC0F-CC73E9A7EAFB}"/>
    <cellStyle name="Normal 4 7 5 2 2 2" xfId="8774" xr:uid="{3D1687CF-3474-43D8-99FE-7C28D6114C19}"/>
    <cellStyle name="Normal 4 7 5 2 2 2 2" xfId="17222" xr:uid="{BA0ABEC8-9CCC-4825-8DDB-D0DF181322CD}"/>
    <cellStyle name="Normal 4 7 5 2 2 2 2 2" xfId="34162" xr:uid="{C0851DAE-C097-47DA-8F16-841A002DA0E8}"/>
    <cellStyle name="Normal 4 7 5 2 2 2 3" xfId="25714" xr:uid="{6B779CA4-D7BD-48D1-9E42-07F674B36535}"/>
    <cellStyle name="Normal 4 7 5 2 2 3" xfId="12998" xr:uid="{9CD6B314-C13E-44D5-9AB7-EF5892F2A277}"/>
    <cellStyle name="Normal 4 7 5 2 2 3 2" xfId="29938" xr:uid="{70936894-7998-470A-8CF6-6984FBF27A32}"/>
    <cellStyle name="Normal 4 7 5 2 2 4" xfId="21490" xr:uid="{DC61D17A-8C10-4D86-B162-D8CC6FB42053}"/>
    <cellStyle name="Normal 4 7 5 2 3" xfId="6662" xr:uid="{27EAF4AA-0152-4D11-BF4C-C8E7C4B35BB5}"/>
    <cellStyle name="Normal 4 7 5 2 3 2" xfId="15110" xr:uid="{4ABB0CF6-283E-4496-983B-F2109B0BF8CF}"/>
    <cellStyle name="Normal 4 7 5 2 3 2 2" xfId="32050" xr:uid="{7E1C150C-9BBE-459F-B7B0-2881E89D880C}"/>
    <cellStyle name="Normal 4 7 5 2 3 3" xfId="23602" xr:uid="{30D63731-62C1-42B0-8FFD-CECDA3E4E1A3}"/>
    <cellStyle name="Normal 4 7 5 2 4" xfId="10886" xr:uid="{405B3BD4-5177-4B4C-B469-4E69D481F233}"/>
    <cellStyle name="Normal 4 7 5 2 4 2" xfId="27826" xr:uid="{04BFA232-C359-424D-9A95-E774CF7C24BF}"/>
    <cellStyle name="Normal 4 7 5 2 5" xfId="19378" xr:uid="{4951E43B-CA89-4AAE-AA63-7917B83AE956}"/>
    <cellStyle name="Normal 4 7 5 3" xfId="3492" xr:uid="{1B907A7B-3B20-4CE7-9855-06A16DFE428E}"/>
    <cellStyle name="Normal 4 7 5 3 2" xfId="7718" xr:uid="{6762EBD4-EED5-4E15-99E7-112490D0E525}"/>
    <cellStyle name="Normal 4 7 5 3 2 2" xfId="16166" xr:uid="{C4A61F93-0C68-4290-97FC-5124C54B247F}"/>
    <cellStyle name="Normal 4 7 5 3 2 2 2" xfId="33106" xr:uid="{CF3F83D1-9FA7-467D-AAC9-DA97E8F47F27}"/>
    <cellStyle name="Normal 4 7 5 3 2 3" xfId="24658" xr:uid="{172D785E-2E72-4119-AA7B-E13593DF5CC3}"/>
    <cellStyle name="Normal 4 7 5 3 3" xfId="11942" xr:uid="{0F017DE7-B7CF-45EB-9152-B5511E6AE3B3}"/>
    <cellStyle name="Normal 4 7 5 3 3 2" xfId="28882" xr:uid="{7FAB7327-7ADE-4009-86B2-B6794EB8E54D}"/>
    <cellStyle name="Normal 4 7 5 3 4" xfId="20434" xr:uid="{F20D712B-CA9F-4679-AED5-D8932554FEC8}"/>
    <cellStyle name="Normal 4 7 5 4" xfId="5606" xr:uid="{B08966D4-A086-457E-93F1-4529CD97EE12}"/>
    <cellStyle name="Normal 4 7 5 4 2" xfId="14054" xr:uid="{30D284F6-B669-49E7-A9B9-2421B7D83AAF}"/>
    <cellStyle name="Normal 4 7 5 4 2 2" xfId="30994" xr:uid="{AB295EDD-7921-462C-9590-070AA36A7443}"/>
    <cellStyle name="Normal 4 7 5 4 3" xfId="22546" xr:uid="{F0BB38AB-9890-49E7-8B9B-52BC172998D6}"/>
    <cellStyle name="Normal 4 7 5 5" xfId="9830" xr:uid="{D0F06EA1-617F-4749-8990-F39F2556F448}"/>
    <cellStyle name="Normal 4 7 5 5 2" xfId="26770" xr:uid="{03CAE782-8DD2-408A-8AC2-1518149D32DC}"/>
    <cellStyle name="Normal 4 7 5 6" xfId="18322" xr:uid="{E57B7951-F119-4ADF-96F6-57DCF108CB9F}"/>
    <cellStyle name="Normal 4 7 6" xfId="1556" xr:uid="{705F36D2-D18F-4314-81B9-5DA74FF0C385}"/>
    <cellStyle name="Normal 4 7 6 2" xfId="3668" xr:uid="{4CE57FAA-EFFB-43D1-8913-705975EC8AB2}"/>
    <cellStyle name="Normal 4 7 6 2 2" xfId="7894" xr:uid="{DC19D1A1-0B3C-4FBC-831E-C4EA5307158F}"/>
    <cellStyle name="Normal 4 7 6 2 2 2" xfId="16342" xr:uid="{A96C75B9-EA48-4466-B677-1A374C9733BD}"/>
    <cellStyle name="Normal 4 7 6 2 2 2 2" xfId="33282" xr:uid="{B3CE5267-B641-4923-90DF-332BE145A2BD}"/>
    <cellStyle name="Normal 4 7 6 2 2 3" xfId="24834" xr:uid="{9FDB9BE5-E30E-483C-9B8C-9A450AE6E36D}"/>
    <cellStyle name="Normal 4 7 6 2 3" xfId="12118" xr:uid="{E2B24A74-0A30-48CC-AEFA-6634B12C37F3}"/>
    <cellStyle name="Normal 4 7 6 2 3 2" xfId="29058" xr:uid="{DDC4652E-75FC-4C76-BCA6-F85271E77A2E}"/>
    <cellStyle name="Normal 4 7 6 2 4" xfId="20610" xr:uid="{C7CF768C-5CC2-4956-85CA-8AC29C08CF54}"/>
    <cellStyle name="Normal 4 7 6 3" xfId="5782" xr:uid="{1686B844-ADAA-4C99-9E2E-A4F4BC1FB5C7}"/>
    <cellStyle name="Normal 4 7 6 3 2" xfId="14230" xr:uid="{F1C1C579-8BB3-4B5C-AD12-A9942E963D08}"/>
    <cellStyle name="Normal 4 7 6 3 2 2" xfId="31170" xr:uid="{FC6F53E6-E70F-427D-BE66-C52AEE02D2EA}"/>
    <cellStyle name="Normal 4 7 6 3 3" xfId="22722" xr:uid="{030BBAF8-7A8C-4140-BFBC-1308A576539E}"/>
    <cellStyle name="Normal 4 7 6 4" xfId="10006" xr:uid="{103E7B90-512A-4CEC-941B-DD67B7F0F06B}"/>
    <cellStyle name="Normal 4 7 6 4 2" xfId="26946" xr:uid="{44A055AF-4911-488B-B761-C97230F128AA}"/>
    <cellStyle name="Normal 4 7 6 5" xfId="18498" xr:uid="{56105C87-B5FD-4A0F-8C65-F1CBF314447E}"/>
    <cellStyle name="Normal 4 7 7" xfId="2612" xr:uid="{2864D1F9-A960-4282-9DD2-BEFFD8CC5B5B}"/>
    <cellStyle name="Normal 4 7 7 2" xfId="6838" xr:uid="{999D5390-92F6-4276-913A-B97CF41D9BCD}"/>
    <cellStyle name="Normal 4 7 7 2 2" xfId="15286" xr:uid="{B101BFFA-75F9-4093-8491-0DA277E49E28}"/>
    <cellStyle name="Normal 4 7 7 2 2 2" xfId="32226" xr:uid="{72E1FE84-1405-4B62-9AED-88DD16320EF7}"/>
    <cellStyle name="Normal 4 7 7 2 3" xfId="23778" xr:uid="{BB310AB5-7D58-4DAF-9A62-57FD8C2BBCF1}"/>
    <cellStyle name="Normal 4 7 7 3" xfId="11062" xr:uid="{610074E6-C16F-43E7-BC25-2B2D10DCE19C}"/>
    <cellStyle name="Normal 4 7 7 3 2" xfId="28002" xr:uid="{14BCE7B7-7C36-4806-8E75-82105DF042F1}"/>
    <cellStyle name="Normal 4 7 7 4" xfId="19554" xr:uid="{A152D1B0-BEA3-4275-BDE7-44A8916E1D79}"/>
    <cellStyle name="Normal 4 7 8" xfId="4725" xr:uid="{BDDA8CD5-BE9F-47C8-9C6F-A35628AE9C7C}"/>
    <cellStyle name="Normal 4 7 8 2" xfId="13174" xr:uid="{67F6475C-219F-4613-99CD-CF8A1AF0D44C}"/>
    <cellStyle name="Normal 4 7 8 2 2" xfId="30114" xr:uid="{8D475389-8BC4-4E8A-A5CD-A3788B11A382}"/>
    <cellStyle name="Normal 4 7 8 3" xfId="21666" xr:uid="{696A6257-D8BA-4AA3-AD8A-35560FA6822A}"/>
    <cellStyle name="Normal 4 7 9" xfId="8950" xr:uid="{11D3F353-920F-4618-B068-CB7CF4BDD6B6}"/>
    <cellStyle name="Normal 4 7 9 2" xfId="25890" xr:uid="{114475AC-8256-4733-AED9-72D493D0D7B0}"/>
    <cellStyle name="Normal 4 8" xfId="662" xr:uid="{433077D7-923A-436C-8E42-DA7E8650681C}"/>
    <cellStyle name="Normal 4 8 2" xfId="1014" xr:uid="{2A83F647-B58D-45AD-95CD-0572AA163B45}"/>
    <cellStyle name="Normal 4 8 2 2" xfId="2076" xr:uid="{A28F2CAF-0F3B-4B29-A155-F0B07504D104}"/>
    <cellStyle name="Normal 4 8 2 2 2" xfId="4188" xr:uid="{3A208712-A9DA-40FA-9EF1-817FC2F13D5D}"/>
    <cellStyle name="Normal 4 8 2 2 2 2" xfId="8414" xr:uid="{E7D59297-465C-41E3-85AA-6C50E42C9FF2}"/>
    <cellStyle name="Normal 4 8 2 2 2 2 2" xfId="16862" xr:uid="{F7AB884C-BB84-43B4-B50B-41EE7E03C7B4}"/>
    <cellStyle name="Normal 4 8 2 2 2 2 2 2" xfId="33802" xr:uid="{C20602CD-0408-4A50-93F6-431025C081C9}"/>
    <cellStyle name="Normal 4 8 2 2 2 2 3" xfId="25354" xr:uid="{C9ECB3BC-7075-4EC3-8510-B782A4C7B71F}"/>
    <cellStyle name="Normal 4 8 2 2 2 3" xfId="12638" xr:uid="{817D6425-2CBC-4FAD-AAA6-4C3726EB64C2}"/>
    <cellStyle name="Normal 4 8 2 2 2 3 2" xfId="29578" xr:uid="{9415359B-DE3D-4247-ABC8-944C9700B74A}"/>
    <cellStyle name="Normal 4 8 2 2 2 4" xfId="21130" xr:uid="{CAA29372-2D70-47CC-BB4A-0D318038F4BB}"/>
    <cellStyle name="Normal 4 8 2 2 3" xfId="6302" xr:uid="{8D0DC004-FDD7-45D8-A03E-0DDAB8BE3E6B}"/>
    <cellStyle name="Normal 4 8 2 2 3 2" xfId="14750" xr:uid="{B1956C1F-C6EE-43BF-B8CD-B790981333BA}"/>
    <cellStyle name="Normal 4 8 2 2 3 2 2" xfId="31690" xr:uid="{D226D9E7-164E-4425-A621-C70C33AD8ABC}"/>
    <cellStyle name="Normal 4 8 2 2 3 3" xfId="23242" xr:uid="{5D2738B1-2290-48B3-8E63-D99365B7463E}"/>
    <cellStyle name="Normal 4 8 2 2 4" xfId="10526" xr:uid="{8B303700-AC43-427C-B34D-6DE0ACD3F6CF}"/>
    <cellStyle name="Normal 4 8 2 2 4 2" xfId="27466" xr:uid="{37618751-6C97-434F-90EC-AF0F0C149D53}"/>
    <cellStyle name="Normal 4 8 2 2 5" xfId="19018" xr:uid="{95553C18-8394-4842-91DD-C3CD646ED39E}"/>
    <cellStyle name="Normal 4 8 2 3" xfId="3132" xr:uid="{CF0067F1-EB0E-40D1-AB72-1A008C381197}"/>
    <cellStyle name="Normal 4 8 2 3 2" xfId="7358" xr:uid="{BC13C0C5-1CBB-4B9D-B805-18225AB06B45}"/>
    <cellStyle name="Normal 4 8 2 3 2 2" xfId="15806" xr:uid="{C005BE84-1BCD-4047-8945-DE8D9EE5A8B7}"/>
    <cellStyle name="Normal 4 8 2 3 2 2 2" xfId="32746" xr:uid="{9AA11B01-4C21-4855-8F06-7416E2F6032E}"/>
    <cellStyle name="Normal 4 8 2 3 2 3" xfId="24298" xr:uid="{46BC437F-38E2-4B65-B553-2D4B38C1752A}"/>
    <cellStyle name="Normal 4 8 2 3 3" xfId="11582" xr:uid="{A0BA52CF-E7A8-4318-8605-DE6FC59789C3}"/>
    <cellStyle name="Normal 4 8 2 3 3 2" xfId="28522" xr:uid="{3B8D91D9-7344-4F25-9EEC-5F7560947AD6}"/>
    <cellStyle name="Normal 4 8 2 3 4" xfId="20074" xr:uid="{7D1936A6-6788-45DC-83D0-92C7A57D0889}"/>
    <cellStyle name="Normal 4 8 2 4" xfId="5246" xr:uid="{6B76277A-2712-4150-A73F-260AF29CAAC2}"/>
    <cellStyle name="Normal 4 8 2 4 2" xfId="13694" xr:uid="{97ABB68C-2950-4601-AC36-36CB44DD6D9C}"/>
    <cellStyle name="Normal 4 8 2 4 2 2" xfId="30634" xr:uid="{78C96A9D-50AA-4043-8382-7D3489D0C97A}"/>
    <cellStyle name="Normal 4 8 2 4 3" xfId="22186" xr:uid="{43AD6606-C753-4B5E-AAE8-83F96F60EFD0}"/>
    <cellStyle name="Normal 4 8 2 5" xfId="9470" xr:uid="{37FAF431-25BE-4A8A-B1B6-B5F23456F377}"/>
    <cellStyle name="Normal 4 8 2 5 2" xfId="26410" xr:uid="{4285CD6F-FCE0-463E-8F64-07E3DFC3505E}"/>
    <cellStyle name="Normal 4 8 2 6" xfId="17962" xr:uid="{7958AC79-1B5F-49A3-AE1B-2EBF0905481E}"/>
    <cellStyle name="Normal 4 8 3" xfId="1724" xr:uid="{6844D8C8-EE94-4B2B-B439-AC0BC86434FA}"/>
    <cellStyle name="Normal 4 8 3 2" xfId="3836" xr:uid="{19884124-35C4-486D-9CFB-21E239E06084}"/>
    <cellStyle name="Normal 4 8 3 2 2" xfId="8062" xr:uid="{21930DF7-91D4-4BDB-B672-8E5374059D9A}"/>
    <cellStyle name="Normal 4 8 3 2 2 2" xfId="16510" xr:uid="{8696C528-1572-4B4D-9920-1E78DCB29BFC}"/>
    <cellStyle name="Normal 4 8 3 2 2 2 2" xfId="33450" xr:uid="{8FA6B09F-0A42-4EB8-BFAB-B192EE059BDC}"/>
    <cellStyle name="Normal 4 8 3 2 2 3" xfId="25002" xr:uid="{8437F9AA-A94D-4DBA-9F9F-B3100871A2BF}"/>
    <cellStyle name="Normal 4 8 3 2 3" xfId="12286" xr:uid="{6B2DBF50-3BDC-496C-B010-4728A50CEA45}"/>
    <cellStyle name="Normal 4 8 3 2 3 2" xfId="29226" xr:uid="{C263138A-FFF0-4AD1-B1EF-5D363F4B6DE8}"/>
    <cellStyle name="Normal 4 8 3 2 4" xfId="20778" xr:uid="{3B5CB1D6-7591-4D35-A419-8689C7D6D8E7}"/>
    <cellStyle name="Normal 4 8 3 3" xfId="5950" xr:uid="{0CE180AC-B858-4ACB-B339-653CCB83AB0A}"/>
    <cellStyle name="Normal 4 8 3 3 2" xfId="14398" xr:uid="{2292F1DF-7024-4080-8946-55B656462591}"/>
    <cellStyle name="Normal 4 8 3 3 2 2" xfId="31338" xr:uid="{01B080CD-E2F9-4EF5-B5BF-4D39C44FDA4C}"/>
    <cellStyle name="Normal 4 8 3 3 3" xfId="22890" xr:uid="{4A51E94A-3473-471E-B50F-11CFEDC790DE}"/>
    <cellStyle name="Normal 4 8 3 4" xfId="10174" xr:uid="{7551A339-FD9B-4AA5-9326-4028FB8AD809}"/>
    <cellStyle name="Normal 4 8 3 4 2" xfId="27114" xr:uid="{F6BDE90D-95CA-4A90-AD36-A6E8B7DCD208}"/>
    <cellStyle name="Normal 4 8 3 5" xfId="18666" xr:uid="{51A86CF6-75BE-4827-8B90-1A3FB5E89824}"/>
    <cellStyle name="Normal 4 8 4" xfId="2780" xr:uid="{F2CDA0C1-3764-4AE4-97B5-AF5EF15F0BD9}"/>
    <cellStyle name="Normal 4 8 4 2" xfId="7006" xr:uid="{A4971052-6471-4EA6-9FE8-014E2086C495}"/>
    <cellStyle name="Normal 4 8 4 2 2" xfId="15454" xr:uid="{2CB91A45-FF68-47CF-AC2C-77E1E108200A}"/>
    <cellStyle name="Normal 4 8 4 2 2 2" xfId="32394" xr:uid="{8A9224C6-3B30-4CC3-9B32-32DCEAAA4C23}"/>
    <cellStyle name="Normal 4 8 4 2 3" xfId="23946" xr:uid="{26C74CFE-CE74-40B0-B4C1-AF3C26A14C44}"/>
    <cellStyle name="Normal 4 8 4 3" xfId="11230" xr:uid="{0C6EE5F9-BB92-4ECB-9ABA-1C82E683BD2C}"/>
    <cellStyle name="Normal 4 8 4 3 2" xfId="28170" xr:uid="{D67AC7F0-62F2-402C-94B0-998059B90D97}"/>
    <cellStyle name="Normal 4 8 4 4" xfId="19722" xr:uid="{9CCED940-F065-45F3-80AE-3A740802EEEE}"/>
    <cellStyle name="Normal 4 8 5" xfId="4894" xr:uid="{C7AEB2CE-847A-4079-8573-DFBA9AE5644F}"/>
    <cellStyle name="Normal 4 8 5 2" xfId="13342" xr:uid="{FB343D1C-5611-4038-8FBC-2929F9D94F5D}"/>
    <cellStyle name="Normal 4 8 5 2 2" xfId="30282" xr:uid="{854745D5-6A27-4720-AF4A-EB72B70AD1FB}"/>
    <cellStyle name="Normal 4 8 5 3" xfId="21834" xr:uid="{5398A271-ADC0-4E0C-9FEA-EC3AF1F50D52}"/>
    <cellStyle name="Normal 4 8 6" xfId="9118" xr:uid="{420B43B4-254A-4A8F-8E66-B9E58310D9C0}"/>
    <cellStyle name="Normal 4 8 6 2" xfId="26058" xr:uid="{8BB2A201-A856-4E33-A6AA-FFC7F471F78D}"/>
    <cellStyle name="Normal 4 8 7" xfId="17610" xr:uid="{D55B7F3A-94E1-4DEC-B2B5-474155E32073}"/>
    <cellStyle name="Normal 4 9" xfId="838" xr:uid="{FDC03F1A-322A-4BF1-8708-EEF380A5BDB0}"/>
    <cellStyle name="Normal 4 9 2" xfId="1900" xr:uid="{C19B4763-EABD-45F7-BFBE-C06D2327E20E}"/>
    <cellStyle name="Normal 4 9 2 2" xfId="4012" xr:uid="{03BCEACA-2917-4CE6-A06C-9CDEF623C646}"/>
    <cellStyle name="Normal 4 9 2 2 2" xfId="8238" xr:uid="{89309A7A-16A4-40E0-AAFF-505A0E7D64F8}"/>
    <cellStyle name="Normal 4 9 2 2 2 2" xfId="16686" xr:uid="{02AA7A9A-5CFE-4F6F-BD34-8DC2382EF4A5}"/>
    <cellStyle name="Normal 4 9 2 2 2 2 2" xfId="33626" xr:uid="{0EE21A72-4F2A-48DF-B208-F61C279115ED}"/>
    <cellStyle name="Normal 4 9 2 2 2 3" xfId="25178" xr:uid="{D2C53725-1259-4CE6-A932-E6214D1037DE}"/>
    <cellStyle name="Normal 4 9 2 2 3" xfId="12462" xr:uid="{2EBCE5DC-C921-490D-8CE3-905FFB5D8DC7}"/>
    <cellStyle name="Normal 4 9 2 2 3 2" xfId="29402" xr:uid="{A7F39357-FD23-480F-B3A4-125F4E517EAF}"/>
    <cellStyle name="Normal 4 9 2 2 4" xfId="20954" xr:uid="{237321B5-6919-46A1-96DE-892FEB36D549}"/>
    <cellStyle name="Normal 4 9 2 3" xfId="6126" xr:uid="{859BD90D-F359-4612-8FDD-97AED7A76DBC}"/>
    <cellStyle name="Normal 4 9 2 3 2" xfId="14574" xr:uid="{7E0A3C98-6849-4544-9F39-AF2CE46BC1D4}"/>
    <cellStyle name="Normal 4 9 2 3 2 2" xfId="31514" xr:uid="{6BBEDC48-B554-4AAB-9838-23E4005E1D72}"/>
    <cellStyle name="Normal 4 9 2 3 3" xfId="23066" xr:uid="{64C579FE-F644-4F48-84DC-CC1C1DD2EA32}"/>
    <cellStyle name="Normal 4 9 2 4" xfId="10350" xr:uid="{557D3613-D8C3-438B-B756-BDA3CC256D3E}"/>
    <cellStyle name="Normal 4 9 2 4 2" xfId="27290" xr:uid="{15CA3628-4870-439A-9EBF-01389C63CC00}"/>
    <cellStyle name="Normal 4 9 2 5" xfId="18842" xr:uid="{6CEC3A8A-13B9-4066-A36C-3B03A0EF5FFD}"/>
    <cellStyle name="Normal 4 9 3" xfId="2956" xr:uid="{373A6965-6966-4353-9696-A47F280F09A5}"/>
    <cellStyle name="Normal 4 9 3 2" xfId="7182" xr:uid="{B04C66A7-498C-42F5-9ACC-192E4A9969A2}"/>
    <cellStyle name="Normal 4 9 3 2 2" xfId="15630" xr:uid="{86EA8080-D955-4BD9-91D4-D51C4162B091}"/>
    <cellStyle name="Normal 4 9 3 2 2 2" xfId="32570" xr:uid="{2D170B9D-0B66-4736-9644-6C2E67E8ACDE}"/>
    <cellStyle name="Normal 4 9 3 2 3" xfId="24122" xr:uid="{FB17BD8B-9DFF-496A-BEC2-94A66A77D2FD}"/>
    <cellStyle name="Normal 4 9 3 3" xfId="11406" xr:uid="{4BD18D1C-0EA8-4BB1-B5A3-4F2ED988C930}"/>
    <cellStyle name="Normal 4 9 3 3 2" xfId="28346" xr:uid="{A3F361A1-7CC3-4A6D-ABAA-6DE4150A2554}"/>
    <cellStyle name="Normal 4 9 3 4" xfId="19898" xr:uid="{FBAB0C25-4CB1-4D97-A056-6A985A8BDBD1}"/>
    <cellStyle name="Normal 4 9 4" xfId="5070" xr:uid="{90465180-6EE8-4AB5-BB00-14FDBE2173BE}"/>
    <cellStyle name="Normal 4 9 4 2" xfId="13518" xr:uid="{FA5A6958-F8EA-4601-AEE2-575C0F0ADC58}"/>
    <cellStyle name="Normal 4 9 4 2 2" xfId="30458" xr:uid="{717E86CD-4719-4E67-ADA4-ECFAD1D23E8D}"/>
    <cellStyle name="Normal 4 9 4 3" xfId="22010" xr:uid="{725A9DA1-4B5E-430D-936E-8C760C0780BD}"/>
    <cellStyle name="Normal 4 9 5" xfId="9294" xr:uid="{BE578FE8-5CEA-4387-BC26-0D514ACC16A3}"/>
    <cellStyle name="Normal 4 9 5 2" xfId="26234" xr:uid="{7B00306D-AA88-413A-BAD5-8771D004FAEB}"/>
    <cellStyle name="Normal 4 9 6" xfId="17786" xr:uid="{04A95B46-1096-4081-993F-6AC8A4407B34}"/>
    <cellStyle name="Normal 40" xfId="371" xr:uid="{F409DBF1-5C1E-4979-AA59-A8B04D69BA2B}"/>
    <cellStyle name="Normal 41" xfId="372" xr:uid="{4282A7C5-7001-4E82-A69F-FE9F5140E65D}"/>
    <cellStyle name="Normal 41 10" xfId="8951" xr:uid="{2AD684F1-5674-4E76-88D5-34B4BBE390A6}"/>
    <cellStyle name="Normal 41 10 2" xfId="25891" xr:uid="{75DCBFD1-D637-4BF3-B4F8-C1B0FC1738AC}"/>
    <cellStyle name="Normal 41 11" xfId="17443" xr:uid="{0AC3BBEA-56CF-4C6E-B203-A85BD11025F5}"/>
    <cellStyle name="Normal 41 2" xfId="373" xr:uid="{DDCD7F5F-6A59-4B5C-9472-D609BEBAB664}"/>
    <cellStyle name="Normal 41 2 10" xfId="17444" xr:uid="{63D20EFB-F17D-48EC-AE83-B283E147FD9E}"/>
    <cellStyle name="Normal 41 2 2" xfId="672" xr:uid="{93171D58-A0E5-40E4-8811-867E6A025B43}"/>
    <cellStyle name="Normal 41 2 2 2" xfId="1024" xr:uid="{3FE1E9EB-FF53-43C8-ADA7-431EA056A0E3}"/>
    <cellStyle name="Normal 41 2 2 2 2" xfId="2086" xr:uid="{21489C8C-90AB-4596-9CB9-51B795472631}"/>
    <cellStyle name="Normal 41 2 2 2 2 2" xfId="4198" xr:uid="{F0BAFE35-71E0-4261-AC17-5EB05DE623FC}"/>
    <cellStyle name="Normal 41 2 2 2 2 2 2" xfId="8424" xr:uid="{52376B93-264C-459E-BB39-75052DC183B4}"/>
    <cellStyle name="Normal 41 2 2 2 2 2 2 2" xfId="16872" xr:uid="{9BC54A43-C35C-4613-BC5E-E5FB93FB2D68}"/>
    <cellStyle name="Normal 41 2 2 2 2 2 2 2 2" xfId="33812" xr:uid="{7028DF20-4A94-4FA2-AF39-C2AFF7718FF3}"/>
    <cellStyle name="Normal 41 2 2 2 2 2 2 3" xfId="25364" xr:uid="{5DACBC6A-82CF-461D-A76A-88037198FB9C}"/>
    <cellStyle name="Normal 41 2 2 2 2 2 3" xfId="12648" xr:uid="{F798A6C7-92B1-43C5-8585-AF517C3B8519}"/>
    <cellStyle name="Normal 41 2 2 2 2 2 3 2" xfId="29588" xr:uid="{17FCFEA3-E1C0-4604-88A9-2A1E1B628C2C}"/>
    <cellStyle name="Normal 41 2 2 2 2 2 4" xfId="21140" xr:uid="{07884010-7E0A-47C9-90DC-D725465D452D}"/>
    <cellStyle name="Normal 41 2 2 2 2 3" xfId="6312" xr:uid="{81E22783-5B07-4BCD-85C7-FDF625C0830B}"/>
    <cellStyle name="Normal 41 2 2 2 2 3 2" xfId="14760" xr:uid="{7DE26F0D-1B6F-41AF-AE13-22B87F7B5BD8}"/>
    <cellStyle name="Normal 41 2 2 2 2 3 2 2" xfId="31700" xr:uid="{E93A3F6E-32B6-4750-86C4-F629AF1824AC}"/>
    <cellStyle name="Normal 41 2 2 2 2 3 3" xfId="23252" xr:uid="{CEC7FAFE-385C-422F-AD75-61E92C4BFFA9}"/>
    <cellStyle name="Normal 41 2 2 2 2 4" xfId="10536" xr:uid="{EBD059FC-8D3C-490A-B34D-7BC7CB098AF2}"/>
    <cellStyle name="Normal 41 2 2 2 2 4 2" xfId="27476" xr:uid="{39EB5F17-BB70-49A7-AD84-54F86CF53403}"/>
    <cellStyle name="Normal 41 2 2 2 2 5" xfId="19028" xr:uid="{B91F2C4B-B8B6-4A2D-8485-A25D53F30C4E}"/>
    <cellStyle name="Normal 41 2 2 2 3" xfId="3142" xr:uid="{16E6E7E2-5E3D-48D7-BFC7-E5C42C56C87B}"/>
    <cellStyle name="Normal 41 2 2 2 3 2" xfId="7368" xr:uid="{14376F6E-4EDA-4D8C-ADB7-01A3464847CF}"/>
    <cellStyle name="Normal 41 2 2 2 3 2 2" xfId="15816" xr:uid="{2EA41659-5C29-46CA-A300-0A51B35FC9E5}"/>
    <cellStyle name="Normal 41 2 2 2 3 2 2 2" xfId="32756" xr:uid="{CCB3FE2D-48F3-4F77-84B7-6D3BA18C29D5}"/>
    <cellStyle name="Normal 41 2 2 2 3 2 3" xfId="24308" xr:uid="{9DA84B0B-C69F-4451-AD41-B216BB549451}"/>
    <cellStyle name="Normal 41 2 2 2 3 3" xfId="11592" xr:uid="{766B3C02-8B00-47AB-8752-8DB691C8E68E}"/>
    <cellStyle name="Normal 41 2 2 2 3 3 2" xfId="28532" xr:uid="{AB177861-B1BC-4CA5-A1F8-699AF5D5FBED}"/>
    <cellStyle name="Normal 41 2 2 2 3 4" xfId="20084" xr:uid="{9881453E-3A5B-47C7-9247-E1557AE15DAF}"/>
    <cellStyle name="Normal 41 2 2 2 4" xfId="5256" xr:uid="{05F233B0-54D4-4840-9196-25477E536CBE}"/>
    <cellStyle name="Normal 41 2 2 2 4 2" xfId="13704" xr:uid="{F068849D-5B4B-413B-836D-E77D84D6B879}"/>
    <cellStyle name="Normal 41 2 2 2 4 2 2" xfId="30644" xr:uid="{F655DE21-CDA3-4CF1-BE21-2F5240188F71}"/>
    <cellStyle name="Normal 41 2 2 2 4 3" xfId="22196" xr:uid="{4AA1100F-5B04-4BF0-BA19-860D6DADBAF2}"/>
    <cellStyle name="Normal 41 2 2 2 5" xfId="9480" xr:uid="{7868FE2A-B5D8-4AD1-937F-6E9FC4B65C56}"/>
    <cellStyle name="Normal 41 2 2 2 5 2" xfId="26420" xr:uid="{FA743D62-37DB-420F-B1AE-744F48ACCD58}"/>
    <cellStyle name="Normal 41 2 2 2 6" xfId="17972" xr:uid="{97785C19-179D-4CE5-99D6-CEED343C1790}"/>
    <cellStyle name="Normal 41 2 2 3" xfId="1734" xr:uid="{559FD6FE-EA3B-480C-9636-11D828976B89}"/>
    <cellStyle name="Normal 41 2 2 3 2" xfId="3846" xr:uid="{7DA64C6D-FE4D-4844-A962-3303948BDFFF}"/>
    <cellStyle name="Normal 41 2 2 3 2 2" xfId="8072" xr:uid="{19283A5A-085B-46AE-A191-6975FEE47FCB}"/>
    <cellStyle name="Normal 41 2 2 3 2 2 2" xfId="16520" xr:uid="{12C96024-3C28-41F8-B46C-3865276EF939}"/>
    <cellStyle name="Normal 41 2 2 3 2 2 2 2" xfId="33460" xr:uid="{827DBA01-5642-443D-B594-04F3486E1990}"/>
    <cellStyle name="Normal 41 2 2 3 2 2 3" xfId="25012" xr:uid="{F8158F45-0E57-416A-86C1-031EBA90D9D4}"/>
    <cellStyle name="Normal 41 2 2 3 2 3" xfId="12296" xr:uid="{934ED301-6075-4257-A362-B31FB5A89913}"/>
    <cellStyle name="Normal 41 2 2 3 2 3 2" xfId="29236" xr:uid="{28A413D2-79FA-478E-ADC4-0121C1899200}"/>
    <cellStyle name="Normal 41 2 2 3 2 4" xfId="20788" xr:uid="{2CCB18F0-D039-4C26-915A-E0DB5436DE92}"/>
    <cellStyle name="Normal 41 2 2 3 3" xfId="5960" xr:uid="{6C7D27AA-C7F3-4E75-9C8B-347C322BDC42}"/>
    <cellStyle name="Normal 41 2 2 3 3 2" xfId="14408" xr:uid="{AB883252-F9D5-465D-BD77-36D6B7800767}"/>
    <cellStyle name="Normal 41 2 2 3 3 2 2" xfId="31348" xr:uid="{52DC5AD6-1A16-46AE-A864-4D2D5A32DF22}"/>
    <cellStyle name="Normal 41 2 2 3 3 3" xfId="22900" xr:uid="{1FBE4436-7DF2-4ACB-84F2-1FB26C1734B0}"/>
    <cellStyle name="Normal 41 2 2 3 4" xfId="10184" xr:uid="{DEFD4D81-DA08-4425-9E5B-D2C264E2A4C9}"/>
    <cellStyle name="Normal 41 2 2 3 4 2" xfId="27124" xr:uid="{A9092E47-E043-40A1-A9F6-4F25F61CCC24}"/>
    <cellStyle name="Normal 41 2 2 3 5" xfId="18676" xr:uid="{FA079A8D-2C1C-4E7B-93A1-D452524005A8}"/>
    <cellStyle name="Normal 41 2 2 4" xfId="2790" xr:uid="{03D4FD7B-B52D-4799-8650-38A7ED604C06}"/>
    <cellStyle name="Normal 41 2 2 4 2" xfId="7016" xr:uid="{F31D7127-03D4-46BA-A94C-9114BA7E3929}"/>
    <cellStyle name="Normal 41 2 2 4 2 2" xfId="15464" xr:uid="{51FCFEF7-D0B5-4FA8-87B9-6D26D794B44D}"/>
    <cellStyle name="Normal 41 2 2 4 2 2 2" xfId="32404" xr:uid="{1A01B990-9A99-45B4-B470-381CA3D5ED20}"/>
    <cellStyle name="Normal 41 2 2 4 2 3" xfId="23956" xr:uid="{A8314E22-C084-481A-BEB3-D0B5032E0523}"/>
    <cellStyle name="Normal 41 2 2 4 3" xfId="11240" xr:uid="{E46CAE03-39C9-43B8-966D-E5F9FC8079CA}"/>
    <cellStyle name="Normal 41 2 2 4 3 2" xfId="28180" xr:uid="{5D078ADA-EE08-41D5-A510-B77EAC3D9758}"/>
    <cellStyle name="Normal 41 2 2 4 4" xfId="19732" xr:uid="{CF4EEBAF-85BD-4C6D-9779-BE24B82D177E}"/>
    <cellStyle name="Normal 41 2 2 5" xfId="4904" xr:uid="{196B5029-3CDB-470A-A833-72F942D290AF}"/>
    <cellStyle name="Normal 41 2 2 5 2" xfId="13352" xr:uid="{0A5D7745-4963-45DC-B683-788A5BE30ED9}"/>
    <cellStyle name="Normal 41 2 2 5 2 2" xfId="30292" xr:uid="{22EF5301-D6AE-45EE-85B8-0295897D6D92}"/>
    <cellStyle name="Normal 41 2 2 5 3" xfId="21844" xr:uid="{C790C206-3C40-4361-AF89-54D7A3CE10B8}"/>
    <cellStyle name="Normal 41 2 2 6" xfId="9128" xr:uid="{8EA4E103-7DB5-4220-8D12-D7F2149521D6}"/>
    <cellStyle name="Normal 41 2 2 6 2" xfId="26068" xr:uid="{CD1773AE-873C-4076-87F6-ED5BF3D5AACA}"/>
    <cellStyle name="Normal 41 2 2 7" xfId="17620" xr:uid="{8918C344-1832-4495-8E1C-B3A9FD6397DC}"/>
    <cellStyle name="Normal 41 2 3" xfId="848" xr:uid="{D00EF8BE-70F6-4B1A-96A7-0D97EB987205}"/>
    <cellStyle name="Normal 41 2 3 2" xfId="1910" xr:uid="{8CB964F8-D599-49CF-8BD2-1FDB57956B6A}"/>
    <cellStyle name="Normal 41 2 3 2 2" xfId="4022" xr:uid="{7C53447A-D077-4BBD-9A5C-DDFB0B3849D8}"/>
    <cellStyle name="Normal 41 2 3 2 2 2" xfId="8248" xr:uid="{6C441892-24CB-419A-A41F-8CB1E92225EF}"/>
    <cellStyle name="Normal 41 2 3 2 2 2 2" xfId="16696" xr:uid="{D68813DA-A5F2-4C51-AA92-97899F9B5781}"/>
    <cellStyle name="Normal 41 2 3 2 2 2 2 2" xfId="33636" xr:uid="{1B6D4DC0-0FC7-49D2-8CDE-D4959D7E8FFA}"/>
    <cellStyle name="Normal 41 2 3 2 2 2 3" xfId="25188" xr:uid="{BE3FF74E-3805-4D14-B1EB-BBA0F92362CD}"/>
    <cellStyle name="Normal 41 2 3 2 2 3" xfId="12472" xr:uid="{210E83D5-5CE7-42A5-9C11-9CCE66B881BD}"/>
    <cellStyle name="Normal 41 2 3 2 2 3 2" xfId="29412" xr:uid="{677EFA01-0A3A-4EDA-94A0-DA921025B279}"/>
    <cellStyle name="Normal 41 2 3 2 2 4" xfId="20964" xr:uid="{6C84EB3A-D6E9-4DCD-94DD-B27267FBCB4B}"/>
    <cellStyle name="Normal 41 2 3 2 3" xfId="6136" xr:uid="{8E85C3F9-E5AA-4BD9-A32C-B08D61CF206F}"/>
    <cellStyle name="Normal 41 2 3 2 3 2" xfId="14584" xr:uid="{D9DC74B5-303B-42C6-AF14-FB3AD18F9B2B}"/>
    <cellStyle name="Normal 41 2 3 2 3 2 2" xfId="31524" xr:uid="{55598013-33E5-4397-B47F-B6C8C2D0C93E}"/>
    <cellStyle name="Normal 41 2 3 2 3 3" xfId="23076" xr:uid="{51A57B84-947A-41A8-80A9-5929AD4A5C29}"/>
    <cellStyle name="Normal 41 2 3 2 4" xfId="10360" xr:uid="{53A4F895-2555-4B9A-A772-0CDF775A2390}"/>
    <cellStyle name="Normal 41 2 3 2 4 2" xfId="27300" xr:uid="{AD10D45F-BF8D-427E-8BA8-583C22C34AC8}"/>
    <cellStyle name="Normal 41 2 3 2 5" xfId="18852" xr:uid="{CD1D1AF5-AE50-45DB-A965-D633F1CC4AE8}"/>
    <cellStyle name="Normal 41 2 3 3" xfId="2966" xr:uid="{A7D04843-DC55-40DE-B1E1-984E94DA72E5}"/>
    <cellStyle name="Normal 41 2 3 3 2" xfId="7192" xr:uid="{4A0715D3-0455-4D81-99AD-87BA4F827FD8}"/>
    <cellStyle name="Normal 41 2 3 3 2 2" xfId="15640" xr:uid="{DDAFAFF1-049B-4147-91B7-94826672FD3C}"/>
    <cellStyle name="Normal 41 2 3 3 2 2 2" xfId="32580" xr:uid="{E0E95617-49A0-4BA4-80E6-3B3ED8136FD8}"/>
    <cellStyle name="Normal 41 2 3 3 2 3" xfId="24132" xr:uid="{D96A5472-9559-460D-B823-AD7C4ECF6588}"/>
    <cellStyle name="Normal 41 2 3 3 3" xfId="11416" xr:uid="{7C6C8425-8A61-47DA-924E-252D6EFE7BDE}"/>
    <cellStyle name="Normal 41 2 3 3 3 2" xfId="28356" xr:uid="{73B889CE-2337-4ECE-9E1C-D58E1EC915DC}"/>
    <cellStyle name="Normal 41 2 3 3 4" xfId="19908" xr:uid="{29E11E99-4817-42D3-8FE1-55E648929069}"/>
    <cellStyle name="Normal 41 2 3 4" xfId="5080" xr:uid="{E9C3CB50-436F-45AA-9EFD-B24DB05053BA}"/>
    <cellStyle name="Normal 41 2 3 4 2" xfId="13528" xr:uid="{830EE7AA-3CF6-41B4-B64F-8D53147ABB60}"/>
    <cellStyle name="Normal 41 2 3 4 2 2" xfId="30468" xr:uid="{E3352D08-5137-455B-97B5-B152E7C3040D}"/>
    <cellStyle name="Normal 41 2 3 4 3" xfId="22020" xr:uid="{CB896472-C51E-41E5-9110-AEF53E05C568}"/>
    <cellStyle name="Normal 41 2 3 5" xfId="9304" xr:uid="{66679ECC-FC00-476B-86E8-BA45EF75F51C}"/>
    <cellStyle name="Normal 41 2 3 5 2" xfId="26244" xr:uid="{D52A7FC3-6308-4830-ACF2-C33813A1FF16}"/>
    <cellStyle name="Normal 41 2 3 6" xfId="17796" xr:uid="{62777873-6B9F-48AB-8F16-746066B7FECD}"/>
    <cellStyle name="Normal 41 2 4" xfId="1200" xr:uid="{1DE98F5F-C2EC-4FA9-89C7-2A8C76976E47}"/>
    <cellStyle name="Normal 41 2 4 2" xfId="2262" xr:uid="{2D06CCCA-630D-41CB-AA24-58F010436557}"/>
    <cellStyle name="Normal 41 2 4 2 2" xfId="4374" xr:uid="{3AA44C4F-2175-4FBF-B0D1-A115BA900965}"/>
    <cellStyle name="Normal 41 2 4 2 2 2" xfId="8600" xr:uid="{793D3C5C-701D-41CB-BFD8-041D3ED21856}"/>
    <cellStyle name="Normal 41 2 4 2 2 2 2" xfId="17048" xr:uid="{8A873AD4-6786-42AE-9A9D-D52210D5A9BE}"/>
    <cellStyle name="Normal 41 2 4 2 2 2 2 2" xfId="33988" xr:uid="{CA32553C-3633-4242-B36A-EB9176DB29AC}"/>
    <cellStyle name="Normal 41 2 4 2 2 2 3" xfId="25540" xr:uid="{8E22E8E3-01F6-429D-AFA5-1F6F41C89BF3}"/>
    <cellStyle name="Normal 41 2 4 2 2 3" xfId="12824" xr:uid="{AD28D4C1-293E-4A73-8373-E8D19E60F14C}"/>
    <cellStyle name="Normal 41 2 4 2 2 3 2" xfId="29764" xr:uid="{77669A89-9D3D-462A-8A42-D120E5D47D1E}"/>
    <cellStyle name="Normal 41 2 4 2 2 4" xfId="21316" xr:uid="{11AA8D43-FF42-4B17-A01C-1B77A79EF463}"/>
    <cellStyle name="Normal 41 2 4 2 3" xfId="6488" xr:uid="{B5AD593C-6289-43AA-90D5-CAA2E48C7A8C}"/>
    <cellStyle name="Normal 41 2 4 2 3 2" xfId="14936" xr:uid="{452BE964-1353-4520-A839-40538432BED8}"/>
    <cellStyle name="Normal 41 2 4 2 3 2 2" xfId="31876" xr:uid="{0635A8AF-D54F-4AC5-A719-0ECA37CA9A22}"/>
    <cellStyle name="Normal 41 2 4 2 3 3" xfId="23428" xr:uid="{75E2F1E2-AF46-42F1-86DE-5A03742D867F}"/>
    <cellStyle name="Normal 41 2 4 2 4" xfId="10712" xr:uid="{E93ECF76-6B8D-4277-BA6D-22D5F8639F62}"/>
    <cellStyle name="Normal 41 2 4 2 4 2" xfId="27652" xr:uid="{3CD2D1BA-AFCA-45B8-A262-BD24D0AC2E17}"/>
    <cellStyle name="Normal 41 2 4 2 5" xfId="19204" xr:uid="{D6757F6B-7F2F-4118-A762-E472D91836CC}"/>
    <cellStyle name="Normal 41 2 4 3" xfId="3318" xr:uid="{23903E07-4A67-41C9-BE9C-0E6028725638}"/>
    <cellStyle name="Normal 41 2 4 3 2" xfId="7544" xr:uid="{4222FBBD-565D-40BE-8E7D-EAB8CB4BEF5F}"/>
    <cellStyle name="Normal 41 2 4 3 2 2" xfId="15992" xr:uid="{7D2F0658-0F2B-4D42-8421-B6D7BAD35EF1}"/>
    <cellStyle name="Normal 41 2 4 3 2 2 2" xfId="32932" xr:uid="{7CDE9F77-34B9-4339-BC33-237486D2EAA0}"/>
    <cellStyle name="Normal 41 2 4 3 2 3" xfId="24484" xr:uid="{02BEAAF7-689C-4764-95FB-D88BD3CC07E0}"/>
    <cellStyle name="Normal 41 2 4 3 3" xfId="11768" xr:uid="{92E1DF09-35FE-432A-B1C3-C29193D43D07}"/>
    <cellStyle name="Normal 41 2 4 3 3 2" xfId="28708" xr:uid="{99C4881A-70E6-4F7A-8D50-41753B15D644}"/>
    <cellStyle name="Normal 41 2 4 3 4" xfId="20260" xr:uid="{56706094-D34B-4FC5-8F34-FB2A15EF8382}"/>
    <cellStyle name="Normal 41 2 4 4" xfId="5432" xr:uid="{630D1AFB-117A-4174-B995-4218A5D3CBA0}"/>
    <cellStyle name="Normal 41 2 4 4 2" xfId="13880" xr:uid="{697451DB-FF60-46EE-852D-576CFAAEB98E}"/>
    <cellStyle name="Normal 41 2 4 4 2 2" xfId="30820" xr:uid="{4E1E0ADB-C924-4E0C-B0BD-AC05627B5086}"/>
    <cellStyle name="Normal 41 2 4 4 3" xfId="22372" xr:uid="{2120931F-E40E-41A3-8044-5FB0CBF5BDCE}"/>
    <cellStyle name="Normal 41 2 4 5" xfId="9656" xr:uid="{9D01C47C-FAF3-4B91-B8CE-BE803BA03495}"/>
    <cellStyle name="Normal 41 2 4 5 2" xfId="26596" xr:uid="{E14EAA9C-B098-481F-B5FC-B840F488BD3C}"/>
    <cellStyle name="Normal 41 2 4 6" xfId="18148" xr:uid="{CC824C29-EBEF-4896-87F8-2F05F30BE3E3}"/>
    <cellStyle name="Normal 41 2 5" xfId="1382" xr:uid="{15DB1B27-A989-4246-BA93-655EA8A1D61F}"/>
    <cellStyle name="Normal 41 2 5 2" xfId="2438" xr:uid="{B8F7EB60-1C81-420E-8D7B-7D7A468DC209}"/>
    <cellStyle name="Normal 41 2 5 2 2" xfId="4550" xr:uid="{08FA987D-DE23-4997-ACA2-AAA9B4624FAF}"/>
    <cellStyle name="Normal 41 2 5 2 2 2" xfId="8776" xr:uid="{F9507C43-C299-4E2C-B333-898F42CE6D21}"/>
    <cellStyle name="Normal 41 2 5 2 2 2 2" xfId="17224" xr:uid="{011C7461-A40F-4653-9349-84CAD58332A7}"/>
    <cellStyle name="Normal 41 2 5 2 2 2 2 2" xfId="34164" xr:uid="{4816671B-1115-4833-B16B-0FC473BFDB11}"/>
    <cellStyle name="Normal 41 2 5 2 2 2 3" xfId="25716" xr:uid="{F14A9D45-A68C-4590-B5B3-085882A97C9E}"/>
    <cellStyle name="Normal 41 2 5 2 2 3" xfId="13000" xr:uid="{C4D383EC-E262-44E3-93A8-2E619842599F}"/>
    <cellStyle name="Normal 41 2 5 2 2 3 2" xfId="29940" xr:uid="{5DA60B17-D3E2-4A6B-83AF-ABE1F36F08AE}"/>
    <cellStyle name="Normal 41 2 5 2 2 4" xfId="21492" xr:uid="{B0EB3EC0-5D96-4CAD-A5F4-C0680EAB2A0D}"/>
    <cellStyle name="Normal 41 2 5 2 3" xfId="6664" xr:uid="{AC1F9652-8627-40F3-8B22-0D4001163434}"/>
    <cellStyle name="Normal 41 2 5 2 3 2" xfId="15112" xr:uid="{415D8E0E-E0DA-4924-8BE3-B84F50EA2CDD}"/>
    <cellStyle name="Normal 41 2 5 2 3 2 2" xfId="32052" xr:uid="{29EB0691-F3A2-41B4-9235-76D06DA8C48D}"/>
    <cellStyle name="Normal 41 2 5 2 3 3" xfId="23604" xr:uid="{5B2C0B84-08B6-4A90-9F64-34914B6F1DA7}"/>
    <cellStyle name="Normal 41 2 5 2 4" xfId="10888" xr:uid="{558C2345-332F-46AA-8274-958F226EC8A8}"/>
    <cellStyle name="Normal 41 2 5 2 4 2" xfId="27828" xr:uid="{E7FA9412-4873-470B-AED7-C43D536196F2}"/>
    <cellStyle name="Normal 41 2 5 2 5" xfId="19380" xr:uid="{FB53169B-9D83-4DDE-8FBB-AFC58F19E47B}"/>
    <cellStyle name="Normal 41 2 5 3" xfId="3494" xr:uid="{FDE7B2FF-E9CE-430E-BE58-7ED1501B67E5}"/>
    <cellStyle name="Normal 41 2 5 3 2" xfId="7720" xr:uid="{86CDD901-1F52-461E-9C64-D49DF06CB654}"/>
    <cellStyle name="Normal 41 2 5 3 2 2" xfId="16168" xr:uid="{AE6D5888-4C85-416F-B6D0-18741C74FF15}"/>
    <cellStyle name="Normal 41 2 5 3 2 2 2" xfId="33108" xr:uid="{B3482066-F07F-4B57-8013-076F81E9D5B8}"/>
    <cellStyle name="Normal 41 2 5 3 2 3" xfId="24660" xr:uid="{355949AC-6175-4C63-B4E8-3E44176289C8}"/>
    <cellStyle name="Normal 41 2 5 3 3" xfId="11944" xr:uid="{0B27171B-0C9C-47FC-AC23-E9EE97AC4E12}"/>
    <cellStyle name="Normal 41 2 5 3 3 2" xfId="28884" xr:uid="{863EFDE6-C966-4F8E-BE6D-A35D3AF8ED73}"/>
    <cellStyle name="Normal 41 2 5 3 4" xfId="20436" xr:uid="{F131FE26-8D98-480A-B716-0D2756059A32}"/>
    <cellStyle name="Normal 41 2 5 4" xfId="5608" xr:uid="{E8A760EB-14AA-4C0D-8C62-2C50272787F6}"/>
    <cellStyle name="Normal 41 2 5 4 2" xfId="14056" xr:uid="{E76D3629-8DD7-4588-A77D-CD2F822B233E}"/>
    <cellStyle name="Normal 41 2 5 4 2 2" xfId="30996" xr:uid="{112D9828-DA7C-461F-94FC-33B06DE926A3}"/>
    <cellStyle name="Normal 41 2 5 4 3" xfId="22548" xr:uid="{D320E853-D1B0-435C-9136-409EAEE1F447}"/>
    <cellStyle name="Normal 41 2 5 5" xfId="9832" xr:uid="{56C6C7A8-8B2C-4CCE-9D6A-25459044EC77}"/>
    <cellStyle name="Normal 41 2 5 5 2" xfId="26772" xr:uid="{25446E6E-F466-4827-B1D8-12D2582FC8FB}"/>
    <cellStyle name="Normal 41 2 5 6" xfId="18324" xr:uid="{01F01DA8-1591-4248-875B-4B29E6430A28}"/>
    <cellStyle name="Normal 41 2 6" xfId="1558" xr:uid="{80DBA503-9B73-40BB-AB5A-D39BBD632BD9}"/>
    <cellStyle name="Normal 41 2 6 2" xfId="3670" xr:uid="{A6223CC9-3013-4C11-883B-230E839A1595}"/>
    <cellStyle name="Normal 41 2 6 2 2" xfId="7896" xr:uid="{651ACC39-B765-43F6-B63D-97DEDFF2D8A4}"/>
    <cellStyle name="Normal 41 2 6 2 2 2" xfId="16344" xr:uid="{A35D8113-0E0E-4724-BAFD-513368AB99CD}"/>
    <cellStyle name="Normal 41 2 6 2 2 2 2" xfId="33284" xr:uid="{C7416B3A-1F4F-460A-BEEC-53671C807D9F}"/>
    <cellStyle name="Normal 41 2 6 2 2 3" xfId="24836" xr:uid="{5A4704FB-BE23-45D5-8F78-724B0E83CD3E}"/>
    <cellStyle name="Normal 41 2 6 2 3" xfId="12120" xr:uid="{DFBBB2F6-7791-4843-83E2-617E4A87F359}"/>
    <cellStyle name="Normal 41 2 6 2 3 2" xfId="29060" xr:uid="{6D0CBECE-6488-428E-8757-B6547DBA865F}"/>
    <cellStyle name="Normal 41 2 6 2 4" xfId="20612" xr:uid="{553E1287-9C56-4ED1-B9E4-E4E63710D6B9}"/>
    <cellStyle name="Normal 41 2 6 3" xfId="5784" xr:uid="{C6D0ABBA-1524-49D4-AD90-2847D50ED988}"/>
    <cellStyle name="Normal 41 2 6 3 2" xfId="14232" xr:uid="{9076B6B0-E4CD-4828-9124-368609B49162}"/>
    <cellStyle name="Normal 41 2 6 3 2 2" xfId="31172" xr:uid="{BB8DDA26-3A7C-4C16-B1D8-BC4ECD8B4290}"/>
    <cellStyle name="Normal 41 2 6 3 3" xfId="22724" xr:uid="{03640B1D-4B13-4BAD-A6F6-39EFE5638CF8}"/>
    <cellStyle name="Normal 41 2 6 4" xfId="10008" xr:uid="{F532C2BC-6AD1-47AB-AD60-CDEFA165F8FD}"/>
    <cellStyle name="Normal 41 2 6 4 2" xfId="26948" xr:uid="{AA50CBF2-0FD6-4712-9D3C-1F2BD8E92F7C}"/>
    <cellStyle name="Normal 41 2 6 5" xfId="18500" xr:uid="{F8565A17-6092-4D93-AB05-270E3B8EA055}"/>
    <cellStyle name="Normal 41 2 7" xfId="2614" xr:uid="{FEA44F73-CF75-47A9-9C3C-23843152B632}"/>
    <cellStyle name="Normal 41 2 7 2" xfId="6840" xr:uid="{281B897C-23C4-4F26-8F31-B8B44861F85E}"/>
    <cellStyle name="Normal 41 2 7 2 2" xfId="15288" xr:uid="{6E0A140B-D846-4442-A078-5B0F59B3BE6D}"/>
    <cellStyle name="Normal 41 2 7 2 2 2" xfId="32228" xr:uid="{4133D5A5-8C9B-4DF0-AA1B-423A954A414C}"/>
    <cellStyle name="Normal 41 2 7 2 3" xfId="23780" xr:uid="{DE59BA2E-E397-4276-8298-69CE10D592CA}"/>
    <cellStyle name="Normal 41 2 7 3" xfId="11064" xr:uid="{7696AFE5-0EFD-4AB8-8EBC-597A8681A650}"/>
    <cellStyle name="Normal 41 2 7 3 2" xfId="28004" xr:uid="{8136CCBA-F709-41D7-B75B-379A76EF0DD7}"/>
    <cellStyle name="Normal 41 2 7 4" xfId="19556" xr:uid="{63EB458E-542B-47DC-B797-6D7729D0A4E8}"/>
    <cellStyle name="Normal 41 2 8" xfId="4727" xr:uid="{65C6C6FA-0D38-4C87-B198-9C24E97EEEF4}"/>
    <cellStyle name="Normal 41 2 8 2" xfId="13176" xr:uid="{654FF7A8-E2A9-4A9D-BB46-7448773E9A88}"/>
    <cellStyle name="Normal 41 2 8 2 2" xfId="30116" xr:uid="{483A54CB-BBF0-4612-B75B-D7390E39E1A8}"/>
    <cellStyle name="Normal 41 2 8 3" xfId="21668" xr:uid="{B3C241AF-2A60-4284-8A17-AE121DEB717A}"/>
    <cellStyle name="Normal 41 2 9" xfId="8952" xr:uid="{3842319A-3FC3-4C75-B5A1-E53A391C0780}"/>
    <cellStyle name="Normal 41 2 9 2" xfId="25892" xr:uid="{32D6DDF8-16F9-432D-9574-FF45EDC1BBE6}"/>
    <cellStyle name="Normal 41 3" xfId="671" xr:uid="{4470039C-5B60-43C2-95F0-26DC1ECE9D83}"/>
    <cellStyle name="Normal 41 3 2" xfId="1023" xr:uid="{5DEA53C4-0F61-48C8-80AE-FB6B0F8BCB5C}"/>
    <cellStyle name="Normal 41 3 2 2" xfId="2085" xr:uid="{C04CD8ED-7764-4FAE-98D0-E20FCBBC31E1}"/>
    <cellStyle name="Normal 41 3 2 2 2" xfId="4197" xr:uid="{963E263B-EB07-4414-8A00-1A12C1FEA45E}"/>
    <cellStyle name="Normal 41 3 2 2 2 2" xfId="8423" xr:uid="{763DD000-A9F7-42F0-B4C8-AA12F1445C99}"/>
    <cellStyle name="Normal 41 3 2 2 2 2 2" xfId="16871" xr:uid="{A11496DD-8501-44B2-B289-8268900172B6}"/>
    <cellStyle name="Normal 41 3 2 2 2 2 2 2" xfId="33811" xr:uid="{7DEC35DF-9694-47F7-8C44-823BB193F07A}"/>
    <cellStyle name="Normal 41 3 2 2 2 2 3" xfId="25363" xr:uid="{75065093-E8A1-4FEA-B943-EC27CFFDEBB7}"/>
    <cellStyle name="Normal 41 3 2 2 2 3" xfId="12647" xr:uid="{DD931435-7D5D-4F33-B379-0F933E9CF0CF}"/>
    <cellStyle name="Normal 41 3 2 2 2 3 2" xfId="29587" xr:uid="{5B6ABD5A-58F4-47FC-98B8-802F6EC5865D}"/>
    <cellStyle name="Normal 41 3 2 2 2 4" xfId="21139" xr:uid="{A6F58170-7CA7-4745-80E8-01273F2EABA0}"/>
    <cellStyle name="Normal 41 3 2 2 3" xfId="6311" xr:uid="{3310943A-5A54-4F36-8D02-CDD8813D2B9A}"/>
    <cellStyle name="Normal 41 3 2 2 3 2" xfId="14759" xr:uid="{5DA8E168-21EF-4562-ADF6-B0D4F886CEC0}"/>
    <cellStyle name="Normal 41 3 2 2 3 2 2" xfId="31699" xr:uid="{83365EE5-10BE-4033-82DC-3849E1838BD7}"/>
    <cellStyle name="Normal 41 3 2 2 3 3" xfId="23251" xr:uid="{D2C4774A-72E6-4431-944F-8198AFB8666F}"/>
    <cellStyle name="Normal 41 3 2 2 4" xfId="10535" xr:uid="{83F112EC-B729-4573-8CA2-442FE06C022B}"/>
    <cellStyle name="Normal 41 3 2 2 4 2" xfId="27475" xr:uid="{94BA9D00-9A96-4283-BEEB-CB0B27BCEF59}"/>
    <cellStyle name="Normal 41 3 2 2 5" xfId="19027" xr:uid="{9661D3B2-0A04-4C56-B4F1-4A7769B85168}"/>
    <cellStyle name="Normal 41 3 2 3" xfId="3141" xr:uid="{03A23210-AB6B-4AF3-88C4-DE6DCFFF8962}"/>
    <cellStyle name="Normal 41 3 2 3 2" xfId="7367" xr:uid="{BCBAFB37-E762-47B3-B8A7-BE0445C84EEC}"/>
    <cellStyle name="Normal 41 3 2 3 2 2" xfId="15815" xr:uid="{C3D30944-38CD-44CE-AAF8-12CAC0DB1855}"/>
    <cellStyle name="Normal 41 3 2 3 2 2 2" xfId="32755" xr:uid="{88BC61FD-4BBB-4BBB-99BD-1EAA47A066E8}"/>
    <cellStyle name="Normal 41 3 2 3 2 3" xfId="24307" xr:uid="{D35A52E5-2AAF-4B42-810F-6E768B2307AA}"/>
    <cellStyle name="Normal 41 3 2 3 3" xfId="11591" xr:uid="{F022BDA1-2342-4F1B-9694-2DA6107C95B0}"/>
    <cellStyle name="Normal 41 3 2 3 3 2" xfId="28531" xr:uid="{E5A6CD66-E0A1-4851-B766-719F5F0CFD8E}"/>
    <cellStyle name="Normal 41 3 2 3 4" xfId="20083" xr:uid="{BA000E1C-2412-43E4-A86A-B56BABACD167}"/>
    <cellStyle name="Normal 41 3 2 4" xfId="5255" xr:uid="{ED265CCC-CE7F-4472-9EBB-0B239CA12004}"/>
    <cellStyle name="Normal 41 3 2 4 2" xfId="13703" xr:uid="{216EB055-519C-484C-B77A-1C1D543D1C23}"/>
    <cellStyle name="Normal 41 3 2 4 2 2" xfId="30643" xr:uid="{A123EE14-C5DE-4E69-A595-E1A1A5889F74}"/>
    <cellStyle name="Normal 41 3 2 4 3" xfId="22195" xr:uid="{2F310D88-FBB5-48B2-9E1A-98FB716F5BFB}"/>
    <cellStyle name="Normal 41 3 2 5" xfId="9479" xr:uid="{04E151AB-0D4D-45DF-BF8B-E8242A6F8196}"/>
    <cellStyle name="Normal 41 3 2 5 2" xfId="26419" xr:uid="{AC72B2D6-FB6B-49F7-AA67-58F9AD4CFDA1}"/>
    <cellStyle name="Normal 41 3 2 6" xfId="17971" xr:uid="{F5C102A7-F075-4E89-B3B1-B50BEBA1776E}"/>
    <cellStyle name="Normal 41 3 3" xfId="1733" xr:uid="{8D58C4EE-E097-46F2-9AD6-49C73EBBB946}"/>
    <cellStyle name="Normal 41 3 3 2" xfId="3845" xr:uid="{B7C85215-2360-4343-9029-BDC58BE323D1}"/>
    <cellStyle name="Normal 41 3 3 2 2" xfId="8071" xr:uid="{9024A4E7-F63C-44E3-A588-253B5A6366DF}"/>
    <cellStyle name="Normal 41 3 3 2 2 2" xfId="16519" xr:uid="{479A7DE0-356D-47A1-9851-E6B0273D0A08}"/>
    <cellStyle name="Normal 41 3 3 2 2 2 2" xfId="33459" xr:uid="{13B145B1-A5EE-49BB-9E95-44554750AA97}"/>
    <cellStyle name="Normal 41 3 3 2 2 3" xfId="25011" xr:uid="{330CA014-8316-4570-82CA-3C28452CC258}"/>
    <cellStyle name="Normal 41 3 3 2 3" xfId="12295" xr:uid="{14D4D9D9-254C-4F80-8F88-56FFD6D64835}"/>
    <cellStyle name="Normal 41 3 3 2 3 2" xfId="29235" xr:uid="{D5583978-FB77-4551-910A-44678DB4E9BB}"/>
    <cellStyle name="Normal 41 3 3 2 4" xfId="20787" xr:uid="{4D5D35C0-C9EB-43C1-96AF-1854E019059E}"/>
    <cellStyle name="Normal 41 3 3 3" xfId="5959" xr:uid="{E715AEA3-2962-4C6E-A8AB-83369B876ABD}"/>
    <cellStyle name="Normal 41 3 3 3 2" xfId="14407" xr:uid="{4B2D414A-F1EB-4FFC-8AC7-9A99BA69ADC5}"/>
    <cellStyle name="Normal 41 3 3 3 2 2" xfId="31347" xr:uid="{3D9C1D60-EB90-4B0B-B187-1B6CC54D0D28}"/>
    <cellStyle name="Normal 41 3 3 3 3" xfId="22899" xr:uid="{B3ECAF4E-9124-4A87-8804-3EFF96E36E90}"/>
    <cellStyle name="Normal 41 3 3 4" xfId="10183" xr:uid="{DA8C846D-4C4E-4B67-BC28-74217D3F7FE0}"/>
    <cellStyle name="Normal 41 3 3 4 2" xfId="27123" xr:uid="{15256E87-2255-4776-A9B3-538C1FD95BDD}"/>
    <cellStyle name="Normal 41 3 3 5" xfId="18675" xr:uid="{0CE87906-6581-41DD-8B0B-72128C858A12}"/>
    <cellStyle name="Normal 41 3 4" xfId="2789" xr:uid="{D44B1061-1714-4FB6-9846-9C30956668FF}"/>
    <cellStyle name="Normal 41 3 4 2" xfId="7015" xr:uid="{B7CB7F74-5835-4A80-9439-6D0E86D14CFD}"/>
    <cellStyle name="Normal 41 3 4 2 2" xfId="15463" xr:uid="{4A4BCF40-C09D-4953-B28E-AE51CA64B855}"/>
    <cellStyle name="Normal 41 3 4 2 2 2" xfId="32403" xr:uid="{5A5142A2-59A7-4029-95BE-3AEC6BB8C07D}"/>
    <cellStyle name="Normal 41 3 4 2 3" xfId="23955" xr:uid="{155F3CF4-ABAF-43EA-8529-28FF7C6860AF}"/>
    <cellStyle name="Normal 41 3 4 3" xfId="11239" xr:uid="{F2608FDD-B560-4870-8EF3-532CBB0220BC}"/>
    <cellStyle name="Normal 41 3 4 3 2" xfId="28179" xr:uid="{2F37A7A1-06EA-48EF-8AD0-D8BDB2CE5698}"/>
    <cellStyle name="Normal 41 3 4 4" xfId="19731" xr:uid="{B58EB24D-5FD6-462A-AE1B-DBC82CA44C39}"/>
    <cellStyle name="Normal 41 3 5" xfId="4903" xr:uid="{F267EC43-FEAB-4B09-93EC-C7E6419C43D6}"/>
    <cellStyle name="Normal 41 3 5 2" xfId="13351" xr:uid="{502CC9EA-FCD9-41B8-8079-A1E0A9BE73A2}"/>
    <cellStyle name="Normal 41 3 5 2 2" xfId="30291" xr:uid="{455CF2AE-7531-4A39-ABD1-CC4C5E9A210F}"/>
    <cellStyle name="Normal 41 3 5 3" xfId="21843" xr:uid="{20620F21-1F52-46A3-ADEB-2BE9E7D4E570}"/>
    <cellStyle name="Normal 41 3 6" xfId="9127" xr:uid="{DD14E475-CBF9-45E8-A3BF-B2805406177D}"/>
    <cellStyle name="Normal 41 3 6 2" xfId="26067" xr:uid="{D2EF85C2-BDCE-4B72-BADA-14C83F266444}"/>
    <cellStyle name="Normal 41 3 7" xfId="17619" xr:uid="{89BD66BE-53A6-4FC8-B113-88E68575F229}"/>
    <cellStyle name="Normal 41 4" xfId="847" xr:uid="{26223E36-EA70-4C77-860D-DC250714613B}"/>
    <cellStyle name="Normal 41 4 2" xfId="1909" xr:uid="{3B267019-56BD-479D-BAF5-6F420804464A}"/>
    <cellStyle name="Normal 41 4 2 2" xfId="4021" xr:uid="{F97D00CF-E0BB-439C-BF7D-5D2B956124F3}"/>
    <cellStyle name="Normal 41 4 2 2 2" xfId="8247" xr:uid="{77267869-CB55-450C-AAF1-BE90A045FF1C}"/>
    <cellStyle name="Normal 41 4 2 2 2 2" xfId="16695" xr:uid="{486437BC-38F9-44AB-AD37-B7CD4C6144EC}"/>
    <cellStyle name="Normal 41 4 2 2 2 2 2" xfId="33635" xr:uid="{C6CF0D78-EF43-4619-ACBD-CD5012A7EE16}"/>
    <cellStyle name="Normal 41 4 2 2 2 3" xfId="25187" xr:uid="{92BCB045-1763-4CA5-AE31-FD57BDEBF8E3}"/>
    <cellStyle name="Normal 41 4 2 2 3" xfId="12471" xr:uid="{1ACD9788-9FC9-453D-86B8-45DBD29911C8}"/>
    <cellStyle name="Normal 41 4 2 2 3 2" xfId="29411" xr:uid="{88AF2A55-D1D3-47B7-9A66-0CD08C25969D}"/>
    <cellStyle name="Normal 41 4 2 2 4" xfId="20963" xr:uid="{136AB340-8A37-43BA-98E7-4DE0B18101F0}"/>
    <cellStyle name="Normal 41 4 2 3" xfId="6135" xr:uid="{A4EADDE4-532D-4770-BC7F-018872F2070B}"/>
    <cellStyle name="Normal 41 4 2 3 2" xfId="14583" xr:uid="{E437C311-273D-46F2-9C2D-77F6DBCFE100}"/>
    <cellStyle name="Normal 41 4 2 3 2 2" xfId="31523" xr:uid="{5C00814E-2092-4F66-B66C-2116509DD220}"/>
    <cellStyle name="Normal 41 4 2 3 3" xfId="23075" xr:uid="{9D2FDF8E-166F-4221-8600-775207231A7D}"/>
    <cellStyle name="Normal 41 4 2 4" xfId="10359" xr:uid="{C41F865D-726C-4076-B4D4-CEB6A8CE2EA0}"/>
    <cellStyle name="Normal 41 4 2 4 2" xfId="27299" xr:uid="{B72406E6-DFF2-4FEC-B3DA-2983B9BD2027}"/>
    <cellStyle name="Normal 41 4 2 5" xfId="18851" xr:uid="{9D8AD36A-2C0C-4019-9190-90AC3F4D71CC}"/>
    <cellStyle name="Normal 41 4 3" xfId="2965" xr:uid="{E39301E7-4A62-41CA-A00A-60BEED7DA77E}"/>
    <cellStyle name="Normal 41 4 3 2" xfId="7191" xr:uid="{17015076-8D18-4C10-90BD-72C9BE99FBA1}"/>
    <cellStyle name="Normal 41 4 3 2 2" xfId="15639" xr:uid="{B6E6DEEF-40A6-4DA4-9E67-37A0AF2BB067}"/>
    <cellStyle name="Normal 41 4 3 2 2 2" xfId="32579" xr:uid="{D78DB61E-0431-447F-8DC1-5BF10647D054}"/>
    <cellStyle name="Normal 41 4 3 2 3" xfId="24131" xr:uid="{A3773A9F-CADC-4221-B6EA-C38C1C6F156C}"/>
    <cellStyle name="Normal 41 4 3 3" xfId="11415" xr:uid="{EA565444-0950-4658-B4AD-32470B93B816}"/>
    <cellStyle name="Normal 41 4 3 3 2" xfId="28355" xr:uid="{7161A4F6-8A28-473C-A408-3B30A99A3BEC}"/>
    <cellStyle name="Normal 41 4 3 4" xfId="19907" xr:uid="{551AC5DE-B06B-49AE-A2A0-DB28681914F8}"/>
    <cellStyle name="Normal 41 4 4" xfId="5079" xr:uid="{9D757C77-B8A3-40F3-8497-374620206FC2}"/>
    <cellStyle name="Normal 41 4 4 2" xfId="13527" xr:uid="{BE68663F-16DA-4553-A13D-38C453382402}"/>
    <cellStyle name="Normal 41 4 4 2 2" xfId="30467" xr:uid="{D2668D31-CBF5-47DD-8446-B016DBC13988}"/>
    <cellStyle name="Normal 41 4 4 3" xfId="22019" xr:uid="{39E9D8F6-0F7C-4C57-9734-B9E177AA2E01}"/>
    <cellStyle name="Normal 41 4 5" xfId="9303" xr:uid="{51A90E7E-57FF-4D33-9360-D2BA8FA3F537}"/>
    <cellStyle name="Normal 41 4 5 2" xfId="26243" xr:uid="{727AC2D5-96C4-4939-90F7-EB537F74AF3A}"/>
    <cellStyle name="Normal 41 4 6" xfId="17795" xr:uid="{8D14F4B2-1DA8-4D5B-88F5-31078833D27C}"/>
    <cellStyle name="Normal 41 5" xfId="1199" xr:uid="{85855527-7D10-470C-ACB4-F80C9A41493D}"/>
    <cellStyle name="Normal 41 5 2" xfId="2261" xr:uid="{660CB922-7A0D-4A4C-BCCC-417BE2953E1C}"/>
    <cellStyle name="Normal 41 5 2 2" xfId="4373" xr:uid="{AB71AE61-24FE-4AB6-A946-CDB5446EEBE3}"/>
    <cellStyle name="Normal 41 5 2 2 2" xfId="8599" xr:uid="{B961DAD5-E8D9-4ABF-9F52-9C7785EE91E7}"/>
    <cellStyle name="Normal 41 5 2 2 2 2" xfId="17047" xr:uid="{A845E307-63CB-4A72-B5F6-71AF2BFFD3B6}"/>
    <cellStyle name="Normal 41 5 2 2 2 2 2" xfId="33987" xr:uid="{36E34D21-C72C-4F37-BD26-8CD94D06A295}"/>
    <cellStyle name="Normal 41 5 2 2 2 3" xfId="25539" xr:uid="{D06E935D-C481-4815-AE0F-90775BBDD8A2}"/>
    <cellStyle name="Normal 41 5 2 2 3" xfId="12823" xr:uid="{C90D144C-589B-4EDE-9998-FD088C2493B0}"/>
    <cellStyle name="Normal 41 5 2 2 3 2" xfId="29763" xr:uid="{E066AFB9-C533-4E60-9C63-CF15948F416A}"/>
    <cellStyle name="Normal 41 5 2 2 4" xfId="21315" xr:uid="{31CAC926-C2D3-49A2-8FBD-F78902BB12A8}"/>
    <cellStyle name="Normal 41 5 2 3" xfId="6487" xr:uid="{FF97F0D2-5AC2-4306-B827-AAB8FE23EDCF}"/>
    <cellStyle name="Normal 41 5 2 3 2" xfId="14935" xr:uid="{6C06AC27-AACA-4D96-88D4-D25FCB83244C}"/>
    <cellStyle name="Normal 41 5 2 3 2 2" xfId="31875" xr:uid="{4648327C-3322-485F-BCF8-B233C9C7A40B}"/>
    <cellStyle name="Normal 41 5 2 3 3" xfId="23427" xr:uid="{C0119665-73BF-4661-BFDA-67E98E68EE9D}"/>
    <cellStyle name="Normal 41 5 2 4" xfId="10711" xr:uid="{A4262AD0-43C7-4D08-B98B-A2486E775D61}"/>
    <cellStyle name="Normal 41 5 2 4 2" xfId="27651" xr:uid="{C9566D03-E46F-495F-A424-947030813A0B}"/>
    <cellStyle name="Normal 41 5 2 5" xfId="19203" xr:uid="{1792B46A-6F42-4474-AB52-4932EDF1B5B4}"/>
    <cellStyle name="Normal 41 5 3" xfId="3317" xr:uid="{F9A99BA2-2B7F-4D58-872B-BE3EE5C1E669}"/>
    <cellStyle name="Normal 41 5 3 2" xfId="7543" xr:uid="{52006E02-14E5-42C2-82AB-EFA3A0CE2591}"/>
    <cellStyle name="Normal 41 5 3 2 2" xfId="15991" xr:uid="{F8A56F27-F130-4F49-9F56-19B12FC482A7}"/>
    <cellStyle name="Normal 41 5 3 2 2 2" xfId="32931" xr:uid="{ECA3517D-E865-4AC2-81A1-AD6130CE370A}"/>
    <cellStyle name="Normal 41 5 3 2 3" xfId="24483" xr:uid="{32394568-4704-43E0-9701-D43676D254B8}"/>
    <cellStyle name="Normal 41 5 3 3" xfId="11767" xr:uid="{5728F96A-B399-400F-9B3B-4934C88D3EC4}"/>
    <cellStyle name="Normal 41 5 3 3 2" xfId="28707" xr:uid="{2907A9B0-A7D3-45EE-8C78-D31F73BAF79C}"/>
    <cellStyle name="Normal 41 5 3 4" xfId="20259" xr:uid="{D6E1BAFC-CD60-42B1-AD27-7B0EA0D79B46}"/>
    <cellStyle name="Normal 41 5 4" xfId="5431" xr:uid="{C0CD2CF2-7509-40F1-B35C-C5FFA49E9886}"/>
    <cellStyle name="Normal 41 5 4 2" xfId="13879" xr:uid="{455A5CA0-3526-4B3A-8207-A4FB06A672DE}"/>
    <cellStyle name="Normal 41 5 4 2 2" xfId="30819" xr:uid="{F9246CF9-26AF-4DBE-B5F2-89D19C885D7A}"/>
    <cellStyle name="Normal 41 5 4 3" xfId="22371" xr:uid="{89D0E6BC-B38D-4CF3-B731-627700E829F6}"/>
    <cellStyle name="Normal 41 5 5" xfId="9655" xr:uid="{95F9CD28-9BAE-4FD7-9451-A6EF8E8B8363}"/>
    <cellStyle name="Normal 41 5 5 2" xfId="26595" xr:uid="{74F8CD83-B5E4-44C4-9793-45FC746F724A}"/>
    <cellStyle name="Normal 41 5 6" xfId="18147" xr:uid="{DCFBA191-7BAB-4F3F-941F-DC1ED3ACC2C1}"/>
    <cellStyle name="Normal 41 6" xfId="1381" xr:uid="{F4F5420B-0BAF-4610-B0F4-189CC6F6E115}"/>
    <cellStyle name="Normal 41 6 2" xfId="2437" xr:uid="{CC8865FA-65AA-4CF2-A109-4F263D90E87D}"/>
    <cellStyle name="Normal 41 6 2 2" xfId="4549" xr:uid="{3BE90EBF-B173-4279-B158-A5B3A5C54543}"/>
    <cellStyle name="Normal 41 6 2 2 2" xfId="8775" xr:uid="{E242E9F6-CDA6-4C7A-9C95-666FA66210A3}"/>
    <cellStyle name="Normal 41 6 2 2 2 2" xfId="17223" xr:uid="{1F9D7D8E-6FAF-41A2-A039-B3C2AC3E89CD}"/>
    <cellStyle name="Normal 41 6 2 2 2 2 2" xfId="34163" xr:uid="{0B7339A2-8E37-45C9-84A2-D5A181808900}"/>
    <cellStyle name="Normal 41 6 2 2 2 3" xfId="25715" xr:uid="{79314055-962C-4E05-AA7F-FE9AB4B63980}"/>
    <cellStyle name="Normal 41 6 2 2 3" xfId="12999" xr:uid="{02807B75-AD99-4089-ACC6-17C4280A294E}"/>
    <cellStyle name="Normal 41 6 2 2 3 2" xfId="29939" xr:uid="{E4684362-799D-47DC-B9F5-E9EB13A8AACA}"/>
    <cellStyle name="Normal 41 6 2 2 4" xfId="21491" xr:uid="{15496DFA-F909-4FD7-B318-F4A96CB683CB}"/>
    <cellStyle name="Normal 41 6 2 3" xfId="6663" xr:uid="{55CDC1D6-E0D0-4461-8A5A-748C352AF892}"/>
    <cellStyle name="Normal 41 6 2 3 2" xfId="15111" xr:uid="{0320163D-BB0F-4A25-B116-3946FB41CEE2}"/>
    <cellStyle name="Normal 41 6 2 3 2 2" xfId="32051" xr:uid="{0393DB2A-E607-42E2-822B-70C26F7B36BE}"/>
    <cellStyle name="Normal 41 6 2 3 3" xfId="23603" xr:uid="{10B81757-E581-4185-BAB5-2FB31E22F965}"/>
    <cellStyle name="Normal 41 6 2 4" xfId="10887" xr:uid="{E6030C1C-F879-4098-A9AC-B2E23B66ED03}"/>
    <cellStyle name="Normal 41 6 2 4 2" xfId="27827" xr:uid="{256D535C-4CFC-4B0E-830A-B94DA20C0040}"/>
    <cellStyle name="Normal 41 6 2 5" xfId="19379" xr:uid="{49C819BF-3709-423F-A5AB-F54EE0DD2E33}"/>
    <cellStyle name="Normal 41 6 3" xfId="3493" xr:uid="{A64E4670-C54B-4C82-A599-2F45EA63B621}"/>
    <cellStyle name="Normal 41 6 3 2" xfId="7719" xr:uid="{A155017A-8724-40B3-824E-BCA5CD8E401C}"/>
    <cellStyle name="Normal 41 6 3 2 2" xfId="16167" xr:uid="{B66942C3-2C3B-4C5B-8765-49B5104F471D}"/>
    <cellStyle name="Normal 41 6 3 2 2 2" xfId="33107" xr:uid="{1C0EA80B-9944-4AD4-8BEC-EB1A7FFC67A2}"/>
    <cellStyle name="Normal 41 6 3 2 3" xfId="24659" xr:uid="{06854739-97F3-45DC-9E1F-34D73E5E0A79}"/>
    <cellStyle name="Normal 41 6 3 3" xfId="11943" xr:uid="{3A6A2255-E35C-48C5-88FD-1472B551C2EA}"/>
    <cellStyle name="Normal 41 6 3 3 2" xfId="28883" xr:uid="{77AD3AF4-71E2-4C7F-8BB9-32AB92549CC0}"/>
    <cellStyle name="Normal 41 6 3 4" xfId="20435" xr:uid="{87EFC3BC-4E92-4443-BECD-F7299746B6F5}"/>
    <cellStyle name="Normal 41 6 4" xfId="5607" xr:uid="{DC1091CF-13D1-4B18-9EAD-FDD393F17ECB}"/>
    <cellStyle name="Normal 41 6 4 2" xfId="14055" xr:uid="{E5A51FA4-3718-4402-907E-6C481FDD7E21}"/>
    <cellStyle name="Normal 41 6 4 2 2" xfId="30995" xr:uid="{B2FE2CD9-3753-45DB-9EEF-465660A8D0B1}"/>
    <cellStyle name="Normal 41 6 4 3" xfId="22547" xr:uid="{6DBE814C-A9B2-4451-9175-594BAFE7F6E8}"/>
    <cellStyle name="Normal 41 6 5" xfId="9831" xr:uid="{18EC769F-F7DE-4C2A-8C3E-83F253DFEC8F}"/>
    <cellStyle name="Normal 41 6 5 2" xfId="26771" xr:uid="{BEFEE041-D2FE-405C-834A-2046B7D0E939}"/>
    <cellStyle name="Normal 41 6 6" xfId="18323" xr:uid="{5518F408-2E0D-4BA6-A48C-279B255B4EE1}"/>
    <cellStyle name="Normal 41 7" xfId="1557" xr:uid="{55623BB0-7293-44B3-960F-FE2442E06856}"/>
    <cellStyle name="Normal 41 7 2" xfId="3669" xr:uid="{B5B7CD49-1EE6-438A-BC50-83E2196F40A3}"/>
    <cellStyle name="Normal 41 7 2 2" xfId="7895" xr:uid="{003DD0D4-6623-4AD9-81FE-3D77105CF94F}"/>
    <cellStyle name="Normal 41 7 2 2 2" xfId="16343" xr:uid="{F8283B50-5141-47B8-92E9-197B4BEBF41A}"/>
    <cellStyle name="Normal 41 7 2 2 2 2" xfId="33283" xr:uid="{03D632F8-1845-45AB-9D30-6BE5CC23036F}"/>
    <cellStyle name="Normal 41 7 2 2 3" xfId="24835" xr:uid="{3310B7EC-A010-475E-944B-2C2198301ED2}"/>
    <cellStyle name="Normal 41 7 2 3" xfId="12119" xr:uid="{073D7EC7-BBEF-472E-B392-172C535F9345}"/>
    <cellStyle name="Normal 41 7 2 3 2" xfId="29059" xr:uid="{6BB3369D-2FAA-4989-A7AB-C87950A1CA4F}"/>
    <cellStyle name="Normal 41 7 2 4" xfId="20611" xr:uid="{EB388D32-232E-42CC-A657-4B09DFCB8B72}"/>
    <cellStyle name="Normal 41 7 3" xfId="5783" xr:uid="{395B882B-78FA-4750-8AE8-CE011AD3BCB7}"/>
    <cellStyle name="Normal 41 7 3 2" xfId="14231" xr:uid="{1CEBDBDA-883E-4B9E-B750-99D065733B23}"/>
    <cellStyle name="Normal 41 7 3 2 2" xfId="31171" xr:uid="{0C7D41E9-3D0F-4E00-98B4-2005F50274C7}"/>
    <cellStyle name="Normal 41 7 3 3" xfId="22723" xr:uid="{81DB5520-8784-4C67-9805-6BD63BF810CA}"/>
    <cellStyle name="Normal 41 7 4" xfId="10007" xr:uid="{6FC7B92B-3CC5-4D8D-9070-B1E9ABBE2545}"/>
    <cellStyle name="Normal 41 7 4 2" xfId="26947" xr:uid="{1790FE73-9A61-407D-8913-AFE2B8283AA5}"/>
    <cellStyle name="Normal 41 7 5" xfId="18499" xr:uid="{BCDEC7D9-72EF-4696-8216-01055D0F27BE}"/>
    <cellStyle name="Normal 41 8" xfId="2613" xr:uid="{66DE596C-6414-4E82-9DC5-1E82A272CF86}"/>
    <cellStyle name="Normal 41 8 2" xfId="6839" xr:uid="{D71CE2F4-F3CC-436A-92CD-86D2CD22A809}"/>
    <cellStyle name="Normal 41 8 2 2" xfId="15287" xr:uid="{AD1A5976-5164-450A-9A7F-1E0BF82A392D}"/>
    <cellStyle name="Normal 41 8 2 2 2" xfId="32227" xr:uid="{761D3841-9168-48CB-8A04-5A19F1B04149}"/>
    <cellStyle name="Normal 41 8 2 3" xfId="23779" xr:uid="{3A55D8BD-CC22-4574-8A87-21473A2B4D73}"/>
    <cellStyle name="Normal 41 8 3" xfId="11063" xr:uid="{1F86AD5F-B0F9-40AF-9822-677DE7ADD14E}"/>
    <cellStyle name="Normal 41 8 3 2" xfId="28003" xr:uid="{DF1699FC-6F76-4141-A7B2-21A112CC3A9A}"/>
    <cellStyle name="Normal 41 8 4" xfId="19555" xr:uid="{F0642E95-D6DA-47F2-830E-B1DB65A37A2D}"/>
    <cellStyle name="Normal 41 9" xfId="4726" xr:uid="{0E1F9508-3CE6-4333-99BB-4B626BC74829}"/>
    <cellStyle name="Normal 41 9 2" xfId="13175" xr:uid="{BA82D7F8-1635-409F-B288-4C09A67FEFBD}"/>
    <cellStyle name="Normal 41 9 2 2" xfId="30115" xr:uid="{E308EAB1-BFEB-4902-90E6-90D117D951CC}"/>
    <cellStyle name="Normal 41 9 3" xfId="21667" xr:uid="{1674742A-26ED-4934-8641-41536E3A7057}"/>
    <cellStyle name="Normal 42" xfId="374" xr:uid="{2D242029-A42A-444D-BBEB-D9F06C13119A}"/>
    <cellStyle name="Normal 42 10" xfId="8953" xr:uid="{E5A56D40-8FEA-4885-A7D5-EF154D0544D4}"/>
    <cellStyle name="Normal 42 10 2" xfId="25893" xr:uid="{A1C44994-9013-4B49-8A61-3025C27847E7}"/>
    <cellStyle name="Normal 42 11" xfId="17445" xr:uid="{B5CE4D81-EB39-40B5-9621-4D3C52A0C63D}"/>
    <cellStyle name="Normal 42 2" xfId="375" xr:uid="{CE548E89-26E3-4F34-8B44-816C5E688777}"/>
    <cellStyle name="Normal 42 2 10" xfId="17446" xr:uid="{50D40C12-434C-4A39-8A5B-5B6972BD9D63}"/>
    <cellStyle name="Normal 42 2 2" xfId="674" xr:uid="{DC30A9A6-D6BD-4028-A0AD-7456886D8FA9}"/>
    <cellStyle name="Normal 42 2 2 2" xfId="1026" xr:uid="{6CF1F988-5411-4CEF-BDEA-63F73F95C0B3}"/>
    <cellStyle name="Normal 42 2 2 2 2" xfId="2088" xr:uid="{0CA7782D-1E74-4065-AEE9-678DB78CB210}"/>
    <cellStyle name="Normal 42 2 2 2 2 2" xfId="4200" xr:uid="{62274FEF-88EE-47A2-8714-7A8BABAD8EE4}"/>
    <cellStyle name="Normal 42 2 2 2 2 2 2" xfId="8426" xr:uid="{76069B3A-7772-4AA8-BE4E-DCC74B0A65D5}"/>
    <cellStyle name="Normal 42 2 2 2 2 2 2 2" xfId="16874" xr:uid="{BCC15298-DDAC-4246-8AB9-7F77284D98D5}"/>
    <cellStyle name="Normal 42 2 2 2 2 2 2 2 2" xfId="33814" xr:uid="{3E0EA5C4-DC9F-41FD-AE59-5713A2B59379}"/>
    <cellStyle name="Normal 42 2 2 2 2 2 2 3" xfId="25366" xr:uid="{BD8BCB82-4CC7-4E31-A45A-9C5FDA25E1CF}"/>
    <cellStyle name="Normal 42 2 2 2 2 2 3" xfId="12650" xr:uid="{9D01AF66-83D7-4790-8DE4-1FB5CDFCDCA6}"/>
    <cellStyle name="Normal 42 2 2 2 2 2 3 2" xfId="29590" xr:uid="{7E99D8E6-C4F8-4549-AEA3-0DBF0E909CAB}"/>
    <cellStyle name="Normal 42 2 2 2 2 2 4" xfId="21142" xr:uid="{71B84EC4-88A9-46FC-9954-D03960C330B8}"/>
    <cellStyle name="Normal 42 2 2 2 2 3" xfId="6314" xr:uid="{71826659-4E06-453A-A8B8-CF2A6FA9CB63}"/>
    <cellStyle name="Normal 42 2 2 2 2 3 2" xfId="14762" xr:uid="{AEED6C1B-8A62-4371-B530-A492DC53CB18}"/>
    <cellStyle name="Normal 42 2 2 2 2 3 2 2" xfId="31702" xr:uid="{DCA4A0E7-758C-428D-A5E5-F8DF10379591}"/>
    <cellStyle name="Normal 42 2 2 2 2 3 3" xfId="23254" xr:uid="{353AD0CE-2252-403B-88C4-69028E104337}"/>
    <cellStyle name="Normal 42 2 2 2 2 4" xfId="10538" xr:uid="{84AA6231-C24E-415D-A0D8-7CA02198330A}"/>
    <cellStyle name="Normal 42 2 2 2 2 4 2" xfId="27478" xr:uid="{B054BD8D-8116-446F-8931-0684E09D123A}"/>
    <cellStyle name="Normal 42 2 2 2 2 5" xfId="19030" xr:uid="{B9567B65-1E98-4C88-A14C-0474692957C0}"/>
    <cellStyle name="Normal 42 2 2 2 3" xfId="3144" xr:uid="{7BEB8F5E-AF01-4FAE-873B-60432B0DC4DD}"/>
    <cellStyle name="Normal 42 2 2 2 3 2" xfId="7370" xr:uid="{7A33EC2C-8FC4-4C3C-8D80-349ECEDE176D}"/>
    <cellStyle name="Normal 42 2 2 2 3 2 2" xfId="15818" xr:uid="{BDF99F4A-44E2-46ED-A418-9D9D19B07633}"/>
    <cellStyle name="Normal 42 2 2 2 3 2 2 2" xfId="32758" xr:uid="{14962267-6080-4038-962B-CCFCA844F73E}"/>
    <cellStyle name="Normal 42 2 2 2 3 2 3" xfId="24310" xr:uid="{69CCBE86-BDA3-48E2-B68F-F2F05FDC7633}"/>
    <cellStyle name="Normal 42 2 2 2 3 3" xfId="11594" xr:uid="{2D498A24-DBE1-49FB-9743-3B8A4D363B58}"/>
    <cellStyle name="Normal 42 2 2 2 3 3 2" xfId="28534" xr:uid="{9DB83281-CA48-482E-9E3F-41A4B98F3F34}"/>
    <cellStyle name="Normal 42 2 2 2 3 4" xfId="20086" xr:uid="{89A2A3B7-B155-416C-8422-4841F7D29D9D}"/>
    <cellStyle name="Normal 42 2 2 2 4" xfId="5258" xr:uid="{2D9BD44E-6908-419D-A389-052ACD065189}"/>
    <cellStyle name="Normal 42 2 2 2 4 2" xfId="13706" xr:uid="{6611E291-2F3C-4449-9D15-D0262F66EF42}"/>
    <cellStyle name="Normal 42 2 2 2 4 2 2" xfId="30646" xr:uid="{F9932ACC-1039-4E07-B019-9F4DAC0E34C1}"/>
    <cellStyle name="Normal 42 2 2 2 4 3" xfId="22198" xr:uid="{0AEC9A44-EE8A-461B-9FBA-9D5850FCEFB4}"/>
    <cellStyle name="Normal 42 2 2 2 5" xfId="9482" xr:uid="{5BF0A8A6-45B2-4019-A9BA-CAA4CA1B4664}"/>
    <cellStyle name="Normal 42 2 2 2 5 2" xfId="26422" xr:uid="{B0D352C7-4516-4C27-AA48-414E2AC877C5}"/>
    <cellStyle name="Normal 42 2 2 2 6" xfId="17974" xr:uid="{3840BFCC-5C49-4AD9-B168-3035FDB1C4B7}"/>
    <cellStyle name="Normal 42 2 2 3" xfId="1736" xr:uid="{FE03E73C-AD00-4603-A9E9-DCFC58C3A5FE}"/>
    <cellStyle name="Normal 42 2 2 3 2" xfId="3848" xr:uid="{71921302-E94F-4C3C-9C2D-B86B7E837068}"/>
    <cellStyle name="Normal 42 2 2 3 2 2" xfId="8074" xr:uid="{1F99C0FC-6A6F-46A2-972C-809D867F319F}"/>
    <cellStyle name="Normal 42 2 2 3 2 2 2" xfId="16522" xr:uid="{F294A8A4-C488-4548-99B2-713BEC2C1A17}"/>
    <cellStyle name="Normal 42 2 2 3 2 2 2 2" xfId="33462" xr:uid="{B3DCAD74-184F-4DCB-BDB4-7DD819A393CA}"/>
    <cellStyle name="Normal 42 2 2 3 2 2 3" xfId="25014" xr:uid="{CBA0195D-E200-48D1-A404-45F97E7CA9FB}"/>
    <cellStyle name="Normal 42 2 2 3 2 3" xfId="12298" xr:uid="{924E83C4-5CEB-4BA8-B111-7534A9E3C594}"/>
    <cellStyle name="Normal 42 2 2 3 2 3 2" xfId="29238" xr:uid="{A658C323-B0B1-4C0E-88C4-DF98D226B7C4}"/>
    <cellStyle name="Normal 42 2 2 3 2 4" xfId="20790" xr:uid="{BEAE8DAF-A818-4791-80FB-40C4CE303190}"/>
    <cellStyle name="Normal 42 2 2 3 3" xfId="5962" xr:uid="{DE99F030-6B2C-417A-B344-313FB6BF4387}"/>
    <cellStyle name="Normal 42 2 2 3 3 2" xfId="14410" xr:uid="{4C990ECB-A3E7-4F60-AF86-DC8758447598}"/>
    <cellStyle name="Normal 42 2 2 3 3 2 2" xfId="31350" xr:uid="{F2CDBECD-E72B-4175-9933-1AB1A3222F94}"/>
    <cellStyle name="Normal 42 2 2 3 3 3" xfId="22902" xr:uid="{65D10A31-2A31-44E5-AE14-1D14CD1FA389}"/>
    <cellStyle name="Normal 42 2 2 3 4" xfId="10186" xr:uid="{0B1F0DB0-A276-4F9E-92F8-CCD51B56C172}"/>
    <cellStyle name="Normal 42 2 2 3 4 2" xfId="27126" xr:uid="{A4E06E97-735C-4EB9-8F5E-674766409250}"/>
    <cellStyle name="Normal 42 2 2 3 5" xfId="18678" xr:uid="{75D5B6C7-4DB9-4165-8B6E-5A2635387451}"/>
    <cellStyle name="Normal 42 2 2 4" xfId="2792" xr:uid="{684C4AEC-C1B9-4F39-BD75-BE97E33EB7CF}"/>
    <cellStyle name="Normal 42 2 2 4 2" xfId="7018" xr:uid="{2D355E37-53D3-4ACB-86E6-5F9CDCC34364}"/>
    <cellStyle name="Normal 42 2 2 4 2 2" xfId="15466" xr:uid="{278F955B-63D4-40A3-8AAC-1ACDADD62494}"/>
    <cellStyle name="Normal 42 2 2 4 2 2 2" xfId="32406" xr:uid="{09344EFB-A8CF-4677-9746-E0A1CD4D01A1}"/>
    <cellStyle name="Normal 42 2 2 4 2 3" xfId="23958" xr:uid="{8D722342-480F-437F-8332-55E4A7D6414C}"/>
    <cellStyle name="Normal 42 2 2 4 3" xfId="11242" xr:uid="{ABA374E3-73F2-45BD-A0AA-C2E039524089}"/>
    <cellStyle name="Normal 42 2 2 4 3 2" xfId="28182" xr:uid="{7C84E9AD-0E2A-4B17-B6FF-7AF8EA218CA3}"/>
    <cellStyle name="Normal 42 2 2 4 4" xfId="19734" xr:uid="{6C86D6BD-A8CB-4AD1-8D76-2D8872A4E4A9}"/>
    <cellStyle name="Normal 42 2 2 5" xfId="4906" xr:uid="{FCC1FEEB-44B1-4B38-B458-5307DFA69A13}"/>
    <cellStyle name="Normal 42 2 2 5 2" xfId="13354" xr:uid="{9E46B293-D181-4D5A-945B-853BBA91752D}"/>
    <cellStyle name="Normal 42 2 2 5 2 2" xfId="30294" xr:uid="{230F8F84-8AB4-4938-802B-51FCEFB1A0FB}"/>
    <cellStyle name="Normal 42 2 2 5 3" xfId="21846" xr:uid="{5C73AC3A-E4B2-49B6-9CBB-242157FB8190}"/>
    <cellStyle name="Normal 42 2 2 6" xfId="9130" xr:uid="{3E4F7A09-9A25-4434-9FE1-218C7D0EE5A0}"/>
    <cellStyle name="Normal 42 2 2 6 2" xfId="26070" xr:uid="{3D5FF447-07B4-4B79-B1D2-71E0122309D2}"/>
    <cellStyle name="Normal 42 2 2 7" xfId="17622" xr:uid="{6DC38400-BE29-4F56-BE21-12241FCEE6A3}"/>
    <cellStyle name="Normal 42 2 3" xfId="850" xr:uid="{78BCEC03-4651-485D-87FA-FB1799F4856D}"/>
    <cellStyle name="Normal 42 2 3 2" xfId="1912" xr:uid="{953A0441-02EC-4647-AE99-FB4F0DCBC32E}"/>
    <cellStyle name="Normal 42 2 3 2 2" xfId="4024" xr:uid="{EA253838-2FBE-41A2-B7CD-5F660AA85564}"/>
    <cellStyle name="Normal 42 2 3 2 2 2" xfId="8250" xr:uid="{C7FD704A-C94C-4C26-A92D-8C7098DEB3AB}"/>
    <cellStyle name="Normal 42 2 3 2 2 2 2" xfId="16698" xr:uid="{28C5570F-2F69-4DA7-9A0A-B58557AF8023}"/>
    <cellStyle name="Normal 42 2 3 2 2 2 2 2" xfId="33638" xr:uid="{2A0C0440-44E2-4BDE-A3CA-42AFB3CED278}"/>
    <cellStyle name="Normal 42 2 3 2 2 2 3" xfId="25190" xr:uid="{2626D29A-52F8-41DE-BBF4-60DAE5B60E8B}"/>
    <cellStyle name="Normal 42 2 3 2 2 3" xfId="12474" xr:uid="{40D68D33-6B7E-46A8-B9EC-20FF64B2AFC4}"/>
    <cellStyle name="Normal 42 2 3 2 2 3 2" xfId="29414" xr:uid="{8C01306D-A88F-479E-9237-1583D3318FC5}"/>
    <cellStyle name="Normal 42 2 3 2 2 4" xfId="20966" xr:uid="{C39F10D5-7AEC-4E2A-8398-017B12582B3D}"/>
    <cellStyle name="Normal 42 2 3 2 3" xfId="6138" xr:uid="{0EDAA2BA-F2B0-4C37-81C3-AC29C679D9F9}"/>
    <cellStyle name="Normal 42 2 3 2 3 2" xfId="14586" xr:uid="{4A1BCF5A-E9CE-461B-AF9D-72A80EB2293F}"/>
    <cellStyle name="Normal 42 2 3 2 3 2 2" xfId="31526" xr:uid="{8C105C43-17DF-427C-BAFA-C58768F0C0A8}"/>
    <cellStyle name="Normal 42 2 3 2 3 3" xfId="23078" xr:uid="{BD6381C5-62E3-4394-9E97-D1682E5B12BB}"/>
    <cellStyle name="Normal 42 2 3 2 4" xfId="10362" xr:uid="{FA8635DA-4049-4754-BD7B-3FAB4D35B9C5}"/>
    <cellStyle name="Normal 42 2 3 2 4 2" xfId="27302" xr:uid="{4B3BE791-B387-4435-8E02-70DEC8782F30}"/>
    <cellStyle name="Normal 42 2 3 2 5" xfId="18854" xr:uid="{10169132-9F6B-4BDC-8CC2-99334A2216A1}"/>
    <cellStyle name="Normal 42 2 3 3" xfId="2968" xr:uid="{8602177D-D0B8-4009-81A6-A6A8BF730A25}"/>
    <cellStyle name="Normal 42 2 3 3 2" xfId="7194" xr:uid="{4BC456A4-398D-43FB-A693-90258A7D723E}"/>
    <cellStyle name="Normal 42 2 3 3 2 2" xfId="15642" xr:uid="{011DADEA-2EB0-43AE-99A4-8A0E3056DC5A}"/>
    <cellStyle name="Normal 42 2 3 3 2 2 2" xfId="32582" xr:uid="{07C4B910-211F-40D7-A34D-6E12C4770FBC}"/>
    <cellStyle name="Normal 42 2 3 3 2 3" xfId="24134" xr:uid="{241A5CB0-5758-4486-88C8-9FD9CC9D2242}"/>
    <cellStyle name="Normal 42 2 3 3 3" xfId="11418" xr:uid="{CED6A787-0325-40CB-972C-30131355A5D0}"/>
    <cellStyle name="Normal 42 2 3 3 3 2" xfId="28358" xr:uid="{4A6C0406-060C-47DA-86BF-1FA0B383F8E3}"/>
    <cellStyle name="Normal 42 2 3 3 4" xfId="19910" xr:uid="{C0904530-B1D2-415F-AA28-91F5375EA5BC}"/>
    <cellStyle name="Normal 42 2 3 4" xfId="5082" xr:uid="{778A8D45-A053-4BAE-9B87-A21CEBC15857}"/>
    <cellStyle name="Normal 42 2 3 4 2" xfId="13530" xr:uid="{F342D4E2-898F-456B-8769-1C3499B394AD}"/>
    <cellStyle name="Normal 42 2 3 4 2 2" xfId="30470" xr:uid="{8B24C555-2B3C-4D42-90A2-C2E32F7CBF7B}"/>
    <cellStyle name="Normal 42 2 3 4 3" xfId="22022" xr:uid="{0F8A9EE8-FC14-4E91-AFCC-CDBF1F6425D8}"/>
    <cellStyle name="Normal 42 2 3 5" xfId="9306" xr:uid="{60D958F3-5E6A-485E-BC39-B02F1346CFC2}"/>
    <cellStyle name="Normal 42 2 3 5 2" xfId="26246" xr:uid="{C158E584-A2AD-45C1-A35C-6CFB726E6F60}"/>
    <cellStyle name="Normal 42 2 3 6" xfId="17798" xr:uid="{781717CD-9E91-4E0F-B66E-B29C24B93616}"/>
    <cellStyle name="Normal 42 2 4" xfId="1202" xr:uid="{B80610E8-CA5B-4BCF-9EA5-B12E6692B785}"/>
    <cellStyle name="Normal 42 2 4 2" xfId="2264" xr:uid="{C2A4DEC0-DC9C-49D5-B545-230279F37E9C}"/>
    <cellStyle name="Normal 42 2 4 2 2" xfId="4376" xr:uid="{7F06B851-A4E8-4697-9D0D-B9A706F2DEB2}"/>
    <cellStyle name="Normal 42 2 4 2 2 2" xfId="8602" xr:uid="{B919F0BE-088D-4CC6-9006-C1CEC1B898CA}"/>
    <cellStyle name="Normal 42 2 4 2 2 2 2" xfId="17050" xr:uid="{C65CF291-3E5C-44C5-A3ED-77094B0C6896}"/>
    <cellStyle name="Normal 42 2 4 2 2 2 2 2" xfId="33990" xr:uid="{A1CA2EB1-6200-467A-884D-91F3649CD240}"/>
    <cellStyle name="Normal 42 2 4 2 2 2 3" xfId="25542" xr:uid="{FED518D1-6EC4-4730-B64D-6C87964B786E}"/>
    <cellStyle name="Normal 42 2 4 2 2 3" xfId="12826" xr:uid="{BEED728A-3274-4BC7-813E-0AA0D0BA47C6}"/>
    <cellStyle name="Normal 42 2 4 2 2 3 2" xfId="29766" xr:uid="{117EC21D-CDA2-45C9-98B5-DB2BE4C323AB}"/>
    <cellStyle name="Normal 42 2 4 2 2 4" xfId="21318" xr:uid="{0EE40291-8ADB-4BE0-9D49-106D4B4FCEC2}"/>
    <cellStyle name="Normal 42 2 4 2 3" xfId="6490" xr:uid="{F04D48BC-30C5-42BE-967B-1F2F898B2D2C}"/>
    <cellStyle name="Normal 42 2 4 2 3 2" xfId="14938" xr:uid="{EA76435E-375F-4EAD-B91D-54A084A74CF1}"/>
    <cellStyle name="Normal 42 2 4 2 3 2 2" xfId="31878" xr:uid="{38875FBA-0147-42DE-91F9-23DEA04C4E43}"/>
    <cellStyle name="Normal 42 2 4 2 3 3" xfId="23430" xr:uid="{71431C95-5A7C-4AA0-9E97-C764770DA3DA}"/>
    <cellStyle name="Normal 42 2 4 2 4" xfId="10714" xr:uid="{B62E9392-4BE7-4414-A489-AA695A19E4D8}"/>
    <cellStyle name="Normal 42 2 4 2 4 2" xfId="27654" xr:uid="{0512CBA1-A8FE-475A-8A9E-5DBAC0220E97}"/>
    <cellStyle name="Normal 42 2 4 2 5" xfId="19206" xr:uid="{09B1A23C-4AA4-46FE-A729-048A748E458B}"/>
    <cellStyle name="Normal 42 2 4 3" xfId="3320" xr:uid="{1C2EAA36-2CB3-4907-93A0-107F7778076D}"/>
    <cellStyle name="Normal 42 2 4 3 2" xfId="7546" xr:uid="{8E45246D-7DFF-41A4-A6E3-5027657179A5}"/>
    <cellStyle name="Normal 42 2 4 3 2 2" xfId="15994" xr:uid="{4A22192B-7A6F-459A-923A-544D885A9FAD}"/>
    <cellStyle name="Normal 42 2 4 3 2 2 2" xfId="32934" xr:uid="{FAAB8E86-905F-4462-A3DF-BCA61ECD1F33}"/>
    <cellStyle name="Normal 42 2 4 3 2 3" xfId="24486" xr:uid="{74B41E14-0192-4265-A1E0-227A773381D2}"/>
    <cellStyle name="Normal 42 2 4 3 3" xfId="11770" xr:uid="{0B37F39E-FE8B-4341-8642-7F656F311C69}"/>
    <cellStyle name="Normal 42 2 4 3 3 2" xfId="28710" xr:uid="{4FB51365-007A-4C67-9176-11297684FB30}"/>
    <cellStyle name="Normal 42 2 4 3 4" xfId="20262" xr:uid="{773775CF-3910-4A78-BEC2-29855EAF89AB}"/>
    <cellStyle name="Normal 42 2 4 4" xfId="5434" xr:uid="{F09A9EE6-FC58-490B-A53E-B4753F136E63}"/>
    <cellStyle name="Normal 42 2 4 4 2" xfId="13882" xr:uid="{16F8AC88-0CE0-4614-8B64-9A9F6E7A21D5}"/>
    <cellStyle name="Normal 42 2 4 4 2 2" xfId="30822" xr:uid="{5A1D7FA3-D6A4-4E67-A39B-06C6E6020680}"/>
    <cellStyle name="Normal 42 2 4 4 3" xfId="22374" xr:uid="{CF3B774B-DCA3-47C5-945A-8D657361C051}"/>
    <cellStyle name="Normal 42 2 4 5" xfId="9658" xr:uid="{9F511295-C39B-44AA-AC58-8D93197E562B}"/>
    <cellStyle name="Normal 42 2 4 5 2" xfId="26598" xr:uid="{4FE2177D-F030-4E50-828A-FABF39F4B289}"/>
    <cellStyle name="Normal 42 2 4 6" xfId="18150" xr:uid="{067D7E21-A8E6-471E-B785-DE950CB81721}"/>
    <cellStyle name="Normal 42 2 5" xfId="1384" xr:uid="{A375E683-9C5C-497C-A4D7-66885289AE56}"/>
    <cellStyle name="Normal 42 2 5 2" xfId="2440" xr:uid="{628927F1-0E49-4D57-B1C1-158D8B4B61A4}"/>
    <cellStyle name="Normal 42 2 5 2 2" xfId="4552" xr:uid="{A8BC1977-BBA3-4E91-9440-3B900216B631}"/>
    <cellStyle name="Normal 42 2 5 2 2 2" xfId="8778" xr:uid="{36809B1C-CDB4-4BF5-A7FC-1BC28A240DAF}"/>
    <cellStyle name="Normal 42 2 5 2 2 2 2" xfId="17226" xr:uid="{7E2508C0-1270-46BE-89A9-46A91F473117}"/>
    <cellStyle name="Normal 42 2 5 2 2 2 2 2" xfId="34166" xr:uid="{D55BA5DA-E0F6-43AD-83AE-013211E4B43B}"/>
    <cellStyle name="Normal 42 2 5 2 2 2 3" xfId="25718" xr:uid="{6376C1D7-4D7B-4C52-9440-098EF5B46296}"/>
    <cellStyle name="Normal 42 2 5 2 2 3" xfId="13002" xr:uid="{9AD54947-3E7F-44DB-B813-1C539A990C88}"/>
    <cellStyle name="Normal 42 2 5 2 2 3 2" xfId="29942" xr:uid="{8203C880-9F7C-4DE1-9621-1F4E9AC30FC4}"/>
    <cellStyle name="Normal 42 2 5 2 2 4" xfId="21494" xr:uid="{A0FB3ECB-0464-4B89-9E97-E0B73F46D194}"/>
    <cellStyle name="Normal 42 2 5 2 3" xfId="6666" xr:uid="{B7EB7451-465A-4E3F-B920-9FF2F6C489F5}"/>
    <cellStyle name="Normal 42 2 5 2 3 2" xfId="15114" xr:uid="{1AD96CEB-1345-4886-AFCD-0FD593CABEE7}"/>
    <cellStyle name="Normal 42 2 5 2 3 2 2" xfId="32054" xr:uid="{F1DECE10-8376-4D72-8C26-4F2D3ECE3BB8}"/>
    <cellStyle name="Normal 42 2 5 2 3 3" xfId="23606" xr:uid="{EC96194D-1B5D-479A-80F1-19800A9BE574}"/>
    <cellStyle name="Normal 42 2 5 2 4" xfId="10890" xr:uid="{A96D084D-00A5-4918-9752-62214CEBACE1}"/>
    <cellStyle name="Normal 42 2 5 2 4 2" xfId="27830" xr:uid="{B1D84B23-AEDB-420E-B9E2-CB7A50EDDC23}"/>
    <cellStyle name="Normal 42 2 5 2 5" xfId="19382" xr:uid="{08476AAA-DFB0-44AA-AD05-8A9C2101B409}"/>
    <cellStyle name="Normal 42 2 5 3" xfId="3496" xr:uid="{90608B4C-2760-46AF-8877-95F9BC130A0E}"/>
    <cellStyle name="Normal 42 2 5 3 2" xfId="7722" xr:uid="{569CF902-D50E-478C-867E-A3DE107AE1EE}"/>
    <cellStyle name="Normal 42 2 5 3 2 2" xfId="16170" xr:uid="{09C0A92D-2546-455F-8CFC-7D81E35DDD21}"/>
    <cellStyle name="Normal 42 2 5 3 2 2 2" xfId="33110" xr:uid="{0D9EC5F6-92DB-4852-A178-3D85BA666AC5}"/>
    <cellStyle name="Normal 42 2 5 3 2 3" xfId="24662" xr:uid="{177CDCDF-987D-44FA-9C1E-ECD03A975077}"/>
    <cellStyle name="Normal 42 2 5 3 3" xfId="11946" xr:uid="{C827CEC9-0865-44BF-A4A3-ADDF71B05380}"/>
    <cellStyle name="Normal 42 2 5 3 3 2" xfId="28886" xr:uid="{EAF0ABDF-CD28-4B32-B3BF-A81CF3A8015A}"/>
    <cellStyle name="Normal 42 2 5 3 4" xfId="20438" xr:uid="{FB278132-460F-40D2-A61A-7CE1A0F977A8}"/>
    <cellStyle name="Normal 42 2 5 4" xfId="5610" xr:uid="{9E1BD934-9BE1-4DB1-9794-819477F22FC1}"/>
    <cellStyle name="Normal 42 2 5 4 2" xfId="14058" xr:uid="{184887E4-1BC8-46F8-A4DD-1FEC3A4C2E30}"/>
    <cellStyle name="Normal 42 2 5 4 2 2" xfId="30998" xr:uid="{97311D87-9F75-48F1-B493-E39FDD01B40E}"/>
    <cellStyle name="Normal 42 2 5 4 3" xfId="22550" xr:uid="{4EA0965C-4EF5-4712-A29A-11B15115B145}"/>
    <cellStyle name="Normal 42 2 5 5" xfId="9834" xr:uid="{FB831EFB-3CBA-453A-A9ED-2A0D18FF86AD}"/>
    <cellStyle name="Normal 42 2 5 5 2" xfId="26774" xr:uid="{E5BD4CE8-DDAE-4E93-895B-53911E94A39D}"/>
    <cellStyle name="Normal 42 2 5 6" xfId="18326" xr:uid="{DED4199B-E4F6-436E-A2F3-7D1F9F524EF0}"/>
    <cellStyle name="Normal 42 2 6" xfId="1560" xr:uid="{29FAF509-97E7-4EBE-843B-36AB8D20FAF3}"/>
    <cellStyle name="Normal 42 2 6 2" xfId="3672" xr:uid="{439A7A1C-4AD2-4C51-8846-95BD22809575}"/>
    <cellStyle name="Normal 42 2 6 2 2" xfId="7898" xr:uid="{EBB6BB5C-6D10-4183-B5F7-9B0103D0E70C}"/>
    <cellStyle name="Normal 42 2 6 2 2 2" xfId="16346" xr:uid="{0C7AE5CA-EA05-4A9C-AC20-D4F2CD3D0B6D}"/>
    <cellStyle name="Normal 42 2 6 2 2 2 2" xfId="33286" xr:uid="{983047CB-B198-4587-904F-5119AD66B404}"/>
    <cellStyle name="Normal 42 2 6 2 2 3" xfId="24838" xr:uid="{DE9F5D51-8A02-441B-ACD8-BE920B921CA8}"/>
    <cellStyle name="Normal 42 2 6 2 3" xfId="12122" xr:uid="{549F922D-57B3-498C-A72B-0EFEEC47808E}"/>
    <cellStyle name="Normal 42 2 6 2 3 2" xfId="29062" xr:uid="{ABFFD55F-5BB1-4F9A-8504-D0576EDD7546}"/>
    <cellStyle name="Normal 42 2 6 2 4" xfId="20614" xr:uid="{F96F31DE-E3DA-4409-BE65-E9C334B2608B}"/>
    <cellStyle name="Normal 42 2 6 3" xfId="5786" xr:uid="{10A2D6F7-62CF-4070-8DF7-D1D0B42A4597}"/>
    <cellStyle name="Normal 42 2 6 3 2" xfId="14234" xr:uid="{90F45B84-1ADF-44DD-9591-B7055201FD32}"/>
    <cellStyle name="Normal 42 2 6 3 2 2" xfId="31174" xr:uid="{D5B39265-7ADB-408C-951D-BC424D5AFCBD}"/>
    <cellStyle name="Normal 42 2 6 3 3" xfId="22726" xr:uid="{A3F80C71-28CF-4AD1-849A-F6AA6A228654}"/>
    <cellStyle name="Normal 42 2 6 4" xfId="10010" xr:uid="{D87E15B2-7DC5-440D-AA0E-CC1DCDEE70FC}"/>
    <cellStyle name="Normal 42 2 6 4 2" xfId="26950" xr:uid="{19004819-E775-4382-ABF4-2F13691F84C4}"/>
    <cellStyle name="Normal 42 2 6 5" xfId="18502" xr:uid="{911EF487-CA54-43AB-9C9F-3CC930999884}"/>
    <cellStyle name="Normal 42 2 7" xfId="2616" xr:uid="{995CD7A3-311A-4C86-B9A5-6BF5A29DC93E}"/>
    <cellStyle name="Normal 42 2 7 2" xfId="6842" xr:uid="{0E192C1D-5D04-443A-8993-7B5DB4C27372}"/>
    <cellStyle name="Normal 42 2 7 2 2" xfId="15290" xr:uid="{7330E6A9-0803-4171-A5F9-C4F2CE901348}"/>
    <cellStyle name="Normal 42 2 7 2 2 2" xfId="32230" xr:uid="{95A8C2ED-D946-4B83-8348-A61ABDBE4FB4}"/>
    <cellStyle name="Normal 42 2 7 2 3" xfId="23782" xr:uid="{7A5B9ABB-0FC8-41A3-A877-CF9BC3B4FCA8}"/>
    <cellStyle name="Normal 42 2 7 3" xfId="11066" xr:uid="{A7CB06CE-2E0A-4A57-A6CA-194BB2A8F432}"/>
    <cellStyle name="Normal 42 2 7 3 2" xfId="28006" xr:uid="{FCD8ADE9-7D68-4805-AAEE-B1B0C33C2AE8}"/>
    <cellStyle name="Normal 42 2 7 4" xfId="19558" xr:uid="{0473BA9A-2250-4050-9F5F-7C98EDC87402}"/>
    <cellStyle name="Normal 42 2 8" xfId="4729" xr:uid="{709846BA-BD2D-43B8-938E-787299ABDF6D}"/>
    <cellStyle name="Normal 42 2 8 2" xfId="13178" xr:uid="{AEB552A0-F3B5-4ED0-9FA0-0B7459E73B91}"/>
    <cellStyle name="Normal 42 2 8 2 2" xfId="30118" xr:uid="{2B25D311-793C-4D6B-8F14-5173F26584A8}"/>
    <cellStyle name="Normal 42 2 8 3" xfId="21670" xr:uid="{2384D411-E6C8-4B80-9DF5-F22580A6E488}"/>
    <cellStyle name="Normal 42 2 9" xfId="8954" xr:uid="{2BF07B17-D606-44CA-8A4D-DE1257A9ECDD}"/>
    <cellStyle name="Normal 42 2 9 2" xfId="25894" xr:uid="{62839642-5269-4960-8870-7CC9CD23E203}"/>
    <cellStyle name="Normal 42 3" xfId="673" xr:uid="{CFB92A0F-479A-4F52-A09C-ED6218CDCF87}"/>
    <cellStyle name="Normal 42 3 2" xfId="1025" xr:uid="{B180908C-76B7-4CFC-BF02-313BBF37FDDE}"/>
    <cellStyle name="Normal 42 3 2 2" xfId="2087" xr:uid="{1260801E-6190-47CD-9516-41D37372E82A}"/>
    <cellStyle name="Normal 42 3 2 2 2" xfId="4199" xr:uid="{588DE5EF-772E-49AA-8B5B-D37EF1FFB0B7}"/>
    <cellStyle name="Normal 42 3 2 2 2 2" xfId="8425" xr:uid="{1B761584-A197-4ED1-A7ED-0D3B90B4024A}"/>
    <cellStyle name="Normal 42 3 2 2 2 2 2" xfId="16873" xr:uid="{2FD69AE8-4E8E-471E-A771-4B48FD916E1F}"/>
    <cellStyle name="Normal 42 3 2 2 2 2 2 2" xfId="33813" xr:uid="{F7E60499-4589-4678-8BAD-0F3E93E8E6B7}"/>
    <cellStyle name="Normal 42 3 2 2 2 2 3" xfId="25365" xr:uid="{64A21B1F-389C-4335-B7CE-21833FB773AF}"/>
    <cellStyle name="Normal 42 3 2 2 2 3" xfId="12649" xr:uid="{38964E44-4213-4AFD-82F2-3401904AE9F2}"/>
    <cellStyle name="Normal 42 3 2 2 2 3 2" xfId="29589" xr:uid="{852FD493-C762-435D-A94D-14D3B409FCC4}"/>
    <cellStyle name="Normal 42 3 2 2 2 4" xfId="21141" xr:uid="{75D47F8B-2E9B-4D41-BFCE-1EBBC5ED87D6}"/>
    <cellStyle name="Normal 42 3 2 2 3" xfId="6313" xr:uid="{DF8EADF1-508F-49DF-A209-AD19A0C166B7}"/>
    <cellStyle name="Normal 42 3 2 2 3 2" xfId="14761" xr:uid="{E40E7402-8A79-45D5-A4C9-075404D3B4FD}"/>
    <cellStyle name="Normal 42 3 2 2 3 2 2" xfId="31701" xr:uid="{5EDD6845-569C-4ED0-833F-442B7FA01F22}"/>
    <cellStyle name="Normal 42 3 2 2 3 3" xfId="23253" xr:uid="{7940CC5D-A079-46B7-A037-E88BDD08418B}"/>
    <cellStyle name="Normal 42 3 2 2 4" xfId="10537" xr:uid="{4933C336-E68B-4737-92EA-FB279553FA2D}"/>
    <cellStyle name="Normal 42 3 2 2 4 2" xfId="27477" xr:uid="{30A9FF08-C8B7-4F6C-832E-06DC3D6BF32C}"/>
    <cellStyle name="Normal 42 3 2 2 5" xfId="19029" xr:uid="{33C3E1EF-88BD-471A-8776-CDF87EB0C39A}"/>
    <cellStyle name="Normal 42 3 2 3" xfId="3143" xr:uid="{F7350E69-4E2C-4267-8599-2E13A34A1FD8}"/>
    <cellStyle name="Normal 42 3 2 3 2" xfId="7369" xr:uid="{AE430A1F-5AC8-4824-835F-2CE5EE8BFEDE}"/>
    <cellStyle name="Normal 42 3 2 3 2 2" xfId="15817" xr:uid="{5246883E-60F0-4450-8246-985EA228168E}"/>
    <cellStyle name="Normal 42 3 2 3 2 2 2" xfId="32757" xr:uid="{A3AD33F1-6EF4-4074-AC5E-D230B5C8AD10}"/>
    <cellStyle name="Normal 42 3 2 3 2 3" xfId="24309" xr:uid="{A919B872-63AB-4669-8E93-A79DCAB51DC7}"/>
    <cellStyle name="Normal 42 3 2 3 3" xfId="11593" xr:uid="{DABDE8FB-F94A-4093-A53D-501E1FF91BDD}"/>
    <cellStyle name="Normal 42 3 2 3 3 2" xfId="28533" xr:uid="{F5AE358D-DC8E-4182-A7DC-5C7DC05D6D94}"/>
    <cellStyle name="Normal 42 3 2 3 4" xfId="20085" xr:uid="{A9F37FE3-71DB-4966-8BFE-6D3F38E49BE4}"/>
    <cellStyle name="Normal 42 3 2 4" xfId="5257" xr:uid="{DE84CE91-A8A3-49E2-8CB1-20CD97326BDD}"/>
    <cellStyle name="Normal 42 3 2 4 2" xfId="13705" xr:uid="{EEAAC12B-27B8-492C-9A11-8E9CAAACED44}"/>
    <cellStyle name="Normal 42 3 2 4 2 2" xfId="30645" xr:uid="{3F3BA7CB-28B5-4924-9A36-C87B3E90F881}"/>
    <cellStyle name="Normal 42 3 2 4 3" xfId="22197" xr:uid="{F03F0646-71E9-4F7C-A397-F67019828357}"/>
    <cellStyle name="Normal 42 3 2 5" xfId="9481" xr:uid="{F070319F-D9E8-45F1-ABF8-D7BBFD529127}"/>
    <cellStyle name="Normal 42 3 2 5 2" xfId="26421" xr:uid="{588A7840-2AA5-4275-A2BF-C209E90BA763}"/>
    <cellStyle name="Normal 42 3 2 6" xfId="17973" xr:uid="{C2169424-00B9-4610-B759-E40521F99784}"/>
    <cellStyle name="Normal 42 3 3" xfId="1735" xr:uid="{5999C20C-2309-421D-868D-4A0DDAE39625}"/>
    <cellStyle name="Normal 42 3 3 2" xfId="3847" xr:uid="{C8B5AC75-4799-4E20-A0EB-8800D0F33A45}"/>
    <cellStyle name="Normal 42 3 3 2 2" xfId="8073" xr:uid="{0782D4C4-554A-4BB8-9A3B-E83921A110E6}"/>
    <cellStyle name="Normal 42 3 3 2 2 2" xfId="16521" xr:uid="{93A6963B-8947-4A67-9CBD-585C233B0B69}"/>
    <cellStyle name="Normal 42 3 3 2 2 2 2" xfId="33461" xr:uid="{E9136218-A06F-4BBC-B2CB-61DBAF15EFE1}"/>
    <cellStyle name="Normal 42 3 3 2 2 3" xfId="25013" xr:uid="{37A4CAF4-9424-4351-9F1F-124D7FBD3BAF}"/>
    <cellStyle name="Normal 42 3 3 2 3" xfId="12297" xr:uid="{11839F5A-C36D-4073-8AB8-3EF5E87EAF44}"/>
    <cellStyle name="Normal 42 3 3 2 3 2" xfId="29237" xr:uid="{55F655B8-3AEC-429A-8E3B-1F8AE64C9E06}"/>
    <cellStyle name="Normal 42 3 3 2 4" xfId="20789" xr:uid="{89059730-1B58-4FBD-B0F7-088DC9601ACC}"/>
    <cellStyle name="Normal 42 3 3 3" xfId="5961" xr:uid="{CB3DB1D6-0D37-47E1-9FB8-FD796D63C2BF}"/>
    <cellStyle name="Normal 42 3 3 3 2" xfId="14409" xr:uid="{0F056D70-22A6-4A15-82F6-34B197D8CC9C}"/>
    <cellStyle name="Normal 42 3 3 3 2 2" xfId="31349" xr:uid="{AC687B2F-22C5-475B-AD52-87898C0A25D6}"/>
    <cellStyle name="Normal 42 3 3 3 3" xfId="22901" xr:uid="{1D3A7B75-E664-471B-901C-C3F7C65FCAFF}"/>
    <cellStyle name="Normal 42 3 3 4" xfId="10185" xr:uid="{A75FB933-4F45-4405-94B5-28A85F9CAA14}"/>
    <cellStyle name="Normal 42 3 3 4 2" xfId="27125" xr:uid="{4A568750-EADC-43F6-BC43-0650BAD1D7F4}"/>
    <cellStyle name="Normal 42 3 3 5" xfId="18677" xr:uid="{37E3FD4E-85D5-460E-A0E3-1F6499F0E3B1}"/>
    <cellStyle name="Normal 42 3 4" xfId="2791" xr:uid="{5F360C33-03F9-4A94-9296-6F37F3400811}"/>
    <cellStyle name="Normal 42 3 4 2" xfId="7017" xr:uid="{C98C0802-1350-491F-AFAC-135F36414D53}"/>
    <cellStyle name="Normal 42 3 4 2 2" xfId="15465" xr:uid="{BD68B3A8-30DA-4E73-9918-E98E756C4C5E}"/>
    <cellStyle name="Normal 42 3 4 2 2 2" xfId="32405" xr:uid="{C110C772-E340-422C-B073-6FCE87B37856}"/>
    <cellStyle name="Normal 42 3 4 2 3" xfId="23957" xr:uid="{1FE99452-714D-4A20-A1A4-B2ED4187289B}"/>
    <cellStyle name="Normal 42 3 4 3" xfId="11241" xr:uid="{61819B43-AB96-4D23-B1AB-3AB47A46AC74}"/>
    <cellStyle name="Normal 42 3 4 3 2" xfId="28181" xr:uid="{7B26050C-308C-4E31-AE8F-1B784EDD0F9B}"/>
    <cellStyle name="Normal 42 3 4 4" xfId="19733" xr:uid="{F2F64346-DAEE-4975-B585-D25136061CA0}"/>
    <cellStyle name="Normal 42 3 5" xfId="4905" xr:uid="{C1054882-F0DC-47DE-A9F0-F0BB9A0CBBB5}"/>
    <cellStyle name="Normal 42 3 5 2" xfId="13353" xr:uid="{934B501D-3E4B-4537-8048-872358443902}"/>
    <cellStyle name="Normal 42 3 5 2 2" xfId="30293" xr:uid="{2CEFCE06-E180-403D-994D-E0F53B07EEB9}"/>
    <cellStyle name="Normal 42 3 5 3" xfId="21845" xr:uid="{BAE1F1D6-6070-44B7-8CDD-4C2A49452C8B}"/>
    <cellStyle name="Normal 42 3 6" xfId="9129" xr:uid="{113F3F08-046D-4153-B4A7-7228E9F1893B}"/>
    <cellStyle name="Normal 42 3 6 2" xfId="26069" xr:uid="{0DD068E2-783B-4D10-9ACA-84F4457133F4}"/>
    <cellStyle name="Normal 42 3 7" xfId="17621" xr:uid="{3D23D1EF-109E-47CF-9090-572A79A2A754}"/>
    <cellStyle name="Normal 42 4" xfId="849" xr:uid="{669D6CE5-3031-41CB-B8F5-C40C9E8F0F46}"/>
    <cellStyle name="Normal 42 4 2" xfId="1911" xr:uid="{E5D2FA3F-7FBC-4801-84FB-F087897D6637}"/>
    <cellStyle name="Normal 42 4 2 2" xfId="4023" xr:uid="{200BFBA7-0C1E-4077-9F0E-1E9CB2551F44}"/>
    <cellStyle name="Normal 42 4 2 2 2" xfId="8249" xr:uid="{76FC1982-52F1-48FF-8834-940E0925BAC7}"/>
    <cellStyle name="Normal 42 4 2 2 2 2" xfId="16697" xr:uid="{F6D83981-1B6D-412A-A0FC-65E77C772C5A}"/>
    <cellStyle name="Normal 42 4 2 2 2 2 2" xfId="33637" xr:uid="{833DD7CB-D5CC-4DEC-AE57-DDCC9C1F9919}"/>
    <cellStyle name="Normal 42 4 2 2 2 3" xfId="25189" xr:uid="{9FD245C0-09AF-4D4C-A238-BD828AD3684F}"/>
    <cellStyle name="Normal 42 4 2 2 3" xfId="12473" xr:uid="{CC0BA1DE-4305-4DB1-A3BD-14D449D9C503}"/>
    <cellStyle name="Normal 42 4 2 2 3 2" xfId="29413" xr:uid="{EB084C2F-EDB6-4B63-A920-3DDCAC549DEA}"/>
    <cellStyle name="Normal 42 4 2 2 4" xfId="20965" xr:uid="{AA495F3F-E943-464C-96DE-E58FB638BF32}"/>
    <cellStyle name="Normal 42 4 2 3" xfId="6137" xr:uid="{C87F757C-0711-4871-BED3-10F9A1449524}"/>
    <cellStyle name="Normal 42 4 2 3 2" xfId="14585" xr:uid="{253F6528-51F6-419F-A9BE-E9E1B7D10158}"/>
    <cellStyle name="Normal 42 4 2 3 2 2" xfId="31525" xr:uid="{22C075A2-FFAD-45AB-94E9-57C32C829665}"/>
    <cellStyle name="Normal 42 4 2 3 3" xfId="23077" xr:uid="{7C243C2B-A5EE-4591-A61B-5B5401D7F0AF}"/>
    <cellStyle name="Normal 42 4 2 4" xfId="10361" xr:uid="{18458A62-0E21-423E-86B6-1302FC61EA06}"/>
    <cellStyle name="Normal 42 4 2 4 2" xfId="27301" xr:uid="{E5BB6257-37CD-402E-BD1D-5D63E5F5E95F}"/>
    <cellStyle name="Normal 42 4 2 5" xfId="18853" xr:uid="{C2465676-C276-44CC-9960-754C6FAEAD7B}"/>
    <cellStyle name="Normal 42 4 3" xfId="2967" xr:uid="{A9CCF873-233E-4144-BFEA-87F394FD1C09}"/>
    <cellStyle name="Normal 42 4 3 2" xfId="7193" xr:uid="{EF0060AE-ED79-4E20-B91C-179AA8964226}"/>
    <cellStyle name="Normal 42 4 3 2 2" xfId="15641" xr:uid="{808780B7-6DAD-4495-8F32-63E0C026BA66}"/>
    <cellStyle name="Normal 42 4 3 2 2 2" xfId="32581" xr:uid="{69436E4B-4586-4241-8F6B-F11568510A83}"/>
    <cellStyle name="Normal 42 4 3 2 3" xfId="24133" xr:uid="{6A3DFE35-CA55-4004-8D7B-68FF0895CECA}"/>
    <cellStyle name="Normal 42 4 3 3" xfId="11417" xr:uid="{571311B4-D4A8-4445-800F-E3125E8A3951}"/>
    <cellStyle name="Normal 42 4 3 3 2" xfId="28357" xr:uid="{DB6E11AD-74D9-4DB0-9777-B17A8996FAFA}"/>
    <cellStyle name="Normal 42 4 3 4" xfId="19909" xr:uid="{7426B6BD-9201-487E-A17B-7D3233D8C4CF}"/>
    <cellStyle name="Normal 42 4 4" xfId="5081" xr:uid="{CD58EDC0-24B4-4B3C-B81F-1E1FCCA4571C}"/>
    <cellStyle name="Normal 42 4 4 2" xfId="13529" xr:uid="{F7BE30DE-0D89-4640-8200-63C6E64C16D6}"/>
    <cellStyle name="Normal 42 4 4 2 2" xfId="30469" xr:uid="{C7732D44-A180-4210-A9BB-83BA19A35C9D}"/>
    <cellStyle name="Normal 42 4 4 3" xfId="22021" xr:uid="{858A9482-C65D-403C-8D8C-BAE3BD88553D}"/>
    <cellStyle name="Normal 42 4 5" xfId="9305" xr:uid="{61998F85-C413-478F-B4CD-4634717A8AC8}"/>
    <cellStyle name="Normal 42 4 5 2" xfId="26245" xr:uid="{07072418-3A92-4222-875D-FDF5167592F6}"/>
    <cellStyle name="Normal 42 4 6" xfId="17797" xr:uid="{C353176F-6EB2-4A32-A3B2-B8C459721189}"/>
    <cellStyle name="Normal 42 5" xfId="1201" xr:uid="{CC35CEBA-13BA-4526-B6CC-38961BACF2ED}"/>
    <cellStyle name="Normal 42 5 2" xfId="2263" xr:uid="{77314339-0A9C-4974-8657-4938F5C96945}"/>
    <cellStyle name="Normal 42 5 2 2" xfId="4375" xr:uid="{C2CE75E7-61DA-4A67-A58B-960EB7CF363F}"/>
    <cellStyle name="Normal 42 5 2 2 2" xfId="8601" xr:uid="{37AD0E47-D9BA-4B93-AD8A-F2A35CD6D08E}"/>
    <cellStyle name="Normal 42 5 2 2 2 2" xfId="17049" xr:uid="{95949212-9CD9-4FD4-B7F4-8B774986B2CE}"/>
    <cellStyle name="Normal 42 5 2 2 2 2 2" xfId="33989" xr:uid="{B49E8A71-180B-4A65-BB17-A4B101CB536B}"/>
    <cellStyle name="Normal 42 5 2 2 2 3" xfId="25541" xr:uid="{F21D0A04-3E85-41E5-9E21-26ADBF6B08E1}"/>
    <cellStyle name="Normal 42 5 2 2 3" xfId="12825" xr:uid="{C0994136-42DE-4588-A72A-44F2A047B235}"/>
    <cellStyle name="Normal 42 5 2 2 3 2" xfId="29765" xr:uid="{E19C7930-8347-455A-9696-0C1BA0EB077B}"/>
    <cellStyle name="Normal 42 5 2 2 4" xfId="21317" xr:uid="{05D310BD-CBC7-47B6-86C8-5D57166DD495}"/>
    <cellStyle name="Normal 42 5 2 3" xfId="6489" xr:uid="{BBA26CF2-9C58-4F85-BAE1-B471397545C3}"/>
    <cellStyle name="Normal 42 5 2 3 2" xfId="14937" xr:uid="{54B62937-8C10-49E3-92D2-A877ED7E9C01}"/>
    <cellStyle name="Normal 42 5 2 3 2 2" xfId="31877" xr:uid="{665AFCDC-2C8F-4C76-AA6B-30FBCFF6CE7F}"/>
    <cellStyle name="Normal 42 5 2 3 3" xfId="23429" xr:uid="{2FCC9154-5154-4FFF-96DB-0BC59FD4E78E}"/>
    <cellStyle name="Normal 42 5 2 4" xfId="10713" xr:uid="{5DC1928B-19EB-45E6-B52B-B08C6E07CBC0}"/>
    <cellStyle name="Normal 42 5 2 4 2" xfId="27653" xr:uid="{28C8E2A3-C216-4E5E-86DB-73F2B83C0A5F}"/>
    <cellStyle name="Normal 42 5 2 5" xfId="19205" xr:uid="{660AAC7F-3978-464E-87BE-02DC47D53BD2}"/>
    <cellStyle name="Normal 42 5 3" xfId="3319" xr:uid="{86D0CB14-1F0B-475E-B88A-D1F243AAC7CB}"/>
    <cellStyle name="Normal 42 5 3 2" xfId="7545" xr:uid="{2F520CA5-1CCD-4A30-8664-A897E63FF923}"/>
    <cellStyle name="Normal 42 5 3 2 2" xfId="15993" xr:uid="{1A048212-EB66-4773-ABA5-BF8E5620F0BC}"/>
    <cellStyle name="Normal 42 5 3 2 2 2" xfId="32933" xr:uid="{19474D15-0BF5-46BE-BF1C-C2276C8F3C21}"/>
    <cellStyle name="Normal 42 5 3 2 3" xfId="24485" xr:uid="{966205D9-5A48-496D-AC2F-9D166E8FA4A0}"/>
    <cellStyle name="Normal 42 5 3 3" xfId="11769" xr:uid="{1A26AEE4-7B43-411D-8551-B3FB70017AE3}"/>
    <cellStyle name="Normal 42 5 3 3 2" xfId="28709" xr:uid="{BBF8F205-1790-4C3A-8B6F-C176D8CBBBA9}"/>
    <cellStyle name="Normal 42 5 3 4" xfId="20261" xr:uid="{72720095-69AA-4F32-BC2B-FB1B2FA32E22}"/>
    <cellStyle name="Normal 42 5 4" xfId="5433" xr:uid="{6531B4FF-6EFB-46CA-9269-1850751658CB}"/>
    <cellStyle name="Normal 42 5 4 2" xfId="13881" xr:uid="{79353FDC-EFC4-47A3-8C12-5A5292EFA533}"/>
    <cellStyle name="Normal 42 5 4 2 2" xfId="30821" xr:uid="{8DFAFA94-A7B6-4F1B-9B9B-DDD6B69B2337}"/>
    <cellStyle name="Normal 42 5 4 3" xfId="22373" xr:uid="{F9DBAE48-226F-4A78-A872-01164DE094A0}"/>
    <cellStyle name="Normal 42 5 5" xfId="9657" xr:uid="{7163CC6F-5E82-4790-B737-AB54348ACFD9}"/>
    <cellStyle name="Normal 42 5 5 2" xfId="26597" xr:uid="{FBA4CC7B-1F87-4CB5-BADF-7AEE4F7CDD85}"/>
    <cellStyle name="Normal 42 5 6" xfId="18149" xr:uid="{E1EE5366-48BA-4FEC-A48F-34265C801FBE}"/>
    <cellStyle name="Normal 42 6" xfId="1383" xr:uid="{7FAEC0F1-4C1B-4310-A0EA-BF84F29173DA}"/>
    <cellStyle name="Normal 42 6 2" xfId="2439" xr:uid="{3F0658CA-3FB0-4413-B6F8-319089A614FE}"/>
    <cellStyle name="Normal 42 6 2 2" xfId="4551" xr:uid="{F56261A5-8673-4AEA-925B-7CA5F3F5D54A}"/>
    <cellStyle name="Normal 42 6 2 2 2" xfId="8777" xr:uid="{153EB5F4-86BC-45F8-9255-90F6AA035C8B}"/>
    <cellStyle name="Normal 42 6 2 2 2 2" xfId="17225" xr:uid="{75AE7A77-FB74-4564-BC4E-572344BFCA01}"/>
    <cellStyle name="Normal 42 6 2 2 2 2 2" xfId="34165" xr:uid="{AA31914F-66B7-43B2-8F8A-E9CF4A49FD14}"/>
    <cellStyle name="Normal 42 6 2 2 2 3" xfId="25717" xr:uid="{8CE100C7-F748-4351-AA5F-D4FB553BFA92}"/>
    <cellStyle name="Normal 42 6 2 2 3" xfId="13001" xr:uid="{0FB3C878-D130-4A1D-8843-885D836C747A}"/>
    <cellStyle name="Normal 42 6 2 2 3 2" xfId="29941" xr:uid="{9033902B-FC20-4F88-9218-145C0EFDF474}"/>
    <cellStyle name="Normal 42 6 2 2 4" xfId="21493" xr:uid="{EFA9BB86-9454-4710-936A-797B1052CED1}"/>
    <cellStyle name="Normal 42 6 2 3" xfId="6665" xr:uid="{92D2C5F0-04A0-44E3-944C-A98EAE57DC2B}"/>
    <cellStyle name="Normal 42 6 2 3 2" xfId="15113" xr:uid="{D83C3E08-17FD-4069-BF92-2F3725B9E160}"/>
    <cellStyle name="Normal 42 6 2 3 2 2" xfId="32053" xr:uid="{4E152106-A330-4346-9AF9-586843626B73}"/>
    <cellStyle name="Normal 42 6 2 3 3" xfId="23605" xr:uid="{A13EA9F9-D245-4D2A-BACF-C1C61207FC5A}"/>
    <cellStyle name="Normal 42 6 2 4" xfId="10889" xr:uid="{86EE4FF8-7A0D-4F07-8A8D-E1A0DC445FE1}"/>
    <cellStyle name="Normal 42 6 2 4 2" xfId="27829" xr:uid="{B44DDD94-05FA-4158-827E-80F40F8557C5}"/>
    <cellStyle name="Normal 42 6 2 5" xfId="19381" xr:uid="{50AFB62B-C20B-45B0-A4B2-F854AB0938D6}"/>
    <cellStyle name="Normal 42 6 3" xfId="3495" xr:uid="{23B411FB-A910-4608-B227-F8963A761F65}"/>
    <cellStyle name="Normal 42 6 3 2" xfId="7721" xr:uid="{65364ADC-53EB-489B-B448-B864F6F780C8}"/>
    <cellStyle name="Normal 42 6 3 2 2" xfId="16169" xr:uid="{7BA8B65E-82A3-45FC-9F74-F84283BD94B3}"/>
    <cellStyle name="Normal 42 6 3 2 2 2" xfId="33109" xr:uid="{CDC9D5E3-5283-4369-B3CD-E8B0795C96C4}"/>
    <cellStyle name="Normal 42 6 3 2 3" xfId="24661" xr:uid="{D0975F00-3E29-46B2-A85C-060312891C17}"/>
    <cellStyle name="Normal 42 6 3 3" xfId="11945" xr:uid="{6214626B-BB3E-41DF-B36A-B42BE3389462}"/>
    <cellStyle name="Normal 42 6 3 3 2" xfId="28885" xr:uid="{9B630A0D-3E17-4DB3-B499-09DDDFC6A56C}"/>
    <cellStyle name="Normal 42 6 3 4" xfId="20437" xr:uid="{7FCDD065-C22D-4C47-B833-9A1E6327B681}"/>
    <cellStyle name="Normal 42 6 4" xfId="5609" xr:uid="{E8AA4E7C-EA69-44F8-8163-3865421D839C}"/>
    <cellStyle name="Normal 42 6 4 2" xfId="14057" xr:uid="{2B5BA04A-F721-41F2-A691-3B5255988A3C}"/>
    <cellStyle name="Normal 42 6 4 2 2" xfId="30997" xr:uid="{C4D604DF-934F-4E2A-B4EF-F905AE611F47}"/>
    <cellStyle name="Normal 42 6 4 3" xfId="22549" xr:uid="{CC96A964-574B-47F7-8AFA-092C0D557AAF}"/>
    <cellStyle name="Normal 42 6 5" xfId="9833" xr:uid="{20D39CBF-809E-4F85-8D88-C4B96FD57A7E}"/>
    <cellStyle name="Normal 42 6 5 2" xfId="26773" xr:uid="{B5EBF10B-2DB3-4DEC-B333-39E39CAB7FEE}"/>
    <cellStyle name="Normal 42 6 6" xfId="18325" xr:uid="{567A097F-7DD2-43CF-8185-43C1DECF914A}"/>
    <cellStyle name="Normal 42 7" xfId="1559" xr:uid="{0EB332E8-AC1E-48E4-BB1E-48DB6DC40EF8}"/>
    <cellStyle name="Normal 42 7 2" xfId="3671" xr:uid="{11DAFE5C-E72A-44A9-909E-0605897C1D2A}"/>
    <cellStyle name="Normal 42 7 2 2" xfId="7897" xr:uid="{90E61FEE-DA8F-443F-BC69-50BADE72DA27}"/>
    <cellStyle name="Normal 42 7 2 2 2" xfId="16345" xr:uid="{AD0CBFB5-5023-436D-AE3E-C146CDE9D97C}"/>
    <cellStyle name="Normal 42 7 2 2 2 2" xfId="33285" xr:uid="{F70EC370-5CF9-4D24-9223-23ABAA6070B9}"/>
    <cellStyle name="Normal 42 7 2 2 3" xfId="24837" xr:uid="{C2E241BD-21F1-42A8-81F1-D8E4CD2F0D2C}"/>
    <cellStyle name="Normal 42 7 2 3" xfId="12121" xr:uid="{192F8E4A-B5FB-4503-9641-B2BC9AC5485A}"/>
    <cellStyle name="Normal 42 7 2 3 2" xfId="29061" xr:uid="{BB52A637-10A8-4EBE-9C95-7C347E7DC089}"/>
    <cellStyle name="Normal 42 7 2 4" xfId="20613" xr:uid="{D6F7B072-528D-482C-AC9F-32EC5B55DB88}"/>
    <cellStyle name="Normal 42 7 3" xfId="5785" xr:uid="{D9CB4CAC-D0A0-4F45-A34D-3774815C8BA3}"/>
    <cellStyle name="Normal 42 7 3 2" xfId="14233" xr:uid="{A3142D22-91E2-4680-8E24-260F50DF6FE0}"/>
    <cellStyle name="Normal 42 7 3 2 2" xfId="31173" xr:uid="{88C03D65-57C8-42FB-8187-665436C7E7FF}"/>
    <cellStyle name="Normal 42 7 3 3" xfId="22725" xr:uid="{D427F940-3E81-49AC-9F12-F4FD708C581B}"/>
    <cellStyle name="Normal 42 7 4" xfId="10009" xr:uid="{45F81181-2F72-4A21-95E6-7BCDDFACD0EC}"/>
    <cellStyle name="Normal 42 7 4 2" xfId="26949" xr:uid="{4C357E07-2AA7-4DAB-AF37-CF4C039E4220}"/>
    <cellStyle name="Normal 42 7 5" xfId="18501" xr:uid="{2C44E2B3-B8A4-423F-BDE4-8867252CABC2}"/>
    <cellStyle name="Normal 42 8" xfId="2615" xr:uid="{14B179B1-90F1-4077-90B8-ABFAD9486B7E}"/>
    <cellStyle name="Normal 42 8 2" xfId="6841" xr:uid="{5E943835-D284-4331-8B88-826F4BDCD373}"/>
    <cellStyle name="Normal 42 8 2 2" xfId="15289" xr:uid="{1A24E947-EFD7-4B65-90DF-EE89DC2999FE}"/>
    <cellStyle name="Normal 42 8 2 2 2" xfId="32229" xr:uid="{96C9601F-AEFC-414B-8301-486E815B4DBE}"/>
    <cellStyle name="Normal 42 8 2 3" xfId="23781" xr:uid="{CE405385-26A6-433E-9667-5FED15C0A702}"/>
    <cellStyle name="Normal 42 8 3" xfId="11065" xr:uid="{31A8FA88-4963-4949-9BF2-B1D2ACA6EFEE}"/>
    <cellStyle name="Normal 42 8 3 2" xfId="28005" xr:uid="{FFB7B1A3-8F08-4CC5-AB18-21FB217CD705}"/>
    <cellStyle name="Normal 42 8 4" xfId="19557" xr:uid="{B5C334D8-6F13-41F1-9415-301F0BF21DD0}"/>
    <cellStyle name="Normal 42 9" xfId="4728" xr:uid="{F358C3AA-46C6-438C-BC54-49E07A231829}"/>
    <cellStyle name="Normal 42 9 2" xfId="13177" xr:uid="{8BE93ECA-ECDD-4567-9838-42AE03D24086}"/>
    <cellStyle name="Normal 42 9 2 2" xfId="30117" xr:uid="{78BDF935-B741-4BD5-BE2F-DBECF0D19046}"/>
    <cellStyle name="Normal 42 9 3" xfId="21669" xr:uid="{B1EA2FDB-C9A9-43E5-AF64-5E6E72B0C632}"/>
    <cellStyle name="Normal 43" xfId="376" xr:uid="{C34BBFCF-59F6-4CF6-AB97-147321628E5D}"/>
    <cellStyle name="Normal 43 10" xfId="17447" xr:uid="{36FD15D7-C223-4CFC-A053-595E8EAC1385}"/>
    <cellStyle name="Normal 43 2" xfId="675" xr:uid="{6609493B-6F00-491A-A683-52EB44E16D23}"/>
    <cellStyle name="Normal 43 2 2" xfId="1027" xr:uid="{411763FA-6454-4C70-B0E8-01A0ED3818D6}"/>
    <cellStyle name="Normal 43 2 2 2" xfId="2089" xr:uid="{5BC5EED6-426A-4F6B-ACBB-96CC7BEF8966}"/>
    <cellStyle name="Normal 43 2 2 2 2" xfId="4201" xr:uid="{EB5B83C5-C5A8-4F5A-8387-99890D798BA0}"/>
    <cellStyle name="Normal 43 2 2 2 2 2" xfId="8427" xr:uid="{C9B7003A-8A41-4C83-AB87-A4BEC7121FF5}"/>
    <cellStyle name="Normal 43 2 2 2 2 2 2" xfId="16875" xr:uid="{ACA70045-9D5D-4693-883D-BF6585D0E2C3}"/>
    <cellStyle name="Normal 43 2 2 2 2 2 2 2" xfId="33815" xr:uid="{DE2AB31B-2961-4F63-8C9C-71BEFC2362CB}"/>
    <cellStyle name="Normal 43 2 2 2 2 2 3" xfId="25367" xr:uid="{1CD38976-5C71-40DD-B3E3-A6ACA442B156}"/>
    <cellStyle name="Normal 43 2 2 2 2 3" xfId="12651" xr:uid="{5D88D06B-DBF1-48C7-AFFC-CE6CABB23E1D}"/>
    <cellStyle name="Normal 43 2 2 2 2 3 2" xfId="29591" xr:uid="{CBC59B75-A4D1-4588-ACAA-788A73B3CE15}"/>
    <cellStyle name="Normal 43 2 2 2 2 4" xfId="21143" xr:uid="{35D6E7BC-4B1C-48CB-94BA-38AE31F6508A}"/>
    <cellStyle name="Normal 43 2 2 2 3" xfId="6315" xr:uid="{60869AC5-4067-4546-9AB4-804BEE27DE12}"/>
    <cellStyle name="Normal 43 2 2 2 3 2" xfId="14763" xr:uid="{C614390B-55A2-4744-89C5-D0C09E3B19D6}"/>
    <cellStyle name="Normal 43 2 2 2 3 2 2" xfId="31703" xr:uid="{751D64E3-1424-4FBA-9E6D-AF3B2FA63E35}"/>
    <cellStyle name="Normal 43 2 2 2 3 3" xfId="23255" xr:uid="{1C724A28-4D92-4D26-AA73-C3D4CBC5A3C7}"/>
    <cellStyle name="Normal 43 2 2 2 4" xfId="10539" xr:uid="{5B9CC5FB-F8C2-45D4-B00E-247F884F0E92}"/>
    <cellStyle name="Normal 43 2 2 2 4 2" xfId="27479" xr:uid="{AB5813F2-2F01-43AE-9376-5171A4962FE4}"/>
    <cellStyle name="Normal 43 2 2 2 5" xfId="19031" xr:uid="{3194AE19-FCE3-4D09-92A0-285426E224C7}"/>
    <cellStyle name="Normal 43 2 2 3" xfId="3145" xr:uid="{725807B3-BF63-4808-AF56-6FB2716A9632}"/>
    <cellStyle name="Normal 43 2 2 3 2" xfId="7371" xr:uid="{8E913383-9C8A-469C-8AD1-210B49F3D7AF}"/>
    <cellStyle name="Normal 43 2 2 3 2 2" xfId="15819" xr:uid="{CF1D843A-3F7F-438C-A94C-DD0DA895EDA5}"/>
    <cellStyle name="Normal 43 2 2 3 2 2 2" xfId="32759" xr:uid="{6B194CA9-5203-43E1-B56F-2F6DEEBB6AC0}"/>
    <cellStyle name="Normal 43 2 2 3 2 3" xfId="24311" xr:uid="{EF6F01C1-2009-4704-9108-7A2907CD2129}"/>
    <cellStyle name="Normal 43 2 2 3 3" xfId="11595" xr:uid="{93F89728-2ED1-4538-A28A-87B24E3962B2}"/>
    <cellStyle name="Normal 43 2 2 3 3 2" xfId="28535" xr:uid="{9CF66B36-1364-4BE8-A1B3-6F43735B9F17}"/>
    <cellStyle name="Normal 43 2 2 3 4" xfId="20087" xr:uid="{E4C3A713-0C2B-49DA-9651-EAE5098520E6}"/>
    <cellStyle name="Normal 43 2 2 4" xfId="5259" xr:uid="{3389E515-8E4D-4FEE-B234-C46EE064EB86}"/>
    <cellStyle name="Normal 43 2 2 4 2" xfId="13707" xr:uid="{56FAEEE3-C591-46EE-8000-2320FA1DB401}"/>
    <cellStyle name="Normal 43 2 2 4 2 2" xfId="30647" xr:uid="{C1C866FB-E0C3-4EBB-9DDA-9B51D65BA0AA}"/>
    <cellStyle name="Normal 43 2 2 4 3" xfId="22199" xr:uid="{34474EF3-0555-4B95-80ED-81B35268598F}"/>
    <cellStyle name="Normal 43 2 2 5" xfId="9483" xr:uid="{549A78FA-7209-4ACE-9D4A-3EE91627973B}"/>
    <cellStyle name="Normal 43 2 2 5 2" xfId="26423" xr:uid="{D3DCDF18-8BD0-463F-A156-5207FA0B58A7}"/>
    <cellStyle name="Normal 43 2 2 6" xfId="17975" xr:uid="{9247E605-F8F4-4C39-BF2A-F9B9577FF2C4}"/>
    <cellStyle name="Normal 43 2 3" xfId="1737" xr:uid="{3A3A8D49-7849-4EDA-A3BF-58B38C037565}"/>
    <cellStyle name="Normal 43 2 3 2" xfId="3849" xr:uid="{2561BDE4-9FDA-456C-B63D-4E0024B985F5}"/>
    <cellStyle name="Normal 43 2 3 2 2" xfId="8075" xr:uid="{6071CAB2-EA05-4465-9C03-3FBE34F04CB6}"/>
    <cellStyle name="Normal 43 2 3 2 2 2" xfId="16523" xr:uid="{63DF9DBF-4A0B-489E-A97F-C66A980E8B4F}"/>
    <cellStyle name="Normal 43 2 3 2 2 2 2" xfId="33463" xr:uid="{B1CBB1F8-A0B2-4DED-A985-87617BD0EAA8}"/>
    <cellStyle name="Normal 43 2 3 2 2 3" xfId="25015" xr:uid="{A4C461A9-B007-4FD7-9455-656D3B8F908E}"/>
    <cellStyle name="Normal 43 2 3 2 3" xfId="12299" xr:uid="{6203F9B7-FB06-4512-9C98-988A1037706B}"/>
    <cellStyle name="Normal 43 2 3 2 3 2" xfId="29239" xr:uid="{7C2A4194-90F0-4E19-8EE5-7586509DE457}"/>
    <cellStyle name="Normal 43 2 3 2 4" xfId="20791" xr:uid="{577BC49D-779F-4E96-A352-033E7C924662}"/>
    <cellStyle name="Normal 43 2 3 3" xfId="5963" xr:uid="{9E208E6B-3F00-4A97-B0F4-69F49CBDB275}"/>
    <cellStyle name="Normal 43 2 3 3 2" xfId="14411" xr:uid="{39D5356B-326C-40EE-8513-BCF5200C3D12}"/>
    <cellStyle name="Normal 43 2 3 3 2 2" xfId="31351" xr:uid="{8B6C8A3C-E6E1-4C7B-89E3-4ACF1717D8D0}"/>
    <cellStyle name="Normal 43 2 3 3 3" xfId="22903" xr:uid="{743701B0-7945-4471-A830-83413D7CEC95}"/>
    <cellStyle name="Normal 43 2 3 4" xfId="10187" xr:uid="{466C9F5C-818A-44BA-9AEE-61E23324D484}"/>
    <cellStyle name="Normal 43 2 3 4 2" xfId="27127" xr:uid="{D4DC5E2E-B49A-4F0E-8380-9078D83CDD66}"/>
    <cellStyle name="Normal 43 2 3 5" xfId="18679" xr:uid="{0C508B6E-7BC5-4971-8195-F5A7DDCBEF2A}"/>
    <cellStyle name="Normal 43 2 4" xfId="2793" xr:uid="{A2240109-A63A-4A7E-B308-F03AFA7F82B3}"/>
    <cellStyle name="Normal 43 2 4 2" xfId="7019" xr:uid="{5D7468DE-9F62-4A15-8940-B93393D4B6B2}"/>
    <cellStyle name="Normal 43 2 4 2 2" xfId="15467" xr:uid="{00F477B0-8795-440E-B5AF-0717A584FA56}"/>
    <cellStyle name="Normal 43 2 4 2 2 2" xfId="32407" xr:uid="{43E846CF-9C07-4263-85C0-C163142347DF}"/>
    <cellStyle name="Normal 43 2 4 2 3" xfId="23959" xr:uid="{FE0DDDF0-41F4-4788-969D-B1510409491C}"/>
    <cellStyle name="Normal 43 2 4 3" xfId="11243" xr:uid="{DC2BAD39-8116-46BF-A809-AC34CF70BC2F}"/>
    <cellStyle name="Normal 43 2 4 3 2" xfId="28183" xr:uid="{BBB2BA3F-7A1D-4C57-946D-153B810B63E5}"/>
    <cellStyle name="Normal 43 2 4 4" xfId="19735" xr:uid="{EC856FD0-5564-43C9-AFF3-D62910FB1E41}"/>
    <cellStyle name="Normal 43 2 5" xfId="4907" xr:uid="{427917B0-7C04-48D3-8679-19C6B89B455D}"/>
    <cellStyle name="Normal 43 2 5 2" xfId="13355" xr:uid="{E03663F4-85D8-4E31-9740-9E25AC775883}"/>
    <cellStyle name="Normal 43 2 5 2 2" xfId="30295" xr:uid="{7ADD3DE1-D322-4546-988C-E15299C73934}"/>
    <cellStyle name="Normal 43 2 5 3" xfId="21847" xr:uid="{3E6D83B4-D749-4248-B2F8-27436DD6E1ED}"/>
    <cellStyle name="Normal 43 2 6" xfId="9131" xr:uid="{4F2D3821-2683-4809-B307-536C8B0DFE03}"/>
    <cellStyle name="Normal 43 2 6 2" xfId="26071" xr:uid="{FB77A08D-AC71-46A1-985C-817821AEA9C7}"/>
    <cellStyle name="Normal 43 2 7" xfId="17623" xr:uid="{5C438885-6D68-4446-BB6E-B9A403427647}"/>
    <cellStyle name="Normal 43 3" xfId="851" xr:uid="{ACE36477-3B08-4042-9F1E-F26994BD45D4}"/>
    <cellStyle name="Normal 43 3 2" xfId="1913" xr:uid="{96767754-46D8-4D17-B9DD-D73B9BCCA38F}"/>
    <cellStyle name="Normal 43 3 2 2" xfId="4025" xr:uid="{031BCD0A-9E58-482F-974D-64C794E8135D}"/>
    <cellStyle name="Normal 43 3 2 2 2" xfId="8251" xr:uid="{18914E51-13C6-4AFC-9DA9-52147BEF5777}"/>
    <cellStyle name="Normal 43 3 2 2 2 2" xfId="16699" xr:uid="{20C74AC3-BEC7-4116-B95B-3C8D75C61766}"/>
    <cellStyle name="Normal 43 3 2 2 2 2 2" xfId="33639" xr:uid="{557115DF-368B-46EA-9EFD-D16A72B995A2}"/>
    <cellStyle name="Normal 43 3 2 2 2 3" xfId="25191" xr:uid="{44148A3E-E7C2-4B23-9F7F-26B8BF5804BA}"/>
    <cellStyle name="Normal 43 3 2 2 3" xfId="12475" xr:uid="{03D5F689-1E59-4BF2-84DE-1925B521A4C4}"/>
    <cellStyle name="Normal 43 3 2 2 3 2" xfId="29415" xr:uid="{C816C4DD-E4D0-4923-8EF3-670FC0BB5D37}"/>
    <cellStyle name="Normal 43 3 2 2 4" xfId="20967" xr:uid="{DDF4079F-F267-4A61-88B9-AD5AB3F47E80}"/>
    <cellStyle name="Normal 43 3 2 3" xfId="6139" xr:uid="{20D3F46E-2054-4B5F-A39B-DB18818B617C}"/>
    <cellStyle name="Normal 43 3 2 3 2" xfId="14587" xr:uid="{ED30C226-3F5F-4D8A-8EBD-683292F189FE}"/>
    <cellStyle name="Normal 43 3 2 3 2 2" xfId="31527" xr:uid="{4086A1F5-5DC1-447A-B86E-61009359B359}"/>
    <cellStyle name="Normal 43 3 2 3 3" xfId="23079" xr:uid="{CF0E73BE-9763-46D4-86C1-05C00A23D34D}"/>
    <cellStyle name="Normal 43 3 2 4" xfId="10363" xr:uid="{B1C891CC-3DAB-4CB4-AA24-8239835D2EEA}"/>
    <cellStyle name="Normal 43 3 2 4 2" xfId="27303" xr:uid="{136381D2-6D39-41C6-A7BF-34F65116F8CD}"/>
    <cellStyle name="Normal 43 3 2 5" xfId="18855" xr:uid="{17E60790-0EE4-43A5-9659-9C74CEFEE2F0}"/>
    <cellStyle name="Normal 43 3 3" xfId="2969" xr:uid="{7B78A7F0-A301-4CAA-8A07-B30669B3742F}"/>
    <cellStyle name="Normal 43 3 3 2" xfId="7195" xr:uid="{96EFCADE-B6D3-4405-9BE8-92F93F402740}"/>
    <cellStyle name="Normal 43 3 3 2 2" xfId="15643" xr:uid="{5D340F55-31DE-410A-B4E8-E975F51FE0C2}"/>
    <cellStyle name="Normal 43 3 3 2 2 2" xfId="32583" xr:uid="{B9B9DCAF-1243-4038-981F-CEB1FF3BAD7D}"/>
    <cellStyle name="Normal 43 3 3 2 3" xfId="24135" xr:uid="{8314F051-109B-4E01-837C-728C939A1B5E}"/>
    <cellStyle name="Normal 43 3 3 3" xfId="11419" xr:uid="{4D216013-FF3E-4F86-964D-D2983E440B9A}"/>
    <cellStyle name="Normal 43 3 3 3 2" xfId="28359" xr:uid="{029CEC54-FC85-4997-A7C7-4FFB90D815B8}"/>
    <cellStyle name="Normal 43 3 3 4" xfId="19911" xr:uid="{7530B5B3-F952-485E-BB99-D87FD6C08BE5}"/>
    <cellStyle name="Normal 43 3 4" xfId="5083" xr:uid="{87AD4C0A-008B-4D6A-937B-AD35DFD07BFE}"/>
    <cellStyle name="Normal 43 3 4 2" xfId="13531" xr:uid="{238C9076-9059-4EFC-9A7A-6FFF36E0E191}"/>
    <cellStyle name="Normal 43 3 4 2 2" xfId="30471" xr:uid="{BBFA17FF-C1EC-4053-B76E-F0F27D25A5B3}"/>
    <cellStyle name="Normal 43 3 4 3" xfId="22023" xr:uid="{E5027F28-52F1-466A-92F2-949DEEFCACB7}"/>
    <cellStyle name="Normal 43 3 5" xfId="9307" xr:uid="{CB1975FA-F117-4EB8-ABE3-1DB7101D31E0}"/>
    <cellStyle name="Normal 43 3 5 2" xfId="26247" xr:uid="{88B8D4E0-E714-4E17-8B23-687C747DAACA}"/>
    <cellStyle name="Normal 43 3 6" xfId="17799" xr:uid="{B0B702CB-56AD-4721-A3A1-D146FF77F9D6}"/>
    <cellStyle name="Normal 43 4" xfId="1203" xr:uid="{D7AECB07-C5CE-4976-A3EC-D6ECC1A8D8E7}"/>
    <cellStyle name="Normal 43 4 2" xfId="2265" xr:uid="{E6FC7D43-2E71-4FAF-9D31-737B27CE2246}"/>
    <cellStyle name="Normal 43 4 2 2" xfId="4377" xr:uid="{EE4516C3-4294-4A8B-9EA6-D48A88177184}"/>
    <cellStyle name="Normal 43 4 2 2 2" xfId="8603" xr:uid="{DE88CADA-C743-4B29-A9BB-70D880C5D70A}"/>
    <cellStyle name="Normal 43 4 2 2 2 2" xfId="17051" xr:uid="{FEC09C0F-C6A5-46FF-AA87-435873300C80}"/>
    <cellStyle name="Normal 43 4 2 2 2 2 2" xfId="33991" xr:uid="{9A2E18AD-EA44-4525-B34F-8536177AFFDE}"/>
    <cellStyle name="Normal 43 4 2 2 2 3" xfId="25543" xr:uid="{23FFFE71-25DD-450B-89EC-4C7CAC1205B6}"/>
    <cellStyle name="Normal 43 4 2 2 3" xfId="12827" xr:uid="{2D0C1ED0-007E-4E7B-9EA7-4703F17E45F4}"/>
    <cellStyle name="Normal 43 4 2 2 3 2" xfId="29767" xr:uid="{0D07E747-4D01-4A55-B868-13F007E641B4}"/>
    <cellStyle name="Normal 43 4 2 2 4" xfId="21319" xr:uid="{02AD77CF-DA2B-4523-9769-1805D6C8982A}"/>
    <cellStyle name="Normal 43 4 2 3" xfId="6491" xr:uid="{41639358-E9B8-4455-9CAE-C141AC591B16}"/>
    <cellStyle name="Normal 43 4 2 3 2" xfId="14939" xr:uid="{8A190855-2712-4212-A178-686CEE666B8D}"/>
    <cellStyle name="Normal 43 4 2 3 2 2" xfId="31879" xr:uid="{5E6EF099-6489-48D4-8341-4396734ACEF9}"/>
    <cellStyle name="Normal 43 4 2 3 3" xfId="23431" xr:uid="{88544D48-5CBC-4A6D-997C-A39F5BFEC417}"/>
    <cellStyle name="Normal 43 4 2 4" xfId="10715" xr:uid="{32F583D4-E4FA-4B9B-B196-4F40A017289D}"/>
    <cellStyle name="Normal 43 4 2 4 2" xfId="27655" xr:uid="{288A7BEB-6C52-4078-AE30-324EACB1A54E}"/>
    <cellStyle name="Normal 43 4 2 5" xfId="19207" xr:uid="{04CE75AB-7A20-43BF-B9EF-2D3EF1889890}"/>
    <cellStyle name="Normal 43 4 3" xfId="3321" xr:uid="{B50345BE-A92C-4E6F-B850-EBACE4AB94C5}"/>
    <cellStyle name="Normal 43 4 3 2" xfId="7547" xr:uid="{5C5CA5B7-8764-41DB-9D70-1B6B47E3654C}"/>
    <cellStyle name="Normal 43 4 3 2 2" xfId="15995" xr:uid="{E2000A2C-E2D9-427C-B9EF-B1BCD7EC24D2}"/>
    <cellStyle name="Normal 43 4 3 2 2 2" xfId="32935" xr:uid="{62A79E53-6B4A-4A0D-B132-20C7B57F3B95}"/>
    <cellStyle name="Normal 43 4 3 2 3" xfId="24487" xr:uid="{9C63F751-C3CE-4EA3-A55E-5C284A60E3AB}"/>
    <cellStyle name="Normal 43 4 3 3" xfId="11771" xr:uid="{51DD563A-1916-447D-96A6-037774C94980}"/>
    <cellStyle name="Normal 43 4 3 3 2" xfId="28711" xr:uid="{4DE47521-1137-4338-A666-D029F8BCEF2B}"/>
    <cellStyle name="Normal 43 4 3 4" xfId="20263" xr:uid="{F740DF19-8C8F-4EC8-AC01-13574B7D3099}"/>
    <cellStyle name="Normal 43 4 4" xfId="5435" xr:uid="{20AF8F22-4C4E-4DCE-8E78-89EF88A0E362}"/>
    <cellStyle name="Normal 43 4 4 2" xfId="13883" xr:uid="{060DD8F3-5EBA-49FF-AB9F-1054000E2A01}"/>
    <cellStyle name="Normal 43 4 4 2 2" xfId="30823" xr:uid="{01C53F50-031D-47BB-9BB6-44B6A3EE8130}"/>
    <cellStyle name="Normal 43 4 4 3" xfId="22375" xr:uid="{36115FEE-0D02-444B-94E4-2C38540BFA97}"/>
    <cellStyle name="Normal 43 4 5" xfId="9659" xr:uid="{671D0F31-7579-4201-A831-D07FAF0E7B7E}"/>
    <cellStyle name="Normal 43 4 5 2" xfId="26599" xr:uid="{502A3BAA-42E1-40F7-8561-107534F94459}"/>
    <cellStyle name="Normal 43 4 6" xfId="18151" xr:uid="{D69F9C44-2E1C-4C8A-A7BE-5421D61BBED2}"/>
    <cellStyle name="Normal 43 5" xfId="1385" xr:uid="{99CEF2E8-3135-4070-BE17-E0D0D3F3183F}"/>
    <cellStyle name="Normal 43 5 2" xfId="2441" xr:uid="{7F318A44-67F2-4BFA-9567-5BD4F9ECF9B0}"/>
    <cellStyle name="Normal 43 5 2 2" xfId="4553" xr:uid="{57C19C77-70E4-419D-AA0D-2726E2AAD2C0}"/>
    <cellStyle name="Normal 43 5 2 2 2" xfId="8779" xr:uid="{8BA85205-DA7A-49F0-8C12-2273A9B86640}"/>
    <cellStyle name="Normal 43 5 2 2 2 2" xfId="17227" xr:uid="{BC7BF5E1-04BD-4143-BD95-E407911A8552}"/>
    <cellStyle name="Normal 43 5 2 2 2 2 2" xfId="34167" xr:uid="{634407FE-E1A8-4CD3-AC5B-D7E7E556842B}"/>
    <cellStyle name="Normal 43 5 2 2 2 3" xfId="25719" xr:uid="{021FD299-5035-4B6A-AD81-3451168685EE}"/>
    <cellStyle name="Normal 43 5 2 2 3" xfId="13003" xr:uid="{FAB44EDC-7D4E-43F0-8641-3895AF6BB3FB}"/>
    <cellStyle name="Normal 43 5 2 2 3 2" xfId="29943" xr:uid="{AF75B16A-9EC0-4950-AAAE-126FFDEA81D0}"/>
    <cellStyle name="Normal 43 5 2 2 4" xfId="21495" xr:uid="{A5F4AA65-5DC3-4A67-8233-7D9C82D75E66}"/>
    <cellStyle name="Normal 43 5 2 3" xfId="6667" xr:uid="{DF24E05D-C913-44FB-BA7F-743D99B3CA97}"/>
    <cellStyle name="Normal 43 5 2 3 2" xfId="15115" xr:uid="{36BF683B-B861-4832-9E37-07CBFA5BC9BF}"/>
    <cellStyle name="Normal 43 5 2 3 2 2" xfId="32055" xr:uid="{DE9C974F-E972-4AF3-89B9-30CB226F684A}"/>
    <cellStyle name="Normal 43 5 2 3 3" xfId="23607" xr:uid="{4884F273-E1B0-46BD-9B71-A7CE7E796740}"/>
    <cellStyle name="Normal 43 5 2 4" xfId="10891" xr:uid="{8666F131-B791-4C44-AEC4-71079CC68811}"/>
    <cellStyle name="Normal 43 5 2 4 2" xfId="27831" xr:uid="{3F5B670C-D723-4CC5-8CCB-7C435DD90274}"/>
    <cellStyle name="Normal 43 5 2 5" xfId="19383" xr:uid="{DD7828CA-879B-4445-B678-EA8437DDE53F}"/>
    <cellStyle name="Normal 43 5 3" xfId="3497" xr:uid="{D19DDA6F-5D25-4A1D-B737-02E915D54054}"/>
    <cellStyle name="Normal 43 5 3 2" xfId="7723" xr:uid="{64C23B43-A313-4F1D-847A-43EB440B5C1A}"/>
    <cellStyle name="Normal 43 5 3 2 2" xfId="16171" xr:uid="{B27FD36C-F681-483C-9A10-1C64F4D42C48}"/>
    <cellStyle name="Normal 43 5 3 2 2 2" xfId="33111" xr:uid="{0BEEF1CD-A033-40CC-81E1-148832952AFE}"/>
    <cellStyle name="Normal 43 5 3 2 3" xfId="24663" xr:uid="{2EED76EB-48FD-4566-A11C-C22EDDAF307B}"/>
    <cellStyle name="Normal 43 5 3 3" xfId="11947" xr:uid="{9F4BD84A-D202-4C63-AF74-7F0BF554C60E}"/>
    <cellStyle name="Normal 43 5 3 3 2" xfId="28887" xr:uid="{7E11E71B-EEBF-43FD-8C4F-611E1D322567}"/>
    <cellStyle name="Normal 43 5 3 4" xfId="20439" xr:uid="{D025D76D-8BCC-444A-A97C-97700B9753CF}"/>
    <cellStyle name="Normal 43 5 4" xfId="5611" xr:uid="{B482B552-8E47-489E-A2F2-76D4BE5B5F6C}"/>
    <cellStyle name="Normal 43 5 4 2" xfId="14059" xr:uid="{9804ECAC-4298-49FF-9EC0-85D92EDC7A7F}"/>
    <cellStyle name="Normal 43 5 4 2 2" xfId="30999" xr:uid="{83FE5678-5C1A-4125-85B7-18C40762CC14}"/>
    <cellStyle name="Normal 43 5 4 3" xfId="22551" xr:uid="{C97F6E57-C68F-44C1-AE5E-5C4E59C18ECF}"/>
    <cellStyle name="Normal 43 5 5" xfId="9835" xr:uid="{2FBE325B-5BBB-4F73-9F5B-9E530D8B1D7D}"/>
    <cellStyle name="Normal 43 5 5 2" xfId="26775" xr:uid="{EA6CB469-4FB6-47AB-BFA4-5D554C763A81}"/>
    <cellStyle name="Normal 43 5 6" xfId="18327" xr:uid="{57523016-D8BB-4089-BC39-DCF4950871AD}"/>
    <cellStyle name="Normal 43 6" xfId="1561" xr:uid="{166C7DE5-A722-4E69-8983-EBF3C2146F18}"/>
    <cellStyle name="Normal 43 6 2" xfId="3673" xr:uid="{36017A27-2B78-4283-9D4D-3336DE36E541}"/>
    <cellStyle name="Normal 43 6 2 2" xfId="7899" xr:uid="{A8C2B6DD-A908-46BB-ABFE-34D7EB69761D}"/>
    <cellStyle name="Normal 43 6 2 2 2" xfId="16347" xr:uid="{CAE72275-BFB8-4015-A6E8-B2890DD4C4C3}"/>
    <cellStyle name="Normal 43 6 2 2 2 2" xfId="33287" xr:uid="{7CD2AA81-E9D8-4F64-8D06-F35860777C7E}"/>
    <cellStyle name="Normal 43 6 2 2 3" xfId="24839" xr:uid="{F5DE8F1F-8E2D-46E3-B239-7ABA28B54A26}"/>
    <cellStyle name="Normal 43 6 2 3" xfId="12123" xr:uid="{BE1F476E-1707-43D1-896F-15A85C47D13C}"/>
    <cellStyle name="Normal 43 6 2 3 2" xfId="29063" xr:uid="{776F1F8B-88CE-4D07-AABF-BC2B73D7C17D}"/>
    <cellStyle name="Normal 43 6 2 4" xfId="20615" xr:uid="{954987FB-3365-4F30-AE77-193C9127F286}"/>
    <cellStyle name="Normal 43 6 3" xfId="5787" xr:uid="{01BCBB25-62BA-4690-AD63-6B94D9DDAA3D}"/>
    <cellStyle name="Normal 43 6 3 2" xfId="14235" xr:uid="{EEE6E263-859A-4C98-9DE5-F5B56186CFB8}"/>
    <cellStyle name="Normal 43 6 3 2 2" xfId="31175" xr:uid="{5E7F7E2B-8527-4DD4-959F-44149374C869}"/>
    <cellStyle name="Normal 43 6 3 3" xfId="22727" xr:uid="{B9ABCA9D-8D92-45C7-9ED5-B126D200B561}"/>
    <cellStyle name="Normal 43 6 4" xfId="10011" xr:uid="{17393DCD-EBFA-4F78-83A6-C3B76B4CB109}"/>
    <cellStyle name="Normal 43 6 4 2" xfId="26951" xr:uid="{6039698A-8EF1-4D16-BED8-AF1D9A353389}"/>
    <cellStyle name="Normal 43 6 5" xfId="18503" xr:uid="{942EE0F5-286A-43B0-A373-0F2A5DF9390A}"/>
    <cellStyle name="Normal 43 7" xfId="2617" xr:uid="{99230E31-BFA3-4761-8EEB-A0D351955A79}"/>
    <cellStyle name="Normal 43 7 2" xfId="6843" xr:uid="{67CB8064-00BB-43EE-94C5-5AD3829A66C5}"/>
    <cellStyle name="Normal 43 7 2 2" xfId="15291" xr:uid="{65969F1B-D9B7-43BB-9ED2-54FE9073E9CB}"/>
    <cellStyle name="Normal 43 7 2 2 2" xfId="32231" xr:uid="{C9AC63A1-65C9-42F2-999C-99665FDE2AFB}"/>
    <cellStyle name="Normal 43 7 2 3" xfId="23783" xr:uid="{C3EDE361-8DCE-4F32-982C-D1DB142B7598}"/>
    <cellStyle name="Normal 43 7 3" xfId="11067" xr:uid="{9E37257D-1C97-4CAB-8353-258DD4707AAD}"/>
    <cellStyle name="Normal 43 7 3 2" xfId="28007" xr:uid="{20A5A5BC-0611-4A62-9A82-3B358A84F428}"/>
    <cellStyle name="Normal 43 7 4" xfId="19559" xr:uid="{E3743441-CD7D-494E-B601-3E88A9B35458}"/>
    <cellStyle name="Normal 43 8" xfId="4730" xr:uid="{5E0D5773-D5E6-4DEE-BF2A-88B7FF323131}"/>
    <cellStyle name="Normal 43 8 2" xfId="13179" xr:uid="{C5470E86-1C74-4579-BD54-BF21C636B85F}"/>
    <cellStyle name="Normal 43 8 2 2" xfId="30119" xr:uid="{B4B71777-4204-426B-BC03-3B8DA8B2A0F6}"/>
    <cellStyle name="Normal 43 8 3" xfId="21671" xr:uid="{0F507CC8-A908-4C28-BCBA-E78DA02ADDB4}"/>
    <cellStyle name="Normal 43 9" xfId="8955" xr:uid="{A5C76A63-8D80-4BB3-A24C-08F82F5E400B}"/>
    <cellStyle name="Normal 43 9 2" xfId="25895" xr:uid="{3770B54D-C5E1-4036-8E13-9F7C4A51BE0D}"/>
    <cellStyle name="Normal 44" xfId="377" xr:uid="{C5CBAD15-B5B6-421D-9490-8214CEADDF92}"/>
    <cellStyle name="Normal 45" xfId="378" xr:uid="{70426344-10C6-4CFC-9A5E-10A7A7DA3DA8}"/>
    <cellStyle name="Normal 46" xfId="379" xr:uid="{04F5B8ED-6085-4FFD-9F4A-EC9BEFDAEB8F}"/>
    <cellStyle name="Normal 47" xfId="380" xr:uid="{7771E8BB-C4F5-400E-BC30-EF68086944B4}"/>
    <cellStyle name="Normal 47 10" xfId="17448" xr:uid="{BF77F704-F3F4-4A29-8932-E01F6BF9EDA1}"/>
    <cellStyle name="Normal 47 2" xfId="676" xr:uid="{AD577002-A6EC-440D-87EB-F547815CEDA1}"/>
    <cellStyle name="Normal 47 2 2" xfId="1028" xr:uid="{8BB6F51E-FE6F-4D02-805E-75CB55037A17}"/>
    <cellStyle name="Normal 47 2 2 2" xfId="2090" xr:uid="{8CB89AF9-09AE-4241-81F4-E66E1664A801}"/>
    <cellStyle name="Normal 47 2 2 2 2" xfId="4202" xr:uid="{0CCEA2B4-2643-4649-876A-41151191D5A7}"/>
    <cellStyle name="Normal 47 2 2 2 2 2" xfId="8428" xr:uid="{CAC031EF-3A2F-4C3A-9E77-EAC74C8FD84A}"/>
    <cellStyle name="Normal 47 2 2 2 2 2 2" xfId="16876" xr:uid="{91BE519D-1B5A-4437-A428-41AC96F0A69A}"/>
    <cellStyle name="Normal 47 2 2 2 2 2 2 2" xfId="33816" xr:uid="{9750185D-90F5-45F4-9B8A-791CEFD5A279}"/>
    <cellStyle name="Normal 47 2 2 2 2 2 3" xfId="25368" xr:uid="{663FFDD1-5AAC-4390-A0BF-D9193498AE74}"/>
    <cellStyle name="Normal 47 2 2 2 2 3" xfId="12652" xr:uid="{DB07F893-F8D0-44B5-A3B6-3C9662BFD71F}"/>
    <cellStyle name="Normal 47 2 2 2 2 3 2" xfId="29592" xr:uid="{E893E6A7-2CCC-4F45-9886-CC0F7ADE54AB}"/>
    <cellStyle name="Normal 47 2 2 2 2 4" xfId="21144" xr:uid="{5A1C9D77-9A02-427A-B4CE-3D53D37F9B69}"/>
    <cellStyle name="Normal 47 2 2 2 3" xfId="6316" xr:uid="{6545DBD2-5479-46A5-A39B-041DE7536775}"/>
    <cellStyle name="Normal 47 2 2 2 3 2" xfId="14764" xr:uid="{55BF9141-00EE-42D6-91F6-779E0B5F0B92}"/>
    <cellStyle name="Normal 47 2 2 2 3 2 2" xfId="31704" xr:uid="{14397881-9A4D-4FEA-A260-93A22ECB3FAB}"/>
    <cellStyle name="Normal 47 2 2 2 3 3" xfId="23256" xr:uid="{8ED28291-7E7C-424E-A453-EFF8EDA934BC}"/>
    <cellStyle name="Normal 47 2 2 2 4" xfId="10540" xr:uid="{3A4D455A-859C-47C1-A59F-EFF0DA4D9034}"/>
    <cellStyle name="Normal 47 2 2 2 4 2" xfId="27480" xr:uid="{B26D9058-564E-45F9-9A83-6A3ADB2A0979}"/>
    <cellStyle name="Normal 47 2 2 2 5" xfId="19032" xr:uid="{E9F19214-7E92-45C9-8174-C03B3A80AA50}"/>
    <cellStyle name="Normal 47 2 2 3" xfId="3146" xr:uid="{7BF79AF2-34B0-48A5-ACA1-884D477F93B0}"/>
    <cellStyle name="Normal 47 2 2 3 2" xfId="7372" xr:uid="{C2988120-A47E-408E-A780-964517727D73}"/>
    <cellStyle name="Normal 47 2 2 3 2 2" xfId="15820" xr:uid="{A9153AAB-1D5D-4B89-A402-AC4A61834C05}"/>
    <cellStyle name="Normal 47 2 2 3 2 2 2" xfId="32760" xr:uid="{A6F92734-9800-4EB5-9428-183C20A3675B}"/>
    <cellStyle name="Normal 47 2 2 3 2 3" xfId="24312" xr:uid="{12EEDFCA-E8B7-492D-8512-491C0827EC3C}"/>
    <cellStyle name="Normal 47 2 2 3 3" xfId="11596" xr:uid="{23C5409C-F047-4ACF-A425-18367E5C223C}"/>
    <cellStyle name="Normal 47 2 2 3 3 2" xfId="28536" xr:uid="{9B4F2F3E-566D-492A-8B38-FB1AA5867928}"/>
    <cellStyle name="Normal 47 2 2 3 4" xfId="20088" xr:uid="{00266289-E598-4B80-9D01-2A1E9D2826D7}"/>
    <cellStyle name="Normal 47 2 2 4" xfId="5260" xr:uid="{4370E706-08C8-4E27-991B-034E53E7659E}"/>
    <cellStyle name="Normal 47 2 2 4 2" xfId="13708" xr:uid="{F3A0923E-2DB7-4E39-BE17-ACCF3BA5A2F4}"/>
    <cellStyle name="Normal 47 2 2 4 2 2" xfId="30648" xr:uid="{50FE4A7C-6132-4DCC-B37C-7DF053102236}"/>
    <cellStyle name="Normal 47 2 2 4 3" xfId="22200" xr:uid="{BA1C9BA1-C3C5-448D-B7B0-F63C5A8CED88}"/>
    <cellStyle name="Normal 47 2 2 5" xfId="9484" xr:uid="{91C3E55C-71AE-42CA-8FB3-2069A60712BF}"/>
    <cellStyle name="Normal 47 2 2 5 2" xfId="26424" xr:uid="{4B0656BF-658F-4C71-AD0A-D14D7CA37956}"/>
    <cellStyle name="Normal 47 2 2 6" xfId="17976" xr:uid="{F30577DE-59E9-4CE2-996A-39AFEC75D8AF}"/>
    <cellStyle name="Normal 47 2 3" xfId="1738" xr:uid="{DB63D149-B185-4919-A994-2EAF1F97D421}"/>
    <cellStyle name="Normal 47 2 3 2" xfId="3850" xr:uid="{84DD537D-0625-4322-9775-A6E685C7C675}"/>
    <cellStyle name="Normal 47 2 3 2 2" xfId="8076" xr:uid="{85534E7D-4F11-480C-B68A-B86C99BA5A87}"/>
    <cellStyle name="Normal 47 2 3 2 2 2" xfId="16524" xr:uid="{4F181CC4-C1EA-4A89-8670-7C0CF8E47B79}"/>
    <cellStyle name="Normal 47 2 3 2 2 2 2" xfId="33464" xr:uid="{34D26178-266B-4F06-899B-8550F01DE20B}"/>
    <cellStyle name="Normal 47 2 3 2 2 3" xfId="25016" xr:uid="{0EFA90E3-3203-4B59-B6CA-B24AD856F492}"/>
    <cellStyle name="Normal 47 2 3 2 3" xfId="12300" xr:uid="{1C46EC62-547F-407D-A43D-0AC5F360910E}"/>
    <cellStyle name="Normal 47 2 3 2 3 2" xfId="29240" xr:uid="{205FBE68-2B0B-40E1-8EFF-AD270B4B982C}"/>
    <cellStyle name="Normal 47 2 3 2 4" xfId="20792" xr:uid="{611AB477-ECEB-47D7-A739-DA265FBBCD38}"/>
    <cellStyle name="Normal 47 2 3 3" xfId="5964" xr:uid="{C85B2E6A-3AD4-4027-922F-36E834C6F5D7}"/>
    <cellStyle name="Normal 47 2 3 3 2" xfId="14412" xr:uid="{60ECD534-6B6E-4FF7-8BA6-E8E85F4F7AC3}"/>
    <cellStyle name="Normal 47 2 3 3 2 2" xfId="31352" xr:uid="{3D3C05FA-AC1A-4DB7-9694-EB660A866D38}"/>
    <cellStyle name="Normal 47 2 3 3 3" xfId="22904" xr:uid="{CFD9C499-F8F1-4A75-A2A3-13F575014DD2}"/>
    <cellStyle name="Normal 47 2 3 4" xfId="10188" xr:uid="{C3F071A6-2EA3-47B9-B020-36996C89C670}"/>
    <cellStyle name="Normal 47 2 3 4 2" xfId="27128" xr:uid="{18E9853F-94B5-45F6-B88B-DB58C68AC63A}"/>
    <cellStyle name="Normal 47 2 3 5" xfId="18680" xr:uid="{5BC6A4C7-B30E-439F-BBE7-044AC334B86F}"/>
    <cellStyle name="Normal 47 2 4" xfId="2794" xr:uid="{58139AB1-F860-43EA-A583-2CB1631E9E42}"/>
    <cellStyle name="Normal 47 2 4 2" xfId="7020" xr:uid="{024AFEC8-B0F4-40EF-818C-FBBA7277DE54}"/>
    <cellStyle name="Normal 47 2 4 2 2" xfId="15468" xr:uid="{1025F01C-2632-4340-80F2-9C466F5D5718}"/>
    <cellStyle name="Normal 47 2 4 2 2 2" xfId="32408" xr:uid="{41CC7526-8984-4FA1-84E5-451EF618A803}"/>
    <cellStyle name="Normal 47 2 4 2 3" xfId="23960" xr:uid="{4580295C-E0A3-4A04-A8DD-EE85E225380B}"/>
    <cellStyle name="Normal 47 2 4 3" xfId="11244" xr:uid="{69501204-BBC9-4C42-B3C5-FE0B143E684F}"/>
    <cellStyle name="Normal 47 2 4 3 2" xfId="28184" xr:uid="{C283F52C-6D6F-49EF-95DC-4091055585FD}"/>
    <cellStyle name="Normal 47 2 4 4" xfId="19736" xr:uid="{25E25A29-5CAC-4243-9832-D8ED27955225}"/>
    <cellStyle name="Normal 47 2 5" xfId="4908" xr:uid="{BFAA1675-F189-46BD-B96C-5B8D70283577}"/>
    <cellStyle name="Normal 47 2 5 2" xfId="13356" xr:uid="{E4795A7D-29A9-45BD-8046-45D567349494}"/>
    <cellStyle name="Normal 47 2 5 2 2" xfId="30296" xr:uid="{16A306F0-4338-4E00-B8F2-DA427246EB93}"/>
    <cellStyle name="Normal 47 2 5 3" xfId="21848" xr:uid="{E7FD39EC-6010-4150-962F-7AC23EC5A114}"/>
    <cellStyle name="Normal 47 2 6" xfId="9132" xr:uid="{7B72D24F-5CA5-4CD7-B6F5-3ECC4D12B57C}"/>
    <cellStyle name="Normal 47 2 6 2" xfId="26072" xr:uid="{98D9EB71-2E76-48A9-B0DF-3575EFBEA388}"/>
    <cellStyle name="Normal 47 2 7" xfId="17624" xr:uid="{A7F52882-D7FF-4116-9809-9FA128B10D7F}"/>
    <cellStyle name="Normal 47 3" xfId="852" xr:uid="{5D2BCA9C-ED09-423D-B6D1-8C6926F07EC1}"/>
    <cellStyle name="Normal 47 3 2" xfId="1914" xr:uid="{D9F1B9A0-EC9A-461D-B74D-C960A4B4B228}"/>
    <cellStyle name="Normal 47 3 2 2" xfId="4026" xr:uid="{06CB34B7-7A3E-485F-9DB8-9548B5AC0F6E}"/>
    <cellStyle name="Normal 47 3 2 2 2" xfId="8252" xr:uid="{12609093-35C0-4847-93F8-CDB1676E85A8}"/>
    <cellStyle name="Normal 47 3 2 2 2 2" xfId="16700" xr:uid="{2A951CA6-C7E4-478A-8A69-92C293E3F089}"/>
    <cellStyle name="Normal 47 3 2 2 2 2 2" xfId="33640" xr:uid="{598B9524-01E1-4705-ACCA-87CEE668C6AA}"/>
    <cellStyle name="Normal 47 3 2 2 2 3" xfId="25192" xr:uid="{2F9B7462-1ECC-4093-A6DF-AF07C728D07D}"/>
    <cellStyle name="Normal 47 3 2 2 3" xfId="12476" xr:uid="{AD56F5D4-A991-414E-AAFA-E8070C5816BC}"/>
    <cellStyle name="Normal 47 3 2 2 3 2" xfId="29416" xr:uid="{F17F8096-A9D1-4DA1-807A-990C96756BE4}"/>
    <cellStyle name="Normal 47 3 2 2 4" xfId="20968" xr:uid="{0F7F667F-A684-4513-AD40-102B991252A1}"/>
    <cellStyle name="Normal 47 3 2 3" xfId="6140" xr:uid="{0034E2CB-77DD-41C1-81C9-1866FC325F83}"/>
    <cellStyle name="Normal 47 3 2 3 2" xfId="14588" xr:uid="{548A0776-EECB-40F7-8883-CD3474D6C2D6}"/>
    <cellStyle name="Normal 47 3 2 3 2 2" xfId="31528" xr:uid="{328C8E5D-2B97-42A7-A91B-7200474A82FA}"/>
    <cellStyle name="Normal 47 3 2 3 3" xfId="23080" xr:uid="{6AF8D8E9-C673-43B0-871C-14050287E14B}"/>
    <cellStyle name="Normal 47 3 2 4" xfId="10364" xr:uid="{C4BF0A11-9599-4468-8887-AF47C8C26C53}"/>
    <cellStyle name="Normal 47 3 2 4 2" xfId="27304" xr:uid="{17138517-3672-4F77-BC59-8476D4DC9BE8}"/>
    <cellStyle name="Normal 47 3 2 5" xfId="18856" xr:uid="{90960D41-19A5-4C69-9296-CD3608E19D0C}"/>
    <cellStyle name="Normal 47 3 3" xfId="2970" xr:uid="{B6FF0129-1EF7-438E-B6B6-FB581165B658}"/>
    <cellStyle name="Normal 47 3 3 2" xfId="7196" xr:uid="{60C389AA-D68A-422C-A9C0-76BBF571710F}"/>
    <cellStyle name="Normal 47 3 3 2 2" xfId="15644" xr:uid="{79F9C48A-9A18-4EC4-B537-08955724817E}"/>
    <cellStyle name="Normal 47 3 3 2 2 2" xfId="32584" xr:uid="{CD133A93-4CB1-4FD9-BA7A-5FDC30700B06}"/>
    <cellStyle name="Normal 47 3 3 2 3" xfId="24136" xr:uid="{65017F15-122C-4870-8A4D-FACDD9E0C27F}"/>
    <cellStyle name="Normal 47 3 3 3" xfId="11420" xr:uid="{877B236A-206E-4006-983D-B429115557CD}"/>
    <cellStyle name="Normal 47 3 3 3 2" xfId="28360" xr:uid="{E7EB5045-B81B-4807-814B-C64DA57E9B7B}"/>
    <cellStyle name="Normal 47 3 3 4" xfId="19912" xr:uid="{A4B97D2B-4CB9-4422-A705-E56872FB2939}"/>
    <cellStyle name="Normal 47 3 4" xfId="5084" xr:uid="{B38080AF-A689-42F7-B6D6-D661A2548148}"/>
    <cellStyle name="Normal 47 3 4 2" xfId="13532" xr:uid="{141BAA97-6B62-4016-8737-22CD4AF8207B}"/>
    <cellStyle name="Normal 47 3 4 2 2" xfId="30472" xr:uid="{F8C28360-86B5-4C58-833D-B5E87EC55708}"/>
    <cellStyle name="Normal 47 3 4 3" xfId="22024" xr:uid="{DD5CF6CA-ECC8-4E8A-B561-2CCBDA508800}"/>
    <cellStyle name="Normal 47 3 5" xfId="9308" xr:uid="{A1E827F7-D31A-4566-869C-46F17D3BC847}"/>
    <cellStyle name="Normal 47 3 5 2" xfId="26248" xr:uid="{11C9A7DF-4255-426B-81C5-14FA8C35679C}"/>
    <cellStyle name="Normal 47 3 6" xfId="17800" xr:uid="{539C97FF-6B72-4F4E-BC00-1151AB844E95}"/>
    <cellStyle name="Normal 47 4" xfId="1204" xr:uid="{82A42153-5B49-4F8B-929A-DD2606D2BB8D}"/>
    <cellStyle name="Normal 47 4 2" xfId="2266" xr:uid="{1C52FEC4-7426-4485-A7DB-8AB76F5B176C}"/>
    <cellStyle name="Normal 47 4 2 2" xfId="4378" xr:uid="{FB4201B2-FE2F-4AB1-897E-2F97301248DD}"/>
    <cellStyle name="Normal 47 4 2 2 2" xfId="8604" xr:uid="{7633545B-BE15-4118-A3AB-1D5668827CCD}"/>
    <cellStyle name="Normal 47 4 2 2 2 2" xfId="17052" xr:uid="{8A59E602-3BB7-4052-9E97-D81E0111495F}"/>
    <cellStyle name="Normal 47 4 2 2 2 2 2" xfId="33992" xr:uid="{38F71427-689B-4A2C-B1C8-DDF6AFC2E923}"/>
    <cellStyle name="Normal 47 4 2 2 2 3" xfId="25544" xr:uid="{2569697F-6B4E-446C-ADA6-AA99252DFB49}"/>
    <cellStyle name="Normal 47 4 2 2 3" xfId="12828" xr:uid="{CBCB0046-FDAD-4F86-A550-A9F7DCFF7D33}"/>
    <cellStyle name="Normal 47 4 2 2 3 2" xfId="29768" xr:uid="{332E9C7C-49BE-4EB9-84FA-3D209265A9CE}"/>
    <cellStyle name="Normal 47 4 2 2 4" xfId="21320" xr:uid="{57683B0B-87F9-43A4-B295-06B359EEF908}"/>
    <cellStyle name="Normal 47 4 2 3" xfId="6492" xr:uid="{A53D0677-169C-40A2-9172-CFCA7DD2DBD6}"/>
    <cellStyle name="Normal 47 4 2 3 2" xfId="14940" xr:uid="{4C572EFD-A3ED-4BC8-9DD5-5318C679E925}"/>
    <cellStyle name="Normal 47 4 2 3 2 2" xfId="31880" xr:uid="{AB3DA99E-D124-43C9-BC8E-33ECFD9BF5D2}"/>
    <cellStyle name="Normal 47 4 2 3 3" xfId="23432" xr:uid="{26D9CEE4-38A0-4D44-ABF0-0BC40DB641BE}"/>
    <cellStyle name="Normal 47 4 2 4" xfId="10716" xr:uid="{8AB08D51-0B5F-4E1A-A256-A6B46C0FC77B}"/>
    <cellStyle name="Normal 47 4 2 4 2" xfId="27656" xr:uid="{F696D126-3342-470D-8B53-AFC00BB20CB2}"/>
    <cellStyle name="Normal 47 4 2 5" xfId="19208" xr:uid="{854892C3-514F-4D4E-879F-085E32C36AC8}"/>
    <cellStyle name="Normal 47 4 3" xfId="3322" xr:uid="{77471E28-A8D7-41DC-B09C-6F8A125C7B21}"/>
    <cellStyle name="Normal 47 4 3 2" xfId="7548" xr:uid="{4AF3FD5D-FF97-477D-9321-EAA1DA605DB8}"/>
    <cellStyle name="Normal 47 4 3 2 2" xfId="15996" xr:uid="{267FF7B9-8118-46F0-982A-ABC5B5D3B847}"/>
    <cellStyle name="Normal 47 4 3 2 2 2" xfId="32936" xr:uid="{7476930B-7711-42C7-ABD3-103BCE8CE0EB}"/>
    <cellStyle name="Normal 47 4 3 2 3" xfId="24488" xr:uid="{BAEC16EC-CA17-4618-812C-B32F1003AA27}"/>
    <cellStyle name="Normal 47 4 3 3" xfId="11772" xr:uid="{72C10727-E2BD-4FBF-B44A-7E2A496947C1}"/>
    <cellStyle name="Normal 47 4 3 3 2" xfId="28712" xr:uid="{8D57466D-E60D-479E-A8BE-5AFF502F3D5F}"/>
    <cellStyle name="Normal 47 4 3 4" xfId="20264" xr:uid="{3EF7CB1B-4373-4F46-8994-628083FEF6B9}"/>
    <cellStyle name="Normal 47 4 4" xfId="5436" xr:uid="{3B0B7D75-43CD-4DD9-9B13-FB5D520BF42F}"/>
    <cellStyle name="Normal 47 4 4 2" xfId="13884" xr:uid="{B9D82FF3-32A3-4084-8AD8-20054752BBBB}"/>
    <cellStyle name="Normal 47 4 4 2 2" xfId="30824" xr:uid="{C576032A-DF9F-4D0F-A4B0-0864B7769249}"/>
    <cellStyle name="Normal 47 4 4 3" xfId="22376" xr:uid="{32CD3CD4-F4AD-4183-B7D8-53009A43D353}"/>
    <cellStyle name="Normal 47 4 5" xfId="9660" xr:uid="{ECDB41E6-B454-4883-9FBF-252B2DDCDBE3}"/>
    <cellStyle name="Normal 47 4 5 2" xfId="26600" xr:uid="{CF57F305-FB5B-4EA0-A377-2B532E03DBFF}"/>
    <cellStyle name="Normal 47 4 6" xfId="18152" xr:uid="{B0253B54-4CAA-46A3-8332-DD9C1832EFBE}"/>
    <cellStyle name="Normal 47 5" xfId="1386" xr:uid="{32947432-AD5F-4F62-A946-50FB454F8A51}"/>
    <cellStyle name="Normal 47 5 2" xfId="2442" xr:uid="{3E260097-D856-467C-B4E1-212FAAC6479B}"/>
    <cellStyle name="Normal 47 5 2 2" xfId="4554" xr:uid="{7D7BE313-13AC-44AB-A44C-16DDF458ECC1}"/>
    <cellStyle name="Normal 47 5 2 2 2" xfId="8780" xr:uid="{D6282211-6EA5-43D6-A67D-98D4EFA631A6}"/>
    <cellStyle name="Normal 47 5 2 2 2 2" xfId="17228" xr:uid="{BA26F71E-523B-4977-BD72-4DB706B575D8}"/>
    <cellStyle name="Normal 47 5 2 2 2 2 2" xfId="34168" xr:uid="{B3BB3802-DC6B-42ED-9831-AADC4D5E6721}"/>
    <cellStyle name="Normal 47 5 2 2 2 3" xfId="25720" xr:uid="{D3561368-3AF4-41A5-846D-F340BFE3E355}"/>
    <cellStyle name="Normal 47 5 2 2 3" xfId="13004" xr:uid="{44AC9E8B-E533-4F89-B5D1-0A7A35A2D679}"/>
    <cellStyle name="Normal 47 5 2 2 3 2" xfId="29944" xr:uid="{86AEF406-B0B5-41C6-92F6-E05D8A0747B6}"/>
    <cellStyle name="Normal 47 5 2 2 4" xfId="21496" xr:uid="{C4517BDA-1BBA-4CC5-9131-25B78F3306EF}"/>
    <cellStyle name="Normal 47 5 2 3" xfId="6668" xr:uid="{735F2154-D959-4404-9226-A72093412030}"/>
    <cellStyle name="Normal 47 5 2 3 2" xfId="15116" xr:uid="{FCFCC210-7F59-4EF8-92C7-DFD27FC21FDA}"/>
    <cellStyle name="Normal 47 5 2 3 2 2" xfId="32056" xr:uid="{E8528659-089F-48F3-B74A-6CABE98A3FB1}"/>
    <cellStyle name="Normal 47 5 2 3 3" xfId="23608" xr:uid="{DAC05A57-363D-4640-AE8A-5EEC42BB60F5}"/>
    <cellStyle name="Normal 47 5 2 4" xfId="10892" xr:uid="{A653DF97-DC08-4A3D-BC54-FAC46C6C2F5C}"/>
    <cellStyle name="Normal 47 5 2 4 2" xfId="27832" xr:uid="{54D5A90E-2883-4404-BD75-8FEF4CED44CD}"/>
    <cellStyle name="Normal 47 5 2 5" xfId="19384" xr:uid="{92836D81-8892-4F66-8AD3-E272F16E7ABD}"/>
    <cellStyle name="Normal 47 5 3" xfId="3498" xr:uid="{F218E064-D0A7-455B-B4BA-EFC9A9A708D4}"/>
    <cellStyle name="Normal 47 5 3 2" xfId="7724" xr:uid="{FE8C1E03-72C8-4BBD-951A-D5E94BE0D881}"/>
    <cellStyle name="Normal 47 5 3 2 2" xfId="16172" xr:uid="{D74EA277-DD5C-478E-8D83-2C9542306EDA}"/>
    <cellStyle name="Normal 47 5 3 2 2 2" xfId="33112" xr:uid="{3ACBCAA9-F8DC-4CE7-9104-11FEC99E7AA5}"/>
    <cellStyle name="Normal 47 5 3 2 3" xfId="24664" xr:uid="{F8FFB5F5-CAB1-49FD-BE92-F6BBBB9A884A}"/>
    <cellStyle name="Normal 47 5 3 3" xfId="11948" xr:uid="{380DDC47-AA0A-4D06-9CCB-7F9FDC14F1AF}"/>
    <cellStyle name="Normal 47 5 3 3 2" xfId="28888" xr:uid="{EF0E21BD-E294-4A65-8D27-2F95DA0655D1}"/>
    <cellStyle name="Normal 47 5 3 4" xfId="20440" xr:uid="{54AE4FC0-2B89-43DE-8F46-EAFDF36CAFC9}"/>
    <cellStyle name="Normal 47 5 4" xfId="5612" xr:uid="{528D3665-CC97-4E1D-851A-6CA62B64FB3E}"/>
    <cellStyle name="Normal 47 5 4 2" xfId="14060" xr:uid="{49A021DD-B1A8-48D0-8A7D-1F74DAC80608}"/>
    <cellStyle name="Normal 47 5 4 2 2" xfId="31000" xr:uid="{AAC31D2C-17B5-4A7F-A623-6B5E06EC822B}"/>
    <cellStyle name="Normal 47 5 4 3" xfId="22552" xr:uid="{EEDC7B2B-F791-46A3-A6EE-3CDCB2EA299B}"/>
    <cellStyle name="Normal 47 5 5" xfId="9836" xr:uid="{1E9E3477-405F-41D5-8130-17DD412A0084}"/>
    <cellStyle name="Normal 47 5 5 2" xfId="26776" xr:uid="{C4316149-EF02-4E75-801F-AE81209185A4}"/>
    <cellStyle name="Normal 47 5 6" xfId="18328" xr:uid="{2FC4656C-9E4B-41A4-9B21-7DC5878245EF}"/>
    <cellStyle name="Normal 47 6" xfId="1562" xr:uid="{7561CFE5-6961-4BC9-B996-BD3869C2D258}"/>
    <cellStyle name="Normal 47 6 2" xfId="3674" xr:uid="{537326A0-CD09-44F3-B852-328C9C38895F}"/>
    <cellStyle name="Normal 47 6 2 2" xfId="7900" xr:uid="{42BA1FAD-C6F5-4615-9822-4A1B53830B8F}"/>
    <cellStyle name="Normal 47 6 2 2 2" xfId="16348" xr:uid="{BDFB6C01-F3B7-41BC-A913-754315E800B6}"/>
    <cellStyle name="Normal 47 6 2 2 2 2" xfId="33288" xr:uid="{ABAE2F70-FEC0-4A9F-9207-D9C5B27463B7}"/>
    <cellStyle name="Normal 47 6 2 2 3" xfId="24840" xr:uid="{7787C18E-73F0-4E36-B7F9-9DFBA1E7F373}"/>
    <cellStyle name="Normal 47 6 2 3" xfId="12124" xr:uid="{A13B33DC-F189-4A43-9A26-9034AA23D60F}"/>
    <cellStyle name="Normal 47 6 2 3 2" xfId="29064" xr:uid="{F7EACD84-30B1-4E8D-AEE5-1AC0938A2863}"/>
    <cellStyle name="Normal 47 6 2 4" xfId="20616" xr:uid="{81EF8C69-CA06-4CB6-AB50-A61B358F9FCE}"/>
    <cellStyle name="Normal 47 6 3" xfId="5788" xr:uid="{7A5CD04C-1FB7-46F7-97BF-7C1FEDEC2C12}"/>
    <cellStyle name="Normal 47 6 3 2" xfId="14236" xr:uid="{408334C7-7367-467D-8E47-0522B25CBD18}"/>
    <cellStyle name="Normal 47 6 3 2 2" xfId="31176" xr:uid="{751844C9-636A-4570-BDD4-00F4E3A001F4}"/>
    <cellStyle name="Normal 47 6 3 3" xfId="22728" xr:uid="{3C9BC035-0683-41FC-81C5-A8281BF6C550}"/>
    <cellStyle name="Normal 47 6 4" xfId="10012" xr:uid="{235CCA03-F391-4613-A721-FEB8F6FA454C}"/>
    <cellStyle name="Normal 47 6 4 2" xfId="26952" xr:uid="{EBA7C37A-82FD-4152-ABD9-8F65FE7AC7EE}"/>
    <cellStyle name="Normal 47 6 5" xfId="18504" xr:uid="{46EC43ED-BE68-42C3-926D-C1F15662FF7D}"/>
    <cellStyle name="Normal 47 7" xfId="2618" xr:uid="{07C40F3D-8CAF-4079-9087-642063A34B38}"/>
    <cellStyle name="Normal 47 7 2" xfId="6844" xr:uid="{E83B2AD7-4A1F-4B98-A9B7-AD2FF4FE284F}"/>
    <cellStyle name="Normal 47 7 2 2" xfId="15292" xr:uid="{F8CD896D-2721-41DC-B40D-073F0EEDCC25}"/>
    <cellStyle name="Normal 47 7 2 2 2" xfId="32232" xr:uid="{B162D9BD-8728-4F43-BE2F-2B45F9CE00ED}"/>
    <cellStyle name="Normal 47 7 2 3" xfId="23784" xr:uid="{D333D8FD-831C-4F15-815A-85C979DBD47B}"/>
    <cellStyle name="Normal 47 7 3" xfId="11068" xr:uid="{770C01BC-EFE1-4C92-ACC8-752377138C85}"/>
    <cellStyle name="Normal 47 7 3 2" xfId="28008" xr:uid="{33573E0A-8079-40F0-A292-F28CD22F81B0}"/>
    <cellStyle name="Normal 47 7 4" xfId="19560" xr:uid="{DB029FEA-8BD5-46E0-BDF2-339855B13185}"/>
    <cellStyle name="Normal 47 8" xfId="4731" xr:uid="{663C1475-0EE5-4AD7-BE9F-4521E644BD7D}"/>
    <cellStyle name="Normal 47 8 2" xfId="13180" xr:uid="{E8E19247-8BFD-47F0-BC56-31CD825977F9}"/>
    <cellStyle name="Normal 47 8 2 2" xfId="30120" xr:uid="{5C8C2B58-DF3C-48A1-92FD-05A84F740436}"/>
    <cellStyle name="Normal 47 8 3" xfId="21672" xr:uid="{1EBE09B4-F3B7-4C72-8FD3-37309D103B65}"/>
    <cellStyle name="Normal 47 9" xfId="8956" xr:uid="{24A0F426-F163-4771-A68B-50B03FC4E8B9}"/>
    <cellStyle name="Normal 47 9 2" xfId="25896" xr:uid="{1AFB87CD-1B24-421D-9807-3EAFD54C314C}"/>
    <cellStyle name="Normal 48" xfId="381" xr:uid="{64CB056A-7ADE-424C-8004-48E09DA199CF}"/>
    <cellStyle name="Normal 48 10" xfId="17449" xr:uid="{DE2B9B43-9171-40C2-AA6B-FDCA8D25DC8A}"/>
    <cellStyle name="Normal 48 2" xfId="677" xr:uid="{F6EFE3B4-7103-411A-8A21-66A32D4CD156}"/>
    <cellStyle name="Normal 48 2 2" xfId="1029" xr:uid="{B0DA2FCD-A577-4DB8-A1E7-DED50C99DD49}"/>
    <cellStyle name="Normal 48 2 2 2" xfId="2091" xr:uid="{D3E1D6FD-2DEE-426F-8926-4C783DC18733}"/>
    <cellStyle name="Normal 48 2 2 2 2" xfId="4203" xr:uid="{22C07BB2-4D67-4BF0-96A4-37BC64785E9E}"/>
    <cellStyle name="Normal 48 2 2 2 2 2" xfId="8429" xr:uid="{A3449040-4D9C-41F4-B7A4-D0D8D8FE868D}"/>
    <cellStyle name="Normal 48 2 2 2 2 2 2" xfId="16877" xr:uid="{BE4F6C07-1998-48CA-B3EB-77A5AD39DEC9}"/>
    <cellStyle name="Normal 48 2 2 2 2 2 2 2" xfId="33817" xr:uid="{5C7AC6BB-8275-4D13-B671-9EC836B238D3}"/>
    <cellStyle name="Normal 48 2 2 2 2 2 3" xfId="25369" xr:uid="{B4E66F89-9C05-4EC5-98BC-90F07544CC89}"/>
    <cellStyle name="Normal 48 2 2 2 2 3" xfId="12653" xr:uid="{9B7822CD-B942-4397-BBCB-A3D8B91A0198}"/>
    <cellStyle name="Normal 48 2 2 2 2 3 2" xfId="29593" xr:uid="{A2D8C09F-3CC1-46E8-AE6B-469D59BCA2AD}"/>
    <cellStyle name="Normal 48 2 2 2 2 4" xfId="21145" xr:uid="{3DC6D2CD-9AAC-4C01-A7ED-81C000937F49}"/>
    <cellStyle name="Normal 48 2 2 2 3" xfId="6317" xr:uid="{B7099787-93A4-4FAB-BF75-EC725F452D92}"/>
    <cellStyle name="Normal 48 2 2 2 3 2" xfId="14765" xr:uid="{D5047A11-5FB1-4C01-B514-722B8231F35F}"/>
    <cellStyle name="Normal 48 2 2 2 3 2 2" xfId="31705" xr:uid="{463BB99A-3975-47FB-86FC-FA5E52E9E46A}"/>
    <cellStyle name="Normal 48 2 2 2 3 3" xfId="23257" xr:uid="{D0D21FFF-6111-457B-B900-5CB10F94F226}"/>
    <cellStyle name="Normal 48 2 2 2 4" xfId="10541" xr:uid="{D1A58DCC-3A67-4CE7-BCA6-052DCCCD72A7}"/>
    <cellStyle name="Normal 48 2 2 2 4 2" xfId="27481" xr:uid="{2903C013-947F-445E-B57E-640F4000E61C}"/>
    <cellStyle name="Normal 48 2 2 2 5" xfId="19033" xr:uid="{5C6299A2-4678-446C-81C8-30C43E6F2258}"/>
    <cellStyle name="Normal 48 2 2 3" xfId="3147" xr:uid="{DADE1EAF-F8D8-4188-AEE1-0E5EDA22B06C}"/>
    <cellStyle name="Normal 48 2 2 3 2" xfId="7373" xr:uid="{E4E8CDDF-0AAE-47CB-9C2E-90AE06514DFC}"/>
    <cellStyle name="Normal 48 2 2 3 2 2" xfId="15821" xr:uid="{558C6F29-23E2-4F00-9496-46B64DDB0108}"/>
    <cellStyle name="Normal 48 2 2 3 2 2 2" xfId="32761" xr:uid="{D07BFD1B-7049-4E8F-ACF2-2BB56AE6D4BC}"/>
    <cellStyle name="Normal 48 2 2 3 2 3" xfId="24313" xr:uid="{4D479B91-FA4A-4B1F-98D2-4787397B010A}"/>
    <cellStyle name="Normal 48 2 2 3 3" xfId="11597" xr:uid="{E159C782-A81B-451A-9DB5-6AF4367E3AD3}"/>
    <cellStyle name="Normal 48 2 2 3 3 2" xfId="28537" xr:uid="{0A29B433-3A6E-407A-95B2-B20043B8EB5C}"/>
    <cellStyle name="Normal 48 2 2 3 4" xfId="20089" xr:uid="{D87DC7C2-CF99-434C-9338-AA92FE274F83}"/>
    <cellStyle name="Normal 48 2 2 4" xfId="5261" xr:uid="{48E7CC83-B17A-4F46-8676-DAF5C04A4FA5}"/>
    <cellStyle name="Normal 48 2 2 4 2" xfId="13709" xr:uid="{ABFC893D-C0F1-4527-B346-58D7A345C59F}"/>
    <cellStyle name="Normal 48 2 2 4 2 2" xfId="30649" xr:uid="{9302CA82-DF39-457B-8406-2F2BAB2B5054}"/>
    <cellStyle name="Normal 48 2 2 4 3" xfId="22201" xr:uid="{3FE74DBA-B9A2-4303-9D79-54AD2D6FE030}"/>
    <cellStyle name="Normal 48 2 2 5" xfId="9485" xr:uid="{ECF28281-AA38-44DB-BBAE-FCCD7D11B443}"/>
    <cellStyle name="Normal 48 2 2 5 2" xfId="26425" xr:uid="{5182CC11-3556-4021-BF4D-8C6DA8E9D05A}"/>
    <cellStyle name="Normal 48 2 2 6" xfId="17977" xr:uid="{DFA98774-C5F8-4B8D-8FA6-C04ADDAF4FA0}"/>
    <cellStyle name="Normal 48 2 3" xfId="1739" xr:uid="{53461ADC-FD1D-4666-8B27-4A62495DBA84}"/>
    <cellStyle name="Normal 48 2 3 2" xfId="3851" xr:uid="{25718582-67A8-48E3-B90C-3A15EBBCB4F3}"/>
    <cellStyle name="Normal 48 2 3 2 2" xfId="8077" xr:uid="{D51BE6F8-FC11-4AF9-A44A-205D0323CB55}"/>
    <cellStyle name="Normal 48 2 3 2 2 2" xfId="16525" xr:uid="{268B3E9F-C958-4C06-A0E7-23741F5F7C02}"/>
    <cellStyle name="Normal 48 2 3 2 2 2 2" xfId="33465" xr:uid="{9A7D8747-6DC1-467B-AD4C-7B3FFDA68FDA}"/>
    <cellStyle name="Normal 48 2 3 2 2 3" xfId="25017" xr:uid="{B171BB70-A22E-4BDA-8309-A3B97759352D}"/>
    <cellStyle name="Normal 48 2 3 2 3" xfId="12301" xr:uid="{8372C3AB-D870-427D-887A-95882F883A28}"/>
    <cellStyle name="Normal 48 2 3 2 3 2" xfId="29241" xr:uid="{E15981AA-81A6-4F8B-A28A-B48C879BF324}"/>
    <cellStyle name="Normal 48 2 3 2 4" xfId="20793" xr:uid="{45E5E740-2949-4983-825E-9FC31C06B215}"/>
    <cellStyle name="Normal 48 2 3 3" xfId="5965" xr:uid="{9F4A8D8F-2D3A-4A56-956C-58BE9B8D9091}"/>
    <cellStyle name="Normal 48 2 3 3 2" xfId="14413" xr:uid="{9CEE18B8-075B-4BD4-9198-37A2E11B6D5F}"/>
    <cellStyle name="Normal 48 2 3 3 2 2" xfId="31353" xr:uid="{BF09761E-0F77-48D6-AC2F-9A9B58DA9BE8}"/>
    <cellStyle name="Normal 48 2 3 3 3" xfId="22905" xr:uid="{B6B59BC3-A102-4245-A5DD-EFFFA2BC93CA}"/>
    <cellStyle name="Normal 48 2 3 4" xfId="10189" xr:uid="{FC4A79C9-37F9-4A88-A177-B716547E59E5}"/>
    <cellStyle name="Normal 48 2 3 4 2" xfId="27129" xr:uid="{604A41B6-874E-4F3B-9CCB-1A412E0BFE24}"/>
    <cellStyle name="Normal 48 2 3 5" xfId="18681" xr:uid="{C5FEA2EA-2922-4E97-B3D6-476904BBDB94}"/>
    <cellStyle name="Normal 48 2 4" xfId="2795" xr:uid="{28F44A8B-B31C-4E57-925E-31C77AFCB9AC}"/>
    <cellStyle name="Normal 48 2 4 2" xfId="7021" xr:uid="{694E8960-4B10-4D90-9570-337BF6FF6CBE}"/>
    <cellStyle name="Normal 48 2 4 2 2" xfId="15469" xr:uid="{D9837414-5044-4424-83F3-0099F43E0CA3}"/>
    <cellStyle name="Normal 48 2 4 2 2 2" xfId="32409" xr:uid="{7FF19F44-316F-42B7-89D6-06371D283362}"/>
    <cellStyle name="Normal 48 2 4 2 3" xfId="23961" xr:uid="{67FBAB9C-D2E2-4E81-AE7B-26460847C535}"/>
    <cellStyle name="Normal 48 2 4 3" xfId="11245" xr:uid="{7F5D35E8-65F8-430B-8D32-1E3800CFC337}"/>
    <cellStyle name="Normal 48 2 4 3 2" xfId="28185" xr:uid="{7E5EC3DA-C4A6-49DB-BC14-AA6944C76291}"/>
    <cellStyle name="Normal 48 2 4 4" xfId="19737" xr:uid="{3F87BAB1-E3E5-4648-8512-8259033A4046}"/>
    <cellStyle name="Normal 48 2 5" xfId="4909" xr:uid="{B5C9F4EC-9BC2-4ACA-A227-D83CFF055312}"/>
    <cellStyle name="Normal 48 2 5 2" xfId="13357" xr:uid="{78FA07D3-8969-4B4B-9EEA-5A1640AAFA42}"/>
    <cellStyle name="Normal 48 2 5 2 2" xfId="30297" xr:uid="{D549E3BA-458D-4EA6-8060-20589831DFF5}"/>
    <cellStyle name="Normal 48 2 5 3" xfId="21849" xr:uid="{B4ACEAA3-8DED-4DD7-887A-2EFD4EC0D922}"/>
    <cellStyle name="Normal 48 2 6" xfId="9133" xr:uid="{87DE7BFD-C2C7-46D7-8E3A-18A1B4641347}"/>
    <cellStyle name="Normal 48 2 6 2" xfId="26073" xr:uid="{3EB34591-FCAE-4FF7-AB7B-25BA04F94E9A}"/>
    <cellStyle name="Normal 48 2 7" xfId="17625" xr:uid="{1AFDAD9E-3527-4B68-A870-037E5FAD1A79}"/>
    <cellStyle name="Normal 48 3" xfId="853" xr:uid="{5A8089FC-D89B-4F89-8EF4-A4D74E7B8564}"/>
    <cellStyle name="Normal 48 3 2" xfId="1915" xr:uid="{4F2C123A-FC8A-491F-8379-F36E28560FE9}"/>
    <cellStyle name="Normal 48 3 2 2" xfId="4027" xr:uid="{DB191C8E-826D-43B2-8CC9-76B994C50868}"/>
    <cellStyle name="Normal 48 3 2 2 2" xfId="8253" xr:uid="{6F446986-F9D0-4927-96A6-9D8DD5C461D8}"/>
    <cellStyle name="Normal 48 3 2 2 2 2" xfId="16701" xr:uid="{06C35E20-A38C-4B77-BBF6-DBDAE0F66863}"/>
    <cellStyle name="Normal 48 3 2 2 2 2 2" xfId="33641" xr:uid="{54074CFF-CD0B-43E1-B678-AA1D6FCA2F83}"/>
    <cellStyle name="Normal 48 3 2 2 2 3" xfId="25193" xr:uid="{807DC92C-5FFA-4F8B-AD49-A72E6B36474D}"/>
    <cellStyle name="Normal 48 3 2 2 3" xfId="12477" xr:uid="{43FED4C6-9312-471B-9A2B-9FADDB8F1AF9}"/>
    <cellStyle name="Normal 48 3 2 2 3 2" xfId="29417" xr:uid="{788F1B64-53DE-4EE4-BADD-49B0A62324BB}"/>
    <cellStyle name="Normal 48 3 2 2 4" xfId="20969" xr:uid="{43A86A1A-74D2-4AEA-9FCB-1CB91C7A34D7}"/>
    <cellStyle name="Normal 48 3 2 3" xfId="6141" xr:uid="{131AA561-CA67-4801-BA2A-288AB1E654CC}"/>
    <cellStyle name="Normal 48 3 2 3 2" xfId="14589" xr:uid="{68FD19DF-4E21-4499-A1A0-D81334B72494}"/>
    <cellStyle name="Normal 48 3 2 3 2 2" xfId="31529" xr:uid="{33226C40-A131-4A99-8458-172AF37F551A}"/>
    <cellStyle name="Normal 48 3 2 3 3" xfId="23081" xr:uid="{528CCABD-3C37-4FA1-9EF9-156438B4C4E6}"/>
    <cellStyle name="Normal 48 3 2 4" xfId="10365" xr:uid="{72E6E3EF-ABED-4745-AE98-E87DB5C2AC19}"/>
    <cellStyle name="Normal 48 3 2 4 2" xfId="27305" xr:uid="{5463E67B-B317-464A-9EA1-240CE8B1ED44}"/>
    <cellStyle name="Normal 48 3 2 5" xfId="18857" xr:uid="{29103575-5533-4B10-AAAC-5262F5677986}"/>
    <cellStyle name="Normal 48 3 3" xfId="2971" xr:uid="{2ECDE9CF-70CF-49B0-832A-3B14CDFD2DCB}"/>
    <cellStyle name="Normal 48 3 3 2" xfId="7197" xr:uid="{BC37A992-BF87-4027-ADEA-DFEBC2E011AA}"/>
    <cellStyle name="Normal 48 3 3 2 2" xfId="15645" xr:uid="{BC233979-8339-450E-9230-9E75E0F1F560}"/>
    <cellStyle name="Normal 48 3 3 2 2 2" xfId="32585" xr:uid="{400986D8-1B94-4F60-A4FA-D2477AA90B1F}"/>
    <cellStyle name="Normal 48 3 3 2 3" xfId="24137" xr:uid="{4DA2D843-03D2-427D-B85C-3708598DD785}"/>
    <cellStyle name="Normal 48 3 3 3" xfId="11421" xr:uid="{4AEB3066-4072-4D8C-928B-93F8BF7BCBB3}"/>
    <cellStyle name="Normal 48 3 3 3 2" xfId="28361" xr:uid="{91A349E8-95A8-4BF5-8D46-DD5CFE0C3B24}"/>
    <cellStyle name="Normal 48 3 3 4" xfId="19913" xr:uid="{EF742FED-760E-49C9-B49A-1D9F588AF837}"/>
    <cellStyle name="Normal 48 3 4" xfId="5085" xr:uid="{3DD0C4EB-102D-4D35-B94E-9C7ADCA37913}"/>
    <cellStyle name="Normal 48 3 4 2" xfId="13533" xr:uid="{3CC83DFA-5C22-4F73-AE14-1DFEF43EBD0D}"/>
    <cellStyle name="Normal 48 3 4 2 2" xfId="30473" xr:uid="{31FCDF12-1E7D-40C1-AF04-BF2DF7A3B701}"/>
    <cellStyle name="Normal 48 3 4 3" xfId="22025" xr:uid="{A3CCACF0-AD81-4289-BACF-D5C0C7017D5F}"/>
    <cellStyle name="Normal 48 3 5" xfId="9309" xr:uid="{E2DACD36-F5EF-4CF1-9403-4525A8C23CB1}"/>
    <cellStyle name="Normal 48 3 5 2" xfId="26249" xr:uid="{0F5B586C-623E-4B74-9D58-7DFA8ABD0879}"/>
    <cellStyle name="Normal 48 3 6" xfId="17801" xr:uid="{56EBBF40-C33B-43D1-B573-1C39B299BD26}"/>
    <cellStyle name="Normal 48 4" xfId="1205" xr:uid="{B5FB6E5D-AAF6-4493-BF95-AD49DE4A463E}"/>
    <cellStyle name="Normal 48 4 2" xfId="2267" xr:uid="{6A1B7F7A-7FE9-4D8C-A718-ABC28A3D04BF}"/>
    <cellStyle name="Normal 48 4 2 2" xfId="4379" xr:uid="{18B7E904-DEBC-4098-93B8-5961C748BC27}"/>
    <cellStyle name="Normal 48 4 2 2 2" xfId="8605" xr:uid="{F35A76D9-B325-4703-97E9-BC93B1EE906E}"/>
    <cellStyle name="Normal 48 4 2 2 2 2" xfId="17053" xr:uid="{1CFB5155-F8E9-42C2-9AF6-9FEEC7E72845}"/>
    <cellStyle name="Normal 48 4 2 2 2 2 2" xfId="33993" xr:uid="{49EFA022-FCE8-4D5C-B2D9-07D38AA9481A}"/>
    <cellStyle name="Normal 48 4 2 2 2 3" xfId="25545" xr:uid="{F123C1C5-8CAC-473B-B527-D0F46C269D3B}"/>
    <cellStyle name="Normal 48 4 2 2 3" xfId="12829" xr:uid="{FC520D69-906A-4517-965F-9783D49B2602}"/>
    <cellStyle name="Normal 48 4 2 2 3 2" xfId="29769" xr:uid="{046E5B82-D398-4981-B5FB-6F42B3F4A0ED}"/>
    <cellStyle name="Normal 48 4 2 2 4" xfId="21321" xr:uid="{96148584-4CE1-4BA8-8443-541CB054CF06}"/>
    <cellStyle name="Normal 48 4 2 3" xfId="6493" xr:uid="{42831EAE-933A-44DF-9201-EF55DC517487}"/>
    <cellStyle name="Normal 48 4 2 3 2" xfId="14941" xr:uid="{3EF816AC-6C26-48EF-9E3B-22FD8D791E23}"/>
    <cellStyle name="Normal 48 4 2 3 2 2" xfId="31881" xr:uid="{4422B947-E726-42F1-B5F4-49832971A915}"/>
    <cellStyle name="Normal 48 4 2 3 3" xfId="23433" xr:uid="{F68EB288-3433-4923-916A-47ACA5462EE3}"/>
    <cellStyle name="Normal 48 4 2 4" xfId="10717" xr:uid="{56FAD325-9C2C-4C79-8938-0B211D010A43}"/>
    <cellStyle name="Normal 48 4 2 4 2" xfId="27657" xr:uid="{E127A59D-844E-41E4-B30E-3A9EDEE981C1}"/>
    <cellStyle name="Normal 48 4 2 5" xfId="19209" xr:uid="{CAF91924-A4F5-4F21-8490-7161330A48FA}"/>
    <cellStyle name="Normal 48 4 3" xfId="3323" xr:uid="{69EC6D63-E74C-4B3B-9F55-2FA5981E0E77}"/>
    <cellStyle name="Normal 48 4 3 2" xfId="7549" xr:uid="{D9717433-BFCD-43B5-8E29-94CB6EA01AEA}"/>
    <cellStyle name="Normal 48 4 3 2 2" xfId="15997" xr:uid="{81A99084-6D0A-4903-A3BE-EED029D10D4C}"/>
    <cellStyle name="Normal 48 4 3 2 2 2" xfId="32937" xr:uid="{3BFAE416-D28A-406A-9D35-FF50EBA20D9B}"/>
    <cellStyle name="Normal 48 4 3 2 3" xfId="24489" xr:uid="{279C8BC0-E6AF-457C-8A50-624E25ABE4D7}"/>
    <cellStyle name="Normal 48 4 3 3" xfId="11773" xr:uid="{82D14CDD-2156-4339-8551-083AF5EA4584}"/>
    <cellStyle name="Normal 48 4 3 3 2" xfId="28713" xr:uid="{49B17AC9-29D4-4E9E-A329-643D392180D0}"/>
    <cellStyle name="Normal 48 4 3 4" xfId="20265" xr:uid="{DF9EA3C8-59B7-467B-B2BC-A8EB910CAA3A}"/>
    <cellStyle name="Normal 48 4 4" xfId="5437" xr:uid="{D5A84B03-DC96-4987-9145-51274D466E22}"/>
    <cellStyle name="Normal 48 4 4 2" xfId="13885" xr:uid="{62CB8180-74BF-49F3-BE47-0BF7858D0A1A}"/>
    <cellStyle name="Normal 48 4 4 2 2" xfId="30825" xr:uid="{A71390A2-ECCE-46B4-9FDD-BDD39C696AA2}"/>
    <cellStyle name="Normal 48 4 4 3" xfId="22377" xr:uid="{3BC70363-C8D3-4051-B70E-861C60C27C3D}"/>
    <cellStyle name="Normal 48 4 5" xfId="9661" xr:uid="{8F0BB0B8-89A0-4769-8791-9BC29BE4211F}"/>
    <cellStyle name="Normal 48 4 5 2" xfId="26601" xr:uid="{FFBBB109-D3BD-4EF6-869B-7040CAF64028}"/>
    <cellStyle name="Normal 48 4 6" xfId="18153" xr:uid="{26B95A8C-B8F0-4E78-AE85-34A7D6CC29C1}"/>
    <cellStyle name="Normal 48 5" xfId="1387" xr:uid="{2E42D31E-7FB2-48DC-8D61-F994B68B4627}"/>
    <cellStyle name="Normal 48 5 2" xfId="2443" xr:uid="{948824C8-BF49-43ED-B40F-418EA801F4E6}"/>
    <cellStyle name="Normal 48 5 2 2" xfId="4555" xr:uid="{D4969081-7EAE-4208-B4DA-7ED3F6931267}"/>
    <cellStyle name="Normal 48 5 2 2 2" xfId="8781" xr:uid="{0E7E990F-9CF1-48F1-A94E-43F8E6249510}"/>
    <cellStyle name="Normal 48 5 2 2 2 2" xfId="17229" xr:uid="{528CCB02-BA7F-49AF-B2DE-57425588CFCA}"/>
    <cellStyle name="Normal 48 5 2 2 2 2 2" xfId="34169" xr:uid="{A75494EC-AF59-4195-8202-4D8371ABC901}"/>
    <cellStyle name="Normal 48 5 2 2 2 3" xfId="25721" xr:uid="{97A195EA-F261-45D7-AED6-4ECFA78620D2}"/>
    <cellStyle name="Normal 48 5 2 2 3" xfId="13005" xr:uid="{4F6BA6C7-13E1-4820-98EF-E683DE36FED1}"/>
    <cellStyle name="Normal 48 5 2 2 3 2" xfId="29945" xr:uid="{E62BAF88-E56B-48D5-A28E-4B14381AAB3E}"/>
    <cellStyle name="Normal 48 5 2 2 4" xfId="21497" xr:uid="{7F126631-0AF2-412D-B2ED-22B3613F3C3E}"/>
    <cellStyle name="Normal 48 5 2 3" xfId="6669" xr:uid="{DF9B9F51-6B24-4F03-B153-EACE8E577963}"/>
    <cellStyle name="Normal 48 5 2 3 2" xfId="15117" xr:uid="{B28F7809-8D30-4A68-9130-F610E70D9F7B}"/>
    <cellStyle name="Normal 48 5 2 3 2 2" xfId="32057" xr:uid="{8120A962-D6AD-4994-9403-6A5926940375}"/>
    <cellStyle name="Normal 48 5 2 3 3" xfId="23609" xr:uid="{02134573-E6E1-40DD-8A19-A5216CE1C16D}"/>
    <cellStyle name="Normal 48 5 2 4" xfId="10893" xr:uid="{F23311F2-4F41-4A6E-BA49-A656E9C1CD44}"/>
    <cellStyle name="Normal 48 5 2 4 2" xfId="27833" xr:uid="{73485240-26D7-42CE-9BDA-CF4679C04785}"/>
    <cellStyle name="Normal 48 5 2 5" xfId="19385" xr:uid="{79963993-1046-4EFB-8A33-FB3BC3B1662E}"/>
    <cellStyle name="Normal 48 5 3" xfId="3499" xr:uid="{3E548A6A-C417-4054-8922-9CF8B82A38A2}"/>
    <cellStyle name="Normal 48 5 3 2" xfId="7725" xr:uid="{D5FEF7DB-EAC1-425B-8FD1-AD5BDAC1EEA7}"/>
    <cellStyle name="Normal 48 5 3 2 2" xfId="16173" xr:uid="{2A51752D-75C8-4D55-B917-18D1A2E889A3}"/>
    <cellStyle name="Normal 48 5 3 2 2 2" xfId="33113" xr:uid="{9E2CF071-A543-41AD-914C-D4146621F9D0}"/>
    <cellStyle name="Normal 48 5 3 2 3" xfId="24665" xr:uid="{56F31D87-B130-4A0D-9B64-DA23DFD400A8}"/>
    <cellStyle name="Normal 48 5 3 3" xfId="11949" xr:uid="{7BC525AB-8719-4787-8AF2-94EB7679BDA4}"/>
    <cellStyle name="Normal 48 5 3 3 2" xfId="28889" xr:uid="{771E6E7C-0913-47BD-B2D9-65A4987AF4D1}"/>
    <cellStyle name="Normal 48 5 3 4" xfId="20441" xr:uid="{EBBFE802-9675-4C37-B6D4-AAB11C88D92A}"/>
    <cellStyle name="Normal 48 5 4" xfId="5613" xr:uid="{F05BF6E7-53DA-448D-A977-60CBB868EC6D}"/>
    <cellStyle name="Normal 48 5 4 2" xfId="14061" xr:uid="{97314C04-A996-4368-96DE-1D4472E8465E}"/>
    <cellStyle name="Normal 48 5 4 2 2" xfId="31001" xr:uid="{2633847E-AB3B-4123-A31A-3DC757CAC652}"/>
    <cellStyle name="Normal 48 5 4 3" xfId="22553" xr:uid="{0136139B-699F-4669-B0FE-329D64668DC8}"/>
    <cellStyle name="Normal 48 5 5" xfId="9837" xr:uid="{A1538D04-00C8-4268-A483-CEC9D46ADFB6}"/>
    <cellStyle name="Normal 48 5 5 2" xfId="26777" xr:uid="{59198210-8D40-4B26-9A0A-735B9F7E2E65}"/>
    <cellStyle name="Normal 48 5 6" xfId="18329" xr:uid="{2A4EC525-9159-4E62-B895-7170C80B9350}"/>
    <cellStyle name="Normal 48 6" xfId="1563" xr:uid="{908B3B5A-7057-4804-BFF8-02001CC8680D}"/>
    <cellStyle name="Normal 48 6 2" xfId="3675" xr:uid="{93114624-E247-4D00-AD06-E5439B4AE961}"/>
    <cellStyle name="Normal 48 6 2 2" xfId="7901" xr:uid="{02A8DD55-C245-4D3C-97CE-3ECDECA9310C}"/>
    <cellStyle name="Normal 48 6 2 2 2" xfId="16349" xr:uid="{E6BBEDFB-19DA-4519-BDE1-1FBC7419049D}"/>
    <cellStyle name="Normal 48 6 2 2 2 2" xfId="33289" xr:uid="{BB7648E4-4780-4927-812F-EC56E22ED8D1}"/>
    <cellStyle name="Normal 48 6 2 2 3" xfId="24841" xr:uid="{80B879DD-FBDF-46BB-A5D6-A17F1A2A8521}"/>
    <cellStyle name="Normal 48 6 2 3" xfId="12125" xr:uid="{D73079EB-B5FF-4E8B-8B04-ADFCA3DC8977}"/>
    <cellStyle name="Normal 48 6 2 3 2" xfId="29065" xr:uid="{C1FDA865-308D-4ACA-9EA2-FF88857CBA6E}"/>
    <cellStyle name="Normal 48 6 2 4" xfId="20617" xr:uid="{F6C7218E-4A95-4AD8-AD12-10D71F1C62D6}"/>
    <cellStyle name="Normal 48 6 3" xfId="5789" xr:uid="{9BF656BC-3EAD-4C4D-BD11-1BBC7D66D419}"/>
    <cellStyle name="Normal 48 6 3 2" xfId="14237" xr:uid="{FC33D533-5757-4D32-9470-5B729B75C1A8}"/>
    <cellStyle name="Normal 48 6 3 2 2" xfId="31177" xr:uid="{1961EFB6-7DAF-4304-9260-A98B9DF5570F}"/>
    <cellStyle name="Normal 48 6 3 3" xfId="22729" xr:uid="{86F42D33-0A3A-4DAE-9C07-C25478070CE6}"/>
    <cellStyle name="Normal 48 6 4" xfId="10013" xr:uid="{DC1652F9-19E3-40BF-9125-3633E7C6D9E9}"/>
    <cellStyle name="Normal 48 6 4 2" xfId="26953" xr:uid="{820B91EE-F708-486E-89F7-6250BB0DEC5C}"/>
    <cellStyle name="Normal 48 6 5" xfId="18505" xr:uid="{8FD18085-C524-4E1C-80C9-45D4ED7F1D0A}"/>
    <cellStyle name="Normal 48 7" xfId="2619" xr:uid="{7E81E5D9-6CC4-4CFF-99EE-983E97A2849A}"/>
    <cellStyle name="Normal 48 7 2" xfId="6845" xr:uid="{CD340E47-E3BA-4F13-8C8F-2AA6BCD9B21C}"/>
    <cellStyle name="Normal 48 7 2 2" xfId="15293" xr:uid="{EFD6D650-9A59-4C05-83DE-286B0C031086}"/>
    <cellStyle name="Normal 48 7 2 2 2" xfId="32233" xr:uid="{9E6D58AF-9470-46FC-A3F6-DD3AA0D0A20B}"/>
    <cellStyle name="Normal 48 7 2 3" xfId="23785" xr:uid="{56CF798A-27BF-4D09-9B50-03C4198945C9}"/>
    <cellStyle name="Normal 48 7 3" xfId="11069" xr:uid="{94AF1D5B-7678-4A40-8194-3B71E273247D}"/>
    <cellStyle name="Normal 48 7 3 2" xfId="28009" xr:uid="{BDDAF019-EB07-464E-AC05-7BC9804A5694}"/>
    <cellStyle name="Normal 48 7 4" xfId="19561" xr:uid="{2DAD9D18-EB92-40F3-9A40-48C33927FBA6}"/>
    <cellStyle name="Normal 48 8" xfId="4732" xr:uid="{3BDC65D0-82CE-4866-93E4-983A49BEE1D3}"/>
    <cellStyle name="Normal 48 8 2" xfId="13181" xr:uid="{AC3B8B46-B318-4AEB-8F95-0D6E02D63BB3}"/>
    <cellStyle name="Normal 48 8 2 2" xfId="30121" xr:uid="{ECFA3C1E-D3D2-434C-9043-802E449124E8}"/>
    <cellStyle name="Normal 48 8 3" xfId="21673" xr:uid="{420DAA9F-6045-4E5B-ABD8-05B06367C3CD}"/>
    <cellStyle name="Normal 48 9" xfId="8957" xr:uid="{E28CD3CF-A61B-410E-8751-73976B78F515}"/>
    <cellStyle name="Normal 48 9 2" xfId="25897" xr:uid="{8328DF9E-3EB0-4AF5-AC85-6E372D520EAE}"/>
    <cellStyle name="Normal 49" xfId="1275" xr:uid="{8FDE9697-7303-4975-B5D6-19540CE25C8A}"/>
    <cellStyle name="Normal 5" xfId="7" xr:uid="{3A492BBF-BDB1-41C0-9EE0-759926964305}"/>
    <cellStyle name="Normal 5 10" xfId="1388" xr:uid="{EECDAE9D-79B8-4B82-A14E-8E449432CED7}"/>
    <cellStyle name="Normal 5 10 2" xfId="2444" xr:uid="{44283761-B2C4-4262-80B2-36F6E1D6B702}"/>
    <cellStyle name="Normal 5 10 2 2" xfId="4556" xr:uid="{5F37B0F8-5B49-4A52-A666-0644B495DF0F}"/>
    <cellStyle name="Normal 5 10 2 2 2" xfId="8782" xr:uid="{FE580E61-55E8-468D-8823-A5491434D3B7}"/>
    <cellStyle name="Normal 5 10 2 2 2 2" xfId="17230" xr:uid="{8A656F1D-8570-490F-87DA-22204F17880D}"/>
    <cellStyle name="Normal 5 10 2 2 2 2 2" xfId="34170" xr:uid="{9A88CB06-7875-43B3-BD5F-6991061B00BD}"/>
    <cellStyle name="Normal 5 10 2 2 2 3" xfId="25722" xr:uid="{911F4B84-DBF7-4F50-930B-21CD99E0941E}"/>
    <cellStyle name="Normal 5 10 2 2 3" xfId="13006" xr:uid="{773FB5DE-3B89-4471-B2C1-41A461CC25F0}"/>
    <cellStyle name="Normal 5 10 2 2 3 2" xfId="29946" xr:uid="{2D75B38D-9EC2-48A4-A1EE-992CF33261A5}"/>
    <cellStyle name="Normal 5 10 2 2 4" xfId="21498" xr:uid="{8AE7AA73-0F1E-4D2A-8C09-8CB90E3AF7AB}"/>
    <cellStyle name="Normal 5 10 2 3" xfId="6670" xr:uid="{C99DAC23-BB1A-4FE8-A45D-1AD2B13B438D}"/>
    <cellStyle name="Normal 5 10 2 3 2" xfId="15118" xr:uid="{4AEED948-8258-4243-9825-EF699138258D}"/>
    <cellStyle name="Normal 5 10 2 3 2 2" xfId="32058" xr:uid="{2B74E7CD-CCC7-4C08-992A-E5414119D404}"/>
    <cellStyle name="Normal 5 10 2 3 3" xfId="23610" xr:uid="{FDA5469B-3B24-432B-9E28-DBDAAA19DC92}"/>
    <cellStyle name="Normal 5 10 2 4" xfId="10894" xr:uid="{EF863D6B-07B9-43E5-AA58-4D9EE52B38AE}"/>
    <cellStyle name="Normal 5 10 2 4 2" xfId="27834" xr:uid="{48BCBAA9-AC21-43E4-96B0-CBD2AE60F926}"/>
    <cellStyle name="Normal 5 10 2 5" xfId="19386" xr:uid="{24D3D021-4C43-4143-B087-29077C3FF248}"/>
    <cellStyle name="Normal 5 10 3" xfId="3500" xr:uid="{44CC2AFF-9A47-4350-8ED7-4AD2AAA3F5D3}"/>
    <cellStyle name="Normal 5 10 3 2" xfId="7726" xr:uid="{8BADE123-54F3-4F50-B1BE-0C574400828B}"/>
    <cellStyle name="Normal 5 10 3 2 2" xfId="16174" xr:uid="{E66BA860-AD64-4221-B94F-CB57925F09E6}"/>
    <cellStyle name="Normal 5 10 3 2 2 2" xfId="33114" xr:uid="{78B48543-396F-430B-80DC-7BEA4268E861}"/>
    <cellStyle name="Normal 5 10 3 2 3" xfId="24666" xr:uid="{5F9B3627-BCFF-4A01-84CA-67A181FDB8D9}"/>
    <cellStyle name="Normal 5 10 3 3" xfId="11950" xr:uid="{C0FFBB5F-A280-4ED2-A00E-93D5D49447DF}"/>
    <cellStyle name="Normal 5 10 3 3 2" xfId="28890" xr:uid="{3FBCF38B-7E92-4316-9F04-036930CC2533}"/>
    <cellStyle name="Normal 5 10 3 4" xfId="20442" xr:uid="{3E8BB169-5972-4183-8DA9-E4BB1B74AAC4}"/>
    <cellStyle name="Normal 5 10 4" xfId="5614" xr:uid="{B73E1273-6F53-4C1C-A57F-1A847F6D77FC}"/>
    <cellStyle name="Normal 5 10 4 2" xfId="14062" xr:uid="{00367E20-FDA3-4ACD-ABD7-6CBB97E02B63}"/>
    <cellStyle name="Normal 5 10 4 2 2" xfId="31002" xr:uid="{650423E6-8A9C-46ED-9A4D-E5028AD5CF7D}"/>
    <cellStyle name="Normal 5 10 4 3" xfId="22554" xr:uid="{068641B0-BF37-45A3-B4F8-0DC2E652B087}"/>
    <cellStyle name="Normal 5 10 5" xfId="9838" xr:uid="{26C1AEBD-452C-43FF-B29B-9B6D29C2655F}"/>
    <cellStyle name="Normal 5 10 5 2" xfId="26778" xr:uid="{DAE7C029-E93E-4AEB-83E3-6CA5FED4CAAC}"/>
    <cellStyle name="Normal 5 10 6" xfId="18330" xr:uid="{6040BBB2-FA9E-4375-8E1E-EFF680CA68B4}"/>
    <cellStyle name="Normal 5 11" xfId="1564" xr:uid="{CF3CFF74-322A-4737-8564-AA206EE6ADB2}"/>
    <cellStyle name="Normal 5 11 2" xfId="3676" xr:uid="{E2FCB2D3-2020-4DBF-8B96-E49E60DF0D86}"/>
    <cellStyle name="Normal 5 11 2 2" xfId="7902" xr:uid="{688E3AFB-764C-4864-A4DF-2CB3AC20CF84}"/>
    <cellStyle name="Normal 5 11 2 2 2" xfId="16350" xr:uid="{32FB6634-8863-4527-B96A-1606502B8D98}"/>
    <cellStyle name="Normal 5 11 2 2 2 2" xfId="33290" xr:uid="{5E8E6461-48EF-4F5B-B3D7-2AF5BE170690}"/>
    <cellStyle name="Normal 5 11 2 2 3" xfId="24842" xr:uid="{3F7330BE-3EC3-4BA4-AF7B-7F898C04B3F8}"/>
    <cellStyle name="Normal 5 11 2 3" xfId="12126" xr:uid="{82B5FA55-E7C6-411C-8120-982736AFE9FF}"/>
    <cellStyle name="Normal 5 11 2 3 2" xfId="29066" xr:uid="{AB1ECD01-2003-4FF8-BC37-F6EF45FB96AE}"/>
    <cellStyle name="Normal 5 11 2 4" xfId="20618" xr:uid="{63878011-CAD6-4440-B8D2-78B5D69DF19E}"/>
    <cellStyle name="Normal 5 11 3" xfId="5790" xr:uid="{582F6EF5-856D-4839-B2FF-A6393BF481DC}"/>
    <cellStyle name="Normal 5 11 3 2" xfId="14238" xr:uid="{75934C0D-40B8-4192-A345-7E525D81A7F0}"/>
    <cellStyle name="Normal 5 11 3 2 2" xfId="31178" xr:uid="{4CA3BFCB-FD1A-412E-ADB1-7B3333157800}"/>
    <cellStyle name="Normal 5 11 3 3" xfId="22730" xr:uid="{2E9C1320-010C-45F8-A85C-57EF2B124C17}"/>
    <cellStyle name="Normal 5 11 4" xfId="10014" xr:uid="{CFB23864-6F0B-4187-A3A1-BE4887701785}"/>
    <cellStyle name="Normal 5 11 4 2" xfId="26954" xr:uid="{8CC69DBD-CDA6-452C-84D2-CE6E0489405D}"/>
    <cellStyle name="Normal 5 11 5" xfId="18506" xr:uid="{06D6EB14-4F92-4186-871E-99D8D2A28461}"/>
    <cellStyle name="Normal 5 12" xfId="2620" xr:uid="{6753CCDA-156B-4D17-8870-DF6ABA73E747}"/>
    <cellStyle name="Normal 5 12 2" xfId="6846" xr:uid="{BB454FD2-7C75-431D-B179-ABDFC2CBEC29}"/>
    <cellStyle name="Normal 5 12 2 2" xfId="15294" xr:uid="{58FFB376-8AF6-41D1-A9EB-52CCF5965E69}"/>
    <cellStyle name="Normal 5 12 2 2 2" xfId="32234" xr:uid="{1E2BC614-BBCD-43E8-AC1A-D6328E24C744}"/>
    <cellStyle name="Normal 5 12 2 3" xfId="23786" xr:uid="{6EF3F33B-69C2-480C-B98E-A6C1BAF8CD28}"/>
    <cellStyle name="Normal 5 12 3" xfId="11070" xr:uid="{C812BEC1-C3DE-4B7A-9818-B58AF132A6A2}"/>
    <cellStyle name="Normal 5 12 3 2" xfId="28010" xr:uid="{65A105CD-FA3A-4BC2-A977-EFA5325AB02B}"/>
    <cellStyle name="Normal 5 12 4" xfId="19562" xr:uid="{579C5F62-74CA-4F67-BD63-847EDC1E1AAC}"/>
    <cellStyle name="Normal 5 13" xfId="4733" xr:uid="{4892F576-898C-4B44-8BA1-D4445F37EE29}"/>
    <cellStyle name="Normal 5 13 2" xfId="13182" xr:uid="{4661278D-4A5B-46CF-91BE-66E7AEF613B5}"/>
    <cellStyle name="Normal 5 13 2 2" xfId="30122" xr:uid="{01107B3B-0D37-49CA-A685-7CDAE415712D}"/>
    <cellStyle name="Normal 5 13 3" xfId="21674" xr:uid="{04F91236-390E-4C36-BFAD-5E1368A943E8}"/>
    <cellStyle name="Normal 5 14" xfId="8958" xr:uid="{EF897B0B-0EFE-4982-94A8-481AEDC40D80}"/>
    <cellStyle name="Normal 5 14 2" xfId="25898" xr:uid="{66598648-0AC7-4830-B8CA-F251206B2539}"/>
    <cellStyle name="Normal 5 15" xfId="17450" xr:uid="{EEA73EA0-2C1C-4601-A990-30DDE90725C3}"/>
    <cellStyle name="Normal 5 16" xfId="382" xr:uid="{C2740075-BB97-4612-9C19-85A1E4A27FA8}"/>
    <cellStyle name="Normal 5 2" xfId="383" xr:uid="{51D1B9C4-4E9B-457A-A33F-DFF1AEE184B3}"/>
    <cellStyle name="Normal 5 2 10" xfId="4734" xr:uid="{06CCDAB3-82F4-40B1-B13B-E19EDF10B791}"/>
    <cellStyle name="Normal 5 2 10 2" xfId="13183" xr:uid="{C5644BBE-C440-4292-8B1E-E7FD9598835A}"/>
    <cellStyle name="Normal 5 2 10 2 2" xfId="30123" xr:uid="{ADCC9DEE-FEAE-48EE-AC8E-9910B9196B70}"/>
    <cellStyle name="Normal 5 2 10 3" xfId="21675" xr:uid="{48EE7C16-C8E9-4F0B-B425-EA2DA1B81E55}"/>
    <cellStyle name="Normal 5 2 11" xfId="8959" xr:uid="{A7C28003-7ECB-47BE-A06C-D01B3A42E94F}"/>
    <cellStyle name="Normal 5 2 11 2" xfId="25899" xr:uid="{30AD5A13-BE08-4920-AAF2-DD4AF282B4B4}"/>
    <cellStyle name="Normal 5 2 12" xfId="17451" xr:uid="{4E087E68-9EBA-4127-BECE-361AC1E7376E}"/>
    <cellStyle name="Normal 5 2 2" xfId="384" xr:uid="{0E26CF99-05A7-45C6-91A7-361A8F8685BB}"/>
    <cellStyle name="Normal 5 2 2 10" xfId="17452" xr:uid="{5EEC82A9-E65B-4F47-AB4E-356BE30FFDAD}"/>
    <cellStyle name="Normal 5 2 2 2" xfId="680" xr:uid="{8A8714D9-B65D-4FE8-BBCA-5A7662D84E8F}"/>
    <cellStyle name="Normal 5 2 2 2 2" xfId="1032" xr:uid="{9D016EC5-446A-4AA4-98CD-A5AD6E62D9D4}"/>
    <cellStyle name="Normal 5 2 2 2 2 2" xfId="2094" xr:uid="{DD3A0966-49A3-4A49-8639-E1F2B3A4A992}"/>
    <cellStyle name="Normal 5 2 2 2 2 2 2" xfId="4206" xr:uid="{D910EA69-977B-493F-8CBF-93DADA0284AA}"/>
    <cellStyle name="Normal 5 2 2 2 2 2 2 2" xfId="8432" xr:uid="{CB1047E3-F7AC-4ACC-A178-9030E0025C54}"/>
    <cellStyle name="Normal 5 2 2 2 2 2 2 2 2" xfId="16880" xr:uid="{EA441D00-E917-4074-94BA-7B12ADAD8CC3}"/>
    <cellStyle name="Normal 5 2 2 2 2 2 2 2 2 2" xfId="33820" xr:uid="{CCD1577C-F544-4824-A3BB-CF729F405E7A}"/>
    <cellStyle name="Normal 5 2 2 2 2 2 2 2 3" xfId="25372" xr:uid="{53B305B6-6476-45E4-8953-3B346FEADEE2}"/>
    <cellStyle name="Normal 5 2 2 2 2 2 2 3" xfId="12656" xr:uid="{D94150B7-39B8-4C14-8B93-079B773A58AB}"/>
    <cellStyle name="Normal 5 2 2 2 2 2 2 3 2" xfId="29596" xr:uid="{82655F62-62EF-4A93-A742-097C44A2AD66}"/>
    <cellStyle name="Normal 5 2 2 2 2 2 2 4" xfId="21148" xr:uid="{149327BD-2EEB-4C49-A45F-945D9DAE9A12}"/>
    <cellStyle name="Normal 5 2 2 2 2 2 3" xfId="6320" xr:uid="{C2F9E085-A554-444F-9E78-574E2D767E60}"/>
    <cellStyle name="Normal 5 2 2 2 2 2 3 2" xfId="14768" xr:uid="{C0D3ACCE-E86C-445F-ABF7-C8D56206E7E5}"/>
    <cellStyle name="Normal 5 2 2 2 2 2 3 2 2" xfId="31708" xr:uid="{CF86ECC8-0508-40AF-85AF-E52EBF2F3B8E}"/>
    <cellStyle name="Normal 5 2 2 2 2 2 3 3" xfId="23260" xr:uid="{562C558F-BC21-4D54-9E61-0E74A33D5738}"/>
    <cellStyle name="Normal 5 2 2 2 2 2 4" xfId="10544" xr:uid="{388F8EA1-B4E1-4F24-A880-322F0292CE64}"/>
    <cellStyle name="Normal 5 2 2 2 2 2 4 2" xfId="27484" xr:uid="{97B5B3CE-BED7-438B-9453-1FF927CB301E}"/>
    <cellStyle name="Normal 5 2 2 2 2 2 5" xfId="19036" xr:uid="{EDDAA4FD-97C6-44C6-A16A-16027EB7D45A}"/>
    <cellStyle name="Normal 5 2 2 2 2 3" xfId="3150" xr:uid="{536DF577-DD66-47EA-A816-2C90A1BC97FF}"/>
    <cellStyle name="Normal 5 2 2 2 2 3 2" xfId="7376" xr:uid="{E8D0F5E3-C6A6-491E-B0EF-C21658463C72}"/>
    <cellStyle name="Normal 5 2 2 2 2 3 2 2" xfId="15824" xr:uid="{37198A23-BFAB-4834-BFD7-995D477634E0}"/>
    <cellStyle name="Normal 5 2 2 2 2 3 2 2 2" xfId="32764" xr:uid="{641AE2FF-69AD-461F-8772-222B82D1DDFE}"/>
    <cellStyle name="Normal 5 2 2 2 2 3 2 3" xfId="24316" xr:uid="{5D7564F0-DB5A-422A-A16F-0A8E4DC3C609}"/>
    <cellStyle name="Normal 5 2 2 2 2 3 3" xfId="11600" xr:uid="{2B55B80F-B828-432D-B684-19AC333DCB0B}"/>
    <cellStyle name="Normal 5 2 2 2 2 3 3 2" xfId="28540" xr:uid="{70A7F40E-523F-4EBC-8D62-1006928D3128}"/>
    <cellStyle name="Normal 5 2 2 2 2 3 4" xfId="20092" xr:uid="{3F77EBB7-ECEF-4634-A976-640826652C54}"/>
    <cellStyle name="Normal 5 2 2 2 2 4" xfId="5264" xr:uid="{E41DC20F-0DEC-4CA7-8E48-8669922EDF24}"/>
    <cellStyle name="Normal 5 2 2 2 2 4 2" xfId="13712" xr:uid="{815F6147-B293-456B-A905-64B2F226F0BC}"/>
    <cellStyle name="Normal 5 2 2 2 2 4 2 2" xfId="30652" xr:uid="{A9AFD582-E924-4DF2-9E05-F920B71A0EB2}"/>
    <cellStyle name="Normal 5 2 2 2 2 4 3" xfId="22204" xr:uid="{D62BF960-70EE-444A-809C-E667C8FFC7A8}"/>
    <cellStyle name="Normal 5 2 2 2 2 5" xfId="9488" xr:uid="{B90FBEC5-C735-4B70-B803-84359757DD48}"/>
    <cellStyle name="Normal 5 2 2 2 2 5 2" xfId="26428" xr:uid="{BC1BF057-DA5C-4BFC-9BD5-F1AF0C8C622E}"/>
    <cellStyle name="Normal 5 2 2 2 2 6" xfId="17980" xr:uid="{450AA489-2DB7-4BD8-B9F3-E062042E409D}"/>
    <cellStyle name="Normal 5 2 2 2 3" xfId="1742" xr:uid="{DEFB0A07-DA55-4AF3-8627-E0AFBDF44526}"/>
    <cellStyle name="Normal 5 2 2 2 3 2" xfId="3854" xr:uid="{C9B8D2F3-8224-4E1F-A793-4B0A4AE8582E}"/>
    <cellStyle name="Normal 5 2 2 2 3 2 2" xfId="8080" xr:uid="{AFF6892E-A95D-477C-8FC8-853B89EC7C5C}"/>
    <cellStyle name="Normal 5 2 2 2 3 2 2 2" xfId="16528" xr:uid="{BD39EB0D-409A-492B-8BAD-EAEAA81B429B}"/>
    <cellStyle name="Normal 5 2 2 2 3 2 2 2 2" xfId="33468" xr:uid="{EF3BC29C-37B2-4027-B488-11620D467A40}"/>
    <cellStyle name="Normal 5 2 2 2 3 2 2 3" xfId="25020" xr:uid="{D0CC6812-224A-4BD5-884D-E632967FE2E1}"/>
    <cellStyle name="Normal 5 2 2 2 3 2 3" xfId="12304" xr:uid="{318F0FFE-C68C-4D54-A348-67EB63A0CE6B}"/>
    <cellStyle name="Normal 5 2 2 2 3 2 3 2" xfId="29244" xr:uid="{DC28AF30-496D-48DA-A64B-B1DBF9C652F4}"/>
    <cellStyle name="Normal 5 2 2 2 3 2 4" xfId="20796" xr:uid="{4EDED215-C175-4DD1-9E13-50398730EE4F}"/>
    <cellStyle name="Normal 5 2 2 2 3 3" xfId="5968" xr:uid="{22674508-E77A-4EF6-A821-47B4EE328E1E}"/>
    <cellStyle name="Normal 5 2 2 2 3 3 2" xfId="14416" xr:uid="{2D2694A9-6F3C-45E5-B8B1-A98937049FAF}"/>
    <cellStyle name="Normal 5 2 2 2 3 3 2 2" xfId="31356" xr:uid="{B07EB7D3-BDEC-4E33-A383-CFA303351878}"/>
    <cellStyle name="Normal 5 2 2 2 3 3 3" xfId="22908" xr:uid="{B82B5DFD-13D9-4E64-B5C7-2E4CF7918E3A}"/>
    <cellStyle name="Normal 5 2 2 2 3 4" xfId="10192" xr:uid="{B80BA654-DA52-454A-BE7D-F9F15458C92D}"/>
    <cellStyle name="Normal 5 2 2 2 3 4 2" xfId="27132" xr:uid="{CA8376D1-52A3-450A-9E18-46E91DF96C29}"/>
    <cellStyle name="Normal 5 2 2 2 3 5" xfId="18684" xr:uid="{F4B0DF5F-6FE0-4647-AB2A-09EB10353AFA}"/>
    <cellStyle name="Normal 5 2 2 2 4" xfId="2798" xr:uid="{4F5997CC-E985-4062-A098-EAD4A6EDA0E8}"/>
    <cellStyle name="Normal 5 2 2 2 4 2" xfId="7024" xr:uid="{C2B80D61-2A34-46B8-A21C-EC8254C1AF41}"/>
    <cellStyle name="Normal 5 2 2 2 4 2 2" xfId="15472" xr:uid="{1375B166-C201-472A-8D3F-85CD6879ED44}"/>
    <cellStyle name="Normal 5 2 2 2 4 2 2 2" xfId="32412" xr:uid="{86A1C986-1442-4D3F-B563-312E1B8C5EC8}"/>
    <cellStyle name="Normal 5 2 2 2 4 2 3" xfId="23964" xr:uid="{3CCAE9E5-A9A3-4DD0-A10E-1D9046F3EBDF}"/>
    <cellStyle name="Normal 5 2 2 2 4 3" xfId="11248" xr:uid="{C0B5CA71-EEEE-4F2C-BB0B-F7B0FB068269}"/>
    <cellStyle name="Normal 5 2 2 2 4 3 2" xfId="28188" xr:uid="{2D559972-69E0-444E-A934-74A35D845B81}"/>
    <cellStyle name="Normal 5 2 2 2 4 4" xfId="19740" xr:uid="{4EFD6916-4F97-4051-A4B9-7480A42E78E7}"/>
    <cellStyle name="Normal 5 2 2 2 5" xfId="4912" xr:uid="{988D2AC6-77A7-408B-A6FF-55B072461200}"/>
    <cellStyle name="Normal 5 2 2 2 5 2" xfId="13360" xr:uid="{77D8A23E-4E42-4182-833A-940908406C47}"/>
    <cellStyle name="Normal 5 2 2 2 5 2 2" xfId="30300" xr:uid="{A40E30E2-E803-4BA4-A7C1-64F5BB705D53}"/>
    <cellStyle name="Normal 5 2 2 2 5 3" xfId="21852" xr:uid="{DBB1199E-8151-4FD0-B252-4A770A3C9040}"/>
    <cellStyle name="Normal 5 2 2 2 6" xfId="9136" xr:uid="{8AF29E10-27C8-4AA0-9F87-29D9620FD9BB}"/>
    <cellStyle name="Normal 5 2 2 2 6 2" xfId="26076" xr:uid="{D4781B29-2F83-4DE5-9E16-6D06253BA2A2}"/>
    <cellStyle name="Normal 5 2 2 2 7" xfId="17628" xr:uid="{8AB6982B-3CE3-4212-AC24-179C7301B54D}"/>
    <cellStyle name="Normal 5 2 2 3" xfId="856" xr:uid="{C48C542F-F7D9-4009-841F-B034DD0BD818}"/>
    <cellStyle name="Normal 5 2 2 3 2" xfId="1918" xr:uid="{719F70DD-F439-4414-921A-8802B0F9C1E4}"/>
    <cellStyle name="Normal 5 2 2 3 2 2" xfId="4030" xr:uid="{BC0485E6-DD11-4BAE-A21B-710E56632756}"/>
    <cellStyle name="Normal 5 2 2 3 2 2 2" xfId="8256" xr:uid="{B972009A-4F5E-417D-A0A7-E980622C4EA3}"/>
    <cellStyle name="Normal 5 2 2 3 2 2 2 2" xfId="16704" xr:uid="{920F1B9C-B3FE-45E4-AF6F-ADB562423358}"/>
    <cellStyle name="Normal 5 2 2 3 2 2 2 2 2" xfId="33644" xr:uid="{BE3D9BBE-70CC-48EF-8569-6FA2C045FF5D}"/>
    <cellStyle name="Normal 5 2 2 3 2 2 2 3" xfId="25196" xr:uid="{8DCE3A1C-63A1-49E2-8F52-55D857847BED}"/>
    <cellStyle name="Normal 5 2 2 3 2 2 3" xfId="12480" xr:uid="{F9B3017C-AF39-4CA2-9578-8FC5554C8493}"/>
    <cellStyle name="Normal 5 2 2 3 2 2 3 2" xfId="29420" xr:uid="{8AD8960E-0390-4FA3-A9E1-5367AE2B5AB8}"/>
    <cellStyle name="Normal 5 2 2 3 2 2 4" xfId="20972" xr:uid="{3C8D138A-30D2-4DC6-A4CF-F8DB50F65CB6}"/>
    <cellStyle name="Normal 5 2 2 3 2 3" xfId="6144" xr:uid="{1BD8819C-32B1-49C7-8CF8-EDFAC2C769B3}"/>
    <cellStyle name="Normal 5 2 2 3 2 3 2" xfId="14592" xr:uid="{F9D44757-4155-426B-A79C-7B682FB10492}"/>
    <cellStyle name="Normal 5 2 2 3 2 3 2 2" xfId="31532" xr:uid="{225F4571-794A-4933-8667-3C173710FB99}"/>
    <cellStyle name="Normal 5 2 2 3 2 3 3" xfId="23084" xr:uid="{E16E024D-5258-4963-A994-5C5DE9D5AAA2}"/>
    <cellStyle name="Normal 5 2 2 3 2 4" xfId="10368" xr:uid="{64C9750D-9951-4600-B55C-5827C519AB8D}"/>
    <cellStyle name="Normal 5 2 2 3 2 4 2" xfId="27308" xr:uid="{4CADED69-E669-44F6-AFB8-D46E3B5C2040}"/>
    <cellStyle name="Normal 5 2 2 3 2 5" xfId="18860" xr:uid="{17ABFE48-2C99-4147-A48B-332DEA0EF561}"/>
    <cellStyle name="Normal 5 2 2 3 3" xfId="2974" xr:uid="{9BB15795-DFC4-45A1-8408-99B81B68CC1A}"/>
    <cellStyle name="Normal 5 2 2 3 3 2" xfId="7200" xr:uid="{C1AA707F-F9DC-4237-B301-4EB1F88B2551}"/>
    <cellStyle name="Normal 5 2 2 3 3 2 2" xfId="15648" xr:uid="{6E9581E8-EFD6-4859-8E9C-BB2AC77B8066}"/>
    <cellStyle name="Normal 5 2 2 3 3 2 2 2" xfId="32588" xr:uid="{FAA18E03-5B27-456B-8F24-A4A9501D8DB6}"/>
    <cellStyle name="Normal 5 2 2 3 3 2 3" xfId="24140" xr:uid="{C4C14D0C-F2E0-49F5-A75F-79CA2B41D8E6}"/>
    <cellStyle name="Normal 5 2 2 3 3 3" xfId="11424" xr:uid="{115F867A-B5C9-4EEC-89A9-8ACEB2CFEC18}"/>
    <cellStyle name="Normal 5 2 2 3 3 3 2" xfId="28364" xr:uid="{DE610B64-786F-4E6B-B995-9A4B9F145EE1}"/>
    <cellStyle name="Normal 5 2 2 3 3 4" xfId="19916" xr:uid="{345B3717-1DD5-4101-B7F2-DC67DA5415CF}"/>
    <cellStyle name="Normal 5 2 2 3 4" xfId="5088" xr:uid="{A80FD0A8-46FC-457F-B3BE-D07AA71A4320}"/>
    <cellStyle name="Normal 5 2 2 3 4 2" xfId="13536" xr:uid="{F8AD5A73-F5DC-4A4F-BC49-02B01E4F8C41}"/>
    <cellStyle name="Normal 5 2 2 3 4 2 2" xfId="30476" xr:uid="{D2A60AE2-2382-45C1-BB56-1861EA4AF3D2}"/>
    <cellStyle name="Normal 5 2 2 3 4 3" xfId="22028" xr:uid="{B1F611AC-AFBB-48E6-AE5E-9080AD845C83}"/>
    <cellStyle name="Normal 5 2 2 3 5" xfId="9312" xr:uid="{BEE87591-F8C4-4441-A331-D9EAA7B56648}"/>
    <cellStyle name="Normal 5 2 2 3 5 2" xfId="26252" xr:uid="{DE251352-D59A-45C5-A7C6-5689E9C5BDBE}"/>
    <cellStyle name="Normal 5 2 2 3 6" xfId="17804" xr:uid="{D3C555B0-ACCA-4667-A382-1DDBB9DB6FB3}"/>
    <cellStyle name="Normal 5 2 2 4" xfId="1208" xr:uid="{F1ECD43F-9E07-41EF-9115-7474380A5C04}"/>
    <cellStyle name="Normal 5 2 2 4 2" xfId="2270" xr:uid="{9A0BF786-AF41-4A13-B92E-65CF5095D684}"/>
    <cellStyle name="Normal 5 2 2 4 2 2" xfId="4382" xr:uid="{B28F0104-FA4C-4D21-9F37-262CA8E21C95}"/>
    <cellStyle name="Normal 5 2 2 4 2 2 2" xfId="8608" xr:uid="{F929E4F7-FC0C-4504-8EB6-73BFDFD522C8}"/>
    <cellStyle name="Normal 5 2 2 4 2 2 2 2" xfId="17056" xr:uid="{9C1E1ECD-7E3E-46F3-BE7B-812B6DA3EDA2}"/>
    <cellStyle name="Normal 5 2 2 4 2 2 2 2 2" xfId="33996" xr:uid="{8DA65446-C973-4413-8993-E1CC254B9F4A}"/>
    <cellStyle name="Normal 5 2 2 4 2 2 2 3" xfId="25548" xr:uid="{BE85A30C-C726-423C-9AA3-12B79B4EFCF5}"/>
    <cellStyle name="Normal 5 2 2 4 2 2 3" xfId="12832" xr:uid="{E72A9927-FA69-4F1A-97AB-2B032E3CBF39}"/>
    <cellStyle name="Normal 5 2 2 4 2 2 3 2" xfId="29772" xr:uid="{1342D661-7D05-4556-8901-5846423000DA}"/>
    <cellStyle name="Normal 5 2 2 4 2 2 4" xfId="21324" xr:uid="{DBEAD250-1533-46EF-8793-4F7522D841CA}"/>
    <cellStyle name="Normal 5 2 2 4 2 3" xfId="6496" xr:uid="{03FD54E6-6FEA-49C0-A7E0-F6163F0D7642}"/>
    <cellStyle name="Normal 5 2 2 4 2 3 2" xfId="14944" xr:uid="{3294475C-A839-4F06-8EF0-15B7B28F1E29}"/>
    <cellStyle name="Normal 5 2 2 4 2 3 2 2" xfId="31884" xr:uid="{A4577AA9-8D27-4C25-9478-60151503B73B}"/>
    <cellStyle name="Normal 5 2 2 4 2 3 3" xfId="23436" xr:uid="{1DF1E1E9-B71F-4F90-BBCD-362983A59699}"/>
    <cellStyle name="Normal 5 2 2 4 2 4" xfId="10720" xr:uid="{D92286D4-A252-445F-AD4A-CA22CBABDE4F}"/>
    <cellStyle name="Normal 5 2 2 4 2 4 2" xfId="27660" xr:uid="{15C6AA08-5143-44B0-90A1-128C175E8820}"/>
    <cellStyle name="Normal 5 2 2 4 2 5" xfId="19212" xr:uid="{D6F0CE39-F21F-4F00-88D0-6CEE56E437A4}"/>
    <cellStyle name="Normal 5 2 2 4 3" xfId="3326" xr:uid="{03BB112C-9F3E-4278-92FC-73292770A482}"/>
    <cellStyle name="Normal 5 2 2 4 3 2" xfId="7552" xr:uid="{209876DF-ECD0-46F0-9895-4BE94DE85E47}"/>
    <cellStyle name="Normal 5 2 2 4 3 2 2" xfId="16000" xr:uid="{522541DC-C713-473B-A14D-2DE1B928454A}"/>
    <cellStyle name="Normal 5 2 2 4 3 2 2 2" xfId="32940" xr:uid="{3FFBA367-E69E-4BAA-825C-318067DF8C23}"/>
    <cellStyle name="Normal 5 2 2 4 3 2 3" xfId="24492" xr:uid="{57DE8EC2-08DB-419A-8334-A46A2D364A82}"/>
    <cellStyle name="Normal 5 2 2 4 3 3" xfId="11776" xr:uid="{A6348D23-C749-451E-A120-FC686F25E456}"/>
    <cellStyle name="Normal 5 2 2 4 3 3 2" xfId="28716" xr:uid="{09CF1A7F-9885-4923-B4A3-1C022D8877DC}"/>
    <cellStyle name="Normal 5 2 2 4 3 4" xfId="20268" xr:uid="{962DF268-A7C5-4652-888E-12046D1947B6}"/>
    <cellStyle name="Normal 5 2 2 4 4" xfId="5440" xr:uid="{782A685A-F2B1-478B-9F1B-783D7894E6B9}"/>
    <cellStyle name="Normal 5 2 2 4 4 2" xfId="13888" xr:uid="{2929CDF3-84F0-44D2-AD12-3BD7CE1E07EE}"/>
    <cellStyle name="Normal 5 2 2 4 4 2 2" xfId="30828" xr:uid="{2D7EE382-200C-49E7-A85F-28DD2B6BB4F0}"/>
    <cellStyle name="Normal 5 2 2 4 4 3" xfId="22380" xr:uid="{9B451173-B32A-48B3-B967-572BEB6E6BA0}"/>
    <cellStyle name="Normal 5 2 2 4 5" xfId="9664" xr:uid="{BC894CA0-7814-4226-B855-7AD2E346A139}"/>
    <cellStyle name="Normal 5 2 2 4 5 2" xfId="26604" xr:uid="{7B9A6160-9EAA-410A-844B-1712AD40BA87}"/>
    <cellStyle name="Normal 5 2 2 4 6" xfId="18156" xr:uid="{9667764B-D540-47B3-8BBA-CEE047719F26}"/>
    <cellStyle name="Normal 5 2 2 5" xfId="1390" xr:uid="{AEF8706A-FE24-4004-A56D-2940F0A24D62}"/>
    <cellStyle name="Normal 5 2 2 5 2" xfId="2446" xr:uid="{7DA4D7DB-CDA6-4FB4-A126-C642D5054F71}"/>
    <cellStyle name="Normal 5 2 2 5 2 2" xfId="4558" xr:uid="{F15CEFC6-A1BB-47E7-8682-A5CD9560074D}"/>
    <cellStyle name="Normal 5 2 2 5 2 2 2" xfId="8784" xr:uid="{C618EA40-8FD3-40C3-B30B-F8DA18C4A860}"/>
    <cellStyle name="Normal 5 2 2 5 2 2 2 2" xfId="17232" xr:uid="{F6F5C8A3-6489-4A0C-BBE0-2186B30681E7}"/>
    <cellStyle name="Normal 5 2 2 5 2 2 2 2 2" xfId="34172" xr:uid="{05442559-FAA9-4AC9-8E95-FF0DD8B16B34}"/>
    <cellStyle name="Normal 5 2 2 5 2 2 2 3" xfId="25724" xr:uid="{299FBC4F-BA04-4DE1-9F48-7CC06A2BC37B}"/>
    <cellStyle name="Normal 5 2 2 5 2 2 3" xfId="13008" xr:uid="{56EB979B-559A-46A8-BB0C-F7AFFAEA5214}"/>
    <cellStyle name="Normal 5 2 2 5 2 2 3 2" xfId="29948" xr:uid="{C1D2B9A6-4A25-4F87-BE80-C1F13E554320}"/>
    <cellStyle name="Normal 5 2 2 5 2 2 4" xfId="21500" xr:uid="{7B82D1C4-3ED0-41A2-B363-A9E7891E945A}"/>
    <cellStyle name="Normal 5 2 2 5 2 3" xfId="6672" xr:uid="{01F80662-92A5-4D36-98A7-4C385EB98B11}"/>
    <cellStyle name="Normal 5 2 2 5 2 3 2" xfId="15120" xr:uid="{EF59C687-6156-443A-9E94-CBEC1DDC501B}"/>
    <cellStyle name="Normal 5 2 2 5 2 3 2 2" xfId="32060" xr:uid="{154C2D52-22C9-403E-9E8F-BB0169870E28}"/>
    <cellStyle name="Normal 5 2 2 5 2 3 3" xfId="23612" xr:uid="{35024773-887B-471E-AD2D-1F3C8BCA5895}"/>
    <cellStyle name="Normal 5 2 2 5 2 4" xfId="10896" xr:uid="{171EB9CC-4429-4406-B165-11B7BBD99CA4}"/>
    <cellStyle name="Normal 5 2 2 5 2 4 2" xfId="27836" xr:uid="{D493AE3F-D302-44CB-8671-C08DB41B060C}"/>
    <cellStyle name="Normal 5 2 2 5 2 5" xfId="19388" xr:uid="{C6FAF23C-84E3-44CF-9865-C0C2CB885C91}"/>
    <cellStyle name="Normal 5 2 2 5 3" xfId="3502" xr:uid="{D6992361-73EF-412D-920B-0C58CB374D92}"/>
    <cellStyle name="Normal 5 2 2 5 3 2" xfId="7728" xr:uid="{82791C9E-D01A-4FB2-A896-F810616B57B2}"/>
    <cellStyle name="Normal 5 2 2 5 3 2 2" xfId="16176" xr:uid="{9D39DAB4-5432-4CB3-8352-126784852E1A}"/>
    <cellStyle name="Normal 5 2 2 5 3 2 2 2" xfId="33116" xr:uid="{7CB95171-04E2-4C8A-98A4-0242265F5744}"/>
    <cellStyle name="Normal 5 2 2 5 3 2 3" xfId="24668" xr:uid="{91BB9177-7549-4055-BB0C-B8001A43866D}"/>
    <cellStyle name="Normal 5 2 2 5 3 3" xfId="11952" xr:uid="{2FC9F8AA-E4E7-40CD-AFF7-67ED875652DE}"/>
    <cellStyle name="Normal 5 2 2 5 3 3 2" xfId="28892" xr:uid="{502074EA-132D-4B57-9382-8D8434720BF0}"/>
    <cellStyle name="Normal 5 2 2 5 3 4" xfId="20444" xr:uid="{99287C81-BCD3-498B-B73D-4E2F89372430}"/>
    <cellStyle name="Normal 5 2 2 5 4" xfId="5616" xr:uid="{739B0C91-D682-4C61-823B-56EC15719AD6}"/>
    <cellStyle name="Normal 5 2 2 5 4 2" xfId="14064" xr:uid="{0FE374F8-73A1-42C2-A83F-13AB686396D7}"/>
    <cellStyle name="Normal 5 2 2 5 4 2 2" xfId="31004" xr:uid="{90033A73-20D8-4C9F-B48C-AE0371C21EDB}"/>
    <cellStyle name="Normal 5 2 2 5 4 3" xfId="22556" xr:uid="{C06B27D5-BC91-44C4-8268-15C88C8EBB3A}"/>
    <cellStyle name="Normal 5 2 2 5 5" xfId="9840" xr:uid="{26E9910F-DD4A-465F-86AC-C418155E811D}"/>
    <cellStyle name="Normal 5 2 2 5 5 2" xfId="26780" xr:uid="{3D30D357-0574-4330-899B-1028284B2547}"/>
    <cellStyle name="Normal 5 2 2 5 6" xfId="18332" xr:uid="{964A090F-3388-4837-9B55-C71F31F04E40}"/>
    <cellStyle name="Normal 5 2 2 6" xfId="1566" xr:uid="{63ADE555-8867-46D9-9663-342230206B2F}"/>
    <cellStyle name="Normal 5 2 2 6 2" xfId="3678" xr:uid="{1C380502-FA59-490B-820C-4FC96716142E}"/>
    <cellStyle name="Normal 5 2 2 6 2 2" xfId="7904" xr:uid="{15B1B566-C94D-451C-92BA-C9DD7A3B0F6F}"/>
    <cellStyle name="Normal 5 2 2 6 2 2 2" xfId="16352" xr:uid="{A2638834-FF27-4DB7-89AE-BC0A5053C105}"/>
    <cellStyle name="Normal 5 2 2 6 2 2 2 2" xfId="33292" xr:uid="{16FD8366-6A9F-4492-A393-8528EEA8D594}"/>
    <cellStyle name="Normal 5 2 2 6 2 2 3" xfId="24844" xr:uid="{93E98144-7EE4-458F-AE40-3B43FB3B618A}"/>
    <cellStyle name="Normal 5 2 2 6 2 3" xfId="12128" xr:uid="{C2D5D6A7-0377-4433-BCC3-16DF168B2FD7}"/>
    <cellStyle name="Normal 5 2 2 6 2 3 2" xfId="29068" xr:uid="{CED2F6FD-D801-4FD2-BB75-51FE6CFDDABD}"/>
    <cellStyle name="Normal 5 2 2 6 2 4" xfId="20620" xr:uid="{5A545BCF-0203-4C63-80E8-CB95CD3732CF}"/>
    <cellStyle name="Normal 5 2 2 6 3" xfId="5792" xr:uid="{753A625A-EC78-49ED-8E1F-7ADADD7C4A2A}"/>
    <cellStyle name="Normal 5 2 2 6 3 2" xfId="14240" xr:uid="{779163E3-A412-4FC0-A46E-12A266BBA5D7}"/>
    <cellStyle name="Normal 5 2 2 6 3 2 2" xfId="31180" xr:uid="{A9E4642C-A74F-4647-9590-DB196C619593}"/>
    <cellStyle name="Normal 5 2 2 6 3 3" xfId="22732" xr:uid="{5A82219E-A5FF-4493-9BF1-2939B9488B63}"/>
    <cellStyle name="Normal 5 2 2 6 4" xfId="10016" xr:uid="{73A045F9-FD7B-48C9-BA39-FFD0C91CCBCF}"/>
    <cellStyle name="Normal 5 2 2 6 4 2" xfId="26956" xr:uid="{73DB0113-3D05-488F-A840-DDDC24B7CD59}"/>
    <cellStyle name="Normal 5 2 2 6 5" xfId="18508" xr:uid="{D9D5068D-AD82-4EB7-AAD5-710FFBCCA07A}"/>
    <cellStyle name="Normal 5 2 2 7" xfId="2622" xr:uid="{C9E7E115-A34F-4C88-8A26-A3A4F4BA755C}"/>
    <cellStyle name="Normal 5 2 2 7 2" xfId="6848" xr:uid="{FE9AA2D2-4EB4-4529-BEF7-9FF2E1833836}"/>
    <cellStyle name="Normal 5 2 2 7 2 2" xfId="15296" xr:uid="{856D3861-F433-4140-924A-B3E03893A605}"/>
    <cellStyle name="Normal 5 2 2 7 2 2 2" xfId="32236" xr:uid="{69BA0EF3-BD30-4664-BDA4-8ACD57FFB8AA}"/>
    <cellStyle name="Normal 5 2 2 7 2 3" xfId="23788" xr:uid="{C1A0CD8D-A412-4EB0-B257-7F56597AC726}"/>
    <cellStyle name="Normal 5 2 2 7 3" xfId="11072" xr:uid="{736BCA15-7F39-43A6-884C-4FFDAA2C566D}"/>
    <cellStyle name="Normal 5 2 2 7 3 2" xfId="28012" xr:uid="{0BDE2AE8-42F5-443C-AF87-97EB16E26DEE}"/>
    <cellStyle name="Normal 5 2 2 7 4" xfId="19564" xr:uid="{9FBD0E48-97C5-467A-8B56-F8DD00087266}"/>
    <cellStyle name="Normal 5 2 2 8" xfId="4735" xr:uid="{7FA8500A-66F1-4DD1-BA1B-6B427A9E002A}"/>
    <cellStyle name="Normal 5 2 2 8 2" xfId="13184" xr:uid="{EA7DD713-580C-4E3C-89D3-FDA0DB235AF4}"/>
    <cellStyle name="Normal 5 2 2 8 2 2" xfId="30124" xr:uid="{BDD2FB40-3466-43B9-B74E-F66579207CEA}"/>
    <cellStyle name="Normal 5 2 2 8 3" xfId="21676" xr:uid="{A1E27B5A-D81A-4BAD-B301-6DFEBA7B9B46}"/>
    <cellStyle name="Normal 5 2 2 9" xfId="8960" xr:uid="{C14B92C6-3122-47E3-8A3E-13F1F2E19FB0}"/>
    <cellStyle name="Normal 5 2 2 9 2" xfId="25900" xr:uid="{543A2F1F-7968-4E59-AC1D-41AABD943437}"/>
    <cellStyle name="Normal 5 2 3" xfId="385" xr:uid="{3721A9D1-6F37-4F87-97BD-BC90563B4187}"/>
    <cellStyle name="Normal 5 2 3 10" xfId="17453" xr:uid="{51D0BDD6-07CE-47DF-AD12-0127D72B1662}"/>
    <cellStyle name="Normal 5 2 3 2" xfId="681" xr:uid="{8BFED893-50ED-4B76-87DF-4E61D934380D}"/>
    <cellStyle name="Normal 5 2 3 2 2" xfId="1033" xr:uid="{2652702F-CC7B-40DF-AF7D-3BB5594BA259}"/>
    <cellStyle name="Normal 5 2 3 2 2 2" xfId="2095" xr:uid="{A86EB7A8-CD77-4DB9-B676-5365304CCB43}"/>
    <cellStyle name="Normal 5 2 3 2 2 2 2" xfId="4207" xr:uid="{7CB2D5F4-0998-4960-978A-5D502FB56572}"/>
    <cellStyle name="Normal 5 2 3 2 2 2 2 2" xfId="8433" xr:uid="{688EAC39-E1C1-460E-9A0C-0634395FF6E1}"/>
    <cellStyle name="Normal 5 2 3 2 2 2 2 2 2" xfId="16881" xr:uid="{A53CEB31-3AD3-47EA-A219-CD31B7F459E3}"/>
    <cellStyle name="Normal 5 2 3 2 2 2 2 2 2 2" xfId="33821" xr:uid="{AFDFC4D5-13D2-41EC-8E90-508705393038}"/>
    <cellStyle name="Normal 5 2 3 2 2 2 2 2 3" xfId="25373" xr:uid="{84187A8B-BF07-4341-BBD9-AC6E750E4533}"/>
    <cellStyle name="Normal 5 2 3 2 2 2 2 3" xfId="12657" xr:uid="{8447AD2F-9660-43AE-9639-BA3771FB7E85}"/>
    <cellStyle name="Normal 5 2 3 2 2 2 2 3 2" xfId="29597" xr:uid="{5209E231-58F3-436B-86A6-E0CA7E2F88B8}"/>
    <cellStyle name="Normal 5 2 3 2 2 2 2 4" xfId="21149" xr:uid="{C4DE2752-1398-4DA7-80DA-0AE3AE9E55B2}"/>
    <cellStyle name="Normal 5 2 3 2 2 2 3" xfId="6321" xr:uid="{33B1BCDC-F13C-4FB6-B0D6-09B2E29245AC}"/>
    <cellStyle name="Normal 5 2 3 2 2 2 3 2" xfId="14769" xr:uid="{C51750CD-67E0-4A7D-AA87-7079FD144BD7}"/>
    <cellStyle name="Normal 5 2 3 2 2 2 3 2 2" xfId="31709" xr:uid="{723A5291-AA60-46FA-9180-C5927083E24D}"/>
    <cellStyle name="Normal 5 2 3 2 2 2 3 3" xfId="23261" xr:uid="{A7AA109A-5AA0-4CD1-8C77-33E5109D6E75}"/>
    <cellStyle name="Normal 5 2 3 2 2 2 4" xfId="10545" xr:uid="{88901DFC-4545-4732-B8E6-DC0E573C92DE}"/>
    <cellStyle name="Normal 5 2 3 2 2 2 4 2" xfId="27485" xr:uid="{B817AB44-53EF-4409-BC76-14A505186257}"/>
    <cellStyle name="Normal 5 2 3 2 2 2 5" xfId="19037" xr:uid="{FE4DC3E5-87EE-48EE-BBB5-A04D0F45D143}"/>
    <cellStyle name="Normal 5 2 3 2 2 3" xfId="3151" xr:uid="{3EABAE29-515E-4DE0-860F-F421315375A5}"/>
    <cellStyle name="Normal 5 2 3 2 2 3 2" xfId="7377" xr:uid="{748C40B4-4943-4C6A-ABD7-11BFFDB5A81F}"/>
    <cellStyle name="Normal 5 2 3 2 2 3 2 2" xfId="15825" xr:uid="{BE6ACB03-57DC-4C2E-8AE1-45640EEE5002}"/>
    <cellStyle name="Normal 5 2 3 2 2 3 2 2 2" xfId="32765" xr:uid="{A9E2E26A-5204-439E-B405-99EEE2D1B6D6}"/>
    <cellStyle name="Normal 5 2 3 2 2 3 2 3" xfId="24317" xr:uid="{8F707B16-5EE4-4B72-83D9-6F0E5D167FDC}"/>
    <cellStyle name="Normal 5 2 3 2 2 3 3" xfId="11601" xr:uid="{E429709A-9D1F-48CA-BC02-C7D61218443F}"/>
    <cellStyle name="Normal 5 2 3 2 2 3 3 2" xfId="28541" xr:uid="{F2FE5E81-49D7-4444-93CD-E0C119D4BC81}"/>
    <cellStyle name="Normal 5 2 3 2 2 3 4" xfId="20093" xr:uid="{F56B8E94-3499-494B-AD1C-2DEAE32FA541}"/>
    <cellStyle name="Normal 5 2 3 2 2 4" xfId="5265" xr:uid="{6565CFD3-93D8-47FF-B894-A945B73743F4}"/>
    <cellStyle name="Normal 5 2 3 2 2 4 2" xfId="13713" xr:uid="{FA1270C8-F95A-405F-82CD-02208E471542}"/>
    <cellStyle name="Normal 5 2 3 2 2 4 2 2" xfId="30653" xr:uid="{186A42D8-2339-4D51-B1BB-70C5BCA15E87}"/>
    <cellStyle name="Normal 5 2 3 2 2 4 3" xfId="22205" xr:uid="{E5EBD94F-0B57-423B-A3AB-49022DCC0FEE}"/>
    <cellStyle name="Normal 5 2 3 2 2 5" xfId="9489" xr:uid="{FB9C5FAF-6438-465D-B523-3BC3EF6B58C8}"/>
    <cellStyle name="Normal 5 2 3 2 2 5 2" xfId="26429" xr:uid="{F1B62894-75FD-48A7-B92F-76CFADC01058}"/>
    <cellStyle name="Normal 5 2 3 2 2 6" xfId="17981" xr:uid="{FBE63E31-FD31-4EF7-A3CE-125F41B136B7}"/>
    <cellStyle name="Normal 5 2 3 2 3" xfId="1743" xr:uid="{41F808EA-20E6-40E1-895A-7ADA8FDFCFC6}"/>
    <cellStyle name="Normal 5 2 3 2 3 2" xfId="3855" xr:uid="{567330E6-7240-4EA0-9FDE-B3AD7184FB19}"/>
    <cellStyle name="Normal 5 2 3 2 3 2 2" xfId="8081" xr:uid="{6208AC80-42F1-4602-A358-6946FE85491A}"/>
    <cellStyle name="Normal 5 2 3 2 3 2 2 2" xfId="16529" xr:uid="{D15C1258-312C-4F1A-BB54-30AE463A4CA9}"/>
    <cellStyle name="Normal 5 2 3 2 3 2 2 2 2" xfId="33469" xr:uid="{14C2E564-2381-444A-8CEE-696D7ABB04C3}"/>
    <cellStyle name="Normal 5 2 3 2 3 2 2 3" xfId="25021" xr:uid="{137BDEA0-1AB3-495E-B724-1486E4590482}"/>
    <cellStyle name="Normal 5 2 3 2 3 2 3" xfId="12305" xr:uid="{4CEB5742-7B9D-42E2-A344-96A93F49142B}"/>
    <cellStyle name="Normal 5 2 3 2 3 2 3 2" xfId="29245" xr:uid="{A9D7126A-DCCE-46BB-BB69-209081C91917}"/>
    <cellStyle name="Normal 5 2 3 2 3 2 4" xfId="20797" xr:uid="{38A3F81F-F562-4123-AD5F-7B20112DACCA}"/>
    <cellStyle name="Normal 5 2 3 2 3 3" xfId="5969" xr:uid="{11ACC8DB-3460-4897-9755-ED067FC2B88C}"/>
    <cellStyle name="Normal 5 2 3 2 3 3 2" xfId="14417" xr:uid="{260D04D5-9025-40F7-8815-4590C6582DBF}"/>
    <cellStyle name="Normal 5 2 3 2 3 3 2 2" xfId="31357" xr:uid="{F23B83A8-54C4-4745-88DD-8F2F0946DC82}"/>
    <cellStyle name="Normal 5 2 3 2 3 3 3" xfId="22909" xr:uid="{DB1464AB-7472-49F4-B667-E661A2523E26}"/>
    <cellStyle name="Normal 5 2 3 2 3 4" xfId="10193" xr:uid="{6FC66549-E249-40CE-8B4C-AF045AD33B3D}"/>
    <cellStyle name="Normal 5 2 3 2 3 4 2" xfId="27133" xr:uid="{972E73CF-28FB-42B8-87A8-5B3DF339DD75}"/>
    <cellStyle name="Normal 5 2 3 2 3 5" xfId="18685" xr:uid="{3A24938A-F656-429E-A0C5-D36094DAA516}"/>
    <cellStyle name="Normal 5 2 3 2 4" xfId="2799" xr:uid="{023B395A-01EC-4107-970B-0D434BA13071}"/>
    <cellStyle name="Normal 5 2 3 2 4 2" xfId="7025" xr:uid="{64CDD50F-1662-4AEB-99F2-4293F15596A0}"/>
    <cellStyle name="Normal 5 2 3 2 4 2 2" xfId="15473" xr:uid="{F8F15008-37B7-4C2B-8A67-C827E9E7615A}"/>
    <cellStyle name="Normal 5 2 3 2 4 2 2 2" xfId="32413" xr:uid="{977BC12E-1563-4DC1-888D-86F57910D532}"/>
    <cellStyle name="Normal 5 2 3 2 4 2 3" xfId="23965" xr:uid="{53A054B4-352D-4874-BCB0-0629CA04FA7F}"/>
    <cellStyle name="Normal 5 2 3 2 4 3" xfId="11249" xr:uid="{49E2E355-4694-44FA-A4A2-82F6F0F01E1D}"/>
    <cellStyle name="Normal 5 2 3 2 4 3 2" xfId="28189" xr:uid="{ABD182FF-4022-4D67-BA71-3F50E9EDD76C}"/>
    <cellStyle name="Normal 5 2 3 2 4 4" xfId="19741" xr:uid="{0A8E59F2-58E6-44F8-8338-68412F66441D}"/>
    <cellStyle name="Normal 5 2 3 2 5" xfId="4913" xr:uid="{1C2708BA-B262-4E4D-A766-1CCC75378600}"/>
    <cellStyle name="Normal 5 2 3 2 5 2" xfId="13361" xr:uid="{C2D5B32D-989E-4E98-A6D3-5C3A4F9C84E5}"/>
    <cellStyle name="Normal 5 2 3 2 5 2 2" xfId="30301" xr:uid="{DE04C368-FE76-490A-95B7-88CC745D91B0}"/>
    <cellStyle name="Normal 5 2 3 2 5 3" xfId="21853" xr:uid="{78F9CEB0-75F6-45C4-9E22-33B567CC86B1}"/>
    <cellStyle name="Normal 5 2 3 2 6" xfId="9137" xr:uid="{6AB5A73C-2988-413E-90F0-634D5C34178E}"/>
    <cellStyle name="Normal 5 2 3 2 6 2" xfId="26077" xr:uid="{9DD5699A-AED8-47EE-8B25-F3766F72BC45}"/>
    <cellStyle name="Normal 5 2 3 2 7" xfId="17629" xr:uid="{6E481AE5-CBED-4B8B-903A-40FB14191860}"/>
    <cellStyle name="Normal 5 2 3 3" xfId="857" xr:uid="{CCF33421-581C-4894-BBDD-C91F9A77BFF0}"/>
    <cellStyle name="Normal 5 2 3 3 2" xfId="1919" xr:uid="{A5804E56-0DF1-4D84-B0F1-3D879F57EC4C}"/>
    <cellStyle name="Normal 5 2 3 3 2 2" xfId="4031" xr:uid="{E529251C-90B4-41DD-B973-851AF9F1E8FB}"/>
    <cellStyle name="Normal 5 2 3 3 2 2 2" xfId="8257" xr:uid="{F41778EF-9664-463B-9549-0221D945C143}"/>
    <cellStyle name="Normal 5 2 3 3 2 2 2 2" xfId="16705" xr:uid="{8ABF2181-73D0-42ED-A606-F82F6717CB88}"/>
    <cellStyle name="Normal 5 2 3 3 2 2 2 2 2" xfId="33645" xr:uid="{9B9CA2EC-9FE3-441D-8448-282BF773AA4F}"/>
    <cellStyle name="Normal 5 2 3 3 2 2 2 3" xfId="25197" xr:uid="{22A2165C-426C-4A59-A3B5-9F7FEB84E3FC}"/>
    <cellStyle name="Normal 5 2 3 3 2 2 3" xfId="12481" xr:uid="{D6C93D3E-FF1A-498A-AD36-E07FB684456E}"/>
    <cellStyle name="Normal 5 2 3 3 2 2 3 2" xfId="29421" xr:uid="{20962668-6FE2-4C89-AB93-3DFB5F32B4F3}"/>
    <cellStyle name="Normal 5 2 3 3 2 2 4" xfId="20973" xr:uid="{07C1D045-D83A-476A-8F6E-6C2C92B90B11}"/>
    <cellStyle name="Normal 5 2 3 3 2 3" xfId="6145" xr:uid="{D0DE4052-EA56-4B91-B34F-B074570F50E5}"/>
    <cellStyle name="Normal 5 2 3 3 2 3 2" xfId="14593" xr:uid="{C9E3C33E-90E1-4010-A5A4-BE3B43985F64}"/>
    <cellStyle name="Normal 5 2 3 3 2 3 2 2" xfId="31533" xr:uid="{70106EA1-C5A3-4CEB-ABBF-3DB3BD836E62}"/>
    <cellStyle name="Normal 5 2 3 3 2 3 3" xfId="23085" xr:uid="{8C047FAB-E3BC-4064-A928-D7472BDB08AF}"/>
    <cellStyle name="Normal 5 2 3 3 2 4" xfId="10369" xr:uid="{0B6FC34C-2BDA-4173-84B4-C2E08AE5BCC5}"/>
    <cellStyle name="Normal 5 2 3 3 2 4 2" xfId="27309" xr:uid="{B12E6FF9-9CBB-4112-8CFB-FD872AE3424B}"/>
    <cellStyle name="Normal 5 2 3 3 2 5" xfId="18861" xr:uid="{7D45320A-671B-4C27-8CB8-433F97F444A0}"/>
    <cellStyle name="Normal 5 2 3 3 3" xfId="2975" xr:uid="{5D2961DD-42A0-4ABC-BAB7-44BDBA610272}"/>
    <cellStyle name="Normal 5 2 3 3 3 2" xfId="7201" xr:uid="{A684379D-DA53-4E21-B07F-62B41CE1F6B1}"/>
    <cellStyle name="Normal 5 2 3 3 3 2 2" xfId="15649" xr:uid="{7948670B-CF5A-4EE1-9D7B-6C8774CAD173}"/>
    <cellStyle name="Normal 5 2 3 3 3 2 2 2" xfId="32589" xr:uid="{61866C95-C141-4F9B-8F78-318165CD2DF2}"/>
    <cellStyle name="Normal 5 2 3 3 3 2 3" xfId="24141" xr:uid="{764211F8-0213-42F2-A764-5BDC5D787188}"/>
    <cellStyle name="Normal 5 2 3 3 3 3" xfId="11425" xr:uid="{7C95323E-995B-49B4-81E8-BA8BB96224AD}"/>
    <cellStyle name="Normal 5 2 3 3 3 3 2" xfId="28365" xr:uid="{F4674568-4ADC-4762-8D8F-360E50F7C621}"/>
    <cellStyle name="Normal 5 2 3 3 3 4" xfId="19917" xr:uid="{D097C489-67BA-4306-A90B-207F2F5BBED9}"/>
    <cellStyle name="Normal 5 2 3 3 4" xfId="5089" xr:uid="{E70FF2F2-FDB6-4AFE-8B67-E91BAA3B70DB}"/>
    <cellStyle name="Normal 5 2 3 3 4 2" xfId="13537" xr:uid="{0E643560-5C1B-49BC-873B-13AC1AD9D1AF}"/>
    <cellStyle name="Normal 5 2 3 3 4 2 2" xfId="30477" xr:uid="{E1BCCE52-94FF-4309-A820-176F21CFBE5B}"/>
    <cellStyle name="Normal 5 2 3 3 4 3" xfId="22029" xr:uid="{FBA361E9-C540-4E57-BAD4-8E4063C22FE9}"/>
    <cellStyle name="Normal 5 2 3 3 5" xfId="9313" xr:uid="{FB4A7866-7BF5-40B7-9A7C-D5907993A042}"/>
    <cellStyle name="Normal 5 2 3 3 5 2" xfId="26253" xr:uid="{B7B7CA8E-B579-4840-BABA-39DD8779E69A}"/>
    <cellStyle name="Normal 5 2 3 3 6" xfId="17805" xr:uid="{F0A4E5B3-4091-481A-86D5-A612623B2DAD}"/>
    <cellStyle name="Normal 5 2 3 4" xfId="1209" xr:uid="{3557DFDA-491A-4BB4-BA29-2416D18B447A}"/>
    <cellStyle name="Normal 5 2 3 4 2" xfId="2271" xr:uid="{37A7A7B6-EC3D-418B-93B0-EE0AADD62000}"/>
    <cellStyle name="Normal 5 2 3 4 2 2" xfId="4383" xr:uid="{E47D985E-6DF3-4CA6-BB12-D4895BA86FD2}"/>
    <cellStyle name="Normal 5 2 3 4 2 2 2" xfId="8609" xr:uid="{83524F3B-E3F7-487A-A8A8-51765DCF852F}"/>
    <cellStyle name="Normal 5 2 3 4 2 2 2 2" xfId="17057" xr:uid="{81029083-6128-4711-99DF-28EBF697B3D7}"/>
    <cellStyle name="Normal 5 2 3 4 2 2 2 2 2" xfId="33997" xr:uid="{B5702176-920A-4B5A-96A6-64BC1970AE9C}"/>
    <cellStyle name="Normal 5 2 3 4 2 2 2 3" xfId="25549" xr:uid="{ACC64FFC-04CF-41C0-B0CB-5026EF26BDAF}"/>
    <cellStyle name="Normal 5 2 3 4 2 2 3" xfId="12833" xr:uid="{6B4F76D8-0B26-49A0-9CF4-B701B532877D}"/>
    <cellStyle name="Normal 5 2 3 4 2 2 3 2" xfId="29773" xr:uid="{D85719CB-3C30-4A17-BCF1-3BEB414D34BB}"/>
    <cellStyle name="Normal 5 2 3 4 2 2 4" xfId="21325" xr:uid="{12AC5EF4-F32B-40E8-8E69-099AC739AC56}"/>
    <cellStyle name="Normal 5 2 3 4 2 3" xfId="6497" xr:uid="{4A81EB2C-1171-48C6-B7C4-B3A0512E02BA}"/>
    <cellStyle name="Normal 5 2 3 4 2 3 2" xfId="14945" xr:uid="{C1EFE43F-001B-4A94-B9D5-7FFAD623535E}"/>
    <cellStyle name="Normal 5 2 3 4 2 3 2 2" xfId="31885" xr:uid="{5E4A725C-A3EB-4EB1-8C4B-ED192A27D32B}"/>
    <cellStyle name="Normal 5 2 3 4 2 3 3" xfId="23437" xr:uid="{65DDD69A-2832-4388-8EF6-35FF1A2CAD08}"/>
    <cellStyle name="Normal 5 2 3 4 2 4" xfId="10721" xr:uid="{67C5E27A-F77D-41FA-B13F-ABCDC0E8BDBC}"/>
    <cellStyle name="Normal 5 2 3 4 2 4 2" xfId="27661" xr:uid="{FA240700-57D5-4A8D-BEDC-F06A94233653}"/>
    <cellStyle name="Normal 5 2 3 4 2 5" xfId="19213" xr:uid="{5A03EA99-6CC0-4F7C-AFC5-CBC7BEF83522}"/>
    <cellStyle name="Normal 5 2 3 4 3" xfId="3327" xr:uid="{2F68E33F-6A8D-440A-8078-53417BF00DAD}"/>
    <cellStyle name="Normal 5 2 3 4 3 2" xfId="7553" xr:uid="{5DED0382-3528-4064-A910-8FC2AC94BE46}"/>
    <cellStyle name="Normal 5 2 3 4 3 2 2" xfId="16001" xr:uid="{B86A68D2-3293-47FF-9208-C63CE5F710F3}"/>
    <cellStyle name="Normal 5 2 3 4 3 2 2 2" xfId="32941" xr:uid="{099E74F5-B222-403D-A274-A332AE96971A}"/>
    <cellStyle name="Normal 5 2 3 4 3 2 3" xfId="24493" xr:uid="{77B0FF34-2618-4F09-89A3-94AB614910E5}"/>
    <cellStyle name="Normal 5 2 3 4 3 3" xfId="11777" xr:uid="{4A2CE12B-5804-4FF4-A90F-317F2021567B}"/>
    <cellStyle name="Normal 5 2 3 4 3 3 2" xfId="28717" xr:uid="{F1B947BC-CF49-44BA-A786-95E434172F6A}"/>
    <cellStyle name="Normal 5 2 3 4 3 4" xfId="20269" xr:uid="{23AB05EA-989D-476E-97EE-769E9E56E54D}"/>
    <cellStyle name="Normal 5 2 3 4 4" xfId="5441" xr:uid="{54867307-2FDF-4C7A-BC9F-912E0D2B8D33}"/>
    <cellStyle name="Normal 5 2 3 4 4 2" xfId="13889" xr:uid="{206AE5FA-C01E-4224-90B7-49510DDC44B2}"/>
    <cellStyle name="Normal 5 2 3 4 4 2 2" xfId="30829" xr:uid="{35E07D02-76C9-4E8E-BC2D-DA0F5188C0B2}"/>
    <cellStyle name="Normal 5 2 3 4 4 3" xfId="22381" xr:uid="{842E6692-A669-4E09-B740-6FEEB6DB1401}"/>
    <cellStyle name="Normal 5 2 3 4 5" xfId="9665" xr:uid="{DF8775D7-B72C-4E28-954C-607B60539302}"/>
    <cellStyle name="Normal 5 2 3 4 5 2" xfId="26605" xr:uid="{C1ACA8C6-9334-4FB6-B821-0A1967CCC874}"/>
    <cellStyle name="Normal 5 2 3 4 6" xfId="18157" xr:uid="{360C614A-68AB-4250-908C-5BCA829816B4}"/>
    <cellStyle name="Normal 5 2 3 5" xfId="1391" xr:uid="{E6E25F5C-3FA1-4182-A83F-4E610D066C20}"/>
    <cellStyle name="Normal 5 2 3 5 2" xfId="2447" xr:uid="{528DE989-F9F1-47CE-880F-81C37424F437}"/>
    <cellStyle name="Normal 5 2 3 5 2 2" xfId="4559" xr:uid="{037CEFEC-E1D5-4A24-AE17-A2DAD1FFD3BE}"/>
    <cellStyle name="Normal 5 2 3 5 2 2 2" xfId="8785" xr:uid="{B726363E-2E57-4F65-99EC-6CCE15ADCDC1}"/>
    <cellStyle name="Normal 5 2 3 5 2 2 2 2" xfId="17233" xr:uid="{60F8AD2A-9B97-4AF8-A5B4-DF2CD71D154C}"/>
    <cellStyle name="Normal 5 2 3 5 2 2 2 2 2" xfId="34173" xr:uid="{B85FAA02-FE0C-4BB4-BBD2-1890FE680D19}"/>
    <cellStyle name="Normal 5 2 3 5 2 2 2 3" xfId="25725" xr:uid="{3803666D-90B0-43F9-BEFF-4C049BD7040E}"/>
    <cellStyle name="Normal 5 2 3 5 2 2 3" xfId="13009" xr:uid="{4656E0A2-45AE-4EC5-8C94-85FD5DCB6EAA}"/>
    <cellStyle name="Normal 5 2 3 5 2 2 3 2" xfId="29949" xr:uid="{3E5DFBEB-59FA-45EA-AF23-F1625AF3683F}"/>
    <cellStyle name="Normal 5 2 3 5 2 2 4" xfId="21501" xr:uid="{D9506814-B038-45B9-87CD-7B6BD3F049E6}"/>
    <cellStyle name="Normal 5 2 3 5 2 3" xfId="6673" xr:uid="{2B5F55C5-33F7-488B-A26A-91C3BC4EB3BF}"/>
    <cellStyle name="Normal 5 2 3 5 2 3 2" xfId="15121" xr:uid="{3773CF72-DE9F-4E9A-A3FB-176DDDC7EFD0}"/>
    <cellStyle name="Normal 5 2 3 5 2 3 2 2" xfId="32061" xr:uid="{C90BA77D-EB5D-436D-A07D-B712FD2C25DB}"/>
    <cellStyle name="Normal 5 2 3 5 2 3 3" xfId="23613" xr:uid="{8D24145D-E9D5-4374-A537-26C13F62AECD}"/>
    <cellStyle name="Normal 5 2 3 5 2 4" xfId="10897" xr:uid="{AE357286-CA0A-4E66-9498-73683261BFB8}"/>
    <cellStyle name="Normal 5 2 3 5 2 4 2" xfId="27837" xr:uid="{F7491B2F-DF38-45F2-A1E9-22C8B954BB1F}"/>
    <cellStyle name="Normal 5 2 3 5 2 5" xfId="19389" xr:uid="{48D7B104-9972-40BF-A15F-025F7A158751}"/>
    <cellStyle name="Normal 5 2 3 5 3" xfId="3503" xr:uid="{57340028-FA24-4D69-805F-4EB991170914}"/>
    <cellStyle name="Normal 5 2 3 5 3 2" xfId="7729" xr:uid="{5787E36C-ACAF-47EC-9068-B14B8F91DF35}"/>
    <cellStyle name="Normal 5 2 3 5 3 2 2" xfId="16177" xr:uid="{6AE6F439-80C6-4EAC-B43F-7FE7F44CC6BD}"/>
    <cellStyle name="Normal 5 2 3 5 3 2 2 2" xfId="33117" xr:uid="{491FDEBD-2B4B-4E68-A2FA-E20B6016D0AF}"/>
    <cellStyle name="Normal 5 2 3 5 3 2 3" xfId="24669" xr:uid="{DFC77C8D-BD23-40AD-94E3-38317286C8D7}"/>
    <cellStyle name="Normal 5 2 3 5 3 3" xfId="11953" xr:uid="{A3A27326-DC7B-4BA2-902B-49A274999A0A}"/>
    <cellStyle name="Normal 5 2 3 5 3 3 2" xfId="28893" xr:uid="{899241C7-D623-485C-BE07-D9C87D376CAB}"/>
    <cellStyle name="Normal 5 2 3 5 3 4" xfId="20445" xr:uid="{2D77CCD2-6B88-4396-828F-60240D3E35CF}"/>
    <cellStyle name="Normal 5 2 3 5 4" xfId="5617" xr:uid="{7ED6A071-5327-4F94-83CF-9648FCA3232F}"/>
    <cellStyle name="Normal 5 2 3 5 4 2" xfId="14065" xr:uid="{418EE57F-80EF-4F4D-8655-3E7F3B2B6133}"/>
    <cellStyle name="Normal 5 2 3 5 4 2 2" xfId="31005" xr:uid="{6B70A220-6FC7-4BF1-828B-9494AA9FBD78}"/>
    <cellStyle name="Normal 5 2 3 5 4 3" xfId="22557" xr:uid="{E80B1AA6-8196-4C16-AE2B-E8AD8A63DF29}"/>
    <cellStyle name="Normal 5 2 3 5 5" xfId="9841" xr:uid="{8E19E2A9-7CF6-43A9-8556-41E41B4F425B}"/>
    <cellStyle name="Normal 5 2 3 5 5 2" xfId="26781" xr:uid="{1A09DD26-042D-4FDB-9C1A-A706FE5AF16C}"/>
    <cellStyle name="Normal 5 2 3 5 6" xfId="18333" xr:uid="{59AA9BCA-06AE-4617-8E67-563459776323}"/>
    <cellStyle name="Normal 5 2 3 6" xfId="1567" xr:uid="{8834B77E-CFF0-44A2-BAA7-8027D4E3C352}"/>
    <cellStyle name="Normal 5 2 3 6 2" xfId="3679" xr:uid="{2B1A8329-1007-44D2-88B2-E6F3E9445FA3}"/>
    <cellStyle name="Normal 5 2 3 6 2 2" xfId="7905" xr:uid="{B3CE5048-2A4A-4F7E-A653-3D4AA3E3CD2F}"/>
    <cellStyle name="Normal 5 2 3 6 2 2 2" xfId="16353" xr:uid="{4BD8EC23-E269-40E7-9AC8-A84C3D295475}"/>
    <cellStyle name="Normal 5 2 3 6 2 2 2 2" xfId="33293" xr:uid="{E901E896-9C8B-41EF-8FEB-DEBEBBADF3D9}"/>
    <cellStyle name="Normal 5 2 3 6 2 2 3" xfId="24845" xr:uid="{119447A8-E840-4B5B-9280-C4C836A54A1F}"/>
    <cellStyle name="Normal 5 2 3 6 2 3" xfId="12129" xr:uid="{5C3A3736-A3BB-4A6A-9C19-74A27EE1A26E}"/>
    <cellStyle name="Normal 5 2 3 6 2 3 2" xfId="29069" xr:uid="{363A9BAA-A42D-4226-8209-56928E8E6AE5}"/>
    <cellStyle name="Normal 5 2 3 6 2 4" xfId="20621" xr:uid="{84D2CCDA-F158-4B0A-87CB-BBBFD6EEDA36}"/>
    <cellStyle name="Normal 5 2 3 6 3" xfId="5793" xr:uid="{C4402040-EB70-4D35-9CC3-D9C6043EBBBE}"/>
    <cellStyle name="Normal 5 2 3 6 3 2" xfId="14241" xr:uid="{2853E9DF-3DC9-4851-B513-B30702D12EA5}"/>
    <cellStyle name="Normal 5 2 3 6 3 2 2" xfId="31181" xr:uid="{40137778-3FC3-4F25-9242-26C1DD37848C}"/>
    <cellStyle name="Normal 5 2 3 6 3 3" xfId="22733" xr:uid="{2F7F339B-B0AC-42FF-B83E-12D1E8CCEF82}"/>
    <cellStyle name="Normal 5 2 3 6 4" xfId="10017" xr:uid="{54053CAF-D30D-4737-B085-68D91D463FFD}"/>
    <cellStyle name="Normal 5 2 3 6 4 2" xfId="26957" xr:uid="{80E852C7-05A2-4339-8E30-F350A136985E}"/>
    <cellStyle name="Normal 5 2 3 6 5" xfId="18509" xr:uid="{D68E162A-658B-4C66-AE0E-C36CDA88413C}"/>
    <cellStyle name="Normal 5 2 3 7" xfId="2623" xr:uid="{1F5F5D25-3BC3-4E7A-8173-D2C2B4188844}"/>
    <cellStyle name="Normal 5 2 3 7 2" xfId="6849" xr:uid="{07592F83-51E0-4E15-B416-A524AB6D84EB}"/>
    <cellStyle name="Normal 5 2 3 7 2 2" xfId="15297" xr:uid="{6ECDEA4F-C897-409C-A7FA-F540840DF2D1}"/>
    <cellStyle name="Normal 5 2 3 7 2 2 2" xfId="32237" xr:uid="{E8CB143F-F400-4174-9018-A57D165F116D}"/>
    <cellStyle name="Normal 5 2 3 7 2 3" xfId="23789" xr:uid="{1EFFA651-B5E8-4107-89CA-E7241CC69B62}"/>
    <cellStyle name="Normal 5 2 3 7 3" xfId="11073" xr:uid="{43760150-4D0F-485B-B5B7-A809CA89BE4D}"/>
    <cellStyle name="Normal 5 2 3 7 3 2" xfId="28013" xr:uid="{30B0A9A1-7635-4C3C-B0A0-98E91A361AB8}"/>
    <cellStyle name="Normal 5 2 3 7 4" xfId="19565" xr:uid="{756224D6-4E30-4742-ABB1-E36CB30E8702}"/>
    <cellStyle name="Normal 5 2 3 8" xfId="4736" xr:uid="{0212369A-2DC7-4B0C-999C-5E59FA752AA0}"/>
    <cellStyle name="Normal 5 2 3 8 2" xfId="13185" xr:uid="{58749DA4-D78A-4903-B23A-92DF8A7F0AD7}"/>
    <cellStyle name="Normal 5 2 3 8 2 2" xfId="30125" xr:uid="{D0020ECB-7414-487C-8197-CEC9830D1B55}"/>
    <cellStyle name="Normal 5 2 3 8 3" xfId="21677" xr:uid="{FC85ABB8-A89B-4D13-ABD8-B9CCF59CA95E}"/>
    <cellStyle name="Normal 5 2 3 9" xfId="8961" xr:uid="{BE08E811-7F66-4DB8-9B2D-E66EA8A9E1B2}"/>
    <cellStyle name="Normal 5 2 3 9 2" xfId="25901" xr:uid="{4DBFD749-9A13-440B-B4EC-078F622ABC11}"/>
    <cellStyle name="Normal 5 2 4" xfId="679" xr:uid="{945024EA-95FF-49E0-B762-4D38DB89DD40}"/>
    <cellStyle name="Normal 5 2 4 2" xfId="1031" xr:uid="{51A67FE1-9BA5-4B53-9207-BE0AF254CB5E}"/>
    <cellStyle name="Normal 5 2 4 2 2" xfId="2093" xr:uid="{E455C0DC-B48F-48E2-8C70-E1C68AEE2D0D}"/>
    <cellStyle name="Normal 5 2 4 2 2 2" xfId="4205" xr:uid="{FC58B6DA-871F-4CEA-AF5E-78BEE737A861}"/>
    <cellStyle name="Normal 5 2 4 2 2 2 2" xfId="8431" xr:uid="{3201ACC8-C071-4A4A-8F48-61FB5E43B4E0}"/>
    <cellStyle name="Normal 5 2 4 2 2 2 2 2" xfId="16879" xr:uid="{2640520A-11EA-47A9-A2B7-8DEA6DCF8DDD}"/>
    <cellStyle name="Normal 5 2 4 2 2 2 2 2 2" xfId="33819" xr:uid="{3A2178D0-9D28-4CC7-B288-D7B69D44E779}"/>
    <cellStyle name="Normal 5 2 4 2 2 2 2 3" xfId="25371" xr:uid="{EBC67153-9B84-46C4-838E-EEECEC2EFA99}"/>
    <cellStyle name="Normal 5 2 4 2 2 2 3" xfId="12655" xr:uid="{37FD80C8-D002-4B3F-B588-3D1C0A126024}"/>
    <cellStyle name="Normal 5 2 4 2 2 2 3 2" xfId="29595" xr:uid="{EB3255CF-D5B4-46EF-80CD-8C985BD977B4}"/>
    <cellStyle name="Normal 5 2 4 2 2 2 4" xfId="21147" xr:uid="{8C3B4E2C-E13F-4265-A161-8014044C10D8}"/>
    <cellStyle name="Normal 5 2 4 2 2 3" xfId="6319" xr:uid="{912E67E4-4937-4178-B2D1-76DE5C154E4A}"/>
    <cellStyle name="Normal 5 2 4 2 2 3 2" xfId="14767" xr:uid="{DA589FCB-A121-4D24-8AA4-63DE0B3EC9F8}"/>
    <cellStyle name="Normal 5 2 4 2 2 3 2 2" xfId="31707" xr:uid="{52BBDF5A-259A-4C3A-9DE7-C38CC545537D}"/>
    <cellStyle name="Normal 5 2 4 2 2 3 3" xfId="23259" xr:uid="{7E1E1E98-89D0-46A1-B29A-7B1A2C9CA117}"/>
    <cellStyle name="Normal 5 2 4 2 2 4" xfId="10543" xr:uid="{81A9A4D2-C9FD-4923-9D0C-49BC3186B1F4}"/>
    <cellStyle name="Normal 5 2 4 2 2 4 2" xfId="27483" xr:uid="{BB3C0D80-A95E-45E4-B4EF-CAE90FBAE15A}"/>
    <cellStyle name="Normal 5 2 4 2 2 5" xfId="19035" xr:uid="{F9B4FCDA-FE19-4F77-BD15-79CD58BF2C73}"/>
    <cellStyle name="Normal 5 2 4 2 3" xfId="3149" xr:uid="{6D3CC574-2EB9-4B2C-A85D-4D48E1C2F0EF}"/>
    <cellStyle name="Normal 5 2 4 2 3 2" xfId="7375" xr:uid="{C8CE31B6-991D-4501-B215-CE48CF9B8707}"/>
    <cellStyle name="Normal 5 2 4 2 3 2 2" xfId="15823" xr:uid="{F1E9CECC-5FE3-4737-AE64-86733DC7C69A}"/>
    <cellStyle name="Normal 5 2 4 2 3 2 2 2" xfId="32763" xr:uid="{6B420F56-1A9D-4FAF-9791-7D4BE171BBFC}"/>
    <cellStyle name="Normal 5 2 4 2 3 2 3" xfId="24315" xr:uid="{6874D25C-D798-4063-95FA-6D22FF57A556}"/>
    <cellStyle name="Normal 5 2 4 2 3 3" xfId="11599" xr:uid="{622FA48C-62F4-4CD6-A2D2-5556391F5D5E}"/>
    <cellStyle name="Normal 5 2 4 2 3 3 2" xfId="28539" xr:uid="{E1C8C247-EC7D-45A4-907B-286BE76C0394}"/>
    <cellStyle name="Normal 5 2 4 2 3 4" xfId="20091" xr:uid="{5103121C-F007-47DA-AF25-C1B830977742}"/>
    <cellStyle name="Normal 5 2 4 2 4" xfId="5263" xr:uid="{1C2FF5BF-E5E9-4A53-A4CE-5E0E9583881C}"/>
    <cellStyle name="Normal 5 2 4 2 4 2" xfId="13711" xr:uid="{7225DF1E-FA76-4544-8372-E764E056B78E}"/>
    <cellStyle name="Normal 5 2 4 2 4 2 2" xfId="30651" xr:uid="{7089469A-D902-40E4-9E89-AAAC54E21E0D}"/>
    <cellStyle name="Normal 5 2 4 2 4 3" xfId="22203" xr:uid="{F2B61A53-BE8A-4C3C-9401-C6FD5D788F50}"/>
    <cellStyle name="Normal 5 2 4 2 5" xfId="9487" xr:uid="{EBCB26A3-9A31-4034-AF1D-982DE7650982}"/>
    <cellStyle name="Normal 5 2 4 2 5 2" xfId="26427" xr:uid="{0F9CB24B-1CEB-47DA-9FDA-57DFDEEAE434}"/>
    <cellStyle name="Normal 5 2 4 2 6" xfId="17979" xr:uid="{61E2FCB5-A9B4-4C7B-8A96-0CF1A96CF0DA}"/>
    <cellStyle name="Normal 5 2 4 3" xfId="1741" xr:uid="{96400471-AE26-41E0-A520-F60B6E438F9E}"/>
    <cellStyle name="Normal 5 2 4 3 2" xfId="3853" xr:uid="{E13A71CC-0F52-4167-8614-9FC96777B58F}"/>
    <cellStyle name="Normal 5 2 4 3 2 2" xfId="8079" xr:uid="{7D96BD1A-2881-48A2-A060-26C3E8158F32}"/>
    <cellStyle name="Normal 5 2 4 3 2 2 2" xfId="16527" xr:uid="{27C7FF5E-C3B1-462F-AA67-BA216F7730D6}"/>
    <cellStyle name="Normal 5 2 4 3 2 2 2 2" xfId="33467" xr:uid="{C13E420B-D62E-4166-B08A-BE6213DCF071}"/>
    <cellStyle name="Normal 5 2 4 3 2 2 3" xfId="25019" xr:uid="{3C6164A0-C142-4ABC-8EBC-D3068045C1C6}"/>
    <cellStyle name="Normal 5 2 4 3 2 3" xfId="12303" xr:uid="{B0038954-06E5-48F9-BACF-EE632630BBAF}"/>
    <cellStyle name="Normal 5 2 4 3 2 3 2" xfId="29243" xr:uid="{EB7477CF-084E-49B7-ACF9-30213D0D64FC}"/>
    <cellStyle name="Normal 5 2 4 3 2 4" xfId="20795" xr:uid="{88E517A0-4BF3-4214-A7B6-EC497BE9606C}"/>
    <cellStyle name="Normal 5 2 4 3 3" xfId="5967" xr:uid="{92D68C10-1AFE-428B-8389-6EA88904A8BC}"/>
    <cellStyle name="Normal 5 2 4 3 3 2" xfId="14415" xr:uid="{DADAD283-FC99-4179-954B-7CCBC7061862}"/>
    <cellStyle name="Normal 5 2 4 3 3 2 2" xfId="31355" xr:uid="{7C86893A-CC3F-408E-97FF-F0CBBF521CDB}"/>
    <cellStyle name="Normal 5 2 4 3 3 3" xfId="22907" xr:uid="{5719D0B5-9140-4D8F-89A7-B515710DF26D}"/>
    <cellStyle name="Normal 5 2 4 3 4" xfId="10191" xr:uid="{55B70E4A-E03C-403B-B82A-A64E23D2C763}"/>
    <cellStyle name="Normal 5 2 4 3 4 2" xfId="27131" xr:uid="{5C98A393-D9DF-4353-BDC6-113494A38A75}"/>
    <cellStyle name="Normal 5 2 4 3 5" xfId="18683" xr:uid="{B804CD69-7883-496F-8A82-CB85E2879AC7}"/>
    <cellStyle name="Normal 5 2 4 4" xfId="2797" xr:uid="{3CA52D58-1596-4A99-B581-1985EB47D5D7}"/>
    <cellStyle name="Normal 5 2 4 4 2" xfId="7023" xr:uid="{111FBBD0-1E39-497F-80CD-DC7536F645A9}"/>
    <cellStyle name="Normal 5 2 4 4 2 2" xfId="15471" xr:uid="{398F62A3-AF47-4319-B4C1-E49FD03147D6}"/>
    <cellStyle name="Normal 5 2 4 4 2 2 2" xfId="32411" xr:uid="{10B39660-5044-477C-BB34-19C59CF91F89}"/>
    <cellStyle name="Normal 5 2 4 4 2 3" xfId="23963" xr:uid="{408CEABD-0DBC-4496-9963-6AA0BC237CED}"/>
    <cellStyle name="Normal 5 2 4 4 3" xfId="11247" xr:uid="{D26BEA47-B3CA-4EAD-A6C2-EDAAC1D2C931}"/>
    <cellStyle name="Normal 5 2 4 4 3 2" xfId="28187" xr:uid="{3A010FB8-DE56-445A-B670-CD8235588080}"/>
    <cellStyle name="Normal 5 2 4 4 4" xfId="19739" xr:uid="{37DECAFA-55C5-41DD-BC9E-4B406AB4FB93}"/>
    <cellStyle name="Normal 5 2 4 5" xfId="4911" xr:uid="{1D92B8CD-0002-48D1-8E58-09A1D90F0D7D}"/>
    <cellStyle name="Normal 5 2 4 5 2" xfId="13359" xr:uid="{78E43C2A-393D-46AB-A426-20758552E101}"/>
    <cellStyle name="Normal 5 2 4 5 2 2" xfId="30299" xr:uid="{70B577F5-B207-44FA-90F1-933131A8FB1D}"/>
    <cellStyle name="Normal 5 2 4 5 3" xfId="21851" xr:uid="{F44091C6-63B5-4E6F-9442-F3A8DA69A003}"/>
    <cellStyle name="Normal 5 2 4 6" xfId="9135" xr:uid="{E4B6216A-AACE-4002-8201-174773FBC160}"/>
    <cellStyle name="Normal 5 2 4 6 2" xfId="26075" xr:uid="{FF9D8E8C-DA92-4E85-ADDF-FCD398894D0C}"/>
    <cellStyle name="Normal 5 2 4 7" xfId="17627" xr:uid="{5698F65C-1A62-4A5D-8FA3-BDF489DC7553}"/>
    <cellStyle name="Normal 5 2 5" xfId="855" xr:uid="{913D7FAB-EB22-40E4-8AA3-DE1B601632EC}"/>
    <cellStyle name="Normal 5 2 5 2" xfId="1917" xr:uid="{0D5EFEBE-7E3F-475A-82AC-77889051CD58}"/>
    <cellStyle name="Normal 5 2 5 2 2" xfId="4029" xr:uid="{1C6F71F0-B3CA-416B-8B51-B2072C3AB685}"/>
    <cellStyle name="Normal 5 2 5 2 2 2" xfId="8255" xr:uid="{CE12B1AC-A532-4F18-BD2C-42878C1A1A0C}"/>
    <cellStyle name="Normal 5 2 5 2 2 2 2" xfId="16703" xr:uid="{5A2A4889-8A53-48AD-87E3-B967F8471DB1}"/>
    <cellStyle name="Normal 5 2 5 2 2 2 2 2" xfId="33643" xr:uid="{B34D6D13-8D99-4E85-856A-02C3543C5FC8}"/>
    <cellStyle name="Normal 5 2 5 2 2 2 3" xfId="25195" xr:uid="{FB9D5BE5-FBBC-4F5E-817B-17AB55942619}"/>
    <cellStyle name="Normal 5 2 5 2 2 3" xfId="12479" xr:uid="{38A9C9CA-7C61-4667-815F-7CB3A0AF3F00}"/>
    <cellStyle name="Normal 5 2 5 2 2 3 2" xfId="29419" xr:uid="{F9909D92-FC9B-465D-ABB6-D24124B0A013}"/>
    <cellStyle name="Normal 5 2 5 2 2 4" xfId="20971" xr:uid="{EA486492-DB96-482E-BCC7-806A2D449C0A}"/>
    <cellStyle name="Normal 5 2 5 2 3" xfId="6143" xr:uid="{9849DF83-CBA4-4EBD-8780-C152BDCF3E79}"/>
    <cellStyle name="Normal 5 2 5 2 3 2" xfId="14591" xr:uid="{06888160-ED28-4C08-A706-B7441B2A3029}"/>
    <cellStyle name="Normal 5 2 5 2 3 2 2" xfId="31531" xr:uid="{B179D1CC-9794-415C-8C79-36B23DA722F8}"/>
    <cellStyle name="Normal 5 2 5 2 3 3" xfId="23083" xr:uid="{2DF6E3BA-337C-4303-85EC-215A134A9395}"/>
    <cellStyle name="Normal 5 2 5 2 4" xfId="10367" xr:uid="{D6A43198-0486-4098-BF98-556E138A041C}"/>
    <cellStyle name="Normal 5 2 5 2 4 2" xfId="27307" xr:uid="{E8E5BA32-A284-4911-9F1A-D03560F80A95}"/>
    <cellStyle name="Normal 5 2 5 2 5" xfId="18859" xr:uid="{66902DA7-5D62-4A36-8B45-91DED61A0382}"/>
    <cellStyle name="Normal 5 2 5 3" xfId="2973" xr:uid="{79B32C5E-370F-4FA7-9F1A-A17D6EABF41C}"/>
    <cellStyle name="Normal 5 2 5 3 2" xfId="7199" xr:uid="{29365245-5EAA-408B-AC39-7A43A794F917}"/>
    <cellStyle name="Normal 5 2 5 3 2 2" xfId="15647" xr:uid="{27CDA481-197D-4C06-ADAA-29BC3181E708}"/>
    <cellStyle name="Normal 5 2 5 3 2 2 2" xfId="32587" xr:uid="{7A5951D9-F47B-4EC9-A3E1-8A3CC65EFF44}"/>
    <cellStyle name="Normal 5 2 5 3 2 3" xfId="24139" xr:uid="{9E7AC7C0-6B26-4D96-B71F-9F14E8FE1BB0}"/>
    <cellStyle name="Normal 5 2 5 3 3" xfId="11423" xr:uid="{D3126EB0-85CA-40D3-A71F-1D6CB269A4EA}"/>
    <cellStyle name="Normal 5 2 5 3 3 2" xfId="28363" xr:uid="{3108D62E-6730-4AB9-8322-56AC229872E3}"/>
    <cellStyle name="Normal 5 2 5 3 4" xfId="19915" xr:uid="{A6822D00-964E-470E-A4D1-1117B5728CC0}"/>
    <cellStyle name="Normal 5 2 5 4" xfId="5087" xr:uid="{FB3F6E28-E8A9-45D7-B049-6901A468BD42}"/>
    <cellStyle name="Normal 5 2 5 4 2" xfId="13535" xr:uid="{66997AF0-37C4-443B-86CA-B04B57D6B79F}"/>
    <cellStyle name="Normal 5 2 5 4 2 2" xfId="30475" xr:uid="{332D0427-DDAC-4142-B60E-464673D4B6E8}"/>
    <cellStyle name="Normal 5 2 5 4 3" xfId="22027" xr:uid="{485B28F0-E439-42B3-B423-B002FC47B968}"/>
    <cellStyle name="Normal 5 2 5 5" xfId="9311" xr:uid="{03C4F001-B085-4D77-97A0-E46BFE01C69E}"/>
    <cellStyle name="Normal 5 2 5 5 2" xfId="26251" xr:uid="{C5ADDE0B-4709-498A-A356-5BFA2B3C5393}"/>
    <cellStyle name="Normal 5 2 5 6" xfId="17803" xr:uid="{48A50A0F-C472-45FA-AAAA-8AE382962BC9}"/>
    <cellStyle name="Normal 5 2 6" xfId="1207" xr:uid="{E4B9B7D5-FEDD-4742-BAC2-9A035884D948}"/>
    <cellStyle name="Normal 5 2 6 2" xfId="2269" xr:uid="{C0981410-832D-4702-9A6D-750AF2BDA434}"/>
    <cellStyle name="Normal 5 2 6 2 2" xfId="4381" xr:uid="{05D4FDE9-56D4-4686-8FCF-C727F99F91F6}"/>
    <cellStyle name="Normal 5 2 6 2 2 2" xfId="8607" xr:uid="{27FCB0C2-B5E1-4280-B9BA-5DB910F51651}"/>
    <cellStyle name="Normal 5 2 6 2 2 2 2" xfId="17055" xr:uid="{65E2E386-2C98-4277-99A9-5E187A70EB24}"/>
    <cellStyle name="Normal 5 2 6 2 2 2 2 2" xfId="33995" xr:uid="{F4805F75-ED5F-480D-A8F7-07B3DA84C84B}"/>
    <cellStyle name="Normal 5 2 6 2 2 2 3" xfId="25547" xr:uid="{947D388B-D402-4DC1-9DAC-5A3064A4409C}"/>
    <cellStyle name="Normal 5 2 6 2 2 3" xfId="12831" xr:uid="{3EE1ED4B-C8D0-4280-8FD6-A24A1C9801E6}"/>
    <cellStyle name="Normal 5 2 6 2 2 3 2" xfId="29771" xr:uid="{27D4EC4F-0D30-41A7-97A1-8BE3C3DC7E1E}"/>
    <cellStyle name="Normal 5 2 6 2 2 4" xfId="21323" xr:uid="{59C5D0D9-DAF2-4ADB-9988-B607243AE22B}"/>
    <cellStyle name="Normal 5 2 6 2 3" xfId="6495" xr:uid="{DE13FB4E-D400-4930-9C9A-7EBAF671EBCD}"/>
    <cellStyle name="Normal 5 2 6 2 3 2" xfId="14943" xr:uid="{4EF8CE8D-DC33-4D4F-9A50-4941CA2E40BD}"/>
    <cellStyle name="Normal 5 2 6 2 3 2 2" xfId="31883" xr:uid="{798A5767-49A0-4E11-A339-1E4DEC276EA4}"/>
    <cellStyle name="Normal 5 2 6 2 3 3" xfId="23435" xr:uid="{728C2B49-A2DC-479A-BC04-C5969CDECA0E}"/>
    <cellStyle name="Normal 5 2 6 2 4" xfId="10719" xr:uid="{4BBE89AD-FF3E-46A9-9C6B-060E43AF7253}"/>
    <cellStyle name="Normal 5 2 6 2 4 2" xfId="27659" xr:uid="{BADE3BC1-0EA6-4F5D-B291-79010103C9D8}"/>
    <cellStyle name="Normal 5 2 6 2 5" xfId="19211" xr:uid="{D369D961-24A4-4969-B1CD-DF1B702CB2E5}"/>
    <cellStyle name="Normal 5 2 6 3" xfId="3325" xr:uid="{2E224AF0-B17F-4286-8732-8A682A513E51}"/>
    <cellStyle name="Normal 5 2 6 3 2" xfId="7551" xr:uid="{E3F3045A-9AE5-4FD1-99EF-361FD531845D}"/>
    <cellStyle name="Normal 5 2 6 3 2 2" xfId="15999" xr:uid="{74BC171A-0C2D-4351-A0AF-745E171477FF}"/>
    <cellStyle name="Normal 5 2 6 3 2 2 2" xfId="32939" xr:uid="{0CA07D9A-38EC-4CAF-B249-672E604AB3B8}"/>
    <cellStyle name="Normal 5 2 6 3 2 3" xfId="24491" xr:uid="{C9B921E6-6BBF-490C-948F-993D0975933C}"/>
    <cellStyle name="Normal 5 2 6 3 3" xfId="11775" xr:uid="{AA70B809-BB28-497D-AD6A-56A37910EB2F}"/>
    <cellStyle name="Normal 5 2 6 3 3 2" xfId="28715" xr:uid="{07FF4916-E20F-4765-ACE7-06D9B2898D4A}"/>
    <cellStyle name="Normal 5 2 6 3 4" xfId="20267" xr:uid="{5D41D3D3-F017-438A-8B44-528C25A6F195}"/>
    <cellStyle name="Normal 5 2 6 4" xfId="5439" xr:uid="{2C69637A-B3A7-423C-B475-B3A0C97FF515}"/>
    <cellStyle name="Normal 5 2 6 4 2" xfId="13887" xr:uid="{D17152CA-90E8-4D58-A829-760263DF3774}"/>
    <cellStyle name="Normal 5 2 6 4 2 2" xfId="30827" xr:uid="{EDC96C5E-5FD5-4F70-8DCB-3D16B50355E3}"/>
    <cellStyle name="Normal 5 2 6 4 3" xfId="22379" xr:uid="{BBE46A34-6062-4134-A626-5BB3E47CC69A}"/>
    <cellStyle name="Normal 5 2 6 5" xfId="9663" xr:uid="{CA52C4EE-F5DD-4ED1-829D-018B32C12AAD}"/>
    <cellStyle name="Normal 5 2 6 5 2" xfId="26603" xr:uid="{367B9160-FFBB-4232-984B-5B217310BEF0}"/>
    <cellStyle name="Normal 5 2 6 6" xfId="18155" xr:uid="{C3C253E2-3633-43CC-B7D3-DFFA64EC2A61}"/>
    <cellStyle name="Normal 5 2 7" xfId="1389" xr:uid="{EA36913B-53ED-4ECE-B2F9-95FA872A82CD}"/>
    <cellStyle name="Normal 5 2 7 2" xfId="2445" xr:uid="{9852338D-87E0-471D-90C0-C17AE12814B9}"/>
    <cellStyle name="Normal 5 2 7 2 2" xfId="4557" xr:uid="{68D1DC02-F8CF-40EB-B1B6-6F4644AEA7AF}"/>
    <cellStyle name="Normal 5 2 7 2 2 2" xfId="8783" xr:uid="{EA4EA1BB-55A6-441E-8C19-7FC4A2C5D47E}"/>
    <cellStyle name="Normal 5 2 7 2 2 2 2" xfId="17231" xr:uid="{8C1AD47A-8CC7-4A81-B616-B2868DC39EF9}"/>
    <cellStyle name="Normal 5 2 7 2 2 2 2 2" xfId="34171" xr:uid="{3D59D318-F410-4258-834E-E727FC17C672}"/>
    <cellStyle name="Normal 5 2 7 2 2 2 3" xfId="25723" xr:uid="{ABB68474-7556-4CB7-9B3E-170BC68ECC7A}"/>
    <cellStyle name="Normal 5 2 7 2 2 3" xfId="13007" xr:uid="{8A166215-1AB9-4062-9F54-0CBB18FE9C38}"/>
    <cellStyle name="Normal 5 2 7 2 2 3 2" xfId="29947" xr:uid="{C9C67116-F632-4F17-80AE-8B0B59B23364}"/>
    <cellStyle name="Normal 5 2 7 2 2 4" xfId="21499" xr:uid="{1CE7A723-761F-4548-8FA2-FCEEC8230AF5}"/>
    <cellStyle name="Normal 5 2 7 2 3" xfId="6671" xr:uid="{8CA0E50D-F9D2-4EE8-AFC8-A28B563DE302}"/>
    <cellStyle name="Normal 5 2 7 2 3 2" xfId="15119" xr:uid="{C95D3A0B-3055-4702-939E-6FB157459C2B}"/>
    <cellStyle name="Normal 5 2 7 2 3 2 2" xfId="32059" xr:uid="{E465431F-80C7-44D9-8833-F969A4F6BEA8}"/>
    <cellStyle name="Normal 5 2 7 2 3 3" xfId="23611" xr:uid="{A6820ED8-7BDB-448B-9BF6-F292C6CEF543}"/>
    <cellStyle name="Normal 5 2 7 2 4" xfId="10895" xr:uid="{1925537D-8204-4CDF-A6AB-8191E8DD6765}"/>
    <cellStyle name="Normal 5 2 7 2 4 2" xfId="27835" xr:uid="{ED953DED-3089-4391-8A6D-87D1D37C3B7D}"/>
    <cellStyle name="Normal 5 2 7 2 5" xfId="19387" xr:uid="{F542776D-4C42-4D66-847F-891BA40F48AD}"/>
    <cellStyle name="Normal 5 2 7 3" xfId="3501" xr:uid="{FAC4C90B-DD99-4F8F-985E-A843B6883AB2}"/>
    <cellStyle name="Normal 5 2 7 3 2" xfId="7727" xr:uid="{5C57390D-1F13-4D7E-8CCC-FB34E2F58696}"/>
    <cellStyle name="Normal 5 2 7 3 2 2" xfId="16175" xr:uid="{A6020B61-FC86-4AB4-8FF7-74E339590577}"/>
    <cellStyle name="Normal 5 2 7 3 2 2 2" xfId="33115" xr:uid="{8CCD7242-CEA8-42D4-9669-EE7D4DFA2313}"/>
    <cellStyle name="Normal 5 2 7 3 2 3" xfId="24667" xr:uid="{A2CA43FB-2620-43FB-A96C-28AC2CFD5B14}"/>
    <cellStyle name="Normal 5 2 7 3 3" xfId="11951" xr:uid="{AEF9C27C-199A-4AAA-BDB9-1D46D7C28D6A}"/>
    <cellStyle name="Normal 5 2 7 3 3 2" xfId="28891" xr:uid="{EFA906CB-BDC0-47DE-9A95-D682AC4489FC}"/>
    <cellStyle name="Normal 5 2 7 3 4" xfId="20443" xr:uid="{88F503A1-E529-4F7A-93A7-49087C42B6DD}"/>
    <cellStyle name="Normal 5 2 7 4" xfId="5615" xr:uid="{7465B8D3-69D5-4380-B0F9-9AD0E8794B6B}"/>
    <cellStyle name="Normal 5 2 7 4 2" xfId="14063" xr:uid="{5DA2200A-ED5B-40A7-AB2A-0D8464710B31}"/>
    <cellStyle name="Normal 5 2 7 4 2 2" xfId="31003" xr:uid="{2BA06F72-461F-422B-B3D8-0DADC641458D}"/>
    <cellStyle name="Normal 5 2 7 4 3" xfId="22555" xr:uid="{7E860E5A-811F-4867-A74A-7C741DD27D20}"/>
    <cellStyle name="Normal 5 2 7 5" xfId="9839" xr:uid="{BBD3C942-00B0-49D5-BF67-00904B1DA7AF}"/>
    <cellStyle name="Normal 5 2 7 5 2" xfId="26779" xr:uid="{49852CD6-6C23-4739-B11E-B259F2A04F41}"/>
    <cellStyle name="Normal 5 2 7 6" xfId="18331" xr:uid="{5488DF51-95C1-4778-8AED-EE6BB2400594}"/>
    <cellStyle name="Normal 5 2 8" xfId="1565" xr:uid="{A8499D3C-28FC-4B74-B7CC-D224CBE691E2}"/>
    <cellStyle name="Normal 5 2 8 2" xfId="3677" xr:uid="{0B771627-E1A3-4717-B9FA-5B75BE460A56}"/>
    <cellStyle name="Normal 5 2 8 2 2" xfId="7903" xr:uid="{793B1818-22E1-439E-B540-CFBEF07131D9}"/>
    <cellStyle name="Normal 5 2 8 2 2 2" xfId="16351" xr:uid="{ECD18ED8-C153-4987-AB95-3EF8714A2AF9}"/>
    <cellStyle name="Normal 5 2 8 2 2 2 2" xfId="33291" xr:uid="{D1296A95-ECDD-4853-8905-29605F67A97F}"/>
    <cellStyle name="Normal 5 2 8 2 2 3" xfId="24843" xr:uid="{E11F1042-8ABE-4999-862D-5FDC67F72319}"/>
    <cellStyle name="Normal 5 2 8 2 3" xfId="12127" xr:uid="{03564697-AACF-4F35-BEDF-FCB2B7548D2C}"/>
    <cellStyle name="Normal 5 2 8 2 3 2" xfId="29067" xr:uid="{DC53AE48-CB4A-43D9-9F54-DECF54D4C52B}"/>
    <cellStyle name="Normal 5 2 8 2 4" xfId="20619" xr:uid="{1FEC2D4B-1FA0-445A-AACC-A44552246861}"/>
    <cellStyle name="Normal 5 2 8 3" xfId="5791" xr:uid="{9933CEFD-82FE-4B84-9CDD-FAF74458A539}"/>
    <cellStyle name="Normal 5 2 8 3 2" xfId="14239" xr:uid="{343030AB-759E-405E-9508-6DC2CBA5D3D1}"/>
    <cellStyle name="Normal 5 2 8 3 2 2" xfId="31179" xr:uid="{784E6F38-82C7-4832-93C7-C85BAF0C549F}"/>
    <cellStyle name="Normal 5 2 8 3 3" xfId="22731" xr:uid="{8129F218-5115-493F-AA9C-152FDA472708}"/>
    <cellStyle name="Normal 5 2 8 4" xfId="10015" xr:uid="{DA70A13B-215C-4B2E-A2CD-2DC4DF1EE449}"/>
    <cellStyle name="Normal 5 2 8 4 2" xfId="26955" xr:uid="{9FE8880E-8F70-4AB4-A214-7602B394003E}"/>
    <cellStyle name="Normal 5 2 8 5" xfId="18507" xr:uid="{BE37ED43-3E21-4858-AE7B-6ABFC65FCFFA}"/>
    <cellStyle name="Normal 5 2 9" xfId="2621" xr:uid="{52F2C2C7-CC61-41F7-8A22-F7A3D689D095}"/>
    <cellStyle name="Normal 5 2 9 2" xfId="6847" xr:uid="{DDAA09A4-C1BF-4D40-B2C9-6B021C775A3B}"/>
    <cellStyle name="Normal 5 2 9 2 2" xfId="15295" xr:uid="{5DE150D2-1D6B-46EF-B9E2-0E1CF846F7CB}"/>
    <cellStyle name="Normal 5 2 9 2 2 2" xfId="32235" xr:uid="{AA1996AC-FDF1-4318-9162-C6AAE6683417}"/>
    <cellStyle name="Normal 5 2 9 2 3" xfId="23787" xr:uid="{3F9F127A-119F-424A-B147-E12B78603235}"/>
    <cellStyle name="Normal 5 2 9 3" xfId="11071" xr:uid="{678A462E-8559-4A27-982C-30A7823B4FFF}"/>
    <cellStyle name="Normal 5 2 9 3 2" xfId="28011" xr:uid="{220B2B01-79FA-4891-BD2D-BB16BFAC9352}"/>
    <cellStyle name="Normal 5 2 9 4" xfId="19563" xr:uid="{110164FE-5B07-45E0-AA3E-ED9BA631D90E}"/>
    <cellStyle name="Normal 5 3" xfId="386" xr:uid="{FE8825B2-ADB7-440A-B0FB-E6E27B76095B}"/>
    <cellStyle name="Normal 5 3 10" xfId="4737" xr:uid="{785EB29E-0279-4B67-8546-3E81EADD74D1}"/>
    <cellStyle name="Normal 5 3 10 2" xfId="13186" xr:uid="{090EB952-7201-48EB-B7CA-7B2F9D5B4B99}"/>
    <cellStyle name="Normal 5 3 10 2 2" xfId="30126" xr:uid="{87C326FA-05F9-4658-BEE2-154B41B23EF1}"/>
    <cellStyle name="Normal 5 3 10 3" xfId="21678" xr:uid="{3AC7074E-2115-4C93-9FC9-B38A1BD7DBCB}"/>
    <cellStyle name="Normal 5 3 11" xfId="8962" xr:uid="{DE943CC6-749D-4416-92FB-228695524CCB}"/>
    <cellStyle name="Normal 5 3 11 2" xfId="25902" xr:uid="{50AA1BE1-FFEB-416A-8B1D-BEAB6C214D01}"/>
    <cellStyle name="Normal 5 3 12" xfId="17454" xr:uid="{50C69AF7-A085-4BD5-A8DA-BCD0D59299C6}"/>
    <cellStyle name="Normal 5 3 2" xfId="387" xr:uid="{9E5E8277-EEAB-47D9-B860-9B2BC64AABE4}"/>
    <cellStyle name="Normal 5 3 2 10" xfId="17455" xr:uid="{80355564-6E73-4CBF-BF98-AF71F0DF2E00}"/>
    <cellStyle name="Normal 5 3 2 2" xfId="683" xr:uid="{CAA39083-7257-4E0E-AEF3-FCA1F0E1AA64}"/>
    <cellStyle name="Normal 5 3 2 2 2" xfId="1035" xr:uid="{4D82D3E5-B733-4ACE-B034-1912661619D9}"/>
    <cellStyle name="Normal 5 3 2 2 2 2" xfId="2097" xr:uid="{C1ACBE30-6056-4399-9109-2DD311AF86DE}"/>
    <cellStyle name="Normal 5 3 2 2 2 2 2" xfId="4209" xr:uid="{2888A21C-7B5E-452F-9241-8D671C49782E}"/>
    <cellStyle name="Normal 5 3 2 2 2 2 2 2" xfId="8435" xr:uid="{78EB61E4-0C72-4E8F-B919-8F90F9B4B998}"/>
    <cellStyle name="Normal 5 3 2 2 2 2 2 2 2" xfId="16883" xr:uid="{771B9A48-3874-433E-B76E-A1B08388CF4C}"/>
    <cellStyle name="Normal 5 3 2 2 2 2 2 2 2 2" xfId="33823" xr:uid="{E85E29DE-9C41-4240-90D6-CFA7EEA24709}"/>
    <cellStyle name="Normal 5 3 2 2 2 2 2 2 3" xfId="25375" xr:uid="{378F36C0-F820-406D-9397-0BA2E01A14D0}"/>
    <cellStyle name="Normal 5 3 2 2 2 2 2 3" xfId="12659" xr:uid="{1CB2BE06-1A2E-4028-8406-41C821F6217B}"/>
    <cellStyle name="Normal 5 3 2 2 2 2 2 3 2" xfId="29599" xr:uid="{76AEC8B9-1AF7-4406-AA6F-6AF95D0F16F4}"/>
    <cellStyle name="Normal 5 3 2 2 2 2 2 4" xfId="21151" xr:uid="{B1A00706-FE6F-415E-B8CB-8DE111795812}"/>
    <cellStyle name="Normal 5 3 2 2 2 2 3" xfId="6323" xr:uid="{A871839D-0956-43D8-9757-DD9CCBD945AC}"/>
    <cellStyle name="Normal 5 3 2 2 2 2 3 2" xfId="14771" xr:uid="{9E99F044-6789-4863-8B3F-B3E0B2C8732D}"/>
    <cellStyle name="Normal 5 3 2 2 2 2 3 2 2" xfId="31711" xr:uid="{3C8234CE-1B75-4B3C-96EC-0B040FEABD5E}"/>
    <cellStyle name="Normal 5 3 2 2 2 2 3 3" xfId="23263" xr:uid="{C37A7A59-B936-4773-ADAC-E124BBF98CE0}"/>
    <cellStyle name="Normal 5 3 2 2 2 2 4" xfId="10547" xr:uid="{B3F5F911-79CB-4AFA-A614-D7945B19ADC4}"/>
    <cellStyle name="Normal 5 3 2 2 2 2 4 2" xfId="27487" xr:uid="{127D04D2-5BEE-4F66-B28D-5E5BF804DCDA}"/>
    <cellStyle name="Normal 5 3 2 2 2 2 5" xfId="19039" xr:uid="{76F3996D-EEAE-484B-8E14-BE47E88E1DD2}"/>
    <cellStyle name="Normal 5 3 2 2 2 3" xfId="3153" xr:uid="{75798AF1-313B-4197-B7E7-30E5D5F86918}"/>
    <cellStyle name="Normal 5 3 2 2 2 3 2" xfId="7379" xr:uid="{AB22CB9D-716C-417D-8ED2-04312DFC17A5}"/>
    <cellStyle name="Normal 5 3 2 2 2 3 2 2" xfId="15827" xr:uid="{3E8AB6FF-3B2F-484D-B890-821E42EA586C}"/>
    <cellStyle name="Normal 5 3 2 2 2 3 2 2 2" xfId="32767" xr:uid="{F00E730A-FC26-4A3A-8E05-D1C7240919A7}"/>
    <cellStyle name="Normal 5 3 2 2 2 3 2 3" xfId="24319" xr:uid="{A98AF008-28C2-4C74-91A9-9B4946EDAB44}"/>
    <cellStyle name="Normal 5 3 2 2 2 3 3" xfId="11603" xr:uid="{6866B5C2-EA85-4A49-B789-CA01D9C6923A}"/>
    <cellStyle name="Normal 5 3 2 2 2 3 3 2" xfId="28543" xr:uid="{B3C5C1B4-81FA-4C00-A922-F7BBEE1EAD1A}"/>
    <cellStyle name="Normal 5 3 2 2 2 3 4" xfId="20095" xr:uid="{3C7BC3F9-15B0-4370-855D-9900DA82FE29}"/>
    <cellStyle name="Normal 5 3 2 2 2 4" xfId="5267" xr:uid="{79864DBD-42ED-4697-A255-8253867D7691}"/>
    <cellStyle name="Normal 5 3 2 2 2 4 2" xfId="13715" xr:uid="{2E9BEAD1-6EBC-48B8-9C48-228A0C1AE836}"/>
    <cellStyle name="Normal 5 3 2 2 2 4 2 2" xfId="30655" xr:uid="{04195AA4-B950-41F0-B93D-8E4F1883BCF0}"/>
    <cellStyle name="Normal 5 3 2 2 2 4 3" xfId="22207" xr:uid="{60F215EF-FC85-493E-942C-3A4E4DE39DFC}"/>
    <cellStyle name="Normal 5 3 2 2 2 5" xfId="9491" xr:uid="{272036A5-C6CD-4096-9EC1-422D36EF1E76}"/>
    <cellStyle name="Normal 5 3 2 2 2 5 2" xfId="26431" xr:uid="{6521AEFF-6665-4FFC-854F-30A283707203}"/>
    <cellStyle name="Normal 5 3 2 2 2 6" xfId="17983" xr:uid="{2AEC26C5-CBF8-43AD-8934-61488E100C5D}"/>
    <cellStyle name="Normal 5 3 2 2 3" xfId="1745" xr:uid="{F7B3CD2B-0C72-48DC-8BF0-4758AD492F4F}"/>
    <cellStyle name="Normal 5 3 2 2 3 2" xfId="3857" xr:uid="{47702F54-FFC0-48D1-8BB9-B8A4F13CA37A}"/>
    <cellStyle name="Normal 5 3 2 2 3 2 2" xfId="8083" xr:uid="{EF152A11-01C6-404F-B3C3-5A64719919F1}"/>
    <cellStyle name="Normal 5 3 2 2 3 2 2 2" xfId="16531" xr:uid="{8B6EB797-0399-4C3D-B393-4A95DDDC35BD}"/>
    <cellStyle name="Normal 5 3 2 2 3 2 2 2 2" xfId="33471" xr:uid="{F5C3D066-1D0B-4D98-8BAB-DD9272935D44}"/>
    <cellStyle name="Normal 5 3 2 2 3 2 2 3" xfId="25023" xr:uid="{28B84F88-776E-4169-94DE-25A5B3C557C2}"/>
    <cellStyle name="Normal 5 3 2 2 3 2 3" xfId="12307" xr:uid="{64428040-7422-4CD2-A2F1-38CFEF429AEF}"/>
    <cellStyle name="Normal 5 3 2 2 3 2 3 2" xfId="29247" xr:uid="{38F0C6A1-719D-4717-9850-E1721AD34F8C}"/>
    <cellStyle name="Normal 5 3 2 2 3 2 4" xfId="20799" xr:uid="{5C453D0C-46BD-44C8-978E-5A6BEBF4B057}"/>
    <cellStyle name="Normal 5 3 2 2 3 3" xfId="5971" xr:uid="{DCCCF165-62A3-4EE8-9119-E159FD03FD4D}"/>
    <cellStyle name="Normal 5 3 2 2 3 3 2" xfId="14419" xr:uid="{579BDB5F-0DDA-48AF-80EF-48A311062A1C}"/>
    <cellStyle name="Normal 5 3 2 2 3 3 2 2" xfId="31359" xr:uid="{BCD5D92F-E43F-4CE0-A925-798A973DC65A}"/>
    <cellStyle name="Normal 5 3 2 2 3 3 3" xfId="22911" xr:uid="{0F71A453-98E2-4CBF-840A-953BC90DFE0A}"/>
    <cellStyle name="Normal 5 3 2 2 3 4" xfId="10195" xr:uid="{45C52D45-662D-4CB5-A9A6-E627A2EC0B7F}"/>
    <cellStyle name="Normal 5 3 2 2 3 4 2" xfId="27135" xr:uid="{B99654D0-FD7F-4C9C-8C85-F89F9E0E760C}"/>
    <cellStyle name="Normal 5 3 2 2 3 5" xfId="18687" xr:uid="{3DE8A1D2-E869-442A-ABCF-BE626282B688}"/>
    <cellStyle name="Normal 5 3 2 2 4" xfId="2801" xr:uid="{DA49423F-8173-4532-993B-D1C556A8EE1B}"/>
    <cellStyle name="Normal 5 3 2 2 4 2" xfId="7027" xr:uid="{8BA93376-08B4-4492-978D-20AB6A38F9C2}"/>
    <cellStyle name="Normal 5 3 2 2 4 2 2" xfId="15475" xr:uid="{AA477184-4C6F-4FA1-B311-6340E9A6306A}"/>
    <cellStyle name="Normal 5 3 2 2 4 2 2 2" xfId="32415" xr:uid="{B894D3F0-BEDF-4B68-91B1-C4599A5F92D6}"/>
    <cellStyle name="Normal 5 3 2 2 4 2 3" xfId="23967" xr:uid="{17EA765D-ABD3-4E18-837A-4A9055599980}"/>
    <cellStyle name="Normal 5 3 2 2 4 3" xfId="11251" xr:uid="{733A84BF-0D8F-45B9-8220-E9A1479C4457}"/>
    <cellStyle name="Normal 5 3 2 2 4 3 2" xfId="28191" xr:uid="{DC83E1D2-F7D0-4F33-8129-539239E22065}"/>
    <cellStyle name="Normal 5 3 2 2 4 4" xfId="19743" xr:uid="{691419D4-6FD4-42BD-AEF0-21C4DB4CBC89}"/>
    <cellStyle name="Normal 5 3 2 2 5" xfId="4915" xr:uid="{3F80C539-1A1E-482C-BCAE-135541BE2A77}"/>
    <cellStyle name="Normal 5 3 2 2 5 2" xfId="13363" xr:uid="{0D17EDC2-6A28-4F40-8C88-2E376241C396}"/>
    <cellStyle name="Normal 5 3 2 2 5 2 2" xfId="30303" xr:uid="{677453B6-D7EF-4AE3-8446-A3119E9A70B4}"/>
    <cellStyle name="Normal 5 3 2 2 5 3" xfId="21855" xr:uid="{EFF5999F-0672-4024-A241-5389A2605BF5}"/>
    <cellStyle name="Normal 5 3 2 2 6" xfId="9139" xr:uid="{D4AF072C-90D6-4503-908C-9E5EF5957D16}"/>
    <cellStyle name="Normal 5 3 2 2 6 2" xfId="26079" xr:uid="{CE13FF2F-5F6B-44F0-8F85-EE740BDF8E5E}"/>
    <cellStyle name="Normal 5 3 2 2 7" xfId="17631" xr:uid="{937B33A5-DC5A-47AC-BDB5-06FEFE9D817A}"/>
    <cellStyle name="Normal 5 3 2 3" xfId="859" xr:uid="{ADB42D9C-CFB2-4A55-A2CF-A02DFA780ECB}"/>
    <cellStyle name="Normal 5 3 2 3 2" xfId="1921" xr:uid="{10F083F1-DDE5-450D-B01D-7AEC772B64DD}"/>
    <cellStyle name="Normal 5 3 2 3 2 2" xfId="4033" xr:uid="{A4F07C5D-D0C1-4469-892A-C7EC4EB1D715}"/>
    <cellStyle name="Normal 5 3 2 3 2 2 2" xfId="8259" xr:uid="{612E22E1-7162-4030-AE86-983CC6190F68}"/>
    <cellStyle name="Normal 5 3 2 3 2 2 2 2" xfId="16707" xr:uid="{D1AEE36E-AA52-4F16-891E-99B92EFCDDCA}"/>
    <cellStyle name="Normal 5 3 2 3 2 2 2 2 2" xfId="33647" xr:uid="{BD61C8CA-E623-4BD7-8A37-3F6F0AF4D970}"/>
    <cellStyle name="Normal 5 3 2 3 2 2 2 3" xfId="25199" xr:uid="{D909B380-B7D3-4F12-9F7A-8F91DF36C1A7}"/>
    <cellStyle name="Normal 5 3 2 3 2 2 3" xfId="12483" xr:uid="{F109AE91-6DBA-498B-B2F8-040B983707CB}"/>
    <cellStyle name="Normal 5 3 2 3 2 2 3 2" xfId="29423" xr:uid="{59328E79-EE37-4F22-B1B6-8351EEDF63F0}"/>
    <cellStyle name="Normal 5 3 2 3 2 2 4" xfId="20975" xr:uid="{636BE78C-2B2E-43C0-9E2B-B3FC7B0FB84A}"/>
    <cellStyle name="Normal 5 3 2 3 2 3" xfId="6147" xr:uid="{C21F170B-9AE3-43DF-AD4B-B27867D68EFA}"/>
    <cellStyle name="Normal 5 3 2 3 2 3 2" xfId="14595" xr:uid="{B7F4A176-994A-462B-8313-F3FA9638B12E}"/>
    <cellStyle name="Normal 5 3 2 3 2 3 2 2" xfId="31535" xr:uid="{D9A974A6-41EF-4B92-9A08-C87756013362}"/>
    <cellStyle name="Normal 5 3 2 3 2 3 3" xfId="23087" xr:uid="{0EA6805D-AE63-44B5-B405-C3BF1BBA83B8}"/>
    <cellStyle name="Normal 5 3 2 3 2 4" xfId="10371" xr:uid="{D1AC2739-1103-4EC0-A37C-662126F3911F}"/>
    <cellStyle name="Normal 5 3 2 3 2 4 2" xfId="27311" xr:uid="{119D48AA-4A4F-4527-8F55-0739D3F99A3E}"/>
    <cellStyle name="Normal 5 3 2 3 2 5" xfId="18863" xr:uid="{ECE9D7F7-8984-4DCC-A460-35DA7F8BD5B8}"/>
    <cellStyle name="Normal 5 3 2 3 3" xfId="2977" xr:uid="{9AA1E15D-1D53-4BA5-B2E3-E7C8960F1921}"/>
    <cellStyle name="Normal 5 3 2 3 3 2" xfId="7203" xr:uid="{BFE0A3FD-6534-4018-8C6C-4B9065998645}"/>
    <cellStyle name="Normal 5 3 2 3 3 2 2" xfId="15651" xr:uid="{9902D68F-111F-41D2-8172-61A1D4DF0E60}"/>
    <cellStyle name="Normal 5 3 2 3 3 2 2 2" xfId="32591" xr:uid="{42518B2F-CBF7-4057-A00A-5C69DDD46E17}"/>
    <cellStyle name="Normal 5 3 2 3 3 2 3" xfId="24143" xr:uid="{4302BD02-C66B-4532-83BD-0B2001980A93}"/>
    <cellStyle name="Normal 5 3 2 3 3 3" xfId="11427" xr:uid="{63048B74-CDBD-48F2-8EA6-D21012FDBC8E}"/>
    <cellStyle name="Normal 5 3 2 3 3 3 2" xfId="28367" xr:uid="{495E6060-5F90-4F21-A0D9-2069037005E4}"/>
    <cellStyle name="Normal 5 3 2 3 3 4" xfId="19919" xr:uid="{D772F56D-B0E0-404D-84A8-0308665F0950}"/>
    <cellStyle name="Normal 5 3 2 3 4" xfId="5091" xr:uid="{2DC691F7-6E6D-46E0-963B-F37D523EAC75}"/>
    <cellStyle name="Normal 5 3 2 3 4 2" xfId="13539" xr:uid="{F904FEE2-3C68-4B1B-B2DA-61528B27AED8}"/>
    <cellStyle name="Normal 5 3 2 3 4 2 2" xfId="30479" xr:uid="{0731C2B2-6F8C-4AC6-B722-908FB075BA00}"/>
    <cellStyle name="Normal 5 3 2 3 4 3" xfId="22031" xr:uid="{EE731CDE-3F1D-4C86-94BB-BCC90239CFC7}"/>
    <cellStyle name="Normal 5 3 2 3 5" xfId="9315" xr:uid="{17227123-275C-4923-9078-128838DE4BF3}"/>
    <cellStyle name="Normal 5 3 2 3 5 2" xfId="26255" xr:uid="{47C398CB-2BE5-424B-81D7-486E4078A53F}"/>
    <cellStyle name="Normal 5 3 2 3 6" xfId="17807" xr:uid="{E91045C0-7425-41E7-BC25-AD963438DDBA}"/>
    <cellStyle name="Normal 5 3 2 4" xfId="1211" xr:uid="{E3F907A7-91EC-4168-A36E-714F58BF33DD}"/>
    <cellStyle name="Normal 5 3 2 4 2" xfId="2273" xr:uid="{B23EBF7B-1BA6-4896-B905-D92CCB46A913}"/>
    <cellStyle name="Normal 5 3 2 4 2 2" xfId="4385" xr:uid="{BBD1623F-0538-4E81-B7DB-E97164DA226B}"/>
    <cellStyle name="Normal 5 3 2 4 2 2 2" xfId="8611" xr:uid="{91284C40-18DC-4D04-A1FD-D0B25B3FB99A}"/>
    <cellStyle name="Normal 5 3 2 4 2 2 2 2" xfId="17059" xr:uid="{A0D20E16-9193-4791-9530-ECD664A41535}"/>
    <cellStyle name="Normal 5 3 2 4 2 2 2 2 2" xfId="33999" xr:uid="{227370CA-2EC1-4B0E-8D9B-6FDFC155F513}"/>
    <cellStyle name="Normal 5 3 2 4 2 2 2 3" xfId="25551" xr:uid="{DC6D55EC-47B3-4F18-978F-621A108D16CB}"/>
    <cellStyle name="Normal 5 3 2 4 2 2 3" xfId="12835" xr:uid="{42E8C7B2-BED1-43D7-89F5-2EBB136F031E}"/>
    <cellStyle name="Normal 5 3 2 4 2 2 3 2" xfId="29775" xr:uid="{7AEC66E8-9B40-4F17-A1DB-B58C92D4EAA3}"/>
    <cellStyle name="Normal 5 3 2 4 2 2 4" xfId="21327" xr:uid="{B43C9632-6C9D-4C39-91D5-A18A3A428110}"/>
    <cellStyle name="Normal 5 3 2 4 2 3" xfId="6499" xr:uid="{FCDE054B-BDA5-494B-BAE5-7A3FE55B21BE}"/>
    <cellStyle name="Normal 5 3 2 4 2 3 2" xfId="14947" xr:uid="{79C58BFD-6F6D-4E4D-A754-965602AF9E2E}"/>
    <cellStyle name="Normal 5 3 2 4 2 3 2 2" xfId="31887" xr:uid="{3C51B634-F3CA-468C-960C-663C065E16EA}"/>
    <cellStyle name="Normal 5 3 2 4 2 3 3" xfId="23439" xr:uid="{3DB934B6-AD64-4E93-BAF4-AB317BEE3B72}"/>
    <cellStyle name="Normal 5 3 2 4 2 4" xfId="10723" xr:uid="{D39768E1-F751-41E9-AEB6-930E31E1C7E3}"/>
    <cellStyle name="Normal 5 3 2 4 2 4 2" xfId="27663" xr:uid="{11049D57-529E-49EA-955C-534CC23C4B1E}"/>
    <cellStyle name="Normal 5 3 2 4 2 5" xfId="19215" xr:uid="{2598E814-EEC7-4B1A-AE4A-EBD79EF6DBB1}"/>
    <cellStyle name="Normal 5 3 2 4 3" xfId="3329" xr:uid="{463C2837-140A-4ABE-94C6-93D4B4ACCAAE}"/>
    <cellStyle name="Normal 5 3 2 4 3 2" xfId="7555" xr:uid="{53B696FF-1B35-428B-ADB3-69D5396852A5}"/>
    <cellStyle name="Normal 5 3 2 4 3 2 2" xfId="16003" xr:uid="{C612989B-9A74-4843-B411-A1CC40DBDFA7}"/>
    <cellStyle name="Normal 5 3 2 4 3 2 2 2" xfId="32943" xr:uid="{E5B4558F-F387-4E57-B334-50F0D845DD4C}"/>
    <cellStyle name="Normal 5 3 2 4 3 2 3" xfId="24495" xr:uid="{10C6AE8D-3014-492E-A63D-98794BB82F55}"/>
    <cellStyle name="Normal 5 3 2 4 3 3" xfId="11779" xr:uid="{AA385AAD-A718-496B-B02D-D45854EC1650}"/>
    <cellStyle name="Normal 5 3 2 4 3 3 2" xfId="28719" xr:uid="{684FB5BD-F696-4AD3-B521-6F905314C999}"/>
    <cellStyle name="Normal 5 3 2 4 3 4" xfId="20271" xr:uid="{27EAA68D-7A96-4B84-A75E-DAE577BC880A}"/>
    <cellStyle name="Normal 5 3 2 4 4" xfId="5443" xr:uid="{4D6100A6-BE3F-4502-BD11-136675B5F800}"/>
    <cellStyle name="Normal 5 3 2 4 4 2" xfId="13891" xr:uid="{5ECD48B7-3DCD-4B1D-BF36-277C173767CD}"/>
    <cellStyle name="Normal 5 3 2 4 4 2 2" xfId="30831" xr:uid="{5A8EA464-E008-43B5-8038-3818B52B3095}"/>
    <cellStyle name="Normal 5 3 2 4 4 3" xfId="22383" xr:uid="{0F2C3089-553F-4AFD-A996-5555F230C347}"/>
    <cellStyle name="Normal 5 3 2 4 5" xfId="9667" xr:uid="{68D0494A-C62A-41B0-8E8F-250102CBC70B}"/>
    <cellStyle name="Normal 5 3 2 4 5 2" xfId="26607" xr:uid="{6E015FCE-7CF1-4BAB-9BE2-E6C25DC4F1C3}"/>
    <cellStyle name="Normal 5 3 2 4 6" xfId="18159" xr:uid="{46E16ACD-C4CE-42E6-8B54-68233CADE11B}"/>
    <cellStyle name="Normal 5 3 2 5" xfId="1393" xr:uid="{0C69A1D2-46FE-49CF-9D7C-7258D31D4C8B}"/>
    <cellStyle name="Normal 5 3 2 5 2" xfId="2449" xr:uid="{7F33DC1F-1868-43E0-A3C6-676E2CDC8444}"/>
    <cellStyle name="Normal 5 3 2 5 2 2" xfId="4561" xr:uid="{D566B30D-1ED6-4DAF-9DA7-B1EAD2CC2859}"/>
    <cellStyle name="Normal 5 3 2 5 2 2 2" xfId="8787" xr:uid="{B56443F9-D9E2-419A-8284-34656A32D45C}"/>
    <cellStyle name="Normal 5 3 2 5 2 2 2 2" xfId="17235" xr:uid="{C12CE5AB-A5AE-4F63-B489-87A2D4EC5268}"/>
    <cellStyle name="Normal 5 3 2 5 2 2 2 2 2" xfId="34175" xr:uid="{405E5F2A-F24B-4AE0-A117-1D6A55B6A8BF}"/>
    <cellStyle name="Normal 5 3 2 5 2 2 2 3" xfId="25727" xr:uid="{729ABD65-608C-4A26-B84F-179F21DED422}"/>
    <cellStyle name="Normal 5 3 2 5 2 2 3" xfId="13011" xr:uid="{90D9D9AC-BC22-4CFD-B345-17BBE8A984D4}"/>
    <cellStyle name="Normal 5 3 2 5 2 2 3 2" xfId="29951" xr:uid="{1224D50B-1739-444C-ADE3-212354B29900}"/>
    <cellStyle name="Normal 5 3 2 5 2 2 4" xfId="21503" xr:uid="{881E694E-CAE0-445C-916C-1CE0EA38FD31}"/>
    <cellStyle name="Normal 5 3 2 5 2 3" xfId="6675" xr:uid="{1AC4951F-B3FF-4134-A2FC-DF1E6AD6B8E4}"/>
    <cellStyle name="Normal 5 3 2 5 2 3 2" xfId="15123" xr:uid="{D61E85B7-2D28-4947-9FDA-2297517C8F17}"/>
    <cellStyle name="Normal 5 3 2 5 2 3 2 2" xfId="32063" xr:uid="{0B69D842-B880-4EA7-B797-0CA22D33A586}"/>
    <cellStyle name="Normal 5 3 2 5 2 3 3" xfId="23615" xr:uid="{6C59CF9D-F4E9-4400-BB1F-D99B332B0DC1}"/>
    <cellStyle name="Normal 5 3 2 5 2 4" xfId="10899" xr:uid="{90125A2F-EE0B-4514-9C10-0924BA2A3E92}"/>
    <cellStyle name="Normal 5 3 2 5 2 4 2" xfId="27839" xr:uid="{45F19295-7A15-48F7-8EE5-3C818C95DA65}"/>
    <cellStyle name="Normal 5 3 2 5 2 5" xfId="19391" xr:uid="{E2811C0C-2D56-4F14-B810-692508776AE1}"/>
    <cellStyle name="Normal 5 3 2 5 3" xfId="3505" xr:uid="{435B0A64-3832-4122-84EB-E6067B691D9C}"/>
    <cellStyle name="Normal 5 3 2 5 3 2" xfId="7731" xr:uid="{29C94827-AAEB-4D1C-AE86-01E3F529EB3B}"/>
    <cellStyle name="Normal 5 3 2 5 3 2 2" xfId="16179" xr:uid="{52B18B73-8A6F-49AD-95D6-9C6E6C2DFDA2}"/>
    <cellStyle name="Normal 5 3 2 5 3 2 2 2" xfId="33119" xr:uid="{27AB4BB9-03DA-4554-B4DA-17A6BF0701E3}"/>
    <cellStyle name="Normal 5 3 2 5 3 2 3" xfId="24671" xr:uid="{6A163516-1555-4955-9D13-28FBF14BA577}"/>
    <cellStyle name="Normal 5 3 2 5 3 3" xfId="11955" xr:uid="{9E07A9E7-814B-45B2-8899-A13A8A35C77C}"/>
    <cellStyle name="Normal 5 3 2 5 3 3 2" xfId="28895" xr:uid="{443C902D-C825-4876-A52D-71EE8220AC7E}"/>
    <cellStyle name="Normal 5 3 2 5 3 4" xfId="20447" xr:uid="{2F60BB7A-B172-4339-AA71-379D817E53FC}"/>
    <cellStyle name="Normal 5 3 2 5 4" xfId="5619" xr:uid="{B7A6C3AD-1DDB-4F3D-BDEF-09CF07315FBB}"/>
    <cellStyle name="Normal 5 3 2 5 4 2" xfId="14067" xr:uid="{A7A88006-4158-45C0-A108-EF597D865E39}"/>
    <cellStyle name="Normal 5 3 2 5 4 2 2" xfId="31007" xr:uid="{065C77CC-2830-4331-8728-C5804668300F}"/>
    <cellStyle name="Normal 5 3 2 5 4 3" xfId="22559" xr:uid="{1EC59C26-26C6-407E-8979-2212BDABA36B}"/>
    <cellStyle name="Normal 5 3 2 5 5" xfId="9843" xr:uid="{0CE6D4BD-0D76-4988-82FA-B9FAA94DCFC4}"/>
    <cellStyle name="Normal 5 3 2 5 5 2" xfId="26783" xr:uid="{88E4E454-7F68-49B2-B1D3-21C7A8B9B48D}"/>
    <cellStyle name="Normal 5 3 2 5 6" xfId="18335" xr:uid="{DC5AA860-4654-4E78-A9EA-A7CE5324F84C}"/>
    <cellStyle name="Normal 5 3 2 6" xfId="1569" xr:uid="{D2D874AE-67E8-49EC-8478-470500F76C29}"/>
    <cellStyle name="Normal 5 3 2 6 2" xfId="3681" xr:uid="{025EC907-C156-48AD-8CD1-BE5342A18805}"/>
    <cellStyle name="Normal 5 3 2 6 2 2" xfId="7907" xr:uid="{B919887C-DF8C-4AE4-B3E1-6EBCA5B0FC3D}"/>
    <cellStyle name="Normal 5 3 2 6 2 2 2" xfId="16355" xr:uid="{B162A3A8-BB71-44AE-AB5A-3850F5C2C2AF}"/>
    <cellStyle name="Normal 5 3 2 6 2 2 2 2" xfId="33295" xr:uid="{D671365B-F19A-4621-A59B-AA4C7D9605DF}"/>
    <cellStyle name="Normal 5 3 2 6 2 2 3" xfId="24847" xr:uid="{904062D6-659D-4387-97C5-8446D58F6CD5}"/>
    <cellStyle name="Normal 5 3 2 6 2 3" xfId="12131" xr:uid="{689605D4-9CC6-4BEF-ABD9-63F4A4788842}"/>
    <cellStyle name="Normal 5 3 2 6 2 3 2" xfId="29071" xr:uid="{D5E13020-1DBA-4AB2-BFF2-E5C3506A96A6}"/>
    <cellStyle name="Normal 5 3 2 6 2 4" xfId="20623" xr:uid="{E6545E9E-1121-4646-8B0F-7CCF722C882F}"/>
    <cellStyle name="Normal 5 3 2 6 3" xfId="5795" xr:uid="{6B8ED028-FC7B-4B37-B8B4-75292402E58A}"/>
    <cellStyle name="Normal 5 3 2 6 3 2" xfId="14243" xr:uid="{FB5644A2-BEF0-4C87-963B-41973CBD2E0A}"/>
    <cellStyle name="Normal 5 3 2 6 3 2 2" xfId="31183" xr:uid="{1AD46DAA-7BFB-4D0F-9C18-BB8E03CD31C9}"/>
    <cellStyle name="Normal 5 3 2 6 3 3" xfId="22735" xr:uid="{F53E659F-6DFB-4202-A467-9B7283F3468B}"/>
    <cellStyle name="Normal 5 3 2 6 4" xfId="10019" xr:uid="{F19B0AEF-1EB4-4DF6-97C8-C7DE2A07769F}"/>
    <cellStyle name="Normal 5 3 2 6 4 2" xfId="26959" xr:uid="{8DA1D050-EDF2-4103-BD3E-6D9CB324BB66}"/>
    <cellStyle name="Normal 5 3 2 6 5" xfId="18511" xr:uid="{503DD72F-EAD1-4D1E-B302-8542B43FC8C2}"/>
    <cellStyle name="Normal 5 3 2 7" xfId="2625" xr:uid="{CA103220-5C3A-49DF-B974-50AD944C0952}"/>
    <cellStyle name="Normal 5 3 2 7 2" xfId="6851" xr:uid="{38735EE6-AC8C-44AC-A1B1-11608614230F}"/>
    <cellStyle name="Normal 5 3 2 7 2 2" xfId="15299" xr:uid="{ACC35740-827C-4182-BF63-362638582B75}"/>
    <cellStyle name="Normal 5 3 2 7 2 2 2" xfId="32239" xr:uid="{3880CE0F-1C71-4911-A30E-70EA96F6946F}"/>
    <cellStyle name="Normal 5 3 2 7 2 3" xfId="23791" xr:uid="{55749B11-DEA4-4421-BBA2-2F65AE8FA9A0}"/>
    <cellStyle name="Normal 5 3 2 7 3" xfId="11075" xr:uid="{D13CFC2D-2CE1-47AA-8238-137A20334C64}"/>
    <cellStyle name="Normal 5 3 2 7 3 2" xfId="28015" xr:uid="{0F1E252C-F360-4301-A9B9-DA6AD2C74B37}"/>
    <cellStyle name="Normal 5 3 2 7 4" xfId="19567" xr:uid="{0F2705B7-FEA7-4CF5-BA58-9B9DB1268A04}"/>
    <cellStyle name="Normal 5 3 2 8" xfId="4738" xr:uid="{70C3A2AB-D243-4CB5-A781-495356472041}"/>
    <cellStyle name="Normal 5 3 2 8 2" xfId="13187" xr:uid="{1F4BE6A0-0EC6-498E-A6A7-E3130B9DE608}"/>
    <cellStyle name="Normal 5 3 2 8 2 2" xfId="30127" xr:uid="{0CA807F0-EE2E-40C4-809B-EF52AC55FAF7}"/>
    <cellStyle name="Normal 5 3 2 8 3" xfId="21679" xr:uid="{1FEC0A8D-6424-4864-9E96-092392080CE7}"/>
    <cellStyle name="Normal 5 3 2 9" xfId="8963" xr:uid="{27C2BA21-6718-4632-B4DE-62F672D25CDB}"/>
    <cellStyle name="Normal 5 3 2 9 2" xfId="25903" xr:uid="{CB07A9CE-4DA1-4A81-9513-6FBA8B063833}"/>
    <cellStyle name="Normal 5 3 3" xfId="388" xr:uid="{FAE45B4E-2F15-409B-960D-EB0722249E79}"/>
    <cellStyle name="Normal 5 3 3 10" xfId="17456" xr:uid="{F18BF7CA-1AD8-4106-9F0C-460F243374C1}"/>
    <cellStyle name="Normal 5 3 3 2" xfId="684" xr:uid="{3BF04EFD-A6C3-4447-A538-36DA006C6DD8}"/>
    <cellStyle name="Normal 5 3 3 2 2" xfId="1036" xr:uid="{999C7932-D207-4EA7-90F7-B436BD88D0FC}"/>
    <cellStyle name="Normal 5 3 3 2 2 2" xfId="2098" xr:uid="{9CEC5A9A-9CFE-42F7-BBB1-144642E34E8A}"/>
    <cellStyle name="Normal 5 3 3 2 2 2 2" xfId="4210" xr:uid="{5175ADC4-767E-4653-B804-09734FD81A39}"/>
    <cellStyle name="Normal 5 3 3 2 2 2 2 2" xfId="8436" xr:uid="{3914E16B-3F52-45E6-8088-D6D9EDF90211}"/>
    <cellStyle name="Normal 5 3 3 2 2 2 2 2 2" xfId="16884" xr:uid="{E08085C2-FADA-4344-958E-E1698B5D3605}"/>
    <cellStyle name="Normal 5 3 3 2 2 2 2 2 2 2" xfId="33824" xr:uid="{6373ABE4-EB4E-4B55-BF3E-491557EE5AEF}"/>
    <cellStyle name="Normal 5 3 3 2 2 2 2 2 3" xfId="25376" xr:uid="{AAD7B6FD-3283-44B5-B45B-62D1A1DABA2F}"/>
    <cellStyle name="Normal 5 3 3 2 2 2 2 3" xfId="12660" xr:uid="{E75FECE9-70E4-443C-A9C4-E6C9ACB79D5A}"/>
    <cellStyle name="Normal 5 3 3 2 2 2 2 3 2" xfId="29600" xr:uid="{F4B6B92F-8D78-4DC7-9711-9B3706884904}"/>
    <cellStyle name="Normal 5 3 3 2 2 2 2 4" xfId="21152" xr:uid="{3831E73C-D6F5-4C04-9416-FEEF75F37D9F}"/>
    <cellStyle name="Normal 5 3 3 2 2 2 3" xfId="6324" xr:uid="{A44501B8-F2FE-42E4-AEE5-3576A2A225B0}"/>
    <cellStyle name="Normal 5 3 3 2 2 2 3 2" xfId="14772" xr:uid="{FA6FA3C9-E140-4F8C-A798-9B1A2984FB93}"/>
    <cellStyle name="Normal 5 3 3 2 2 2 3 2 2" xfId="31712" xr:uid="{485ED698-FDB0-420F-B10E-CF7F90AB4C7B}"/>
    <cellStyle name="Normal 5 3 3 2 2 2 3 3" xfId="23264" xr:uid="{16AA6554-074A-44D0-8DDB-51F5C658AAB9}"/>
    <cellStyle name="Normal 5 3 3 2 2 2 4" xfId="10548" xr:uid="{6BA2A22C-808B-45B2-AE34-5FEA01AEB0CF}"/>
    <cellStyle name="Normal 5 3 3 2 2 2 4 2" xfId="27488" xr:uid="{779EBBDF-5C94-407E-8BD9-F96D4771B711}"/>
    <cellStyle name="Normal 5 3 3 2 2 2 5" xfId="19040" xr:uid="{0C07A59F-CBB2-4C54-888A-833706C61000}"/>
    <cellStyle name="Normal 5 3 3 2 2 3" xfId="3154" xr:uid="{5F26FE1F-4446-4C6E-AD9D-101ECEB38885}"/>
    <cellStyle name="Normal 5 3 3 2 2 3 2" xfId="7380" xr:uid="{4F34FD58-8B95-4DED-8778-B2420B8431DC}"/>
    <cellStyle name="Normal 5 3 3 2 2 3 2 2" xfId="15828" xr:uid="{979014B3-5794-4064-A143-93F79E8717AE}"/>
    <cellStyle name="Normal 5 3 3 2 2 3 2 2 2" xfId="32768" xr:uid="{76F0AF05-4FD7-4AE1-8F59-152E87CC1FAB}"/>
    <cellStyle name="Normal 5 3 3 2 2 3 2 3" xfId="24320" xr:uid="{3D83E205-400B-4737-B485-F216D9EDA76D}"/>
    <cellStyle name="Normal 5 3 3 2 2 3 3" xfId="11604" xr:uid="{917EFF6C-343F-42F6-8660-998EB52DE792}"/>
    <cellStyle name="Normal 5 3 3 2 2 3 3 2" xfId="28544" xr:uid="{43D49E64-DC71-4F05-ADD5-93040D68EE15}"/>
    <cellStyle name="Normal 5 3 3 2 2 3 4" xfId="20096" xr:uid="{DE20DE40-F5B0-4BB5-8780-AE06082625ED}"/>
    <cellStyle name="Normal 5 3 3 2 2 4" xfId="5268" xr:uid="{45F8DBB0-0C85-4794-B960-B4936416F358}"/>
    <cellStyle name="Normal 5 3 3 2 2 4 2" xfId="13716" xr:uid="{4C4A20B1-3BD7-427D-8092-A14ED07FDED3}"/>
    <cellStyle name="Normal 5 3 3 2 2 4 2 2" xfId="30656" xr:uid="{A34525D0-24BC-4E47-B38F-0A58684E46F9}"/>
    <cellStyle name="Normal 5 3 3 2 2 4 3" xfId="22208" xr:uid="{66B05766-7C26-4783-9A6B-65510A5381A0}"/>
    <cellStyle name="Normal 5 3 3 2 2 5" xfId="9492" xr:uid="{712F20AA-8A2D-43E0-B3D1-1CBCEFA85262}"/>
    <cellStyle name="Normal 5 3 3 2 2 5 2" xfId="26432" xr:uid="{A06ADCA8-B92E-4920-86DD-B54B442C91A1}"/>
    <cellStyle name="Normal 5 3 3 2 2 6" xfId="17984" xr:uid="{AD8FF14F-403C-4FF0-ABA7-104E84293027}"/>
    <cellStyle name="Normal 5 3 3 2 3" xfId="1746" xr:uid="{7D4EE267-EAB8-4EE7-9146-6540550F7174}"/>
    <cellStyle name="Normal 5 3 3 2 3 2" xfId="3858" xr:uid="{79D65876-C136-4785-B912-3B71A81BADA4}"/>
    <cellStyle name="Normal 5 3 3 2 3 2 2" xfId="8084" xr:uid="{6A6E4659-901D-4A10-83E6-1C30A94F5A7D}"/>
    <cellStyle name="Normal 5 3 3 2 3 2 2 2" xfId="16532" xr:uid="{A3224C75-4BE8-4FDE-A4E3-5FE083C1D5FF}"/>
    <cellStyle name="Normal 5 3 3 2 3 2 2 2 2" xfId="33472" xr:uid="{B2E7DEE7-6780-409D-B0F1-4FD4EFC32A3E}"/>
    <cellStyle name="Normal 5 3 3 2 3 2 2 3" xfId="25024" xr:uid="{31C8EC9C-04A9-430E-8386-D414C51F9C12}"/>
    <cellStyle name="Normal 5 3 3 2 3 2 3" xfId="12308" xr:uid="{99C90D25-09BF-4616-9485-71EF4BD733D2}"/>
    <cellStyle name="Normal 5 3 3 2 3 2 3 2" xfId="29248" xr:uid="{B43BFFD9-8D6D-4935-BAE4-226D8FCBF414}"/>
    <cellStyle name="Normal 5 3 3 2 3 2 4" xfId="20800" xr:uid="{35DDEA8B-6E57-4C6D-BB59-CE9298A8C37B}"/>
    <cellStyle name="Normal 5 3 3 2 3 3" xfId="5972" xr:uid="{9E4134DC-783C-4A86-91A0-E5E8D5206EB4}"/>
    <cellStyle name="Normal 5 3 3 2 3 3 2" xfId="14420" xr:uid="{027E2854-AD4D-4167-B9FC-9D9993FDA7A1}"/>
    <cellStyle name="Normal 5 3 3 2 3 3 2 2" xfId="31360" xr:uid="{C94B02E8-895B-4388-93F9-67FABD582969}"/>
    <cellStyle name="Normal 5 3 3 2 3 3 3" xfId="22912" xr:uid="{FF44EF97-728F-456A-888F-5E0277B023D5}"/>
    <cellStyle name="Normal 5 3 3 2 3 4" xfId="10196" xr:uid="{5F1F4A4B-723C-4423-AE50-2065820C5E14}"/>
    <cellStyle name="Normal 5 3 3 2 3 4 2" xfId="27136" xr:uid="{093EAF24-44E9-46AB-8586-CE72EE44B1A2}"/>
    <cellStyle name="Normal 5 3 3 2 3 5" xfId="18688" xr:uid="{5D46FDC0-FEDA-4F1D-B9EC-FC2B8503F11B}"/>
    <cellStyle name="Normal 5 3 3 2 4" xfId="2802" xr:uid="{E16B16DC-FA12-4549-9548-A22E8ED7CC13}"/>
    <cellStyle name="Normal 5 3 3 2 4 2" xfId="7028" xr:uid="{9C4D17A7-3F51-4835-BF33-D551437C2906}"/>
    <cellStyle name="Normal 5 3 3 2 4 2 2" xfId="15476" xr:uid="{4365C90F-F8D9-4780-B6FF-312C566AF0E1}"/>
    <cellStyle name="Normal 5 3 3 2 4 2 2 2" xfId="32416" xr:uid="{E1960D57-BE96-4277-832A-37387E967A48}"/>
    <cellStyle name="Normal 5 3 3 2 4 2 3" xfId="23968" xr:uid="{F34E9ECC-5E7D-4678-A6A0-CE6CB80A243E}"/>
    <cellStyle name="Normal 5 3 3 2 4 3" xfId="11252" xr:uid="{5256122D-AC2A-48BA-A488-37730FDDF7AF}"/>
    <cellStyle name="Normal 5 3 3 2 4 3 2" xfId="28192" xr:uid="{727D5184-3A35-401C-94A9-AF2412420FC7}"/>
    <cellStyle name="Normal 5 3 3 2 4 4" xfId="19744" xr:uid="{4A29961E-3AB2-4A75-BC80-EFA3779212E1}"/>
    <cellStyle name="Normal 5 3 3 2 5" xfId="4916" xr:uid="{BC81225D-1B15-4905-9FCC-4841C4DD3E6A}"/>
    <cellStyle name="Normal 5 3 3 2 5 2" xfId="13364" xr:uid="{4E73EC67-AF5E-4688-AF36-4FD8DB07D1C6}"/>
    <cellStyle name="Normal 5 3 3 2 5 2 2" xfId="30304" xr:uid="{BFE2B15A-6E0B-4398-9D4A-8C10C5180D14}"/>
    <cellStyle name="Normal 5 3 3 2 5 3" xfId="21856" xr:uid="{455B1581-A6EA-4B53-8ED6-9CA0AC4886CC}"/>
    <cellStyle name="Normal 5 3 3 2 6" xfId="9140" xr:uid="{5B2A543B-99D2-4AD3-90D0-A5D3BB821B76}"/>
    <cellStyle name="Normal 5 3 3 2 6 2" xfId="26080" xr:uid="{B8FAEF08-23E1-4267-9426-6A33C2B14D49}"/>
    <cellStyle name="Normal 5 3 3 2 7" xfId="17632" xr:uid="{95DFF734-EE5E-4F92-8A3B-1E6777828219}"/>
    <cellStyle name="Normal 5 3 3 3" xfId="860" xr:uid="{C400CC4E-2219-4B86-926B-BC6D12CCA395}"/>
    <cellStyle name="Normal 5 3 3 3 2" xfId="1922" xr:uid="{0D2A44C1-2185-4046-843B-CB84A14C6E22}"/>
    <cellStyle name="Normal 5 3 3 3 2 2" xfId="4034" xr:uid="{CF6F0B63-F609-4D87-80A2-25DEC9ADB02E}"/>
    <cellStyle name="Normal 5 3 3 3 2 2 2" xfId="8260" xr:uid="{ADCFBB2B-FCBD-43B8-978A-A881FB4EB1DC}"/>
    <cellStyle name="Normal 5 3 3 3 2 2 2 2" xfId="16708" xr:uid="{E185F5EA-5733-4B48-AC1A-B7322E4CC37C}"/>
    <cellStyle name="Normal 5 3 3 3 2 2 2 2 2" xfId="33648" xr:uid="{28BE10EB-0681-4804-B3EB-F2646B90164C}"/>
    <cellStyle name="Normal 5 3 3 3 2 2 2 3" xfId="25200" xr:uid="{1C1C2EB3-E228-45B1-9A08-4B73B9C5BB7E}"/>
    <cellStyle name="Normal 5 3 3 3 2 2 3" xfId="12484" xr:uid="{343017CC-6123-4C62-8EE5-9D33F786C410}"/>
    <cellStyle name="Normal 5 3 3 3 2 2 3 2" xfId="29424" xr:uid="{E2050244-EA68-46EF-A784-D244AF83130B}"/>
    <cellStyle name="Normal 5 3 3 3 2 2 4" xfId="20976" xr:uid="{2811D6E4-1105-4068-92C9-2D280BFCA811}"/>
    <cellStyle name="Normal 5 3 3 3 2 3" xfId="6148" xr:uid="{642CFB1A-4EFF-462F-BF10-0E8928C1B4B1}"/>
    <cellStyle name="Normal 5 3 3 3 2 3 2" xfId="14596" xr:uid="{F596DE75-2C66-4774-99F2-B3139E647C1D}"/>
    <cellStyle name="Normal 5 3 3 3 2 3 2 2" xfId="31536" xr:uid="{51839CBF-EA3A-45DC-815E-1CF6B407798E}"/>
    <cellStyle name="Normal 5 3 3 3 2 3 3" xfId="23088" xr:uid="{0E899392-E861-4313-9628-CD1CF9CBC790}"/>
    <cellStyle name="Normal 5 3 3 3 2 4" xfId="10372" xr:uid="{0DDFD34C-F128-4BFC-962F-6FADC0051408}"/>
    <cellStyle name="Normal 5 3 3 3 2 4 2" xfId="27312" xr:uid="{9BBBE2D1-BD72-4933-AB8C-E9C9CFFA6618}"/>
    <cellStyle name="Normal 5 3 3 3 2 5" xfId="18864" xr:uid="{60F25AFB-503D-41BA-9843-345B381E8DD9}"/>
    <cellStyle name="Normal 5 3 3 3 3" xfId="2978" xr:uid="{94154509-34CD-4A9A-9474-5B15211DB611}"/>
    <cellStyle name="Normal 5 3 3 3 3 2" xfId="7204" xr:uid="{CA010382-ED64-4DEC-88EA-EB490474E3D1}"/>
    <cellStyle name="Normal 5 3 3 3 3 2 2" xfId="15652" xr:uid="{B3E570C3-AA19-4283-BFFF-D41A5E5A943B}"/>
    <cellStyle name="Normal 5 3 3 3 3 2 2 2" xfId="32592" xr:uid="{64A8E92D-0602-4E4C-B029-94C8963B6F4D}"/>
    <cellStyle name="Normal 5 3 3 3 3 2 3" xfId="24144" xr:uid="{86EAE7BD-A810-431F-A748-B2B74FE15A82}"/>
    <cellStyle name="Normal 5 3 3 3 3 3" xfId="11428" xr:uid="{76BA6C00-4190-4938-A6AB-88057E2F4417}"/>
    <cellStyle name="Normal 5 3 3 3 3 3 2" xfId="28368" xr:uid="{5E796F8F-6111-4D46-AFCA-83AA1CB0E3EA}"/>
    <cellStyle name="Normal 5 3 3 3 3 4" xfId="19920" xr:uid="{0E9F371D-FC9F-43FB-AC4A-157196936BED}"/>
    <cellStyle name="Normal 5 3 3 3 4" xfId="5092" xr:uid="{AAA1ED58-F65F-48C8-AD0B-B34ABEBF6830}"/>
    <cellStyle name="Normal 5 3 3 3 4 2" xfId="13540" xr:uid="{9B028DEA-573A-4EF4-B5E8-8EEA8BEFA7C6}"/>
    <cellStyle name="Normal 5 3 3 3 4 2 2" xfId="30480" xr:uid="{E9E07E84-62E4-4481-9719-8199DC4C7E06}"/>
    <cellStyle name="Normal 5 3 3 3 4 3" xfId="22032" xr:uid="{AFA20404-AF35-4A85-94A3-4B9B6DEF0565}"/>
    <cellStyle name="Normal 5 3 3 3 5" xfId="9316" xr:uid="{DDFD8EA8-E9DC-4FB9-A725-A4CB59864069}"/>
    <cellStyle name="Normal 5 3 3 3 5 2" xfId="26256" xr:uid="{E12B30F9-F65B-4B95-B97D-CF14E7887064}"/>
    <cellStyle name="Normal 5 3 3 3 6" xfId="17808" xr:uid="{B1DAFBC0-079D-42F5-BB81-7580BE9BAD29}"/>
    <cellStyle name="Normal 5 3 3 4" xfId="1212" xr:uid="{A5FB3233-44AB-4B62-8AF9-676970548233}"/>
    <cellStyle name="Normal 5 3 3 4 2" xfId="2274" xr:uid="{0E00116E-7E21-4E33-AB50-C3997DF69136}"/>
    <cellStyle name="Normal 5 3 3 4 2 2" xfId="4386" xr:uid="{4A444FCA-2C76-42A2-9690-19C18CC453E2}"/>
    <cellStyle name="Normal 5 3 3 4 2 2 2" xfId="8612" xr:uid="{03374E03-91A4-47E6-A706-D8FC575A5E38}"/>
    <cellStyle name="Normal 5 3 3 4 2 2 2 2" xfId="17060" xr:uid="{15B81D0F-E992-4E99-BB0B-2B23F3A7E3D9}"/>
    <cellStyle name="Normal 5 3 3 4 2 2 2 2 2" xfId="34000" xr:uid="{4EA5AF7B-1D9E-44C1-92E6-CCC2D5C57BA9}"/>
    <cellStyle name="Normal 5 3 3 4 2 2 2 3" xfId="25552" xr:uid="{0B59763D-2A89-4B6F-8EDF-F29851C5447C}"/>
    <cellStyle name="Normal 5 3 3 4 2 2 3" xfId="12836" xr:uid="{FE096475-9F07-48B6-A8AA-A2E3DCE78112}"/>
    <cellStyle name="Normal 5 3 3 4 2 2 3 2" xfId="29776" xr:uid="{B965B736-D450-4055-B570-8F59F432B931}"/>
    <cellStyle name="Normal 5 3 3 4 2 2 4" xfId="21328" xr:uid="{2FADAC49-DFBC-4527-8945-11711D1971CC}"/>
    <cellStyle name="Normal 5 3 3 4 2 3" xfId="6500" xr:uid="{6060DAFB-F34A-4C6E-9D18-DC8989F62091}"/>
    <cellStyle name="Normal 5 3 3 4 2 3 2" xfId="14948" xr:uid="{840B87F5-8308-4AF8-A2E3-B7BCDB296359}"/>
    <cellStyle name="Normal 5 3 3 4 2 3 2 2" xfId="31888" xr:uid="{724C0FB6-9AE7-46FD-ACEC-4D96F2EE441D}"/>
    <cellStyle name="Normal 5 3 3 4 2 3 3" xfId="23440" xr:uid="{820025C8-788C-4C2C-84D3-035062555E87}"/>
    <cellStyle name="Normal 5 3 3 4 2 4" xfId="10724" xr:uid="{E44F1CF6-1BE6-4C8D-BC88-2C967AEAB5BA}"/>
    <cellStyle name="Normal 5 3 3 4 2 4 2" xfId="27664" xr:uid="{3423C396-B3C7-4A70-8562-76C748DCF818}"/>
    <cellStyle name="Normal 5 3 3 4 2 5" xfId="19216" xr:uid="{27368F0B-1102-48D2-9FF8-37FC8389ADB7}"/>
    <cellStyle name="Normal 5 3 3 4 3" xfId="3330" xr:uid="{0E950D64-E7EF-4B0B-BD67-B303C4457F06}"/>
    <cellStyle name="Normal 5 3 3 4 3 2" xfId="7556" xr:uid="{4A407E45-487D-42EE-8695-93ED20661C1A}"/>
    <cellStyle name="Normal 5 3 3 4 3 2 2" xfId="16004" xr:uid="{47F2B36B-D3F9-4279-A8D8-DF0B5EB5ECC5}"/>
    <cellStyle name="Normal 5 3 3 4 3 2 2 2" xfId="32944" xr:uid="{6109DF3D-C90F-4936-8822-83A05A7E05EC}"/>
    <cellStyle name="Normal 5 3 3 4 3 2 3" xfId="24496" xr:uid="{C0BE129D-F46E-4AA3-8B3B-C8B9257DAC1E}"/>
    <cellStyle name="Normal 5 3 3 4 3 3" xfId="11780" xr:uid="{7E8ABA9F-492A-42D9-A308-1F29AC11E49D}"/>
    <cellStyle name="Normal 5 3 3 4 3 3 2" xfId="28720" xr:uid="{1A8860C2-68CD-42BB-A811-69669B054BF5}"/>
    <cellStyle name="Normal 5 3 3 4 3 4" xfId="20272" xr:uid="{31D45F25-DB66-4D9E-A9D0-5CADE0D36000}"/>
    <cellStyle name="Normal 5 3 3 4 4" xfId="5444" xr:uid="{C1A2DDE0-48C1-4657-B02E-20C5AB91080F}"/>
    <cellStyle name="Normal 5 3 3 4 4 2" xfId="13892" xr:uid="{3C9F51F1-B907-480A-A07F-C8D4FF51D2D8}"/>
    <cellStyle name="Normal 5 3 3 4 4 2 2" xfId="30832" xr:uid="{7DFF8BE2-025D-4858-84BE-406C0F7CE116}"/>
    <cellStyle name="Normal 5 3 3 4 4 3" xfId="22384" xr:uid="{F0C0A9EC-1EFA-4460-8D03-F28FA11B3833}"/>
    <cellStyle name="Normal 5 3 3 4 5" xfId="9668" xr:uid="{BDDF7EC3-08BC-45D5-81E9-C9C85B5BF0E5}"/>
    <cellStyle name="Normal 5 3 3 4 5 2" xfId="26608" xr:uid="{806B3613-4E29-4235-9D3B-9129A461B30B}"/>
    <cellStyle name="Normal 5 3 3 4 6" xfId="18160" xr:uid="{9541D22D-D879-4BFE-82B6-3C542EBC57C2}"/>
    <cellStyle name="Normal 5 3 3 5" xfId="1394" xr:uid="{C282416E-E1BF-45C3-8BC4-C96ED93FFC98}"/>
    <cellStyle name="Normal 5 3 3 5 2" xfId="2450" xr:uid="{D4D805BB-F08B-4380-9896-19ACE2D6501E}"/>
    <cellStyle name="Normal 5 3 3 5 2 2" xfId="4562" xr:uid="{01BB56CA-70A2-414F-BF8C-3793DE9DEAE3}"/>
    <cellStyle name="Normal 5 3 3 5 2 2 2" xfId="8788" xr:uid="{B65EFC26-436B-4D4F-A6EE-3057D2773840}"/>
    <cellStyle name="Normal 5 3 3 5 2 2 2 2" xfId="17236" xr:uid="{778C6263-5DD1-4909-B442-9AE4E9098DD1}"/>
    <cellStyle name="Normal 5 3 3 5 2 2 2 2 2" xfId="34176" xr:uid="{E015F567-DE3A-43F2-AD6C-66452D55E26E}"/>
    <cellStyle name="Normal 5 3 3 5 2 2 2 3" xfId="25728" xr:uid="{0AEF270B-6811-4AB7-B892-079461AD52A2}"/>
    <cellStyle name="Normal 5 3 3 5 2 2 3" xfId="13012" xr:uid="{6CAC9C2E-1151-400D-A55F-38CECA3BAB03}"/>
    <cellStyle name="Normal 5 3 3 5 2 2 3 2" xfId="29952" xr:uid="{735C6D10-F35E-44CC-9F49-FAF5D3FBA977}"/>
    <cellStyle name="Normal 5 3 3 5 2 2 4" xfId="21504" xr:uid="{B24B5890-36F6-4EB9-AB53-94D3877EB6A3}"/>
    <cellStyle name="Normal 5 3 3 5 2 3" xfId="6676" xr:uid="{3FF7D1D9-FE49-4998-84FE-F8D0C3895FB4}"/>
    <cellStyle name="Normal 5 3 3 5 2 3 2" xfId="15124" xr:uid="{5C48B263-A571-4F91-BCC2-12917E2AC8E0}"/>
    <cellStyle name="Normal 5 3 3 5 2 3 2 2" xfId="32064" xr:uid="{2A88B8AE-CDCA-4F1E-B18A-D8969BB2356B}"/>
    <cellStyle name="Normal 5 3 3 5 2 3 3" xfId="23616" xr:uid="{3148CACE-9B0F-422D-9DFC-C44CD7780373}"/>
    <cellStyle name="Normal 5 3 3 5 2 4" xfId="10900" xr:uid="{7F93B14A-CE6C-441B-B818-4C7033DE1702}"/>
    <cellStyle name="Normal 5 3 3 5 2 4 2" xfId="27840" xr:uid="{45748453-779E-45F9-ADA6-B8DF847C0221}"/>
    <cellStyle name="Normal 5 3 3 5 2 5" xfId="19392" xr:uid="{FDFB615F-DBFC-44D6-9612-5B5AE4910CAB}"/>
    <cellStyle name="Normal 5 3 3 5 3" xfId="3506" xr:uid="{40170768-3BEF-4445-AF36-5BD8C03F061C}"/>
    <cellStyle name="Normal 5 3 3 5 3 2" xfId="7732" xr:uid="{91431DDB-42A4-4583-8115-E8C120E04F6C}"/>
    <cellStyle name="Normal 5 3 3 5 3 2 2" xfId="16180" xr:uid="{BED9DF6F-C3D2-469F-BF46-4C1CE11F6E7C}"/>
    <cellStyle name="Normal 5 3 3 5 3 2 2 2" xfId="33120" xr:uid="{84B78766-6393-4948-B85E-5299610E6729}"/>
    <cellStyle name="Normal 5 3 3 5 3 2 3" xfId="24672" xr:uid="{F9EAA5F7-EC61-4340-AD57-88D0B935FD19}"/>
    <cellStyle name="Normal 5 3 3 5 3 3" xfId="11956" xr:uid="{4B51D081-3865-4FC8-8683-89F27D5E37FF}"/>
    <cellStyle name="Normal 5 3 3 5 3 3 2" xfId="28896" xr:uid="{12EB6769-D446-4161-B2E7-64ACC86D9535}"/>
    <cellStyle name="Normal 5 3 3 5 3 4" xfId="20448" xr:uid="{F31456D4-8BE7-4A48-B25C-011DC2C75C78}"/>
    <cellStyle name="Normal 5 3 3 5 4" xfId="5620" xr:uid="{35CF991A-0421-4231-97B0-FD42C47DF7BD}"/>
    <cellStyle name="Normal 5 3 3 5 4 2" xfId="14068" xr:uid="{8FFE336E-B971-4551-9511-C7C9EAE21A9A}"/>
    <cellStyle name="Normal 5 3 3 5 4 2 2" xfId="31008" xr:uid="{ADEA49B7-0463-4ACC-AB78-6F66645B2473}"/>
    <cellStyle name="Normal 5 3 3 5 4 3" xfId="22560" xr:uid="{0137C8F1-C231-4B53-9840-BC6FA853FC42}"/>
    <cellStyle name="Normal 5 3 3 5 5" xfId="9844" xr:uid="{0E06C095-035B-45EE-9F0B-4F597C44480F}"/>
    <cellStyle name="Normal 5 3 3 5 5 2" xfId="26784" xr:uid="{61B0640E-AEC4-4D11-A827-8F077572B97C}"/>
    <cellStyle name="Normal 5 3 3 5 6" xfId="18336" xr:uid="{7C8B8475-50E0-4D70-9AEF-8C9E35F435E6}"/>
    <cellStyle name="Normal 5 3 3 6" xfId="1570" xr:uid="{998A11C8-F7AB-41A7-B677-849678B27FC4}"/>
    <cellStyle name="Normal 5 3 3 6 2" xfId="3682" xr:uid="{D34510C8-191B-46C3-BA7F-03D78B118128}"/>
    <cellStyle name="Normal 5 3 3 6 2 2" xfId="7908" xr:uid="{01A842CD-12A0-4496-BB51-72BF4D83AFDF}"/>
    <cellStyle name="Normal 5 3 3 6 2 2 2" xfId="16356" xr:uid="{32C958B4-539D-45D0-8683-40DCF7E3E6AF}"/>
    <cellStyle name="Normal 5 3 3 6 2 2 2 2" xfId="33296" xr:uid="{5BEA09F9-19DF-4F50-AA24-69E00BF63EFC}"/>
    <cellStyle name="Normal 5 3 3 6 2 2 3" xfId="24848" xr:uid="{E4D8557E-20E5-4FD3-BE79-87D10E76EA2F}"/>
    <cellStyle name="Normal 5 3 3 6 2 3" xfId="12132" xr:uid="{84D3D313-E2B4-43AC-A0B8-8FA14D0FCB84}"/>
    <cellStyle name="Normal 5 3 3 6 2 3 2" xfId="29072" xr:uid="{B3F2CB46-9FD8-443B-B4A0-AC41C8F0F5BD}"/>
    <cellStyle name="Normal 5 3 3 6 2 4" xfId="20624" xr:uid="{FF580074-5E75-4637-AC32-1F0A2D94E396}"/>
    <cellStyle name="Normal 5 3 3 6 3" xfId="5796" xr:uid="{B18E8A38-56E7-4106-915F-D0886ED26CA8}"/>
    <cellStyle name="Normal 5 3 3 6 3 2" xfId="14244" xr:uid="{BB7A31A3-5869-480B-B024-93BF3361A0D5}"/>
    <cellStyle name="Normal 5 3 3 6 3 2 2" xfId="31184" xr:uid="{F7E79C78-C7B5-49AB-88B1-2875FC62F651}"/>
    <cellStyle name="Normal 5 3 3 6 3 3" xfId="22736" xr:uid="{058E742C-5046-4A81-A9E6-521BE367334B}"/>
    <cellStyle name="Normal 5 3 3 6 4" xfId="10020" xr:uid="{6D3D4C8F-B7C9-469B-BE98-A24194869F6A}"/>
    <cellStyle name="Normal 5 3 3 6 4 2" xfId="26960" xr:uid="{49234058-A926-4E46-A5D9-5933E29FC5AB}"/>
    <cellStyle name="Normal 5 3 3 6 5" xfId="18512" xr:uid="{8C11F053-B8AE-4C5F-B064-C1ED708B6E2B}"/>
    <cellStyle name="Normal 5 3 3 7" xfId="2626" xr:uid="{5B09B6CE-E1BA-47C8-8E8B-2C5D3376F2F2}"/>
    <cellStyle name="Normal 5 3 3 7 2" xfId="6852" xr:uid="{38191751-93AB-4928-AC4E-92800F27E816}"/>
    <cellStyle name="Normal 5 3 3 7 2 2" xfId="15300" xr:uid="{9C64BFEB-647C-467E-8317-30ED9778D4D9}"/>
    <cellStyle name="Normal 5 3 3 7 2 2 2" xfId="32240" xr:uid="{D29C1AE1-E8C5-44D7-AC1E-C1DE1E839B53}"/>
    <cellStyle name="Normal 5 3 3 7 2 3" xfId="23792" xr:uid="{13E38BD4-9B64-4709-9091-D123E44701FF}"/>
    <cellStyle name="Normal 5 3 3 7 3" xfId="11076" xr:uid="{3772ED69-9177-46C7-8685-2332DB6F2E08}"/>
    <cellStyle name="Normal 5 3 3 7 3 2" xfId="28016" xr:uid="{5AE5396A-57CC-43B1-8BD3-8EB171F959B4}"/>
    <cellStyle name="Normal 5 3 3 7 4" xfId="19568" xr:uid="{94C31BDC-E755-42A8-BB54-8802F0016ADA}"/>
    <cellStyle name="Normal 5 3 3 8" xfId="4739" xr:uid="{EDEC8FFF-9274-407D-B0FC-FC1BBDBD671E}"/>
    <cellStyle name="Normal 5 3 3 8 2" xfId="13188" xr:uid="{62393918-9DF4-414A-94DE-F02413E66358}"/>
    <cellStyle name="Normal 5 3 3 8 2 2" xfId="30128" xr:uid="{0F628DD6-42D7-4ABC-99FE-A2D00C36D887}"/>
    <cellStyle name="Normal 5 3 3 8 3" xfId="21680" xr:uid="{18079C28-6223-44FC-8229-335F0132C849}"/>
    <cellStyle name="Normal 5 3 3 9" xfId="8964" xr:uid="{919E223B-CADF-4D11-900B-8D80E8F28F31}"/>
    <cellStyle name="Normal 5 3 3 9 2" xfId="25904" xr:uid="{3D17A441-DFA7-4EDB-87EF-E67BCC3057E3}"/>
    <cellStyle name="Normal 5 3 4" xfId="682" xr:uid="{A0FEC3F8-813A-4115-ADF8-857E52956050}"/>
    <cellStyle name="Normal 5 3 4 2" xfId="1034" xr:uid="{E0D3A3F7-E813-4478-9155-01B6CA56F1BE}"/>
    <cellStyle name="Normal 5 3 4 2 2" xfId="2096" xr:uid="{16BDD2B5-D885-4CAE-9244-50E0D9A87716}"/>
    <cellStyle name="Normal 5 3 4 2 2 2" xfId="4208" xr:uid="{12DACE73-1F3A-44A1-B6F6-5EBA47918DA4}"/>
    <cellStyle name="Normal 5 3 4 2 2 2 2" xfId="8434" xr:uid="{E563B94F-48A5-4019-A7B6-2B9CFA51E299}"/>
    <cellStyle name="Normal 5 3 4 2 2 2 2 2" xfId="16882" xr:uid="{BF5AFEB7-54DC-47B2-A14A-EDD15A5D2F9D}"/>
    <cellStyle name="Normal 5 3 4 2 2 2 2 2 2" xfId="33822" xr:uid="{E9EC14F0-63BC-454D-89B3-77151B511462}"/>
    <cellStyle name="Normal 5 3 4 2 2 2 2 3" xfId="25374" xr:uid="{DD6FCB37-D432-4D38-9A58-CA010EF4A72B}"/>
    <cellStyle name="Normal 5 3 4 2 2 2 3" xfId="12658" xr:uid="{DA8F7C58-03A7-43E9-B910-49D795A040F3}"/>
    <cellStyle name="Normal 5 3 4 2 2 2 3 2" xfId="29598" xr:uid="{043140E5-48A2-4E26-8315-316D0E1C2E1C}"/>
    <cellStyle name="Normal 5 3 4 2 2 2 4" xfId="21150" xr:uid="{89E19BA8-DA4E-430F-9B61-AE45F612DF7B}"/>
    <cellStyle name="Normal 5 3 4 2 2 3" xfId="6322" xr:uid="{273C1EC4-C207-42AD-9660-96D07FB23F13}"/>
    <cellStyle name="Normal 5 3 4 2 2 3 2" xfId="14770" xr:uid="{857C9F09-B332-4613-BBEA-ED9DE3D630B1}"/>
    <cellStyle name="Normal 5 3 4 2 2 3 2 2" xfId="31710" xr:uid="{A365DC2A-96AF-4ADC-9317-7517DAD105E6}"/>
    <cellStyle name="Normal 5 3 4 2 2 3 3" xfId="23262" xr:uid="{78C3D6C2-E457-4B8B-B3C7-C19697884427}"/>
    <cellStyle name="Normal 5 3 4 2 2 4" xfId="10546" xr:uid="{563FA80B-6AA0-4B63-B6A4-EF5608E1C503}"/>
    <cellStyle name="Normal 5 3 4 2 2 4 2" xfId="27486" xr:uid="{2A168431-6673-4537-92EE-76C116808C42}"/>
    <cellStyle name="Normal 5 3 4 2 2 5" xfId="19038" xr:uid="{C70A88D0-7C52-47EB-B455-A68282C01549}"/>
    <cellStyle name="Normal 5 3 4 2 3" xfId="3152" xr:uid="{F21CA719-C78A-4ED7-9F9C-1CCA26E852BE}"/>
    <cellStyle name="Normal 5 3 4 2 3 2" xfId="7378" xr:uid="{083B6D98-4322-4D91-A6C3-643840C033EB}"/>
    <cellStyle name="Normal 5 3 4 2 3 2 2" xfId="15826" xr:uid="{57692DA4-F7D3-4823-8F78-033595A38ABF}"/>
    <cellStyle name="Normal 5 3 4 2 3 2 2 2" xfId="32766" xr:uid="{FFD1F75F-0A48-42F1-84F8-38FE72550FFD}"/>
    <cellStyle name="Normal 5 3 4 2 3 2 3" xfId="24318" xr:uid="{3D8363D4-170B-478A-B8BC-D285CA0B9263}"/>
    <cellStyle name="Normal 5 3 4 2 3 3" xfId="11602" xr:uid="{B1DC787E-DDB1-4B1A-8349-2CFA6A9F80F5}"/>
    <cellStyle name="Normal 5 3 4 2 3 3 2" xfId="28542" xr:uid="{99720C66-D365-4BFB-8FE7-D2AE6EB6C69F}"/>
    <cellStyle name="Normal 5 3 4 2 3 4" xfId="20094" xr:uid="{F35DA748-0294-488F-BCEE-D0E312D39148}"/>
    <cellStyle name="Normal 5 3 4 2 4" xfId="5266" xr:uid="{7B6FB097-FA93-4DBD-8459-59391C5733F5}"/>
    <cellStyle name="Normal 5 3 4 2 4 2" xfId="13714" xr:uid="{7F476E94-4201-4657-80DE-FF4AF14C5E1A}"/>
    <cellStyle name="Normal 5 3 4 2 4 2 2" xfId="30654" xr:uid="{48DEB59D-D8B2-41A7-BB1F-6FAEE577607E}"/>
    <cellStyle name="Normal 5 3 4 2 4 3" xfId="22206" xr:uid="{2C710D95-B908-4DDA-BE40-E6CFBDCEFBB7}"/>
    <cellStyle name="Normal 5 3 4 2 5" xfId="9490" xr:uid="{4FEC7F48-FFDF-44E0-A266-73157CDB43A4}"/>
    <cellStyle name="Normal 5 3 4 2 5 2" xfId="26430" xr:uid="{9FBD9676-AB4B-4FF0-B012-9B25E92EC515}"/>
    <cellStyle name="Normal 5 3 4 2 6" xfId="17982" xr:uid="{D8D59FB0-32E9-4FCD-8E11-9B025C6C2BCC}"/>
    <cellStyle name="Normal 5 3 4 3" xfId="1744" xr:uid="{FCF034CB-85CE-4817-A5D8-6ADBD65C1D5F}"/>
    <cellStyle name="Normal 5 3 4 3 2" xfId="3856" xr:uid="{21F2F580-4E0E-4712-94E7-E14088018029}"/>
    <cellStyle name="Normal 5 3 4 3 2 2" xfId="8082" xr:uid="{0F562AB4-2D0F-4C6D-9714-4FC425A8F7E0}"/>
    <cellStyle name="Normal 5 3 4 3 2 2 2" xfId="16530" xr:uid="{DD7487D0-9DA1-4F15-99AB-0A98D6F04BC8}"/>
    <cellStyle name="Normal 5 3 4 3 2 2 2 2" xfId="33470" xr:uid="{4614D071-1AA3-4AFB-9EB9-D687E3577C89}"/>
    <cellStyle name="Normal 5 3 4 3 2 2 3" xfId="25022" xr:uid="{AB6AA993-5AE3-40AA-A4F1-041009E2DD72}"/>
    <cellStyle name="Normal 5 3 4 3 2 3" xfId="12306" xr:uid="{309EA5D1-DB18-4E93-ADD5-4F635A36A598}"/>
    <cellStyle name="Normal 5 3 4 3 2 3 2" xfId="29246" xr:uid="{FC763E00-5383-44B3-A17C-D3E30A753CA6}"/>
    <cellStyle name="Normal 5 3 4 3 2 4" xfId="20798" xr:uid="{24966A0B-8373-48F5-88A7-66ABA4A0277C}"/>
    <cellStyle name="Normal 5 3 4 3 3" xfId="5970" xr:uid="{7AEAE8C3-20FF-494E-8742-EFD899BB41FC}"/>
    <cellStyle name="Normal 5 3 4 3 3 2" xfId="14418" xr:uid="{2C87ADD6-7735-49E9-9F66-48D5D9D28F65}"/>
    <cellStyle name="Normal 5 3 4 3 3 2 2" xfId="31358" xr:uid="{261F231F-700E-40FA-A339-FC0B3AC85189}"/>
    <cellStyle name="Normal 5 3 4 3 3 3" xfId="22910" xr:uid="{AD300CB7-25DF-4D8D-89DF-6A51CB450EFD}"/>
    <cellStyle name="Normal 5 3 4 3 4" xfId="10194" xr:uid="{59FBBFE5-F91C-447A-A3BC-0F0E6779B30D}"/>
    <cellStyle name="Normal 5 3 4 3 4 2" xfId="27134" xr:uid="{DD0F3372-43E8-4946-AF50-F4DE8CA7D64F}"/>
    <cellStyle name="Normal 5 3 4 3 5" xfId="18686" xr:uid="{11DFE3EC-BEEA-491A-9C14-228B75DE7FE9}"/>
    <cellStyle name="Normal 5 3 4 4" xfId="2800" xr:uid="{A717AA74-1A33-4903-8B60-69FCFCB4E791}"/>
    <cellStyle name="Normal 5 3 4 4 2" xfId="7026" xr:uid="{2A349A7F-1762-4F0F-8AB9-CAB5AF387E99}"/>
    <cellStyle name="Normal 5 3 4 4 2 2" xfId="15474" xr:uid="{892107DB-2623-4C3B-A9F2-F80B40E8B86F}"/>
    <cellStyle name="Normal 5 3 4 4 2 2 2" xfId="32414" xr:uid="{6E3B5B49-BEC7-414B-BDBA-5621AA7CF1C4}"/>
    <cellStyle name="Normal 5 3 4 4 2 3" xfId="23966" xr:uid="{095352D9-0E82-4798-A44A-16B6D6E36304}"/>
    <cellStyle name="Normal 5 3 4 4 3" xfId="11250" xr:uid="{4CA3D770-E84D-48D2-A65B-155277580D01}"/>
    <cellStyle name="Normal 5 3 4 4 3 2" xfId="28190" xr:uid="{665E0DFF-6528-4C94-B3EA-7B2F13A24FE0}"/>
    <cellStyle name="Normal 5 3 4 4 4" xfId="19742" xr:uid="{6DB200F5-1916-4297-A182-7EA18CCB7997}"/>
    <cellStyle name="Normal 5 3 4 5" xfId="4914" xr:uid="{CA01EF0D-58A0-4D22-87AA-A27977FE0DB4}"/>
    <cellStyle name="Normal 5 3 4 5 2" xfId="13362" xr:uid="{D4B87F1A-82DC-4638-95A2-478C11F45E77}"/>
    <cellStyle name="Normal 5 3 4 5 2 2" xfId="30302" xr:uid="{E0A3DC44-65EA-4DE3-9C4C-8DBA7BFBDEBA}"/>
    <cellStyle name="Normal 5 3 4 5 3" xfId="21854" xr:uid="{7CB2E7F6-4377-4F71-ADD4-DB83489136A2}"/>
    <cellStyle name="Normal 5 3 4 6" xfId="9138" xr:uid="{9945A26B-4767-4C39-8B11-378AC142DE04}"/>
    <cellStyle name="Normal 5 3 4 6 2" xfId="26078" xr:uid="{0565DB2A-E305-4FE7-AD80-95B2BF88739D}"/>
    <cellStyle name="Normal 5 3 4 7" xfId="17630" xr:uid="{2D447C9F-9DB7-4416-BFCA-23F909B069CC}"/>
    <cellStyle name="Normal 5 3 5" xfId="858" xr:uid="{540DEA85-B0D5-4B6A-89C7-DD3CCDD4D169}"/>
    <cellStyle name="Normal 5 3 5 2" xfId="1920" xr:uid="{45A49FA3-C431-465C-B480-FC8BF82CD69E}"/>
    <cellStyle name="Normal 5 3 5 2 2" xfId="4032" xr:uid="{6035F1FC-960B-43EE-91E2-EB14C162A319}"/>
    <cellStyle name="Normal 5 3 5 2 2 2" xfId="8258" xr:uid="{75B43BE0-B038-4982-B8EB-EE7415C25395}"/>
    <cellStyle name="Normal 5 3 5 2 2 2 2" xfId="16706" xr:uid="{1BA7C157-6ACD-46A5-87BB-7F7E62A8A780}"/>
    <cellStyle name="Normal 5 3 5 2 2 2 2 2" xfId="33646" xr:uid="{63A1A241-521F-4821-A5F0-BA961CF85846}"/>
    <cellStyle name="Normal 5 3 5 2 2 2 3" xfId="25198" xr:uid="{A67A15BD-D647-4B93-A9F3-9D0446092B32}"/>
    <cellStyle name="Normal 5 3 5 2 2 3" xfId="12482" xr:uid="{BFF1A0E5-D157-4222-867C-F28AB5CAA0E2}"/>
    <cellStyle name="Normal 5 3 5 2 2 3 2" xfId="29422" xr:uid="{A722223F-524F-4C1A-8D06-D64C2700AD06}"/>
    <cellStyle name="Normal 5 3 5 2 2 4" xfId="20974" xr:uid="{9D144F0A-47A9-4F1C-A202-F2AC522C599B}"/>
    <cellStyle name="Normal 5 3 5 2 3" xfId="6146" xr:uid="{2158D611-A8D0-4AC9-8B70-C792C4BC0428}"/>
    <cellStyle name="Normal 5 3 5 2 3 2" xfId="14594" xr:uid="{4DAF60BF-BD9B-457A-934E-8DE748322CA4}"/>
    <cellStyle name="Normal 5 3 5 2 3 2 2" xfId="31534" xr:uid="{5CAD0AD3-9A2E-46CA-A820-96375F9FCD68}"/>
    <cellStyle name="Normal 5 3 5 2 3 3" xfId="23086" xr:uid="{721D003E-2674-458B-B973-478F6E6FA9D7}"/>
    <cellStyle name="Normal 5 3 5 2 4" xfId="10370" xr:uid="{48FC498F-5990-441B-81A7-C72D45B109BD}"/>
    <cellStyle name="Normal 5 3 5 2 4 2" xfId="27310" xr:uid="{8F9B6572-584C-4B90-B232-7D0A847F9B71}"/>
    <cellStyle name="Normal 5 3 5 2 5" xfId="18862" xr:uid="{5E40DCC1-3627-4690-A817-A49CB342D555}"/>
    <cellStyle name="Normal 5 3 5 3" xfId="2976" xr:uid="{765897C9-4FF5-423F-AE0D-2392C27114BA}"/>
    <cellStyle name="Normal 5 3 5 3 2" xfId="7202" xr:uid="{6070DB72-15A2-4EB6-9E2C-3DC7265CE4A8}"/>
    <cellStyle name="Normal 5 3 5 3 2 2" xfId="15650" xr:uid="{003B747D-C2B3-4552-89E5-53A1C6931F51}"/>
    <cellStyle name="Normal 5 3 5 3 2 2 2" xfId="32590" xr:uid="{CF1ED909-F760-410E-8E22-239E40AA8CB1}"/>
    <cellStyle name="Normal 5 3 5 3 2 3" xfId="24142" xr:uid="{4DD59EA6-F6AA-48E0-AED5-C7E06BA0D3F4}"/>
    <cellStyle name="Normal 5 3 5 3 3" xfId="11426" xr:uid="{7203E528-1595-4175-B4A5-B8AEE2BB4E80}"/>
    <cellStyle name="Normal 5 3 5 3 3 2" xfId="28366" xr:uid="{52F5F37A-6698-472D-A4AB-3303F342608F}"/>
    <cellStyle name="Normal 5 3 5 3 4" xfId="19918" xr:uid="{404A4C87-F10F-4938-B142-EAAE77D743B1}"/>
    <cellStyle name="Normal 5 3 5 4" xfId="5090" xr:uid="{4C301A1F-9447-4225-979C-761A4095AE74}"/>
    <cellStyle name="Normal 5 3 5 4 2" xfId="13538" xr:uid="{F0E48EBF-10CF-47D9-92BE-BD6AEFAF013C}"/>
    <cellStyle name="Normal 5 3 5 4 2 2" xfId="30478" xr:uid="{70F5BFA3-7DE9-4C97-8FDD-D695A743A71E}"/>
    <cellStyle name="Normal 5 3 5 4 3" xfId="22030" xr:uid="{0BB34C4C-4160-4837-86E9-D8B05ADEC807}"/>
    <cellStyle name="Normal 5 3 5 5" xfId="9314" xr:uid="{4B1F99F6-F27A-4ADC-A1B2-02AB251375F0}"/>
    <cellStyle name="Normal 5 3 5 5 2" xfId="26254" xr:uid="{DD5B5353-22E4-4ACD-86ED-E9E9A4043CC7}"/>
    <cellStyle name="Normal 5 3 5 6" xfId="17806" xr:uid="{8900B75D-E7F7-44BD-98FF-6A6EB940A0C2}"/>
    <cellStyle name="Normal 5 3 6" xfId="1210" xr:uid="{141FC912-A2EB-4DA7-8D34-1BE729C66F6E}"/>
    <cellStyle name="Normal 5 3 6 2" xfId="2272" xr:uid="{0F545547-4A95-4F3C-94A6-3E8FB88A5828}"/>
    <cellStyle name="Normal 5 3 6 2 2" xfId="4384" xr:uid="{19939A7D-8B24-4C2A-ACE6-AC538208F0EC}"/>
    <cellStyle name="Normal 5 3 6 2 2 2" xfId="8610" xr:uid="{AD3A3C62-C281-4EC3-A4D2-7223D1F1F857}"/>
    <cellStyle name="Normal 5 3 6 2 2 2 2" xfId="17058" xr:uid="{17799160-2FE6-4017-A57F-9C322FB1299E}"/>
    <cellStyle name="Normal 5 3 6 2 2 2 2 2" xfId="33998" xr:uid="{BFB5825C-1730-4DFC-BF81-CC8E4283889D}"/>
    <cellStyle name="Normal 5 3 6 2 2 2 3" xfId="25550" xr:uid="{1067E1FA-0FC3-4085-989E-7C25803A45E1}"/>
    <cellStyle name="Normal 5 3 6 2 2 3" xfId="12834" xr:uid="{01449C57-7786-478B-B688-103113BF7B3A}"/>
    <cellStyle name="Normal 5 3 6 2 2 3 2" xfId="29774" xr:uid="{19DFBE32-1FD4-4EE7-A782-4BDC5D56028E}"/>
    <cellStyle name="Normal 5 3 6 2 2 4" xfId="21326" xr:uid="{C02F0041-7048-4329-B994-97AA3CFBC354}"/>
    <cellStyle name="Normal 5 3 6 2 3" xfId="6498" xr:uid="{797E5A44-60C5-41BD-85B2-ED87381AED6F}"/>
    <cellStyle name="Normal 5 3 6 2 3 2" xfId="14946" xr:uid="{E051AF36-38D0-4F84-9E99-6BB8FC86316E}"/>
    <cellStyle name="Normal 5 3 6 2 3 2 2" xfId="31886" xr:uid="{B5B73D5C-53C9-460F-B0B8-7A41A70DB759}"/>
    <cellStyle name="Normal 5 3 6 2 3 3" xfId="23438" xr:uid="{532A13E7-D815-48D5-A9C8-5264C2C469C8}"/>
    <cellStyle name="Normal 5 3 6 2 4" xfId="10722" xr:uid="{7898ED9B-6A93-4C01-8B5A-A98F823E9ED8}"/>
    <cellStyle name="Normal 5 3 6 2 4 2" xfId="27662" xr:uid="{C62EFF1C-1BEF-4503-A6A4-F60EF65FCAA1}"/>
    <cellStyle name="Normal 5 3 6 2 5" xfId="19214" xr:uid="{77586AFA-A98E-4346-8AEA-1A8BC8A47BE0}"/>
    <cellStyle name="Normal 5 3 6 3" xfId="3328" xr:uid="{7BCB84AF-C2C6-4D96-8C58-C4162320F417}"/>
    <cellStyle name="Normal 5 3 6 3 2" xfId="7554" xr:uid="{CC390E4A-1DCE-4A4F-9362-16EDCD8C1E4D}"/>
    <cellStyle name="Normal 5 3 6 3 2 2" xfId="16002" xr:uid="{4331D404-A2FB-4144-844C-52CE4D67288F}"/>
    <cellStyle name="Normal 5 3 6 3 2 2 2" xfId="32942" xr:uid="{31487681-B71A-436C-A104-5F8C71EBA12E}"/>
    <cellStyle name="Normal 5 3 6 3 2 3" xfId="24494" xr:uid="{E7806FBB-93D8-4A04-BE86-F973816A7590}"/>
    <cellStyle name="Normal 5 3 6 3 3" xfId="11778" xr:uid="{3D7F53BD-064E-4B8A-A408-0B5FADD06790}"/>
    <cellStyle name="Normal 5 3 6 3 3 2" xfId="28718" xr:uid="{CCCDA7D5-52FA-43DE-8994-961DF0348774}"/>
    <cellStyle name="Normal 5 3 6 3 4" xfId="20270" xr:uid="{14792EA6-8B77-4DD7-9776-087890C33642}"/>
    <cellStyle name="Normal 5 3 6 4" xfId="5442" xr:uid="{3F5F0B51-2021-460A-BDC5-FA51F193ED06}"/>
    <cellStyle name="Normal 5 3 6 4 2" xfId="13890" xr:uid="{7C3C4231-E278-4387-9DA8-D98D4F851117}"/>
    <cellStyle name="Normal 5 3 6 4 2 2" xfId="30830" xr:uid="{E0AB2C94-875B-4FD4-9E7B-485241823EBD}"/>
    <cellStyle name="Normal 5 3 6 4 3" xfId="22382" xr:uid="{84C0C57E-711B-4054-8E5C-9E79C13B1F35}"/>
    <cellStyle name="Normal 5 3 6 5" xfId="9666" xr:uid="{5FC2DAA3-CB00-4320-8A41-A9F2CAE47E8F}"/>
    <cellStyle name="Normal 5 3 6 5 2" xfId="26606" xr:uid="{1E2B00AE-8A89-48C8-8931-34618A11F081}"/>
    <cellStyle name="Normal 5 3 6 6" xfId="18158" xr:uid="{9E1B97CA-130F-4937-B50D-0385CCAC9020}"/>
    <cellStyle name="Normal 5 3 7" xfId="1392" xr:uid="{B19AEEA9-F722-48C2-9010-53CA0067797A}"/>
    <cellStyle name="Normal 5 3 7 2" xfId="2448" xr:uid="{99D1E439-6D74-4B71-B728-5CA8FF5B107D}"/>
    <cellStyle name="Normal 5 3 7 2 2" xfId="4560" xr:uid="{22486A3B-720E-40D3-912A-7709B65B37CB}"/>
    <cellStyle name="Normal 5 3 7 2 2 2" xfId="8786" xr:uid="{2319510D-DF1D-432F-B174-A560D643A617}"/>
    <cellStyle name="Normal 5 3 7 2 2 2 2" xfId="17234" xr:uid="{B5679AB9-910B-4F9E-8D84-931F3D237C6C}"/>
    <cellStyle name="Normal 5 3 7 2 2 2 2 2" xfId="34174" xr:uid="{419BF391-21B0-464E-A57F-FD31C727E714}"/>
    <cellStyle name="Normal 5 3 7 2 2 2 3" xfId="25726" xr:uid="{5322BF85-D78E-4030-BE0E-EB4B8F1DE7A1}"/>
    <cellStyle name="Normal 5 3 7 2 2 3" xfId="13010" xr:uid="{D6DC5B0D-A497-4F68-9A75-B21B0A73E04C}"/>
    <cellStyle name="Normal 5 3 7 2 2 3 2" xfId="29950" xr:uid="{C2A6DF1A-1571-4B4C-9817-BCE3301A2366}"/>
    <cellStyle name="Normal 5 3 7 2 2 4" xfId="21502" xr:uid="{0FB0361D-492F-44C5-8371-7683C78A031E}"/>
    <cellStyle name="Normal 5 3 7 2 3" xfId="6674" xr:uid="{225B854E-7D00-4A03-B4C2-E1BE3DE10517}"/>
    <cellStyle name="Normal 5 3 7 2 3 2" xfId="15122" xr:uid="{D6088B32-EAAA-4ED3-8077-A5F4B4837286}"/>
    <cellStyle name="Normal 5 3 7 2 3 2 2" xfId="32062" xr:uid="{5AB9B891-609F-4B0D-AB6F-CFCE8CE11C66}"/>
    <cellStyle name="Normal 5 3 7 2 3 3" xfId="23614" xr:uid="{FD2FD9D9-5384-4FB3-9F88-D050D59D85FC}"/>
    <cellStyle name="Normal 5 3 7 2 4" xfId="10898" xr:uid="{89E191B3-4943-407C-BFB2-CDCCF952978E}"/>
    <cellStyle name="Normal 5 3 7 2 4 2" xfId="27838" xr:uid="{37063986-0470-407D-AF87-64B907F386B4}"/>
    <cellStyle name="Normal 5 3 7 2 5" xfId="19390" xr:uid="{538B2358-4A23-41CC-B2DD-79ADACCBBBE8}"/>
    <cellStyle name="Normal 5 3 7 3" xfId="3504" xr:uid="{239D6E44-0E6A-4010-BBF7-BC6730C10841}"/>
    <cellStyle name="Normal 5 3 7 3 2" xfId="7730" xr:uid="{3326D938-1651-4E80-80E7-794F18D989F6}"/>
    <cellStyle name="Normal 5 3 7 3 2 2" xfId="16178" xr:uid="{07FDB0A7-97C2-4281-A16D-20A536F70019}"/>
    <cellStyle name="Normal 5 3 7 3 2 2 2" xfId="33118" xr:uid="{04781E48-373E-48FC-8E9A-245E9A810A50}"/>
    <cellStyle name="Normal 5 3 7 3 2 3" xfId="24670" xr:uid="{5331D907-4A31-4DC2-84B5-6B7952D74F43}"/>
    <cellStyle name="Normal 5 3 7 3 3" xfId="11954" xr:uid="{CFA0A96F-F8EE-439C-985A-F0FB7DC04AC3}"/>
    <cellStyle name="Normal 5 3 7 3 3 2" xfId="28894" xr:uid="{E7E22150-B114-4EC3-B298-F66152AC71D8}"/>
    <cellStyle name="Normal 5 3 7 3 4" xfId="20446" xr:uid="{D43D5962-A903-49BE-9A48-975E43881533}"/>
    <cellStyle name="Normal 5 3 7 4" xfId="5618" xr:uid="{831B48A9-81E4-4CB0-A8A6-F4F088B6DC14}"/>
    <cellStyle name="Normal 5 3 7 4 2" xfId="14066" xr:uid="{B06B12AC-7248-49C7-8754-942D02EAB664}"/>
    <cellStyle name="Normal 5 3 7 4 2 2" xfId="31006" xr:uid="{E06DB190-4A15-45E4-AFE1-2B73C1732A15}"/>
    <cellStyle name="Normal 5 3 7 4 3" xfId="22558" xr:uid="{7167F25E-1C75-49A8-8853-5DC4A9F39ED1}"/>
    <cellStyle name="Normal 5 3 7 5" xfId="9842" xr:uid="{8C035509-7D99-4EFD-AD73-48EFB8C73189}"/>
    <cellStyle name="Normal 5 3 7 5 2" xfId="26782" xr:uid="{120DF773-7C94-4395-A783-1DE81EF4F9E7}"/>
    <cellStyle name="Normal 5 3 7 6" xfId="18334" xr:uid="{B2CFFE9B-D7D4-4FBA-B2E8-1A25FB0B9270}"/>
    <cellStyle name="Normal 5 3 8" xfId="1568" xr:uid="{7967098B-E2EF-4462-AB17-3EE52D6BCEDF}"/>
    <cellStyle name="Normal 5 3 8 2" xfId="3680" xr:uid="{8DB4D133-98DE-49F5-B3D2-DAD967D7C4F6}"/>
    <cellStyle name="Normal 5 3 8 2 2" xfId="7906" xr:uid="{060A6633-BE02-4643-9525-61D91D04BAC1}"/>
    <cellStyle name="Normal 5 3 8 2 2 2" xfId="16354" xr:uid="{67EF809A-2FD7-42D0-A1A5-8FF6CE407078}"/>
    <cellStyle name="Normal 5 3 8 2 2 2 2" xfId="33294" xr:uid="{8959E24A-F242-494A-AEF9-8FA8898A09B0}"/>
    <cellStyle name="Normal 5 3 8 2 2 3" xfId="24846" xr:uid="{29C3EBA0-0553-4779-B2C8-787FBD7B8223}"/>
    <cellStyle name="Normal 5 3 8 2 3" xfId="12130" xr:uid="{B157E357-C831-4B66-AD48-B42E6FC9E21C}"/>
    <cellStyle name="Normal 5 3 8 2 3 2" xfId="29070" xr:uid="{E4BBC360-1335-428D-9D14-ADACC55E7F80}"/>
    <cellStyle name="Normal 5 3 8 2 4" xfId="20622" xr:uid="{BF490D2F-A222-4F1A-A225-1BE7F69385C5}"/>
    <cellStyle name="Normal 5 3 8 3" xfId="5794" xr:uid="{DFFFB340-76D0-492E-AD63-4DB246188A49}"/>
    <cellStyle name="Normal 5 3 8 3 2" xfId="14242" xr:uid="{C64F82A4-638C-4921-8664-A379161C00F6}"/>
    <cellStyle name="Normal 5 3 8 3 2 2" xfId="31182" xr:uid="{E5B41891-2B43-4D97-8D84-53F303B76D2F}"/>
    <cellStyle name="Normal 5 3 8 3 3" xfId="22734" xr:uid="{E737C3EE-8389-4CDB-9B3B-11780AD2AF96}"/>
    <cellStyle name="Normal 5 3 8 4" xfId="10018" xr:uid="{88385F71-089F-4B1C-809C-87940A983906}"/>
    <cellStyle name="Normal 5 3 8 4 2" xfId="26958" xr:uid="{06E73DD6-4A85-40E8-BED4-F1AFB78BF510}"/>
    <cellStyle name="Normal 5 3 8 5" xfId="18510" xr:uid="{E6A4A5AF-8C71-4BD1-91A6-C2A94DF506D2}"/>
    <cellStyle name="Normal 5 3 9" xfId="2624" xr:uid="{38691ABA-4419-49A5-8BC4-9DAB709D3CB7}"/>
    <cellStyle name="Normal 5 3 9 2" xfId="6850" xr:uid="{71379FAD-7DE3-473D-8026-0564E123ED7B}"/>
    <cellStyle name="Normal 5 3 9 2 2" xfId="15298" xr:uid="{80AD28C5-32B7-4477-B0CB-856E359B3C58}"/>
    <cellStyle name="Normal 5 3 9 2 2 2" xfId="32238" xr:uid="{D1B0BFB4-00E5-4BBE-9D95-2CE40E33DC16}"/>
    <cellStyle name="Normal 5 3 9 2 3" xfId="23790" xr:uid="{47323B31-A06E-462F-9A89-076A187B1837}"/>
    <cellStyle name="Normal 5 3 9 3" xfId="11074" xr:uid="{FFE856F1-2CA0-42DD-BB85-20568572C888}"/>
    <cellStyle name="Normal 5 3 9 3 2" xfId="28014" xr:uid="{A1F610FE-7EA1-4176-B06D-B15030CC55E6}"/>
    <cellStyle name="Normal 5 3 9 4" xfId="19566" xr:uid="{E0E0740F-59BD-42A2-B29E-A463AE7049B2}"/>
    <cellStyle name="Normal 5 4" xfId="389" xr:uid="{4E1B75EA-6F54-4071-8017-F333B3305C15}"/>
    <cellStyle name="Normal 5 5" xfId="390" xr:uid="{49DF47B1-2B3F-4643-8E7E-636171452095}"/>
    <cellStyle name="Normal 5 5 10" xfId="17457" xr:uid="{3DC7B465-C533-4766-81A9-2389B6514336}"/>
    <cellStyle name="Normal 5 5 2" xfId="685" xr:uid="{A8CA23A9-5556-4AE2-A849-08F6E4BE38E5}"/>
    <cellStyle name="Normal 5 5 2 2" xfId="1037" xr:uid="{803427EE-2FF9-405A-B2B0-4D3E30C8D021}"/>
    <cellStyle name="Normal 5 5 2 2 2" xfId="2099" xr:uid="{DB0408F8-E2D9-45FE-9C8E-5428CEAA0899}"/>
    <cellStyle name="Normal 5 5 2 2 2 2" xfId="4211" xr:uid="{4AAB80C8-A914-425B-B194-9BBBA45D4830}"/>
    <cellStyle name="Normal 5 5 2 2 2 2 2" xfId="8437" xr:uid="{C3B5A217-73E2-47EB-950F-E5E7470A36E0}"/>
    <cellStyle name="Normal 5 5 2 2 2 2 2 2" xfId="16885" xr:uid="{7EA0A490-2AE4-4BF9-BE4B-A2D74AB37AA4}"/>
    <cellStyle name="Normal 5 5 2 2 2 2 2 2 2" xfId="33825" xr:uid="{0EB48989-31A0-4840-8906-1D173182BC76}"/>
    <cellStyle name="Normal 5 5 2 2 2 2 2 3" xfId="25377" xr:uid="{B61929CC-716A-425D-9216-D081B2BABBE3}"/>
    <cellStyle name="Normal 5 5 2 2 2 2 3" xfId="12661" xr:uid="{B5E31089-68A5-4AD8-BDB8-9620F9BE4199}"/>
    <cellStyle name="Normal 5 5 2 2 2 2 3 2" xfId="29601" xr:uid="{AB1985CB-2DDE-433B-86DD-0DCCBC37B42B}"/>
    <cellStyle name="Normal 5 5 2 2 2 2 4" xfId="21153" xr:uid="{2AA8343D-4127-445A-A32A-E994A5694E5E}"/>
    <cellStyle name="Normal 5 5 2 2 2 3" xfId="6325" xr:uid="{6DC860F9-6D51-4A08-A761-768F5A3BBE26}"/>
    <cellStyle name="Normal 5 5 2 2 2 3 2" xfId="14773" xr:uid="{A58E7920-C47F-40CC-A26E-E2D78B9D9A9B}"/>
    <cellStyle name="Normal 5 5 2 2 2 3 2 2" xfId="31713" xr:uid="{C9ED5CFE-0750-4B43-98DB-9F9D95FD4B37}"/>
    <cellStyle name="Normal 5 5 2 2 2 3 3" xfId="23265" xr:uid="{7698B7DF-FDDF-4999-B113-4D60F815DAD1}"/>
    <cellStyle name="Normal 5 5 2 2 2 4" xfId="10549" xr:uid="{99E7276C-464F-4DBC-877A-9C9FE63FDEC9}"/>
    <cellStyle name="Normal 5 5 2 2 2 4 2" xfId="27489" xr:uid="{2ECE0102-0D77-4308-B2F0-22BE7CB46228}"/>
    <cellStyle name="Normal 5 5 2 2 2 5" xfId="19041" xr:uid="{18E86ACE-1A64-4F48-8CE6-91848F2576D5}"/>
    <cellStyle name="Normal 5 5 2 2 3" xfId="3155" xr:uid="{E76F14D8-822F-4968-9AC1-B191D6A72886}"/>
    <cellStyle name="Normal 5 5 2 2 3 2" xfId="7381" xr:uid="{41F83A72-5FBC-485D-9748-B093E5B2061E}"/>
    <cellStyle name="Normal 5 5 2 2 3 2 2" xfId="15829" xr:uid="{FBAFDA42-9C91-47E6-806A-AB508EF6346A}"/>
    <cellStyle name="Normal 5 5 2 2 3 2 2 2" xfId="32769" xr:uid="{07DA9943-DF35-4BEA-BCE3-0884237E4853}"/>
    <cellStyle name="Normal 5 5 2 2 3 2 3" xfId="24321" xr:uid="{46089833-35EF-42A2-B385-58B30C2A39C0}"/>
    <cellStyle name="Normal 5 5 2 2 3 3" xfId="11605" xr:uid="{3A223F1D-8FD1-46DA-B80F-3406DA40060A}"/>
    <cellStyle name="Normal 5 5 2 2 3 3 2" xfId="28545" xr:uid="{E810019D-679C-45D8-87EF-05FDB517ECC7}"/>
    <cellStyle name="Normal 5 5 2 2 3 4" xfId="20097" xr:uid="{01AEFD75-6825-4A7F-9D4D-B01A857F9A3D}"/>
    <cellStyle name="Normal 5 5 2 2 4" xfId="5269" xr:uid="{B975CBA7-1AF4-4E1C-B613-4B6BB724DEF0}"/>
    <cellStyle name="Normal 5 5 2 2 4 2" xfId="13717" xr:uid="{0350FDD2-5507-4A4B-B3DA-17910CBC23B7}"/>
    <cellStyle name="Normal 5 5 2 2 4 2 2" xfId="30657" xr:uid="{001FB56F-72B8-4894-BABC-369CB0525805}"/>
    <cellStyle name="Normal 5 5 2 2 4 3" xfId="22209" xr:uid="{00709C5E-90C8-41F7-A6D3-7AB08B977BC6}"/>
    <cellStyle name="Normal 5 5 2 2 5" xfId="9493" xr:uid="{37FE207F-82C2-4234-89B7-177D582DAC0B}"/>
    <cellStyle name="Normal 5 5 2 2 5 2" xfId="26433" xr:uid="{92C9F78C-5BA6-48D8-8F4C-19780819F752}"/>
    <cellStyle name="Normal 5 5 2 2 6" xfId="17985" xr:uid="{8EE33D3B-F0DC-4BD8-8517-87A515173C21}"/>
    <cellStyle name="Normal 5 5 2 3" xfId="1747" xr:uid="{5C777F20-5650-4388-ABC0-5501B5DB49C7}"/>
    <cellStyle name="Normal 5 5 2 3 2" xfId="3859" xr:uid="{B44B85D0-088B-4535-B69D-FF246D82DFB0}"/>
    <cellStyle name="Normal 5 5 2 3 2 2" xfId="8085" xr:uid="{33255ABB-91EF-4731-AE02-3A5D52B032F3}"/>
    <cellStyle name="Normal 5 5 2 3 2 2 2" xfId="16533" xr:uid="{CCF4C402-861E-42B2-82E1-B31E1A81C625}"/>
    <cellStyle name="Normal 5 5 2 3 2 2 2 2" xfId="33473" xr:uid="{A3410540-68DF-488A-8247-2A961DB66201}"/>
    <cellStyle name="Normal 5 5 2 3 2 2 3" xfId="25025" xr:uid="{9322E021-DDE5-43BE-BDD0-8F0F7BE9734E}"/>
    <cellStyle name="Normal 5 5 2 3 2 3" xfId="12309" xr:uid="{59329AEF-FEE2-4BCC-88EF-86BE08C9D268}"/>
    <cellStyle name="Normal 5 5 2 3 2 3 2" xfId="29249" xr:uid="{B988CBEE-2596-46AC-BB66-4B5F4604EC41}"/>
    <cellStyle name="Normal 5 5 2 3 2 4" xfId="20801" xr:uid="{BF67967B-B075-423C-AD63-98853594BA68}"/>
    <cellStyle name="Normal 5 5 2 3 3" xfId="5973" xr:uid="{F226BC20-9534-4746-B44B-722B9923256D}"/>
    <cellStyle name="Normal 5 5 2 3 3 2" xfId="14421" xr:uid="{A81867FE-4507-4883-BB52-3596A89710D1}"/>
    <cellStyle name="Normal 5 5 2 3 3 2 2" xfId="31361" xr:uid="{18CCE9FE-62CF-4B0C-8B28-CB8FBC5538EC}"/>
    <cellStyle name="Normal 5 5 2 3 3 3" xfId="22913" xr:uid="{829332B5-2239-4242-87E9-0951C833686C}"/>
    <cellStyle name="Normal 5 5 2 3 4" xfId="10197" xr:uid="{B3C09E63-FFBC-4170-BBC6-8F1456DCDE6F}"/>
    <cellStyle name="Normal 5 5 2 3 4 2" xfId="27137" xr:uid="{74E371C3-A37B-4FA4-BC68-9AE1251C35A8}"/>
    <cellStyle name="Normal 5 5 2 3 5" xfId="18689" xr:uid="{EBD53FD3-2539-470B-AFA7-D92DC1A231A7}"/>
    <cellStyle name="Normal 5 5 2 4" xfId="2803" xr:uid="{0762AE50-63C1-4249-A190-F0DA5382B7FF}"/>
    <cellStyle name="Normal 5 5 2 4 2" xfId="7029" xr:uid="{BB4D913A-4E08-488D-B2EC-91CBF24FE3B9}"/>
    <cellStyle name="Normal 5 5 2 4 2 2" xfId="15477" xr:uid="{7254CDFD-1D94-455D-BF08-679DF5D035CF}"/>
    <cellStyle name="Normal 5 5 2 4 2 2 2" xfId="32417" xr:uid="{F8640EA9-57FF-41C8-9C6D-BBB2F4F62495}"/>
    <cellStyle name="Normal 5 5 2 4 2 3" xfId="23969" xr:uid="{DF1E66D4-73AE-4A57-8EA0-49FDA370A6D3}"/>
    <cellStyle name="Normal 5 5 2 4 3" xfId="11253" xr:uid="{F2260D14-00C1-4EE6-B284-75C79D6CAE04}"/>
    <cellStyle name="Normal 5 5 2 4 3 2" xfId="28193" xr:uid="{B305F956-89E7-44B8-B8E6-736588AB97B5}"/>
    <cellStyle name="Normal 5 5 2 4 4" xfId="19745" xr:uid="{9039ADDD-98D3-4263-96F3-2FE3445AE8D1}"/>
    <cellStyle name="Normal 5 5 2 5" xfId="4917" xr:uid="{3BB52661-507D-4630-ADF0-E5682478D719}"/>
    <cellStyle name="Normal 5 5 2 5 2" xfId="13365" xr:uid="{46CAAC58-5165-47FC-B1FA-9CA789FBC83C}"/>
    <cellStyle name="Normal 5 5 2 5 2 2" xfId="30305" xr:uid="{2870FF19-795C-44BD-B212-7BE2F0188810}"/>
    <cellStyle name="Normal 5 5 2 5 3" xfId="21857" xr:uid="{18E2A5A2-B364-4AF9-8D1C-70965220AFF9}"/>
    <cellStyle name="Normal 5 5 2 6" xfId="9141" xr:uid="{16FDD975-8BCE-41CC-9974-9E3B79269EB0}"/>
    <cellStyle name="Normal 5 5 2 6 2" xfId="26081" xr:uid="{93193283-A52C-4359-B04D-AC5239598614}"/>
    <cellStyle name="Normal 5 5 2 7" xfId="17633" xr:uid="{0E18F87C-CD7B-4954-9F99-1690D1E82910}"/>
    <cellStyle name="Normal 5 5 3" xfId="861" xr:uid="{8CE3D269-C25B-4A34-B5FC-A110361473CD}"/>
    <cellStyle name="Normal 5 5 3 2" xfId="1923" xr:uid="{1F5FE861-C879-4FB0-8AEA-F874F8B1D39A}"/>
    <cellStyle name="Normal 5 5 3 2 2" xfId="4035" xr:uid="{C042B890-396A-47D2-8FF1-3ED499341197}"/>
    <cellStyle name="Normal 5 5 3 2 2 2" xfId="8261" xr:uid="{B35BD35A-F380-4B31-A5B7-FBB94951CB9A}"/>
    <cellStyle name="Normal 5 5 3 2 2 2 2" xfId="16709" xr:uid="{0EA4DEE9-2C21-4672-A723-2FD3E73335EF}"/>
    <cellStyle name="Normal 5 5 3 2 2 2 2 2" xfId="33649" xr:uid="{68597866-757D-46A7-BF81-686AFBB3E5C2}"/>
    <cellStyle name="Normal 5 5 3 2 2 2 3" xfId="25201" xr:uid="{EFF16447-06C7-4E79-8445-4E699355A0E4}"/>
    <cellStyle name="Normal 5 5 3 2 2 3" xfId="12485" xr:uid="{9D4A8303-B2AB-41FB-B2ED-B425D261BE48}"/>
    <cellStyle name="Normal 5 5 3 2 2 3 2" xfId="29425" xr:uid="{07244B61-6476-4A60-AF83-EEB6D0478A8A}"/>
    <cellStyle name="Normal 5 5 3 2 2 4" xfId="20977" xr:uid="{3038B14E-674A-4357-825C-F622E0D117F6}"/>
    <cellStyle name="Normal 5 5 3 2 3" xfId="6149" xr:uid="{84E71A85-36D8-4CB1-8894-AD8AA4A74236}"/>
    <cellStyle name="Normal 5 5 3 2 3 2" xfId="14597" xr:uid="{F58570CE-E68D-477D-9EF2-0E60CB624295}"/>
    <cellStyle name="Normal 5 5 3 2 3 2 2" xfId="31537" xr:uid="{2442F5B2-B760-4FE2-AA59-B0F532849AA8}"/>
    <cellStyle name="Normal 5 5 3 2 3 3" xfId="23089" xr:uid="{6E505721-2FC7-4B98-BA64-C5C2D977DA2E}"/>
    <cellStyle name="Normal 5 5 3 2 4" xfId="10373" xr:uid="{20D252D0-F25E-4C37-9D94-3D803B334A2D}"/>
    <cellStyle name="Normal 5 5 3 2 4 2" xfId="27313" xr:uid="{277FE7F8-EC28-4C86-80B9-B1BEE73E1BC4}"/>
    <cellStyle name="Normal 5 5 3 2 5" xfId="18865" xr:uid="{29C62D25-5AB3-4F55-8602-153E93C9DAB6}"/>
    <cellStyle name="Normal 5 5 3 3" xfId="2979" xr:uid="{2CE5D1FC-3184-477B-9689-20DAF1468BA4}"/>
    <cellStyle name="Normal 5 5 3 3 2" xfId="7205" xr:uid="{18B6F655-B059-4EF6-9A6D-1F1D48684B59}"/>
    <cellStyle name="Normal 5 5 3 3 2 2" xfId="15653" xr:uid="{BAFDDB86-D748-44E4-A83A-661038E95BB6}"/>
    <cellStyle name="Normal 5 5 3 3 2 2 2" xfId="32593" xr:uid="{58AF2DF4-2E69-4EB4-9485-835557302DCD}"/>
    <cellStyle name="Normal 5 5 3 3 2 3" xfId="24145" xr:uid="{169A8CF5-667D-4608-808E-41BD7A970259}"/>
    <cellStyle name="Normal 5 5 3 3 3" xfId="11429" xr:uid="{DDCF5697-4C19-4960-B430-36D8E1374133}"/>
    <cellStyle name="Normal 5 5 3 3 3 2" xfId="28369" xr:uid="{A31B1960-E0B6-4769-8F49-00C311486AB4}"/>
    <cellStyle name="Normal 5 5 3 3 4" xfId="19921" xr:uid="{4C681C44-F040-4989-91ED-D999EFF7A0B9}"/>
    <cellStyle name="Normal 5 5 3 4" xfId="5093" xr:uid="{1D5D3E29-66B5-4BB8-98DE-FFDC37DCA687}"/>
    <cellStyle name="Normal 5 5 3 4 2" xfId="13541" xr:uid="{7C0FC186-3DD8-41E3-9B16-2F0E10EAA397}"/>
    <cellStyle name="Normal 5 5 3 4 2 2" xfId="30481" xr:uid="{1894AED3-8239-49DF-A15D-1B3B620A51A0}"/>
    <cellStyle name="Normal 5 5 3 4 3" xfId="22033" xr:uid="{BEFA59B4-CD71-49E6-8864-9C1A93601BB6}"/>
    <cellStyle name="Normal 5 5 3 5" xfId="9317" xr:uid="{64153C65-461B-41D4-A3CE-D2274EFCEA00}"/>
    <cellStyle name="Normal 5 5 3 5 2" xfId="26257" xr:uid="{5127C989-ED90-43C3-8142-18C0CE8D369A}"/>
    <cellStyle name="Normal 5 5 3 6" xfId="17809" xr:uid="{666388CA-93E2-4801-86E9-5FEF6C8CDC5A}"/>
    <cellStyle name="Normal 5 5 4" xfId="1213" xr:uid="{5C6B0D4C-58E9-4D7D-B3BA-D85BA2A11C67}"/>
    <cellStyle name="Normal 5 5 4 2" xfId="2275" xr:uid="{8DDF7D10-8B96-4CF7-A258-FEBA5D88B081}"/>
    <cellStyle name="Normal 5 5 4 2 2" xfId="4387" xr:uid="{31588ACC-B22D-4941-8049-CDAE98EB7230}"/>
    <cellStyle name="Normal 5 5 4 2 2 2" xfId="8613" xr:uid="{79FFFD79-D2AF-41D4-9113-7DE0EC3185FD}"/>
    <cellStyle name="Normal 5 5 4 2 2 2 2" xfId="17061" xr:uid="{E5981D44-CF8D-4675-8944-65832610BDB4}"/>
    <cellStyle name="Normal 5 5 4 2 2 2 2 2" xfId="34001" xr:uid="{68816E41-36CE-4CA8-8919-3619017750B8}"/>
    <cellStyle name="Normal 5 5 4 2 2 2 3" xfId="25553" xr:uid="{4E546E6A-844B-4E48-83E3-CC553A9099D0}"/>
    <cellStyle name="Normal 5 5 4 2 2 3" xfId="12837" xr:uid="{EDDA46CE-4BC0-48EA-A1D5-58A2895D8787}"/>
    <cellStyle name="Normal 5 5 4 2 2 3 2" xfId="29777" xr:uid="{675C4788-7765-465D-A7CB-5140FFBC7ED0}"/>
    <cellStyle name="Normal 5 5 4 2 2 4" xfId="21329" xr:uid="{A75D57CC-6728-42E4-80B4-F4FCC47F5100}"/>
    <cellStyle name="Normal 5 5 4 2 3" xfId="6501" xr:uid="{60ECCBDD-EA08-4943-B84E-2A8E550AB5A9}"/>
    <cellStyle name="Normal 5 5 4 2 3 2" xfId="14949" xr:uid="{F40396F5-C438-4489-AF89-DD4B3D2A4941}"/>
    <cellStyle name="Normal 5 5 4 2 3 2 2" xfId="31889" xr:uid="{89BDF2EE-9067-4779-BD86-AF32B0F34A5A}"/>
    <cellStyle name="Normal 5 5 4 2 3 3" xfId="23441" xr:uid="{7B8F2221-C407-4D2E-B367-3A1DB14C0C58}"/>
    <cellStyle name="Normal 5 5 4 2 4" xfId="10725" xr:uid="{5F4CB4C8-371D-437E-AC47-BCFF9934BA37}"/>
    <cellStyle name="Normal 5 5 4 2 4 2" xfId="27665" xr:uid="{64A32EF0-03CF-4E10-BCCF-67C35A9C7614}"/>
    <cellStyle name="Normal 5 5 4 2 5" xfId="19217" xr:uid="{45869D81-B610-469F-8D2C-B876D144CDBD}"/>
    <cellStyle name="Normal 5 5 4 3" xfId="3331" xr:uid="{68E344F9-1491-44F5-B16C-1D70D78F8CC1}"/>
    <cellStyle name="Normal 5 5 4 3 2" xfId="7557" xr:uid="{2CE5BCFD-2EDA-49F9-A48A-2CDD1B2DA970}"/>
    <cellStyle name="Normal 5 5 4 3 2 2" xfId="16005" xr:uid="{F17C79C5-B088-4D00-A978-1AAD8F676B8F}"/>
    <cellStyle name="Normal 5 5 4 3 2 2 2" xfId="32945" xr:uid="{E9050832-FE03-4372-8F14-F88CC1A126C1}"/>
    <cellStyle name="Normal 5 5 4 3 2 3" xfId="24497" xr:uid="{D50533FB-B79A-435A-A30A-E29CD769D834}"/>
    <cellStyle name="Normal 5 5 4 3 3" xfId="11781" xr:uid="{9468FE60-21C8-4419-B835-8DBF309EF25E}"/>
    <cellStyle name="Normal 5 5 4 3 3 2" xfId="28721" xr:uid="{B9B6944C-1B0E-4766-8B94-74763CBE4061}"/>
    <cellStyle name="Normal 5 5 4 3 4" xfId="20273" xr:uid="{76912D95-4E96-490E-B548-0EBE9A7E5E8E}"/>
    <cellStyle name="Normal 5 5 4 4" xfId="5445" xr:uid="{D9189BEF-9EC4-4CBB-8212-D39E50407429}"/>
    <cellStyle name="Normal 5 5 4 4 2" xfId="13893" xr:uid="{C63FE799-A3C3-4AF9-A14D-75C3FCC683B8}"/>
    <cellStyle name="Normal 5 5 4 4 2 2" xfId="30833" xr:uid="{2A3180BC-300C-4B87-A1CB-0DFD9CD63FB8}"/>
    <cellStyle name="Normal 5 5 4 4 3" xfId="22385" xr:uid="{3D8C3E1C-1DBA-4C31-A241-6CF408BF59DD}"/>
    <cellStyle name="Normal 5 5 4 5" xfId="9669" xr:uid="{B5CAAFE9-1013-4724-BC7B-54D4BE7521FC}"/>
    <cellStyle name="Normal 5 5 4 5 2" xfId="26609" xr:uid="{7412230E-6885-4653-9294-9247E885A7C0}"/>
    <cellStyle name="Normal 5 5 4 6" xfId="18161" xr:uid="{1A8BDD91-BAA6-476D-98FD-5306D29F4E70}"/>
    <cellStyle name="Normal 5 5 5" xfId="1395" xr:uid="{49D85C1B-D888-4A2E-85D4-B1170D3D0477}"/>
    <cellStyle name="Normal 5 5 5 2" xfId="2451" xr:uid="{6C96DF74-E625-4E1B-9C55-76E161FD266A}"/>
    <cellStyle name="Normal 5 5 5 2 2" xfId="4563" xr:uid="{1D7CE51A-FBC1-406A-AC08-1EDE8BDD5198}"/>
    <cellStyle name="Normal 5 5 5 2 2 2" xfId="8789" xr:uid="{57CBF4E0-4F78-4C60-AE35-C665806FF946}"/>
    <cellStyle name="Normal 5 5 5 2 2 2 2" xfId="17237" xr:uid="{7A864E36-0AA0-4939-83CB-F08998DA9B6D}"/>
    <cellStyle name="Normal 5 5 5 2 2 2 2 2" xfId="34177" xr:uid="{C9DD3D83-2923-45B2-A29C-88C62B08D89C}"/>
    <cellStyle name="Normal 5 5 5 2 2 2 3" xfId="25729" xr:uid="{B8932FFB-7656-4B41-A7BF-ADE7C77C2FB7}"/>
    <cellStyle name="Normal 5 5 5 2 2 3" xfId="13013" xr:uid="{93689098-0222-46C8-B9B8-047630AD44E7}"/>
    <cellStyle name="Normal 5 5 5 2 2 3 2" xfId="29953" xr:uid="{79355951-5A3B-474B-B5E7-A83B17145B37}"/>
    <cellStyle name="Normal 5 5 5 2 2 4" xfId="21505" xr:uid="{17D2CC7C-7A24-419E-9BDD-FD48A968C778}"/>
    <cellStyle name="Normal 5 5 5 2 3" xfId="6677" xr:uid="{F8768C91-4B7E-4C2C-9132-0CA3FA1A5CF5}"/>
    <cellStyle name="Normal 5 5 5 2 3 2" xfId="15125" xr:uid="{0F0ECE14-2558-4EB4-A06A-E94320CDF4FF}"/>
    <cellStyle name="Normal 5 5 5 2 3 2 2" xfId="32065" xr:uid="{2B238337-7757-49C6-A6C6-67509F9D31F3}"/>
    <cellStyle name="Normal 5 5 5 2 3 3" xfId="23617" xr:uid="{F4AEEB0E-AB95-4D16-94D6-0B2396C84885}"/>
    <cellStyle name="Normal 5 5 5 2 4" xfId="10901" xr:uid="{1E4D5AEF-69B5-41CB-A7EA-1F0520D5AEEE}"/>
    <cellStyle name="Normal 5 5 5 2 4 2" xfId="27841" xr:uid="{CB3DA7F3-3652-48A8-BFEB-BBCA562D09A0}"/>
    <cellStyle name="Normal 5 5 5 2 5" xfId="19393" xr:uid="{FB3B8796-AC0D-4A5B-B2F5-A5EFC2FCCB61}"/>
    <cellStyle name="Normal 5 5 5 3" xfId="3507" xr:uid="{9946FE6F-1673-4985-82FB-5B4E7B0EBA1B}"/>
    <cellStyle name="Normal 5 5 5 3 2" xfId="7733" xr:uid="{5F9C3DA6-3108-46E5-B2E1-01CA684EC95D}"/>
    <cellStyle name="Normal 5 5 5 3 2 2" xfId="16181" xr:uid="{AA83954B-4DD5-42BC-9B1D-37E0334134B4}"/>
    <cellStyle name="Normal 5 5 5 3 2 2 2" xfId="33121" xr:uid="{16FB341D-B3F1-4F73-865C-1B2C518239A0}"/>
    <cellStyle name="Normal 5 5 5 3 2 3" xfId="24673" xr:uid="{B90AADDE-3931-4BC1-A989-33D33053A9D3}"/>
    <cellStyle name="Normal 5 5 5 3 3" xfId="11957" xr:uid="{E61AFC94-8BFC-4942-9C4E-EAD387A25C40}"/>
    <cellStyle name="Normal 5 5 5 3 3 2" xfId="28897" xr:uid="{7E007FF8-F7E2-4211-99E9-E9FE26D2DF22}"/>
    <cellStyle name="Normal 5 5 5 3 4" xfId="20449" xr:uid="{DE9CF645-D8A8-42C4-8EC6-AFD409FF6159}"/>
    <cellStyle name="Normal 5 5 5 4" xfId="5621" xr:uid="{D152B288-F1DB-4BC2-B956-96C40B97AC1A}"/>
    <cellStyle name="Normal 5 5 5 4 2" xfId="14069" xr:uid="{81217142-002A-4AE4-A8C9-5385DF7A9504}"/>
    <cellStyle name="Normal 5 5 5 4 2 2" xfId="31009" xr:uid="{63D85DAB-8A51-479E-AB8A-FD5F3AD384EF}"/>
    <cellStyle name="Normal 5 5 5 4 3" xfId="22561" xr:uid="{C070E35D-B24F-46CA-AA26-813D082BA62B}"/>
    <cellStyle name="Normal 5 5 5 5" xfId="9845" xr:uid="{121CB844-F23D-4C14-A695-D119CD896013}"/>
    <cellStyle name="Normal 5 5 5 5 2" xfId="26785" xr:uid="{5CCEC9C8-CB67-4D0F-ADDB-C5E2CBF4A00D}"/>
    <cellStyle name="Normal 5 5 5 6" xfId="18337" xr:uid="{B69AAEA7-4235-4EC3-BFBE-0580C1B74430}"/>
    <cellStyle name="Normal 5 5 6" xfId="1571" xr:uid="{52E64DE9-99EA-44C6-9E3A-0546ED3834ED}"/>
    <cellStyle name="Normal 5 5 6 2" xfId="3683" xr:uid="{DDBC6630-86C9-4CD7-9551-19ABBE6C240E}"/>
    <cellStyle name="Normal 5 5 6 2 2" xfId="7909" xr:uid="{8FFE7CD0-92C4-4D85-BFEB-77F8FBB2E59F}"/>
    <cellStyle name="Normal 5 5 6 2 2 2" xfId="16357" xr:uid="{1300FFF6-93CD-483E-A671-C29E58E19C1B}"/>
    <cellStyle name="Normal 5 5 6 2 2 2 2" xfId="33297" xr:uid="{DA34A622-A719-40B9-BEE3-3C8D8986E49C}"/>
    <cellStyle name="Normal 5 5 6 2 2 3" xfId="24849" xr:uid="{3CE3F710-824A-4B98-969B-02ADCE7880C3}"/>
    <cellStyle name="Normal 5 5 6 2 3" xfId="12133" xr:uid="{8D1DF582-C34D-42D9-A3F8-497D0F752BAD}"/>
    <cellStyle name="Normal 5 5 6 2 3 2" xfId="29073" xr:uid="{C5282D9B-A5B5-4612-A477-8FFFA66080A7}"/>
    <cellStyle name="Normal 5 5 6 2 4" xfId="20625" xr:uid="{881CDE2A-53E2-4AE3-B23E-3AB1F4A171AD}"/>
    <cellStyle name="Normal 5 5 6 3" xfId="5797" xr:uid="{802FAFE3-1483-4DE6-BC5E-B8D0DC34B454}"/>
    <cellStyle name="Normal 5 5 6 3 2" xfId="14245" xr:uid="{9885D0AF-3D6B-4AA3-9472-46D11F5E0AA6}"/>
    <cellStyle name="Normal 5 5 6 3 2 2" xfId="31185" xr:uid="{740B45B6-2865-4D9C-84A9-28D17DCEEFC8}"/>
    <cellStyle name="Normal 5 5 6 3 3" xfId="22737" xr:uid="{2AA1322B-318B-40ED-891F-75365826E75E}"/>
    <cellStyle name="Normal 5 5 6 4" xfId="10021" xr:uid="{AEE7F1CB-EFE4-458E-B43F-27953A02728C}"/>
    <cellStyle name="Normal 5 5 6 4 2" xfId="26961" xr:uid="{D14CE3A8-5C9B-4BAB-ADF3-8817DA7EC9E9}"/>
    <cellStyle name="Normal 5 5 6 5" xfId="18513" xr:uid="{D866F5EB-E6AE-411A-94F4-348868A905DA}"/>
    <cellStyle name="Normal 5 5 7" xfId="2627" xr:uid="{51D1A961-F73B-47F3-92E4-AEAC95282C73}"/>
    <cellStyle name="Normal 5 5 7 2" xfId="6853" xr:uid="{31E126E2-CFF8-4DE9-9EC4-49A10CE120BD}"/>
    <cellStyle name="Normal 5 5 7 2 2" xfId="15301" xr:uid="{3ACDC9AE-3481-48DE-B256-DEC57A606B52}"/>
    <cellStyle name="Normal 5 5 7 2 2 2" xfId="32241" xr:uid="{9C4EDFED-3A86-4950-B5BB-A711B7D8DC7A}"/>
    <cellStyle name="Normal 5 5 7 2 3" xfId="23793" xr:uid="{9511DBD9-74E9-41C7-938D-60969C830EF2}"/>
    <cellStyle name="Normal 5 5 7 3" xfId="11077" xr:uid="{FB960682-BE37-4C68-8CE2-500CEF3DDD0B}"/>
    <cellStyle name="Normal 5 5 7 3 2" xfId="28017" xr:uid="{D6BB011A-ACFE-4ABE-95D4-E3301F7BD06A}"/>
    <cellStyle name="Normal 5 5 7 4" xfId="19569" xr:uid="{FD8FBAA0-C3F9-4D95-B52E-115497A169BD}"/>
    <cellStyle name="Normal 5 5 8" xfId="4740" xr:uid="{71857558-DDFE-4263-8B16-E69F996C7F59}"/>
    <cellStyle name="Normal 5 5 8 2" xfId="13189" xr:uid="{9A8867F7-4120-4AE1-A49D-731BB3099CEA}"/>
    <cellStyle name="Normal 5 5 8 2 2" xfId="30129" xr:uid="{463466DB-048B-4E9A-A9CA-44B720B4AFAB}"/>
    <cellStyle name="Normal 5 5 8 3" xfId="21681" xr:uid="{2517FCB5-0247-41D2-B3D9-2D6E147F1763}"/>
    <cellStyle name="Normal 5 5 9" xfId="8965" xr:uid="{BB5F11A8-3140-48EC-9AA3-CF1742F71835}"/>
    <cellStyle name="Normal 5 5 9 2" xfId="25905" xr:uid="{2EED1A10-57A3-4C8C-BF0E-8A0DD17CEAC3}"/>
    <cellStyle name="Normal 5 6" xfId="391" xr:uid="{57C1F377-405C-448B-B82C-6503C2FD926D}"/>
    <cellStyle name="Normal 5 6 10" xfId="17458" xr:uid="{1D249738-BBFE-48FD-873A-E7608C2C1F68}"/>
    <cellStyle name="Normal 5 6 2" xfId="686" xr:uid="{B9B5C22C-D341-4CA0-BA38-96580308C453}"/>
    <cellStyle name="Normal 5 6 2 2" xfId="1038" xr:uid="{446663D8-6830-44D3-B44F-E4E8BF2778D0}"/>
    <cellStyle name="Normal 5 6 2 2 2" xfId="2100" xr:uid="{A9EBD68D-5F5D-4E46-8162-20A943D66308}"/>
    <cellStyle name="Normal 5 6 2 2 2 2" xfId="4212" xr:uid="{427F5BF5-DE97-4DD7-8A80-A5D629E1830D}"/>
    <cellStyle name="Normal 5 6 2 2 2 2 2" xfId="8438" xr:uid="{0719D767-9AC8-4EA4-8A7B-93F39D320D88}"/>
    <cellStyle name="Normal 5 6 2 2 2 2 2 2" xfId="16886" xr:uid="{98B8A9FC-865F-4628-A4E5-CA713380ECF0}"/>
    <cellStyle name="Normal 5 6 2 2 2 2 2 2 2" xfId="33826" xr:uid="{EA0A2A8D-B9D5-4C12-948C-54E909E53CDB}"/>
    <cellStyle name="Normal 5 6 2 2 2 2 2 3" xfId="25378" xr:uid="{61277217-03CA-4ECD-A741-316C11D905ED}"/>
    <cellStyle name="Normal 5 6 2 2 2 2 3" xfId="12662" xr:uid="{B1E5EADA-9DD6-477D-8D5F-96A4FA264938}"/>
    <cellStyle name="Normal 5 6 2 2 2 2 3 2" xfId="29602" xr:uid="{C4EBB10A-8EFF-4E5B-A3C9-EE555F579DCE}"/>
    <cellStyle name="Normal 5 6 2 2 2 2 4" xfId="21154" xr:uid="{837100D4-CD50-4B38-9081-1A3B418A5DA9}"/>
    <cellStyle name="Normal 5 6 2 2 2 3" xfId="6326" xr:uid="{CF37CCEB-CD4B-4C26-B26C-E2CEE9FCD8AB}"/>
    <cellStyle name="Normal 5 6 2 2 2 3 2" xfId="14774" xr:uid="{60B2CF41-149A-4594-925C-8A95FC05941E}"/>
    <cellStyle name="Normal 5 6 2 2 2 3 2 2" xfId="31714" xr:uid="{B3EDC747-43C0-4542-A6A6-B429548DE87D}"/>
    <cellStyle name="Normal 5 6 2 2 2 3 3" xfId="23266" xr:uid="{776BA5BA-320A-4FC3-8D28-FFD51A247EFD}"/>
    <cellStyle name="Normal 5 6 2 2 2 4" xfId="10550" xr:uid="{A2D96F0F-7223-49CE-A255-24C2B3D55479}"/>
    <cellStyle name="Normal 5 6 2 2 2 4 2" xfId="27490" xr:uid="{9AFD823F-5157-402F-870D-C26170E6D22F}"/>
    <cellStyle name="Normal 5 6 2 2 2 5" xfId="19042" xr:uid="{3E6314FB-6E7D-42DC-90B3-5FFB6FA99A49}"/>
    <cellStyle name="Normal 5 6 2 2 3" xfId="3156" xr:uid="{BD267695-46D8-4D23-A389-834D7FDCB6EA}"/>
    <cellStyle name="Normal 5 6 2 2 3 2" xfId="7382" xr:uid="{00183BF3-04B9-4637-B7F7-A0EA9091E71D}"/>
    <cellStyle name="Normal 5 6 2 2 3 2 2" xfId="15830" xr:uid="{72242C86-1097-4B01-A674-6B8B4A699D40}"/>
    <cellStyle name="Normal 5 6 2 2 3 2 2 2" xfId="32770" xr:uid="{7642F382-C594-4807-B45D-DC0AEC42B81B}"/>
    <cellStyle name="Normal 5 6 2 2 3 2 3" xfId="24322" xr:uid="{E73FE6D6-6201-49D7-85CD-71A27CD3AEDA}"/>
    <cellStyle name="Normal 5 6 2 2 3 3" xfId="11606" xr:uid="{1BA94FF1-E129-4926-8573-9F84ADB06C60}"/>
    <cellStyle name="Normal 5 6 2 2 3 3 2" xfId="28546" xr:uid="{85B0F980-14AE-44A2-ABC3-D9F63C517E78}"/>
    <cellStyle name="Normal 5 6 2 2 3 4" xfId="20098" xr:uid="{6371A252-47CC-4445-9EC4-6095A5D129B2}"/>
    <cellStyle name="Normal 5 6 2 2 4" xfId="5270" xr:uid="{A00910F3-C4DA-4DF3-A2C9-8C68EEF99A18}"/>
    <cellStyle name="Normal 5 6 2 2 4 2" xfId="13718" xr:uid="{D7DF9ABA-38BF-4475-8EA9-B503BEAAC56B}"/>
    <cellStyle name="Normal 5 6 2 2 4 2 2" xfId="30658" xr:uid="{12A77DC9-74CC-4D5B-BC2D-5746494394DC}"/>
    <cellStyle name="Normal 5 6 2 2 4 3" xfId="22210" xr:uid="{7F681D56-433A-4499-9602-64DB4C0C2BED}"/>
    <cellStyle name="Normal 5 6 2 2 5" xfId="9494" xr:uid="{E4508A8F-3AF2-4A07-A738-5653AA3EF282}"/>
    <cellStyle name="Normal 5 6 2 2 5 2" xfId="26434" xr:uid="{7114B83F-C1AD-410C-A6E0-7F5F5FE91142}"/>
    <cellStyle name="Normal 5 6 2 2 6" xfId="17986" xr:uid="{550DE2EF-D2A0-477C-9C94-FE867903960C}"/>
    <cellStyle name="Normal 5 6 2 3" xfId="1748" xr:uid="{B614CFC0-B118-474B-883E-C0E86372AC80}"/>
    <cellStyle name="Normal 5 6 2 3 2" xfId="3860" xr:uid="{F8D90EC6-8E5F-4E11-89D0-A3FA6F309235}"/>
    <cellStyle name="Normal 5 6 2 3 2 2" xfId="8086" xr:uid="{10124EED-2E50-4769-9C22-B7254ED0D5ED}"/>
    <cellStyle name="Normal 5 6 2 3 2 2 2" xfId="16534" xr:uid="{7FCC5229-6E0D-4C98-9DF3-21BFD0B1D8ED}"/>
    <cellStyle name="Normal 5 6 2 3 2 2 2 2" xfId="33474" xr:uid="{8F7F4E01-19AC-4AD9-9470-88AE5B08C07F}"/>
    <cellStyle name="Normal 5 6 2 3 2 2 3" xfId="25026" xr:uid="{01266348-BFBF-455B-A67C-66884023654A}"/>
    <cellStyle name="Normal 5 6 2 3 2 3" xfId="12310" xr:uid="{6E125042-F094-4744-811B-8710D3D5243E}"/>
    <cellStyle name="Normal 5 6 2 3 2 3 2" xfId="29250" xr:uid="{7FD38249-6C3D-44B3-A812-8DAD402F0504}"/>
    <cellStyle name="Normal 5 6 2 3 2 4" xfId="20802" xr:uid="{4FF9C892-8089-4A9F-80C0-E5ED33D3B425}"/>
    <cellStyle name="Normal 5 6 2 3 3" xfId="5974" xr:uid="{31FFE4A7-8CC6-417D-9F89-016EDF607B62}"/>
    <cellStyle name="Normal 5 6 2 3 3 2" xfId="14422" xr:uid="{527C01CC-FC7C-474C-8140-92AAA21DE11B}"/>
    <cellStyle name="Normal 5 6 2 3 3 2 2" xfId="31362" xr:uid="{C5EBF233-D698-45C5-9C38-29D2525EFCA3}"/>
    <cellStyle name="Normal 5 6 2 3 3 3" xfId="22914" xr:uid="{B65C736F-45F9-486B-BBDE-E922008B91C7}"/>
    <cellStyle name="Normal 5 6 2 3 4" xfId="10198" xr:uid="{D86E72F0-22D7-48F2-8D34-ED255542A054}"/>
    <cellStyle name="Normal 5 6 2 3 4 2" xfId="27138" xr:uid="{A2421D0F-EA68-4D85-8958-B2110065673D}"/>
    <cellStyle name="Normal 5 6 2 3 5" xfId="18690" xr:uid="{305ED1E8-825A-4990-9FC5-DDC8BC50F8E4}"/>
    <cellStyle name="Normal 5 6 2 4" xfId="2804" xr:uid="{59546859-8FF4-4D67-8D10-924012D0C32E}"/>
    <cellStyle name="Normal 5 6 2 4 2" xfId="7030" xr:uid="{FAF18972-08F0-40E1-84D9-FBD06E4502EF}"/>
    <cellStyle name="Normal 5 6 2 4 2 2" xfId="15478" xr:uid="{83363DE9-A90E-41CD-A1EE-748EDEB9C106}"/>
    <cellStyle name="Normal 5 6 2 4 2 2 2" xfId="32418" xr:uid="{F7C6487F-D08B-4E82-8DA7-4257C264C2E2}"/>
    <cellStyle name="Normal 5 6 2 4 2 3" xfId="23970" xr:uid="{DC828ED1-CC84-4E36-8A5B-D13A665C03D8}"/>
    <cellStyle name="Normal 5 6 2 4 3" xfId="11254" xr:uid="{D7445DC3-B941-4930-9DA6-1416E1E8E6AC}"/>
    <cellStyle name="Normal 5 6 2 4 3 2" xfId="28194" xr:uid="{F39C060F-50CD-45E0-822E-607C2BED004D}"/>
    <cellStyle name="Normal 5 6 2 4 4" xfId="19746" xr:uid="{42400D0D-6C8D-4769-8CEC-2503AFFDFD53}"/>
    <cellStyle name="Normal 5 6 2 5" xfId="4918" xr:uid="{3C7B35A1-DC40-4D05-B5BC-7E1BCFC61FAE}"/>
    <cellStyle name="Normal 5 6 2 5 2" xfId="13366" xr:uid="{8C781C15-4FDF-4D9D-9607-B084603185B6}"/>
    <cellStyle name="Normal 5 6 2 5 2 2" xfId="30306" xr:uid="{46001900-D653-4BD8-AC85-51FEE952D2F9}"/>
    <cellStyle name="Normal 5 6 2 5 3" xfId="21858" xr:uid="{7FF47223-8255-4D2D-A96D-F892256FC9F7}"/>
    <cellStyle name="Normal 5 6 2 6" xfId="9142" xr:uid="{73036798-69E9-4CC3-9B2B-14A7C860BAFD}"/>
    <cellStyle name="Normal 5 6 2 6 2" xfId="26082" xr:uid="{1DFC8B6B-56D0-4A37-9D0B-EC13B6F364F5}"/>
    <cellStyle name="Normal 5 6 2 7" xfId="17634" xr:uid="{E6DEEED0-A750-46D8-9C0E-7539969D419E}"/>
    <cellStyle name="Normal 5 6 3" xfId="862" xr:uid="{3DD7661E-AF72-4FEE-99FF-9F5E03A066C5}"/>
    <cellStyle name="Normal 5 6 3 2" xfId="1924" xr:uid="{2FCA99D1-D9E1-4B2D-9AF0-1DB2FC5F9B19}"/>
    <cellStyle name="Normal 5 6 3 2 2" xfId="4036" xr:uid="{F54F5CF2-6F16-4C6B-860E-804327D22419}"/>
    <cellStyle name="Normal 5 6 3 2 2 2" xfId="8262" xr:uid="{A4B5DE80-6209-426B-8145-7F315DD4A8DF}"/>
    <cellStyle name="Normal 5 6 3 2 2 2 2" xfId="16710" xr:uid="{18F64F21-324A-4620-8154-96FF4064513C}"/>
    <cellStyle name="Normal 5 6 3 2 2 2 2 2" xfId="33650" xr:uid="{490F2DE1-5DD0-4C0E-B2C6-09A8C7E317B0}"/>
    <cellStyle name="Normal 5 6 3 2 2 2 3" xfId="25202" xr:uid="{F86E6BCC-800B-43EE-9848-23574DF0BDA1}"/>
    <cellStyle name="Normal 5 6 3 2 2 3" xfId="12486" xr:uid="{B6B1601A-EEA4-47B1-A3E7-303E1ACABB49}"/>
    <cellStyle name="Normal 5 6 3 2 2 3 2" xfId="29426" xr:uid="{69167ED9-8F4D-4097-A15A-B97BC5FAC28C}"/>
    <cellStyle name="Normal 5 6 3 2 2 4" xfId="20978" xr:uid="{0AB779CE-AA2E-4F11-91BC-EB8BA6E82242}"/>
    <cellStyle name="Normal 5 6 3 2 3" xfId="6150" xr:uid="{28028B72-87B5-4A2C-8E0B-DD47BF053AF7}"/>
    <cellStyle name="Normal 5 6 3 2 3 2" xfId="14598" xr:uid="{42C6F39A-271F-4420-99B8-4EDFF4FCEEA6}"/>
    <cellStyle name="Normal 5 6 3 2 3 2 2" xfId="31538" xr:uid="{C525284F-8AAC-46D9-B47F-553D1B1E6E07}"/>
    <cellStyle name="Normal 5 6 3 2 3 3" xfId="23090" xr:uid="{427196D8-8428-4686-A1D2-B490B8F2C56B}"/>
    <cellStyle name="Normal 5 6 3 2 4" xfId="10374" xr:uid="{D21A0826-937C-48F5-AE4C-1FEC2922B535}"/>
    <cellStyle name="Normal 5 6 3 2 4 2" xfId="27314" xr:uid="{C1AD3665-CAF5-447E-B3AC-DF264D9D1B6D}"/>
    <cellStyle name="Normal 5 6 3 2 5" xfId="18866" xr:uid="{48F4A569-1A5F-4E01-93CA-4762BEE76940}"/>
    <cellStyle name="Normal 5 6 3 3" xfId="2980" xr:uid="{E9CFF13D-D843-4D93-B183-16BED29BB060}"/>
    <cellStyle name="Normal 5 6 3 3 2" xfId="7206" xr:uid="{71D2786F-00E7-4CE1-8218-D22D67FECCC2}"/>
    <cellStyle name="Normal 5 6 3 3 2 2" xfId="15654" xr:uid="{B7F43552-2905-48A4-9A84-52CACC993164}"/>
    <cellStyle name="Normal 5 6 3 3 2 2 2" xfId="32594" xr:uid="{EABFEEDD-738A-49C7-BA94-7BA987601F87}"/>
    <cellStyle name="Normal 5 6 3 3 2 3" xfId="24146" xr:uid="{360B83F9-36E9-4037-B591-B500934EFF76}"/>
    <cellStyle name="Normal 5 6 3 3 3" xfId="11430" xr:uid="{0723D161-118F-42AD-8EE7-A581E85A2634}"/>
    <cellStyle name="Normal 5 6 3 3 3 2" xfId="28370" xr:uid="{E4970071-46AE-4FFF-8C4F-D8C6651C51A8}"/>
    <cellStyle name="Normal 5 6 3 3 4" xfId="19922" xr:uid="{199A6ACF-5002-4266-887B-BAABBBE69D77}"/>
    <cellStyle name="Normal 5 6 3 4" xfId="5094" xr:uid="{E858AA0C-8170-40E7-AE40-F6CAF1E27938}"/>
    <cellStyle name="Normal 5 6 3 4 2" xfId="13542" xr:uid="{7A1B98D9-3CB8-47CB-9547-27D7B1ED5B3C}"/>
    <cellStyle name="Normal 5 6 3 4 2 2" xfId="30482" xr:uid="{45D558E6-82C3-4B69-9732-43308D4F7177}"/>
    <cellStyle name="Normal 5 6 3 4 3" xfId="22034" xr:uid="{5ED6BB72-86B5-4036-9B93-835FFADE9487}"/>
    <cellStyle name="Normal 5 6 3 5" xfId="9318" xr:uid="{679A1DDC-09F2-4D6E-893E-0967E111E15E}"/>
    <cellStyle name="Normal 5 6 3 5 2" xfId="26258" xr:uid="{C0E96B79-48A5-4180-BFEA-EC41D29DEB2C}"/>
    <cellStyle name="Normal 5 6 3 6" xfId="17810" xr:uid="{B03666A6-763A-4E72-8963-D06738602696}"/>
    <cellStyle name="Normal 5 6 4" xfId="1214" xr:uid="{B722C15C-CFD5-4840-932E-55C059F4C327}"/>
    <cellStyle name="Normal 5 6 4 2" xfId="2276" xr:uid="{A3B0662E-14A1-41D5-B883-C494C0FCD502}"/>
    <cellStyle name="Normal 5 6 4 2 2" xfId="4388" xr:uid="{5CAACA2E-642B-461F-BEBF-2DF7B83DD995}"/>
    <cellStyle name="Normal 5 6 4 2 2 2" xfId="8614" xr:uid="{19BE6CC0-6095-41C1-A29C-3C847C4DAE98}"/>
    <cellStyle name="Normal 5 6 4 2 2 2 2" xfId="17062" xr:uid="{8B5B7336-A664-43D2-8C46-44F588907DFF}"/>
    <cellStyle name="Normal 5 6 4 2 2 2 2 2" xfId="34002" xr:uid="{CFC626F1-52ED-4D8C-A118-5EBE0F1C2037}"/>
    <cellStyle name="Normal 5 6 4 2 2 2 3" xfId="25554" xr:uid="{B1202AFC-516A-4127-B784-5ABA24AAE7EF}"/>
    <cellStyle name="Normal 5 6 4 2 2 3" xfId="12838" xr:uid="{5E39DA8F-4621-466A-BFC6-72C3F9FA7AA4}"/>
    <cellStyle name="Normal 5 6 4 2 2 3 2" xfId="29778" xr:uid="{714AC355-550E-42D2-9F8D-4EF17A27916E}"/>
    <cellStyle name="Normal 5 6 4 2 2 4" xfId="21330" xr:uid="{DDCE35F0-F507-4C8C-92E4-8E8756D8F87C}"/>
    <cellStyle name="Normal 5 6 4 2 3" xfId="6502" xr:uid="{8126C6F1-98FC-4B4C-86D4-20F82F45BA7E}"/>
    <cellStyle name="Normal 5 6 4 2 3 2" xfId="14950" xr:uid="{24B002E1-9E81-4B53-91D8-E3D77576B0F2}"/>
    <cellStyle name="Normal 5 6 4 2 3 2 2" xfId="31890" xr:uid="{62014C3C-0C15-433C-B2C2-C3C3A8B9112C}"/>
    <cellStyle name="Normal 5 6 4 2 3 3" xfId="23442" xr:uid="{E292A40E-766E-465C-88F1-190031945E83}"/>
    <cellStyle name="Normal 5 6 4 2 4" xfId="10726" xr:uid="{2F738270-B52F-4620-95AD-E7F085F0D18D}"/>
    <cellStyle name="Normal 5 6 4 2 4 2" xfId="27666" xr:uid="{5FD79E25-3A28-4E56-BE4B-BFBCCC98D8E7}"/>
    <cellStyle name="Normal 5 6 4 2 5" xfId="19218" xr:uid="{BF33075A-B4F1-4B05-AB66-E24C654FD8B6}"/>
    <cellStyle name="Normal 5 6 4 3" xfId="3332" xr:uid="{EB3B6587-CC5A-4E5C-ADA3-B9D8FDF0189D}"/>
    <cellStyle name="Normal 5 6 4 3 2" xfId="7558" xr:uid="{35661311-0A49-4E40-8AFD-5F9430F18B5D}"/>
    <cellStyle name="Normal 5 6 4 3 2 2" xfId="16006" xr:uid="{7B2C4957-5B88-455E-9C6D-8C4D21B40FB7}"/>
    <cellStyle name="Normal 5 6 4 3 2 2 2" xfId="32946" xr:uid="{4EC2FDCB-50F5-4A30-9A36-E5A3D1E268F0}"/>
    <cellStyle name="Normal 5 6 4 3 2 3" xfId="24498" xr:uid="{702D330C-267A-49FC-BB57-B97AD4E70EFA}"/>
    <cellStyle name="Normal 5 6 4 3 3" xfId="11782" xr:uid="{046DB77B-02D9-46A2-8EAA-FC2FA05C23AF}"/>
    <cellStyle name="Normal 5 6 4 3 3 2" xfId="28722" xr:uid="{518A0606-1F29-4AD1-B2C7-04316FEB9C2F}"/>
    <cellStyle name="Normal 5 6 4 3 4" xfId="20274" xr:uid="{3CCFC54D-686C-422C-9009-EA17C520F236}"/>
    <cellStyle name="Normal 5 6 4 4" xfId="5446" xr:uid="{D56E52D8-8E41-4DA0-99D0-28F5F9F0E67D}"/>
    <cellStyle name="Normal 5 6 4 4 2" xfId="13894" xr:uid="{F6379472-5ED6-4D46-9751-32046F6C4CAE}"/>
    <cellStyle name="Normal 5 6 4 4 2 2" xfId="30834" xr:uid="{355220A6-B4C5-4C9C-BA40-13930D0BF859}"/>
    <cellStyle name="Normal 5 6 4 4 3" xfId="22386" xr:uid="{A3262CF3-072F-4254-B023-D3737E5C0846}"/>
    <cellStyle name="Normal 5 6 4 5" xfId="9670" xr:uid="{20703551-1516-4DDD-BB98-0D430A9A730C}"/>
    <cellStyle name="Normal 5 6 4 5 2" xfId="26610" xr:uid="{1F4E439B-F6B6-44AA-B677-518662C62FF8}"/>
    <cellStyle name="Normal 5 6 4 6" xfId="18162" xr:uid="{2F1267DC-22FA-4C6F-BBA4-1467519CE862}"/>
    <cellStyle name="Normal 5 6 5" xfId="1396" xr:uid="{F0E3C9B8-E2B2-4EC0-851A-C0C132A00781}"/>
    <cellStyle name="Normal 5 6 5 2" xfId="2452" xr:uid="{9C193B05-DE52-4179-B114-851E0DDA85B9}"/>
    <cellStyle name="Normal 5 6 5 2 2" xfId="4564" xr:uid="{CC809523-B22F-4408-BA51-3BDC2FDE98E8}"/>
    <cellStyle name="Normal 5 6 5 2 2 2" xfId="8790" xr:uid="{094B1549-B44D-4011-8F7D-DA8F0928A74B}"/>
    <cellStyle name="Normal 5 6 5 2 2 2 2" xfId="17238" xr:uid="{987BAE0D-1E7C-41C6-95A8-761A01052EC4}"/>
    <cellStyle name="Normal 5 6 5 2 2 2 2 2" xfId="34178" xr:uid="{1B2B8F23-9C15-424C-A3AB-9B9419F6000D}"/>
    <cellStyle name="Normal 5 6 5 2 2 2 3" xfId="25730" xr:uid="{25816929-B605-4878-BF16-BA131A886C3E}"/>
    <cellStyle name="Normal 5 6 5 2 2 3" xfId="13014" xr:uid="{18C2ACD1-006C-4AE5-8C62-6B7FF9CC005D}"/>
    <cellStyle name="Normal 5 6 5 2 2 3 2" xfId="29954" xr:uid="{D8758A13-5D98-415D-BC2E-4F50C915C46C}"/>
    <cellStyle name="Normal 5 6 5 2 2 4" xfId="21506" xr:uid="{5B969626-EF71-4A1A-B046-1DFDDA70D677}"/>
    <cellStyle name="Normal 5 6 5 2 3" xfId="6678" xr:uid="{86C56248-2F95-4E62-99F3-3254E5605046}"/>
    <cellStyle name="Normal 5 6 5 2 3 2" xfId="15126" xr:uid="{45BB43A7-B9F5-4B56-8884-32868B81E25E}"/>
    <cellStyle name="Normal 5 6 5 2 3 2 2" xfId="32066" xr:uid="{19D2D13E-87D5-41EB-AF63-C9F8847A4D32}"/>
    <cellStyle name="Normal 5 6 5 2 3 3" xfId="23618" xr:uid="{94821519-9A93-4F8B-9A4A-3775B323D2AE}"/>
    <cellStyle name="Normal 5 6 5 2 4" xfId="10902" xr:uid="{08B65B7C-FD80-4950-9E24-FC41404ECC5E}"/>
    <cellStyle name="Normal 5 6 5 2 4 2" xfId="27842" xr:uid="{84173984-0F72-4A89-B198-89717FB9EE2E}"/>
    <cellStyle name="Normal 5 6 5 2 5" xfId="19394" xr:uid="{71EC7E24-638C-4B44-8557-EB5622825935}"/>
    <cellStyle name="Normal 5 6 5 3" xfId="3508" xr:uid="{118E5EBA-2D53-4028-B535-D64B38EBACD3}"/>
    <cellStyle name="Normal 5 6 5 3 2" xfId="7734" xr:uid="{E46E9F15-8438-48A9-B007-4112AC97028D}"/>
    <cellStyle name="Normal 5 6 5 3 2 2" xfId="16182" xr:uid="{64D2FF5E-6175-48D8-8C61-15484FD1BD6B}"/>
    <cellStyle name="Normal 5 6 5 3 2 2 2" xfId="33122" xr:uid="{F012539F-08D9-4FD2-A507-20BF343C0162}"/>
    <cellStyle name="Normal 5 6 5 3 2 3" xfId="24674" xr:uid="{AA4D02FB-F304-4338-ACB4-30E518E7A401}"/>
    <cellStyle name="Normal 5 6 5 3 3" xfId="11958" xr:uid="{A913AEDC-C387-4E9E-874D-2E0415F55AE3}"/>
    <cellStyle name="Normal 5 6 5 3 3 2" xfId="28898" xr:uid="{F60EE69F-F0D2-4DBB-8980-B88B749AA8F0}"/>
    <cellStyle name="Normal 5 6 5 3 4" xfId="20450" xr:uid="{2313B983-F3AF-4129-978F-978966150DD6}"/>
    <cellStyle name="Normal 5 6 5 4" xfId="5622" xr:uid="{D450381E-E029-4F4B-A338-D2990AC3D5F1}"/>
    <cellStyle name="Normal 5 6 5 4 2" xfId="14070" xr:uid="{D23B627E-0F45-4F00-A2CF-E8EB33DB65B9}"/>
    <cellStyle name="Normal 5 6 5 4 2 2" xfId="31010" xr:uid="{5BCCBAD2-0C68-4A41-9661-64AFBD1D0D31}"/>
    <cellStyle name="Normal 5 6 5 4 3" xfId="22562" xr:uid="{867FC0FE-937E-4EF6-9717-E59807C07BF2}"/>
    <cellStyle name="Normal 5 6 5 5" xfId="9846" xr:uid="{FD3081BE-A61F-474D-AE47-A9603995B450}"/>
    <cellStyle name="Normal 5 6 5 5 2" xfId="26786" xr:uid="{FD722EA2-83CE-4876-A1D0-384B62341F36}"/>
    <cellStyle name="Normal 5 6 5 6" xfId="18338" xr:uid="{EBF94480-611D-468F-87C8-4ADDCE5E04A8}"/>
    <cellStyle name="Normal 5 6 6" xfId="1572" xr:uid="{B649923D-39DE-4261-B8A0-A6A6C9DFA807}"/>
    <cellStyle name="Normal 5 6 6 2" xfId="3684" xr:uid="{A9B3E572-B355-45BC-B38B-39EA7BEE78E8}"/>
    <cellStyle name="Normal 5 6 6 2 2" xfId="7910" xr:uid="{8BC52D38-5920-4A9A-A932-F8A2AF992358}"/>
    <cellStyle name="Normal 5 6 6 2 2 2" xfId="16358" xr:uid="{F7499E86-5DEF-40D4-AD38-DBAD4574A986}"/>
    <cellStyle name="Normal 5 6 6 2 2 2 2" xfId="33298" xr:uid="{A2DA1A7A-27AD-40CC-A258-683962C1EC81}"/>
    <cellStyle name="Normal 5 6 6 2 2 3" xfId="24850" xr:uid="{59738577-FE1B-4161-970C-B23C9EBF8201}"/>
    <cellStyle name="Normal 5 6 6 2 3" xfId="12134" xr:uid="{91BC29F3-49AD-4E72-9E3E-1441874B674C}"/>
    <cellStyle name="Normal 5 6 6 2 3 2" xfId="29074" xr:uid="{04F90E3D-5D0D-48D8-A8AF-E8FDFAC493DC}"/>
    <cellStyle name="Normal 5 6 6 2 4" xfId="20626" xr:uid="{AE1F7D1A-A578-4E91-9F29-D2AB43EC93AC}"/>
    <cellStyle name="Normal 5 6 6 3" xfId="5798" xr:uid="{27F90A47-F6B0-42BE-AE84-76E6102B92F6}"/>
    <cellStyle name="Normal 5 6 6 3 2" xfId="14246" xr:uid="{B078188B-7EA4-43BF-9C69-A3AB9937E01E}"/>
    <cellStyle name="Normal 5 6 6 3 2 2" xfId="31186" xr:uid="{08F6B1A5-C3AE-4292-9C8E-F37E262F3730}"/>
    <cellStyle name="Normal 5 6 6 3 3" xfId="22738" xr:uid="{926D84E3-C5F1-4188-8927-0152A9AB1584}"/>
    <cellStyle name="Normal 5 6 6 4" xfId="10022" xr:uid="{E64766A7-CDDD-4375-9838-F44B6CE06BD1}"/>
    <cellStyle name="Normal 5 6 6 4 2" xfId="26962" xr:uid="{3CB4008F-0CD1-427D-9569-387A83DB92E6}"/>
    <cellStyle name="Normal 5 6 6 5" xfId="18514" xr:uid="{70200E77-A4D7-4265-B59C-F1FDAE82A49A}"/>
    <cellStyle name="Normal 5 6 7" xfId="2628" xr:uid="{9AA1C220-327B-40B2-BFF3-8E06B267520C}"/>
    <cellStyle name="Normal 5 6 7 2" xfId="6854" xr:uid="{70178D8B-0322-4BCB-9C71-5CD3BC59A8E8}"/>
    <cellStyle name="Normal 5 6 7 2 2" xfId="15302" xr:uid="{2D940DBC-6128-47F1-9205-C5DAFBC1DC39}"/>
    <cellStyle name="Normal 5 6 7 2 2 2" xfId="32242" xr:uid="{C71AC88B-659C-4752-BF8F-A36CC8FFD97F}"/>
    <cellStyle name="Normal 5 6 7 2 3" xfId="23794" xr:uid="{BC5E79B4-FD72-4E62-AFF3-29143C4B45BA}"/>
    <cellStyle name="Normal 5 6 7 3" xfId="11078" xr:uid="{93C89489-6E65-4E34-B4B6-ED7A842C108C}"/>
    <cellStyle name="Normal 5 6 7 3 2" xfId="28018" xr:uid="{65A62508-E266-4EDE-AF52-C4D8073D06BB}"/>
    <cellStyle name="Normal 5 6 7 4" xfId="19570" xr:uid="{B91BF0E5-E470-49B9-A0E8-C9E14FCBBA16}"/>
    <cellStyle name="Normal 5 6 8" xfId="4741" xr:uid="{D1D369CE-1A1D-41FA-942A-9981269DA38C}"/>
    <cellStyle name="Normal 5 6 8 2" xfId="13190" xr:uid="{CAC14E18-F2FB-49B3-8A6F-F0965D0BCF7F}"/>
    <cellStyle name="Normal 5 6 8 2 2" xfId="30130" xr:uid="{7709FAF2-94AD-4E19-A071-83E63B9B7123}"/>
    <cellStyle name="Normal 5 6 8 3" xfId="21682" xr:uid="{E03214A3-9E22-425C-87EB-DC548CB71A5F}"/>
    <cellStyle name="Normal 5 6 9" xfId="8966" xr:uid="{88DCB177-AE34-4D73-A553-CF9ACF118B4C}"/>
    <cellStyle name="Normal 5 6 9 2" xfId="25906" xr:uid="{568D175E-23A4-4254-9D70-ED667D5B0860}"/>
    <cellStyle name="Normal 5 7" xfId="678" xr:uid="{EA6B6BDA-53E9-413F-B53E-256B9B2A4E7F}"/>
    <cellStyle name="Normal 5 7 2" xfId="1030" xr:uid="{4BB4EB61-38F6-4992-992B-4F11099C3ADA}"/>
    <cellStyle name="Normal 5 7 2 2" xfId="2092" xr:uid="{E4904EDC-9BAC-4A1E-BD82-85F1E099BE07}"/>
    <cellStyle name="Normal 5 7 2 2 2" xfId="4204" xr:uid="{EF788F6C-6EC5-4654-A88F-DC5FEA9BDEEB}"/>
    <cellStyle name="Normal 5 7 2 2 2 2" xfId="8430" xr:uid="{B404F95F-B6D4-48EB-8DB3-56CC6C8D512F}"/>
    <cellStyle name="Normal 5 7 2 2 2 2 2" xfId="16878" xr:uid="{04AF98FE-B0F1-47AA-9B96-9131377B1D98}"/>
    <cellStyle name="Normal 5 7 2 2 2 2 2 2" xfId="33818" xr:uid="{8C02FCDD-832D-4E13-BBEB-5F3F37C1A517}"/>
    <cellStyle name="Normal 5 7 2 2 2 2 3" xfId="25370" xr:uid="{7A2A95AA-D0A7-40DE-8F7D-9675C4185E41}"/>
    <cellStyle name="Normal 5 7 2 2 2 3" xfId="12654" xr:uid="{30415ACA-4734-4634-A8F6-22099300E2C2}"/>
    <cellStyle name="Normal 5 7 2 2 2 3 2" xfId="29594" xr:uid="{5F67E02A-E637-411E-A0BC-C09BD88124DB}"/>
    <cellStyle name="Normal 5 7 2 2 2 4" xfId="21146" xr:uid="{5CF72A85-AEE6-4B99-9E45-C6AD7AA8CE29}"/>
    <cellStyle name="Normal 5 7 2 2 3" xfId="6318" xr:uid="{EE0EB475-783D-4134-87B2-5629E1B7FF43}"/>
    <cellStyle name="Normal 5 7 2 2 3 2" xfId="14766" xr:uid="{04EA146E-B513-49B0-B1E5-88AC239FD2EF}"/>
    <cellStyle name="Normal 5 7 2 2 3 2 2" xfId="31706" xr:uid="{12B48AFD-67C3-4B68-84BE-2EF488D2A6F2}"/>
    <cellStyle name="Normal 5 7 2 2 3 3" xfId="23258" xr:uid="{2D01C300-60DE-42FC-9702-F95B793B8148}"/>
    <cellStyle name="Normal 5 7 2 2 4" xfId="10542" xr:uid="{02842F8E-981A-48EF-A500-F85E81348F6A}"/>
    <cellStyle name="Normal 5 7 2 2 4 2" xfId="27482" xr:uid="{8D72EF2D-39DC-424A-AC8A-088BDF6DD2D9}"/>
    <cellStyle name="Normal 5 7 2 2 5" xfId="19034" xr:uid="{4E71CAD6-BFDF-479C-8881-1EC31FE7562B}"/>
    <cellStyle name="Normal 5 7 2 3" xfId="3148" xr:uid="{E35BFF69-BB33-453C-B763-0642288F0CC3}"/>
    <cellStyle name="Normal 5 7 2 3 2" xfId="7374" xr:uid="{E36DCB8F-0DC4-4FA2-B67B-86FD8B56BEA4}"/>
    <cellStyle name="Normal 5 7 2 3 2 2" xfId="15822" xr:uid="{B63F23B7-2D1D-4CF1-B619-2AB8E31A236C}"/>
    <cellStyle name="Normal 5 7 2 3 2 2 2" xfId="32762" xr:uid="{7FD32E74-6587-4560-A69E-5F61B865FCC4}"/>
    <cellStyle name="Normal 5 7 2 3 2 3" xfId="24314" xr:uid="{8EFEF6C1-4F60-4E94-95FF-0085A3419E43}"/>
    <cellStyle name="Normal 5 7 2 3 3" xfId="11598" xr:uid="{03916BE5-4A11-46DA-9F89-B2E8ABC294A1}"/>
    <cellStyle name="Normal 5 7 2 3 3 2" xfId="28538" xr:uid="{A529026C-37C8-4E11-B139-618DA8847046}"/>
    <cellStyle name="Normal 5 7 2 3 4" xfId="20090" xr:uid="{BCFFD37D-594F-4D87-A68B-91DF92E9958A}"/>
    <cellStyle name="Normal 5 7 2 4" xfId="5262" xr:uid="{04176BB8-BFD0-45D5-BCB6-FF6D4CC32843}"/>
    <cellStyle name="Normal 5 7 2 4 2" xfId="13710" xr:uid="{91054E51-A8AC-430E-BCF6-644B0D8EB7A8}"/>
    <cellStyle name="Normal 5 7 2 4 2 2" xfId="30650" xr:uid="{1BDA6CF0-725B-4CC0-ABA1-CF13C7B19B57}"/>
    <cellStyle name="Normal 5 7 2 4 3" xfId="22202" xr:uid="{7CEB6232-B842-40B8-8BF8-FD48208FE8AD}"/>
    <cellStyle name="Normal 5 7 2 5" xfId="9486" xr:uid="{B81226A5-60A1-48B2-92ED-AC7457A91B77}"/>
    <cellStyle name="Normal 5 7 2 5 2" xfId="26426" xr:uid="{BC45AF70-10E7-4168-ACCC-B2464F4D7B15}"/>
    <cellStyle name="Normal 5 7 2 6" xfId="17978" xr:uid="{A6C29831-FC48-4036-80E8-2017C089E925}"/>
    <cellStyle name="Normal 5 7 3" xfId="1740" xr:uid="{39B2E545-A397-4D3D-9AC0-C35678ADA3D1}"/>
    <cellStyle name="Normal 5 7 3 2" xfId="3852" xr:uid="{4D456FFD-FEDE-4B57-B6C7-2A1AE54EB8FE}"/>
    <cellStyle name="Normal 5 7 3 2 2" xfId="8078" xr:uid="{61CC8308-D369-4139-A19C-18044444EF0E}"/>
    <cellStyle name="Normal 5 7 3 2 2 2" xfId="16526" xr:uid="{6D5919E7-22A2-42B4-989A-6AE0D93DB345}"/>
    <cellStyle name="Normal 5 7 3 2 2 2 2" xfId="33466" xr:uid="{9E12ECCC-44C2-421D-AC76-99D472B81112}"/>
    <cellStyle name="Normal 5 7 3 2 2 3" xfId="25018" xr:uid="{E82D98D7-D60F-4448-A885-3DAB40009368}"/>
    <cellStyle name="Normal 5 7 3 2 3" xfId="12302" xr:uid="{20CFBA8D-50DD-4757-82C2-3AB75D14416A}"/>
    <cellStyle name="Normal 5 7 3 2 3 2" xfId="29242" xr:uid="{E384D2B0-CA9B-44C6-8866-B74A47FEA597}"/>
    <cellStyle name="Normal 5 7 3 2 4" xfId="20794" xr:uid="{2D187D04-B4E5-4A87-B44B-285A0AA3BAB8}"/>
    <cellStyle name="Normal 5 7 3 3" xfId="5966" xr:uid="{83FF1594-D8E1-475B-A2CC-66F2FA9EA174}"/>
    <cellStyle name="Normal 5 7 3 3 2" xfId="14414" xr:uid="{976355EF-6373-4050-BA15-DFE961A8353E}"/>
    <cellStyle name="Normal 5 7 3 3 2 2" xfId="31354" xr:uid="{75E71B63-85BB-4C3F-A380-712772D40DD6}"/>
    <cellStyle name="Normal 5 7 3 3 3" xfId="22906" xr:uid="{DFFB6E5D-C2B5-4138-BEE9-AA7A60501B87}"/>
    <cellStyle name="Normal 5 7 3 4" xfId="10190" xr:uid="{F8B3BCF3-976E-438B-9387-8CFE0B79EFB5}"/>
    <cellStyle name="Normal 5 7 3 4 2" xfId="27130" xr:uid="{5EDE76A1-8BE1-48D4-B84A-C45ABD3893EE}"/>
    <cellStyle name="Normal 5 7 3 5" xfId="18682" xr:uid="{72572F17-2AF7-4980-894D-ACBEC2843DED}"/>
    <cellStyle name="Normal 5 7 4" xfId="2796" xr:uid="{FD03806E-DF04-490F-BE8D-E032587727B9}"/>
    <cellStyle name="Normal 5 7 4 2" xfId="7022" xr:uid="{13C8F3EA-9B84-41E3-8CAF-DE976CD45F65}"/>
    <cellStyle name="Normal 5 7 4 2 2" xfId="15470" xr:uid="{C942B000-8AF7-4C51-A78E-2F1F7E36E881}"/>
    <cellStyle name="Normal 5 7 4 2 2 2" xfId="32410" xr:uid="{139B938E-1D56-4236-838F-799AE4D7C217}"/>
    <cellStyle name="Normal 5 7 4 2 3" xfId="23962" xr:uid="{07325B3A-F214-4BCA-85B4-A0318134A1FE}"/>
    <cellStyle name="Normal 5 7 4 3" xfId="11246" xr:uid="{DBB22DD1-48C3-4618-B1FE-26294CAD12C1}"/>
    <cellStyle name="Normal 5 7 4 3 2" xfId="28186" xr:uid="{09CB2EC0-FFE0-4816-BE61-87EE697F357D}"/>
    <cellStyle name="Normal 5 7 4 4" xfId="19738" xr:uid="{2EEBB96E-219D-4803-B85C-FC6086944279}"/>
    <cellStyle name="Normal 5 7 5" xfId="4910" xr:uid="{7B6110F2-D98C-4A13-B888-DA4247E1CD22}"/>
    <cellStyle name="Normal 5 7 5 2" xfId="13358" xr:uid="{D8829B24-C00F-4B1E-9D98-30551631AF5D}"/>
    <cellStyle name="Normal 5 7 5 2 2" xfId="30298" xr:uid="{4A56F9CB-CBFE-4334-8876-C82ABBE7913F}"/>
    <cellStyle name="Normal 5 7 5 3" xfId="21850" xr:uid="{78DF81A1-5D5F-4900-B6B9-9299AE2CDD59}"/>
    <cellStyle name="Normal 5 7 6" xfId="9134" xr:uid="{E954A4D1-C8BB-4EDC-A56D-29F84EFB3DFD}"/>
    <cellStyle name="Normal 5 7 6 2" xfId="26074" xr:uid="{78A4BFBC-8F19-4CBD-A90D-61A3B95E07AB}"/>
    <cellStyle name="Normal 5 7 7" xfId="17626" xr:uid="{805F64DA-B49F-4A0B-9A8D-5F6558B8D8B3}"/>
    <cellStyle name="Normal 5 8" xfId="854" xr:uid="{A3480CFB-0387-47DE-A914-9BEC3AD8ED84}"/>
    <cellStyle name="Normal 5 8 2" xfId="1916" xr:uid="{DCA42EC7-8637-44B2-871D-118C4CCAF9BF}"/>
    <cellStyle name="Normal 5 8 2 2" xfId="4028" xr:uid="{ABAAFEE6-BE3F-496B-BE76-7EB464C2FA14}"/>
    <cellStyle name="Normal 5 8 2 2 2" xfId="8254" xr:uid="{830C4C4F-2F47-48B2-BAD2-74C1D419664D}"/>
    <cellStyle name="Normal 5 8 2 2 2 2" xfId="16702" xr:uid="{21FDAB26-5930-4240-ADAD-DBD602804407}"/>
    <cellStyle name="Normal 5 8 2 2 2 2 2" xfId="33642" xr:uid="{515685A8-8C03-4DE2-982D-9C037FF9C4EE}"/>
    <cellStyle name="Normal 5 8 2 2 2 3" xfId="25194" xr:uid="{1B9F7691-2324-412A-B14F-1FFD9919A0CC}"/>
    <cellStyle name="Normal 5 8 2 2 3" xfId="12478" xr:uid="{E486B689-D93B-4E0E-9DBD-2CFF2C865CEA}"/>
    <cellStyle name="Normal 5 8 2 2 3 2" xfId="29418" xr:uid="{6B01572B-3ABC-4141-BEEA-A848EFE748AD}"/>
    <cellStyle name="Normal 5 8 2 2 4" xfId="20970" xr:uid="{9D23675C-F22E-42EC-8FCA-A27B01830785}"/>
    <cellStyle name="Normal 5 8 2 3" xfId="6142" xr:uid="{A9C7DA52-FF2A-4E02-B5CD-8344CC397239}"/>
    <cellStyle name="Normal 5 8 2 3 2" xfId="14590" xr:uid="{ED5C589D-1E43-49E5-AE86-BFFD8E882461}"/>
    <cellStyle name="Normal 5 8 2 3 2 2" xfId="31530" xr:uid="{3A734F37-FF4D-439D-891F-3375C6AF3036}"/>
    <cellStyle name="Normal 5 8 2 3 3" xfId="23082" xr:uid="{085B7DE8-D5E8-438F-BCC4-C66D51BC5CF7}"/>
    <cellStyle name="Normal 5 8 2 4" xfId="10366" xr:uid="{A20C6DE0-D55A-4CA8-9910-CC00B5828352}"/>
    <cellStyle name="Normal 5 8 2 4 2" xfId="27306" xr:uid="{B5383BDA-A7EF-48C8-BD5A-D3ECDEB0435B}"/>
    <cellStyle name="Normal 5 8 2 5" xfId="18858" xr:uid="{3E2062B6-5F8C-42CE-9715-4043F3A0182F}"/>
    <cellStyle name="Normal 5 8 3" xfId="2972" xr:uid="{5DA32FD3-5DDD-40CA-BD3E-EC1CE76E5D22}"/>
    <cellStyle name="Normal 5 8 3 2" xfId="7198" xr:uid="{DDC61C3A-F3F8-4909-8CA2-B493125972FD}"/>
    <cellStyle name="Normal 5 8 3 2 2" xfId="15646" xr:uid="{C45CE331-E038-4187-AA49-F6B8FE40EB3D}"/>
    <cellStyle name="Normal 5 8 3 2 2 2" xfId="32586" xr:uid="{EAF08A69-B3B1-415E-B35A-D17A1CCCDD76}"/>
    <cellStyle name="Normal 5 8 3 2 3" xfId="24138" xr:uid="{9BD0A0C3-02BD-40D7-9051-62E3C48FAEA1}"/>
    <cellStyle name="Normal 5 8 3 3" xfId="11422" xr:uid="{AD28FC86-FCBB-4955-B0C5-EE1E5A631712}"/>
    <cellStyle name="Normal 5 8 3 3 2" xfId="28362" xr:uid="{4E6CE52F-F0F1-42F5-94E2-4B049A0D84A3}"/>
    <cellStyle name="Normal 5 8 3 4" xfId="19914" xr:uid="{4DF73A5C-DAA7-490B-AA77-D6628A65BD3E}"/>
    <cellStyle name="Normal 5 8 4" xfId="5086" xr:uid="{2829F817-A5CE-4087-BB20-92BD0334DB25}"/>
    <cellStyle name="Normal 5 8 4 2" xfId="13534" xr:uid="{96631BD9-296F-4389-9227-48C5B4C955A2}"/>
    <cellStyle name="Normal 5 8 4 2 2" xfId="30474" xr:uid="{85CB8F72-4F6B-4E2E-A211-D8D75BC25685}"/>
    <cellStyle name="Normal 5 8 4 3" xfId="22026" xr:uid="{D13A4682-9905-4174-A5AE-557C7CEC84F6}"/>
    <cellStyle name="Normal 5 8 5" xfId="9310" xr:uid="{3912A5C3-F045-4AF7-AD2A-B4F88190AD73}"/>
    <cellStyle name="Normal 5 8 5 2" xfId="26250" xr:uid="{82E14A9A-A32A-48D0-A6A1-7A78950EB3A2}"/>
    <cellStyle name="Normal 5 8 6" xfId="17802" xr:uid="{184FE7CB-3C43-469F-8EB3-38A034EEC035}"/>
    <cellStyle name="Normal 5 9" xfId="1206" xr:uid="{02B66800-17B3-4EE7-99AF-7B9D4532F9C1}"/>
    <cellStyle name="Normal 5 9 2" xfId="2268" xr:uid="{C42192E4-A338-4579-A5D7-BD3F57303348}"/>
    <cellStyle name="Normal 5 9 2 2" xfId="4380" xr:uid="{E48A7535-C574-45F3-BF13-E4D18D7D02EA}"/>
    <cellStyle name="Normal 5 9 2 2 2" xfId="8606" xr:uid="{DDF6C741-5058-4415-AAF0-39FC18C12400}"/>
    <cellStyle name="Normal 5 9 2 2 2 2" xfId="17054" xr:uid="{786C3FAD-5C9A-4A76-9FC7-FDA58152C499}"/>
    <cellStyle name="Normal 5 9 2 2 2 2 2" xfId="33994" xr:uid="{CDACCCAE-0A48-4970-A2DA-911A748A0BFD}"/>
    <cellStyle name="Normal 5 9 2 2 2 3" xfId="25546" xr:uid="{D71687AB-F719-45A6-96A8-AFD6C0A28005}"/>
    <cellStyle name="Normal 5 9 2 2 3" xfId="12830" xr:uid="{A558335B-4DEE-4BCE-9BB1-FCC12746EE9F}"/>
    <cellStyle name="Normal 5 9 2 2 3 2" xfId="29770" xr:uid="{46B24FBD-1C2B-4F66-B5B6-3A5AB9DF2935}"/>
    <cellStyle name="Normal 5 9 2 2 4" xfId="21322" xr:uid="{5B96AC41-541C-4A27-92F1-33E51316C164}"/>
    <cellStyle name="Normal 5 9 2 3" xfId="6494" xr:uid="{9F0EDA2E-B8A7-46AC-8AE1-BF513EE79C2E}"/>
    <cellStyle name="Normal 5 9 2 3 2" xfId="14942" xr:uid="{36A57843-9A98-4150-8285-54EACAAB5D1A}"/>
    <cellStyle name="Normal 5 9 2 3 2 2" xfId="31882" xr:uid="{ACB3C6E6-6865-480A-B83F-34593B789097}"/>
    <cellStyle name="Normal 5 9 2 3 3" xfId="23434" xr:uid="{737B5CB2-8AEC-47AB-9ABF-32B838ED50EF}"/>
    <cellStyle name="Normal 5 9 2 4" xfId="10718" xr:uid="{87ABE19C-5107-4F00-A3DC-D7D363F4A7AC}"/>
    <cellStyle name="Normal 5 9 2 4 2" xfId="27658" xr:uid="{F32D4415-F20C-4767-BDEC-1E3DC7FB18E8}"/>
    <cellStyle name="Normal 5 9 2 5" xfId="19210" xr:uid="{16D41AD9-22E6-4FBE-A036-6FF45F9706A8}"/>
    <cellStyle name="Normal 5 9 3" xfId="3324" xr:uid="{941D30C0-E152-4A0B-ABD4-EFCD6A3DC9ED}"/>
    <cellStyle name="Normal 5 9 3 2" xfId="7550" xr:uid="{A1A7311C-BE25-495C-BE48-DC0101BFAEEF}"/>
    <cellStyle name="Normal 5 9 3 2 2" xfId="15998" xr:uid="{4CD1F1EF-5784-4F67-86F0-E7EB811D4FEC}"/>
    <cellStyle name="Normal 5 9 3 2 2 2" xfId="32938" xr:uid="{7651ED49-FAFB-4D93-93FA-199C20F16BB7}"/>
    <cellStyle name="Normal 5 9 3 2 3" xfId="24490" xr:uid="{3935F9A6-F647-4066-B4AC-9D479B79D2BE}"/>
    <cellStyle name="Normal 5 9 3 3" xfId="11774" xr:uid="{DD6B35D0-E1E1-42B0-96E9-F5589630DC03}"/>
    <cellStyle name="Normal 5 9 3 3 2" xfId="28714" xr:uid="{462F35B1-EEF6-4F8E-BD2C-3B230E12049C}"/>
    <cellStyle name="Normal 5 9 3 4" xfId="20266" xr:uid="{E071099A-10DE-4FF8-B4F0-9713153A1437}"/>
    <cellStyle name="Normal 5 9 4" xfId="5438" xr:uid="{A05823A7-C8F8-490D-8534-7E73119E2BEA}"/>
    <cellStyle name="Normal 5 9 4 2" xfId="13886" xr:uid="{D4EFC0DB-DD0E-4A3E-9380-86F83A3D8A52}"/>
    <cellStyle name="Normal 5 9 4 2 2" xfId="30826" xr:uid="{6B56A208-4214-44D4-ADED-40D2766D4571}"/>
    <cellStyle name="Normal 5 9 4 3" xfId="22378" xr:uid="{71497DEB-166F-430C-92B2-35DC4A0680DB}"/>
    <cellStyle name="Normal 5 9 5" xfId="9662" xr:uid="{5D45B245-01A3-4A1B-BB40-DCFC44305CA4}"/>
    <cellStyle name="Normal 5 9 5 2" xfId="26602" xr:uid="{AA22F024-8B5E-419B-BAB4-B770A4853758}"/>
    <cellStyle name="Normal 5 9 6" xfId="18154" xr:uid="{D25CC252-C87B-4161-BF90-8D19389EAF16}"/>
    <cellStyle name="Normal 50" xfId="1277" xr:uid="{B7504F77-E0CA-41E7-B044-7EB1360C3110}"/>
    <cellStyle name="Normal 51" xfId="1278" xr:uid="{C7875962-EB4F-4443-A4B3-5FF42276D073}"/>
    <cellStyle name="Normal 52" xfId="1276" xr:uid="{C560C210-61D2-47D2-A199-A68B24B52527}"/>
    <cellStyle name="Normal 53" xfId="1279" xr:uid="{99C20223-4882-462D-B9E5-A519FF1B2080}"/>
    <cellStyle name="Normal 54" xfId="1280" xr:uid="{C697DE0C-5AED-43B2-8778-3B7C60AEFCB2}"/>
    <cellStyle name="Normal 55" xfId="4625" xr:uid="{50C79C9D-F5A6-470A-8F7E-284AC80C0859}"/>
    <cellStyle name="Normal 56" xfId="4802" xr:uid="{85243C03-7E0D-4BCA-B91A-1E4BC72320D0}"/>
    <cellStyle name="Normal 57" xfId="34239" xr:uid="{69D9ACA8-658D-462D-A68C-27769A7FFDD7}"/>
    <cellStyle name="Normal 58" xfId="34242" xr:uid="{D62104FE-5384-49DB-BC05-4B28CD8F6758}"/>
    <cellStyle name="Normal 59" xfId="34246" xr:uid="{49406A1A-461C-4065-AF47-000A325BF6BF}"/>
    <cellStyle name="Normal 6" xfId="392" xr:uid="{62B121CC-EFB3-4CCC-9653-4526CFB125A5}"/>
    <cellStyle name="Normal 6 10" xfId="1397" xr:uid="{8F597A92-EF8B-497D-B776-4341A87DE05F}"/>
    <cellStyle name="Normal 6 10 2" xfId="2453" xr:uid="{C8330D3F-9C0D-4220-A011-1D804A4CE6F9}"/>
    <cellStyle name="Normal 6 10 2 2" xfId="4565" xr:uid="{52E89746-EA33-40EA-B823-333A5F9AD9AB}"/>
    <cellStyle name="Normal 6 10 2 2 2" xfId="8791" xr:uid="{2FAEB43F-0AB7-466A-9D25-362BE328FB2D}"/>
    <cellStyle name="Normal 6 10 2 2 2 2" xfId="17239" xr:uid="{1DE340BA-3AC5-4C3F-BF6C-E71784601115}"/>
    <cellStyle name="Normal 6 10 2 2 2 2 2" xfId="34179" xr:uid="{DE0015FE-41DE-42C2-93F8-A451A99F3186}"/>
    <cellStyle name="Normal 6 10 2 2 2 3" xfId="25731" xr:uid="{6DA33F44-BFB5-49C9-9AE1-CBC540E516FC}"/>
    <cellStyle name="Normal 6 10 2 2 3" xfId="13015" xr:uid="{85921B55-4530-4C62-92F4-07818C56710E}"/>
    <cellStyle name="Normal 6 10 2 2 3 2" xfId="29955" xr:uid="{03FAE6B8-B70F-4F5A-8B5F-820A632FF027}"/>
    <cellStyle name="Normal 6 10 2 2 4" xfId="21507" xr:uid="{2DE373DD-F986-41A5-A1D7-4A8046847809}"/>
    <cellStyle name="Normal 6 10 2 3" xfId="6679" xr:uid="{C805419C-21A1-474C-96B3-02D91B990A89}"/>
    <cellStyle name="Normal 6 10 2 3 2" xfId="15127" xr:uid="{FEC5D93B-21F7-4B68-91C5-55B5C56A8B5D}"/>
    <cellStyle name="Normal 6 10 2 3 2 2" xfId="32067" xr:uid="{C4BE97F9-188A-4084-A231-A1EA63B9D7B3}"/>
    <cellStyle name="Normal 6 10 2 3 3" xfId="23619" xr:uid="{5416527E-C1EF-4132-8A69-D7F4579B30DF}"/>
    <cellStyle name="Normal 6 10 2 4" xfId="10903" xr:uid="{4C6A416E-AF59-4660-8AA4-333DE1EA0B90}"/>
    <cellStyle name="Normal 6 10 2 4 2" xfId="27843" xr:uid="{D6196215-0486-428B-86B2-AEEEA5B5539D}"/>
    <cellStyle name="Normal 6 10 2 5" xfId="19395" xr:uid="{2A1B77CD-8AB4-4883-AB46-C27CA4D2EF9F}"/>
    <cellStyle name="Normal 6 10 3" xfId="3509" xr:uid="{03758CFF-46EA-4BBA-8F72-DA82A90DBCD9}"/>
    <cellStyle name="Normal 6 10 3 2" xfId="7735" xr:uid="{2347B270-8F71-4FCD-A7A9-D1972DC7D8D4}"/>
    <cellStyle name="Normal 6 10 3 2 2" xfId="16183" xr:uid="{81466671-F3C2-4962-8B70-B28093901D94}"/>
    <cellStyle name="Normal 6 10 3 2 2 2" xfId="33123" xr:uid="{625E552A-B0B8-4531-8BCC-AFE6DD633059}"/>
    <cellStyle name="Normal 6 10 3 2 3" xfId="24675" xr:uid="{E6E969A0-6157-4BCA-8BAA-6BF74AF76BF6}"/>
    <cellStyle name="Normal 6 10 3 3" xfId="11959" xr:uid="{C8617B4B-CABA-4616-BEE2-D47917200C40}"/>
    <cellStyle name="Normal 6 10 3 3 2" xfId="28899" xr:uid="{4A80F221-A8A7-4C8D-B8D6-2055DF707798}"/>
    <cellStyle name="Normal 6 10 3 4" xfId="20451" xr:uid="{F5992EDC-582A-4B4A-90C2-5CF434ECFEEB}"/>
    <cellStyle name="Normal 6 10 4" xfId="5623" xr:uid="{F09F4409-1604-4DC7-BE91-6D7B607590E1}"/>
    <cellStyle name="Normal 6 10 4 2" xfId="14071" xr:uid="{5CDEA0DB-BF06-4EE9-A8B3-E1F1C13F9A6D}"/>
    <cellStyle name="Normal 6 10 4 2 2" xfId="31011" xr:uid="{F9ED9ADC-87B6-4B02-A265-8010DFBBE975}"/>
    <cellStyle name="Normal 6 10 4 3" xfId="22563" xr:uid="{CAC3594E-113F-492D-8E62-755ECF7F68E0}"/>
    <cellStyle name="Normal 6 10 5" xfId="9847" xr:uid="{59E60310-2279-4C19-A62D-27205052D863}"/>
    <cellStyle name="Normal 6 10 5 2" xfId="26787" xr:uid="{A39CD78F-CA8A-4E3D-9B04-245C3F771DEE}"/>
    <cellStyle name="Normal 6 10 6" xfId="18339" xr:uid="{CC357C22-815A-4199-B3EE-ADFC7720A7B9}"/>
    <cellStyle name="Normal 6 11" xfId="1573" xr:uid="{F3A22E7E-1379-4D38-829E-8ECC53511582}"/>
    <cellStyle name="Normal 6 11 2" xfId="3685" xr:uid="{662A54C6-212B-4B8F-8552-BFEF1F5777AF}"/>
    <cellStyle name="Normal 6 11 2 2" xfId="7911" xr:uid="{BDCDECDB-E3D2-4A63-A422-00C3032FF475}"/>
    <cellStyle name="Normal 6 11 2 2 2" xfId="16359" xr:uid="{641E976F-C037-456E-8F03-B001158AA6FB}"/>
    <cellStyle name="Normal 6 11 2 2 2 2" xfId="33299" xr:uid="{B07C4F9F-9ACA-4AFA-AE9D-017D5CC4C454}"/>
    <cellStyle name="Normal 6 11 2 2 3" xfId="24851" xr:uid="{20846F59-1D23-456F-BE61-597BC81E09E9}"/>
    <cellStyle name="Normal 6 11 2 3" xfId="12135" xr:uid="{5AAE1B8A-EE51-4B22-9A81-CC775CDAC3C8}"/>
    <cellStyle name="Normal 6 11 2 3 2" xfId="29075" xr:uid="{C658E2F5-BD22-4C6B-ACE8-60A1AE6EA84A}"/>
    <cellStyle name="Normal 6 11 2 4" xfId="20627" xr:uid="{B83F708B-8C9D-4275-A1F9-52F3F091361F}"/>
    <cellStyle name="Normal 6 11 3" xfId="5799" xr:uid="{F286887F-B813-4EBC-8E5F-C59189686BD6}"/>
    <cellStyle name="Normal 6 11 3 2" xfId="14247" xr:uid="{B9D6786A-DD94-463D-B6B6-40FB2AE74FA2}"/>
    <cellStyle name="Normal 6 11 3 2 2" xfId="31187" xr:uid="{6FEA6A18-3868-4B6F-BE70-37FA47A07060}"/>
    <cellStyle name="Normal 6 11 3 3" xfId="22739" xr:uid="{FEEAF542-B784-47CE-B1AD-3FB3F5D93206}"/>
    <cellStyle name="Normal 6 11 4" xfId="10023" xr:uid="{0D399845-AFE4-480D-A6F8-B4FBD0498346}"/>
    <cellStyle name="Normal 6 11 4 2" xfId="26963" xr:uid="{32410BAF-A033-410F-9718-04553D82DD7E}"/>
    <cellStyle name="Normal 6 11 5" xfId="18515" xr:uid="{30658602-BEA9-4AB3-93D5-0DEB391AF9AC}"/>
    <cellStyle name="Normal 6 12" xfId="2629" xr:uid="{6A0C86D7-8B48-439E-A49C-D3340697C699}"/>
    <cellStyle name="Normal 6 12 2" xfId="6855" xr:uid="{DC1F1AB4-D9FD-46CE-9A64-85847764C73A}"/>
    <cellStyle name="Normal 6 12 2 2" xfId="15303" xr:uid="{DD277B1E-864B-4A48-AC18-02B2653114B2}"/>
    <cellStyle name="Normal 6 12 2 2 2" xfId="32243" xr:uid="{AB36C700-1FC4-4306-8295-5903FDBF4FF1}"/>
    <cellStyle name="Normal 6 12 2 3" xfId="23795" xr:uid="{C66E09E9-39BD-4FF8-89FD-DA6272EC10E2}"/>
    <cellStyle name="Normal 6 12 3" xfId="11079" xr:uid="{9CE6C90C-C756-450A-AC98-ED54D19A4571}"/>
    <cellStyle name="Normal 6 12 3 2" xfId="28019" xr:uid="{5C0776FA-A715-4DBE-9D9E-283330FF0763}"/>
    <cellStyle name="Normal 6 12 4" xfId="19571" xr:uid="{9EFFA891-73EF-4F1F-A46C-EE4014ED8984}"/>
    <cellStyle name="Normal 6 13" xfId="4742" xr:uid="{C32C0DEE-C54B-432D-A24A-0ADA358E19A5}"/>
    <cellStyle name="Normal 6 13 2" xfId="13191" xr:uid="{C019BE95-4D32-4E3B-82D8-35F0D8E4E9E0}"/>
    <cellStyle name="Normal 6 13 2 2" xfId="30131" xr:uid="{DA00ABA0-01B0-4BEB-8486-29A9687415FA}"/>
    <cellStyle name="Normal 6 13 3" xfId="21683" xr:uid="{891F23A2-EA2F-46A7-B4A3-3730C16C6489}"/>
    <cellStyle name="Normal 6 14" xfId="8967" xr:uid="{2A565003-2854-4E1A-9ED5-1FAB1339EE1D}"/>
    <cellStyle name="Normal 6 14 2" xfId="25907" xr:uid="{B01FC5FE-9468-4FCF-9994-43D668A09805}"/>
    <cellStyle name="Normal 6 15" xfId="17459" xr:uid="{86E36727-0098-4DDA-B33F-77DCF4538640}"/>
    <cellStyle name="Normal 6 2" xfId="393" xr:uid="{5EA5B3AB-3A6F-4E0E-990C-D38B89A93786}"/>
    <cellStyle name="Normal 6 2 10" xfId="4743" xr:uid="{677FF18D-41F9-4D41-A36F-0F1360E230E1}"/>
    <cellStyle name="Normal 6 2 10 2" xfId="13192" xr:uid="{55B5B5A6-62A3-4E6E-A2DC-CF759EB85A97}"/>
    <cellStyle name="Normal 6 2 10 2 2" xfId="30132" xr:uid="{38B66212-942B-42FE-8A0F-B0E32CAC5D54}"/>
    <cellStyle name="Normal 6 2 10 3" xfId="21684" xr:uid="{16EE6A06-46F8-4DA1-B572-D54F0A14F82D}"/>
    <cellStyle name="Normal 6 2 11" xfId="8968" xr:uid="{65DBEDD1-865C-4E63-8827-7E3669853E98}"/>
    <cellStyle name="Normal 6 2 11 2" xfId="25908" xr:uid="{B201ABEA-FE7B-4D3F-B045-F0EA50E7E19F}"/>
    <cellStyle name="Normal 6 2 12" xfId="17460" xr:uid="{FF83E774-E39C-413D-B787-D5247745F565}"/>
    <cellStyle name="Normal 6 2 2" xfId="394" xr:uid="{5404D8E0-70B1-43ED-845C-B7EF7A9C21CA}"/>
    <cellStyle name="Normal 6 2 2 10" xfId="17461" xr:uid="{44C0A73D-ECE7-4F22-9EAE-E51C37921A20}"/>
    <cellStyle name="Normal 6 2 2 2" xfId="689" xr:uid="{4E8BB9A5-9D24-4541-BCE4-2F3A207BCBFD}"/>
    <cellStyle name="Normal 6 2 2 2 2" xfId="1041" xr:uid="{F1F3CF39-AB30-4C5B-8354-D24E1F12C4AB}"/>
    <cellStyle name="Normal 6 2 2 2 2 2" xfId="2103" xr:uid="{0DB3841E-72EA-4BB4-B624-FF4CB33C3387}"/>
    <cellStyle name="Normal 6 2 2 2 2 2 2" xfId="4215" xr:uid="{1788291C-2FC9-4E44-93CC-71A71B8379F8}"/>
    <cellStyle name="Normal 6 2 2 2 2 2 2 2" xfId="8441" xr:uid="{2842778E-A3DD-4B07-9E3C-A35C1C240D05}"/>
    <cellStyle name="Normal 6 2 2 2 2 2 2 2 2" xfId="16889" xr:uid="{266FFD97-B8F4-4E89-80D2-95E4A14324CB}"/>
    <cellStyle name="Normal 6 2 2 2 2 2 2 2 2 2" xfId="33829" xr:uid="{B42C7F6A-EA39-4246-A1BF-3D24D1346D9D}"/>
    <cellStyle name="Normal 6 2 2 2 2 2 2 2 3" xfId="25381" xr:uid="{B64DA921-55FB-4F25-8E0D-4ED33609C2EF}"/>
    <cellStyle name="Normal 6 2 2 2 2 2 2 3" xfId="12665" xr:uid="{0E90E687-2114-4533-99EA-FE32AD809C13}"/>
    <cellStyle name="Normal 6 2 2 2 2 2 2 3 2" xfId="29605" xr:uid="{C849320E-99C6-4B3D-9DF8-DBBE708EF024}"/>
    <cellStyle name="Normal 6 2 2 2 2 2 2 4" xfId="21157" xr:uid="{49E1DF91-3769-4BC0-8D91-22B59A7C53A7}"/>
    <cellStyle name="Normal 6 2 2 2 2 2 3" xfId="6329" xr:uid="{FC72BAB0-41AC-408A-AB76-9BD07A6E66CA}"/>
    <cellStyle name="Normal 6 2 2 2 2 2 3 2" xfId="14777" xr:uid="{54A15D68-71D0-4420-94AA-DE3496EC74D6}"/>
    <cellStyle name="Normal 6 2 2 2 2 2 3 2 2" xfId="31717" xr:uid="{D462CD79-8B3D-4665-B1E9-6630E61CED33}"/>
    <cellStyle name="Normal 6 2 2 2 2 2 3 3" xfId="23269" xr:uid="{DDFF8215-FD6D-4A21-AE6D-10B6EA385CF9}"/>
    <cellStyle name="Normal 6 2 2 2 2 2 4" xfId="10553" xr:uid="{01CC6452-B883-4A06-9F79-EBDD6E48FC04}"/>
    <cellStyle name="Normal 6 2 2 2 2 2 4 2" xfId="27493" xr:uid="{E1B06362-5BA1-40DB-A8B1-98D98B297B92}"/>
    <cellStyle name="Normal 6 2 2 2 2 2 5" xfId="19045" xr:uid="{0955B784-87AC-428C-9113-EAFD71F3900F}"/>
    <cellStyle name="Normal 6 2 2 2 2 3" xfId="3159" xr:uid="{CDFBBA27-3699-49AE-9DAC-039E9164085E}"/>
    <cellStyle name="Normal 6 2 2 2 2 3 2" xfId="7385" xr:uid="{232EB5A3-BCE1-4CE1-BD70-EE4A7C2703B0}"/>
    <cellStyle name="Normal 6 2 2 2 2 3 2 2" xfId="15833" xr:uid="{C6AD2060-58EF-4AAB-A585-CADDA9F80C56}"/>
    <cellStyle name="Normal 6 2 2 2 2 3 2 2 2" xfId="32773" xr:uid="{A1689DCA-3389-4489-B49E-A1C0C844E00B}"/>
    <cellStyle name="Normal 6 2 2 2 2 3 2 3" xfId="24325" xr:uid="{152C9302-8683-4044-B19F-4EA52EBD9BD1}"/>
    <cellStyle name="Normal 6 2 2 2 2 3 3" xfId="11609" xr:uid="{74CED83D-827F-4620-97D7-D856FCB67533}"/>
    <cellStyle name="Normal 6 2 2 2 2 3 3 2" xfId="28549" xr:uid="{239AFA62-A922-48AD-A894-3F444F2257D1}"/>
    <cellStyle name="Normal 6 2 2 2 2 3 4" xfId="20101" xr:uid="{ED37D337-278F-4188-9E16-D25D3AB4D1AF}"/>
    <cellStyle name="Normal 6 2 2 2 2 4" xfId="5273" xr:uid="{FA9D8EC5-28B1-4964-ADF5-80F82EBF6A1D}"/>
    <cellStyle name="Normal 6 2 2 2 2 4 2" xfId="13721" xr:uid="{BDE72AF2-8A5D-46F4-81FC-03A91FE4AC24}"/>
    <cellStyle name="Normal 6 2 2 2 2 4 2 2" xfId="30661" xr:uid="{A78372DB-1CCE-419A-8D4F-15C96F9C6E70}"/>
    <cellStyle name="Normal 6 2 2 2 2 4 3" xfId="22213" xr:uid="{FD7924DF-59D6-4D47-92A6-96BF985BD11D}"/>
    <cellStyle name="Normal 6 2 2 2 2 5" xfId="9497" xr:uid="{67EC696F-12FC-488E-92F2-21C0E5CAAE1B}"/>
    <cellStyle name="Normal 6 2 2 2 2 5 2" xfId="26437" xr:uid="{9F2C0ECB-3E20-408F-BFC2-1C6788733B68}"/>
    <cellStyle name="Normal 6 2 2 2 2 6" xfId="17989" xr:uid="{12E1000E-477B-4032-9927-E59A0CE47C67}"/>
    <cellStyle name="Normal 6 2 2 2 3" xfId="1751" xr:uid="{1F56F37A-9A1C-4EC3-A693-79EC4CCD9B80}"/>
    <cellStyle name="Normal 6 2 2 2 3 2" xfId="3863" xr:uid="{BB968826-4B20-4E20-B477-F1581D31116C}"/>
    <cellStyle name="Normal 6 2 2 2 3 2 2" xfId="8089" xr:uid="{E8EE1833-39A5-4291-9BA8-6737AF9AF581}"/>
    <cellStyle name="Normal 6 2 2 2 3 2 2 2" xfId="16537" xr:uid="{000F01DB-EC75-414F-AA59-FCB9232D161E}"/>
    <cellStyle name="Normal 6 2 2 2 3 2 2 2 2" xfId="33477" xr:uid="{1FA86263-D1C2-44EF-A89B-C5757A344ABB}"/>
    <cellStyle name="Normal 6 2 2 2 3 2 2 3" xfId="25029" xr:uid="{42691B0A-F042-4819-8554-118115D9074F}"/>
    <cellStyle name="Normal 6 2 2 2 3 2 3" xfId="12313" xr:uid="{BF1B1C1A-A77C-42FC-9914-66395D22EB05}"/>
    <cellStyle name="Normal 6 2 2 2 3 2 3 2" xfId="29253" xr:uid="{ECA37543-D20E-4C54-B9C1-D24B16172B41}"/>
    <cellStyle name="Normal 6 2 2 2 3 2 4" xfId="20805" xr:uid="{B8451895-DD4C-49C3-BDA8-69B6B0D89149}"/>
    <cellStyle name="Normal 6 2 2 2 3 3" xfId="5977" xr:uid="{23B71193-FE47-43F7-80AF-8EDC7D82EC10}"/>
    <cellStyle name="Normal 6 2 2 2 3 3 2" xfId="14425" xr:uid="{9F4F7735-15CF-4CA7-9FE0-CD94F895A544}"/>
    <cellStyle name="Normal 6 2 2 2 3 3 2 2" xfId="31365" xr:uid="{3A2560BA-6302-46D2-86E0-5DD1BB1A2B73}"/>
    <cellStyle name="Normal 6 2 2 2 3 3 3" xfId="22917" xr:uid="{A9290D6D-4C9C-4E7A-AB57-AF15E302BFD0}"/>
    <cellStyle name="Normal 6 2 2 2 3 4" xfId="10201" xr:uid="{C0653F72-6A47-4D56-B087-9777580DE075}"/>
    <cellStyle name="Normal 6 2 2 2 3 4 2" xfId="27141" xr:uid="{D071866D-EB5D-41BD-A22C-509746CB3938}"/>
    <cellStyle name="Normal 6 2 2 2 3 5" xfId="18693" xr:uid="{9F8BE6FC-2D82-447A-B479-24DAF06582D0}"/>
    <cellStyle name="Normal 6 2 2 2 4" xfId="2807" xr:uid="{0775FB85-3B9F-42DE-826B-51E74D5D75F9}"/>
    <cellStyle name="Normal 6 2 2 2 4 2" xfId="7033" xr:uid="{32634E12-D8E9-430B-A1FC-366F4D991658}"/>
    <cellStyle name="Normal 6 2 2 2 4 2 2" xfId="15481" xr:uid="{657A35BC-CD2F-47A0-9741-74C8E01EFA8D}"/>
    <cellStyle name="Normal 6 2 2 2 4 2 2 2" xfId="32421" xr:uid="{261A5D37-D1D2-43FF-B2F3-3B14B8899D23}"/>
    <cellStyle name="Normal 6 2 2 2 4 2 3" xfId="23973" xr:uid="{B4CC20C2-EF0B-49D3-93AE-30F862CDA4B5}"/>
    <cellStyle name="Normal 6 2 2 2 4 3" xfId="11257" xr:uid="{ED4AED20-D494-4BEE-AF82-B7132F58519A}"/>
    <cellStyle name="Normal 6 2 2 2 4 3 2" xfId="28197" xr:uid="{B1E0E6C5-34C7-4BEE-9CF8-B75DA114C3C0}"/>
    <cellStyle name="Normal 6 2 2 2 4 4" xfId="19749" xr:uid="{F2BB1A7D-118F-4247-B3FA-602F72A5C863}"/>
    <cellStyle name="Normal 6 2 2 2 5" xfId="4921" xr:uid="{E5EBAD10-E405-433E-A9DE-3EBBB7276B44}"/>
    <cellStyle name="Normal 6 2 2 2 5 2" xfId="13369" xr:uid="{8E0B0F27-772D-490A-87C7-BAFE2DAA04C7}"/>
    <cellStyle name="Normal 6 2 2 2 5 2 2" xfId="30309" xr:uid="{B12C643A-EA87-4C92-985E-F9E5DD19522D}"/>
    <cellStyle name="Normal 6 2 2 2 5 3" xfId="21861" xr:uid="{559E2D2B-3769-4966-8D32-CCD0B8F4263C}"/>
    <cellStyle name="Normal 6 2 2 2 6" xfId="9145" xr:uid="{50E7541E-B59C-4735-ADAA-7DCF76E02FDA}"/>
    <cellStyle name="Normal 6 2 2 2 6 2" xfId="26085" xr:uid="{570E0831-CB11-4C5A-B995-A67EB497DC84}"/>
    <cellStyle name="Normal 6 2 2 2 7" xfId="17637" xr:uid="{24848799-A252-40E4-9230-F73573843D03}"/>
    <cellStyle name="Normal 6 2 2 3" xfId="865" xr:uid="{BC85C7E2-04A6-424D-868E-FB4869F483DC}"/>
    <cellStyle name="Normal 6 2 2 3 2" xfId="1927" xr:uid="{9041EBE7-79FF-4348-A0B9-9CCE99D308E4}"/>
    <cellStyle name="Normal 6 2 2 3 2 2" xfId="4039" xr:uid="{9D25F8EE-D8F3-40AC-9707-CF35EB02F6A4}"/>
    <cellStyle name="Normal 6 2 2 3 2 2 2" xfId="8265" xr:uid="{07847BD1-A941-4281-9159-42005E3141ED}"/>
    <cellStyle name="Normal 6 2 2 3 2 2 2 2" xfId="16713" xr:uid="{062B212E-D6F7-4C9F-92C9-5B9E662FCE99}"/>
    <cellStyle name="Normal 6 2 2 3 2 2 2 2 2" xfId="33653" xr:uid="{04918DDD-26D6-4E3B-A1B1-CD49C1C7439A}"/>
    <cellStyle name="Normal 6 2 2 3 2 2 2 3" xfId="25205" xr:uid="{580022CF-2315-4DF5-80A1-5CD8BBA7325F}"/>
    <cellStyle name="Normal 6 2 2 3 2 2 3" xfId="12489" xr:uid="{3822EACD-86C0-4440-86D7-1B1CD1B422EA}"/>
    <cellStyle name="Normal 6 2 2 3 2 2 3 2" xfId="29429" xr:uid="{8C2A11ED-C079-4DAB-9A5D-A1554D114990}"/>
    <cellStyle name="Normal 6 2 2 3 2 2 4" xfId="20981" xr:uid="{835700D1-3880-42EA-86AC-5EAA3A016B7B}"/>
    <cellStyle name="Normal 6 2 2 3 2 3" xfId="6153" xr:uid="{17B52B43-0ED8-4EFE-B172-CA53B23562F2}"/>
    <cellStyle name="Normal 6 2 2 3 2 3 2" xfId="14601" xr:uid="{D4F26345-E64A-4347-B02E-E30E51B6424A}"/>
    <cellStyle name="Normal 6 2 2 3 2 3 2 2" xfId="31541" xr:uid="{D6090FCD-C575-4C6E-A2E5-F16ADC9DE8DB}"/>
    <cellStyle name="Normal 6 2 2 3 2 3 3" xfId="23093" xr:uid="{AF5DB693-6809-48A8-928C-143A2CABF371}"/>
    <cellStyle name="Normal 6 2 2 3 2 4" xfId="10377" xr:uid="{2815842D-46F4-4A5E-B84E-A24C728F4B22}"/>
    <cellStyle name="Normal 6 2 2 3 2 4 2" xfId="27317" xr:uid="{8B7966D9-D865-4BB0-BCB3-B9B73B4EA697}"/>
    <cellStyle name="Normal 6 2 2 3 2 5" xfId="18869" xr:uid="{B9907282-6EC7-43A7-BE8C-676C62282E4F}"/>
    <cellStyle name="Normal 6 2 2 3 3" xfId="2983" xr:uid="{20A1E6AD-9E2D-45DC-8BD1-BB48ADDBEFB2}"/>
    <cellStyle name="Normal 6 2 2 3 3 2" xfId="7209" xr:uid="{89F8435E-9F07-4C2D-9168-CF65AA7C6946}"/>
    <cellStyle name="Normal 6 2 2 3 3 2 2" xfId="15657" xr:uid="{27B942DF-0BD8-47A9-8743-94F9DA56B06E}"/>
    <cellStyle name="Normal 6 2 2 3 3 2 2 2" xfId="32597" xr:uid="{47264389-417A-4903-9817-E065FE60B448}"/>
    <cellStyle name="Normal 6 2 2 3 3 2 3" xfId="24149" xr:uid="{146930DF-EC55-4DD1-865E-A46F6B7D2DA6}"/>
    <cellStyle name="Normal 6 2 2 3 3 3" xfId="11433" xr:uid="{40BC4591-D097-48E3-88E8-187C8CC8DDA7}"/>
    <cellStyle name="Normal 6 2 2 3 3 3 2" xfId="28373" xr:uid="{9D444B08-4322-483D-AF16-3543944AB955}"/>
    <cellStyle name="Normal 6 2 2 3 3 4" xfId="19925" xr:uid="{C10C1409-3184-43B1-AD60-77706E70DE2C}"/>
    <cellStyle name="Normal 6 2 2 3 4" xfId="5097" xr:uid="{0516D035-E1FF-4280-9217-A54C58EE7296}"/>
    <cellStyle name="Normal 6 2 2 3 4 2" xfId="13545" xr:uid="{49863E16-975A-4839-8893-B25AE409B99F}"/>
    <cellStyle name="Normal 6 2 2 3 4 2 2" xfId="30485" xr:uid="{AC41A0C0-13F8-44BF-9D58-CFED2A4BDAEE}"/>
    <cellStyle name="Normal 6 2 2 3 4 3" xfId="22037" xr:uid="{A9DE1A8E-21AB-4992-9827-AEF3C608D165}"/>
    <cellStyle name="Normal 6 2 2 3 5" xfId="9321" xr:uid="{10356B77-CA49-4635-A13C-EE74B4A60E73}"/>
    <cellStyle name="Normal 6 2 2 3 5 2" xfId="26261" xr:uid="{7A21E388-0D19-4598-86EC-C76870F18C8F}"/>
    <cellStyle name="Normal 6 2 2 3 6" xfId="17813" xr:uid="{FDF30E4E-23CD-4EA8-B22B-47F6F9CB4D4D}"/>
    <cellStyle name="Normal 6 2 2 4" xfId="1217" xr:uid="{568147EC-CFF0-4D65-8A49-521F6B0FD09B}"/>
    <cellStyle name="Normal 6 2 2 4 2" xfId="2279" xr:uid="{8694767A-DBE2-4CAC-BB07-9E6A124C1303}"/>
    <cellStyle name="Normal 6 2 2 4 2 2" xfId="4391" xr:uid="{33108B49-D256-4693-9E69-3EF12A31DCC5}"/>
    <cellStyle name="Normal 6 2 2 4 2 2 2" xfId="8617" xr:uid="{DE6ADBDD-8D10-463B-BEE0-C29D0ECE63FD}"/>
    <cellStyle name="Normal 6 2 2 4 2 2 2 2" xfId="17065" xr:uid="{C7FFC624-3A6E-4971-ABE6-DCA6A897D7CB}"/>
    <cellStyle name="Normal 6 2 2 4 2 2 2 2 2" xfId="34005" xr:uid="{6D6861E7-2B99-4526-9426-8D1C113F4CEF}"/>
    <cellStyle name="Normal 6 2 2 4 2 2 2 3" xfId="25557" xr:uid="{D8CA9EB4-DD65-4B85-AACA-C112302363FB}"/>
    <cellStyle name="Normal 6 2 2 4 2 2 3" xfId="12841" xr:uid="{60FB42FF-6C96-461A-B683-FC1FB27E9914}"/>
    <cellStyle name="Normal 6 2 2 4 2 2 3 2" xfId="29781" xr:uid="{A613664B-22C0-4E87-8942-2519B808D7CF}"/>
    <cellStyle name="Normal 6 2 2 4 2 2 4" xfId="21333" xr:uid="{2A49ECD2-498E-4C28-8F76-EC5B18FADC58}"/>
    <cellStyle name="Normal 6 2 2 4 2 3" xfId="6505" xr:uid="{B49E57F3-503D-4588-861F-5ADAC4F3DB32}"/>
    <cellStyle name="Normal 6 2 2 4 2 3 2" xfId="14953" xr:uid="{C0631BF3-A50C-4CF9-A644-972FEBB8D666}"/>
    <cellStyle name="Normal 6 2 2 4 2 3 2 2" xfId="31893" xr:uid="{C38B7A76-37A5-44C7-BA89-D414E8A434FD}"/>
    <cellStyle name="Normal 6 2 2 4 2 3 3" xfId="23445" xr:uid="{2FB3ADBA-280B-436A-AC52-47E56B8FA949}"/>
    <cellStyle name="Normal 6 2 2 4 2 4" xfId="10729" xr:uid="{41589349-4B6A-4AF1-AC5C-F123B7383AC0}"/>
    <cellStyle name="Normal 6 2 2 4 2 4 2" xfId="27669" xr:uid="{5FF1E25A-FFAB-4394-AE40-4DD8FE7E76F4}"/>
    <cellStyle name="Normal 6 2 2 4 2 5" xfId="19221" xr:uid="{CFA75C35-B646-473D-B819-D86B2EC46E84}"/>
    <cellStyle name="Normal 6 2 2 4 3" xfId="3335" xr:uid="{0831A28A-7886-4B87-9842-0DC5C53B6B4A}"/>
    <cellStyle name="Normal 6 2 2 4 3 2" xfId="7561" xr:uid="{4D4281EF-8886-4C4C-BD1E-BA6E66C9636F}"/>
    <cellStyle name="Normal 6 2 2 4 3 2 2" xfId="16009" xr:uid="{596886DA-328A-44CB-8D7C-08ADB5EAC159}"/>
    <cellStyle name="Normal 6 2 2 4 3 2 2 2" xfId="32949" xr:uid="{F82E5093-4332-4B8E-8AC2-3503FBE2EBCE}"/>
    <cellStyle name="Normal 6 2 2 4 3 2 3" xfId="24501" xr:uid="{36C106BB-2B2B-4697-82BD-5A06C9A3E8EE}"/>
    <cellStyle name="Normal 6 2 2 4 3 3" xfId="11785" xr:uid="{C97021C5-DEE3-46A1-B452-4A74C8663D99}"/>
    <cellStyle name="Normal 6 2 2 4 3 3 2" xfId="28725" xr:uid="{48947716-D341-4FA2-B9AA-F84D53E126E4}"/>
    <cellStyle name="Normal 6 2 2 4 3 4" xfId="20277" xr:uid="{75B46443-9310-4BD4-9B8E-6AF0D35D7658}"/>
    <cellStyle name="Normal 6 2 2 4 4" xfId="5449" xr:uid="{BA3E7509-0F82-4588-B05A-4F457C64D330}"/>
    <cellStyle name="Normal 6 2 2 4 4 2" xfId="13897" xr:uid="{E4C65011-6FAC-455F-830A-7EFEF86FEC93}"/>
    <cellStyle name="Normal 6 2 2 4 4 2 2" xfId="30837" xr:uid="{BDC7BED4-C72F-4492-A73A-724E57E14429}"/>
    <cellStyle name="Normal 6 2 2 4 4 3" xfId="22389" xr:uid="{8053B06A-2AD4-4873-877D-062959444392}"/>
    <cellStyle name="Normal 6 2 2 4 5" xfId="9673" xr:uid="{C2814EAE-B16C-461F-A0C1-838B52FCEE4B}"/>
    <cellStyle name="Normal 6 2 2 4 5 2" xfId="26613" xr:uid="{A40CB65E-A14D-434C-A0DE-D0A92D4F6F9B}"/>
    <cellStyle name="Normal 6 2 2 4 6" xfId="18165" xr:uid="{8D94D9E4-F5B8-4F1C-A4D1-C5DD63435411}"/>
    <cellStyle name="Normal 6 2 2 5" xfId="1399" xr:uid="{1EB54482-980D-4348-9314-FAEC35E5FFB4}"/>
    <cellStyle name="Normal 6 2 2 5 2" xfId="2455" xr:uid="{A80D36F6-98D1-4A85-9D0B-1B9775CC4569}"/>
    <cellStyle name="Normal 6 2 2 5 2 2" xfId="4567" xr:uid="{447F0526-A08C-4A83-94B3-2B5FF0B4C45D}"/>
    <cellStyle name="Normal 6 2 2 5 2 2 2" xfId="8793" xr:uid="{4B15CB57-D54E-4F08-AFB4-0E029C4DA78E}"/>
    <cellStyle name="Normal 6 2 2 5 2 2 2 2" xfId="17241" xr:uid="{180AB224-AADF-4EDA-9766-8BE3EEBD3423}"/>
    <cellStyle name="Normal 6 2 2 5 2 2 2 2 2" xfId="34181" xr:uid="{4116C0AA-2A22-4476-9C4B-DB079BDAB5B5}"/>
    <cellStyle name="Normal 6 2 2 5 2 2 2 3" xfId="25733" xr:uid="{3C132707-29C5-4615-BA8C-6D4CF81603E4}"/>
    <cellStyle name="Normal 6 2 2 5 2 2 3" xfId="13017" xr:uid="{87547209-1336-46FF-A288-B5AA2997B0C2}"/>
    <cellStyle name="Normal 6 2 2 5 2 2 3 2" xfId="29957" xr:uid="{30B05F3A-1EE1-4C81-AA78-CE3D6606C339}"/>
    <cellStyle name="Normal 6 2 2 5 2 2 4" xfId="21509" xr:uid="{9465C2B1-E84E-4555-8A55-C8507F1AFB68}"/>
    <cellStyle name="Normal 6 2 2 5 2 3" xfId="6681" xr:uid="{A46766B9-E572-4D1D-B12F-CDDF7A83E722}"/>
    <cellStyle name="Normal 6 2 2 5 2 3 2" xfId="15129" xr:uid="{89E6C320-D998-4EB0-9824-4A156AC50721}"/>
    <cellStyle name="Normal 6 2 2 5 2 3 2 2" xfId="32069" xr:uid="{F9814C00-5007-4BAC-8EA3-31F25B60A7BE}"/>
    <cellStyle name="Normal 6 2 2 5 2 3 3" xfId="23621" xr:uid="{5C624D9C-CFEB-428B-97BA-E1B6C0C436E8}"/>
    <cellStyle name="Normal 6 2 2 5 2 4" xfId="10905" xr:uid="{0CBC2BCB-2163-4B29-B242-9A01E200ED7C}"/>
    <cellStyle name="Normal 6 2 2 5 2 4 2" xfId="27845" xr:uid="{207DAF9D-6E75-490D-A644-2FD062F6397E}"/>
    <cellStyle name="Normal 6 2 2 5 2 5" xfId="19397" xr:uid="{5532CAB2-5BB6-4AA9-A7AF-88BA7374F8BE}"/>
    <cellStyle name="Normal 6 2 2 5 3" xfId="3511" xr:uid="{2015574E-6D6C-4FA1-AA3E-9EA4D4EE06B2}"/>
    <cellStyle name="Normal 6 2 2 5 3 2" xfId="7737" xr:uid="{8D5D6B42-F0D0-4776-8796-4E3E89D490E6}"/>
    <cellStyle name="Normal 6 2 2 5 3 2 2" xfId="16185" xr:uid="{C94DFDEB-C538-4746-AEAB-350F7B7B4CF1}"/>
    <cellStyle name="Normal 6 2 2 5 3 2 2 2" xfId="33125" xr:uid="{2AD2095F-7303-4AFE-A4D9-1FD9D6F3DDA9}"/>
    <cellStyle name="Normal 6 2 2 5 3 2 3" xfId="24677" xr:uid="{11392C97-F18E-4840-9387-0D32E2CBBC8D}"/>
    <cellStyle name="Normal 6 2 2 5 3 3" xfId="11961" xr:uid="{70FF23A0-FCBC-4037-A31D-E8831B6A8413}"/>
    <cellStyle name="Normal 6 2 2 5 3 3 2" xfId="28901" xr:uid="{ED0A340E-2BDF-4632-812B-DA2B5FFB716F}"/>
    <cellStyle name="Normal 6 2 2 5 3 4" xfId="20453" xr:uid="{5A0CBFCC-7DC6-4774-A968-29955BDAD4C7}"/>
    <cellStyle name="Normal 6 2 2 5 4" xfId="5625" xr:uid="{74F94AF1-467E-433E-BF0D-DFDFBAE905B1}"/>
    <cellStyle name="Normal 6 2 2 5 4 2" xfId="14073" xr:uid="{D9E5203E-BCB1-4673-A69B-4FF8031E03F6}"/>
    <cellStyle name="Normal 6 2 2 5 4 2 2" xfId="31013" xr:uid="{4D86CEDE-16B1-49ED-9831-7EC625189210}"/>
    <cellStyle name="Normal 6 2 2 5 4 3" xfId="22565" xr:uid="{9DC8359C-2088-45E4-92BF-3D050DC40184}"/>
    <cellStyle name="Normal 6 2 2 5 5" xfId="9849" xr:uid="{1C7B2A9D-359A-430E-9B86-317137CF7258}"/>
    <cellStyle name="Normal 6 2 2 5 5 2" xfId="26789" xr:uid="{AC7022A8-E514-438D-BCEE-9600FAE76F80}"/>
    <cellStyle name="Normal 6 2 2 5 6" xfId="18341" xr:uid="{5C5B626A-15B9-4CA3-96FE-BFD20735CFED}"/>
    <cellStyle name="Normal 6 2 2 6" xfId="1575" xr:uid="{2F1EF07C-8D6A-43FD-9052-86559C9799F0}"/>
    <cellStyle name="Normal 6 2 2 6 2" xfId="3687" xr:uid="{E5CF2420-0DD5-472E-BCCC-5DEECF7A3A49}"/>
    <cellStyle name="Normal 6 2 2 6 2 2" xfId="7913" xr:uid="{9E6F0571-7A28-4DE0-BBB9-B790FBEFB783}"/>
    <cellStyle name="Normal 6 2 2 6 2 2 2" xfId="16361" xr:uid="{BEBE75C3-466E-47C1-B62A-3F04BDAE6D4A}"/>
    <cellStyle name="Normal 6 2 2 6 2 2 2 2" xfId="33301" xr:uid="{F21CC021-D51F-4A89-9091-3D8996CDE252}"/>
    <cellStyle name="Normal 6 2 2 6 2 2 3" xfId="24853" xr:uid="{B99AA0CE-03AF-426F-B630-EF842BFA974F}"/>
    <cellStyle name="Normal 6 2 2 6 2 3" xfId="12137" xr:uid="{351389EA-463B-46F5-82A0-5C475F0E5112}"/>
    <cellStyle name="Normal 6 2 2 6 2 3 2" xfId="29077" xr:uid="{13ADBADD-E700-40CC-91E3-ECF3B14EB905}"/>
    <cellStyle name="Normal 6 2 2 6 2 4" xfId="20629" xr:uid="{52E4D461-4B0A-4A1D-B137-40E0F9E51327}"/>
    <cellStyle name="Normal 6 2 2 6 3" xfId="5801" xr:uid="{EA442C56-8555-4EED-B405-A4754EA81D46}"/>
    <cellStyle name="Normal 6 2 2 6 3 2" xfId="14249" xr:uid="{7510E7FA-0981-42CC-800B-2395CB761F4C}"/>
    <cellStyle name="Normal 6 2 2 6 3 2 2" xfId="31189" xr:uid="{8AAD4F63-A4BB-4093-98BE-DFE2E48E0565}"/>
    <cellStyle name="Normal 6 2 2 6 3 3" xfId="22741" xr:uid="{2A58C5A5-9F67-4AA1-94D2-14F04898A8DE}"/>
    <cellStyle name="Normal 6 2 2 6 4" xfId="10025" xr:uid="{1258E8E0-6920-49DD-935C-E2CF1E1B01FB}"/>
    <cellStyle name="Normal 6 2 2 6 4 2" xfId="26965" xr:uid="{45569632-2551-4CA8-ABB4-134A46F0197E}"/>
    <cellStyle name="Normal 6 2 2 6 5" xfId="18517" xr:uid="{D9F0A93A-E376-4D14-9631-6FB6A2542127}"/>
    <cellStyle name="Normal 6 2 2 7" xfId="2631" xr:uid="{4B68743B-E1B1-4038-8260-59578FE8FDE2}"/>
    <cellStyle name="Normal 6 2 2 7 2" xfId="6857" xr:uid="{8CF89449-F7D6-4FD3-8BC7-3A609A7885D6}"/>
    <cellStyle name="Normal 6 2 2 7 2 2" xfId="15305" xr:uid="{C15F8FCB-5467-43D0-B3BE-555ED911C122}"/>
    <cellStyle name="Normal 6 2 2 7 2 2 2" xfId="32245" xr:uid="{24F811AF-621A-45F8-9C45-BE5EEE121304}"/>
    <cellStyle name="Normal 6 2 2 7 2 3" xfId="23797" xr:uid="{53F58FA3-BDE4-49A2-8A9C-ABC73411D13A}"/>
    <cellStyle name="Normal 6 2 2 7 3" xfId="11081" xr:uid="{991CDAC0-3B11-4D2D-8062-3347274B5FB4}"/>
    <cellStyle name="Normal 6 2 2 7 3 2" xfId="28021" xr:uid="{43AC4763-DDF4-418A-A496-F555A7655160}"/>
    <cellStyle name="Normal 6 2 2 7 4" xfId="19573" xr:uid="{5940D0F4-BC75-4A82-8D82-90E8DCE62299}"/>
    <cellStyle name="Normal 6 2 2 8" xfId="4744" xr:uid="{D27A2868-D493-4AE0-83AF-CAFF5AF998E0}"/>
    <cellStyle name="Normal 6 2 2 8 2" xfId="13193" xr:uid="{DDEF852B-36D1-4FA3-9235-CF0989ACA1DF}"/>
    <cellStyle name="Normal 6 2 2 8 2 2" xfId="30133" xr:uid="{C600CBC4-46D3-48C7-BCFB-5F7C6419D209}"/>
    <cellStyle name="Normal 6 2 2 8 3" xfId="21685" xr:uid="{68FE6B2C-DEDE-4AE6-8521-B168006769CA}"/>
    <cellStyle name="Normal 6 2 2 9" xfId="8969" xr:uid="{DB8FEF4D-9CE1-468E-88C4-6F3636654082}"/>
    <cellStyle name="Normal 6 2 2 9 2" xfId="25909" xr:uid="{63E5D277-8990-444C-8F0A-B39FCD2F45C1}"/>
    <cellStyle name="Normal 6 2 3" xfId="395" xr:uid="{38F0CDFF-7332-4BF1-BD02-94AA5823B462}"/>
    <cellStyle name="Normal 6 2 3 10" xfId="17462" xr:uid="{AE7D5A04-8D25-4A49-AE38-98C81E589A8A}"/>
    <cellStyle name="Normal 6 2 3 2" xfId="690" xr:uid="{50CBF26B-EBCB-444A-891F-2CC1C5C06ED5}"/>
    <cellStyle name="Normal 6 2 3 2 2" xfId="1042" xr:uid="{D2895454-2307-4454-A1F8-01DC8CDD48EE}"/>
    <cellStyle name="Normal 6 2 3 2 2 2" xfId="2104" xr:uid="{FD107401-69EC-4AB8-A85C-10CCD4372FAB}"/>
    <cellStyle name="Normal 6 2 3 2 2 2 2" xfId="4216" xr:uid="{9E416B06-328E-49E6-82C5-572E9DF8F571}"/>
    <cellStyle name="Normal 6 2 3 2 2 2 2 2" xfId="8442" xr:uid="{571F4E00-3803-41D5-9C5D-95F152DADF4A}"/>
    <cellStyle name="Normal 6 2 3 2 2 2 2 2 2" xfId="16890" xr:uid="{590ADD81-4245-4F51-A793-1E3B16D0912E}"/>
    <cellStyle name="Normal 6 2 3 2 2 2 2 2 2 2" xfId="33830" xr:uid="{90458C05-2713-4AB6-AB44-01ED0BEC0A76}"/>
    <cellStyle name="Normal 6 2 3 2 2 2 2 2 3" xfId="25382" xr:uid="{22DCD0CC-A7E9-4BE2-A69E-379C3259A16E}"/>
    <cellStyle name="Normal 6 2 3 2 2 2 2 3" xfId="12666" xr:uid="{AB18E71D-4E7A-46F6-AFA2-22B994B9BF06}"/>
    <cellStyle name="Normal 6 2 3 2 2 2 2 3 2" xfId="29606" xr:uid="{056F8FFD-91A7-4D83-B5D0-740E45266D83}"/>
    <cellStyle name="Normal 6 2 3 2 2 2 2 4" xfId="21158" xr:uid="{4AEE3A87-7767-44CD-8919-07D6B20669AF}"/>
    <cellStyle name="Normal 6 2 3 2 2 2 3" xfId="6330" xr:uid="{876C7608-6B85-4015-A2EA-702781BF8A98}"/>
    <cellStyle name="Normal 6 2 3 2 2 2 3 2" xfId="14778" xr:uid="{143103C2-00AD-4476-8D40-1FAD05C3432E}"/>
    <cellStyle name="Normal 6 2 3 2 2 2 3 2 2" xfId="31718" xr:uid="{940B70D7-2B26-42D4-B425-F939FF1C0EDA}"/>
    <cellStyle name="Normal 6 2 3 2 2 2 3 3" xfId="23270" xr:uid="{D99BB4A4-53BF-4878-BE49-FAE20B0F3870}"/>
    <cellStyle name="Normal 6 2 3 2 2 2 4" xfId="10554" xr:uid="{FBEF3ACE-36D5-454F-B63C-3A3A670B2B12}"/>
    <cellStyle name="Normal 6 2 3 2 2 2 4 2" xfId="27494" xr:uid="{B7D6308C-EFD3-4126-81BF-FCE74372DC39}"/>
    <cellStyle name="Normal 6 2 3 2 2 2 5" xfId="19046" xr:uid="{3E673623-964F-43A5-8548-400EE4019CA1}"/>
    <cellStyle name="Normal 6 2 3 2 2 3" xfId="3160" xr:uid="{A6C1798C-A9B4-4205-ABE2-18FD8822B8EA}"/>
    <cellStyle name="Normal 6 2 3 2 2 3 2" xfId="7386" xr:uid="{0962F803-D956-4D35-A5DF-34320E4E444D}"/>
    <cellStyle name="Normal 6 2 3 2 2 3 2 2" xfId="15834" xr:uid="{F7520DA1-A550-4908-9E70-B4E3FD934526}"/>
    <cellStyle name="Normal 6 2 3 2 2 3 2 2 2" xfId="32774" xr:uid="{3CC07B3B-9949-4F4C-B4D3-F003B01C6243}"/>
    <cellStyle name="Normal 6 2 3 2 2 3 2 3" xfId="24326" xr:uid="{94E4ED25-749C-4FB7-B9B1-DC43E2057917}"/>
    <cellStyle name="Normal 6 2 3 2 2 3 3" xfId="11610" xr:uid="{0DBA46F7-3069-4A81-A806-9C75E2ED6CD6}"/>
    <cellStyle name="Normal 6 2 3 2 2 3 3 2" xfId="28550" xr:uid="{52FB5195-4E21-4C9A-9EC7-2ADFF556E1A2}"/>
    <cellStyle name="Normal 6 2 3 2 2 3 4" xfId="20102" xr:uid="{78FF41E9-DBF5-4788-B312-A36D4132363A}"/>
    <cellStyle name="Normal 6 2 3 2 2 4" xfId="5274" xr:uid="{5E7FC0A6-FE2B-47E7-868F-517FD8306862}"/>
    <cellStyle name="Normal 6 2 3 2 2 4 2" xfId="13722" xr:uid="{1E93814A-DE8E-4BD1-B98F-E7286C310586}"/>
    <cellStyle name="Normal 6 2 3 2 2 4 2 2" xfId="30662" xr:uid="{493A3395-A79A-43E5-8466-02D957F81267}"/>
    <cellStyle name="Normal 6 2 3 2 2 4 3" xfId="22214" xr:uid="{16C26FD7-FECA-458F-9B94-B074A029E749}"/>
    <cellStyle name="Normal 6 2 3 2 2 5" xfId="9498" xr:uid="{BE4597FF-0893-4348-A77F-886C4F92B31A}"/>
    <cellStyle name="Normal 6 2 3 2 2 5 2" xfId="26438" xr:uid="{42523C8E-9068-4E3C-980A-3A33C635BD13}"/>
    <cellStyle name="Normal 6 2 3 2 2 6" xfId="17990" xr:uid="{21D8F6C6-44F9-43E4-84E2-C7D7CFB47FD4}"/>
    <cellStyle name="Normal 6 2 3 2 3" xfId="1752" xr:uid="{2D700682-F184-4444-91DB-C633DC627B97}"/>
    <cellStyle name="Normal 6 2 3 2 3 2" xfId="3864" xr:uid="{BD852D4B-017E-4FBB-A3FA-F6C908C3AE93}"/>
    <cellStyle name="Normal 6 2 3 2 3 2 2" xfId="8090" xr:uid="{B54B8202-98A4-4682-8CF2-25905E67A325}"/>
    <cellStyle name="Normal 6 2 3 2 3 2 2 2" xfId="16538" xr:uid="{42D228DA-CDF4-457F-908E-321F0E4420C9}"/>
    <cellStyle name="Normal 6 2 3 2 3 2 2 2 2" xfId="33478" xr:uid="{F711DAAE-40EF-435F-BB12-1BC2CB661EAF}"/>
    <cellStyle name="Normal 6 2 3 2 3 2 2 3" xfId="25030" xr:uid="{DF0ED15B-2ED9-43C1-81EE-8EA20E579306}"/>
    <cellStyle name="Normal 6 2 3 2 3 2 3" xfId="12314" xr:uid="{D5036A73-C999-4CBD-ABAC-038A0C31CD37}"/>
    <cellStyle name="Normal 6 2 3 2 3 2 3 2" xfId="29254" xr:uid="{E7E9818D-A3A1-4DF7-AF6E-D947C241BC69}"/>
    <cellStyle name="Normal 6 2 3 2 3 2 4" xfId="20806" xr:uid="{EC12FFE3-D72A-4E23-BB94-39D58816B75F}"/>
    <cellStyle name="Normal 6 2 3 2 3 3" xfId="5978" xr:uid="{D7E8AF47-8235-4035-9F11-3363A5E17AA5}"/>
    <cellStyle name="Normal 6 2 3 2 3 3 2" xfId="14426" xr:uid="{682186ED-48C9-40DB-B09D-DDE20B690FD8}"/>
    <cellStyle name="Normal 6 2 3 2 3 3 2 2" xfId="31366" xr:uid="{41778A34-75AF-47A6-A394-C307F13A8F81}"/>
    <cellStyle name="Normal 6 2 3 2 3 3 3" xfId="22918" xr:uid="{ABC315DE-4086-4C6F-AF52-F63BCF848296}"/>
    <cellStyle name="Normal 6 2 3 2 3 4" xfId="10202" xr:uid="{AA5F27CD-C12E-4651-9B75-071B5638B558}"/>
    <cellStyle name="Normal 6 2 3 2 3 4 2" xfId="27142" xr:uid="{A0BF25A4-4887-41FD-82E6-EEDFC1F7F200}"/>
    <cellStyle name="Normal 6 2 3 2 3 5" xfId="18694" xr:uid="{49BAA2AE-AAA6-4B79-9F6B-4AC7447E9C32}"/>
    <cellStyle name="Normal 6 2 3 2 4" xfId="2808" xr:uid="{95435F91-EFF3-44CA-8E68-B6B43A91EA2D}"/>
    <cellStyle name="Normal 6 2 3 2 4 2" xfId="7034" xr:uid="{6D39D676-79EE-4324-8873-A368FBAB2A96}"/>
    <cellStyle name="Normal 6 2 3 2 4 2 2" xfId="15482" xr:uid="{DD7D4482-1B54-4445-9801-F0D48DC257C8}"/>
    <cellStyle name="Normal 6 2 3 2 4 2 2 2" xfId="32422" xr:uid="{EF7F9630-C9C6-45AA-B30E-AA86431EDB9A}"/>
    <cellStyle name="Normal 6 2 3 2 4 2 3" xfId="23974" xr:uid="{98EEB304-E922-428C-832D-4C363854D616}"/>
    <cellStyle name="Normal 6 2 3 2 4 3" xfId="11258" xr:uid="{70828E33-ED70-46FF-BBC6-8C2139842B78}"/>
    <cellStyle name="Normal 6 2 3 2 4 3 2" xfId="28198" xr:uid="{DCA1E932-FDA1-44AF-9BAB-98B6CFC0E3B8}"/>
    <cellStyle name="Normal 6 2 3 2 4 4" xfId="19750" xr:uid="{5E964FE2-4F92-45DA-AB5B-BB987310CE28}"/>
    <cellStyle name="Normal 6 2 3 2 5" xfId="4922" xr:uid="{5FC1D48F-2C5C-4799-8AA7-0C8DDE763865}"/>
    <cellStyle name="Normal 6 2 3 2 5 2" xfId="13370" xr:uid="{8416FD0B-2B35-406B-85F9-A210C2A9CF26}"/>
    <cellStyle name="Normal 6 2 3 2 5 2 2" xfId="30310" xr:uid="{FFAEFC26-1AE2-406E-8D9F-425363D3EDB4}"/>
    <cellStyle name="Normal 6 2 3 2 5 3" xfId="21862" xr:uid="{F209CDBE-77DB-4900-8684-92FE31C1DF0B}"/>
    <cellStyle name="Normal 6 2 3 2 6" xfId="9146" xr:uid="{6E151F88-10D8-473E-8DFC-85090676D4F0}"/>
    <cellStyle name="Normal 6 2 3 2 6 2" xfId="26086" xr:uid="{57F70D3C-E43E-4DF5-B953-CBB3F32F78AD}"/>
    <cellStyle name="Normal 6 2 3 2 7" xfId="17638" xr:uid="{17C208FF-A33D-4430-8AF6-82A290391D81}"/>
    <cellStyle name="Normal 6 2 3 3" xfId="866" xr:uid="{4BC0C6F5-7711-4BB5-BCBF-15A5E680D4A9}"/>
    <cellStyle name="Normal 6 2 3 3 2" xfId="1928" xr:uid="{1CF4FDB6-A040-4A3B-BD1E-0E36A99C9040}"/>
    <cellStyle name="Normal 6 2 3 3 2 2" xfId="4040" xr:uid="{1B976C82-1616-40DA-A95D-9A8CAC3D3D41}"/>
    <cellStyle name="Normal 6 2 3 3 2 2 2" xfId="8266" xr:uid="{8E1E6A78-5FC2-44B1-89A8-FBC9C6DEA487}"/>
    <cellStyle name="Normal 6 2 3 3 2 2 2 2" xfId="16714" xr:uid="{723F9920-A6ED-4A5A-9DB0-98259E762F5E}"/>
    <cellStyle name="Normal 6 2 3 3 2 2 2 2 2" xfId="33654" xr:uid="{6A417064-4696-41E6-B314-5809D3CDA4C9}"/>
    <cellStyle name="Normal 6 2 3 3 2 2 2 3" xfId="25206" xr:uid="{5542CCBC-34C6-43A6-89F4-014FC2945401}"/>
    <cellStyle name="Normal 6 2 3 3 2 2 3" xfId="12490" xr:uid="{FB34E302-411A-4584-8C67-13273F906EEA}"/>
    <cellStyle name="Normal 6 2 3 3 2 2 3 2" xfId="29430" xr:uid="{960C8A9A-74D9-40A8-B580-3AE2977E5F1B}"/>
    <cellStyle name="Normal 6 2 3 3 2 2 4" xfId="20982" xr:uid="{F3B1137A-CA5D-4BD6-9526-B24435872944}"/>
    <cellStyle name="Normal 6 2 3 3 2 3" xfId="6154" xr:uid="{A16189C7-E9FE-4A89-85E1-16C862FB8E3C}"/>
    <cellStyle name="Normal 6 2 3 3 2 3 2" xfId="14602" xr:uid="{D13DAD75-6E1B-4F55-8D84-3D86AADE7EE6}"/>
    <cellStyle name="Normal 6 2 3 3 2 3 2 2" xfId="31542" xr:uid="{8D6B0BDD-21FD-4CF6-AD51-2F62B337460F}"/>
    <cellStyle name="Normal 6 2 3 3 2 3 3" xfId="23094" xr:uid="{2484EE93-C455-4613-BCB2-4B7349BB8AC3}"/>
    <cellStyle name="Normal 6 2 3 3 2 4" xfId="10378" xr:uid="{E9D21975-857A-4D2B-A5B3-76EBD76F7FAA}"/>
    <cellStyle name="Normal 6 2 3 3 2 4 2" xfId="27318" xr:uid="{F570D36C-9540-4F77-9A00-35EF7B6EED9E}"/>
    <cellStyle name="Normal 6 2 3 3 2 5" xfId="18870" xr:uid="{DBA57BC5-40E2-4551-B1B0-626DFB3CC469}"/>
    <cellStyle name="Normal 6 2 3 3 3" xfId="2984" xr:uid="{0542DCFF-F13C-4B99-95BB-600E4DEE9A21}"/>
    <cellStyle name="Normal 6 2 3 3 3 2" xfId="7210" xr:uid="{3A954738-AAE8-47EB-9FDC-CA4CF6B98205}"/>
    <cellStyle name="Normal 6 2 3 3 3 2 2" xfId="15658" xr:uid="{B4AC0AD6-77DA-481F-AE13-146E6EC9468D}"/>
    <cellStyle name="Normal 6 2 3 3 3 2 2 2" xfId="32598" xr:uid="{B86F50CA-9CF6-405E-B080-80A656BDBFD7}"/>
    <cellStyle name="Normal 6 2 3 3 3 2 3" xfId="24150" xr:uid="{B07F1DEC-3D34-4228-8C14-8F6B5351105B}"/>
    <cellStyle name="Normal 6 2 3 3 3 3" xfId="11434" xr:uid="{45C322C1-6730-4929-AC9C-2F30B0397BBF}"/>
    <cellStyle name="Normal 6 2 3 3 3 3 2" xfId="28374" xr:uid="{0699B9F3-8B23-41F7-AE36-D9F69ACB22D5}"/>
    <cellStyle name="Normal 6 2 3 3 3 4" xfId="19926" xr:uid="{BE6CB2B1-2E68-4E73-8CB6-330EC9B985C8}"/>
    <cellStyle name="Normal 6 2 3 3 4" xfId="5098" xr:uid="{ED6781B7-13E3-49B5-B23C-79C04B32B0B5}"/>
    <cellStyle name="Normal 6 2 3 3 4 2" xfId="13546" xr:uid="{BB50CF3E-D657-4804-A773-103CF609CA1E}"/>
    <cellStyle name="Normal 6 2 3 3 4 2 2" xfId="30486" xr:uid="{FEC97E37-DFA8-4EEA-B668-913EBD0C8ABF}"/>
    <cellStyle name="Normal 6 2 3 3 4 3" xfId="22038" xr:uid="{3B9A5B65-27EB-4570-A646-7A1217B5D95E}"/>
    <cellStyle name="Normal 6 2 3 3 5" xfId="9322" xr:uid="{07B6C031-5275-43FC-9702-B9C96F7F94E9}"/>
    <cellStyle name="Normal 6 2 3 3 5 2" xfId="26262" xr:uid="{C49364F0-A8B9-41CB-95CE-378A3BF4D50B}"/>
    <cellStyle name="Normal 6 2 3 3 6" xfId="17814" xr:uid="{4753BB0E-B83D-4995-AE3A-3F129D74733C}"/>
    <cellStyle name="Normal 6 2 3 4" xfId="1218" xr:uid="{0DA78833-3D9F-418F-B80D-3F68DA1E4D6E}"/>
    <cellStyle name="Normal 6 2 3 4 2" xfId="2280" xr:uid="{FE31A4C5-94FC-4CC3-B693-650DE99F3CC4}"/>
    <cellStyle name="Normal 6 2 3 4 2 2" xfId="4392" xr:uid="{A039DA60-6E40-4A1A-9497-946690B2D2D1}"/>
    <cellStyle name="Normal 6 2 3 4 2 2 2" xfId="8618" xr:uid="{9808C917-BE11-4B8A-B45A-643CDFDFF993}"/>
    <cellStyle name="Normal 6 2 3 4 2 2 2 2" xfId="17066" xr:uid="{A8806BE0-0938-4695-A44E-87451546D83E}"/>
    <cellStyle name="Normal 6 2 3 4 2 2 2 2 2" xfId="34006" xr:uid="{220D685E-74E2-464A-8D6F-DC7E5495C8F8}"/>
    <cellStyle name="Normal 6 2 3 4 2 2 2 3" xfId="25558" xr:uid="{73DEEDC9-3779-4D67-9627-79EE37777B18}"/>
    <cellStyle name="Normal 6 2 3 4 2 2 3" xfId="12842" xr:uid="{BD312E40-0579-4F67-94E8-7E7C16722F49}"/>
    <cellStyle name="Normal 6 2 3 4 2 2 3 2" xfId="29782" xr:uid="{99587552-4DE2-492E-B7ED-62B605BCE417}"/>
    <cellStyle name="Normal 6 2 3 4 2 2 4" xfId="21334" xr:uid="{EE6DB016-F29E-4FAE-80AD-A059A40F1582}"/>
    <cellStyle name="Normal 6 2 3 4 2 3" xfId="6506" xr:uid="{B5DC9010-5E8D-4966-A203-F6CD291273DC}"/>
    <cellStyle name="Normal 6 2 3 4 2 3 2" xfId="14954" xr:uid="{77DC55FC-27DC-4128-AF6F-6930DA0BE03E}"/>
    <cellStyle name="Normal 6 2 3 4 2 3 2 2" xfId="31894" xr:uid="{1CD47B98-0E40-4544-AB90-99B13B78F0A0}"/>
    <cellStyle name="Normal 6 2 3 4 2 3 3" xfId="23446" xr:uid="{E03347D2-A61F-42AB-9839-CFA67A29AE6A}"/>
    <cellStyle name="Normal 6 2 3 4 2 4" xfId="10730" xr:uid="{648F1B67-7556-486A-AA72-A27CB8526981}"/>
    <cellStyle name="Normal 6 2 3 4 2 4 2" xfId="27670" xr:uid="{779BFF43-91A2-4D5C-88A4-51C2C5667B33}"/>
    <cellStyle name="Normal 6 2 3 4 2 5" xfId="19222" xr:uid="{470EC793-02D5-4530-B7D2-8F792953A66F}"/>
    <cellStyle name="Normal 6 2 3 4 3" xfId="3336" xr:uid="{1505FD58-F736-40BB-BA5C-4EF95EE96F91}"/>
    <cellStyle name="Normal 6 2 3 4 3 2" xfId="7562" xr:uid="{EB96A60C-2ED3-4652-9481-0361FBA56EF5}"/>
    <cellStyle name="Normal 6 2 3 4 3 2 2" xfId="16010" xr:uid="{AE598F01-2CA5-4B2C-AD4A-81C4AF1416E4}"/>
    <cellStyle name="Normal 6 2 3 4 3 2 2 2" xfId="32950" xr:uid="{774567D4-8E7F-4CE3-BE17-53DFD4DDDBD8}"/>
    <cellStyle name="Normal 6 2 3 4 3 2 3" xfId="24502" xr:uid="{1FA41B50-5915-4B3B-9094-E379BC03879A}"/>
    <cellStyle name="Normal 6 2 3 4 3 3" xfId="11786" xr:uid="{5339A2B5-CFF4-46E0-B248-1B30BE9FCA60}"/>
    <cellStyle name="Normal 6 2 3 4 3 3 2" xfId="28726" xr:uid="{5350AFFF-B257-4259-A4C9-F6B8E58E0169}"/>
    <cellStyle name="Normal 6 2 3 4 3 4" xfId="20278" xr:uid="{C7B95499-906B-4018-934F-31E0748886A0}"/>
    <cellStyle name="Normal 6 2 3 4 4" xfId="5450" xr:uid="{F8D20523-BA49-480A-B2D2-FAEEA80D4354}"/>
    <cellStyle name="Normal 6 2 3 4 4 2" xfId="13898" xr:uid="{D4F04726-BF4A-45DB-BF13-20264ED92E2D}"/>
    <cellStyle name="Normal 6 2 3 4 4 2 2" xfId="30838" xr:uid="{288C25CC-353C-47CB-BA70-F92C526D176E}"/>
    <cellStyle name="Normal 6 2 3 4 4 3" xfId="22390" xr:uid="{59F101BE-7571-4135-8F82-4FF3A50109F4}"/>
    <cellStyle name="Normal 6 2 3 4 5" xfId="9674" xr:uid="{98E61714-C5DC-4936-9763-E83EF2F46384}"/>
    <cellStyle name="Normal 6 2 3 4 5 2" xfId="26614" xr:uid="{54CBB636-237C-4FF6-ACF4-1AD0EBD1E797}"/>
    <cellStyle name="Normal 6 2 3 4 6" xfId="18166" xr:uid="{4EAE4CD3-B44C-4750-A087-ECF514CC54DE}"/>
    <cellStyle name="Normal 6 2 3 5" xfId="1400" xr:uid="{53DA51DA-3781-4DD9-822E-A6553E1073CF}"/>
    <cellStyle name="Normal 6 2 3 5 2" xfId="2456" xr:uid="{D9CA90B7-6352-4FD7-B7D8-CE45DF54A760}"/>
    <cellStyle name="Normal 6 2 3 5 2 2" xfId="4568" xr:uid="{F00FF625-9D78-42C3-A6FC-633B2463F40B}"/>
    <cellStyle name="Normal 6 2 3 5 2 2 2" xfId="8794" xr:uid="{F401BE82-5446-4EFC-BA1C-C907CC1096E7}"/>
    <cellStyle name="Normal 6 2 3 5 2 2 2 2" xfId="17242" xr:uid="{2FEF69E9-D1A7-4F66-ADF2-6F1BE62055FF}"/>
    <cellStyle name="Normal 6 2 3 5 2 2 2 2 2" xfId="34182" xr:uid="{84D9B683-7E89-423F-87F5-C4862BFAA2E3}"/>
    <cellStyle name="Normal 6 2 3 5 2 2 2 3" xfId="25734" xr:uid="{BB427B2E-1E62-4E3D-A6FD-4B8F703E7B29}"/>
    <cellStyle name="Normal 6 2 3 5 2 2 3" xfId="13018" xr:uid="{616D013D-87D6-44A7-98E2-C3F3F915CE7F}"/>
    <cellStyle name="Normal 6 2 3 5 2 2 3 2" xfId="29958" xr:uid="{21BEC6E1-48AA-4F4A-9C61-EF35E05508D9}"/>
    <cellStyle name="Normal 6 2 3 5 2 2 4" xfId="21510" xr:uid="{2327A017-728D-4D62-84EE-A71DDA232B57}"/>
    <cellStyle name="Normal 6 2 3 5 2 3" xfId="6682" xr:uid="{B3D5ADA9-8E71-4783-B38B-64CB58F4DE03}"/>
    <cellStyle name="Normal 6 2 3 5 2 3 2" xfId="15130" xr:uid="{30672849-6A2D-427F-B71E-48F1EF34058D}"/>
    <cellStyle name="Normal 6 2 3 5 2 3 2 2" xfId="32070" xr:uid="{51626110-57F7-433C-AF1C-2F6E860CA862}"/>
    <cellStyle name="Normal 6 2 3 5 2 3 3" xfId="23622" xr:uid="{A0517EF9-086C-4ABC-B68C-30BB974091D7}"/>
    <cellStyle name="Normal 6 2 3 5 2 4" xfId="10906" xr:uid="{E203CA0D-0BDA-4D2C-B2F5-3F1BFE653E6F}"/>
    <cellStyle name="Normal 6 2 3 5 2 4 2" xfId="27846" xr:uid="{3591D9EF-9783-43E4-8E4E-027FC69CA06C}"/>
    <cellStyle name="Normal 6 2 3 5 2 5" xfId="19398" xr:uid="{B6A1B5BE-AABB-45C3-9E3E-5429B686F2CC}"/>
    <cellStyle name="Normal 6 2 3 5 3" xfId="3512" xr:uid="{6612A963-B9F0-453A-9292-C234D7B65E4E}"/>
    <cellStyle name="Normal 6 2 3 5 3 2" xfId="7738" xr:uid="{BF685BAD-7CFB-401E-B45D-B7172961D0E0}"/>
    <cellStyle name="Normal 6 2 3 5 3 2 2" xfId="16186" xr:uid="{07F2B69A-E623-4590-9712-8CFBEB2EABF4}"/>
    <cellStyle name="Normal 6 2 3 5 3 2 2 2" xfId="33126" xr:uid="{E0489AF2-8C6F-4AD8-BDF7-20DFF569B17E}"/>
    <cellStyle name="Normal 6 2 3 5 3 2 3" xfId="24678" xr:uid="{6C1E632B-9094-47FE-9AB1-708D3DFD7399}"/>
    <cellStyle name="Normal 6 2 3 5 3 3" xfId="11962" xr:uid="{7A80BBBF-3796-43A1-8825-F44C2E58B2CE}"/>
    <cellStyle name="Normal 6 2 3 5 3 3 2" xfId="28902" xr:uid="{F6C15FD2-D7CD-4F52-B458-91BD5E711817}"/>
    <cellStyle name="Normal 6 2 3 5 3 4" xfId="20454" xr:uid="{E88DB599-ABD8-4B6B-A80A-E1BC0A3CA3E7}"/>
    <cellStyle name="Normal 6 2 3 5 4" xfId="5626" xr:uid="{5A35F520-C836-4AD9-8C5B-2EC8E145F7B2}"/>
    <cellStyle name="Normal 6 2 3 5 4 2" xfId="14074" xr:uid="{5356C59F-AAB5-4072-9EB7-783652D551E0}"/>
    <cellStyle name="Normal 6 2 3 5 4 2 2" xfId="31014" xr:uid="{CC7258C7-2D95-41DC-8750-53B57F415FEA}"/>
    <cellStyle name="Normal 6 2 3 5 4 3" xfId="22566" xr:uid="{8D50DD86-7071-4021-8374-DA3E61F76A05}"/>
    <cellStyle name="Normal 6 2 3 5 5" xfId="9850" xr:uid="{99C7BBAF-EBC1-470C-A48B-451FE9C84283}"/>
    <cellStyle name="Normal 6 2 3 5 5 2" xfId="26790" xr:uid="{7017506F-F08F-412B-8FDF-38397FC2BC0F}"/>
    <cellStyle name="Normal 6 2 3 5 6" xfId="18342" xr:uid="{1955272C-A153-4B5F-8572-0EBFCACD6ECD}"/>
    <cellStyle name="Normal 6 2 3 6" xfId="1576" xr:uid="{D611065D-5646-4CEF-AB93-9ABD08A17E73}"/>
    <cellStyle name="Normal 6 2 3 6 2" xfId="3688" xr:uid="{14309486-6316-4DD5-99A2-E74F409AE9A8}"/>
    <cellStyle name="Normal 6 2 3 6 2 2" xfId="7914" xr:uid="{C7DEBE4A-FDD6-4E30-9E3B-B32B8B77F164}"/>
    <cellStyle name="Normal 6 2 3 6 2 2 2" xfId="16362" xr:uid="{D1D17089-85F7-43EA-8A9A-991139848568}"/>
    <cellStyle name="Normal 6 2 3 6 2 2 2 2" xfId="33302" xr:uid="{13622BED-3CE2-438A-8A23-BA414966888F}"/>
    <cellStyle name="Normal 6 2 3 6 2 2 3" xfId="24854" xr:uid="{90DE5341-E826-462C-B5BC-C0C034571933}"/>
    <cellStyle name="Normal 6 2 3 6 2 3" xfId="12138" xr:uid="{BD8C195F-FB30-4B55-920B-C5A0F34A7FEC}"/>
    <cellStyle name="Normal 6 2 3 6 2 3 2" xfId="29078" xr:uid="{84646677-7B55-4514-93C8-06B8DFD30A93}"/>
    <cellStyle name="Normal 6 2 3 6 2 4" xfId="20630" xr:uid="{73F01126-5327-47DD-BB89-EC318D469DD6}"/>
    <cellStyle name="Normal 6 2 3 6 3" xfId="5802" xr:uid="{E0BA404A-7EC5-4C5E-B624-98E825DBDF2E}"/>
    <cellStyle name="Normal 6 2 3 6 3 2" xfId="14250" xr:uid="{33930BDC-D736-46C3-971A-1BDFB1BFAC4D}"/>
    <cellStyle name="Normal 6 2 3 6 3 2 2" xfId="31190" xr:uid="{093D5EB2-0C08-44A3-BC78-AA861DD71060}"/>
    <cellStyle name="Normal 6 2 3 6 3 3" xfId="22742" xr:uid="{E48DE859-FDE2-4B00-BAAE-BD2ED1059FA4}"/>
    <cellStyle name="Normal 6 2 3 6 4" xfId="10026" xr:uid="{57893312-E4D7-483E-B264-D3E349987591}"/>
    <cellStyle name="Normal 6 2 3 6 4 2" xfId="26966" xr:uid="{FBF5E3C3-C8DA-4ECF-A4CA-25E08A7C8F32}"/>
    <cellStyle name="Normal 6 2 3 6 5" xfId="18518" xr:uid="{C1A91B8C-2150-4165-9099-D662CE7DC8FD}"/>
    <cellStyle name="Normal 6 2 3 7" xfId="2632" xr:uid="{F75D4944-66A9-481C-B58A-DA7062CCDBAF}"/>
    <cellStyle name="Normal 6 2 3 7 2" xfId="6858" xr:uid="{BF3F01B0-DBDC-406A-972B-C3565F5F8923}"/>
    <cellStyle name="Normal 6 2 3 7 2 2" xfId="15306" xr:uid="{D621248D-3DFA-4657-9D9C-EDF6D43C9A07}"/>
    <cellStyle name="Normal 6 2 3 7 2 2 2" xfId="32246" xr:uid="{C11A5893-BF3E-440F-A347-D7BABDB1B70D}"/>
    <cellStyle name="Normal 6 2 3 7 2 3" xfId="23798" xr:uid="{938CA5B2-428B-4923-80A3-859FB73D9F95}"/>
    <cellStyle name="Normal 6 2 3 7 3" xfId="11082" xr:uid="{9EA89DAD-383A-4D26-886A-63A90BC1A27A}"/>
    <cellStyle name="Normal 6 2 3 7 3 2" xfId="28022" xr:uid="{C82B958F-EF27-4E80-9720-49BF03E931CC}"/>
    <cellStyle name="Normal 6 2 3 7 4" xfId="19574" xr:uid="{A1B501FC-CA03-41E5-A769-155906E076C0}"/>
    <cellStyle name="Normal 6 2 3 8" xfId="4745" xr:uid="{8045FA61-E1E2-458D-ACA6-A2334F444839}"/>
    <cellStyle name="Normal 6 2 3 8 2" xfId="13194" xr:uid="{FE5E256B-BC34-4696-A221-AC285932EFD5}"/>
    <cellStyle name="Normal 6 2 3 8 2 2" xfId="30134" xr:uid="{039D5A5D-846E-4147-A3AB-C3105221B6A9}"/>
    <cellStyle name="Normal 6 2 3 8 3" xfId="21686" xr:uid="{5881E180-D0A4-4375-BCDA-59FA7474E1AF}"/>
    <cellStyle name="Normal 6 2 3 9" xfId="8970" xr:uid="{78A36638-8566-4901-A681-8BE0A89CADD5}"/>
    <cellStyle name="Normal 6 2 3 9 2" xfId="25910" xr:uid="{6DAF38F9-3583-4A8D-AE4E-F2E8C88EB74B}"/>
    <cellStyle name="Normal 6 2 4" xfId="688" xr:uid="{17EADCC2-FB6E-4D7E-9131-D654B8EB00D0}"/>
    <cellStyle name="Normal 6 2 4 2" xfId="1040" xr:uid="{2FA842D0-5FB9-4569-B240-C6B981550365}"/>
    <cellStyle name="Normal 6 2 4 2 2" xfId="2102" xr:uid="{05F11080-3B8F-420F-A000-3585672779B8}"/>
    <cellStyle name="Normal 6 2 4 2 2 2" xfId="4214" xr:uid="{3736F26B-32E4-4BAF-8DDE-62AA093CC036}"/>
    <cellStyle name="Normal 6 2 4 2 2 2 2" xfId="8440" xr:uid="{335B5A13-7897-4CDB-AD4C-21B6FFAFA80F}"/>
    <cellStyle name="Normal 6 2 4 2 2 2 2 2" xfId="16888" xr:uid="{2ADB585B-0C7B-4C13-95BD-6E24FDD81749}"/>
    <cellStyle name="Normal 6 2 4 2 2 2 2 2 2" xfId="33828" xr:uid="{70A63C49-058B-4AC4-844D-9ED651BB613F}"/>
    <cellStyle name="Normal 6 2 4 2 2 2 2 3" xfId="25380" xr:uid="{A9BF5CBD-4D5E-4F4F-A81D-E4E5EB193046}"/>
    <cellStyle name="Normal 6 2 4 2 2 2 3" xfId="12664" xr:uid="{17AB02AD-196B-4688-9522-CB6AEE50EB64}"/>
    <cellStyle name="Normal 6 2 4 2 2 2 3 2" xfId="29604" xr:uid="{7736CE41-642E-4287-97CC-C83DE0BCB275}"/>
    <cellStyle name="Normal 6 2 4 2 2 2 4" xfId="21156" xr:uid="{C3C97E87-82DD-44DE-9EB1-906D40C672F8}"/>
    <cellStyle name="Normal 6 2 4 2 2 3" xfId="6328" xr:uid="{0BE84768-FAAA-4682-A49D-15FC208A23A2}"/>
    <cellStyle name="Normal 6 2 4 2 2 3 2" xfId="14776" xr:uid="{7FACB2D6-4D7E-4B64-A6DE-26C2982DE8BC}"/>
    <cellStyle name="Normal 6 2 4 2 2 3 2 2" xfId="31716" xr:uid="{346AAB8F-D5F1-4BE6-8E85-3F8B16F242FB}"/>
    <cellStyle name="Normal 6 2 4 2 2 3 3" xfId="23268" xr:uid="{37406997-D84C-4E01-A57A-F3815510B21E}"/>
    <cellStyle name="Normal 6 2 4 2 2 4" xfId="10552" xr:uid="{FB2F8683-3CCB-4805-A5FE-D8E6451EB215}"/>
    <cellStyle name="Normal 6 2 4 2 2 4 2" xfId="27492" xr:uid="{3E4BF6D5-D9F2-4A7C-8BA1-861787B6A49B}"/>
    <cellStyle name="Normal 6 2 4 2 2 5" xfId="19044" xr:uid="{4B46806C-84F3-49AA-80F9-81E776DF2302}"/>
    <cellStyle name="Normal 6 2 4 2 3" xfId="3158" xr:uid="{F34209EF-7EE9-45B5-B7ED-DEF1E3B9E827}"/>
    <cellStyle name="Normal 6 2 4 2 3 2" xfId="7384" xr:uid="{2E9851DA-ED77-4EC5-B6AD-0B50624D2F49}"/>
    <cellStyle name="Normal 6 2 4 2 3 2 2" xfId="15832" xr:uid="{6426C167-1433-4E41-B39D-C1D822C4BB33}"/>
    <cellStyle name="Normal 6 2 4 2 3 2 2 2" xfId="32772" xr:uid="{5DC01105-2599-490B-9B8C-7BF698DEE0EF}"/>
    <cellStyle name="Normal 6 2 4 2 3 2 3" xfId="24324" xr:uid="{37D174A3-60B2-4664-980A-BAC5215122D4}"/>
    <cellStyle name="Normal 6 2 4 2 3 3" xfId="11608" xr:uid="{E8DE0C48-592A-4E21-A595-F7A7989C6AC8}"/>
    <cellStyle name="Normal 6 2 4 2 3 3 2" xfId="28548" xr:uid="{ED8DAF26-EEC2-4888-872C-F2144A7CB141}"/>
    <cellStyle name="Normal 6 2 4 2 3 4" xfId="20100" xr:uid="{83DA3E98-8C3E-48AA-B34B-9F32A42EBF3B}"/>
    <cellStyle name="Normal 6 2 4 2 4" xfId="5272" xr:uid="{A6D67650-A5C7-476A-AF5A-0971EC0A27E4}"/>
    <cellStyle name="Normal 6 2 4 2 4 2" xfId="13720" xr:uid="{771AC2F0-D0B9-43C6-B5C0-3743911EA51D}"/>
    <cellStyle name="Normal 6 2 4 2 4 2 2" xfId="30660" xr:uid="{73B89F2E-907D-4945-A634-3E8BECE80791}"/>
    <cellStyle name="Normal 6 2 4 2 4 3" xfId="22212" xr:uid="{064AC001-529B-470B-A653-BFBA972F8705}"/>
    <cellStyle name="Normal 6 2 4 2 5" xfId="9496" xr:uid="{DE461728-A98E-4BA2-AF6E-D22BC0532FED}"/>
    <cellStyle name="Normal 6 2 4 2 5 2" xfId="26436" xr:uid="{7ACE63C9-DE27-441B-A7B8-6319E281DCD4}"/>
    <cellStyle name="Normal 6 2 4 2 6" xfId="17988" xr:uid="{B24CF9A9-7773-45A4-A90B-293B3E90DF64}"/>
    <cellStyle name="Normal 6 2 4 3" xfId="1750" xr:uid="{FE2EE21F-5F11-407C-AFE8-686564C17C9B}"/>
    <cellStyle name="Normal 6 2 4 3 2" xfId="3862" xr:uid="{E080803B-C467-405C-919A-0E9EE9A3597C}"/>
    <cellStyle name="Normal 6 2 4 3 2 2" xfId="8088" xr:uid="{37440ADA-612F-468C-8E5D-E470E21308FC}"/>
    <cellStyle name="Normal 6 2 4 3 2 2 2" xfId="16536" xr:uid="{8E82A0F1-6461-4568-A278-2C4C686B20E2}"/>
    <cellStyle name="Normal 6 2 4 3 2 2 2 2" xfId="33476" xr:uid="{17AA3E82-D3C2-4049-B086-F6224B62511B}"/>
    <cellStyle name="Normal 6 2 4 3 2 2 3" xfId="25028" xr:uid="{F828A209-390D-45A6-9BA5-C8A3ACD7DBC3}"/>
    <cellStyle name="Normal 6 2 4 3 2 3" xfId="12312" xr:uid="{78372730-C14A-46C3-96C7-95D710E7C536}"/>
    <cellStyle name="Normal 6 2 4 3 2 3 2" xfId="29252" xr:uid="{B9464780-EFAE-415F-ACAC-B2F75772D983}"/>
    <cellStyle name="Normal 6 2 4 3 2 4" xfId="20804" xr:uid="{39F219C1-78E8-4CCB-ABF6-DF961DEC10E0}"/>
    <cellStyle name="Normal 6 2 4 3 3" xfId="5976" xr:uid="{FD15925D-C2F5-4239-A6AD-863CC0AD3E28}"/>
    <cellStyle name="Normal 6 2 4 3 3 2" xfId="14424" xr:uid="{06D3CA62-FCD3-43CE-9A4B-77BBA81FD4D8}"/>
    <cellStyle name="Normal 6 2 4 3 3 2 2" xfId="31364" xr:uid="{FA3C25DF-782A-4CFB-8779-02F6A8D62F3A}"/>
    <cellStyle name="Normal 6 2 4 3 3 3" xfId="22916" xr:uid="{60B99BEE-6533-4E91-9F95-74B5C094D14D}"/>
    <cellStyle name="Normal 6 2 4 3 4" xfId="10200" xr:uid="{9551F104-2599-4765-892D-EB925FFDE3AF}"/>
    <cellStyle name="Normal 6 2 4 3 4 2" xfId="27140" xr:uid="{02458BEA-DC2E-4A55-97D0-63571A31E0B0}"/>
    <cellStyle name="Normal 6 2 4 3 5" xfId="18692" xr:uid="{17D18A5E-B0EB-48D9-8855-ADCF97E75E16}"/>
    <cellStyle name="Normal 6 2 4 4" xfId="2806" xr:uid="{610761FC-E7E1-4868-AD89-1560045B9C9C}"/>
    <cellStyle name="Normal 6 2 4 4 2" xfId="7032" xr:uid="{19C5728C-D852-45AA-9FB7-C528C8172E23}"/>
    <cellStyle name="Normal 6 2 4 4 2 2" xfId="15480" xr:uid="{3985D59C-0B60-4609-A3A0-79EE76C5D277}"/>
    <cellStyle name="Normal 6 2 4 4 2 2 2" xfId="32420" xr:uid="{3693DA02-F705-4CD3-8B9B-99D4E4D0A56F}"/>
    <cellStyle name="Normal 6 2 4 4 2 3" xfId="23972" xr:uid="{F6EFCAE9-AF08-40FB-9778-F7E7271F9F1A}"/>
    <cellStyle name="Normal 6 2 4 4 3" xfId="11256" xr:uid="{769E5949-F072-46C7-89ED-E17FF14CD0EC}"/>
    <cellStyle name="Normal 6 2 4 4 3 2" xfId="28196" xr:uid="{AF150016-B23D-4032-A639-DB71CC73B10C}"/>
    <cellStyle name="Normal 6 2 4 4 4" xfId="19748" xr:uid="{53BB8993-3641-41CF-8590-CAA75B2D124C}"/>
    <cellStyle name="Normal 6 2 4 5" xfId="4920" xr:uid="{888EDC85-DC99-417B-9CDC-F20F6F03C1F9}"/>
    <cellStyle name="Normal 6 2 4 5 2" xfId="13368" xr:uid="{47BD1009-2210-4DBF-997A-C7ECE87DC728}"/>
    <cellStyle name="Normal 6 2 4 5 2 2" xfId="30308" xr:uid="{14ECC658-4E68-44CE-9867-4695FA13D0DE}"/>
    <cellStyle name="Normal 6 2 4 5 3" xfId="21860" xr:uid="{763CE08D-B71E-4C53-B991-C33E3B0D5080}"/>
    <cellStyle name="Normal 6 2 4 6" xfId="9144" xr:uid="{F380D0C5-B7ED-4560-87E1-813E30923C84}"/>
    <cellStyle name="Normal 6 2 4 6 2" xfId="26084" xr:uid="{97DBE6B0-BA35-4029-9E7C-2CE8CDD4AD77}"/>
    <cellStyle name="Normal 6 2 4 7" xfId="17636" xr:uid="{D1577F78-8EC2-4343-88C4-830AA85EE9AA}"/>
    <cellStyle name="Normal 6 2 5" xfId="864" xr:uid="{BC3E88D2-B6E5-46CA-8A32-32330BE8435C}"/>
    <cellStyle name="Normal 6 2 5 2" xfId="1926" xr:uid="{B01F7874-8396-409D-99CF-755950AEA5F6}"/>
    <cellStyle name="Normal 6 2 5 2 2" xfId="4038" xr:uid="{1AF447E5-6837-447D-A4D7-CC77D94805CC}"/>
    <cellStyle name="Normal 6 2 5 2 2 2" xfId="8264" xr:uid="{721CFDA7-F99F-40E6-A57F-63252C0D7F95}"/>
    <cellStyle name="Normal 6 2 5 2 2 2 2" xfId="16712" xr:uid="{B969802F-C8E2-494F-8D16-038B88895784}"/>
    <cellStyle name="Normal 6 2 5 2 2 2 2 2" xfId="33652" xr:uid="{8A512DC2-F28E-4D59-B493-DC93E783B2FE}"/>
    <cellStyle name="Normal 6 2 5 2 2 2 3" xfId="25204" xr:uid="{5088FBD8-1E47-499C-95C6-4077F6C099AA}"/>
    <cellStyle name="Normal 6 2 5 2 2 3" xfId="12488" xr:uid="{41E36924-C890-402E-9E09-FBD7D8B05EC9}"/>
    <cellStyle name="Normal 6 2 5 2 2 3 2" xfId="29428" xr:uid="{1A8DAF39-C687-4F43-AF77-81EF8D083D44}"/>
    <cellStyle name="Normal 6 2 5 2 2 4" xfId="20980" xr:uid="{E2621AAE-49F7-4FF1-882B-B1BE6FBC824F}"/>
    <cellStyle name="Normal 6 2 5 2 3" xfId="6152" xr:uid="{3BD938B4-190C-41F1-8D3D-615990E8237F}"/>
    <cellStyle name="Normal 6 2 5 2 3 2" xfId="14600" xr:uid="{C5D864FB-2F07-42D6-8CED-B9F98555782D}"/>
    <cellStyle name="Normal 6 2 5 2 3 2 2" xfId="31540" xr:uid="{C0B3AA5B-3E57-42EA-9FDF-C5C8D574BA6F}"/>
    <cellStyle name="Normal 6 2 5 2 3 3" xfId="23092" xr:uid="{AB1FAD25-C7DD-48F4-B090-41803FE457C3}"/>
    <cellStyle name="Normal 6 2 5 2 4" xfId="10376" xr:uid="{AFAFDF6F-052B-4288-BADB-D70CDF5ED778}"/>
    <cellStyle name="Normal 6 2 5 2 4 2" xfId="27316" xr:uid="{D442B264-7F3A-466B-BA78-09E26F1F4542}"/>
    <cellStyle name="Normal 6 2 5 2 5" xfId="18868" xr:uid="{1F44D9AE-6A3A-42AF-8FB2-85FFB48AFAE4}"/>
    <cellStyle name="Normal 6 2 5 3" xfId="2982" xr:uid="{5CFAC2AD-1A66-407B-B336-CA04BF626C28}"/>
    <cellStyle name="Normal 6 2 5 3 2" xfId="7208" xr:uid="{B5800A02-A61D-4E9D-BA14-DCB4EBF36894}"/>
    <cellStyle name="Normal 6 2 5 3 2 2" xfId="15656" xr:uid="{2372097E-F20B-4E48-B9DE-86345151C2A9}"/>
    <cellStyle name="Normal 6 2 5 3 2 2 2" xfId="32596" xr:uid="{4FC0149F-0C97-47AC-884E-6B94AA5A928C}"/>
    <cellStyle name="Normal 6 2 5 3 2 3" xfId="24148" xr:uid="{08996EFE-3242-4200-AF40-B45C9BCF757A}"/>
    <cellStyle name="Normal 6 2 5 3 3" xfId="11432" xr:uid="{ED80283D-1EFE-415E-ACEB-84DF93409DDA}"/>
    <cellStyle name="Normal 6 2 5 3 3 2" xfId="28372" xr:uid="{647C5457-3AC7-4817-9CB1-5345D4F87E31}"/>
    <cellStyle name="Normal 6 2 5 3 4" xfId="19924" xr:uid="{CA969000-6FE5-44D2-A08A-E91BB71A2443}"/>
    <cellStyle name="Normal 6 2 5 4" xfId="5096" xr:uid="{B955E970-8EA6-45CD-8F03-B5848523EB15}"/>
    <cellStyle name="Normal 6 2 5 4 2" xfId="13544" xr:uid="{32F24FB2-C641-49BC-9112-79D64EB769F5}"/>
    <cellStyle name="Normal 6 2 5 4 2 2" xfId="30484" xr:uid="{3261E59A-377F-4282-950F-C60FD588E1E5}"/>
    <cellStyle name="Normal 6 2 5 4 3" xfId="22036" xr:uid="{D61B76C4-8AA4-49D2-9015-BC4ECAE34AAF}"/>
    <cellStyle name="Normal 6 2 5 5" xfId="9320" xr:uid="{82C31D9F-1C19-4CF6-9725-B157C3E17D4D}"/>
    <cellStyle name="Normal 6 2 5 5 2" xfId="26260" xr:uid="{E7D33C99-A153-4390-99BD-BF244125BBFC}"/>
    <cellStyle name="Normal 6 2 5 6" xfId="17812" xr:uid="{7A27F17C-1383-4056-892F-BA2AC99C5F80}"/>
    <cellStyle name="Normal 6 2 6" xfId="1216" xr:uid="{E43926D8-0317-4DB5-8B4C-316DFBD14E98}"/>
    <cellStyle name="Normal 6 2 6 2" xfId="2278" xr:uid="{D8B0FDB0-0BEC-410C-9903-419EDEA17E66}"/>
    <cellStyle name="Normal 6 2 6 2 2" xfId="4390" xr:uid="{7B1D4BD2-9747-4F1E-8FB1-D2F97A116E4D}"/>
    <cellStyle name="Normal 6 2 6 2 2 2" xfId="8616" xr:uid="{FE07998F-A594-4F8E-A709-0903E7334A35}"/>
    <cellStyle name="Normal 6 2 6 2 2 2 2" xfId="17064" xr:uid="{06F87BC2-82ED-409B-9453-81E5E206F0E0}"/>
    <cellStyle name="Normal 6 2 6 2 2 2 2 2" xfId="34004" xr:uid="{DC22C493-061F-4D62-9D91-903DA88BC238}"/>
    <cellStyle name="Normal 6 2 6 2 2 2 3" xfId="25556" xr:uid="{29D81746-CB60-495D-BF59-8E2AF6677241}"/>
    <cellStyle name="Normal 6 2 6 2 2 3" xfId="12840" xr:uid="{7E4DB000-A21F-4BDE-B937-759468141629}"/>
    <cellStyle name="Normal 6 2 6 2 2 3 2" xfId="29780" xr:uid="{2083549B-903E-4A73-BC83-B2846F4B75B5}"/>
    <cellStyle name="Normal 6 2 6 2 2 4" xfId="21332" xr:uid="{AFA6F8CF-E247-4F5E-95C9-C49E38A9A8FD}"/>
    <cellStyle name="Normal 6 2 6 2 3" xfId="6504" xr:uid="{275703EB-9C86-4E22-B3BC-7DE6E87A687D}"/>
    <cellStyle name="Normal 6 2 6 2 3 2" xfId="14952" xr:uid="{F51C2E03-E47E-49DC-BA18-08316BAA9F7F}"/>
    <cellStyle name="Normal 6 2 6 2 3 2 2" xfId="31892" xr:uid="{9D48A2A7-392D-4FB6-A3CC-8161A4903C95}"/>
    <cellStyle name="Normal 6 2 6 2 3 3" xfId="23444" xr:uid="{628D87EF-86EF-4DDB-AAC3-6BBC6A35B1D0}"/>
    <cellStyle name="Normal 6 2 6 2 4" xfId="10728" xr:uid="{839B7C79-0B82-490E-877B-C5FBCEF5DB5D}"/>
    <cellStyle name="Normal 6 2 6 2 4 2" xfId="27668" xr:uid="{3D0C0424-127C-4581-B189-B007190B6688}"/>
    <cellStyle name="Normal 6 2 6 2 5" xfId="19220" xr:uid="{ECD00F2C-4C2E-4921-B81D-F9B8A24520C6}"/>
    <cellStyle name="Normal 6 2 6 3" xfId="3334" xr:uid="{8CC56F48-BB09-45AA-AB1E-715937277394}"/>
    <cellStyle name="Normal 6 2 6 3 2" xfId="7560" xr:uid="{1E4BABB1-F14F-44C9-99F0-2A291155A228}"/>
    <cellStyle name="Normal 6 2 6 3 2 2" xfId="16008" xr:uid="{12CBB3F2-66C1-4E32-8542-F0D48939E5D7}"/>
    <cellStyle name="Normal 6 2 6 3 2 2 2" xfId="32948" xr:uid="{373369CF-F02A-444B-A8A3-8433F6D00824}"/>
    <cellStyle name="Normal 6 2 6 3 2 3" xfId="24500" xr:uid="{820E3727-50E9-450E-A5CD-468F845B2158}"/>
    <cellStyle name="Normal 6 2 6 3 3" xfId="11784" xr:uid="{1C19CB00-93CB-42F3-ACB2-EA960C7D6D18}"/>
    <cellStyle name="Normal 6 2 6 3 3 2" xfId="28724" xr:uid="{EC62BDDC-6523-42A2-8371-6E65A8492270}"/>
    <cellStyle name="Normal 6 2 6 3 4" xfId="20276" xr:uid="{F4CD164F-40DA-4649-A496-C811247E0000}"/>
    <cellStyle name="Normal 6 2 6 4" xfId="5448" xr:uid="{35A75C62-8895-4FA5-9C87-79281AC31858}"/>
    <cellStyle name="Normal 6 2 6 4 2" xfId="13896" xr:uid="{4C13D618-47BD-4F29-83FF-C3A186AF1D9E}"/>
    <cellStyle name="Normal 6 2 6 4 2 2" xfId="30836" xr:uid="{6B621F0E-65A8-4ABD-A8F3-791615617CAA}"/>
    <cellStyle name="Normal 6 2 6 4 3" xfId="22388" xr:uid="{683E20E1-AC65-49DD-97AD-AD4D4BF8DB68}"/>
    <cellStyle name="Normal 6 2 6 5" xfId="9672" xr:uid="{F46AB12D-8CE0-40F3-AC9F-87CDA80166E5}"/>
    <cellStyle name="Normal 6 2 6 5 2" xfId="26612" xr:uid="{7330A83E-128B-4B5F-9748-372CBA13EFD0}"/>
    <cellStyle name="Normal 6 2 6 6" xfId="18164" xr:uid="{3AEBC996-704D-4A7B-9CEC-FD75D42221D0}"/>
    <cellStyle name="Normal 6 2 7" xfId="1398" xr:uid="{7F651F87-5606-48AA-8E98-53318E0345B7}"/>
    <cellStyle name="Normal 6 2 7 2" xfId="2454" xr:uid="{15FC2CD0-42AB-49EF-B5C8-DFA313ED1BB7}"/>
    <cellStyle name="Normal 6 2 7 2 2" xfId="4566" xr:uid="{9C1DC13E-2229-4727-BAE4-06B73C77B17E}"/>
    <cellStyle name="Normal 6 2 7 2 2 2" xfId="8792" xr:uid="{3FCC3707-7CBB-4C1B-AD3C-7014FBF0B506}"/>
    <cellStyle name="Normal 6 2 7 2 2 2 2" xfId="17240" xr:uid="{3D306D09-F017-4FDB-9156-151573C8A5AC}"/>
    <cellStyle name="Normal 6 2 7 2 2 2 2 2" xfId="34180" xr:uid="{03ED100F-5A4B-402B-83CC-A28259046AC0}"/>
    <cellStyle name="Normal 6 2 7 2 2 2 3" xfId="25732" xr:uid="{FD215A18-7FB5-4B89-A7F2-244913899DD0}"/>
    <cellStyle name="Normal 6 2 7 2 2 3" xfId="13016" xr:uid="{CEB40370-6418-4558-8173-78AE593FFCC2}"/>
    <cellStyle name="Normal 6 2 7 2 2 3 2" xfId="29956" xr:uid="{12CC55D6-D1AD-4C8F-A407-C8130AB502EB}"/>
    <cellStyle name="Normal 6 2 7 2 2 4" xfId="21508" xr:uid="{DD517EA4-822A-432E-8117-28F9084F8A12}"/>
    <cellStyle name="Normal 6 2 7 2 3" xfId="6680" xr:uid="{EFA48001-2B44-44D3-AA4E-80CE62E737CF}"/>
    <cellStyle name="Normal 6 2 7 2 3 2" xfId="15128" xr:uid="{0659A7F5-F533-4E17-A92B-CB1AFE59146A}"/>
    <cellStyle name="Normal 6 2 7 2 3 2 2" xfId="32068" xr:uid="{30A48EC2-9C4D-4C74-9684-D8E8099A9138}"/>
    <cellStyle name="Normal 6 2 7 2 3 3" xfId="23620" xr:uid="{E1F46720-8BDC-4EE0-BF86-45E75557B628}"/>
    <cellStyle name="Normal 6 2 7 2 4" xfId="10904" xr:uid="{36ED9229-9157-41B4-9904-188E382BBAE1}"/>
    <cellStyle name="Normal 6 2 7 2 4 2" xfId="27844" xr:uid="{9CCB610C-B562-4211-B62D-4982F8B4BA51}"/>
    <cellStyle name="Normal 6 2 7 2 5" xfId="19396" xr:uid="{95A387EF-A228-437F-9A8A-2E8F135DE497}"/>
    <cellStyle name="Normal 6 2 7 3" xfId="3510" xr:uid="{26141214-A083-4197-B3A5-B5FB7649E591}"/>
    <cellStyle name="Normal 6 2 7 3 2" xfId="7736" xr:uid="{725B9A5E-C357-4CB0-BF43-F784BB2D14D2}"/>
    <cellStyle name="Normal 6 2 7 3 2 2" xfId="16184" xr:uid="{14DD90F5-9BAA-4BC0-91DA-8E3ABBCB564F}"/>
    <cellStyle name="Normal 6 2 7 3 2 2 2" xfId="33124" xr:uid="{B07ADD1A-E89D-4638-94D0-B8282E9DB917}"/>
    <cellStyle name="Normal 6 2 7 3 2 3" xfId="24676" xr:uid="{2765C2DC-5B52-447C-915D-0DD08F1F95A5}"/>
    <cellStyle name="Normal 6 2 7 3 3" xfId="11960" xr:uid="{80080026-43D7-45FB-AA5E-AA60F2DF7CF1}"/>
    <cellStyle name="Normal 6 2 7 3 3 2" xfId="28900" xr:uid="{3FD29804-369C-464E-9F4E-89FE9579BF1E}"/>
    <cellStyle name="Normal 6 2 7 3 4" xfId="20452" xr:uid="{D04326AE-A194-4AD9-B0C7-306021C3A30C}"/>
    <cellStyle name="Normal 6 2 7 4" xfId="5624" xr:uid="{656935E9-A8D0-40D3-89AD-18699A0583BF}"/>
    <cellStyle name="Normal 6 2 7 4 2" xfId="14072" xr:uid="{E4FB9C44-81B9-4143-875B-A7466F98F4FC}"/>
    <cellStyle name="Normal 6 2 7 4 2 2" xfId="31012" xr:uid="{3FA6FD4B-0D7A-453E-A243-0675BC9ACF7E}"/>
    <cellStyle name="Normal 6 2 7 4 3" xfId="22564" xr:uid="{C9CFC893-CA91-4F66-91CF-5984A1BEA931}"/>
    <cellStyle name="Normal 6 2 7 5" xfId="9848" xr:uid="{472D07DC-A488-409A-8CB4-3E6F4EC1223E}"/>
    <cellStyle name="Normal 6 2 7 5 2" xfId="26788" xr:uid="{9F4B5538-EEC4-4129-A2B1-176C1D4E3C26}"/>
    <cellStyle name="Normal 6 2 7 6" xfId="18340" xr:uid="{9C74AC91-E798-470E-97CD-9F168993809E}"/>
    <cellStyle name="Normal 6 2 8" xfId="1574" xr:uid="{BD5EC4FE-3D79-4064-A051-D85DD2CD96C0}"/>
    <cellStyle name="Normal 6 2 8 2" xfId="3686" xr:uid="{85FAFE63-0EFD-4B25-88D8-C19B521D593B}"/>
    <cellStyle name="Normal 6 2 8 2 2" xfId="7912" xr:uid="{A0A6CA37-DE2C-457C-8E28-03670758C7FC}"/>
    <cellStyle name="Normal 6 2 8 2 2 2" xfId="16360" xr:uid="{F18327BC-457D-4379-8240-580C158EC40F}"/>
    <cellStyle name="Normal 6 2 8 2 2 2 2" xfId="33300" xr:uid="{350A74CD-262B-4322-BFC6-E92CE11628FE}"/>
    <cellStyle name="Normal 6 2 8 2 2 3" xfId="24852" xr:uid="{E3D6D7E5-EC1F-46B2-82B1-27182049AF78}"/>
    <cellStyle name="Normal 6 2 8 2 3" xfId="12136" xr:uid="{99C42050-8D9F-4C3A-B765-85EB26574FA9}"/>
    <cellStyle name="Normal 6 2 8 2 3 2" xfId="29076" xr:uid="{A8BA88E9-B568-4DD8-B84D-AED2D60C1E25}"/>
    <cellStyle name="Normal 6 2 8 2 4" xfId="20628" xr:uid="{6AC945FD-7FEF-47DD-A9AA-429CB1B6E4B5}"/>
    <cellStyle name="Normal 6 2 8 3" xfId="5800" xr:uid="{C9E9CF54-671A-4D30-8883-1E715186A756}"/>
    <cellStyle name="Normal 6 2 8 3 2" xfId="14248" xr:uid="{103CA544-DB01-49BB-B937-3CE56E186055}"/>
    <cellStyle name="Normal 6 2 8 3 2 2" xfId="31188" xr:uid="{61603556-5F32-4684-BBBE-6AF71CF15406}"/>
    <cellStyle name="Normal 6 2 8 3 3" xfId="22740" xr:uid="{B7D21DCB-F3AE-4FBE-B08D-F11E26B30D8C}"/>
    <cellStyle name="Normal 6 2 8 4" xfId="10024" xr:uid="{513C52DC-06CA-4698-87C4-7A290312CA61}"/>
    <cellStyle name="Normal 6 2 8 4 2" xfId="26964" xr:uid="{7457CD8A-0418-4233-9333-DFC049A04FF5}"/>
    <cellStyle name="Normal 6 2 8 5" xfId="18516" xr:uid="{93EBBADD-4623-4097-8FF8-90DA480B86BA}"/>
    <cellStyle name="Normal 6 2 9" xfId="2630" xr:uid="{53AE88D8-21B3-4A3E-B2F4-9C9E15C89A4F}"/>
    <cellStyle name="Normal 6 2 9 2" xfId="6856" xr:uid="{9A665672-0510-435B-977F-8BEE96BC7035}"/>
    <cellStyle name="Normal 6 2 9 2 2" xfId="15304" xr:uid="{9D17BA2D-FB5A-4341-AB74-88BBAF3FE383}"/>
    <cellStyle name="Normal 6 2 9 2 2 2" xfId="32244" xr:uid="{86B8C5DC-2C61-4B21-8B37-25E4A295C461}"/>
    <cellStyle name="Normal 6 2 9 2 3" xfId="23796" xr:uid="{35939230-98A3-4F77-82E2-CDFE7B331ED7}"/>
    <cellStyle name="Normal 6 2 9 3" xfId="11080" xr:uid="{4BD2889E-095F-47C2-A939-3CD67A0D783F}"/>
    <cellStyle name="Normal 6 2 9 3 2" xfId="28020" xr:uid="{1AE943E3-96A2-41E8-AE9B-628F8C6B9D06}"/>
    <cellStyle name="Normal 6 2 9 4" xfId="19572" xr:uid="{E3196813-0871-4B68-816C-46DA6986603C}"/>
    <cellStyle name="Normal 6 3" xfId="396" xr:uid="{A2DFF604-A2B8-422D-85A2-9E211932B67A}"/>
    <cellStyle name="Normal 6 3 10" xfId="4746" xr:uid="{BA16FF67-93FE-4843-9E9B-0E8CEFFFE077}"/>
    <cellStyle name="Normal 6 3 10 2" xfId="13195" xr:uid="{43F220CA-604D-42D4-8196-5BDFCE033B42}"/>
    <cellStyle name="Normal 6 3 10 2 2" xfId="30135" xr:uid="{096815D0-183A-40CD-8C9B-57ADE24B4C54}"/>
    <cellStyle name="Normal 6 3 10 3" xfId="21687" xr:uid="{FE395341-D64D-4509-9F5D-CF7C87C82A3C}"/>
    <cellStyle name="Normal 6 3 11" xfId="8971" xr:uid="{27A2F6DC-BB8C-47E4-AFA1-073A85B058C0}"/>
    <cellStyle name="Normal 6 3 11 2" xfId="25911" xr:uid="{747ED152-A572-49D0-80E2-4868E23F9ED3}"/>
    <cellStyle name="Normal 6 3 12" xfId="17463" xr:uid="{805E8221-037C-4E29-AF60-2A213B86B56E}"/>
    <cellStyle name="Normal 6 3 2" xfId="397" xr:uid="{F5A97B93-BCFF-4D3B-9EF3-69E3D52192EF}"/>
    <cellStyle name="Normal 6 3 2 10" xfId="17464" xr:uid="{3AA2908D-3BA8-43EA-AC4B-8FEAE6509B32}"/>
    <cellStyle name="Normal 6 3 2 2" xfId="692" xr:uid="{43A6D6E8-1990-4C4C-8742-F832564082D1}"/>
    <cellStyle name="Normal 6 3 2 2 2" xfId="1044" xr:uid="{AD0C6DDA-641D-4832-A396-0EE5DA488FA0}"/>
    <cellStyle name="Normal 6 3 2 2 2 2" xfId="2106" xr:uid="{85664FF1-9E20-4D0A-A8A0-3499CBB152AA}"/>
    <cellStyle name="Normal 6 3 2 2 2 2 2" xfId="4218" xr:uid="{D9698FC5-9E48-4340-A298-F97152539020}"/>
    <cellStyle name="Normal 6 3 2 2 2 2 2 2" xfId="8444" xr:uid="{AF3DE5F1-1283-4F9F-822A-A3E54ED52589}"/>
    <cellStyle name="Normal 6 3 2 2 2 2 2 2 2" xfId="16892" xr:uid="{EC571012-BD3D-4ACE-9703-CA1616B024D9}"/>
    <cellStyle name="Normal 6 3 2 2 2 2 2 2 2 2" xfId="33832" xr:uid="{707CD5B7-CE72-4D61-A969-F461C8175895}"/>
    <cellStyle name="Normal 6 3 2 2 2 2 2 2 3" xfId="25384" xr:uid="{68609C26-82A4-4FC1-A2D0-E6BFC0EEE5A6}"/>
    <cellStyle name="Normal 6 3 2 2 2 2 2 3" xfId="12668" xr:uid="{8F87C81B-8E80-4576-A1E4-F9F0E181DCF1}"/>
    <cellStyle name="Normal 6 3 2 2 2 2 2 3 2" xfId="29608" xr:uid="{9411591F-C482-4218-B28E-141EA95A4B4C}"/>
    <cellStyle name="Normal 6 3 2 2 2 2 2 4" xfId="21160" xr:uid="{55F1575F-CB3B-41E7-8361-E9F62EDEA67F}"/>
    <cellStyle name="Normal 6 3 2 2 2 2 3" xfId="6332" xr:uid="{E80FD0D9-6DC9-42D2-8C98-F122BED97E12}"/>
    <cellStyle name="Normal 6 3 2 2 2 2 3 2" xfId="14780" xr:uid="{7FCAB98E-3B52-49EE-8E1C-71EC4C346717}"/>
    <cellStyle name="Normal 6 3 2 2 2 2 3 2 2" xfId="31720" xr:uid="{D441A94C-92DB-4E75-911A-E6B75848890D}"/>
    <cellStyle name="Normal 6 3 2 2 2 2 3 3" xfId="23272" xr:uid="{2F1EAE67-F266-4FDB-A577-80EE81D35FFC}"/>
    <cellStyle name="Normal 6 3 2 2 2 2 4" xfId="10556" xr:uid="{50E2E832-43BD-41AE-8A7A-6375B49D34F7}"/>
    <cellStyle name="Normal 6 3 2 2 2 2 4 2" xfId="27496" xr:uid="{5036B95C-2505-459D-9213-88CE70669BDB}"/>
    <cellStyle name="Normal 6 3 2 2 2 2 5" xfId="19048" xr:uid="{FD34E1DC-E7CC-49EE-9743-498910742A90}"/>
    <cellStyle name="Normal 6 3 2 2 2 3" xfId="3162" xr:uid="{A8540F33-C79F-4E22-B3D2-D4738A2E9788}"/>
    <cellStyle name="Normal 6 3 2 2 2 3 2" xfId="7388" xr:uid="{AD708888-DFB4-4069-A8FE-09C82D8DC1B1}"/>
    <cellStyle name="Normal 6 3 2 2 2 3 2 2" xfId="15836" xr:uid="{DA87E8CB-2CCA-4EC0-BFB4-59E815D5CB32}"/>
    <cellStyle name="Normal 6 3 2 2 2 3 2 2 2" xfId="32776" xr:uid="{5B4317AC-37F8-4971-8259-0F765CCDBF36}"/>
    <cellStyle name="Normal 6 3 2 2 2 3 2 3" xfId="24328" xr:uid="{84877877-7AAE-4C31-969A-8F2EAFCFC73C}"/>
    <cellStyle name="Normal 6 3 2 2 2 3 3" xfId="11612" xr:uid="{E073CA78-6618-4ABC-8DF7-D69F3DF835C3}"/>
    <cellStyle name="Normal 6 3 2 2 2 3 3 2" xfId="28552" xr:uid="{3C680BFF-E289-4BA9-8835-8F2989222E22}"/>
    <cellStyle name="Normal 6 3 2 2 2 3 4" xfId="20104" xr:uid="{5C60E6B1-34A5-40E3-8C68-5E68DD3D14B9}"/>
    <cellStyle name="Normal 6 3 2 2 2 4" xfId="5276" xr:uid="{CB0EC6D8-3087-4194-83B5-04696D89A5A3}"/>
    <cellStyle name="Normal 6 3 2 2 2 4 2" xfId="13724" xr:uid="{E84AC9F4-2B6A-4104-93DC-9506859A1891}"/>
    <cellStyle name="Normal 6 3 2 2 2 4 2 2" xfId="30664" xr:uid="{5B3F0AF2-00F9-411D-A4D0-9C17994AE135}"/>
    <cellStyle name="Normal 6 3 2 2 2 4 3" xfId="22216" xr:uid="{239F485B-4D5C-4B6E-A1F7-61C45168A5FA}"/>
    <cellStyle name="Normal 6 3 2 2 2 5" xfId="9500" xr:uid="{92B5F1A6-7301-4471-AD3B-8621EA2BC756}"/>
    <cellStyle name="Normal 6 3 2 2 2 5 2" xfId="26440" xr:uid="{5BD094EC-5CD1-44E8-B91D-FFD132D05687}"/>
    <cellStyle name="Normal 6 3 2 2 2 6" xfId="17992" xr:uid="{A8400C3D-04EE-4FE2-8DA6-217E4AB632B9}"/>
    <cellStyle name="Normal 6 3 2 2 3" xfId="1754" xr:uid="{F0CB7452-34D9-4110-A515-7F0AF1FC9787}"/>
    <cellStyle name="Normal 6 3 2 2 3 2" xfId="3866" xr:uid="{CE0C5D86-3300-4190-B982-E8285D00B61F}"/>
    <cellStyle name="Normal 6 3 2 2 3 2 2" xfId="8092" xr:uid="{14530757-20F7-447F-BF77-5AFC06E16440}"/>
    <cellStyle name="Normal 6 3 2 2 3 2 2 2" xfId="16540" xr:uid="{EDA59E61-C809-407E-A27C-A0C138B8EFDF}"/>
    <cellStyle name="Normal 6 3 2 2 3 2 2 2 2" xfId="33480" xr:uid="{1AFB173F-6FAC-4A4E-9273-4AF825F35CA9}"/>
    <cellStyle name="Normal 6 3 2 2 3 2 2 3" xfId="25032" xr:uid="{DAE3EA1E-A0FF-45A6-AE8E-DD46BE900FED}"/>
    <cellStyle name="Normal 6 3 2 2 3 2 3" xfId="12316" xr:uid="{5F2102DD-B2D9-48A4-96DC-66FECC8AD209}"/>
    <cellStyle name="Normal 6 3 2 2 3 2 3 2" xfId="29256" xr:uid="{137F227F-AD70-41B2-A27E-9B4469381F42}"/>
    <cellStyle name="Normal 6 3 2 2 3 2 4" xfId="20808" xr:uid="{E40E7C78-093D-4DC7-B128-10FF5F9F7D8D}"/>
    <cellStyle name="Normal 6 3 2 2 3 3" xfId="5980" xr:uid="{42531373-D4B8-4397-9300-E5F49EE5DCB1}"/>
    <cellStyle name="Normal 6 3 2 2 3 3 2" xfId="14428" xr:uid="{177BD50C-6DE1-48BE-845A-2884A6ED6333}"/>
    <cellStyle name="Normal 6 3 2 2 3 3 2 2" xfId="31368" xr:uid="{0F5998E9-58F5-4862-97A9-B65F16DCA463}"/>
    <cellStyle name="Normal 6 3 2 2 3 3 3" xfId="22920" xr:uid="{39AC7199-4442-4F56-8A7D-206CC49EAA9C}"/>
    <cellStyle name="Normal 6 3 2 2 3 4" xfId="10204" xr:uid="{82E99B38-B436-443D-B07E-644D724E7F82}"/>
    <cellStyle name="Normal 6 3 2 2 3 4 2" xfId="27144" xr:uid="{1534DF2C-6D72-478D-AF46-C58A2DAF3D2F}"/>
    <cellStyle name="Normal 6 3 2 2 3 5" xfId="18696" xr:uid="{F2451464-98C7-4DA2-8258-E8456A4684DC}"/>
    <cellStyle name="Normal 6 3 2 2 4" xfId="2810" xr:uid="{B00C826D-29EB-4C4E-94E9-D7AE604BCD68}"/>
    <cellStyle name="Normal 6 3 2 2 4 2" xfId="7036" xr:uid="{0749DC9B-704C-412C-B523-7996F47D8F60}"/>
    <cellStyle name="Normal 6 3 2 2 4 2 2" xfId="15484" xr:uid="{AAA9F19D-F7D4-40D1-858A-3B302EA17839}"/>
    <cellStyle name="Normal 6 3 2 2 4 2 2 2" xfId="32424" xr:uid="{033F28F5-1B29-46F9-A349-0BDB63667DDC}"/>
    <cellStyle name="Normal 6 3 2 2 4 2 3" xfId="23976" xr:uid="{F9E298ED-9D42-44B4-A412-A74B40A62B38}"/>
    <cellStyle name="Normal 6 3 2 2 4 3" xfId="11260" xr:uid="{A60A1031-CEC7-42C5-A9F9-90E5B7C02850}"/>
    <cellStyle name="Normal 6 3 2 2 4 3 2" xfId="28200" xr:uid="{D92D1492-BA29-46AA-9B83-016EAED2E151}"/>
    <cellStyle name="Normal 6 3 2 2 4 4" xfId="19752" xr:uid="{6B6DB7B6-FAD8-426B-8444-797DCD2750E3}"/>
    <cellStyle name="Normal 6 3 2 2 5" xfId="4924" xr:uid="{73B7AFAF-7A09-4616-A2B8-4F3E5232C6E5}"/>
    <cellStyle name="Normal 6 3 2 2 5 2" xfId="13372" xr:uid="{04F97BD1-7904-42BE-8849-5633EAD673DA}"/>
    <cellStyle name="Normal 6 3 2 2 5 2 2" xfId="30312" xr:uid="{995C5ABC-3265-4AC2-B46B-C1573BBC442E}"/>
    <cellStyle name="Normal 6 3 2 2 5 3" xfId="21864" xr:uid="{CF29EC98-4EAB-4272-B11B-B03C082A3BA2}"/>
    <cellStyle name="Normal 6 3 2 2 6" xfId="9148" xr:uid="{3F2DAEFC-561B-4FD8-BD57-70249E03CE6E}"/>
    <cellStyle name="Normal 6 3 2 2 6 2" xfId="26088" xr:uid="{6F6075BF-FAF5-4637-BD29-6A5C414F8D91}"/>
    <cellStyle name="Normal 6 3 2 2 7" xfId="17640" xr:uid="{BAE6BAC1-B228-4F64-81C2-216716B9EB8B}"/>
    <cellStyle name="Normal 6 3 2 3" xfId="868" xr:uid="{E126678D-546E-4FDF-BA5B-BED5FDD7AFE9}"/>
    <cellStyle name="Normal 6 3 2 3 2" xfId="1930" xr:uid="{9715FF92-471F-4F9D-896B-22460FD6FCB1}"/>
    <cellStyle name="Normal 6 3 2 3 2 2" xfId="4042" xr:uid="{0489495A-4D15-4D3D-8AE2-6CA670A90AB2}"/>
    <cellStyle name="Normal 6 3 2 3 2 2 2" xfId="8268" xr:uid="{39D245B6-403B-4190-B9FC-DFE0FD7AA76D}"/>
    <cellStyle name="Normal 6 3 2 3 2 2 2 2" xfId="16716" xr:uid="{940A7FDC-4ADE-4CEB-9680-D315AB6CF6AE}"/>
    <cellStyle name="Normal 6 3 2 3 2 2 2 2 2" xfId="33656" xr:uid="{8A806C7B-4A30-44EF-9860-110543DB1D59}"/>
    <cellStyle name="Normal 6 3 2 3 2 2 2 3" xfId="25208" xr:uid="{62113D5B-907F-49E9-9A09-59878261C1A8}"/>
    <cellStyle name="Normal 6 3 2 3 2 2 3" xfId="12492" xr:uid="{88EAA049-0203-4CCB-8732-21EDCE06C87A}"/>
    <cellStyle name="Normal 6 3 2 3 2 2 3 2" xfId="29432" xr:uid="{8F80937F-799D-409C-BC83-E195B0EA0502}"/>
    <cellStyle name="Normal 6 3 2 3 2 2 4" xfId="20984" xr:uid="{943AD084-5367-49BA-9876-96B388FCE669}"/>
    <cellStyle name="Normal 6 3 2 3 2 3" xfId="6156" xr:uid="{895DB1B1-F1A2-4905-9C64-9AC230E817CD}"/>
    <cellStyle name="Normal 6 3 2 3 2 3 2" xfId="14604" xr:uid="{871785FC-C1B7-423F-974B-3A7B83711959}"/>
    <cellStyle name="Normal 6 3 2 3 2 3 2 2" xfId="31544" xr:uid="{8EEDC115-499D-4928-A9D5-8D0F7EF6AE6D}"/>
    <cellStyle name="Normal 6 3 2 3 2 3 3" xfId="23096" xr:uid="{DB40D396-E5D8-4595-B6B9-D95C29465C7B}"/>
    <cellStyle name="Normal 6 3 2 3 2 4" xfId="10380" xr:uid="{C49A3067-DC1F-494B-87F2-995B96C18887}"/>
    <cellStyle name="Normal 6 3 2 3 2 4 2" xfId="27320" xr:uid="{C40EC976-8C36-4DE3-835A-C3FDABC2D64B}"/>
    <cellStyle name="Normal 6 3 2 3 2 5" xfId="18872" xr:uid="{127C806E-E9F2-4880-8270-601FF876A9A7}"/>
    <cellStyle name="Normal 6 3 2 3 3" xfId="2986" xr:uid="{735835E8-20D8-4471-B0A4-5529776439AC}"/>
    <cellStyle name="Normal 6 3 2 3 3 2" xfId="7212" xr:uid="{E1B52D42-8EC4-4558-B4A8-84F1E839E9D3}"/>
    <cellStyle name="Normal 6 3 2 3 3 2 2" xfId="15660" xr:uid="{C33DEE13-3113-4AA0-B4BC-8BB495A5E3C2}"/>
    <cellStyle name="Normal 6 3 2 3 3 2 2 2" xfId="32600" xr:uid="{B1FC4EAE-F0CB-4E02-B1FA-04394F32BE19}"/>
    <cellStyle name="Normal 6 3 2 3 3 2 3" xfId="24152" xr:uid="{04B9102C-D65B-44D7-AB11-FA15A6A0B11A}"/>
    <cellStyle name="Normal 6 3 2 3 3 3" xfId="11436" xr:uid="{51D2617A-D2D7-44CC-88DD-E13C275370AB}"/>
    <cellStyle name="Normal 6 3 2 3 3 3 2" xfId="28376" xr:uid="{03733FCD-321F-42E5-9FCF-4DEA8FE67D2A}"/>
    <cellStyle name="Normal 6 3 2 3 3 4" xfId="19928" xr:uid="{3F5527FB-9F61-43E2-9604-8860E6AF68E3}"/>
    <cellStyle name="Normal 6 3 2 3 4" xfId="5100" xr:uid="{B43B00E0-63FA-4A1E-9613-15D15C4C1EED}"/>
    <cellStyle name="Normal 6 3 2 3 4 2" xfId="13548" xr:uid="{DF7C468A-F75E-4234-B64B-509AC70D1249}"/>
    <cellStyle name="Normal 6 3 2 3 4 2 2" xfId="30488" xr:uid="{99248936-0C68-4B6B-AAB9-63E05365B033}"/>
    <cellStyle name="Normal 6 3 2 3 4 3" xfId="22040" xr:uid="{39B83F7F-7B14-437C-A778-60514081A15F}"/>
    <cellStyle name="Normal 6 3 2 3 5" xfId="9324" xr:uid="{EC4D1D92-60D4-4C7A-8301-12F9BFE2B9D5}"/>
    <cellStyle name="Normal 6 3 2 3 5 2" xfId="26264" xr:uid="{A5610E5A-40F6-4072-AB5D-0B36B7BD180A}"/>
    <cellStyle name="Normal 6 3 2 3 6" xfId="17816" xr:uid="{D9BA3FF8-D153-4F85-9F04-BF35E7652C2D}"/>
    <cellStyle name="Normal 6 3 2 4" xfId="1220" xr:uid="{6FB1F74D-6320-4B24-A421-17CFE7F05A0B}"/>
    <cellStyle name="Normal 6 3 2 4 2" xfId="2282" xr:uid="{FCD6FEC3-AE34-4B1E-B82C-655616B07F8E}"/>
    <cellStyle name="Normal 6 3 2 4 2 2" xfId="4394" xr:uid="{7BC7CC7B-106F-4B70-BBBF-D3ADF170436B}"/>
    <cellStyle name="Normal 6 3 2 4 2 2 2" xfId="8620" xr:uid="{E0E3B24F-1091-4864-A71B-6FBDB7C75155}"/>
    <cellStyle name="Normal 6 3 2 4 2 2 2 2" xfId="17068" xr:uid="{60182667-6665-423A-90E8-BCA4C6609A64}"/>
    <cellStyle name="Normal 6 3 2 4 2 2 2 2 2" xfId="34008" xr:uid="{E8A5E368-7C66-43D9-8F69-28657B33F6D8}"/>
    <cellStyle name="Normal 6 3 2 4 2 2 2 3" xfId="25560" xr:uid="{24E66FD6-9F38-4B97-8F7F-8E3F636DC732}"/>
    <cellStyle name="Normal 6 3 2 4 2 2 3" xfId="12844" xr:uid="{A6354057-39B7-47F6-9231-5261C9880334}"/>
    <cellStyle name="Normal 6 3 2 4 2 2 3 2" xfId="29784" xr:uid="{9392443B-ED13-4900-9720-47FFF409C45E}"/>
    <cellStyle name="Normal 6 3 2 4 2 2 4" xfId="21336" xr:uid="{7279A301-AAFA-4F9F-BEE4-B289875A92C7}"/>
    <cellStyle name="Normal 6 3 2 4 2 3" xfId="6508" xr:uid="{7C9492FD-59FF-476F-B607-1244AAF044D9}"/>
    <cellStyle name="Normal 6 3 2 4 2 3 2" xfId="14956" xr:uid="{BF7163FC-87D4-4194-BE89-5CA31B310303}"/>
    <cellStyle name="Normal 6 3 2 4 2 3 2 2" xfId="31896" xr:uid="{6164EC0A-42F4-43BE-B1C1-90B40720C0D4}"/>
    <cellStyle name="Normal 6 3 2 4 2 3 3" xfId="23448" xr:uid="{C4327931-EC20-49E2-83AB-BECB473C454B}"/>
    <cellStyle name="Normal 6 3 2 4 2 4" xfId="10732" xr:uid="{A192D9CC-5FE8-4785-9B0C-A3413CE836B2}"/>
    <cellStyle name="Normal 6 3 2 4 2 4 2" xfId="27672" xr:uid="{E5C58430-DBDB-4DC4-A74B-63F14DD0A068}"/>
    <cellStyle name="Normal 6 3 2 4 2 5" xfId="19224" xr:uid="{D1A81EF1-41E9-431A-96A7-976016569751}"/>
    <cellStyle name="Normal 6 3 2 4 3" xfId="3338" xr:uid="{E1F2F9EF-3EBE-4EDF-9610-5BCB8333F4E6}"/>
    <cellStyle name="Normal 6 3 2 4 3 2" xfId="7564" xr:uid="{2D4890B4-4C93-41A4-A780-C58AE40BC944}"/>
    <cellStyle name="Normal 6 3 2 4 3 2 2" xfId="16012" xr:uid="{CCBA9777-174E-4630-9FF8-912BC9F65D0A}"/>
    <cellStyle name="Normal 6 3 2 4 3 2 2 2" xfId="32952" xr:uid="{6F9DADE5-2E97-4792-AD8A-B7583452EF97}"/>
    <cellStyle name="Normal 6 3 2 4 3 2 3" xfId="24504" xr:uid="{7B0D959B-2CDD-44BE-A7DC-082ACAC98392}"/>
    <cellStyle name="Normal 6 3 2 4 3 3" xfId="11788" xr:uid="{F7737E0B-2AFF-4A6A-B45F-B7F1502128CE}"/>
    <cellStyle name="Normal 6 3 2 4 3 3 2" xfId="28728" xr:uid="{B0F8A832-868D-42A9-8E76-3BB8E251A1F4}"/>
    <cellStyle name="Normal 6 3 2 4 3 4" xfId="20280" xr:uid="{42663CE1-2B76-45BD-AA4B-4FB0EE0D4499}"/>
    <cellStyle name="Normal 6 3 2 4 4" xfId="5452" xr:uid="{529E82DE-DCBB-41B2-B460-6EA17363F83E}"/>
    <cellStyle name="Normal 6 3 2 4 4 2" xfId="13900" xr:uid="{9BAAA41B-7757-4445-B1D2-1BE7D23847E4}"/>
    <cellStyle name="Normal 6 3 2 4 4 2 2" xfId="30840" xr:uid="{FE55B511-2F36-4C5D-A09B-C033437569CC}"/>
    <cellStyle name="Normal 6 3 2 4 4 3" xfId="22392" xr:uid="{8361C31D-D68A-4CB1-BD02-4508946CC966}"/>
    <cellStyle name="Normal 6 3 2 4 5" xfId="9676" xr:uid="{0DC7DD1C-D9BB-4161-AE00-FD774B63009D}"/>
    <cellStyle name="Normal 6 3 2 4 5 2" xfId="26616" xr:uid="{842798C7-D941-43D1-B5B6-3BDBBBA27FC4}"/>
    <cellStyle name="Normal 6 3 2 4 6" xfId="18168" xr:uid="{8C86BF10-34AE-4100-A59C-7BB4681A2F2B}"/>
    <cellStyle name="Normal 6 3 2 5" xfId="1402" xr:uid="{4275E41D-C557-420E-B138-94A010C91F7A}"/>
    <cellStyle name="Normal 6 3 2 5 2" xfId="2458" xr:uid="{78CDFF43-3699-4A9A-B81A-C2D42D5C734A}"/>
    <cellStyle name="Normal 6 3 2 5 2 2" xfId="4570" xr:uid="{40C4949A-4678-4AC2-9FAD-CB495EE86ABB}"/>
    <cellStyle name="Normal 6 3 2 5 2 2 2" xfId="8796" xr:uid="{F801A9FD-95FF-4141-B4B5-8942F2A04085}"/>
    <cellStyle name="Normal 6 3 2 5 2 2 2 2" xfId="17244" xr:uid="{62151F7F-CAB0-4582-9E2D-C9486EABFA7A}"/>
    <cellStyle name="Normal 6 3 2 5 2 2 2 2 2" xfId="34184" xr:uid="{F2EA204E-9868-4F1F-A84C-C3C881B8D247}"/>
    <cellStyle name="Normal 6 3 2 5 2 2 2 3" xfId="25736" xr:uid="{52EF17F2-15F2-4212-8F9D-CBA0F9ADF7E2}"/>
    <cellStyle name="Normal 6 3 2 5 2 2 3" xfId="13020" xr:uid="{914DEEAE-798B-452C-8893-9450DDAE2CA1}"/>
    <cellStyle name="Normal 6 3 2 5 2 2 3 2" xfId="29960" xr:uid="{9FCCD657-DBE9-4588-85CC-6F7D9FEEE2FD}"/>
    <cellStyle name="Normal 6 3 2 5 2 2 4" xfId="21512" xr:uid="{E1298D18-90D9-4E9D-BB10-23DF93825CE8}"/>
    <cellStyle name="Normal 6 3 2 5 2 3" xfId="6684" xr:uid="{63081C87-B0F7-46E6-A4E7-F6A94F4A1F87}"/>
    <cellStyle name="Normal 6 3 2 5 2 3 2" xfId="15132" xr:uid="{82EB46C9-2970-4A86-8882-67137C368BEA}"/>
    <cellStyle name="Normal 6 3 2 5 2 3 2 2" xfId="32072" xr:uid="{C68FD709-ABCB-433D-8296-B2CFF0C06AE5}"/>
    <cellStyle name="Normal 6 3 2 5 2 3 3" xfId="23624" xr:uid="{3F646079-F081-4818-9790-AA0BACE059A8}"/>
    <cellStyle name="Normal 6 3 2 5 2 4" xfId="10908" xr:uid="{C63CD025-3002-4D84-9E74-3670FF22CDA1}"/>
    <cellStyle name="Normal 6 3 2 5 2 4 2" xfId="27848" xr:uid="{8DAAB7F1-2E2C-43D5-A7D0-2DCEA453966A}"/>
    <cellStyle name="Normal 6 3 2 5 2 5" xfId="19400" xr:uid="{7A8DF004-20E0-44C4-A317-69601609782A}"/>
    <cellStyle name="Normal 6 3 2 5 3" xfId="3514" xr:uid="{10095265-C942-4DA7-81E0-76D143AD6B09}"/>
    <cellStyle name="Normal 6 3 2 5 3 2" xfId="7740" xr:uid="{1A705450-4C74-4CE2-9EC4-F30B438DD867}"/>
    <cellStyle name="Normal 6 3 2 5 3 2 2" xfId="16188" xr:uid="{5521CB35-4DB4-4541-BDD5-3EE8521B08C2}"/>
    <cellStyle name="Normal 6 3 2 5 3 2 2 2" xfId="33128" xr:uid="{6B91714E-955E-465B-95C3-12672DDC140A}"/>
    <cellStyle name="Normal 6 3 2 5 3 2 3" xfId="24680" xr:uid="{2B36DE32-7B64-43A2-94C6-ABEE1A8E2999}"/>
    <cellStyle name="Normal 6 3 2 5 3 3" xfId="11964" xr:uid="{A3AF0A61-EE6C-4BAC-8683-3772D5E152E1}"/>
    <cellStyle name="Normal 6 3 2 5 3 3 2" xfId="28904" xr:uid="{91314F9C-7BE4-49CE-A36D-01FA240FF6CB}"/>
    <cellStyle name="Normal 6 3 2 5 3 4" xfId="20456" xr:uid="{E58859FF-444D-45E4-8788-63C29EEBA1E9}"/>
    <cellStyle name="Normal 6 3 2 5 4" xfId="5628" xr:uid="{2456706E-9DD1-4B23-8DBB-01B0AB42A967}"/>
    <cellStyle name="Normal 6 3 2 5 4 2" xfId="14076" xr:uid="{9EEE549E-8182-41C7-8ABB-E13F720BB613}"/>
    <cellStyle name="Normal 6 3 2 5 4 2 2" xfId="31016" xr:uid="{5D213AFB-BF54-464D-B09E-7BEA556BA90D}"/>
    <cellStyle name="Normal 6 3 2 5 4 3" xfId="22568" xr:uid="{3B874BE8-1F68-44E3-95EA-09510C03FD42}"/>
    <cellStyle name="Normal 6 3 2 5 5" xfId="9852" xr:uid="{0140411C-D949-4F90-9C0F-9DC1904BAE7C}"/>
    <cellStyle name="Normal 6 3 2 5 5 2" xfId="26792" xr:uid="{76ED49F9-F155-4B30-A0CF-6E9C4CDBE57B}"/>
    <cellStyle name="Normal 6 3 2 5 6" xfId="18344" xr:uid="{AE50952D-A50C-4D1A-B177-8F978E0E9A32}"/>
    <cellStyle name="Normal 6 3 2 6" xfId="1578" xr:uid="{5EE5F914-38B9-4A0F-A325-1EE57BB28544}"/>
    <cellStyle name="Normal 6 3 2 6 2" xfId="3690" xr:uid="{22D14F1C-F425-4881-B4F2-69094C98C480}"/>
    <cellStyle name="Normal 6 3 2 6 2 2" xfId="7916" xr:uid="{23AF9981-D7F5-46D8-BE4D-7DB02B2BC2DC}"/>
    <cellStyle name="Normal 6 3 2 6 2 2 2" xfId="16364" xr:uid="{574B2D9D-BB19-487A-81EF-1998FA678AB1}"/>
    <cellStyle name="Normal 6 3 2 6 2 2 2 2" xfId="33304" xr:uid="{2E90EBE0-E5DB-4793-B676-941B1FB1E6E6}"/>
    <cellStyle name="Normal 6 3 2 6 2 2 3" xfId="24856" xr:uid="{9E9BD582-E274-4E61-8CCB-C0E72D64B395}"/>
    <cellStyle name="Normal 6 3 2 6 2 3" xfId="12140" xr:uid="{DB611AEB-2A3D-4CD4-AE03-0ACE35988EBE}"/>
    <cellStyle name="Normal 6 3 2 6 2 3 2" xfId="29080" xr:uid="{941E74D5-2815-45BC-88B4-59798F74E862}"/>
    <cellStyle name="Normal 6 3 2 6 2 4" xfId="20632" xr:uid="{ED09B3D6-A2CD-412F-A6E7-1231342FFA3D}"/>
    <cellStyle name="Normal 6 3 2 6 3" xfId="5804" xr:uid="{2CDC1621-7B21-401F-8620-DC23B7362586}"/>
    <cellStyle name="Normal 6 3 2 6 3 2" xfId="14252" xr:uid="{A6D4225C-B088-40F1-A375-130C50F02ECA}"/>
    <cellStyle name="Normal 6 3 2 6 3 2 2" xfId="31192" xr:uid="{4604CF6E-CE8E-4E88-8F3D-2F498A9ADAD8}"/>
    <cellStyle name="Normal 6 3 2 6 3 3" xfId="22744" xr:uid="{CA80D9BD-F0BB-45E2-AD1A-3A1D523DE25F}"/>
    <cellStyle name="Normal 6 3 2 6 4" xfId="10028" xr:uid="{26C9DC6B-9D0D-40EE-88BB-581A49B17D93}"/>
    <cellStyle name="Normal 6 3 2 6 4 2" xfId="26968" xr:uid="{F19D6A35-DAB6-4152-8BFA-81567175151F}"/>
    <cellStyle name="Normal 6 3 2 6 5" xfId="18520" xr:uid="{D590ED5B-0756-4BEB-9555-1838A9EC29CE}"/>
    <cellStyle name="Normal 6 3 2 7" xfId="2634" xr:uid="{48A744CD-6052-43C0-A75A-B8E8D665CAE6}"/>
    <cellStyle name="Normal 6 3 2 7 2" xfId="6860" xr:uid="{9C06841A-5DEA-45C2-B28B-93ED9DCE17A2}"/>
    <cellStyle name="Normal 6 3 2 7 2 2" xfId="15308" xr:uid="{006EB2CE-6602-4627-B5EB-3125409C33D8}"/>
    <cellStyle name="Normal 6 3 2 7 2 2 2" xfId="32248" xr:uid="{50B57E99-AD21-4B1C-83FA-8DA12917C64C}"/>
    <cellStyle name="Normal 6 3 2 7 2 3" xfId="23800" xr:uid="{316F8BB0-609C-4430-8181-5C59D3162D7E}"/>
    <cellStyle name="Normal 6 3 2 7 3" xfId="11084" xr:uid="{D10569A9-12C4-4A84-ACCF-055069F868E4}"/>
    <cellStyle name="Normal 6 3 2 7 3 2" xfId="28024" xr:uid="{761A8394-2366-4FDB-8328-D67E2982B349}"/>
    <cellStyle name="Normal 6 3 2 7 4" xfId="19576" xr:uid="{65BCA18F-8F3B-4BF2-96AB-DA73498332B6}"/>
    <cellStyle name="Normal 6 3 2 8" xfId="4747" xr:uid="{7CE62A61-C7B7-4D86-8ED8-C2F9B917E069}"/>
    <cellStyle name="Normal 6 3 2 8 2" xfId="13196" xr:uid="{341370F2-D178-4B57-A843-D6713E350740}"/>
    <cellStyle name="Normal 6 3 2 8 2 2" xfId="30136" xr:uid="{DA48FC4C-EA40-4E9C-B0F6-A57CC615A661}"/>
    <cellStyle name="Normal 6 3 2 8 3" xfId="21688" xr:uid="{8144AC8B-7158-46D8-A3CE-3F881265751C}"/>
    <cellStyle name="Normal 6 3 2 9" xfId="8972" xr:uid="{B989E8BF-266A-43F5-BEC5-8655E8D54585}"/>
    <cellStyle name="Normal 6 3 2 9 2" xfId="25912" xr:uid="{BB143E23-7C49-4E44-B392-29C8B7263CB6}"/>
    <cellStyle name="Normal 6 3 3" xfId="398" xr:uid="{253B01A7-AA98-4980-B96E-A002A8000E09}"/>
    <cellStyle name="Normal 6 3 3 10" xfId="17465" xr:uid="{0AD12785-78AA-4543-88EC-E712870B4507}"/>
    <cellStyle name="Normal 6 3 3 2" xfId="693" xr:uid="{E5F204B1-2D0C-4D8D-97AF-8EADBD1199B9}"/>
    <cellStyle name="Normal 6 3 3 2 2" xfId="1045" xr:uid="{440E452F-A727-477A-89DF-62BB17C68DFE}"/>
    <cellStyle name="Normal 6 3 3 2 2 2" xfId="2107" xr:uid="{E7D22437-29A5-47F1-B771-0AB95AEA158A}"/>
    <cellStyle name="Normal 6 3 3 2 2 2 2" xfId="4219" xr:uid="{129E604C-3347-4FBF-9933-4BBD4B19EF25}"/>
    <cellStyle name="Normal 6 3 3 2 2 2 2 2" xfId="8445" xr:uid="{C874D321-CD02-459A-A494-BD2B0ACAD58B}"/>
    <cellStyle name="Normal 6 3 3 2 2 2 2 2 2" xfId="16893" xr:uid="{D850AED4-A984-4C31-A08D-4AD0FD92D584}"/>
    <cellStyle name="Normal 6 3 3 2 2 2 2 2 2 2" xfId="33833" xr:uid="{163E9EDC-B349-4CE6-897D-3F02D8BD6FDE}"/>
    <cellStyle name="Normal 6 3 3 2 2 2 2 2 3" xfId="25385" xr:uid="{23E534FA-0705-4A77-A016-A7D0878D8E42}"/>
    <cellStyle name="Normal 6 3 3 2 2 2 2 3" xfId="12669" xr:uid="{5166F402-6A59-4CB2-A4FE-37BAED5B138E}"/>
    <cellStyle name="Normal 6 3 3 2 2 2 2 3 2" xfId="29609" xr:uid="{E3365CD0-A3D7-448F-81C6-702E886E2E6C}"/>
    <cellStyle name="Normal 6 3 3 2 2 2 2 4" xfId="21161" xr:uid="{49F7C607-7898-4964-8D4A-941564D66F0E}"/>
    <cellStyle name="Normal 6 3 3 2 2 2 3" xfId="6333" xr:uid="{CB9C8A9E-EF54-490F-B2A8-9A496AACCB4E}"/>
    <cellStyle name="Normal 6 3 3 2 2 2 3 2" xfId="14781" xr:uid="{0C409256-AD4E-48AB-81BA-5C7A5796A3DD}"/>
    <cellStyle name="Normal 6 3 3 2 2 2 3 2 2" xfId="31721" xr:uid="{A297DC3D-D4D0-4A97-9E25-662AFB5C3E3B}"/>
    <cellStyle name="Normal 6 3 3 2 2 2 3 3" xfId="23273" xr:uid="{9B286FAA-A258-43EC-9F46-8BFBB3A25E52}"/>
    <cellStyle name="Normal 6 3 3 2 2 2 4" xfId="10557" xr:uid="{67603ED2-0B91-4C7B-8277-27B73ABC6265}"/>
    <cellStyle name="Normal 6 3 3 2 2 2 4 2" xfId="27497" xr:uid="{1C46E3DF-9064-460D-9BD1-A41FB8C1A7FA}"/>
    <cellStyle name="Normal 6 3 3 2 2 2 5" xfId="19049" xr:uid="{BD411EDD-435A-412C-8823-7351786FBC3B}"/>
    <cellStyle name="Normal 6 3 3 2 2 3" xfId="3163" xr:uid="{6A9AD575-510F-4311-BF30-E8EB7EC923FF}"/>
    <cellStyle name="Normal 6 3 3 2 2 3 2" xfId="7389" xr:uid="{3707FD48-FD70-429F-AF07-063AC9DDC442}"/>
    <cellStyle name="Normal 6 3 3 2 2 3 2 2" xfId="15837" xr:uid="{7B1620E9-BF99-4AE3-AC5F-459C056C4456}"/>
    <cellStyle name="Normal 6 3 3 2 2 3 2 2 2" xfId="32777" xr:uid="{C29AD309-FFC7-4930-B9BB-422C8067C15B}"/>
    <cellStyle name="Normal 6 3 3 2 2 3 2 3" xfId="24329" xr:uid="{6CD36D29-A964-4C04-9DDF-C0D5D64DAA2E}"/>
    <cellStyle name="Normal 6 3 3 2 2 3 3" xfId="11613" xr:uid="{73FC9572-9F34-48E6-93DE-AB1AE6BE6D86}"/>
    <cellStyle name="Normal 6 3 3 2 2 3 3 2" xfId="28553" xr:uid="{BF9914DD-577D-4297-AB5A-74860C47B13B}"/>
    <cellStyle name="Normal 6 3 3 2 2 3 4" xfId="20105" xr:uid="{F6514DDE-57B6-4EB9-9077-55E6F2208665}"/>
    <cellStyle name="Normal 6 3 3 2 2 4" xfId="5277" xr:uid="{349E80D6-37BA-483F-B4F0-49AC556F2C90}"/>
    <cellStyle name="Normal 6 3 3 2 2 4 2" xfId="13725" xr:uid="{E1CC526F-5B41-4C0F-B007-970554E492BE}"/>
    <cellStyle name="Normal 6 3 3 2 2 4 2 2" xfId="30665" xr:uid="{C8BE6C21-4885-4A58-AA9A-7D8676BA31D4}"/>
    <cellStyle name="Normal 6 3 3 2 2 4 3" xfId="22217" xr:uid="{72B688FA-C107-45E8-B7C1-15BB052F8236}"/>
    <cellStyle name="Normal 6 3 3 2 2 5" xfId="9501" xr:uid="{439A0268-F9F0-4B77-848A-D998A67DE921}"/>
    <cellStyle name="Normal 6 3 3 2 2 5 2" xfId="26441" xr:uid="{A1ED06AE-FB38-4399-AA8F-954EFF687B3D}"/>
    <cellStyle name="Normal 6 3 3 2 2 6" xfId="17993" xr:uid="{847B22F1-4E4F-4F30-B9A3-2010FBB5DFA6}"/>
    <cellStyle name="Normal 6 3 3 2 3" xfId="1755" xr:uid="{72352F16-1F99-450D-8A09-B9BFD3863828}"/>
    <cellStyle name="Normal 6 3 3 2 3 2" xfId="3867" xr:uid="{3BC864CB-ABB7-4A34-B87D-812CD66C5E36}"/>
    <cellStyle name="Normal 6 3 3 2 3 2 2" xfId="8093" xr:uid="{2051CB99-6D43-411B-82B3-ADB041A59CAD}"/>
    <cellStyle name="Normal 6 3 3 2 3 2 2 2" xfId="16541" xr:uid="{8659DA4B-7278-4A32-955A-F489FAEA7509}"/>
    <cellStyle name="Normal 6 3 3 2 3 2 2 2 2" xfId="33481" xr:uid="{A7D17DDA-EAC4-41BB-8B94-77E8E6197FB3}"/>
    <cellStyle name="Normal 6 3 3 2 3 2 2 3" xfId="25033" xr:uid="{1FA9D7DB-1DD2-4DCE-A4DC-5A539FBCCA6C}"/>
    <cellStyle name="Normal 6 3 3 2 3 2 3" xfId="12317" xr:uid="{7D84C265-098B-4B0C-896C-3B9DB9CE632E}"/>
    <cellStyle name="Normal 6 3 3 2 3 2 3 2" xfId="29257" xr:uid="{32FEB7A9-FC2B-4069-91DE-9382B7BAFF69}"/>
    <cellStyle name="Normal 6 3 3 2 3 2 4" xfId="20809" xr:uid="{7A597EC8-A28A-4943-ABE4-B706E387243C}"/>
    <cellStyle name="Normal 6 3 3 2 3 3" xfId="5981" xr:uid="{18652ED3-2486-4CFF-8A5F-E15CF3B31A16}"/>
    <cellStyle name="Normal 6 3 3 2 3 3 2" xfId="14429" xr:uid="{1B1B319E-006C-4818-BDAD-D8A9026BBCE2}"/>
    <cellStyle name="Normal 6 3 3 2 3 3 2 2" xfId="31369" xr:uid="{E08BE80D-2295-4863-B394-C2A905655C6E}"/>
    <cellStyle name="Normal 6 3 3 2 3 3 3" xfId="22921" xr:uid="{A95B43B2-1300-4E24-8577-DE0231578722}"/>
    <cellStyle name="Normal 6 3 3 2 3 4" xfId="10205" xr:uid="{8A4327A8-263F-4DA5-AF37-58BEE8E3D87F}"/>
    <cellStyle name="Normal 6 3 3 2 3 4 2" xfId="27145" xr:uid="{83C12A19-3D04-44DC-A04F-0C7F50AC9F1C}"/>
    <cellStyle name="Normal 6 3 3 2 3 5" xfId="18697" xr:uid="{76052F5D-B9EA-4C39-872F-34FB3DE36BA2}"/>
    <cellStyle name="Normal 6 3 3 2 4" xfId="2811" xr:uid="{0C15C87B-9098-4416-AAD8-58886052B6AA}"/>
    <cellStyle name="Normal 6 3 3 2 4 2" xfId="7037" xr:uid="{FB72A872-9E51-4A53-A424-5E8EF2CF0FE4}"/>
    <cellStyle name="Normal 6 3 3 2 4 2 2" xfId="15485" xr:uid="{6302E1CB-5833-482E-BE16-68E71FEE534F}"/>
    <cellStyle name="Normal 6 3 3 2 4 2 2 2" xfId="32425" xr:uid="{9E2BA9C4-1A68-4611-B352-6A5DC71D29ED}"/>
    <cellStyle name="Normal 6 3 3 2 4 2 3" xfId="23977" xr:uid="{AAAB07E1-FCDD-409E-9CF5-0A9F55F7D90F}"/>
    <cellStyle name="Normal 6 3 3 2 4 3" xfId="11261" xr:uid="{CDE3A602-6517-47B0-8FC4-60662604D541}"/>
    <cellStyle name="Normal 6 3 3 2 4 3 2" xfId="28201" xr:uid="{40558F9D-4BA4-4FD0-AAD6-503E64A99D84}"/>
    <cellStyle name="Normal 6 3 3 2 4 4" xfId="19753" xr:uid="{E09045F8-7742-4BD7-BB05-B8867952A427}"/>
    <cellStyle name="Normal 6 3 3 2 5" xfId="4925" xr:uid="{5546CD54-9BE5-4D64-AB73-4A203134CE30}"/>
    <cellStyle name="Normal 6 3 3 2 5 2" xfId="13373" xr:uid="{26858B25-8E85-4B3B-8075-0BCDB93E5FA8}"/>
    <cellStyle name="Normal 6 3 3 2 5 2 2" xfId="30313" xr:uid="{88ED58C0-B654-4B3E-9483-49FB007692A3}"/>
    <cellStyle name="Normal 6 3 3 2 5 3" xfId="21865" xr:uid="{57355B63-F6D3-403D-B384-B34658602EBA}"/>
    <cellStyle name="Normal 6 3 3 2 6" xfId="9149" xr:uid="{8F0F7362-E48C-479E-A2D0-C58C366DEA9C}"/>
    <cellStyle name="Normal 6 3 3 2 6 2" xfId="26089" xr:uid="{4CA86E53-1F88-4345-ACF0-092638206F01}"/>
    <cellStyle name="Normal 6 3 3 2 7" xfId="17641" xr:uid="{515CBC4E-6AFA-4DAF-AD63-F6E39FF64E60}"/>
    <cellStyle name="Normal 6 3 3 3" xfId="869" xr:uid="{CFBE2E05-1C74-42DB-A144-535D386748EC}"/>
    <cellStyle name="Normal 6 3 3 3 2" xfId="1931" xr:uid="{87B09EE9-C5FC-47BE-8329-F1355EF7241E}"/>
    <cellStyle name="Normal 6 3 3 3 2 2" xfId="4043" xr:uid="{D1A6AD89-2F72-4BDF-8742-4D62307C6911}"/>
    <cellStyle name="Normal 6 3 3 3 2 2 2" xfId="8269" xr:uid="{9B016900-8F86-4582-AD9A-0B5AA3A90916}"/>
    <cellStyle name="Normal 6 3 3 3 2 2 2 2" xfId="16717" xr:uid="{9B3A8BA2-9ECC-4B3F-8306-579E9B9D299B}"/>
    <cellStyle name="Normal 6 3 3 3 2 2 2 2 2" xfId="33657" xr:uid="{DC0AA160-D030-4F3A-A493-E37CBBD49AA5}"/>
    <cellStyle name="Normal 6 3 3 3 2 2 2 3" xfId="25209" xr:uid="{48B326F0-7615-4FEF-8611-5AA85BCD816B}"/>
    <cellStyle name="Normal 6 3 3 3 2 2 3" xfId="12493" xr:uid="{B817DF3C-B3E1-4C00-9071-E448A0F421E5}"/>
    <cellStyle name="Normal 6 3 3 3 2 2 3 2" xfId="29433" xr:uid="{04850ADF-51E4-4214-B1C4-B1B73365D1DA}"/>
    <cellStyle name="Normal 6 3 3 3 2 2 4" xfId="20985" xr:uid="{EA062F6D-A699-448F-8790-64D3B85FCFF8}"/>
    <cellStyle name="Normal 6 3 3 3 2 3" xfId="6157" xr:uid="{6DF803E5-7911-4273-BE9D-C3F1E8F96948}"/>
    <cellStyle name="Normal 6 3 3 3 2 3 2" xfId="14605" xr:uid="{1BAFC696-11FD-4075-91C1-196B8CC6F2CE}"/>
    <cellStyle name="Normal 6 3 3 3 2 3 2 2" xfId="31545" xr:uid="{CE06EF3E-5CE1-4782-A7C3-72263BB43C5A}"/>
    <cellStyle name="Normal 6 3 3 3 2 3 3" xfId="23097" xr:uid="{0E270373-7CA7-4A2C-9B41-E6716A463637}"/>
    <cellStyle name="Normal 6 3 3 3 2 4" xfId="10381" xr:uid="{81761089-EE66-4313-8CF3-25D4F400B587}"/>
    <cellStyle name="Normal 6 3 3 3 2 4 2" xfId="27321" xr:uid="{5C6F89B5-B427-4C9B-AA02-71D74604294D}"/>
    <cellStyle name="Normal 6 3 3 3 2 5" xfId="18873" xr:uid="{166488C3-56EB-4A58-8113-640AD69F1604}"/>
    <cellStyle name="Normal 6 3 3 3 3" xfId="2987" xr:uid="{675196A4-8AED-4900-BAEB-19BF18E9F41E}"/>
    <cellStyle name="Normal 6 3 3 3 3 2" xfId="7213" xr:uid="{9A284A08-B28F-437B-BA06-1E247BCB634A}"/>
    <cellStyle name="Normal 6 3 3 3 3 2 2" xfId="15661" xr:uid="{C6AFAFCE-C8F9-42FE-8312-08AA80D68DFC}"/>
    <cellStyle name="Normal 6 3 3 3 3 2 2 2" xfId="32601" xr:uid="{76942674-CAEC-4DD6-A2A1-58464B8B43C4}"/>
    <cellStyle name="Normal 6 3 3 3 3 2 3" xfId="24153" xr:uid="{6E376977-723B-4E65-ACF9-D9A7C3AEF973}"/>
    <cellStyle name="Normal 6 3 3 3 3 3" xfId="11437" xr:uid="{0D3FE145-E8E1-4006-B5D9-B9255852CE2C}"/>
    <cellStyle name="Normal 6 3 3 3 3 3 2" xfId="28377" xr:uid="{F81FE1BC-9A3C-4ADC-A173-0E9C76F74EAB}"/>
    <cellStyle name="Normal 6 3 3 3 3 4" xfId="19929" xr:uid="{CF90E759-D08F-4E79-9DDB-54AD730FB925}"/>
    <cellStyle name="Normal 6 3 3 3 4" xfId="5101" xr:uid="{56749ECC-349A-4E4C-86E8-37FD110C84CD}"/>
    <cellStyle name="Normal 6 3 3 3 4 2" xfId="13549" xr:uid="{4EB79B3D-A77E-4C1A-950D-D8C7346A0423}"/>
    <cellStyle name="Normal 6 3 3 3 4 2 2" xfId="30489" xr:uid="{5BED86E2-0B32-41B8-8DE1-E9A500C4CCDF}"/>
    <cellStyle name="Normal 6 3 3 3 4 3" xfId="22041" xr:uid="{D1EA56BA-8138-4602-A2CB-E5B8B6E5855C}"/>
    <cellStyle name="Normal 6 3 3 3 5" xfId="9325" xr:uid="{A0977ACD-EACE-49E8-BCC9-C145E5D18392}"/>
    <cellStyle name="Normal 6 3 3 3 5 2" xfId="26265" xr:uid="{DF380242-2265-4B10-AC89-9C99E6682A59}"/>
    <cellStyle name="Normal 6 3 3 3 6" xfId="17817" xr:uid="{F6E9A201-E1AF-4276-8CA3-B8BDAB04D69D}"/>
    <cellStyle name="Normal 6 3 3 4" xfId="1221" xr:uid="{6B0AB1BC-EF22-409B-A5CD-4D5DAB558F3E}"/>
    <cellStyle name="Normal 6 3 3 4 2" xfId="2283" xr:uid="{3DC22FB1-D62D-4AC4-954F-97034011CE50}"/>
    <cellStyle name="Normal 6 3 3 4 2 2" xfId="4395" xr:uid="{16B0A27B-535B-4CEB-AF05-5EBA110C8A9F}"/>
    <cellStyle name="Normal 6 3 3 4 2 2 2" xfId="8621" xr:uid="{D09E1A53-DE32-4DF2-AD53-C9D1EB2D0A75}"/>
    <cellStyle name="Normal 6 3 3 4 2 2 2 2" xfId="17069" xr:uid="{CB1EC108-3B7B-4A33-8E09-CDD97BCE9FF6}"/>
    <cellStyle name="Normal 6 3 3 4 2 2 2 2 2" xfId="34009" xr:uid="{C0C93636-B1DA-4C86-9C4B-820F8E2C3738}"/>
    <cellStyle name="Normal 6 3 3 4 2 2 2 3" xfId="25561" xr:uid="{D35B5BC1-3D96-48CB-BA3A-D27F1E3336D5}"/>
    <cellStyle name="Normal 6 3 3 4 2 2 3" xfId="12845" xr:uid="{030DDD5A-D898-4D49-8ACC-7805D4C117C6}"/>
    <cellStyle name="Normal 6 3 3 4 2 2 3 2" xfId="29785" xr:uid="{39CCE37C-E878-4536-B14E-9DCF472762EC}"/>
    <cellStyle name="Normal 6 3 3 4 2 2 4" xfId="21337" xr:uid="{3C83AA2B-C77B-4616-8FBC-37AF6A9F7344}"/>
    <cellStyle name="Normal 6 3 3 4 2 3" xfId="6509" xr:uid="{B295EA2D-BBB5-47AC-98F4-B1F0C10DE885}"/>
    <cellStyle name="Normal 6 3 3 4 2 3 2" xfId="14957" xr:uid="{F3F46FF2-F601-484C-A585-8DFE11C7919C}"/>
    <cellStyle name="Normal 6 3 3 4 2 3 2 2" xfId="31897" xr:uid="{09BE040E-644A-4A8B-B17F-F5C8408C280B}"/>
    <cellStyle name="Normal 6 3 3 4 2 3 3" xfId="23449" xr:uid="{BC0034A6-6A65-46B1-B31B-35789E25C404}"/>
    <cellStyle name="Normal 6 3 3 4 2 4" xfId="10733" xr:uid="{E7F1E3E7-5C9F-4866-A1B1-7ED3C7CADA95}"/>
    <cellStyle name="Normal 6 3 3 4 2 4 2" xfId="27673" xr:uid="{3633DEE8-8D3E-4D9F-8A11-5B2539FB385B}"/>
    <cellStyle name="Normal 6 3 3 4 2 5" xfId="19225" xr:uid="{6CE3C649-3AE7-4199-AAB7-40605AF44625}"/>
    <cellStyle name="Normal 6 3 3 4 3" xfId="3339" xr:uid="{1EB95836-543A-4CC9-A2FC-BE0B97A6E5E2}"/>
    <cellStyle name="Normal 6 3 3 4 3 2" xfId="7565" xr:uid="{8F7A56F0-F5AC-40C0-829D-06D7C82DCBEA}"/>
    <cellStyle name="Normal 6 3 3 4 3 2 2" xfId="16013" xr:uid="{8BDEF832-FD5F-4F82-BD80-F32636D9BFED}"/>
    <cellStyle name="Normal 6 3 3 4 3 2 2 2" xfId="32953" xr:uid="{0C69C2EE-DCA1-41A7-ABBA-703162611253}"/>
    <cellStyle name="Normal 6 3 3 4 3 2 3" xfId="24505" xr:uid="{BDC1494C-6566-4F3C-9E0C-00FEEC44491E}"/>
    <cellStyle name="Normal 6 3 3 4 3 3" xfId="11789" xr:uid="{F928D0D2-9933-4574-9054-B39DA6E5894E}"/>
    <cellStyle name="Normal 6 3 3 4 3 3 2" xfId="28729" xr:uid="{E0BEE114-E457-4AE8-A7CD-6D35ADEC2E89}"/>
    <cellStyle name="Normal 6 3 3 4 3 4" xfId="20281" xr:uid="{D8E8DB65-89EF-4CB5-813D-342040DCA9D4}"/>
    <cellStyle name="Normal 6 3 3 4 4" xfId="5453" xr:uid="{AA278E7D-52CC-4F8D-881C-3C377CD7F2F0}"/>
    <cellStyle name="Normal 6 3 3 4 4 2" xfId="13901" xr:uid="{62D9B9D6-46B9-40BB-8D4E-0FD3BDE0DFF5}"/>
    <cellStyle name="Normal 6 3 3 4 4 2 2" xfId="30841" xr:uid="{77ACB888-116B-40E5-861C-FF47F605C107}"/>
    <cellStyle name="Normal 6 3 3 4 4 3" xfId="22393" xr:uid="{4E0CA4F4-5C2E-43D1-9071-FAEC1433E4F2}"/>
    <cellStyle name="Normal 6 3 3 4 5" xfId="9677" xr:uid="{43E40B87-F638-4A55-9897-E61141941AC4}"/>
    <cellStyle name="Normal 6 3 3 4 5 2" xfId="26617" xr:uid="{0A3F3444-14A2-4BDA-906F-6A7756A94B3B}"/>
    <cellStyle name="Normal 6 3 3 4 6" xfId="18169" xr:uid="{AA93B172-89FC-4241-83F6-1D5F730BB59D}"/>
    <cellStyle name="Normal 6 3 3 5" xfId="1403" xr:uid="{FB6FD6F8-6CD0-4A1E-B7DA-469FECBA4361}"/>
    <cellStyle name="Normal 6 3 3 5 2" xfId="2459" xr:uid="{4C2C56EA-CBC7-49A6-9A2E-185881D53AB2}"/>
    <cellStyle name="Normal 6 3 3 5 2 2" xfId="4571" xr:uid="{0A1EE6A5-248E-46D5-81B4-B7DB56989842}"/>
    <cellStyle name="Normal 6 3 3 5 2 2 2" xfId="8797" xr:uid="{7875AD6F-F745-4C1C-8DE4-421408F4555C}"/>
    <cellStyle name="Normal 6 3 3 5 2 2 2 2" xfId="17245" xr:uid="{54AC314F-F182-47BD-AF23-42BA1B35C2FE}"/>
    <cellStyle name="Normal 6 3 3 5 2 2 2 2 2" xfId="34185" xr:uid="{B7A4BC54-AF62-419A-8811-E798871E8988}"/>
    <cellStyle name="Normal 6 3 3 5 2 2 2 3" xfId="25737" xr:uid="{F26BBC45-C4CE-4732-8AA9-64844E4BA28B}"/>
    <cellStyle name="Normal 6 3 3 5 2 2 3" xfId="13021" xr:uid="{40DD0DD8-7E44-4DC7-84A2-DD0A5A179FAE}"/>
    <cellStyle name="Normal 6 3 3 5 2 2 3 2" xfId="29961" xr:uid="{CB9B92F9-F8FB-4013-B979-153E1BFA3411}"/>
    <cellStyle name="Normal 6 3 3 5 2 2 4" xfId="21513" xr:uid="{0DA9BBDF-2A10-4EC8-B340-322A2C2141DB}"/>
    <cellStyle name="Normal 6 3 3 5 2 3" xfId="6685" xr:uid="{B55F85B7-50C5-4613-9164-8FC7495B2D2F}"/>
    <cellStyle name="Normal 6 3 3 5 2 3 2" xfId="15133" xr:uid="{14F51A8A-8FE5-4D37-B7AC-6C7029EE2361}"/>
    <cellStyle name="Normal 6 3 3 5 2 3 2 2" xfId="32073" xr:uid="{940CBD0C-3BA0-414D-9AB0-5971262BEB8D}"/>
    <cellStyle name="Normal 6 3 3 5 2 3 3" xfId="23625" xr:uid="{0CA4FD57-42BF-4E10-950E-6B47B11FEC7D}"/>
    <cellStyle name="Normal 6 3 3 5 2 4" xfId="10909" xr:uid="{E9F8955B-DB82-4910-B94E-2EAF4C11B3D2}"/>
    <cellStyle name="Normal 6 3 3 5 2 4 2" xfId="27849" xr:uid="{1DA4B761-6054-42B8-9797-5327129DC23C}"/>
    <cellStyle name="Normal 6 3 3 5 2 5" xfId="19401" xr:uid="{514435FE-9F11-46DE-AA31-DB5BEC4B7E7A}"/>
    <cellStyle name="Normal 6 3 3 5 3" xfId="3515" xr:uid="{23874E96-B6CD-4790-9278-09AE822C7B9E}"/>
    <cellStyle name="Normal 6 3 3 5 3 2" xfId="7741" xr:uid="{696281F9-B190-4CC2-B50F-62B75C57D7BC}"/>
    <cellStyle name="Normal 6 3 3 5 3 2 2" xfId="16189" xr:uid="{8D341A82-247A-4A40-9758-535E744CEE0D}"/>
    <cellStyle name="Normal 6 3 3 5 3 2 2 2" xfId="33129" xr:uid="{B4EEC023-C77E-487E-9726-AE6E104EE275}"/>
    <cellStyle name="Normal 6 3 3 5 3 2 3" xfId="24681" xr:uid="{039E0CF2-0EC6-4470-994C-F53FBF1AB445}"/>
    <cellStyle name="Normal 6 3 3 5 3 3" xfId="11965" xr:uid="{0B02F209-CBB0-4686-99E2-40CA875FDF2A}"/>
    <cellStyle name="Normal 6 3 3 5 3 3 2" xfId="28905" xr:uid="{86BB00BF-F0D9-4D00-A0C7-4C20373C2D9A}"/>
    <cellStyle name="Normal 6 3 3 5 3 4" xfId="20457" xr:uid="{329533B8-C8DE-46A2-BD06-28ADC12FB057}"/>
    <cellStyle name="Normal 6 3 3 5 4" xfId="5629" xr:uid="{0176DD10-1078-4E43-9E2D-B84FE0BED1F0}"/>
    <cellStyle name="Normal 6 3 3 5 4 2" xfId="14077" xr:uid="{BDF853B8-E2A3-4766-BE3B-6ED0F3EFEAE9}"/>
    <cellStyle name="Normal 6 3 3 5 4 2 2" xfId="31017" xr:uid="{8D451F55-939D-4C18-A89D-62F891F89778}"/>
    <cellStyle name="Normal 6 3 3 5 4 3" xfId="22569" xr:uid="{3B58E7A6-E049-4EDE-A4D0-B8DCB401215E}"/>
    <cellStyle name="Normal 6 3 3 5 5" xfId="9853" xr:uid="{7C843B72-B0B9-4C5C-9CD9-22D21E80E26A}"/>
    <cellStyle name="Normal 6 3 3 5 5 2" xfId="26793" xr:uid="{386F416F-D98F-4243-AFCC-6497A030CF9A}"/>
    <cellStyle name="Normal 6 3 3 5 6" xfId="18345" xr:uid="{CC30D28F-FBEF-4857-8F1E-B771029FDDA2}"/>
    <cellStyle name="Normal 6 3 3 6" xfId="1579" xr:uid="{343579B1-C116-4211-8B59-C184148EDEF5}"/>
    <cellStyle name="Normal 6 3 3 6 2" xfId="3691" xr:uid="{15E268EE-D06D-4DF1-A8D6-DE8175DDF5EF}"/>
    <cellStyle name="Normal 6 3 3 6 2 2" xfId="7917" xr:uid="{9C44B578-756A-43B6-B54F-96AE04B2374B}"/>
    <cellStyle name="Normal 6 3 3 6 2 2 2" xfId="16365" xr:uid="{35BF9F8A-2CD8-450A-B9E6-30CB8AA99B51}"/>
    <cellStyle name="Normal 6 3 3 6 2 2 2 2" xfId="33305" xr:uid="{42E687C7-1A3B-4A7C-8BEC-2304FC66ECA3}"/>
    <cellStyle name="Normal 6 3 3 6 2 2 3" xfId="24857" xr:uid="{71B71EFC-C3CF-4A34-AD20-B2C49ACFDC35}"/>
    <cellStyle name="Normal 6 3 3 6 2 3" xfId="12141" xr:uid="{0D0E9522-2C66-4F5A-AC0D-04FFD2AD0911}"/>
    <cellStyle name="Normal 6 3 3 6 2 3 2" xfId="29081" xr:uid="{6AE6D4C9-B412-4584-8E9E-959F5172A3D1}"/>
    <cellStyle name="Normal 6 3 3 6 2 4" xfId="20633" xr:uid="{CBACF318-1AE7-4885-993B-2327795FA601}"/>
    <cellStyle name="Normal 6 3 3 6 3" xfId="5805" xr:uid="{F9B60E17-744F-4FCA-B304-5270803DC8AD}"/>
    <cellStyle name="Normal 6 3 3 6 3 2" xfId="14253" xr:uid="{53CD1D2E-DD66-447A-AD5B-5B7E39F59F86}"/>
    <cellStyle name="Normal 6 3 3 6 3 2 2" xfId="31193" xr:uid="{254CD43D-6D25-4C2C-9D84-F344754C2BC0}"/>
    <cellStyle name="Normal 6 3 3 6 3 3" xfId="22745" xr:uid="{1814EAEF-8AEC-4966-A716-E4FFBA25D7B9}"/>
    <cellStyle name="Normal 6 3 3 6 4" xfId="10029" xr:uid="{A0047D50-97A9-4D5B-B557-123CFF40AC27}"/>
    <cellStyle name="Normal 6 3 3 6 4 2" xfId="26969" xr:uid="{78D774AB-2937-4B66-A7AA-85A95F60AF9D}"/>
    <cellStyle name="Normal 6 3 3 6 5" xfId="18521" xr:uid="{A0166B32-5D35-4A4A-9C4B-881857E57B6D}"/>
    <cellStyle name="Normal 6 3 3 7" xfId="2635" xr:uid="{CE1F3432-0023-46AD-BA8E-022D58D44B7D}"/>
    <cellStyle name="Normal 6 3 3 7 2" xfId="6861" xr:uid="{3A62FAC0-F0AC-4DDE-B57A-295DECFCF616}"/>
    <cellStyle name="Normal 6 3 3 7 2 2" xfId="15309" xr:uid="{A864A2EA-99CB-47CE-8317-3639FD41D13C}"/>
    <cellStyle name="Normal 6 3 3 7 2 2 2" xfId="32249" xr:uid="{12906871-6EA6-47FD-B9A1-F69D6A166DD6}"/>
    <cellStyle name="Normal 6 3 3 7 2 3" xfId="23801" xr:uid="{959F747F-3FB1-4AFB-82A9-87594F4BE64B}"/>
    <cellStyle name="Normal 6 3 3 7 3" xfId="11085" xr:uid="{9F594CC6-6E6E-4FD3-86F6-E3080733A771}"/>
    <cellStyle name="Normal 6 3 3 7 3 2" xfId="28025" xr:uid="{2444BD3A-4B9E-4E47-A6B3-FA2EC1ED6963}"/>
    <cellStyle name="Normal 6 3 3 7 4" xfId="19577" xr:uid="{5D10C9EE-99F0-4545-BE05-19C16C1E5359}"/>
    <cellStyle name="Normal 6 3 3 8" xfId="4748" xr:uid="{B664400B-38BC-4D77-9A87-7D3A75271B8D}"/>
    <cellStyle name="Normal 6 3 3 8 2" xfId="13197" xr:uid="{ACEBA021-FD01-4B37-9659-06425CB17D30}"/>
    <cellStyle name="Normal 6 3 3 8 2 2" xfId="30137" xr:uid="{28C3D3FB-FA43-4CE0-B21B-B5F1C91261C7}"/>
    <cellStyle name="Normal 6 3 3 8 3" xfId="21689" xr:uid="{D2459B6F-ABD7-4171-B06F-D2519C8BC5EE}"/>
    <cellStyle name="Normal 6 3 3 9" xfId="8973" xr:uid="{5C5DAB7C-3D29-4B50-A8F2-F3D0F3EF3CEB}"/>
    <cellStyle name="Normal 6 3 3 9 2" xfId="25913" xr:uid="{C0FB983F-2F00-4DFA-89DE-BFBDE18F5F92}"/>
    <cellStyle name="Normal 6 3 4" xfId="691" xr:uid="{09E76D6B-4E66-4701-B391-D588510EB34F}"/>
    <cellStyle name="Normal 6 3 4 2" xfId="1043" xr:uid="{71A3CA2E-889C-4B79-9A01-FFF3E78188C3}"/>
    <cellStyle name="Normal 6 3 4 2 2" xfId="2105" xr:uid="{9C54B454-EFEC-4B8C-A213-C940C5ECB65F}"/>
    <cellStyle name="Normal 6 3 4 2 2 2" xfId="4217" xr:uid="{0589F183-EAD7-426A-B26A-7E9AE4045EEB}"/>
    <cellStyle name="Normal 6 3 4 2 2 2 2" xfId="8443" xr:uid="{09CF458E-D73B-471C-93AE-32FAD6691C98}"/>
    <cellStyle name="Normal 6 3 4 2 2 2 2 2" xfId="16891" xr:uid="{6D6649B3-8ED5-4A03-8D4A-3CEC88822500}"/>
    <cellStyle name="Normal 6 3 4 2 2 2 2 2 2" xfId="33831" xr:uid="{78784E95-FFA3-42FC-B290-9F9E0F809327}"/>
    <cellStyle name="Normal 6 3 4 2 2 2 2 3" xfId="25383" xr:uid="{612D6517-346E-49DC-A412-27E44A695A34}"/>
    <cellStyle name="Normal 6 3 4 2 2 2 3" xfId="12667" xr:uid="{8C25014E-3570-4610-BB99-584536874F3D}"/>
    <cellStyle name="Normal 6 3 4 2 2 2 3 2" xfId="29607" xr:uid="{E9DFB8DD-37B5-49AC-914A-6B1D87431280}"/>
    <cellStyle name="Normal 6 3 4 2 2 2 4" xfId="21159" xr:uid="{5E271E9A-A1DE-40E6-A609-DB2F467EBC1C}"/>
    <cellStyle name="Normal 6 3 4 2 2 3" xfId="6331" xr:uid="{83B135C4-511C-4266-8FE0-9DAF5903DC09}"/>
    <cellStyle name="Normal 6 3 4 2 2 3 2" xfId="14779" xr:uid="{D863B841-2CF3-4C9F-BC42-1852343CD001}"/>
    <cellStyle name="Normal 6 3 4 2 2 3 2 2" xfId="31719" xr:uid="{A4ADA347-6DD0-4696-849C-6BD409F2B6BF}"/>
    <cellStyle name="Normal 6 3 4 2 2 3 3" xfId="23271" xr:uid="{791F10BD-FFAF-4069-B4D1-797C1BC560AE}"/>
    <cellStyle name="Normal 6 3 4 2 2 4" xfId="10555" xr:uid="{DD0DFEC4-4533-4742-85AF-02CC0BF99F5A}"/>
    <cellStyle name="Normal 6 3 4 2 2 4 2" xfId="27495" xr:uid="{AFB28CA8-74C0-4532-86A6-1FF374871DDD}"/>
    <cellStyle name="Normal 6 3 4 2 2 5" xfId="19047" xr:uid="{0C5477B7-A1A1-4AA4-95DB-D28F144F7446}"/>
    <cellStyle name="Normal 6 3 4 2 3" xfId="3161" xr:uid="{43E42A18-DBAB-48F1-9224-A046B9C25596}"/>
    <cellStyle name="Normal 6 3 4 2 3 2" xfId="7387" xr:uid="{17FA0E69-CAA2-4E72-A4CF-18CF98118696}"/>
    <cellStyle name="Normal 6 3 4 2 3 2 2" xfId="15835" xr:uid="{2C94217C-264A-413A-8883-01075583FC8F}"/>
    <cellStyle name="Normal 6 3 4 2 3 2 2 2" xfId="32775" xr:uid="{2E7CA80C-3FF4-4680-A0C0-5B99F311FDA4}"/>
    <cellStyle name="Normal 6 3 4 2 3 2 3" xfId="24327" xr:uid="{F73913F6-D91E-4A83-9EF0-4642927EE736}"/>
    <cellStyle name="Normal 6 3 4 2 3 3" xfId="11611" xr:uid="{39C6F09E-A0A6-471C-9A93-CD56B082445F}"/>
    <cellStyle name="Normal 6 3 4 2 3 3 2" xfId="28551" xr:uid="{A80B04F4-2E61-473C-A2F5-164E7DBB04D3}"/>
    <cellStyle name="Normal 6 3 4 2 3 4" xfId="20103" xr:uid="{25DBC5BF-9786-4496-AB32-CCD8E2667630}"/>
    <cellStyle name="Normal 6 3 4 2 4" xfId="5275" xr:uid="{8A6D8E5C-74D8-4A29-9A00-496B942EB16A}"/>
    <cellStyle name="Normal 6 3 4 2 4 2" xfId="13723" xr:uid="{37E3EB52-452D-415D-8B36-ADADAFA9F9AF}"/>
    <cellStyle name="Normal 6 3 4 2 4 2 2" xfId="30663" xr:uid="{A58D42AB-BCF5-4308-9F98-3DE82C4B1604}"/>
    <cellStyle name="Normal 6 3 4 2 4 3" xfId="22215" xr:uid="{38AEC3BF-D760-4490-AF22-5AFAE120720E}"/>
    <cellStyle name="Normal 6 3 4 2 5" xfId="9499" xr:uid="{07F1612A-ADA0-4BC3-9085-35CEA4DAFF89}"/>
    <cellStyle name="Normal 6 3 4 2 5 2" xfId="26439" xr:uid="{420C058F-5A96-4B49-9A36-29B0A00FC9A1}"/>
    <cellStyle name="Normal 6 3 4 2 6" xfId="17991" xr:uid="{221D670F-CACF-4750-B2E8-84339AA28BF7}"/>
    <cellStyle name="Normal 6 3 4 3" xfId="1753" xr:uid="{FC3BBE2E-18F8-499A-9C0A-DE6572936C2E}"/>
    <cellStyle name="Normal 6 3 4 3 2" xfId="3865" xr:uid="{2DCE0DF4-1959-4F2F-8A4F-26ACF110050C}"/>
    <cellStyle name="Normal 6 3 4 3 2 2" xfId="8091" xr:uid="{0D905C4B-6766-485D-9C21-A8C6A6E8593E}"/>
    <cellStyle name="Normal 6 3 4 3 2 2 2" xfId="16539" xr:uid="{7B652BA9-6C19-45EA-A745-9636F416AC1A}"/>
    <cellStyle name="Normal 6 3 4 3 2 2 2 2" xfId="33479" xr:uid="{00892FE6-21F1-43B6-A701-8F0B2083ACA8}"/>
    <cellStyle name="Normal 6 3 4 3 2 2 3" xfId="25031" xr:uid="{DE53C53C-9F09-4FED-B339-4807FE557123}"/>
    <cellStyle name="Normal 6 3 4 3 2 3" xfId="12315" xr:uid="{74314226-1D97-4D4D-AEAF-4CD18E1E06C7}"/>
    <cellStyle name="Normal 6 3 4 3 2 3 2" xfId="29255" xr:uid="{E9D598DB-69D1-4504-BDF7-53EEA4EBD695}"/>
    <cellStyle name="Normal 6 3 4 3 2 4" xfId="20807" xr:uid="{1A39DBBE-E94B-49E6-AA50-12AFB5E0553A}"/>
    <cellStyle name="Normal 6 3 4 3 3" xfId="5979" xr:uid="{666F6DE7-DD98-4A8B-BC46-705B364F553A}"/>
    <cellStyle name="Normal 6 3 4 3 3 2" xfId="14427" xr:uid="{E3ED7431-D13F-460E-9ED7-147DE985CFE3}"/>
    <cellStyle name="Normal 6 3 4 3 3 2 2" xfId="31367" xr:uid="{FCD882F0-F3EC-40D9-B692-752FBF2BE555}"/>
    <cellStyle name="Normal 6 3 4 3 3 3" xfId="22919" xr:uid="{C487A14D-E5FD-4F82-9341-048C74DADE2C}"/>
    <cellStyle name="Normal 6 3 4 3 4" xfId="10203" xr:uid="{5F9ED99F-FF8C-4ADF-98AD-482A45622DA5}"/>
    <cellStyle name="Normal 6 3 4 3 4 2" xfId="27143" xr:uid="{F3486885-937D-47EE-84A3-DAD9E0CE332A}"/>
    <cellStyle name="Normal 6 3 4 3 5" xfId="18695" xr:uid="{3E15E77F-E01F-4FCC-B1A2-56B865FACF09}"/>
    <cellStyle name="Normal 6 3 4 4" xfId="2809" xr:uid="{FFD0A0B8-F695-4E01-A320-34BACA4605D5}"/>
    <cellStyle name="Normal 6 3 4 4 2" xfId="7035" xr:uid="{D91A368C-7A9A-434D-BC53-0388B0AD7685}"/>
    <cellStyle name="Normal 6 3 4 4 2 2" xfId="15483" xr:uid="{FC5339ED-C10D-47C6-9378-9B8E524B0BF6}"/>
    <cellStyle name="Normal 6 3 4 4 2 2 2" xfId="32423" xr:uid="{CDA1E2A6-6E29-4DCD-A42A-2303BBDF5FB7}"/>
    <cellStyle name="Normal 6 3 4 4 2 3" xfId="23975" xr:uid="{49F9B164-68CB-4EA4-9FE1-A5726DBC14E7}"/>
    <cellStyle name="Normal 6 3 4 4 3" xfId="11259" xr:uid="{48EDB152-75F8-45E3-9025-D98C32F18DC0}"/>
    <cellStyle name="Normal 6 3 4 4 3 2" xfId="28199" xr:uid="{57206A00-C72A-4D7D-A6EF-670594872335}"/>
    <cellStyle name="Normal 6 3 4 4 4" xfId="19751" xr:uid="{A9B563F1-F294-4B75-954C-03718692DC86}"/>
    <cellStyle name="Normal 6 3 4 5" xfId="4923" xr:uid="{80ADBF38-FB40-4750-976F-F0A9B22C690B}"/>
    <cellStyle name="Normal 6 3 4 5 2" xfId="13371" xr:uid="{F78850C4-8F84-41A7-9F80-9F106C783E45}"/>
    <cellStyle name="Normal 6 3 4 5 2 2" xfId="30311" xr:uid="{399421F5-A48E-4811-8FE8-F62067895918}"/>
    <cellStyle name="Normal 6 3 4 5 3" xfId="21863" xr:uid="{35119D18-1236-4AAB-9E84-B3ABFD8EAEB6}"/>
    <cellStyle name="Normal 6 3 4 6" xfId="9147" xr:uid="{CF98A8FD-2422-4A26-A7C7-6C402C9222E6}"/>
    <cellStyle name="Normal 6 3 4 6 2" xfId="26087" xr:uid="{C50008BD-27C1-4393-8234-AF9C516F7A93}"/>
    <cellStyle name="Normal 6 3 4 7" xfId="17639" xr:uid="{0223E7DA-9C88-47C1-ABC1-649151C08C1F}"/>
    <cellStyle name="Normal 6 3 5" xfId="867" xr:uid="{192C9704-CF81-4AD6-A44B-E33B6701C4D8}"/>
    <cellStyle name="Normal 6 3 5 2" xfId="1929" xr:uid="{E83C4916-258E-45CD-A2E4-D2C49AB47188}"/>
    <cellStyle name="Normal 6 3 5 2 2" xfId="4041" xr:uid="{0CE2285D-2CA2-4269-AB41-9DB41710E843}"/>
    <cellStyle name="Normal 6 3 5 2 2 2" xfId="8267" xr:uid="{874E2EE1-C1A6-4FBD-9E15-5F1B4F4471B3}"/>
    <cellStyle name="Normal 6 3 5 2 2 2 2" xfId="16715" xr:uid="{AA29E45B-F12E-4934-A4EC-B74FA217DBC3}"/>
    <cellStyle name="Normal 6 3 5 2 2 2 2 2" xfId="33655" xr:uid="{E1FEA9F7-BDD8-4BE1-B33B-2B8B493F4309}"/>
    <cellStyle name="Normal 6 3 5 2 2 2 3" xfId="25207" xr:uid="{CF4DF520-5993-4E5F-AE42-D8933064DFCB}"/>
    <cellStyle name="Normal 6 3 5 2 2 3" xfId="12491" xr:uid="{C43B4787-E4A7-4245-92A6-CFEF7A0968E0}"/>
    <cellStyle name="Normal 6 3 5 2 2 3 2" xfId="29431" xr:uid="{C7285FD0-EC98-4C9D-886C-3C46CF5937EC}"/>
    <cellStyle name="Normal 6 3 5 2 2 4" xfId="20983" xr:uid="{FA6948A0-9E1F-4BE1-98D9-E40C873AA371}"/>
    <cellStyle name="Normal 6 3 5 2 3" xfId="6155" xr:uid="{551EABE0-6DE7-499D-B49B-CC2EE20764BB}"/>
    <cellStyle name="Normal 6 3 5 2 3 2" xfId="14603" xr:uid="{F60714FB-DCF1-483F-B5EA-CDCBE1A40305}"/>
    <cellStyle name="Normal 6 3 5 2 3 2 2" xfId="31543" xr:uid="{53720C09-17CC-4E99-A268-25378BD566D4}"/>
    <cellStyle name="Normal 6 3 5 2 3 3" xfId="23095" xr:uid="{9D2D5310-20AD-40EA-8191-7B2F4CE60AB1}"/>
    <cellStyle name="Normal 6 3 5 2 4" xfId="10379" xr:uid="{8FD3A640-734F-442F-90FC-9F80A3726F18}"/>
    <cellStyle name="Normal 6 3 5 2 4 2" xfId="27319" xr:uid="{4F9FC4D0-DA82-45A8-AF01-1954F7A84044}"/>
    <cellStyle name="Normal 6 3 5 2 5" xfId="18871" xr:uid="{3F1BDF8C-B1A7-4F37-809C-3088AD4AC641}"/>
    <cellStyle name="Normal 6 3 5 3" xfId="2985" xr:uid="{E97138CC-A3C9-41E8-A28A-1279A5CB4704}"/>
    <cellStyle name="Normal 6 3 5 3 2" xfId="7211" xr:uid="{450AFBEC-355B-4CF5-9B29-0E2CCACA9AF1}"/>
    <cellStyle name="Normal 6 3 5 3 2 2" xfId="15659" xr:uid="{3E1F6ECC-B7D2-4A25-B8A6-C0467B1F727E}"/>
    <cellStyle name="Normal 6 3 5 3 2 2 2" xfId="32599" xr:uid="{CE426BBA-5F50-4945-9A8A-631913662619}"/>
    <cellStyle name="Normal 6 3 5 3 2 3" xfId="24151" xr:uid="{4EADAF53-54A4-40D7-9DDB-C2FCD552D89B}"/>
    <cellStyle name="Normal 6 3 5 3 3" xfId="11435" xr:uid="{42739183-1B70-45EE-A71A-C14E48500D6E}"/>
    <cellStyle name="Normal 6 3 5 3 3 2" xfId="28375" xr:uid="{F257FFF7-E1CB-43FE-B051-0BB40C584EEA}"/>
    <cellStyle name="Normal 6 3 5 3 4" xfId="19927" xr:uid="{D4400B11-C1BD-4949-B668-B92CCF43F5F3}"/>
    <cellStyle name="Normal 6 3 5 4" xfId="5099" xr:uid="{D2EA5560-57C4-4B0C-9D8D-1A7DA4025347}"/>
    <cellStyle name="Normal 6 3 5 4 2" xfId="13547" xr:uid="{A59CE35F-FCBA-4386-9B39-79EDD3123B28}"/>
    <cellStyle name="Normal 6 3 5 4 2 2" xfId="30487" xr:uid="{B98790BE-7B0F-45BC-B20B-EEA160063FC1}"/>
    <cellStyle name="Normal 6 3 5 4 3" xfId="22039" xr:uid="{2F99E939-ED15-4305-9099-102C5E72C4BE}"/>
    <cellStyle name="Normal 6 3 5 5" xfId="9323" xr:uid="{90B14C82-4796-4818-9735-0CBE4638C65F}"/>
    <cellStyle name="Normal 6 3 5 5 2" xfId="26263" xr:uid="{92CE4557-4578-48CF-99EC-4F1D1E6A6A18}"/>
    <cellStyle name="Normal 6 3 5 6" xfId="17815" xr:uid="{E9C6EBB1-75D1-4277-852B-C0AD458CEB70}"/>
    <cellStyle name="Normal 6 3 6" xfId="1219" xr:uid="{69EA37F3-C478-49DB-B1B8-31405258C2F1}"/>
    <cellStyle name="Normal 6 3 6 2" xfId="2281" xr:uid="{5015C54E-94B1-4762-984F-0EF4F99F4871}"/>
    <cellStyle name="Normal 6 3 6 2 2" xfId="4393" xr:uid="{A208DF6D-B1C7-4E91-A023-CE4BCA562860}"/>
    <cellStyle name="Normal 6 3 6 2 2 2" xfId="8619" xr:uid="{7B1B14E7-44F3-43E9-B111-0AA1D03E8E90}"/>
    <cellStyle name="Normal 6 3 6 2 2 2 2" xfId="17067" xr:uid="{7DFC45F3-5907-4FBC-8F55-3D3E7B4D65A2}"/>
    <cellStyle name="Normal 6 3 6 2 2 2 2 2" xfId="34007" xr:uid="{B4CF6898-F140-40A8-BCD9-15BC2A4498F5}"/>
    <cellStyle name="Normal 6 3 6 2 2 2 3" xfId="25559" xr:uid="{B9F11910-A0B3-4406-8AC1-95241FD81D06}"/>
    <cellStyle name="Normal 6 3 6 2 2 3" xfId="12843" xr:uid="{30035502-0945-4DE0-9823-D8C958701103}"/>
    <cellStyle name="Normal 6 3 6 2 2 3 2" xfId="29783" xr:uid="{EF62E9BB-023B-47E4-9D70-A9F213B907DA}"/>
    <cellStyle name="Normal 6 3 6 2 2 4" xfId="21335" xr:uid="{8F74238F-1E6F-4CA0-B961-FC9EF25036AC}"/>
    <cellStyle name="Normal 6 3 6 2 3" xfId="6507" xr:uid="{F2D33B15-93ED-451B-B873-99F1DB14B73A}"/>
    <cellStyle name="Normal 6 3 6 2 3 2" xfId="14955" xr:uid="{CA4C211D-6DA6-42FE-B1E6-FE270E6C7C73}"/>
    <cellStyle name="Normal 6 3 6 2 3 2 2" xfId="31895" xr:uid="{DDF97D62-B76E-4575-B5AC-17F67AF85CC5}"/>
    <cellStyle name="Normal 6 3 6 2 3 3" xfId="23447" xr:uid="{5C858761-7403-4858-AB72-1B86B001AEA0}"/>
    <cellStyle name="Normal 6 3 6 2 4" xfId="10731" xr:uid="{FFC391BB-1BD6-4C67-9B2F-013C6F0044FE}"/>
    <cellStyle name="Normal 6 3 6 2 4 2" xfId="27671" xr:uid="{1502A9A9-BEE7-44E0-976C-E34177CF3BAB}"/>
    <cellStyle name="Normal 6 3 6 2 5" xfId="19223" xr:uid="{EF2DEED5-737A-437B-9F88-4268384F9F27}"/>
    <cellStyle name="Normal 6 3 6 3" xfId="3337" xr:uid="{FE625FDD-F3C5-451E-AB90-FE0F1D8E993B}"/>
    <cellStyle name="Normal 6 3 6 3 2" xfId="7563" xr:uid="{03C600AB-16C9-4302-852B-5A0E3AEB84D9}"/>
    <cellStyle name="Normal 6 3 6 3 2 2" xfId="16011" xr:uid="{9CD238BB-C7D1-4F18-8B3C-163BD59F6008}"/>
    <cellStyle name="Normal 6 3 6 3 2 2 2" xfId="32951" xr:uid="{B3A0E28D-124F-477B-A06B-3EF701E131CD}"/>
    <cellStyle name="Normal 6 3 6 3 2 3" xfId="24503" xr:uid="{9E08CF03-5696-4569-85DE-B2CD5DEF26E2}"/>
    <cellStyle name="Normal 6 3 6 3 3" xfId="11787" xr:uid="{E0DB828F-0B67-4AD9-AD0D-9E9622F94FD8}"/>
    <cellStyle name="Normal 6 3 6 3 3 2" xfId="28727" xr:uid="{643B980D-274D-44E3-948A-1F84FF4BC6DB}"/>
    <cellStyle name="Normal 6 3 6 3 4" xfId="20279" xr:uid="{7F72BBA8-FEE7-47FA-A028-C34C35B78BD8}"/>
    <cellStyle name="Normal 6 3 6 4" xfId="5451" xr:uid="{DBF704FB-9185-4AE8-BA8A-EF1DAD52A5E0}"/>
    <cellStyle name="Normal 6 3 6 4 2" xfId="13899" xr:uid="{1D36FF72-FC49-4C64-AD59-929C512D835F}"/>
    <cellStyle name="Normal 6 3 6 4 2 2" xfId="30839" xr:uid="{D9E7FA8F-0DD3-426A-97D1-EC6DE711272B}"/>
    <cellStyle name="Normal 6 3 6 4 3" xfId="22391" xr:uid="{194FB9EF-7A32-4BF3-A3BC-1D092805DD4B}"/>
    <cellStyle name="Normal 6 3 6 5" xfId="9675" xr:uid="{42F97BC8-110D-4DDC-885F-468DD0A7FB25}"/>
    <cellStyle name="Normal 6 3 6 5 2" xfId="26615" xr:uid="{B97ADFAE-85F8-4796-B4E8-299FD1BAFA82}"/>
    <cellStyle name="Normal 6 3 6 6" xfId="18167" xr:uid="{5E1C6475-F50D-4E54-9681-59E94371299D}"/>
    <cellStyle name="Normal 6 3 7" xfId="1401" xr:uid="{79B7BDD9-1112-4266-B9A4-39FF27E06189}"/>
    <cellStyle name="Normal 6 3 7 2" xfId="2457" xr:uid="{9937A8A7-5C50-4046-8343-7F360B13B3B4}"/>
    <cellStyle name="Normal 6 3 7 2 2" xfId="4569" xr:uid="{9832D166-3D16-4F34-ADC4-25E9061DB038}"/>
    <cellStyle name="Normal 6 3 7 2 2 2" xfId="8795" xr:uid="{5E02FEF2-A56C-430A-B8D0-1600B8A07249}"/>
    <cellStyle name="Normal 6 3 7 2 2 2 2" xfId="17243" xr:uid="{878055DC-4214-463F-8D45-5E2E7E4F61F6}"/>
    <cellStyle name="Normal 6 3 7 2 2 2 2 2" xfId="34183" xr:uid="{1321551F-00BC-4542-85A3-3FDA2C312FB7}"/>
    <cellStyle name="Normal 6 3 7 2 2 2 3" xfId="25735" xr:uid="{C615DB61-EB78-461A-B78B-D482E8E5625C}"/>
    <cellStyle name="Normal 6 3 7 2 2 3" xfId="13019" xr:uid="{EC6BDD75-79F1-4043-AD99-6CA285CCFF9E}"/>
    <cellStyle name="Normal 6 3 7 2 2 3 2" xfId="29959" xr:uid="{46F2C93B-C483-4999-A5C3-5412042B2015}"/>
    <cellStyle name="Normal 6 3 7 2 2 4" xfId="21511" xr:uid="{28151C64-B614-4623-82F5-F347815BF1E6}"/>
    <cellStyle name="Normal 6 3 7 2 3" xfId="6683" xr:uid="{D2618F7B-C7A2-430E-94C1-5EB3FA1C069F}"/>
    <cellStyle name="Normal 6 3 7 2 3 2" xfId="15131" xr:uid="{8508134D-1195-4B5A-89F2-02F9C54974A1}"/>
    <cellStyle name="Normal 6 3 7 2 3 2 2" xfId="32071" xr:uid="{B3DA2CB9-A42E-4AF6-A9F1-03D468D8387B}"/>
    <cellStyle name="Normal 6 3 7 2 3 3" xfId="23623" xr:uid="{51BBE184-9EFB-4558-92E4-BBD09E59FEA0}"/>
    <cellStyle name="Normal 6 3 7 2 4" xfId="10907" xr:uid="{C5AC742B-3FCE-4F81-A445-9F5AA7D2DF29}"/>
    <cellStyle name="Normal 6 3 7 2 4 2" xfId="27847" xr:uid="{EBC20B5D-6ACA-4D39-AF4A-CD87FAB8CCC4}"/>
    <cellStyle name="Normal 6 3 7 2 5" xfId="19399" xr:uid="{D76EAD9C-83FD-4977-A25A-AB6D4C8F0886}"/>
    <cellStyle name="Normal 6 3 7 3" xfId="3513" xr:uid="{160AFC4B-A314-4E3F-98D0-445A2198358C}"/>
    <cellStyle name="Normal 6 3 7 3 2" xfId="7739" xr:uid="{FC5EDB40-70AE-4A74-B0CD-0C57AD6E14A6}"/>
    <cellStyle name="Normal 6 3 7 3 2 2" xfId="16187" xr:uid="{33B33907-D183-4AFB-A719-2B7F13E9652E}"/>
    <cellStyle name="Normal 6 3 7 3 2 2 2" xfId="33127" xr:uid="{7D44574A-DF30-45B3-BA0E-293BA011E3A2}"/>
    <cellStyle name="Normal 6 3 7 3 2 3" xfId="24679" xr:uid="{D501D829-D438-427E-858C-1FE28FEEC05E}"/>
    <cellStyle name="Normal 6 3 7 3 3" xfId="11963" xr:uid="{C959AA64-3D40-4B56-8D3B-B46540F62C91}"/>
    <cellStyle name="Normal 6 3 7 3 3 2" xfId="28903" xr:uid="{A6957F5E-C3F7-41B8-A8AD-8B8EAD1901DD}"/>
    <cellStyle name="Normal 6 3 7 3 4" xfId="20455" xr:uid="{1677B3FB-D81A-4DEB-99E2-F6E237D0CBA7}"/>
    <cellStyle name="Normal 6 3 7 4" xfId="5627" xr:uid="{579A36E4-9AAF-4C60-A257-EAF7A51EDF08}"/>
    <cellStyle name="Normal 6 3 7 4 2" xfId="14075" xr:uid="{EE0A8AAB-EFBC-4185-BC18-61DF45381071}"/>
    <cellStyle name="Normal 6 3 7 4 2 2" xfId="31015" xr:uid="{09ABDFBF-D9C6-4555-ACFB-2DEB83890C4F}"/>
    <cellStyle name="Normal 6 3 7 4 3" xfId="22567" xr:uid="{22A565D3-F2D2-4A87-A9E4-C0F1BD640A85}"/>
    <cellStyle name="Normal 6 3 7 5" xfId="9851" xr:uid="{F76BC45C-6C4D-40DD-AB9A-DFD6930AB34D}"/>
    <cellStyle name="Normal 6 3 7 5 2" xfId="26791" xr:uid="{65D31288-0C3D-4F16-824B-FD563519B303}"/>
    <cellStyle name="Normal 6 3 7 6" xfId="18343" xr:uid="{50261A24-6FD3-441D-8038-098155B9A23F}"/>
    <cellStyle name="Normal 6 3 8" xfId="1577" xr:uid="{4693B240-EC9F-45E1-A87F-A591F35BFBD8}"/>
    <cellStyle name="Normal 6 3 8 2" xfId="3689" xr:uid="{2B198BAB-46D4-4030-AC25-F482481E3ABE}"/>
    <cellStyle name="Normal 6 3 8 2 2" xfId="7915" xr:uid="{6AE6A01E-64BE-468A-ABD4-6C33DE66B0D4}"/>
    <cellStyle name="Normal 6 3 8 2 2 2" xfId="16363" xr:uid="{8E372A46-8C4B-4049-90A7-E0FBB35E8289}"/>
    <cellStyle name="Normal 6 3 8 2 2 2 2" xfId="33303" xr:uid="{A2F76447-7BAB-4BF9-AEF7-0CB7F8D6DDFE}"/>
    <cellStyle name="Normal 6 3 8 2 2 3" xfId="24855" xr:uid="{86ADB966-7E20-45FE-A53F-80725D04934F}"/>
    <cellStyle name="Normal 6 3 8 2 3" xfId="12139" xr:uid="{63E84A89-AE6C-4091-AC5A-CDC8017491F0}"/>
    <cellStyle name="Normal 6 3 8 2 3 2" xfId="29079" xr:uid="{0967038A-B80C-4604-965F-075863CC9458}"/>
    <cellStyle name="Normal 6 3 8 2 4" xfId="20631" xr:uid="{D7E7E7B3-8DAF-48D8-9DF1-65F4DBD3E902}"/>
    <cellStyle name="Normal 6 3 8 3" xfId="5803" xr:uid="{9844D103-8BF1-4BD4-8D8F-95B3281FED8E}"/>
    <cellStyle name="Normal 6 3 8 3 2" xfId="14251" xr:uid="{08286061-B1C3-4F90-991A-7CAD834B0B59}"/>
    <cellStyle name="Normal 6 3 8 3 2 2" xfId="31191" xr:uid="{965FEC6F-B347-4CEE-9963-864412D406C4}"/>
    <cellStyle name="Normal 6 3 8 3 3" xfId="22743" xr:uid="{7C273998-DDE5-4129-A8E6-30E476A46C26}"/>
    <cellStyle name="Normal 6 3 8 4" xfId="10027" xr:uid="{CFE9B37A-AC82-4FA5-8D39-DC2153170A3F}"/>
    <cellStyle name="Normal 6 3 8 4 2" xfId="26967" xr:uid="{6ADB34C7-7138-4436-BFCA-7BA49B4DB59F}"/>
    <cellStyle name="Normal 6 3 8 5" xfId="18519" xr:uid="{FDFA9EE6-97B4-498D-BB6D-03A1FBB0D605}"/>
    <cellStyle name="Normal 6 3 9" xfId="2633" xr:uid="{2B4285DF-ED5D-47D5-BB0F-B23E14AB3DEB}"/>
    <cellStyle name="Normal 6 3 9 2" xfId="6859" xr:uid="{E2A58A1C-73A8-4121-92A8-9354329A6BDD}"/>
    <cellStyle name="Normal 6 3 9 2 2" xfId="15307" xr:uid="{0C5BDC5F-527B-46C6-B74F-85CCC8E14E55}"/>
    <cellStyle name="Normal 6 3 9 2 2 2" xfId="32247" xr:uid="{FE32AD28-038D-45F0-A280-783F67A89F45}"/>
    <cellStyle name="Normal 6 3 9 2 3" xfId="23799" xr:uid="{D41F9FB5-EAE6-49A8-9919-128CEF3DD67A}"/>
    <cellStyle name="Normal 6 3 9 3" xfId="11083" xr:uid="{4B0F409B-3489-4B3E-AFB4-48FCE9002367}"/>
    <cellStyle name="Normal 6 3 9 3 2" xfId="28023" xr:uid="{C70D0484-6488-49D5-B044-181F9EADA056}"/>
    <cellStyle name="Normal 6 3 9 4" xfId="19575" xr:uid="{19BD977D-48F4-468B-8640-3306B6687224}"/>
    <cellStyle name="Normal 6 4" xfId="399" xr:uid="{1FF75F4B-6A46-4DBC-8C57-DA3338B8A687}"/>
    <cellStyle name="Normal 6 5" xfId="400" xr:uid="{B591EF72-302C-40C4-8761-D9F430947420}"/>
    <cellStyle name="Normal 6 5 10" xfId="17466" xr:uid="{59BFB115-0351-42AA-A009-C7CD86DF4E9E}"/>
    <cellStyle name="Normal 6 5 2" xfId="694" xr:uid="{E402037A-DB87-4412-8255-D9D9537C51F4}"/>
    <cellStyle name="Normal 6 5 2 2" xfId="1046" xr:uid="{E7BB9222-D27A-4C81-B84D-2BF510C1CCA9}"/>
    <cellStyle name="Normal 6 5 2 2 2" xfId="2108" xr:uid="{4F84B728-4292-486E-AC6F-65C5AE128E98}"/>
    <cellStyle name="Normal 6 5 2 2 2 2" xfId="4220" xr:uid="{76CB9C84-A7E5-4AF8-A6B5-3C8AEB39B7E0}"/>
    <cellStyle name="Normal 6 5 2 2 2 2 2" xfId="8446" xr:uid="{41B86E2C-54CF-402D-8FDB-0ECB15EC025D}"/>
    <cellStyle name="Normal 6 5 2 2 2 2 2 2" xfId="16894" xr:uid="{1ED4C89D-3F89-4A78-A37B-E131359FDB00}"/>
    <cellStyle name="Normal 6 5 2 2 2 2 2 2 2" xfId="33834" xr:uid="{F2DF96B7-C644-492D-91CC-4E6AF17C9260}"/>
    <cellStyle name="Normal 6 5 2 2 2 2 2 3" xfId="25386" xr:uid="{2C80419F-DB1A-4F4A-BE31-F8DA2F8D42FA}"/>
    <cellStyle name="Normal 6 5 2 2 2 2 3" xfId="12670" xr:uid="{9C0EA656-C84E-4418-BD25-8BFBDA55112B}"/>
    <cellStyle name="Normal 6 5 2 2 2 2 3 2" xfId="29610" xr:uid="{1AAAAC80-E1D7-405D-A5E8-8674F1C62081}"/>
    <cellStyle name="Normal 6 5 2 2 2 2 4" xfId="21162" xr:uid="{6B0C954E-C44D-4293-B25F-A03AFC480584}"/>
    <cellStyle name="Normal 6 5 2 2 2 3" xfId="6334" xr:uid="{39FD0867-B3B1-4E93-8DFA-D16071DFB7FE}"/>
    <cellStyle name="Normal 6 5 2 2 2 3 2" xfId="14782" xr:uid="{862B4179-2B65-41D3-948F-EFCB7A3316EF}"/>
    <cellStyle name="Normal 6 5 2 2 2 3 2 2" xfId="31722" xr:uid="{8035ECE4-99D7-40C3-A83A-9C3EAAACDCE9}"/>
    <cellStyle name="Normal 6 5 2 2 2 3 3" xfId="23274" xr:uid="{44458D5C-302F-4580-9FF6-6887926572F9}"/>
    <cellStyle name="Normal 6 5 2 2 2 4" xfId="10558" xr:uid="{8CDEE98D-FBF7-4770-8E83-A6805E56BA26}"/>
    <cellStyle name="Normal 6 5 2 2 2 4 2" xfId="27498" xr:uid="{F3FCD897-7BF5-481A-8870-34B3C7C68794}"/>
    <cellStyle name="Normal 6 5 2 2 2 5" xfId="19050" xr:uid="{A5305C9C-B2EB-4DA4-BA48-BBF0629CE8F3}"/>
    <cellStyle name="Normal 6 5 2 2 3" xfId="3164" xr:uid="{D4C39593-56CD-4E58-A048-4F87863F9C38}"/>
    <cellStyle name="Normal 6 5 2 2 3 2" xfId="7390" xr:uid="{65A7F003-A3A4-4152-A353-C2B47C9EA524}"/>
    <cellStyle name="Normal 6 5 2 2 3 2 2" xfId="15838" xr:uid="{E6E794E3-376A-4E13-BAF8-2B6E2399853D}"/>
    <cellStyle name="Normal 6 5 2 2 3 2 2 2" xfId="32778" xr:uid="{2E77D090-CE9C-4BEA-B864-F63063CC7A0F}"/>
    <cellStyle name="Normal 6 5 2 2 3 2 3" xfId="24330" xr:uid="{390A9927-65AA-47AB-9D05-45524E42DDCB}"/>
    <cellStyle name="Normal 6 5 2 2 3 3" xfId="11614" xr:uid="{0D5F4AA8-7D71-4F84-BA51-FBC77243479D}"/>
    <cellStyle name="Normal 6 5 2 2 3 3 2" xfId="28554" xr:uid="{FC74EB62-05DD-4EFE-9BF0-60615F110CF3}"/>
    <cellStyle name="Normal 6 5 2 2 3 4" xfId="20106" xr:uid="{20C54DDB-614F-452C-85A1-5A38605FF113}"/>
    <cellStyle name="Normal 6 5 2 2 4" xfId="5278" xr:uid="{96CEAF7C-F61F-4BB5-A552-E20A2C8BF3F9}"/>
    <cellStyle name="Normal 6 5 2 2 4 2" xfId="13726" xr:uid="{E80875A6-5410-44B6-8BCD-03CCFA871EC7}"/>
    <cellStyle name="Normal 6 5 2 2 4 2 2" xfId="30666" xr:uid="{E7A9EB68-98FD-4F14-AB43-C64C301F2C36}"/>
    <cellStyle name="Normal 6 5 2 2 4 3" xfId="22218" xr:uid="{A1718325-5639-4250-995E-86A0AE9C8119}"/>
    <cellStyle name="Normal 6 5 2 2 5" xfId="9502" xr:uid="{833C861C-70BE-4BA8-B9DD-B005C0D37F65}"/>
    <cellStyle name="Normal 6 5 2 2 5 2" xfId="26442" xr:uid="{2CDE1073-A913-46BB-A2EC-D17B2E48DBE2}"/>
    <cellStyle name="Normal 6 5 2 2 6" xfId="17994" xr:uid="{1904502F-F469-4AC3-93FC-29A171A16AEB}"/>
    <cellStyle name="Normal 6 5 2 3" xfId="1756" xr:uid="{1DDDF0CA-791E-4D33-947D-DD30D0AFA75B}"/>
    <cellStyle name="Normal 6 5 2 3 2" xfId="3868" xr:uid="{74B974BB-2903-4930-9253-EEF6F47DC3FA}"/>
    <cellStyle name="Normal 6 5 2 3 2 2" xfId="8094" xr:uid="{52DEFC32-6DF7-4E2D-A616-FC5C20119C23}"/>
    <cellStyle name="Normal 6 5 2 3 2 2 2" xfId="16542" xr:uid="{8F60DA12-201D-4BC1-A75F-8790FE4C3632}"/>
    <cellStyle name="Normal 6 5 2 3 2 2 2 2" xfId="33482" xr:uid="{80E28E84-2722-4E95-9EED-19007CA6F608}"/>
    <cellStyle name="Normal 6 5 2 3 2 2 3" xfId="25034" xr:uid="{51DBD599-40E3-43CF-95AE-809D3BBB1CCF}"/>
    <cellStyle name="Normal 6 5 2 3 2 3" xfId="12318" xr:uid="{1A05A02B-70EA-4316-BB12-D8BDC770351F}"/>
    <cellStyle name="Normal 6 5 2 3 2 3 2" xfId="29258" xr:uid="{DD93007E-3CB2-462E-801D-3440FE676CF7}"/>
    <cellStyle name="Normal 6 5 2 3 2 4" xfId="20810" xr:uid="{D61BF02F-6F38-45AA-828D-11E000512C8F}"/>
    <cellStyle name="Normal 6 5 2 3 3" xfId="5982" xr:uid="{36CE6A24-F4EC-473F-B787-9323A390C20B}"/>
    <cellStyle name="Normal 6 5 2 3 3 2" xfId="14430" xr:uid="{FCE72A74-5FC8-441F-98FC-11BCD3C7B4DE}"/>
    <cellStyle name="Normal 6 5 2 3 3 2 2" xfId="31370" xr:uid="{37B1EB73-B037-41AC-AAB9-90504E3A99D5}"/>
    <cellStyle name="Normal 6 5 2 3 3 3" xfId="22922" xr:uid="{79181D7A-54F4-4709-AEDA-41CEEE9FD6B7}"/>
    <cellStyle name="Normal 6 5 2 3 4" xfId="10206" xr:uid="{723B6A9E-C1F6-49C6-AB38-5BAB31E681E1}"/>
    <cellStyle name="Normal 6 5 2 3 4 2" xfId="27146" xr:uid="{C33FADE6-7732-4164-A8D3-7FD11156F404}"/>
    <cellStyle name="Normal 6 5 2 3 5" xfId="18698" xr:uid="{DB498E9F-90E6-4AD9-AB61-3E98A2926785}"/>
    <cellStyle name="Normal 6 5 2 4" xfId="2812" xr:uid="{99D663D6-8424-4545-A75E-01274DD775B8}"/>
    <cellStyle name="Normal 6 5 2 4 2" xfId="7038" xr:uid="{B407F0DD-591C-44B8-8EAC-466052B82193}"/>
    <cellStyle name="Normal 6 5 2 4 2 2" xfId="15486" xr:uid="{583894FA-0C50-4708-98AE-3F0828263523}"/>
    <cellStyle name="Normal 6 5 2 4 2 2 2" xfId="32426" xr:uid="{095767CC-F90B-4F3D-9E12-FA76B75FDDAF}"/>
    <cellStyle name="Normal 6 5 2 4 2 3" xfId="23978" xr:uid="{C1BEDAFC-B1E8-44CF-A6E0-DA60B4F71B56}"/>
    <cellStyle name="Normal 6 5 2 4 3" xfId="11262" xr:uid="{E7917603-B0AF-4703-9EA9-0F373126FCC6}"/>
    <cellStyle name="Normal 6 5 2 4 3 2" xfId="28202" xr:uid="{BCD29CEE-1EB8-4EC1-9ABE-A13613BDCE80}"/>
    <cellStyle name="Normal 6 5 2 4 4" xfId="19754" xr:uid="{B00B9276-E55F-44B0-8B37-26925E9B3A24}"/>
    <cellStyle name="Normal 6 5 2 5" xfId="4926" xr:uid="{BBAE271B-F0B2-4003-9A33-DAFF388C1D51}"/>
    <cellStyle name="Normal 6 5 2 5 2" xfId="13374" xr:uid="{8D01A2C4-1770-4499-9670-D5A08527B3AA}"/>
    <cellStyle name="Normal 6 5 2 5 2 2" xfId="30314" xr:uid="{8ACF5360-69A8-4A36-8A16-4EFDA7F16F76}"/>
    <cellStyle name="Normal 6 5 2 5 3" xfId="21866" xr:uid="{678E3C27-A8F4-4507-B4D2-1680A9588500}"/>
    <cellStyle name="Normal 6 5 2 6" xfId="9150" xr:uid="{FE14155B-CC9A-44BE-8104-8C7054B2E174}"/>
    <cellStyle name="Normal 6 5 2 6 2" xfId="26090" xr:uid="{96BCBA0B-7085-4C2B-8800-051F4E52E67D}"/>
    <cellStyle name="Normal 6 5 2 7" xfId="17642" xr:uid="{70F35FF9-65CD-4BA5-9601-DFFC250EFEC5}"/>
    <cellStyle name="Normal 6 5 3" xfId="870" xr:uid="{E905B738-E506-4F91-8DFE-5593DBF1765C}"/>
    <cellStyle name="Normal 6 5 3 2" xfId="1932" xr:uid="{59FE449D-A4E6-4C05-88C1-4D2A0A5060E3}"/>
    <cellStyle name="Normal 6 5 3 2 2" xfId="4044" xr:uid="{C540731B-2704-4396-8503-C3C0ED44A736}"/>
    <cellStyle name="Normal 6 5 3 2 2 2" xfId="8270" xr:uid="{FC5B7968-E3D0-4883-A909-6EA755C18D2A}"/>
    <cellStyle name="Normal 6 5 3 2 2 2 2" xfId="16718" xr:uid="{14881B59-822B-4F6B-93DD-08A7969CECE6}"/>
    <cellStyle name="Normal 6 5 3 2 2 2 2 2" xfId="33658" xr:uid="{19037BC9-7BAD-44F7-A7DF-ED016B7C27F3}"/>
    <cellStyle name="Normal 6 5 3 2 2 2 3" xfId="25210" xr:uid="{584A4F11-75F6-4D0B-AB55-438DE9535331}"/>
    <cellStyle name="Normal 6 5 3 2 2 3" xfId="12494" xr:uid="{024E3CB5-597C-4354-B5A6-6ECC404665DB}"/>
    <cellStyle name="Normal 6 5 3 2 2 3 2" xfId="29434" xr:uid="{A1A0D25A-6F45-4721-B80E-C3D24916CB79}"/>
    <cellStyle name="Normal 6 5 3 2 2 4" xfId="20986" xr:uid="{7F2A6D5B-2B61-4080-B20A-E5B467724237}"/>
    <cellStyle name="Normal 6 5 3 2 3" xfId="6158" xr:uid="{834BA823-9E62-460E-977E-65A5436A9C43}"/>
    <cellStyle name="Normal 6 5 3 2 3 2" xfId="14606" xr:uid="{15ECEBA0-6780-472A-8A83-C8DD70B8565F}"/>
    <cellStyle name="Normal 6 5 3 2 3 2 2" xfId="31546" xr:uid="{3903823A-EA5A-4A10-9C8D-7CE6B8AACBEE}"/>
    <cellStyle name="Normal 6 5 3 2 3 3" xfId="23098" xr:uid="{5AAEB384-68DE-4527-8994-FDF9542FCE0C}"/>
    <cellStyle name="Normal 6 5 3 2 4" xfId="10382" xr:uid="{FAC53BB2-2CE3-48AF-9CE6-07EE476F5AB6}"/>
    <cellStyle name="Normal 6 5 3 2 4 2" xfId="27322" xr:uid="{D8CD054B-3262-4E3E-AD08-EFFA874B5A5A}"/>
    <cellStyle name="Normal 6 5 3 2 5" xfId="18874" xr:uid="{A7384E6A-0FF3-45A7-A9FB-A27451F80931}"/>
    <cellStyle name="Normal 6 5 3 3" xfId="2988" xr:uid="{0524EFB8-50B8-41E9-A593-620A9502E0D7}"/>
    <cellStyle name="Normal 6 5 3 3 2" xfId="7214" xr:uid="{F7CE545F-234B-4417-BC4F-4070BC3B23A1}"/>
    <cellStyle name="Normal 6 5 3 3 2 2" xfId="15662" xr:uid="{14D01100-8C47-410A-914B-259BC228E7D2}"/>
    <cellStyle name="Normal 6 5 3 3 2 2 2" xfId="32602" xr:uid="{FF66E47A-4953-4E6A-B9B3-D3AE91AE4593}"/>
    <cellStyle name="Normal 6 5 3 3 2 3" xfId="24154" xr:uid="{122E60C4-0306-41BE-9BA6-6599848118D2}"/>
    <cellStyle name="Normal 6 5 3 3 3" xfId="11438" xr:uid="{765E1FDF-6463-4DB7-B2A7-F494A64B2782}"/>
    <cellStyle name="Normal 6 5 3 3 3 2" xfId="28378" xr:uid="{5D95D74A-9B2F-4EB9-A36F-F74269CB97A1}"/>
    <cellStyle name="Normal 6 5 3 3 4" xfId="19930" xr:uid="{CF1D9016-7DA9-4BCA-B1F4-82AC5F60A98B}"/>
    <cellStyle name="Normal 6 5 3 4" xfId="5102" xr:uid="{EEA77432-9FCB-4B6F-B644-A0C967C371B6}"/>
    <cellStyle name="Normal 6 5 3 4 2" xfId="13550" xr:uid="{CA669DD6-0A25-48C3-86B8-766EB2D13467}"/>
    <cellStyle name="Normal 6 5 3 4 2 2" xfId="30490" xr:uid="{4F4A1064-EA78-4BCB-9A57-E95C51142CD8}"/>
    <cellStyle name="Normal 6 5 3 4 3" xfId="22042" xr:uid="{CA7A5B5E-A90E-4BBB-AFB0-0E3B42BAFF1C}"/>
    <cellStyle name="Normal 6 5 3 5" xfId="9326" xr:uid="{C49254F7-115B-4590-85AD-CAC1E8000A8F}"/>
    <cellStyle name="Normal 6 5 3 5 2" xfId="26266" xr:uid="{531A3F8B-C543-4D53-9A86-FFF0C9F2A8A5}"/>
    <cellStyle name="Normal 6 5 3 6" xfId="17818" xr:uid="{0B54DC08-0C6E-4A42-9725-3BF5070CD768}"/>
    <cellStyle name="Normal 6 5 4" xfId="1222" xr:uid="{733BDEB9-FCA4-440C-AE71-F1093A2ABBBF}"/>
    <cellStyle name="Normal 6 5 4 2" xfId="2284" xr:uid="{8B6CF61B-27E9-4F70-9563-F61B75477C5F}"/>
    <cellStyle name="Normal 6 5 4 2 2" xfId="4396" xr:uid="{81222BD6-8554-43A5-A3F5-C5219BEE5008}"/>
    <cellStyle name="Normal 6 5 4 2 2 2" xfId="8622" xr:uid="{42012F72-E719-447B-8503-A68F4ABD92BF}"/>
    <cellStyle name="Normal 6 5 4 2 2 2 2" xfId="17070" xr:uid="{088D0B96-FFA6-4F6F-AC45-063447F2B3C4}"/>
    <cellStyle name="Normal 6 5 4 2 2 2 2 2" xfId="34010" xr:uid="{129BCEAF-A643-4CBD-837F-678E94C2BEFE}"/>
    <cellStyle name="Normal 6 5 4 2 2 2 3" xfId="25562" xr:uid="{D8EB88F9-FFA9-4596-85E7-BA1459CBBE5D}"/>
    <cellStyle name="Normal 6 5 4 2 2 3" xfId="12846" xr:uid="{2236A536-E50B-49C6-845B-9886FAF66004}"/>
    <cellStyle name="Normal 6 5 4 2 2 3 2" xfId="29786" xr:uid="{D82ACBC5-40E0-4698-A18A-5652EE9AB8A5}"/>
    <cellStyle name="Normal 6 5 4 2 2 4" xfId="21338" xr:uid="{2C913FFE-1B19-4D4B-8B68-D5B46D395CEC}"/>
    <cellStyle name="Normal 6 5 4 2 3" xfId="6510" xr:uid="{87E24C90-9C6C-479A-A603-64AC116FDFBE}"/>
    <cellStyle name="Normal 6 5 4 2 3 2" xfId="14958" xr:uid="{596203FF-C6BE-4AAC-95BC-6C8C8298FE82}"/>
    <cellStyle name="Normal 6 5 4 2 3 2 2" xfId="31898" xr:uid="{5D634BD5-6CD7-4D51-8A64-65D19CD016B2}"/>
    <cellStyle name="Normal 6 5 4 2 3 3" xfId="23450" xr:uid="{2DB980F7-E030-49B2-BC29-A6ECB868D790}"/>
    <cellStyle name="Normal 6 5 4 2 4" xfId="10734" xr:uid="{257BD9E7-BB18-446A-976E-55126C3CB5AE}"/>
    <cellStyle name="Normal 6 5 4 2 4 2" xfId="27674" xr:uid="{A93EABC5-3F95-40CD-8EAC-3F4A9DB16B18}"/>
    <cellStyle name="Normal 6 5 4 2 5" xfId="19226" xr:uid="{FAB424AD-2ADD-4176-AAC6-EA353F696967}"/>
    <cellStyle name="Normal 6 5 4 3" xfId="3340" xr:uid="{0DB39744-97E8-4C8F-8EDB-293632F2380E}"/>
    <cellStyle name="Normal 6 5 4 3 2" xfId="7566" xr:uid="{BDE81EB7-527A-4B01-A9B3-8213DAC4D732}"/>
    <cellStyle name="Normal 6 5 4 3 2 2" xfId="16014" xr:uid="{CC165431-DCC1-4DBB-AA1A-6AC56F977DA2}"/>
    <cellStyle name="Normal 6 5 4 3 2 2 2" xfId="32954" xr:uid="{5C2D32E0-A2D4-4EF8-B5BF-D9A61A8E5879}"/>
    <cellStyle name="Normal 6 5 4 3 2 3" xfId="24506" xr:uid="{A7F72456-BFE6-4CA3-A1CC-7DA93B5D8CE9}"/>
    <cellStyle name="Normal 6 5 4 3 3" xfId="11790" xr:uid="{D9CA51DD-A9A1-4AC8-ADEC-9C7EB04DBC88}"/>
    <cellStyle name="Normal 6 5 4 3 3 2" xfId="28730" xr:uid="{9A1F0A2F-F9CD-45F8-A62A-87480AE5D56F}"/>
    <cellStyle name="Normal 6 5 4 3 4" xfId="20282" xr:uid="{981978B9-3A7A-48D0-B209-4E956C0E0EBF}"/>
    <cellStyle name="Normal 6 5 4 4" xfId="5454" xr:uid="{261AAE27-E8EB-4192-98A6-E595140CB6E0}"/>
    <cellStyle name="Normal 6 5 4 4 2" xfId="13902" xr:uid="{1C2480E3-EE18-423B-A24A-7D1669871CA5}"/>
    <cellStyle name="Normal 6 5 4 4 2 2" xfId="30842" xr:uid="{A9BC007A-0555-46BE-B250-0A358982F64F}"/>
    <cellStyle name="Normal 6 5 4 4 3" xfId="22394" xr:uid="{E6E7E0C8-6FBE-413F-AE17-D55F1EAD794A}"/>
    <cellStyle name="Normal 6 5 4 5" xfId="9678" xr:uid="{886D275B-C900-430F-A64F-1F5A0FF3DF33}"/>
    <cellStyle name="Normal 6 5 4 5 2" xfId="26618" xr:uid="{F0D65B49-6F14-46A5-AE9D-6A34C21F835C}"/>
    <cellStyle name="Normal 6 5 4 6" xfId="18170" xr:uid="{A0B8326C-1BB1-4440-934D-D9BE8CFBE79B}"/>
    <cellStyle name="Normal 6 5 5" xfId="1404" xr:uid="{67DD9AF9-08F2-4D9A-8457-913C870699A8}"/>
    <cellStyle name="Normal 6 5 5 2" xfId="2460" xr:uid="{E2820E26-B3B6-453F-BBA8-173BF528728C}"/>
    <cellStyle name="Normal 6 5 5 2 2" xfId="4572" xr:uid="{1EF78DD5-AD3A-48B7-8F33-063E901B75D5}"/>
    <cellStyle name="Normal 6 5 5 2 2 2" xfId="8798" xr:uid="{0609E19D-9A13-4D97-A6B7-A6C5D05F3455}"/>
    <cellStyle name="Normal 6 5 5 2 2 2 2" xfId="17246" xr:uid="{BCFEDDD9-F897-44DB-803F-EC738B8E0E9E}"/>
    <cellStyle name="Normal 6 5 5 2 2 2 2 2" xfId="34186" xr:uid="{91B3451A-48DF-4D94-B67D-A1F603F3A152}"/>
    <cellStyle name="Normal 6 5 5 2 2 2 3" xfId="25738" xr:uid="{71D55F3C-FA64-461A-93C9-DA313A8753DD}"/>
    <cellStyle name="Normal 6 5 5 2 2 3" xfId="13022" xr:uid="{34467B6B-EA6B-4092-A841-01CD02815616}"/>
    <cellStyle name="Normal 6 5 5 2 2 3 2" xfId="29962" xr:uid="{4B3E23B3-C874-463D-9666-6164FF71FFB2}"/>
    <cellStyle name="Normal 6 5 5 2 2 4" xfId="21514" xr:uid="{FDFB3314-6FAC-4A7A-998C-7D4DA20A1BC4}"/>
    <cellStyle name="Normal 6 5 5 2 3" xfId="6686" xr:uid="{1233A85A-7A45-4A0F-B3A0-BE59D44767E4}"/>
    <cellStyle name="Normal 6 5 5 2 3 2" xfId="15134" xr:uid="{B1FFC167-B0AA-4CF9-8D62-D65581E91CCD}"/>
    <cellStyle name="Normal 6 5 5 2 3 2 2" xfId="32074" xr:uid="{19C9F7E5-7402-4D91-A986-EAB0AF4FAB03}"/>
    <cellStyle name="Normal 6 5 5 2 3 3" xfId="23626" xr:uid="{BF36A3DC-D920-4725-A088-979DD03B54F4}"/>
    <cellStyle name="Normal 6 5 5 2 4" xfId="10910" xr:uid="{6FEB0CFC-7D41-4B8F-8042-7000C5E8FDA5}"/>
    <cellStyle name="Normal 6 5 5 2 4 2" xfId="27850" xr:uid="{C532E680-E93D-437C-AE0A-BDF417397435}"/>
    <cellStyle name="Normal 6 5 5 2 5" xfId="19402" xr:uid="{1DEBE81E-B139-4F4E-9B70-15BB8FFE0323}"/>
    <cellStyle name="Normal 6 5 5 3" xfId="3516" xr:uid="{976EB5AF-105F-4485-9B4C-924C01118F80}"/>
    <cellStyle name="Normal 6 5 5 3 2" xfId="7742" xr:uid="{67FA8390-E50E-42C4-A5AA-0B2790C9C73F}"/>
    <cellStyle name="Normal 6 5 5 3 2 2" xfId="16190" xr:uid="{E3EE0301-C13D-420B-AAEF-49490F936963}"/>
    <cellStyle name="Normal 6 5 5 3 2 2 2" xfId="33130" xr:uid="{97FB3710-310A-41B1-9EDE-5807AEF49E44}"/>
    <cellStyle name="Normal 6 5 5 3 2 3" xfId="24682" xr:uid="{18B28764-CF23-4034-B325-721ADD71ACF1}"/>
    <cellStyle name="Normal 6 5 5 3 3" xfId="11966" xr:uid="{105E7D20-35A6-436E-B71E-C2C7A150E88D}"/>
    <cellStyle name="Normal 6 5 5 3 3 2" xfId="28906" xr:uid="{3F756B2D-8C70-434F-A2BA-295D807A3324}"/>
    <cellStyle name="Normal 6 5 5 3 4" xfId="20458" xr:uid="{4F5D20A2-4F68-4DA0-BD56-D8C2FA7ACA2E}"/>
    <cellStyle name="Normal 6 5 5 4" xfId="5630" xr:uid="{7BD2F0E5-C018-4410-9144-285A6C4781AD}"/>
    <cellStyle name="Normal 6 5 5 4 2" xfId="14078" xr:uid="{A5849890-7660-4148-A562-9D2BE782D68E}"/>
    <cellStyle name="Normal 6 5 5 4 2 2" xfId="31018" xr:uid="{8C082D85-E437-4A6C-819C-0D4AD7AA00A5}"/>
    <cellStyle name="Normal 6 5 5 4 3" xfId="22570" xr:uid="{5D402989-FEB4-4050-9F94-E1C293B48125}"/>
    <cellStyle name="Normal 6 5 5 5" xfId="9854" xr:uid="{76E6C098-AF80-4FC5-B25B-501D97FE97D0}"/>
    <cellStyle name="Normal 6 5 5 5 2" xfId="26794" xr:uid="{079AF872-03C9-4BE9-B5CB-718CBD934514}"/>
    <cellStyle name="Normal 6 5 5 6" xfId="18346" xr:uid="{80D24E1B-01C3-414E-92EF-2EBBF31A5DCF}"/>
    <cellStyle name="Normal 6 5 6" xfId="1580" xr:uid="{C9B079DF-A953-423C-9189-1548CD4B75E2}"/>
    <cellStyle name="Normal 6 5 6 2" xfId="3692" xr:uid="{98E796C6-E044-455D-9F41-94F08A2CA438}"/>
    <cellStyle name="Normal 6 5 6 2 2" xfId="7918" xr:uid="{A87D81A5-C229-4626-9DA3-E1EAFDD22B0E}"/>
    <cellStyle name="Normal 6 5 6 2 2 2" xfId="16366" xr:uid="{3654A18F-5707-47BC-9290-A49477A36DD6}"/>
    <cellStyle name="Normal 6 5 6 2 2 2 2" xfId="33306" xr:uid="{D17038A2-8A9F-41A2-9FDE-410B7C70440E}"/>
    <cellStyle name="Normal 6 5 6 2 2 3" xfId="24858" xr:uid="{8D2158A1-914F-429B-BA0F-16976424CD13}"/>
    <cellStyle name="Normal 6 5 6 2 3" xfId="12142" xr:uid="{7E475673-7444-4B79-8B12-3D31A1070376}"/>
    <cellStyle name="Normal 6 5 6 2 3 2" xfId="29082" xr:uid="{7EB4710F-C4AF-495C-B8EC-45E213391F56}"/>
    <cellStyle name="Normal 6 5 6 2 4" xfId="20634" xr:uid="{E393A5F6-DDF9-44CF-960A-CEFBFD7424BD}"/>
    <cellStyle name="Normal 6 5 6 3" xfId="5806" xr:uid="{C0A009F3-B8F3-4C9C-B5B4-69E61CFE5570}"/>
    <cellStyle name="Normal 6 5 6 3 2" xfId="14254" xr:uid="{95F77675-D22B-4230-9024-94BA8B124A72}"/>
    <cellStyle name="Normal 6 5 6 3 2 2" xfId="31194" xr:uid="{8F1AE329-B422-4731-82F4-3A7D43075418}"/>
    <cellStyle name="Normal 6 5 6 3 3" xfId="22746" xr:uid="{7B4DB112-06E3-4DED-96F0-B6138E21DB5C}"/>
    <cellStyle name="Normal 6 5 6 4" xfId="10030" xr:uid="{8D1E5ABC-7B65-4CDC-9133-52DF54344811}"/>
    <cellStyle name="Normal 6 5 6 4 2" xfId="26970" xr:uid="{D772A87E-F228-410E-B114-942203562DFE}"/>
    <cellStyle name="Normal 6 5 6 5" xfId="18522" xr:uid="{C3359EC4-0A15-47BF-9FEC-7E0F8771F241}"/>
    <cellStyle name="Normal 6 5 7" xfId="2636" xr:uid="{FDD89151-826C-455C-A09A-A85DDD7FC9EA}"/>
    <cellStyle name="Normal 6 5 7 2" xfId="6862" xr:uid="{92465371-E7EB-4162-A713-7DDAB50B5091}"/>
    <cellStyle name="Normal 6 5 7 2 2" xfId="15310" xr:uid="{0FD9D102-5D37-45FB-BC87-64571D07064E}"/>
    <cellStyle name="Normal 6 5 7 2 2 2" xfId="32250" xr:uid="{2F4D12B4-D7EF-4DFC-9DED-485AE1CA8228}"/>
    <cellStyle name="Normal 6 5 7 2 3" xfId="23802" xr:uid="{1DB44811-22D3-47C6-911B-1CFBA70039DA}"/>
    <cellStyle name="Normal 6 5 7 3" xfId="11086" xr:uid="{8B8B7F2F-460D-450B-B42E-A89BD51E6984}"/>
    <cellStyle name="Normal 6 5 7 3 2" xfId="28026" xr:uid="{0D3AA235-D54B-44B6-A61A-E2B4A93F0907}"/>
    <cellStyle name="Normal 6 5 7 4" xfId="19578" xr:uid="{71059673-D206-454A-8ED2-699B08C452A6}"/>
    <cellStyle name="Normal 6 5 8" xfId="4749" xr:uid="{D2E17F54-A797-4B4D-9C0D-17D376DF2784}"/>
    <cellStyle name="Normal 6 5 8 2" xfId="13198" xr:uid="{65A3888C-17FC-4947-8A47-C3B6DBBE87ED}"/>
    <cellStyle name="Normal 6 5 8 2 2" xfId="30138" xr:uid="{9DE9E288-A00D-47C7-8863-1C74BD86B13B}"/>
    <cellStyle name="Normal 6 5 8 3" xfId="21690" xr:uid="{6C2E1B01-B03F-473E-B6EE-BC85155B95E6}"/>
    <cellStyle name="Normal 6 5 9" xfId="8974" xr:uid="{D5AD3651-A5FC-4821-AF02-24CB761317BD}"/>
    <cellStyle name="Normal 6 5 9 2" xfId="25914" xr:uid="{46EE127B-5F32-4D73-9974-10A9674EFAF6}"/>
    <cellStyle name="Normal 6 6" xfId="401" xr:uid="{99DD3062-239F-4DFA-A7C0-1F8D2BF29901}"/>
    <cellStyle name="Normal 6 6 10" xfId="17467" xr:uid="{0CCEA101-312F-43B6-B232-3DCC4C32CDB3}"/>
    <cellStyle name="Normal 6 6 2" xfId="695" xr:uid="{6F5FF863-2E90-4298-97F6-8AC997A92B23}"/>
    <cellStyle name="Normal 6 6 2 2" xfId="1047" xr:uid="{F7F3DB7D-7AC8-43B3-AC05-D3C2CABBC128}"/>
    <cellStyle name="Normal 6 6 2 2 2" xfId="2109" xr:uid="{5FB3B0D1-AEDD-4C6E-AD0C-C71D492FF451}"/>
    <cellStyle name="Normal 6 6 2 2 2 2" xfId="4221" xr:uid="{E57DC67A-34C6-4F52-8D04-35F3A41002B1}"/>
    <cellStyle name="Normal 6 6 2 2 2 2 2" xfId="8447" xr:uid="{22CD8522-E230-41AF-B2E9-6B752CAC6BFD}"/>
    <cellStyle name="Normal 6 6 2 2 2 2 2 2" xfId="16895" xr:uid="{F29D85B5-BB26-43FB-B40E-CF5EDD6F23AC}"/>
    <cellStyle name="Normal 6 6 2 2 2 2 2 2 2" xfId="33835" xr:uid="{AF9BD310-D7FE-42F9-9885-50A8C33833CF}"/>
    <cellStyle name="Normal 6 6 2 2 2 2 2 3" xfId="25387" xr:uid="{2638C4EA-F72A-4743-BF6E-5102D67AAC4E}"/>
    <cellStyle name="Normal 6 6 2 2 2 2 3" xfId="12671" xr:uid="{E42E8380-2CD0-4553-9058-3626AC6F1668}"/>
    <cellStyle name="Normal 6 6 2 2 2 2 3 2" xfId="29611" xr:uid="{EC602F91-2C2C-4C51-BF2E-6225857C70FB}"/>
    <cellStyle name="Normal 6 6 2 2 2 2 4" xfId="21163" xr:uid="{EF452E14-86E2-46E0-A1AC-D6797B12781A}"/>
    <cellStyle name="Normal 6 6 2 2 2 3" xfId="6335" xr:uid="{49AE85A5-546E-4961-BF53-E76CB4E294A4}"/>
    <cellStyle name="Normal 6 6 2 2 2 3 2" xfId="14783" xr:uid="{B64FCE58-1073-4023-B561-CCDB5D1C16B6}"/>
    <cellStyle name="Normal 6 6 2 2 2 3 2 2" xfId="31723" xr:uid="{9B688F05-3FF7-4AD3-B6CC-97FFBE1923DD}"/>
    <cellStyle name="Normal 6 6 2 2 2 3 3" xfId="23275" xr:uid="{A6C9CFFF-CF02-4B6D-9B85-D046CFD00E22}"/>
    <cellStyle name="Normal 6 6 2 2 2 4" xfId="10559" xr:uid="{182727F7-08CF-4992-A698-C18775324B65}"/>
    <cellStyle name="Normal 6 6 2 2 2 4 2" xfId="27499" xr:uid="{D3C0E600-0675-4C84-8450-2672B02C64E7}"/>
    <cellStyle name="Normal 6 6 2 2 2 5" xfId="19051" xr:uid="{37EC7223-8954-4D94-A0C4-408944CDB85F}"/>
    <cellStyle name="Normal 6 6 2 2 3" xfId="3165" xr:uid="{0FFC64DF-3306-439B-9FBA-3F052DF6FF3D}"/>
    <cellStyle name="Normal 6 6 2 2 3 2" xfId="7391" xr:uid="{FCF3F00C-8879-44EF-87BF-CA4EE073F78C}"/>
    <cellStyle name="Normal 6 6 2 2 3 2 2" xfId="15839" xr:uid="{9014D3E2-0C28-4DFC-A5DE-C91F37CA5C19}"/>
    <cellStyle name="Normal 6 6 2 2 3 2 2 2" xfId="32779" xr:uid="{6C40433B-CB55-4A25-A019-21F5FF92F57C}"/>
    <cellStyle name="Normal 6 6 2 2 3 2 3" xfId="24331" xr:uid="{63CDAD4E-A92F-4183-A3FA-DE20EA28E9EA}"/>
    <cellStyle name="Normal 6 6 2 2 3 3" xfId="11615" xr:uid="{2A87E34B-395E-4E01-9548-16A8241FBDB9}"/>
    <cellStyle name="Normal 6 6 2 2 3 3 2" xfId="28555" xr:uid="{B4E367F0-D118-41C3-96C6-D828566209A3}"/>
    <cellStyle name="Normal 6 6 2 2 3 4" xfId="20107" xr:uid="{337808CB-59DA-4018-823E-826CD0157983}"/>
    <cellStyle name="Normal 6 6 2 2 4" xfId="5279" xr:uid="{343DB7AC-6CC1-4498-A64C-4D72B348ABB7}"/>
    <cellStyle name="Normal 6 6 2 2 4 2" xfId="13727" xr:uid="{5CA8146C-B39D-40A9-A4CE-A945D5B4761C}"/>
    <cellStyle name="Normal 6 6 2 2 4 2 2" xfId="30667" xr:uid="{73902E19-87C9-43D4-869A-9BF5E57AD497}"/>
    <cellStyle name="Normal 6 6 2 2 4 3" xfId="22219" xr:uid="{58F729E6-3386-4DA9-B3EB-5856605AF7AE}"/>
    <cellStyle name="Normal 6 6 2 2 5" xfId="9503" xr:uid="{AACEBB75-5374-42CD-9EA3-8EE3E8EF6E25}"/>
    <cellStyle name="Normal 6 6 2 2 5 2" xfId="26443" xr:uid="{B35F2C7F-B96A-441F-8BEF-EBDAD343200E}"/>
    <cellStyle name="Normal 6 6 2 2 6" xfId="17995" xr:uid="{A336F06B-1F45-4F3A-A336-A3947FF52950}"/>
    <cellStyle name="Normal 6 6 2 3" xfId="1757" xr:uid="{E16611DB-BC09-425F-BCCA-1420F5BBFFE4}"/>
    <cellStyle name="Normal 6 6 2 3 2" xfId="3869" xr:uid="{5E171526-BFC6-4F8E-B7C8-93D0AA905FC4}"/>
    <cellStyle name="Normal 6 6 2 3 2 2" xfId="8095" xr:uid="{26B54779-4F8C-41D8-A32B-28C6F91D53DE}"/>
    <cellStyle name="Normal 6 6 2 3 2 2 2" xfId="16543" xr:uid="{103747B7-B159-4701-8E1A-7A7763E4DD2C}"/>
    <cellStyle name="Normal 6 6 2 3 2 2 2 2" xfId="33483" xr:uid="{B1112FA1-581E-496F-89E8-A742D0CE5357}"/>
    <cellStyle name="Normal 6 6 2 3 2 2 3" xfId="25035" xr:uid="{C13DCF45-4B82-47CD-953E-66DC741C6ABA}"/>
    <cellStyle name="Normal 6 6 2 3 2 3" xfId="12319" xr:uid="{C4520954-8BB3-4B02-8533-DEE705AE2F68}"/>
    <cellStyle name="Normal 6 6 2 3 2 3 2" xfId="29259" xr:uid="{EEDF4F67-A313-4B55-AA7D-DC4416F80248}"/>
    <cellStyle name="Normal 6 6 2 3 2 4" xfId="20811" xr:uid="{60BAB080-BF47-41E1-AED8-4BEE4616D354}"/>
    <cellStyle name="Normal 6 6 2 3 3" xfId="5983" xr:uid="{2E6EECF0-E2DB-4A5A-920A-648A2C24310B}"/>
    <cellStyle name="Normal 6 6 2 3 3 2" xfId="14431" xr:uid="{110490E2-432A-4092-B71B-BBC4B3307355}"/>
    <cellStyle name="Normal 6 6 2 3 3 2 2" xfId="31371" xr:uid="{0EDA5193-D89E-44A6-8FDC-27A44935B683}"/>
    <cellStyle name="Normal 6 6 2 3 3 3" xfId="22923" xr:uid="{4816348E-1DB9-4C66-89B4-550FBC4F3184}"/>
    <cellStyle name="Normal 6 6 2 3 4" xfId="10207" xr:uid="{E00A9789-3443-4045-82E2-2CAB3871942E}"/>
    <cellStyle name="Normal 6 6 2 3 4 2" xfId="27147" xr:uid="{FE1261C1-8D89-4DEA-B720-9E613721C90C}"/>
    <cellStyle name="Normal 6 6 2 3 5" xfId="18699" xr:uid="{185DDD88-31A5-43DB-BA0B-4671399386D7}"/>
    <cellStyle name="Normal 6 6 2 4" xfId="2813" xr:uid="{F077DAEF-7C53-4E19-9F19-85D73833909F}"/>
    <cellStyle name="Normal 6 6 2 4 2" xfId="7039" xr:uid="{0C506E4A-36DF-4A32-AD9B-BD11AE4BED6A}"/>
    <cellStyle name="Normal 6 6 2 4 2 2" xfId="15487" xr:uid="{D017E1FC-D14D-4E60-B635-4AF4AB4A9748}"/>
    <cellStyle name="Normal 6 6 2 4 2 2 2" xfId="32427" xr:uid="{75FE73EC-E5EB-4057-9A45-FF96E4B10BA5}"/>
    <cellStyle name="Normal 6 6 2 4 2 3" xfId="23979" xr:uid="{F5FA13A7-4AA4-4B8F-9ECF-E4FC6C878108}"/>
    <cellStyle name="Normal 6 6 2 4 3" xfId="11263" xr:uid="{20B9B20E-123E-4F08-8FD2-08DC23542379}"/>
    <cellStyle name="Normal 6 6 2 4 3 2" xfId="28203" xr:uid="{201A02A2-22DD-4196-A9C3-925F274863BF}"/>
    <cellStyle name="Normal 6 6 2 4 4" xfId="19755" xr:uid="{550EEF2E-A8FE-4B28-869D-6936201EAD74}"/>
    <cellStyle name="Normal 6 6 2 5" xfId="4927" xr:uid="{1F5CF0DF-80C1-469A-B686-C10EC8226102}"/>
    <cellStyle name="Normal 6 6 2 5 2" xfId="13375" xr:uid="{E9832A32-ACE5-4F9B-BC4E-5AA195DCF32A}"/>
    <cellStyle name="Normal 6 6 2 5 2 2" xfId="30315" xr:uid="{DCF6B81D-51B3-4822-9E51-3B469D72AB24}"/>
    <cellStyle name="Normal 6 6 2 5 3" xfId="21867" xr:uid="{6AB99231-18A2-4AEF-870B-D90936D0633C}"/>
    <cellStyle name="Normal 6 6 2 6" xfId="9151" xr:uid="{C5AF8CDD-70DC-4722-8F5B-63DD316E37B3}"/>
    <cellStyle name="Normal 6 6 2 6 2" xfId="26091" xr:uid="{4004B092-9ECC-4BE0-8644-C9AC368A24A7}"/>
    <cellStyle name="Normal 6 6 2 7" xfId="17643" xr:uid="{31E79665-DBA3-4A38-A46A-3878C2E5E878}"/>
    <cellStyle name="Normal 6 6 3" xfId="871" xr:uid="{FCB03E8E-AFD5-4306-86FC-4A193CA92FF2}"/>
    <cellStyle name="Normal 6 6 3 2" xfId="1933" xr:uid="{234D6666-BC78-437D-8BD9-4866F6BC5840}"/>
    <cellStyle name="Normal 6 6 3 2 2" xfId="4045" xr:uid="{876D4AA4-0813-4FB1-8D6C-986DBCA09439}"/>
    <cellStyle name="Normal 6 6 3 2 2 2" xfId="8271" xr:uid="{A897D95C-91B6-4C4C-BE26-0025A5E44D91}"/>
    <cellStyle name="Normal 6 6 3 2 2 2 2" xfId="16719" xr:uid="{5963F2ED-2F13-4ED4-BBF9-B5EE760C15B1}"/>
    <cellStyle name="Normal 6 6 3 2 2 2 2 2" xfId="33659" xr:uid="{E6FD1C36-601B-49A3-BB11-D2078E774A86}"/>
    <cellStyle name="Normal 6 6 3 2 2 2 3" xfId="25211" xr:uid="{7B50D1F2-866B-4D34-8789-074966EAEA81}"/>
    <cellStyle name="Normal 6 6 3 2 2 3" xfId="12495" xr:uid="{3C734EC3-CCC2-4326-A8FD-24E112887DBF}"/>
    <cellStyle name="Normal 6 6 3 2 2 3 2" xfId="29435" xr:uid="{2162F046-F645-4DDA-A553-3E863F69EB25}"/>
    <cellStyle name="Normal 6 6 3 2 2 4" xfId="20987" xr:uid="{85146ACF-D3B2-419E-87A4-78207AB00DD7}"/>
    <cellStyle name="Normal 6 6 3 2 3" xfId="6159" xr:uid="{9C3D3B7D-3E8A-4C57-B8A1-205ABD8FF221}"/>
    <cellStyle name="Normal 6 6 3 2 3 2" xfId="14607" xr:uid="{8B52B8CD-CABF-4890-A0FD-354250D7CB62}"/>
    <cellStyle name="Normal 6 6 3 2 3 2 2" xfId="31547" xr:uid="{2B64B487-F929-4E5A-83B6-0FDCAB30B018}"/>
    <cellStyle name="Normal 6 6 3 2 3 3" xfId="23099" xr:uid="{37DCF20F-50A4-4D3C-980D-659EBB85D161}"/>
    <cellStyle name="Normal 6 6 3 2 4" xfId="10383" xr:uid="{80DDA6E9-7051-4312-A880-201C02892921}"/>
    <cellStyle name="Normal 6 6 3 2 4 2" xfId="27323" xr:uid="{CFB7B147-E443-428E-9D5B-BD2BF16BDF25}"/>
    <cellStyle name="Normal 6 6 3 2 5" xfId="18875" xr:uid="{4915B82C-65BA-402E-8F13-22EC5F0C6B36}"/>
    <cellStyle name="Normal 6 6 3 3" xfId="2989" xr:uid="{7D8DCEF3-0861-4630-B58F-2E81EFEF5BFA}"/>
    <cellStyle name="Normal 6 6 3 3 2" xfId="7215" xr:uid="{5FD8C474-8E5D-4EAD-85A4-BF785D11BF84}"/>
    <cellStyle name="Normal 6 6 3 3 2 2" xfId="15663" xr:uid="{65E7A3F5-F349-40C6-B6BD-A7778E8E171A}"/>
    <cellStyle name="Normal 6 6 3 3 2 2 2" xfId="32603" xr:uid="{0072BC84-3555-46B8-B988-359576C3090F}"/>
    <cellStyle name="Normal 6 6 3 3 2 3" xfId="24155" xr:uid="{000F9982-893C-4A47-A6EF-526FFFAED5A6}"/>
    <cellStyle name="Normal 6 6 3 3 3" xfId="11439" xr:uid="{743BD454-8D6C-4C88-853E-26D25FC3F333}"/>
    <cellStyle name="Normal 6 6 3 3 3 2" xfId="28379" xr:uid="{AF2C2862-1558-4A15-BEDB-4223FF20E4CA}"/>
    <cellStyle name="Normal 6 6 3 3 4" xfId="19931" xr:uid="{E1A2FFCE-A3B8-4EB4-B66E-86B898798FF3}"/>
    <cellStyle name="Normal 6 6 3 4" xfId="5103" xr:uid="{340ABBAF-0425-416F-8EEB-6EC160B4E5F0}"/>
    <cellStyle name="Normal 6 6 3 4 2" xfId="13551" xr:uid="{0238E3FD-FC03-4932-BB49-2AA2BDBD5894}"/>
    <cellStyle name="Normal 6 6 3 4 2 2" xfId="30491" xr:uid="{AF6E1F19-FE3C-4FE4-90A2-9649A0D91CA9}"/>
    <cellStyle name="Normal 6 6 3 4 3" xfId="22043" xr:uid="{1C0D1E48-4BC2-4FB8-8A5B-0D534D443646}"/>
    <cellStyle name="Normal 6 6 3 5" xfId="9327" xr:uid="{A46133C9-4F12-41EF-BFAC-87BEAA0EE3B2}"/>
    <cellStyle name="Normal 6 6 3 5 2" xfId="26267" xr:uid="{50201B7C-9088-4A4D-88A4-6127B190775F}"/>
    <cellStyle name="Normal 6 6 3 6" xfId="17819" xr:uid="{E6F33BE4-F01D-4562-BB73-B0F38E3ED680}"/>
    <cellStyle name="Normal 6 6 4" xfId="1223" xr:uid="{7797B5F1-4AB2-42FB-8A40-1C18AF1A5042}"/>
    <cellStyle name="Normal 6 6 4 2" xfId="2285" xr:uid="{42B22CD8-9415-45F6-9946-0D8E02E4D7A1}"/>
    <cellStyle name="Normal 6 6 4 2 2" xfId="4397" xr:uid="{8A018166-8F1B-4E68-BA25-01473CDE5F2E}"/>
    <cellStyle name="Normal 6 6 4 2 2 2" xfId="8623" xr:uid="{81A6B462-0E25-4BFC-960B-E40015D3DB05}"/>
    <cellStyle name="Normal 6 6 4 2 2 2 2" xfId="17071" xr:uid="{0B339822-733D-4E86-A933-C416C52FCAAC}"/>
    <cellStyle name="Normal 6 6 4 2 2 2 2 2" xfId="34011" xr:uid="{3CD528F2-8F7D-4D3D-97CD-69BDE713045F}"/>
    <cellStyle name="Normal 6 6 4 2 2 2 3" xfId="25563" xr:uid="{0DC75641-9E2B-4BCD-AE82-6789B8605260}"/>
    <cellStyle name="Normal 6 6 4 2 2 3" xfId="12847" xr:uid="{15139BB3-5601-4BEC-A1DA-FF17C8E6E120}"/>
    <cellStyle name="Normal 6 6 4 2 2 3 2" xfId="29787" xr:uid="{541B9849-12C8-4094-B1AC-E7FEB6E60F71}"/>
    <cellStyle name="Normal 6 6 4 2 2 4" xfId="21339" xr:uid="{19082E18-644F-497C-BD80-DF0ADBDA1615}"/>
    <cellStyle name="Normal 6 6 4 2 3" xfId="6511" xr:uid="{655A9811-357C-4092-8BAB-5371AE648C3E}"/>
    <cellStyle name="Normal 6 6 4 2 3 2" xfId="14959" xr:uid="{56375541-6DD7-497E-A8AD-AC4A2287D855}"/>
    <cellStyle name="Normal 6 6 4 2 3 2 2" xfId="31899" xr:uid="{2E4A4896-8C43-4CD6-86E9-B3200FD8D891}"/>
    <cellStyle name="Normal 6 6 4 2 3 3" xfId="23451" xr:uid="{E9DBF83B-3574-4F35-8AE4-420BBD3215CF}"/>
    <cellStyle name="Normal 6 6 4 2 4" xfId="10735" xr:uid="{DBEAABF6-ABCC-478D-B725-6F67B473FD4F}"/>
    <cellStyle name="Normal 6 6 4 2 4 2" xfId="27675" xr:uid="{3B7E2345-2F3D-49E7-8085-B027DE43E4A4}"/>
    <cellStyle name="Normal 6 6 4 2 5" xfId="19227" xr:uid="{42D4E395-535C-4301-AF70-59A63F4A3E3C}"/>
    <cellStyle name="Normal 6 6 4 3" xfId="3341" xr:uid="{BB8F3730-19A0-418B-B1D8-3B1EB9BB23DD}"/>
    <cellStyle name="Normal 6 6 4 3 2" xfId="7567" xr:uid="{2B4700C0-E63A-4160-9E62-62224BF36C1F}"/>
    <cellStyle name="Normal 6 6 4 3 2 2" xfId="16015" xr:uid="{7474F74E-E3D6-4444-B470-63CF9B6B20E6}"/>
    <cellStyle name="Normal 6 6 4 3 2 2 2" xfId="32955" xr:uid="{4BF964A4-FD37-4CCA-BC76-C6081FFF1196}"/>
    <cellStyle name="Normal 6 6 4 3 2 3" xfId="24507" xr:uid="{A199497D-A8B4-4CA6-B7DF-67E580C72E32}"/>
    <cellStyle name="Normal 6 6 4 3 3" xfId="11791" xr:uid="{19641B11-10D3-4721-8ED4-C8971708463D}"/>
    <cellStyle name="Normal 6 6 4 3 3 2" xfId="28731" xr:uid="{10024C70-9E16-42A3-8E42-57A2DD8571E0}"/>
    <cellStyle name="Normal 6 6 4 3 4" xfId="20283" xr:uid="{67CF925A-E273-4051-9CB5-73C70415BD5D}"/>
    <cellStyle name="Normal 6 6 4 4" xfId="5455" xr:uid="{F63067D5-AAB7-4590-83B9-AD93076E13D5}"/>
    <cellStyle name="Normal 6 6 4 4 2" xfId="13903" xr:uid="{8CFA6C75-A055-4CF2-82D0-20C8B1F714EA}"/>
    <cellStyle name="Normal 6 6 4 4 2 2" xfId="30843" xr:uid="{A506E9D4-BB2D-4843-B51A-77D5D9F7A548}"/>
    <cellStyle name="Normal 6 6 4 4 3" xfId="22395" xr:uid="{104DD57E-12EB-4E98-B287-EE3FB45ADFB1}"/>
    <cellStyle name="Normal 6 6 4 5" xfId="9679" xr:uid="{7EFAA5E6-C77D-4B6C-8397-83C022632643}"/>
    <cellStyle name="Normal 6 6 4 5 2" xfId="26619" xr:uid="{DCA95EF1-17B3-4FAB-B20C-736B72B53DB9}"/>
    <cellStyle name="Normal 6 6 4 6" xfId="18171" xr:uid="{1F79BD56-60F2-48D2-A9C8-993BDA217420}"/>
    <cellStyle name="Normal 6 6 5" xfId="1405" xr:uid="{CA7D696E-BE1F-4635-8955-0226C3EFB25D}"/>
    <cellStyle name="Normal 6 6 5 2" xfId="2461" xr:uid="{C2DB5B3F-2A64-4C7C-AF73-ACDFD30B9A15}"/>
    <cellStyle name="Normal 6 6 5 2 2" xfId="4573" xr:uid="{3DEAFEDF-6F01-42F7-B52B-CC6D3BD81475}"/>
    <cellStyle name="Normal 6 6 5 2 2 2" xfId="8799" xr:uid="{2DFB05E7-B5E5-4A7F-A885-8115F7F179A3}"/>
    <cellStyle name="Normal 6 6 5 2 2 2 2" xfId="17247" xr:uid="{3FD7297B-B014-41D3-B01C-0D1B22C432AD}"/>
    <cellStyle name="Normal 6 6 5 2 2 2 2 2" xfId="34187" xr:uid="{38717FE1-5EA2-4B8D-9FC2-6234020CB77A}"/>
    <cellStyle name="Normal 6 6 5 2 2 2 3" xfId="25739" xr:uid="{4C381197-0581-4046-AA79-8832A3BAC3FC}"/>
    <cellStyle name="Normal 6 6 5 2 2 3" xfId="13023" xr:uid="{EACC61C3-3D27-4EF1-9F9B-D890DC325E14}"/>
    <cellStyle name="Normal 6 6 5 2 2 3 2" xfId="29963" xr:uid="{CB49E29F-ED95-4491-8FAF-EFDDAC1F292E}"/>
    <cellStyle name="Normal 6 6 5 2 2 4" xfId="21515" xr:uid="{6D75BBB9-D5EB-4FCE-9780-69DB10499EF7}"/>
    <cellStyle name="Normal 6 6 5 2 3" xfId="6687" xr:uid="{E1AD5478-14AD-470D-997E-24A4DE455E38}"/>
    <cellStyle name="Normal 6 6 5 2 3 2" xfId="15135" xr:uid="{1F4C8A94-2AD8-4D19-A11C-2A4BD93076FD}"/>
    <cellStyle name="Normal 6 6 5 2 3 2 2" xfId="32075" xr:uid="{7D6E6AD2-C4D0-49C0-B9AA-6AC8BF97C266}"/>
    <cellStyle name="Normal 6 6 5 2 3 3" xfId="23627" xr:uid="{EBF34E4E-29CD-4452-80EB-D82E785C7E7A}"/>
    <cellStyle name="Normal 6 6 5 2 4" xfId="10911" xr:uid="{BEB5B2F5-53B1-4351-8B38-F3E54BA28E64}"/>
    <cellStyle name="Normal 6 6 5 2 4 2" xfId="27851" xr:uid="{958CD73E-FABD-4B7D-B906-E64CDDB66648}"/>
    <cellStyle name="Normal 6 6 5 2 5" xfId="19403" xr:uid="{CB31332C-D683-4EE9-812F-15C78FB0B4CA}"/>
    <cellStyle name="Normal 6 6 5 3" xfId="3517" xr:uid="{B7FFE74B-DA15-421F-AD85-F745A4415C8C}"/>
    <cellStyle name="Normal 6 6 5 3 2" xfId="7743" xr:uid="{F0AC4BCA-C661-46E6-BBB4-15497508AA78}"/>
    <cellStyle name="Normal 6 6 5 3 2 2" xfId="16191" xr:uid="{EC2C03C1-4B66-45CA-A8B7-98BFCEED7139}"/>
    <cellStyle name="Normal 6 6 5 3 2 2 2" xfId="33131" xr:uid="{7CC25248-560F-47A8-A187-A552E804002D}"/>
    <cellStyle name="Normal 6 6 5 3 2 3" xfId="24683" xr:uid="{E8ED2908-DAE9-413F-B246-CF760C2C4A21}"/>
    <cellStyle name="Normal 6 6 5 3 3" xfId="11967" xr:uid="{8740C858-F128-4DBB-9AD6-EE3B4B422053}"/>
    <cellStyle name="Normal 6 6 5 3 3 2" xfId="28907" xr:uid="{ED49D3D8-9761-471C-886F-413484EBB880}"/>
    <cellStyle name="Normal 6 6 5 3 4" xfId="20459" xr:uid="{8EA88A11-957A-4393-BAD6-58B687D57C1B}"/>
    <cellStyle name="Normal 6 6 5 4" xfId="5631" xr:uid="{2C671772-F665-4D4C-A2C1-7090EB0C122B}"/>
    <cellStyle name="Normal 6 6 5 4 2" xfId="14079" xr:uid="{FF2A0E36-5E7F-495D-9347-B5BAC6C88581}"/>
    <cellStyle name="Normal 6 6 5 4 2 2" xfId="31019" xr:uid="{6EA85EA0-098F-4ACF-8159-278B761703F9}"/>
    <cellStyle name="Normal 6 6 5 4 3" xfId="22571" xr:uid="{72E9D391-75D4-4D17-BBE0-9DA8F6B6C49B}"/>
    <cellStyle name="Normal 6 6 5 5" xfId="9855" xr:uid="{05CC2A34-F73C-4756-9CC1-47C8EC2E6B45}"/>
    <cellStyle name="Normal 6 6 5 5 2" xfId="26795" xr:uid="{4A8FA087-2D3F-4365-B90E-1F83034B6F75}"/>
    <cellStyle name="Normal 6 6 5 6" xfId="18347" xr:uid="{19ABD450-0C70-408A-9F3B-16C70E54055A}"/>
    <cellStyle name="Normal 6 6 6" xfId="1581" xr:uid="{1D5723E5-E112-4521-956A-970E7A6669B4}"/>
    <cellStyle name="Normal 6 6 6 2" xfId="3693" xr:uid="{F9A7D068-A3AC-4E1B-85AE-340AAE35AEA1}"/>
    <cellStyle name="Normal 6 6 6 2 2" xfId="7919" xr:uid="{5AC10B9C-09F1-474A-B70B-11359D6B8072}"/>
    <cellStyle name="Normal 6 6 6 2 2 2" xfId="16367" xr:uid="{60CF47D8-129F-4334-AF9C-F13195736C4E}"/>
    <cellStyle name="Normal 6 6 6 2 2 2 2" xfId="33307" xr:uid="{95C1782D-C64D-4030-85AA-E0D35B24322B}"/>
    <cellStyle name="Normal 6 6 6 2 2 3" xfId="24859" xr:uid="{A9483D74-443E-412D-AF71-03421407D855}"/>
    <cellStyle name="Normal 6 6 6 2 3" xfId="12143" xr:uid="{44ACCFA7-8411-4AC6-93AC-EBD48FEC1041}"/>
    <cellStyle name="Normal 6 6 6 2 3 2" xfId="29083" xr:uid="{14DEE192-DEFA-4DA7-B181-77B5F1953B75}"/>
    <cellStyle name="Normal 6 6 6 2 4" xfId="20635" xr:uid="{CA811B39-8F3B-45F1-B222-1733A5552774}"/>
    <cellStyle name="Normal 6 6 6 3" xfId="5807" xr:uid="{D7E65BC0-767D-42C6-9189-9B5D54EF0372}"/>
    <cellStyle name="Normal 6 6 6 3 2" xfId="14255" xr:uid="{52A2039B-43F8-479A-8C7C-ABFD584F2D56}"/>
    <cellStyle name="Normal 6 6 6 3 2 2" xfId="31195" xr:uid="{42008B9D-C00F-4707-AF6A-1734461C8AE8}"/>
    <cellStyle name="Normal 6 6 6 3 3" xfId="22747" xr:uid="{52E0B942-8BDD-4965-9C1A-5CDE01937C83}"/>
    <cellStyle name="Normal 6 6 6 4" xfId="10031" xr:uid="{FDBC7215-4960-447F-A420-AD88BFA2B43F}"/>
    <cellStyle name="Normal 6 6 6 4 2" xfId="26971" xr:uid="{AD336AD3-BB84-4CE7-B3C4-78C9F08A4AF3}"/>
    <cellStyle name="Normal 6 6 6 5" xfId="18523" xr:uid="{6E4C9B17-853C-4345-9B8E-ED15F3B62FA1}"/>
    <cellStyle name="Normal 6 6 7" xfId="2637" xr:uid="{31DAE59E-DEEA-464A-AB9D-4F69E479BE0E}"/>
    <cellStyle name="Normal 6 6 7 2" xfId="6863" xr:uid="{C8A51371-784F-4F4D-B118-811C35388FFE}"/>
    <cellStyle name="Normal 6 6 7 2 2" xfId="15311" xr:uid="{46B27319-0956-404E-804F-DD29338B7244}"/>
    <cellStyle name="Normal 6 6 7 2 2 2" xfId="32251" xr:uid="{E5BDEF98-DC3E-40FC-9E30-F24796B7B578}"/>
    <cellStyle name="Normal 6 6 7 2 3" xfId="23803" xr:uid="{E9A4E6E4-7F64-49A9-B70C-B38E510A53D1}"/>
    <cellStyle name="Normal 6 6 7 3" xfId="11087" xr:uid="{15BA066B-7C97-4B2F-8E3C-420E63D46378}"/>
    <cellStyle name="Normal 6 6 7 3 2" xfId="28027" xr:uid="{848BAE7D-262F-430A-9A83-3562F0124405}"/>
    <cellStyle name="Normal 6 6 7 4" xfId="19579" xr:uid="{92A50C27-E879-4E56-ADB9-8288733186D8}"/>
    <cellStyle name="Normal 6 6 8" xfId="4750" xr:uid="{FF95C0A7-B690-4FF6-BBD9-CC3044C64DA2}"/>
    <cellStyle name="Normal 6 6 8 2" xfId="13199" xr:uid="{3BB8328E-AC06-4D46-AC1B-1D9D0A0CD2D2}"/>
    <cellStyle name="Normal 6 6 8 2 2" xfId="30139" xr:uid="{92910F0B-B7C0-4881-8679-7589B6C4F758}"/>
    <cellStyle name="Normal 6 6 8 3" xfId="21691" xr:uid="{3552BA2F-9DB2-4B0C-A8F4-2844A071DA54}"/>
    <cellStyle name="Normal 6 6 9" xfId="8975" xr:uid="{17B07930-213B-47C1-BF27-C7103CAFD494}"/>
    <cellStyle name="Normal 6 6 9 2" xfId="25915" xr:uid="{6F2C13EB-F6C4-4E47-9ECB-FFA711F96E44}"/>
    <cellStyle name="Normal 6 7" xfId="687" xr:uid="{10C98314-0F70-4AF6-A0BC-33944920E4EA}"/>
    <cellStyle name="Normal 6 7 2" xfId="1039" xr:uid="{721AA2A8-0310-42A0-B3FE-6ADA080149CF}"/>
    <cellStyle name="Normal 6 7 2 2" xfId="2101" xr:uid="{C106491E-8F4C-4770-94BF-7B2AFF525A97}"/>
    <cellStyle name="Normal 6 7 2 2 2" xfId="4213" xr:uid="{A3C8AC4A-D017-4FC6-B2B8-5C71566269EA}"/>
    <cellStyle name="Normal 6 7 2 2 2 2" xfId="8439" xr:uid="{E4AD48DA-16B6-42BB-8939-04F0F4ACD940}"/>
    <cellStyle name="Normal 6 7 2 2 2 2 2" xfId="16887" xr:uid="{42F2B99A-15D3-449E-A6DA-DF27735D8B98}"/>
    <cellStyle name="Normal 6 7 2 2 2 2 2 2" xfId="33827" xr:uid="{F1628B3B-49BB-42E8-8092-83390D96CB62}"/>
    <cellStyle name="Normal 6 7 2 2 2 2 3" xfId="25379" xr:uid="{A806B9E0-165F-4D7E-B4F2-9DC7F6B87D43}"/>
    <cellStyle name="Normal 6 7 2 2 2 3" xfId="12663" xr:uid="{E6C658CC-2DF5-4451-8D00-E22162841B03}"/>
    <cellStyle name="Normal 6 7 2 2 2 3 2" xfId="29603" xr:uid="{464AA597-C78E-4A70-895C-3A274C5804CE}"/>
    <cellStyle name="Normal 6 7 2 2 2 4" xfId="21155" xr:uid="{908B60B8-A485-4CBA-ADF5-8DA80F67C943}"/>
    <cellStyle name="Normal 6 7 2 2 3" xfId="6327" xr:uid="{CFCFA670-D85E-4762-8334-B7A2F07A8970}"/>
    <cellStyle name="Normal 6 7 2 2 3 2" xfId="14775" xr:uid="{67DF5F71-3D1A-404E-AF68-978102F575A0}"/>
    <cellStyle name="Normal 6 7 2 2 3 2 2" xfId="31715" xr:uid="{8325E1BA-4088-47A5-82F8-7FA1C5433263}"/>
    <cellStyle name="Normal 6 7 2 2 3 3" xfId="23267" xr:uid="{4A2A105A-B4F3-4DAE-BCC4-FEF56DC735B1}"/>
    <cellStyle name="Normal 6 7 2 2 4" xfId="10551" xr:uid="{B540E014-841F-4FB3-B1D5-7009CF2CBA17}"/>
    <cellStyle name="Normal 6 7 2 2 4 2" xfId="27491" xr:uid="{10C0BD2E-D7C9-4B18-BFD3-E334470317C6}"/>
    <cellStyle name="Normal 6 7 2 2 5" xfId="19043" xr:uid="{7FC2DE35-88AC-4826-AEBE-770F2CCB47BC}"/>
    <cellStyle name="Normal 6 7 2 3" xfId="3157" xr:uid="{BCECD7BF-162D-4B3D-9B60-AB755A3E406F}"/>
    <cellStyle name="Normal 6 7 2 3 2" xfId="7383" xr:uid="{B3EAE338-D249-48B8-B0BA-B5B769F97F97}"/>
    <cellStyle name="Normal 6 7 2 3 2 2" xfId="15831" xr:uid="{49238925-71E5-4AC3-A516-03E08275982E}"/>
    <cellStyle name="Normal 6 7 2 3 2 2 2" xfId="32771" xr:uid="{20432568-76B0-4DBB-9ECE-ED246769EC69}"/>
    <cellStyle name="Normal 6 7 2 3 2 3" xfId="24323" xr:uid="{9A5048BE-49F8-4C2D-94E9-89EF361996A6}"/>
    <cellStyle name="Normal 6 7 2 3 3" xfId="11607" xr:uid="{3470325B-6579-4782-B07C-08E2469D42AA}"/>
    <cellStyle name="Normal 6 7 2 3 3 2" xfId="28547" xr:uid="{E4465B84-147D-421D-B528-64434EC62C74}"/>
    <cellStyle name="Normal 6 7 2 3 4" xfId="20099" xr:uid="{10B9DEBF-9F98-4594-8795-DF842F2788F8}"/>
    <cellStyle name="Normal 6 7 2 4" xfId="5271" xr:uid="{9E6FBDD3-82D3-48F0-BDBB-E539C71139B9}"/>
    <cellStyle name="Normal 6 7 2 4 2" xfId="13719" xr:uid="{895C243C-DDA2-4A41-BD44-2124E4E11735}"/>
    <cellStyle name="Normal 6 7 2 4 2 2" xfId="30659" xr:uid="{09A78736-DA47-44E4-8404-CCB618003FB7}"/>
    <cellStyle name="Normal 6 7 2 4 3" xfId="22211" xr:uid="{B283AAD8-CD39-4A31-A108-452C6C3BB82F}"/>
    <cellStyle name="Normal 6 7 2 5" xfId="9495" xr:uid="{7658B279-B7FE-45BF-8EB9-2ECB6DECBE5D}"/>
    <cellStyle name="Normal 6 7 2 5 2" xfId="26435" xr:uid="{3010340C-FC43-4D4F-9043-569FEA81146E}"/>
    <cellStyle name="Normal 6 7 2 6" xfId="17987" xr:uid="{E0D3E578-D76C-4136-9691-8FD4A062184B}"/>
    <cellStyle name="Normal 6 7 3" xfId="1749" xr:uid="{B5CAEFB0-B27E-4982-8762-3A47BBDBCC2C}"/>
    <cellStyle name="Normal 6 7 3 2" xfId="3861" xr:uid="{50BA6C79-7332-4D62-B320-7E86B33D631C}"/>
    <cellStyle name="Normal 6 7 3 2 2" xfId="8087" xr:uid="{49BC0DC2-7E42-4FE2-9F8A-75D046562179}"/>
    <cellStyle name="Normal 6 7 3 2 2 2" xfId="16535" xr:uid="{9889596B-6040-4896-91CE-5F651F37FA2A}"/>
    <cellStyle name="Normal 6 7 3 2 2 2 2" xfId="33475" xr:uid="{AFA5B26C-8DE6-458C-BBF2-4679E77A41D1}"/>
    <cellStyle name="Normal 6 7 3 2 2 3" xfId="25027" xr:uid="{39DB600E-91F3-4712-A4F5-6A69156FE016}"/>
    <cellStyle name="Normal 6 7 3 2 3" xfId="12311" xr:uid="{1D6A90CE-78AF-4B8E-B5FC-F34F1CB8B236}"/>
    <cellStyle name="Normal 6 7 3 2 3 2" xfId="29251" xr:uid="{8866E2CD-CF80-4778-8E5F-0E52452F2C42}"/>
    <cellStyle name="Normal 6 7 3 2 4" xfId="20803" xr:uid="{679BCE25-9ABD-4053-9D4C-3D583FAB2DBC}"/>
    <cellStyle name="Normal 6 7 3 3" xfId="5975" xr:uid="{8832B31B-BE94-4464-8FB4-E084282CA2AF}"/>
    <cellStyle name="Normal 6 7 3 3 2" xfId="14423" xr:uid="{1AE50AA3-B3BD-4F32-B01F-A368027CD82A}"/>
    <cellStyle name="Normal 6 7 3 3 2 2" xfId="31363" xr:uid="{A3CBE3DE-31DD-45C0-8940-B5242E035175}"/>
    <cellStyle name="Normal 6 7 3 3 3" xfId="22915" xr:uid="{8C2F00A4-2C2E-4404-89EB-9AB278C175D8}"/>
    <cellStyle name="Normal 6 7 3 4" xfId="10199" xr:uid="{020FE56B-9A1C-44A5-9E70-60E921EE4979}"/>
    <cellStyle name="Normal 6 7 3 4 2" xfId="27139" xr:uid="{829CAB93-56F3-4E7D-888D-1AB59BAEF986}"/>
    <cellStyle name="Normal 6 7 3 5" xfId="18691" xr:uid="{3CD6C343-676D-4130-ADC1-1D695C74FDF7}"/>
    <cellStyle name="Normal 6 7 4" xfId="2805" xr:uid="{7F9A1A31-5E79-44CA-B249-6BEE5D4F5CF8}"/>
    <cellStyle name="Normal 6 7 4 2" xfId="7031" xr:uid="{F13E0403-91B2-4F42-8333-F27966C4E615}"/>
    <cellStyle name="Normal 6 7 4 2 2" xfId="15479" xr:uid="{4B56C457-69BB-442D-AB87-64006FA8A0AB}"/>
    <cellStyle name="Normal 6 7 4 2 2 2" xfId="32419" xr:uid="{76CEE9E8-AB97-437D-8D76-E60E26048D3D}"/>
    <cellStyle name="Normal 6 7 4 2 3" xfId="23971" xr:uid="{5C985A3F-8437-4F22-ADA6-9E388F019340}"/>
    <cellStyle name="Normal 6 7 4 3" xfId="11255" xr:uid="{6F4F637F-71D1-4E21-ABB3-DD4C3AEFD0FC}"/>
    <cellStyle name="Normal 6 7 4 3 2" xfId="28195" xr:uid="{BD4397A4-A6A3-45B0-80B3-436B75D19EA2}"/>
    <cellStyle name="Normal 6 7 4 4" xfId="19747" xr:uid="{59D21CDC-E2A4-4485-9C2B-35813E5E2192}"/>
    <cellStyle name="Normal 6 7 5" xfId="4919" xr:uid="{9941A8F0-F34A-42E7-87B1-ABC17F3DA408}"/>
    <cellStyle name="Normal 6 7 5 2" xfId="13367" xr:uid="{0A2BC9FD-BFB6-4305-A397-8C2EAB4A80C0}"/>
    <cellStyle name="Normal 6 7 5 2 2" xfId="30307" xr:uid="{3F44B07E-B678-4221-9CEC-78E1A32D2F31}"/>
    <cellStyle name="Normal 6 7 5 3" xfId="21859" xr:uid="{93AC81FB-2027-4F7A-9D08-44B1AC14486B}"/>
    <cellStyle name="Normal 6 7 6" xfId="9143" xr:uid="{025CDD87-FEE1-4636-A6A9-AC83C842740C}"/>
    <cellStyle name="Normal 6 7 6 2" xfId="26083" xr:uid="{4A94042C-3073-4C4B-8BBF-D4A648B1DE72}"/>
    <cellStyle name="Normal 6 7 7" xfId="17635" xr:uid="{69423F01-104A-49E6-9DA3-B407E9597598}"/>
    <cellStyle name="Normal 6 8" xfId="863" xr:uid="{3041E8BE-0530-43DA-BFD1-FF9CCC046CD6}"/>
    <cellStyle name="Normal 6 8 2" xfId="1925" xr:uid="{0163E52A-E224-4DB4-9336-F509D1857CFA}"/>
    <cellStyle name="Normal 6 8 2 2" xfId="4037" xr:uid="{D2303229-0256-4D46-92C3-2FF5A9FE4EAD}"/>
    <cellStyle name="Normal 6 8 2 2 2" xfId="8263" xr:uid="{58E77E89-0505-418A-90A2-01EC7CE2BB5D}"/>
    <cellStyle name="Normal 6 8 2 2 2 2" xfId="16711" xr:uid="{91BA12B3-131E-4B27-AFB6-3FF237E94DE5}"/>
    <cellStyle name="Normal 6 8 2 2 2 2 2" xfId="33651" xr:uid="{A36172E5-5A49-4BF2-9012-B07FF77259CF}"/>
    <cellStyle name="Normal 6 8 2 2 2 3" xfId="25203" xr:uid="{6109F309-6962-44F3-B43F-2BF1CFE5AE1E}"/>
    <cellStyle name="Normal 6 8 2 2 3" xfId="12487" xr:uid="{F91E1DD8-62A6-48A9-8FC8-DF9D02C2511D}"/>
    <cellStyle name="Normal 6 8 2 2 3 2" xfId="29427" xr:uid="{76FBF545-B435-4C30-B646-5BCC6EBC355F}"/>
    <cellStyle name="Normal 6 8 2 2 4" xfId="20979" xr:uid="{939043C8-1A27-4251-A2A4-3A43EA3077B5}"/>
    <cellStyle name="Normal 6 8 2 3" xfId="6151" xr:uid="{E057D7B9-F884-490D-A0C5-B1BF14DD0A0F}"/>
    <cellStyle name="Normal 6 8 2 3 2" xfId="14599" xr:uid="{56165E93-BAD2-449E-95FD-77D01D3854CD}"/>
    <cellStyle name="Normal 6 8 2 3 2 2" xfId="31539" xr:uid="{A252C64F-7A4C-4177-A1C5-EC077F42535E}"/>
    <cellStyle name="Normal 6 8 2 3 3" xfId="23091" xr:uid="{A674ACDF-F7E2-412B-9E83-C5C3EE80EAA8}"/>
    <cellStyle name="Normal 6 8 2 4" xfId="10375" xr:uid="{E5E45885-BD0D-41C8-A860-465978F399FA}"/>
    <cellStyle name="Normal 6 8 2 4 2" xfId="27315" xr:uid="{475F813A-8690-4017-9202-73AFB7601C98}"/>
    <cellStyle name="Normal 6 8 2 5" xfId="18867" xr:uid="{78586D25-D1EE-4AD0-96D3-A30676C4957D}"/>
    <cellStyle name="Normal 6 8 3" xfId="2981" xr:uid="{EC0E10A6-D1CB-42E1-A889-1A666C0B0DE2}"/>
    <cellStyle name="Normal 6 8 3 2" xfId="7207" xr:uid="{CB9D009E-6E26-4FED-B4B8-EBC98FB2D9C9}"/>
    <cellStyle name="Normal 6 8 3 2 2" xfId="15655" xr:uid="{FCF019E9-446B-48CB-91F9-32F350ED99C8}"/>
    <cellStyle name="Normal 6 8 3 2 2 2" xfId="32595" xr:uid="{A3529798-602B-4636-B314-A73B995BCA74}"/>
    <cellStyle name="Normal 6 8 3 2 3" xfId="24147" xr:uid="{0467529C-6540-4887-988A-EE3F5D462F3E}"/>
    <cellStyle name="Normal 6 8 3 3" xfId="11431" xr:uid="{06A7A556-BDAF-4660-857E-41BDC08223FB}"/>
    <cellStyle name="Normal 6 8 3 3 2" xfId="28371" xr:uid="{389E0858-0171-4001-A0A5-EC770976CB23}"/>
    <cellStyle name="Normal 6 8 3 4" xfId="19923" xr:uid="{C6EC1443-5D1F-4F11-AD27-084D1264D2AF}"/>
    <cellStyle name="Normal 6 8 4" xfId="5095" xr:uid="{5CE7F6A6-BC75-4701-80E6-8CA98615B2DC}"/>
    <cellStyle name="Normal 6 8 4 2" xfId="13543" xr:uid="{561972DE-0AC6-4FDF-98F6-102E7A463744}"/>
    <cellStyle name="Normal 6 8 4 2 2" xfId="30483" xr:uid="{3767422B-13B8-4446-BA08-56936AA61C3E}"/>
    <cellStyle name="Normal 6 8 4 3" xfId="22035" xr:uid="{69479CF4-9F28-4E90-88D8-D9C364539319}"/>
    <cellStyle name="Normal 6 8 5" xfId="9319" xr:uid="{60365237-DB8F-4AA6-9F66-275D1D4A01FF}"/>
    <cellStyle name="Normal 6 8 5 2" xfId="26259" xr:uid="{25A49889-8EA0-495B-BB74-D5C6C284655F}"/>
    <cellStyle name="Normal 6 8 6" xfId="17811" xr:uid="{27A1D199-18AC-4BEF-88B3-A8A610166A7E}"/>
    <cellStyle name="Normal 6 9" xfId="1215" xr:uid="{DC9E955D-13C6-44E4-96DD-B34DA95026D9}"/>
    <cellStyle name="Normal 6 9 2" xfId="2277" xr:uid="{821A4B11-B483-4A3E-835C-96EC45B3AD31}"/>
    <cellStyle name="Normal 6 9 2 2" xfId="4389" xr:uid="{C7B0FF55-36B7-4FF3-B27C-ED1F10BB7F35}"/>
    <cellStyle name="Normal 6 9 2 2 2" xfId="8615" xr:uid="{393788F1-D822-41B8-91E6-8C7C381DB8C5}"/>
    <cellStyle name="Normal 6 9 2 2 2 2" xfId="17063" xr:uid="{93F4A8C1-DF9B-43A6-B9A2-1FBB9D858249}"/>
    <cellStyle name="Normal 6 9 2 2 2 2 2" xfId="34003" xr:uid="{0225EAB1-5C07-4DC0-9A15-FE84AE82CF80}"/>
    <cellStyle name="Normal 6 9 2 2 2 3" xfId="25555" xr:uid="{A1AB7D64-C1EA-424F-9DA8-143D0663FD10}"/>
    <cellStyle name="Normal 6 9 2 2 3" xfId="12839" xr:uid="{2E36C580-B7E2-4C47-9FE7-BFA77B087502}"/>
    <cellStyle name="Normal 6 9 2 2 3 2" xfId="29779" xr:uid="{DFC26A4C-A9C0-4163-B98F-C5E3E3C923AE}"/>
    <cellStyle name="Normal 6 9 2 2 4" xfId="21331" xr:uid="{6516FD4E-E837-4315-9484-78D2AB008195}"/>
    <cellStyle name="Normal 6 9 2 3" xfId="6503" xr:uid="{6FEE6B77-E55D-494C-8913-BF3D28D24F50}"/>
    <cellStyle name="Normal 6 9 2 3 2" xfId="14951" xr:uid="{73ECF02A-084A-46F3-AF0F-DAF4A6669C66}"/>
    <cellStyle name="Normal 6 9 2 3 2 2" xfId="31891" xr:uid="{3F22A3F2-D8D9-4180-B5F3-1B0546612122}"/>
    <cellStyle name="Normal 6 9 2 3 3" xfId="23443" xr:uid="{29448FFD-865E-4B18-8F3D-266DCA370834}"/>
    <cellStyle name="Normal 6 9 2 4" xfId="10727" xr:uid="{C9E24E8A-C95E-44E0-995A-9A2AA984ACB4}"/>
    <cellStyle name="Normal 6 9 2 4 2" xfId="27667" xr:uid="{C4A9E9AE-F083-40AE-98A2-C8A28EC416FF}"/>
    <cellStyle name="Normal 6 9 2 5" xfId="19219" xr:uid="{0C1E3A36-5D47-443C-86AF-7491C17F869A}"/>
    <cellStyle name="Normal 6 9 3" xfId="3333" xr:uid="{F652F987-D9CC-4AC8-9F01-D86AB1A0A71F}"/>
    <cellStyle name="Normal 6 9 3 2" xfId="7559" xr:uid="{4FDF60C0-A78F-4E89-B526-2DCC92649654}"/>
    <cellStyle name="Normal 6 9 3 2 2" xfId="16007" xr:uid="{0F14CBE6-C5B3-434D-A4CD-66B0CA6049B1}"/>
    <cellStyle name="Normal 6 9 3 2 2 2" xfId="32947" xr:uid="{322941AC-327B-48B4-94F1-526887030A00}"/>
    <cellStyle name="Normal 6 9 3 2 3" xfId="24499" xr:uid="{4EA2987A-118C-4799-A432-E128AB4A429A}"/>
    <cellStyle name="Normal 6 9 3 3" xfId="11783" xr:uid="{C96E8A08-7CE8-40C3-A568-E8B567B4C56B}"/>
    <cellStyle name="Normal 6 9 3 3 2" xfId="28723" xr:uid="{A19C8CDC-0FBD-49A5-8332-6738873DD594}"/>
    <cellStyle name="Normal 6 9 3 4" xfId="20275" xr:uid="{5F8937F5-4C5F-42B4-A605-45D8D4BB3E3F}"/>
    <cellStyle name="Normal 6 9 4" xfId="5447" xr:uid="{E56F6303-DFCA-422A-919A-C725C20121E1}"/>
    <cellStyle name="Normal 6 9 4 2" xfId="13895" xr:uid="{3E617DC1-1317-4EBA-A568-C60A70370BB1}"/>
    <cellStyle name="Normal 6 9 4 2 2" xfId="30835" xr:uid="{D75891DF-FF23-434C-9397-1DF4018D3A12}"/>
    <cellStyle name="Normal 6 9 4 3" xfId="22387" xr:uid="{09DFD0E3-45DC-4F46-8057-5F422F4185B9}"/>
    <cellStyle name="Normal 6 9 5" xfId="9671" xr:uid="{A0697D83-CEE1-4B7F-BD06-151AA29F0778}"/>
    <cellStyle name="Normal 6 9 5 2" xfId="26611" xr:uid="{A4D72ADE-A2B8-41FA-8F18-5C80959356B1}"/>
    <cellStyle name="Normal 6 9 6" xfId="18163" xr:uid="{B0D728C4-C8FF-4893-B912-27B9318C5A90}"/>
    <cellStyle name="Normal 60" xfId="32" xr:uid="{BA4A8D77-B896-477C-8E2C-F33B3C976B0D}"/>
    <cellStyle name="Normal 7" xfId="402" xr:uid="{4A37635D-A4FF-4006-9E67-46CD0E78D1AA}"/>
    <cellStyle name="Normal 7 2" xfId="403" xr:uid="{2D5AC3A7-0262-4163-BCBE-567E06D227E7}"/>
    <cellStyle name="Normal 7 3" xfId="404" xr:uid="{6D288BB3-618D-4A6A-BAA5-B52013E431A4}"/>
    <cellStyle name="Normal 7 3 10" xfId="4751" xr:uid="{496B997B-1AD5-4E6D-9B3D-A0ABACE752A8}"/>
    <cellStyle name="Normal 7 3 10 2" xfId="13200" xr:uid="{1DA6DDC5-111E-4C26-8590-C8CC8C8AB011}"/>
    <cellStyle name="Normal 7 3 10 2 2" xfId="30140" xr:uid="{6B637804-B4EF-46D4-8C1C-EF83CA9F2D53}"/>
    <cellStyle name="Normal 7 3 10 3" xfId="21692" xr:uid="{7735FBD2-0EA8-4DB7-87E2-09F053843AED}"/>
    <cellStyle name="Normal 7 3 11" xfId="8976" xr:uid="{0B8B9E77-360F-4F45-AF94-AFA69A790E9C}"/>
    <cellStyle name="Normal 7 3 11 2" xfId="25916" xr:uid="{A462C234-54DD-4ACE-8E4E-628231E48DC9}"/>
    <cellStyle name="Normal 7 3 12" xfId="17468" xr:uid="{D34FC8DE-2C9D-4558-A1D5-D64630AB79AB}"/>
    <cellStyle name="Normal 7 3 2" xfId="405" xr:uid="{395175B8-07D1-4696-982D-2C71E7469969}"/>
    <cellStyle name="Normal 7 3 2 10" xfId="17469" xr:uid="{63FEB447-D89F-4A76-8039-CB5AA6BFBAFD}"/>
    <cellStyle name="Normal 7 3 2 2" xfId="697" xr:uid="{1B6DB14C-353C-4929-B026-68DD898DF2E9}"/>
    <cellStyle name="Normal 7 3 2 2 2" xfId="1049" xr:uid="{21306396-C109-4A9E-A2F9-51D315CD5F34}"/>
    <cellStyle name="Normal 7 3 2 2 2 2" xfId="2111" xr:uid="{8CEE284A-417D-4F10-8935-8359821F3092}"/>
    <cellStyle name="Normal 7 3 2 2 2 2 2" xfId="4223" xr:uid="{46C3661B-1C05-467A-AEF6-2DFA2DF3667C}"/>
    <cellStyle name="Normal 7 3 2 2 2 2 2 2" xfId="8449" xr:uid="{53663177-BC2F-4373-B59D-2E520B70D3EF}"/>
    <cellStyle name="Normal 7 3 2 2 2 2 2 2 2" xfId="16897" xr:uid="{EFCA5FA1-FBB8-4ED8-8677-B96148E221A5}"/>
    <cellStyle name="Normal 7 3 2 2 2 2 2 2 2 2" xfId="33837" xr:uid="{5535FA3E-9CD4-48C8-8E26-6B3226338515}"/>
    <cellStyle name="Normal 7 3 2 2 2 2 2 2 3" xfId="25389" xr:uid="{397EF0A0-D24E-4DD9-B4D3-5D0F0BBC0622}"/>
    <cellStyle name="Normal 7 3 2 2 2 2 2 3" xfId="12673" xr:uid="{132E8AB7-9500-4DBD-A059-561C8BD33408}"/>
    <cellStyle name="Normal 7 3 2 2 2 2 2 3 2" xfId="29613" xr:uid="{8D1B70A0-B0C0-4FF9-982E-AFA8A6CC0608}"/>
    <cellStyle name="Normal 7 3 2 2 2 2 2 4" xfId="21165" xr:uid="{F4A33819-0194-4301-9BF1-8855E9ACC486}"/>
    <cellStyle name="Normal 7 3 2 2 2 2 3" xfId="6337" xr:uid="{29768ABB-8D44-4CF3-9EF0-D4C283B5E97D}"/>
    <cellStyle name="Normal 7 3 2 2 2 2 3 2" xfId="14785" xr:uid="{E058C226-F238-439A-8163-5A5E049D72A6}"/>
    <cellStyle name="Normal 7 3 2 2 2 2 3 2 2" xfId="31725" xr:uid="{F8CA3A96-9334-4336-A613-A4DED01FEC46}"/>
    <cellStyle name="Normal 7 3 2 2 2 2 3 3" xfId="23277" xr:uid="{5A76417F-BCDF-41D2-8DEA-1038DB9F48E9}"/>
    <cellStyle name="Normal 7 3 2 2 2 2 4" xfId="10561" xr:uid="{08215F51-0388-4059-A673-FFB3C41C8B83}"/>
    <cellStyle name="Normal 7 3 2 2 2 2 4 2" xfId="27501" xr:uid="{089AECA5-2576-4D94-BA67-0FA108299904}"/>
    <cellStyle name="Normal 7 3 2 2 2 2 5" xfId="19053" xr:uid="{DCECCC82-3183-4D3A-9261-E3FCABC6080C}"/>
    <cellStyle name="Normal 7 3 2 2 2 3" xfId="3167" xr:uid="{4F85D540-4D18-4B0D-B008-122EB7E12289}"/>
    <cellStyle name="Normal 7 3 2 2 2 3 2" xfId="7393" xr:uid="{2092ED9A-9008-47AA-8732-1E7A4442E2B4}"/>
    <cellStyle name="Normal 7 3 2 2 2 3 2 2" xfId="15841" xr:uid="{4ED1D897-6DFD-496C-A301-420261A169BA}"/>
    <cellStyle name="Normal 7 3 2 2 2 3 2 2 2" xfId="32781" xr:uid="{DD01D48B-9434-43A6-9FDA-5DA75DE95028}"/>
    <cellStyle name="Normal 7 3 2 2 2 3 2 3" xfId="24333" xr:uid="{4A3DC72E-7E6D-4D0A-A8FF-C68FA97E887E}"/>
    <cellStyle name="Normal 7 3 2 2 2 3 3" xfId="11617" xr:uid="{007CF4FB-AA62-4A07-A50F-57AE3D9BBEBC}"/>
    <cellStyle name="Normal 7 3 2 2 2 3 3 2" xfId="28557" xr:uid="{BF23B28D-06F1-4E1D-8EA4-D93E1C6C4BF5}"/>
    <cellStyle name="Normal 7 3 2 2 2 3 4" xfId="20109" xr:uid="{7D25A26D-B06F-4689-80BA-F5CE31F2C221}"/>
    <cellStyle name="Normal 7 3 2 2 2 4" xfId="5281" xr:uid="{0036CC75-6464-445E-B3BD-85279FD5937F}"/>
    <cellStyle name="Normal 7 3 2 2 2 4 2" xfId="13729" xr:uid="{E6C3BA03-DCDB-4719-8231-85CA2CB1CA32}"/>
    <cellStyle name="Normal 7 3 2 2 2 4 2 2" xfId="30669" xr:uid="{307B4767-2060-471A-9904-E8595AFE30BA}"/>
    <cellStyle name="Normal 7 3 2 2 2 4 3" xfId="22221" xr:uid="{56B6820E-7984-4611-B813-25F60D35A8CA}"/>
    <cellStyle name="Normal 7 3 2 2 2 5" xfId="9505" xr:uid="{6F53EA17-9A0F-434A-B2C4-55F314B0C527}"/>
    <cellStyle name="Normal 7 3 2 2 2 5 2" xfId="26445" xr:uid="{D5BA35D8-AB67-4CAA-95F1-C0C0EF49E2A8}"/>
    <cellStyle name="Normal 7 3 2 2 2 6" xfId="17997" xr:uid="{EF004D38-9B30-4996-92E0-621870CEA2B8}"/>
    <cellStyle name="Normal 7 3 2 2 3" xfId="1759" xr:uid="{F5B0D0F1-F3EF-4043-8759-A500BFD28257}"/>
    <cellStyle name="Normal 7 3 2 2 3 2" xfId="3871" xr:uid="{7F34B732-48B1-4D68-B2D3-0D0FCB3D3BD7}"/>
    <cellStyle name="Normal 7 3 2 2 3 2 2" xfId="8097" xr:uid="{2EF88E7D-44B2-47CC-B815-0C4B24F60C62}"/>
    <cellStyle name="Normal 7 3 2 2 3 2 2 2" xfId="16545" xr:uid="{7DA4AA21-1EC6-4674-8753-31A0B2D4BF91}"/>
    <cellStyle name="Normal 7 3 2 2 3 2 2 2 2" xfId="33485" xr:uid="{DABEAC57-F4D5-4000-9D1A-D1C0957944B8}"/>
    <cellStyle name="Normal 7 3 2 2 3 2 2 3" xfId="25037" xr:uid="{F12AFD45-29B0-4B9F-B6EF-BF3312490711}"/>
    <cellStyle name="Normal 7 3 2 2 3 2 3" xfId="12321" xr:uid="{94B78B5C-06DF-419B-A7E3-4F928CC373C5}"/>
    <cellStyle name="Normal 7 3 2 2 3 2 3 2" xfId="29261" xr:uid="{24CB86C4-0D78-47D2-BD03-0AE07124AE20}"/>
    <cellStyle name="Normal 7 3 2 2 3 2 4" xfId="20813" xr:uid="{49B70F00-953B-4BEB-94E4-F7616F3B8FF7}"/>
    <cellStyle name="Normal 7 3 2 2 3 3" xfId="5985" xr:uid="{A2955CF0-72B2-479A-AA95-24A9E1A8E766}"/>
    <cellStyle name="Normal 7 3 2 2 3 3 2" xfId="14433" xr:uid="{767D97CF-70D7-48D3-8D78-04EF7D679450}"/>
    <cellStyle name="Normal 7 3 2 2 3 3 2 2" xfId="31373" xr:uid="{F1FCA755-5A17-405D-91F0-E6C5F853F2A1}"/>
    <cellStyle name="Normal 7 3 2 2 3 3 3" xfId="22925" xr:uid="{3499DC86-2F04-468C-BF7C-039E448C36DE}"/>
    <cellStyle name="Normal 7 3 2 2 3 4" xfId="10209" xr:uid="{A7299D3A-86BD-4FBF-B56E-969EFEE77FC8}"/>
    <cellStyle name="Normal 7 3 2 2 3 4 2" xfId="27149" xr:uid="{170F4B08-C474-4A49-BD37-A218765E4B40}"/>
    <cellStyle name="Normal 7 3 2 2 3 5" xfId="18701" xr:uid="{EDA80D0B-9ECF-4A43-B848-97B79A965DEE}"/>
    <cellStyle name="Normal 7 3 2 2 4" xfId="2815" xr:uid="{5F6FE081-57FF-49D6-BE44-D5D2F5E295AE}"/>
    <cellStyle name="Normal 7 3 2 2 4 2" xfId="7041" xr:uid="{C8916089-BBAD-4482-B58F-678F7B55F59B}"/>
    <cellStyle name="Normal 7 3 2 2 4 2 2" xfId="15489" xr:uid="{41444D0C-46B6-4D54-AE3B-09B5B040F7F2}"/>
    <cellStyle name="Normal 7 3 2 2 4 2 2 2" xfId="32429" xr:uid="{C57FE023-5C53-4774-92F7-F2C10F98C40F}"/>
    <cellStyle name="Normal 7 3 2 2 4 2 3" xfId="23981" xr:uid="{6603DF89-A924-491F-A45A-450521CB72B1}"/>
    <cellStyle name="Normal 7 3 2 2 4 3" xfId="11265" xr:uid="{5430E85E-0FD4-4A4C-A550-A29E0889DAF4}"/>
    <cellStyle name="Normal 7 3 2 2 4 3 2" xfId="28205" xr:uid="{CB7C6406-A6E0-4105-AEC4-65DEC639F3D7}"/>
    <cellStyle name="Normal 7 3 2 2 4 4" xfId="19757" xr:uid="{240D28C6-AF80-43A7-9313-EAD5B2BC4C89}"/>
    <cellStyle name="Normal 7 3 2 2 5" xfId="4929" xr:uid="{05D6F64D-B150-45B1-9AC0-7C461DF71DDA}"/>
    <cellStyle name="Normal 7 3 2 2 5 2" xfId="13377" xr:uid="{6DAA4E02-8DB6-4232-BAAA-969DFE809508}"/>
    <cellStyle name="Normal 7 3 2 2 5 2 2" xfId="30317" xr:uid="{505C59EA-BB67-4729-9F59-DB5F1722FB9F}"/>
    <cellStyle name="Normal 7 3 2 2 5 3" xfId="21869" xr:uid="{781C8102-F50A-4238-88D7-18EA51B57A92}"/>
    <cellStyle name="Normal 7 3 2 2 6" xfId="9153" xr:uid="{97306A16-BB92-4B6F-967F-4C0562C0B676}"/>
    <cellStyle name="Normal 7 3 2 2 6 2" xfId="26093" xr:uid="{DDD042CD-7B59-4BAE-92DE-076F2BB33C8E}"/>
    <cellStyle name="Normal 7 3 2 2 7" xfId="17645" xr:uid="{14FF8955-E159-4CCF-9041-657FB808B33C}"/>
    <cellStyle name="Normal 7 3 2 3" xfId="873" xr:uid="{316B960F-E8C7-4565-A2DA-4308AE74D9D4}"/>
    <cellStyle name="Normal 7 3 2 3 2" xfId="1935" xr:uid="{7B08D57C-8C12-4A83-8EE9-55DF173E5106}"/>
    <cellStyle name="Normal 7 3 2 3 2 2" xfId="4047" xr:uid="{2FD73AD0-C934-42F0-B34B-6CA865F0B091}"/>
    <cellStyle name="Normal 7 3 2 3 2 2 2" xfId="8273" xr:uid="{72F753D7-16B3-40F2-A06E-887F378CE2D8}"/>
    <cellStyle name="Normal 7 3 2 3 2 2 2 2" xfId="16721" xr:uid="{1B1AA022-8B82-4CCB-A17D-AA465D81B9BE}"/>
    <cellStyle name="Normal 7 3 2 3 2 2 2 2 2" xfId="33661" xr:uid="{E609E11A-4543-4E02-99AF-FD328CA0AFEA}"/>
    <cellStyle name="Normal 7 3 2 3 2 2 2 3" xfId="25213" xr:uid="{7A45E61E-1A38-4521-86D7-1000B07A8514}"/>
    <cellStyle name="Normal 7 3 2 3 2 2 3" xfId="12497" xr:uid="{9223FC2B-E697-4656-8BEB-A3DD64DF0948}"/>
    <cellStyle name="Normal 7 3 2 3 2 2 3 2" xfId="29437" xr:uid="{994DB0B0-F90C-4D1F-BB75-E9CE6A0572A3}"/>
    <cellStyle name="Normal 7 3 2 3 2 2 4" xfId="20989" xr:uid="{B8BF2417-7658-469F-9713-A339543DB00A}"/>
    <cellStyle name="Normal 7 3 2 3 2 3" xfId="6161" xr:uid="{746B867D-0826-4C0B-9E2C-F64DB56FC897}"/>
    <cellStyle name="Normal 7 3 2 3 2 3 2" xfId="14609" xr:uid="{060C4C0B-5B71-418F-ADD7-CE69E42A5B23}"/>
    <cellStyle name="Normal 7 3 2 3 2 3 2 2" xfId="31549" xr:uid="{9B4285E0-DDF3-4ACC-A3C1-D3351B70C3E5}"/>
    <cellStyle name="Normal 7 3 2 3 2 3 3" xfId="23101" xr:uid="{528DF102-197F-462E-9CE7-EE3792B05ADE}"/>
    <cellStyle name="Normal 7 3 2 3 2 4" xfId="10385" xr:uid="{F1A98501-3B66-4290-9D44-B36FCB48217E}"/>
    <cellStyle name="Normal 7 3 2 3 2 4 2" xfId="27325" xr:uid="{7F621B40-6BDB-43DB-A956-67D66638A1A4}"/>
    <cellStyle name="Normal 7 3 2 3 2 5" xfId="18877" xr:uid="{3159EF56-99DB-4D20-9890-6181D0487609}"/>
    <cellStyle name="Normal 7 3 2 3 3" xfId="2991" xr:uid="{69D802AC-67E5-4043-903F-33295DF93CD4}"/>
    <cellStyle name="Normal 7 3 2 3 3 2" xfId="7217" xr:uid="{3F8669D9-16A4-425B-8538-3DA9F30D3DDE}"/>
    <cellStyle name="Normal 7 3 2 3 3 2 2" xfId="15665" xr:uid="{BF629E4B-1A22-4A17-97DC-DF31CD5FE72C}"/>
    <cellStyle name="Normal 7 3 2 3 3 2 2 2" xfId="32605" xr:uid="{C6B7C286-5057-4B82-AF70-D49DB277A65C}"/>
    <cellStyle name="Normal 7 3 2 3 3 2 3" xfId="24157" xr:uid="{547FB3A9-92F5-4252-808F-F25DC32ECD62}"/>
    <cellStyle name="Normal 7 3 2 3 3 3" xfId="11441" xr:uid="{1DDF222D-DD69-4403-85D4-02FEF937BC06}"/>
    <cellStyle name="Normal 7 3 2 3 3 3 2" xfId="28381" xr:uid="{06C62857-D0A9-4347-AFB2-201ABFE67CDE}"/>
    <cellStyle name="Normal 7 3 2 3 3 4" xfId="19933" xr:uid="{083BA954-3928-489B-8446-62006488E9C7}"/>
    <cellStyle name="Normal 7 3 2 3 4" xfId="5105" xr:uid="{EE944017-4894-425C-9286-0484EF257534}"/>
    <cellStyle name="Normal 7 3 2 3 4 2" xfId="13553" xr:uid="{C1F646C6-874E-438C-838A-155E2C6E8A34}"/>
    <cellStyle name="Normal 7 3 2 3 4 2 2" xfId="30493" xr:uid="{5AD738B3-16E3-40EF-BB28-A101D1616A66}"/>
    <cellStyle name="Normal 7 3 2 3 4 3" xfId="22045" xr:uid="{1461519F-7A04-491B-920C-6B7469573A06}"/>
    <cellStyle name="Normal 7 3 2 3 5" xfId="9329" xr:uid="{90042DFC-6F39-45EC-BBCB-068D03D51CBB}"/>
    <cellStyle name="Normal 7 3 2 3 5 2" xfId="26269" xr:uid="{32AB79E8-B3A9-42C3-9BFF-F132B9B56359}"/>
    <cellStyle name="Normal 7 3 2 3 6" xfId="17821" xr:uid="{AAF6F07F-D45C-4451-933A-EC560F53F405}"/>
    <cellStyle name="Normal 7 3 2 4" xfId="1225" xr:uid="{0C696490-BECC-426E-AF3E-63B8498E6D86}"/>
    <cellStyle name="Normal 7 3 2 4 2" xfId="2287" xr:uid="{73BDAEEE-60A7-4AAC-996F-6278EA496CAD}"/>
    <cellStyle name="Normal 7 3 2 4 2 2" xfId="4399" xr:uid="{5E4F62F7-6E34-4AFA-9F9E-E43C6FDC6B10}"/>
    <cellStyle name="Normal 7 3 2 4 2 2 2" xfId="8625" xr:uid="{9AAB5579-8EF9-42F0-AFFD-3E865A2C1F52}"/>
    <cellStyle name="Normal 7 3 2 4 2 2 2 2" xfId="17073" xr:uid="{48581135-345F-4B01-8FC7-D304B237830C}"/>
    <cellStyle name="Normal 7 3 2 4 2 2 2 2 2" xfId="34013" xr:uid="{CF35DD50-BC20-4234-A1F5-B00D345C0660}"/>
    <cellStyle name="Normal 7 3 2 4 2 2 2 3" xfId="25565" xr:uid="{6B0754E1-FB72-4686-AA21-495034F5E7D4}"/>
    <cellStyle name="Normal 7 3 2 4 2 2 3" xfId="12849" xr:uid="{5174A95E-BF54-4790-A171-148324BC800D}"/>
    <cellStyle name="Normal 7 3 2 4 2 2 3 2" xfId="29789" xr:uid="{0F54A178-60E7-468E-9ECE-1E11609C3E42}"/>
    <cellStyle name="Normal 7 3 2 4 2 2 4" xfId="21341" xr:uid="{3F523318-05F0-47FA-AB50-21CCD994E00D}"/>
    <cellStyle name="Normal 7 3 2 4 2 3" xfId="6513" xr:uid="{71D1B5C0-EF2A-4222-9520-703F9CE6FBEF}"/>
    <cellStyle name="Normal 7 3 2 4 2 3 2" xfId="14961" xr:uid="{38036DF2-F6AD-4E19-B33B-499D4C186852}"/>
    <cellStyle name="Normal 7 3 2 4 2 3 2 2" xfId="31901" xr:uid="{488A7755-451C-4B3D-B328-D0DDF2ECC327}"/>
    <cellStyle name="Normal 7 3 2 4 2 3 3" xfId="23453" xr:uid="{B4220A57-0B86-49DA-97A5-16AB96761618}"/>
    <cellStyle name="Normal 7 3 2 4 2 4" xfId="10737" xr:uid="{82038EBE-8F5D-4900-9197-68036C54A4DA}"/>
    <cellStyle name="Normal 7 3 2 4 2 4 2" xfId="27677" xr:uid="{7B2F7D40-5073-4076-878A-054C105780A9}"/>
    <cellStyle name="Normal 7 3 2 4 2 5" xfId="19229" xr:uid="{1393DE11-E994-4C01-B23E-D44E9B6C8C74}"/>
    <cellStyle name="Normal 7 3 2 4 3" xfId="3343" xr:uid="{C41BBAFA-E942-415E-B8E6-DA00FD987E36}"/>
    <cellStyle name="Normal 7 3 2 4 3 2" xfId="7569" xr:uid="{8E37D7EE-56D5-4AD5-9BF7-0C0A0F630E79}"/>
    <cellStyle name="Normal 7 3 2 4 3 2 2" xfId="16017" xr:uid="{D6443862-40AE-4E5B-B932-99DD6BF4A8DD}"/>
    <cellStyle name="Normal 7 3 2 4 3 2 2 2" xfId="32957" xr:uid="{F01EB05C-B3A3-499B-BED1-A59FB75AA921}"/>
    <cellStyle name="Normal 7 3 2 4 3 2 3" xfId="24509" xr:uid="{AF31D0C9-88D4-45B3-9111-60CA63F26E23}"/>
    <cellStyle name="Normal 7 3 2 4 3 3" xfId="11793" xr:uid="{012FDA7A-3704-4576-AB08-BA63869D273C}"/>
    <cellStyle name="Normal 7 3 2 4 3 3 2" xfId="28733" xr:uid="{128309A4-D8E0-421A-B7DF-7215F322F21D}"/>
    <cellStyle name="Normal 7 3 2 4 3 4" xfId="20285" xr:uid="{40D057D9-8F90-4A2A-8559-F2E986D43DFB}"/>
    <cellStyle name="Normal 7 3 2 4 4" xfId="5457" xr:uid="{C9BFB058-89D7-4F59-A7D4-1BB5198988F5}"/>
    <cellStyle name="Normal 7 3 2 4 4 2" xfId="13905" xr:uid="{47B386AB-FEA1-47A6-9D9C-9C4CC8A87B8C}"/>
    <cellStyle name="Normal 7 3 2 4 4 2 2" xfId="30845" xr:uid="{E6ACA2AD-C3B8-4F36-916F-8352049CE9CB}"/>
    <cellStyle name="Normal 7 3 2 4 4 3" xfId="22397" xr:uid="{380C49C4-E001-41F9-B123-170051FBCC57}"/>
    <cellStyle name="Normal 7 3 2 4 5" xfId="9681" xr:uid="{D48490AF-1BEC-4780-82C9-3A7E2334FD03}"/>
    <cellStyle name="Normal 7 3 2 4 5 2" xfId="26621" xr:uid="{117DF4B4-2421-44F7-928B-1782997B0A3F}"/>
    <cellStyle name="Normal 7 3 2 4 6" xfId="18173" xr:uid="{4C8D2288-2C4F-429D-9CDC-7241FAA26E41}"/>
    <cellStyle name="Normal 7 3 2 5" xfId="1407" xr:uid="{A0F866E8-6B0A-4FD5-94AC-A00B78A85477}"/>
    <cellStyle name="Normal 7 3 2 5 2" xfId="2463" xr:uid="{C5E723EC-F2F5-4255-8CB6-312653E1BAD6}"/>
    <cellStyle name="Normal 7 3 2 5 2 2" xfId="4575" xr:uid="{C3EED7A7-D497-4AF2-B587-F33EDED02EAA}"/>
    <cellStyle name="Normal 7 3 2 5 2 2 2" xfId="8801" xr:uid="{769AF040-3B04-4238-98E4-C50792AC1243}"/>
    <cellStyle name="Normal 7 3 2 5 2 2 2 2" xfId="17249" xr:uid="{8E32A11D-076D-4A5F-A4AA-A3FB19CAC9CC}"/>
    <cellStyle name="Normal 7 3 2 5 2 2 2 2 2" xfId="34189" xr:uid="{DF9B6DF8-E4C3-43C3-ABC8-70A1D26DA443}"/>
    <cellStyle name="Normal 7 3 2 5 2 2 2 3" xfId="25741" xr:uid="{BDFEA613-79CA-468A-9F5C-EE0EA1805570}"/>
    <cellStyle name="Normal 7 3 2 5 2 2 3" xfId="13025" xr:uid="{D62406BD-88AB-4AD1-98BD-FFE8CCBC637F}"/>
    <cellStyle name="Normal 7 3 2 5 2 2 3 2" xfId="29965" xr:uid="{1479834D-4137-41B5-94EB-5E8C8F1E199D}"/>
    <cellStyle name="Normal 7 3 2 5 2 2 4" xfId="21517" xr:uid="{D4807860-7ADC-4CD5-8FAF-09EF44C5D4B6}"/>
    <cellStyle name="Normal 7 3 2 5 2 3" xfId="6689" xr:uid="{DDCB631F-2D3A-4037-B2A3-5C847FC28614}"/>
    <cellStyle name="Normal 7 3 2 5 2 3 2" xfId="15137" xr:uid="{7BEDD27A-F228-420C-8B0A-ECD8006C6482}"/>
    <cellStyle name="Normal 7 3 2 5 2 3 2 2" xfId="32077" xr:uid="{270C2B20-C827-4866-94BC-7A5722DC2F10}"/>
    <cellStyle name="Normal 7 3 2 5 2 3 3" xfId="23629" xr:uid="{5EFF794D-7C60-4B78-B2EB-6F7F99AED42B}"/>
    <cellStyle name="Normal 7 3 2 5 2 4" xfId="10913" xr:uid="{F0CE6F7D-A756-42C4-A3B9-4A54F5BF1AC5}"/>
    <cellStyle name="Normal 7 3 2 5 2 4 2" xfId="27853" xr:uid="{0AB2FC79-164B-496E-887B-B41D98CA0CAA}"/>
    <cellStyle name="Normal 7 3 2 5 2 5" xfId="19405" xr:uid="{3CB59E08-9F94-4C9A-9742-D000CBAED4B8}"/>
    <cellStyle name="Normal 7 3 2 5 3" xfId="3519" xr:uid="{9B1DE5D4-38F4-43E8-B08B-AE581264F3CF}"/>
    <cellStyle name="Normal 7 3 2 5 3 2" xfId="7745" xr:uid="{ECBAB956-C452-49ED-AF92-B618BF361481}"/>
    <cellStyle name="Normal 7 3 2 5 3 2 2" xfId="16193" xr:uid="{D8E77FA4-5A39-42B5-9E63-5359BF7DDBA5}"/>
    <cellStyle name="Normal 7 3 2 5 3 2 2 2" xfId="33133" xr:uid="{A6460586-7FD8-41A6-8EA5-57680EB4F0D2}"/>
    <cellStyle name="Normal 7 3 2 5 3 2 3" xfId="24685" xr:uid="{D9F74976-4354-4A96-A47B-BD54237FD776}"/>
    <cellStyle name="Normal 7 3 2 5 3 3" xfId="11969" xr:uid="{5125EE09-242B-48D8-909D-6ED702742731}"/>
    <cellStyle name="Normal 7 3 2 5 3 3 2" xfId="28909" xr:uid="{A0BB4AF0-2C76-4E3E-84DD-AF7B3FDC26BF}"/>
    <cellStyle name="Normal 7 3 2 5 3 4" xfId="20461" xr:uid="{AAD7B637-2860-4893-9D94-8265FD35727F}"/>
    <cellStyle name="Normal 7 3 2 5 4" xfId="5633" xr:uid="{32280EB8-C793-4889-A9D4-5E612A31C869}"/>
    <cellStyle name="Normal 7 3 2 5 4 2" xfId="14081" xr:uid="{5B41D6F8-325C-4E47-B83F-5581EB1EF54E}"/>
    <cellStyle name="Normal 7 3 2 5 4 2 2" xfId="31021" xr:uid="{BF3BCADA-2C58-4700-91F5-6FF0E8485900}"/>
    <cellStyle name="Normal 7 3 2 5 4 3" xfId="22573" xr:uid="{1475B4D6-7D2B-46F4-9264-75D62DC78E8A}"/>
    <cellStyle name="Normal 7 3 2 5 5" xfId="9857" xr:uid="{B0BA98B5-B235-4F67-B02F-ACAEF5E5F5E0}"/>
    <cellStyle name="Normal 7 3 2 5 5 2" xfId="26797" xr:uid="{265E61BF-179D-4E83-96F8-EF64620859B4}"/>
    <cellStyle name="Normal 7 3 2 5 6" xfId="18349" xr:uid="{9F54C1DD-47E3-4440-B1D6-676EDCBD6A59}"/>
    <cellStyle name="Normal 7 3 2 6" xfId="1583" xr:uid="{496CD9CB-C703-47F5-BFBE-6469FAD5F201}"/>
    <cellStyle name="Normal 7 3 2 6 2" xfId="3695" xr:uid="{C1A09493-6BF9-42C8-8FC3-00F3207CBDBB}"/>
    <cellStyle name="Normal 7 3 2 6 2 2" xfId="7921" xr:uid="{12AD0D01-4F76-49AF-8D7B-40FD98BA7975}"/>
    <cellStyle name="Normal 7 3 2 6 2 2 2" xfId="16369" xr:uid="{EACC3690-FB53-4BBF-884B-A09AEF6CD515}"/>
    <cellStyle name="Normal 7 3 2 6 2 2 2 2" xfId="33309" xr:uid="{E5E6506E-41CA-46D4-B5BE-737A0A2EB65E}"/>
    <cellStyle name="Normal 7 3 2 6 2 2 3" xfId="24861" xr:uid="{AEE06CEA-A3FD-44C3-8CF4-89788A9EF1FF}"/>
    <cellStyle name="Normal 7 3 2 6 2 3" xfId="12145" xr:uid="{A9E061CA-E9E6-440A-9E13-81E5F639FA6E}"/>
    <cellStyle name="Normal 7 3 2 6 2 3 2" xfId="29085" xr:uid="{1A142B1A-F1D6-4273-BB0D-9F2BF591013C}"/>
    <cellStyle name="Normal 7 3 2 6 2 4" xfId="20637" xr:uid="{E9BEEDEE-E65E-4BFC-B0FB-515CA8DABDE5}"/>
    <cellStyle name="Normal 7 3 2 6 3" xfId="5809" xr:uid="{E6323F4A-CC63-465A-8849-C88CD6372CBB}"/>
    <cellStyle name="Normal 7 3 2 6 3 2" xfId="14257" xr:uid="{512AFD5B-21B0-48FA-BCD8-77E88CA96083}"/>
    <cellStyle name="Normal 7 3 2 6 3 2 2" xfId="31197" xr:uid="{E8EEC138-7374-4F70-9739-F2B38900FEF1}"/>
    <cellStyle name="Normal 7 3 2 6 3 3" xfId="22749" xr:uid="{5BEB12AA-03F8-4958-B020-C7420210A878}"/>
    <cellStyle name="Normal 7 3 2 6 4" xfId="10033" xr:uid="{EBA4298B-284B-430E-AB43-3D78A9756E2B}"/>
    <cellStyle name="Normal 7 3 2 6 4 2" xfId="26973" xr:uid="{9B8C3AA9-1C13-4B22-9D90-EF138EA5C6EA}"/>
    <cellStyle name="Normal 7 3 2 6 5" xfId="18525" xr:uid="{DD09418E-A400-4DD3-81E6-D86B1C8B6776}"/>
    <cellStyle name="Normal 7 3 2 7" xfId="2639" xr:uid="{FD08560A-0785-434D-A85A-1F5E3CD4DF92}"/>
    <cellStyle name="Normal 7 3 2 7 2" xfId="6865" xr:uid="{B4124AF2-200F-485B-AE7B-D442FE1CBF5D}"/>
    <cellStyle name="Normal 7 3 2 7 2 2" xfId="15313" xr:uid="{45DD6669-BE39-4726-8559-C51C39B522B8}"/>
    <cellStyle name="Normal 7 3 2 7 2 2 2" xfId="32253" xr:uid="{F7BA7AF0-2D90-4797-95A9-62EA6BED529C}"/>
    <cellStyle name="Normal 7 3 2 7 2 3" xfId="23805" xr:uid="{01DDFF72-D800-46BC-9567-A0278E4AE62B}"/>
    <cellStyle name="Normal 7 3 2 7 3" xfId="11089" xr:uid="{6B9AB9E0-5328-43B9-8462-321B57EDE895}"/>
    <cellStyle name="Normal 7 3 2 7 3 2" xfId="28029" xr:uid="{69D8831D-102F-4A7B-97E6-9749559FBD7A}"/>
    <cellStyle name="Normal 7 3 2 7 4" xfId="19581" xr:uid="{A20807EE-4363-49E9-BB4C-2571D50676EB}"/>
    <cellStyle name="Normal 7 3 2 8" xfId="4752" xr:uid="{F2BB664D-9ED8-4027-8D9F-698E03FB2EBC}"/>
    <cellStyle name="Normal 7 3 2 8 2" xfId="13201" xr:uid="{DA497D27-8E22-4759-B321-650A10ADA088}"/>
    <cellStyle name="Normal 7 3 2 8 2 2" xfId="30141" xr:uid="{12DE024F-F599-4216-B06E-A6DD9EC9240F}"/>
    <cellStyle name="Normal 7 3 2 8 3" xfId="21693" xr:uid="{70529740-6B70-4C57-828B-598365182F03}"/>
    <cellStyle name="Normal 7 3 2 9" xfId="8977" xr:uid="{1D39C5F2-0360-44C0-8B3F-3D7268C8DC0E}"/>
    <cellStyle name="Normal 7 3 2 9 2" xfId="25917" xr:uid="{E9DC55C3-EBA0-41CB-B0ED-2B2130500CCF}"/>
    <cellStyle name="Normal 7 3 3" xfId="406" xr:uid="{FC1BCDD0-756A-43E1-9550-89B1F5691B7E}"/>
    <cellStyle name="Normal 7 3 3 10" xfId="17470" xr:uid="{855E5759-3138-4D67-A2FF-03D4848EF8C4}"/>
    <cellStyle name="Normal 7 3 3 2" xfId="698" xr:uid="{41262443-81CB-4C6D-94C0-4A3664163159}"/>
    <cellStyle name="Normal 7 3 3 2 2" xfId="1050" xr:uid="{59BB9803-D7F2-4C72-A49B-AA09B32822D5}"/>
    <cellStyle name="Normal 7 3 3 2 2 2" xfId="2112" xr:uid="{C15742A7-9351-4C17-8930-D04F93C7C395}"/>
    <cellStyle name="Normal 7 3 3 2 2 2 2" xfId="4224" xr:uid="{D76F5151-E97D-4513-816D-561FF43B30E1}"/>
    <cellStyle name="Normal 7 3 3 2 2 2 2 2" xfId="8450" xr:uid="{798FB995-7A03-4A99-B7BE-86A8083EF920}"/>
    <cellStyle name="Normal 7 3 3 2 2 2 2 2 2" xfId="16898" xr:uid="{0C45650D-2507-4C5F-848A-E10AC61E61E5}"/>
    <cellStyle name="Normal 7 3 3 2 2 2 2 2 2 2" xfId="33838" xr:uid="{BDC3B703-2EB7-4255-87F6-2919BC3C5577}"/>
    <cellStyle name="Normal 7 3 3 2 2 2 2 2 3" xfId="25390" xr:uid="{80815D3C-1B9C-4A8F-BA12-BA0A08766F6F}"/>
    <cellStyle name="Normal 7 3 3 2 2 2 2 3" xfId="12674" xr:uid="{C4152699-B5B5-4342-BE83-4D85DFA52E8A}"/>
    <cellStyle name="Normal 7 3 3 2 2 2 2 3 2" xfId="29614" xr:uid="{CB2FDC7F-F1A0-4BBF-89C2-BE74B445311D}"/>
    <cellStyle name="Normal 7 3 3 2 2 2 2 4" xfId="21166" xr:uid="{E51C8DAB-B704-4157-B37D-2D5771941E6D}"/>
    <cellStyle name="Normal 7 3 3 2 2 2 3" xfId="6338" xr:uid="{74EBBB4A-68FD-4F06-A522-FF9BBD4A867B}"/>
    <cellStyle name="Normal 7 3 3 2 2 2 3 2" xfId="14786" xr:uid="{FDC9E09F-D00E-4D6F-96CB-6D0226EA9A2C}"/>
    <cellStyle name="Normal 7 3 3 2 2 2 3 2 2" xfId="31726" xr:uid="{EBD028CD-35AF-4677-ADB7-00F61E3B6D45}"/>
    <cellStyle name="Normal 7 3 3 2 2 2 3 3" xfId="23278" xr:uid="{27F36297-CEAF-45EC-8BDD-9190EFEF6903}"/>
    <cellStyle name="Normal 7 3 3 2 2 2 4" xfId="10562" xr:uid="{4372316F-2F37-45F0-B887-9D2C7257833D}"/>
    <cellStyle name="Normal 7 3 3 2 2 2 4 2" xfId="27502" xr:uid="{7656CC5B-072F-43D8-94C2-6AA7251366C4}"/>
    <cellStyle name="Normal 7 3 3 2 2 2 5" xfId="19054" xr:uid="{1AA81BFE-0A38-4126-B147-5AC1272845A5}"/>
    <cellStyle name="Normal 7 3 3 2 2 3" xfId="3168" xr:uid="{287DA679-632A-45A7-A565-CEEC14D740FB}"/>
    <cellStyle name="Normal 7 3 3 2 2 3 2" xfId="7394" xr:uid="{07B497C2-F70A-41AE-ACEC-21FB42A99448}"/>
    <cellStyle name="Normal 7 3 3 2 2 3 2 2" xfId="15842" xr:uid="{043231BF-E592-458D-8211-1B00E6BBD8B8}"/>
    <cellStyle name="Normal 7 3 3 2 2 3 2 2 2" xfId="32782" xr:uid="{E4CA0D21-869E-4A36-A8C8-413B580BFA4D}"/>
    <cellStyle name="Normal 7 3 3 2 2 3 2 3" xfId="24334" xr:uid="{8AC4337D-6E07-44D3-ABFE-051DA244FAAA}"/>
    <cellStyle name="Normal 7 3 3 2 2 3 3" xfId="11618" xr:uid="{168D01AA-E377-4694-BFC8-D543362268D2}"/>
    <cellStyle name="Normal 7 3 3 2 2 3 3 2" xfId="28558" xr:uid="{648B0080-3EAE-4207-B2E2-3B2F795638E6}"/>
    <cellStyle name="Normal 7 3 3 2 2 3 4" xfId="20110" xr:uid="{B9BCCE56-47E9-48F2-BE56-1A1EB847244F}"/>
    <cellStyle name="Normal 7 3 3 2 2 4" xfId="5282" xr:uid="{1EFB8266-6EE6-4F03-814F-65446B260CD2}"/>
    <cellStyle name="Normal 7 3 3 2 2 4 2" xfId="13730" xr:uid="{BEB9B8F1-24FE-4170-9227-12111AF74A79}"/>
    <cellStyle name="Normal 7 3 3 2 2 4 2 2" xfId="30670" xr:uid="{77F0D809-0381-40EC-84BD-D7C711600369}"/>
    <cellStyle name="Normal 7 3 3 2 2 4 3" xfId="22222" xr:uid="{86A7606D-8BBA-4B3C-B6D1-FE0479108EAF}"/>
    <cellStyle name="Normal 7 3 3 2 2 5" xfId="9506" xr:uid="{2D663745-FB4B-481D-90D1-9F0F486EC8BB}"/>
    <cellStyle name="Normal 7 3 3 2 2 5 2" xfId="26446" xr:uid="{7D186383-D858-49C0-8BDF-44687D2449D1}"/>
    <cellStyle name="Normal 7 3 3 2 2 6" xfId="17998" xr:uid="{5695C96E-A642-42E2-A58E-1F02550E62D0}"/>
    <cellStyle name="Normal 7 3 3 2 3" xfId="1760" xr:uid="{B3833B1F-1D6D-459A-BAC7-5326BE748279}"/>
    <cellStyle name="Normal 7 3 3 2 3 2" xfId="3872" xr:uid="{36E2BC9E-54F9-45BC-9084-1FD1BDD94453}"/>
    <cellStyle name="Normal 7 3 3 2 3 2 2" xfId="8098" xr:uid="{95C03089-3F47-4482-AA6F-BAB09FA310FB}"/>
    <cellStyle name="Normal 7 3 3 2 3 2 2 2" xfId="16546" xr:uid="{63D30F52-6BAE-4A0F-B34A-51A1A8A20572}"/>
    <cellStyle name="Normal 7 3 3 2 3 2 2 2 2" xfId="33486" xr:uid="{E546C620-8DF1-4936-8BDE-1D97E70A56AA}"/>
    <cellStyle name="Normal 7 3 3 2 3 2 2 3" xfId="25038" xr:uid="{5E6955BF-95C9-4A66-96BC-A5074C1E2F72}"/>
    <cellStyle name="Normal 7 3 3 2 3 2 3" xfId="12322" xr:uid="{689DBB04-B6DD-4A65-9A1C-2725B69BB714}"/>
    <cellStyle name="Normal 7 3 3 2 3 2 3 2" xfId="29262" xr:uid="{A49412F2-4DED-415E-8A25-602BB8BBD5C6}"/>
    <cellStyle name="Normal 7 3 3 2 3 2 4" xfId="20814" xr:uid="{DEE38569-A5ED-4DFF-B5D6-F04DF162F100}"/>
    <cellStyle name="Normal 7 3 3 2 3 3" xfId="5986" xr:uid="{A7FE8AD7-59EF-4231-9DDF-166F4B4B9C03}"/>
    <cellStyle name="Normal 7 3 3 2 3 3 2" xfId="14434" xr:uid="{2B2DDD99-EE65-462A-813B-98AAC6BAEEFC}"/>
    <cellStyle name="Normal 7 3 3 2 3 3 2 2" xfId="31374" xr:uid="{2FD80EE6-86D2-4AC5-AE99-CD16AB66D5EB}"/>
    <cellStyle name="Normal 7 3 3 2 3 3 3" xfId="22926" xr:uid="{DDDACB0D-33DF-4A20-AE1A-1F804518807D}"/>
    <cellStyle name="Normal 7 3 3 2 3 4" xfId="10210" xr:uid="{ADB25F12-6B79-43EE-BEB4-0C3BADAAF210}"/>
    <cellStyle name="Normal 7 3 3 2 3 4 2" xfId="27150" xr:uid="{BE9DF75F-08AA-453F-A05A-F6CCE2526575}"/>
    <cellStyle name="Normal 7 3 3 2 3 5" xfId="18702" xr:uid="{51C02190-B177-4B52-8F81-629DD4C5BACD}"/>
    <cellStyle name="Normal 7 3 3 2 4" xfId="2816" xr:uid="{930328B7-DB1D-4095-BF79-6B6C9AED0CAA}"/>
    <cellStyle name="Normal 7 3 3 2 4 2" xfId="7042" xr:uid="{0B10709B-6415-4FC5-A578-5ED1D7813DBA}"/>
    <cellStyle name="Normal 7 3 3 2 4 2 2" xfId="15490" xr:uid="{EEBCF76E-16CD-4ADE-A34E-DBC45A69BD8E}"/>
    <cellStyle name="Normal 7 3 3 2 4 2 2 2" xfId="32430" xr:uid="{768FE810-A449-427B-AB6A-04A6ACDABB0D}"/>
    <cellStyle name="Normal 7 3 3 2 4 2 3" xfId="23982" xr:uid="{9FCA80D8-EFD7-42F4-AE8A-DFA370595359}"/>
    <cellStyle name="Normal 7 3 3 2 4 3" xfId="11266" xr:uid="{6B6C4CC0-1425-4482-B400-3CB4AC215352}"/>
    <cellStyle name="Normal 7 3 3 2 4 3 2" xfId="28206" xr:uid="{F9046FD4-CC26-4BE3-BB38-AB6B1A81CE14}"/>
    <cellStyle name="Normal 7 3 3 2 4 4" xfId="19758" xr:uid="{69243F92-7807-4405-B3ED-E35F4121ECFB}"/>
    <cellStyle name="Normal 7 3 3 2 5" xfId="4930" xr:uid="{46A08060-11DD-4E94-A330-DE0AA5DFC1BF}"/>
    <cellStyle name="Normal 7 3 3 2 5 2" xfId="13378" xr:uid="{3AC32EBB-9658-4E58-AE0C-DB4480DC74FC}"/>
    <cellStyle name="Normal 7 3 3 2 5 2 2" xfId="30318" xr:uid="{56B1964C-A540-4FEA-B207-F57AD17149A7}"/>
    <cellStyle name="Normal 7 3 3 2 5 3" xfId="21870" xr:uid="{1E1A6DB5-0357-4A2A-8B37-4FB419117731}"/>
    <cellStyle name="Normal 7 3 3 2 6" xfId="9154" xr:uid="{93FBD98D-A422-4BF0-BD1A-EA4D87BDA9C2}"/>
    <cellStyle name="Normal 7 3 3 2 6 2" xfId="26094" xr:uid="{1AA92F95-6C2C-4586-B7A6-72F5F72E8C6F}"/>
    <cellStyle name="Normal 7 3 3 2 7" xfId="17646" xr:uid="{E207DD95-0C2B-4A1E-A86D-C623977E21DB}"/>
    <cellStyle name="Normal 7 3 3 3" xfId="874" xr:uid="{1333215B-7574-425A-A123-75F23373C7E1}"/>
    <cellStyle name="Normal 7 3 3 3 2" xfId="1936" xr:uid="{7E90711E-9E3E-48C6-A7C5-5B522B430C1D}"/>
    <cellStyle name="Normal 7 3 3 3 2 2" xfId="4048" xr:uid="{0C036FA0-36C7-4B4D-A788-90C7CFA47932}"/>
    <cellStyle name="Normal 7 3 3 3 2 2 2" xfId="8274" xr:uid="{1860B597-C7C0-478F-95CC-026E3152FBFB}"/>
    <cellStyle name="Normal 7 3 3 3 2 2 2 2" xfId="16722" xr:uid="{7AB42D0F-5380-4C11-9B91-B40C582AB02F}"/>
    <cellStyle name="Normal 7 3 3 3 2 2 2 2 2" xfId="33662" xr:uid="{2A4B4456-96BD-4640-B7CE-6541FB22972E}"/>
    <cellStyle name="Normal 7 3 3 3 2 2 2 3" xfId="25214" xr:uid="{14369C2F-5CB4-47D4-A03C-0EA0B370843B}"/>
    <cellStyle name="Normal 7 3 3 3 2 2 3" xfId="12498" xr:uid="{3EEB3BB0-759F-411F-AFD4-DAFDCAA7B122}"/>
    <cellStyle name="Normal 7 3 3 3 2 2 3 2" xfId="29438" xr:uid="{D6F21BED-9917-4F17-8F0D-014FB3E6AA40}"/>
    <cellStyle name="Normal 7 3 3 3 2 2 4" xfId="20990" xr:uid="{670861CE-DFB0-4532-8291-C254455FC2D7}"/>
    <cellStyle name="Normal 7 3 3 3 2 3" xfId="6162" xr:uid="{4815CEE3-A5B7-48B4-9B15-0DCA7DE85F1B}"/>
    <cellStyle name="Normal 7 3 3 3 2 3 2" xfId="14610" xr:uid="{B3861E5C-96F3-4741-B124-BC368735B574}"/>
    <cellStyle name="Normal 7 3 3 3 2 3 2 2" xfId="31550" xr:uid="{E880B9CE-1DFF-4966-AB38-4D9CF0F8017B}"/>
    <cellStyle name="Normal 7 3 3 3 2 3 3" xfId="23102" xr:uid="{D21F96B4-65CD-4196-B71B-C057D08ED359}"/>
    <cellStyle name="Normal 7 3 3 3 2 4" xfId="10386" xr:uid="{3B3997D7-0508-42E0-B2AC-09334562CA78}"/>
    <cellStyle name="Normal 7 3 3 3 2 4 2" xfId="27326" xr:uid="{0BF67E0D-5313-4719-BDB8-E112F98E8A2F}"/>
    <cellStyle name="Normal 7 3 3 3 2 5" xfId="18878" xr:uid="{8AA446D7-74F4-4B9C-A0B7-2C6E4ECA24E3}"/>
    <cellStyle name="Normal 7 3 3 3 3" xfId="2992" xr:uid="{D6553498-8A40-4457-9E51-BCD64D601EE0}"/>
    <cellStyle name="Normal 7 3 3 3 3 2" xfId="7218" xr:uid="{C5CF6690-A688-4D8F-ADEC-3FBE1EEA777F}"/>
    <cellStyle name="Normal 7 3 3 3 3 2 2" xfId="15666" xr:uid="{8FE0DC89-B1BF-44EC-93DE-32AF12CC6EE1}"/>
    <cellStyle name="Normal 7 3 3 3 3 2 2 2" xfId="32606" xr:uid="{61E23676-BEB8-45EA-9754-A8845C9F8AF2}"/>
    <cellStyle name="Normal 7 3 3 3 3 2 3" xfId="24158" xr:uid="{F7D78156-A261-47A0-A851-7DCEACB30EDF}"/>
    <cellStyle name="Normal 7 3 3 3 3 3" xfId="11442" xr:uid="{4C66F196-EB05-4B56-A0EA-D1F8EC7A957A}"/>
    <cellStyle name="Normal 7 3 3 3 3 3 2" xfId="28382" xr:uid="{0FCEBC3C-3FD3-462C-B6D7-7902B8549E70}"/>
    <cellStyle name="Normal 7 3 3 3 3 4" xfId="19934" xr:uid="{98F4AB54-DD99-4F7C-9EE0-AFAF705C4BB1}"/>
    <cellStyle name="Normal 7 3 3 3 4" xfId="5106" xr:uid="{6CA52EEC-3247-4A36-9F91-A8DF09CEEBFB}"/>
    <cellStyle name="Normal 7 3 3 3 4 2" xfId="13554" xr:uid="{601D6E9C-FD42-4E29-9213-26245C8F0048}"/>
    <cellStyle name="Normal 7 3 3 3 4 2 2" xfId="30494" xr:uid="{7F40AA33-5AD5-4780-BD77-AF9BAFFF3B5F}"/>
    <cellStyle name="Normal 7 3 3 3 4 3" xfId="22046" xr:uid="{AD9822A4-0CB4-4969-B855-15B4FC0D0236}"/>
    <cellStyle name="Normal 7 3 3 3 5" xfId="9330" xr:uid="{128F36E4-7B06-4157-A3C0-A9A55768BF0A}"/>
    <cellStyle name="Normal 7 3 3 3 5 2" xfId="26270" xr:uid="{A1CB7DC6-B170-4E34-8636-727AF691FD29}"/>
    <cellStyle name="Normal 7 3 3 3 6" xfId="17822" xr:uid="{8DC2AF5D-C7F1-4ADB-A0DD-BAC998CEC111}"/>
    <cellStyle name="Normal 7 3 3 4" xfId="1226" xr:uid="{17404F9B-BCFB-40BD-A8AF-AAC61AE48FE5}"/>
    <cellStyle name="Normal 7 3 3 4 2" xfId="2288" xr:uid="{3A690B5C-EE2D-45B1-B98B-977A1665585C}"/>
    <cellStyle name="Normal 7 3 3 4 2 2" xfId="4400" xr:uid="{97D72DCC-54DD-4692-89A8-E7280C18E9BD}"/>
    <cellStyle name="Normal 7 3 3 4 2 2 2" xfId="8626" xr:uid="{F7B99A5C-0718-4F83-B319-63A1D931491C}"/>
    <cellStyle name="Normal 7 3 3 4 2 2 2 2" xfId="17074" xr:uid="{C2F2716C-D839-4CDF-BEAE-51AC7500DD94}"/>
    <cellStyle name="Normal 7 3 3 4 2 2 2 2 2" xfId="34014" xr:uid="{83954B25-546D-4D55-B21C-5B22C9DF0232}"/>
    <cellStyle name="Normal 7 3 3 4 2 2 2 3" xfId="25566" xr:uid="{638F769B-7910-4B8E-AC67-6048A6D1380F}"/>
    <cellStyle name="Normal 7 3 3 4 2 2 3" xfId="12850" xr:uid="{5568D091-E865-485A-AD2E-443A04489A39}"/>
    <cellStyle name="Normal 7 3 3 4 2 2 3 2" xfId="29790" xr:uid="{09361742-DD7E-485E-9DF7-3BCB4DFEC563}"/>
    <cellStyle name="Normal 7 3 3 4 2 2 4" xfId="21342" xr:uid="{AAB371B1-E32B-4FEB-94A9-1971D548AFC8}"/>
    <cellStyle name="Normal 7 3 3 4 2 3" xfId="6514" xr:uid="{322DCA91-B2BF-43EF-9635-3451D6F186DF}"/>
    <cellStyle name="Normal 7 3 3 4 2 3 2" xfId="14962" xr:uid="{9EC69725-A063-4A55-A813-A5A767E1E2E9}"/>
    <cellStyle name="Normal 7 3 3 4 2 3 2 2" xfId="31902" xr:uid="{49E65A30-EC98-41F1-8DE2-52669305984F}"/>
    <cellStyle name="Normal 7 3 3 4 2 3 3" xfId="23454" xr:uid="{92CC888A-B5DB-4973-9270-5678678DAD8F}"/>
    <cellStyle name="Normal 7 3 3 4 2 4" xfId="10738" xr:uid="{6C8AC4A1-1F2C-4266-B3D6-757C26AB5E75}"/>
    <cellStyle name="Normal 7 3 3 4 2 4 2" xfId="27678" xr:uid="{7B474CC8-248D-46E6-A4FD-79029DF0A6D9}"/>
    <cellStyle name="Normal 7 3 3 4 2 5" xfId="19230" xr:uid="{30B38707-E069-4957-B179-BB1A596DA932}"/>
    <cellStyle name="Normal 7 3 3 4 3" xfId="3344" xr:uid="{00FD6D11-CE32-45D1-8849-E8239EF53F10}"/>
    <cellStyle name="Normal 7 3 3 4 3 2" xfId="7570" xr:uid="{5D51E17C-DFF0-4CA5-B564-6D47E2590C18}"/>
    <cellStyle name="Normal 7 3 3 4 3 2 2" xfId="16018" xr:uid="{C96CCDBA-45FA-486F-8AFC-4E7C438FB3F4}"/>
    <cellStyle name="Normal 7 3 3 4 3 2 2 2" xfId="32958" xr:uid="{AE29189B-7C33-4547-8E82-C8CFABDA08B1}"/>
    <cellStyle name="Normal 7 3 3 4 3 2 3" xfId="24510" xr:uid="{25E00B5A-477F-48BE-90F3-F55C63BA673B}"/>
    <cellStyle name="Normal 7 3 3 4 3 3" xfId="11794" xr:uid="{ECC1DC47-6C0D-4DEF-A15A-238CC08DFD94}"/>
    <cellStyle name="Normal 7 3 3 4 3 3 2" xfId="28734" xr:uid="{C2A57D00-1941-46B1-B4B0-40CA208DB8D4}"/>
    <cellStyle name="Normal 7 3 3 4 3 4" xfId="20286" xr:uid="{8FD4D478-B1FD-4B86-94DD-55663A22D7D7}"/>
    <cellStyle name="Normal 7 3 3 4 4" xfId="5458" xr:uid="{4608B51E-48A9-4E78-9FFD-53F03CE33CEC}"/>
    <cellStyle name="Normal 7 3 3 4 4 2" xfId="13906" xr:uid="{8272DBCB-A7EF-4E83-A2E6-EE1B43D96A14}"/>
    <cellStyle name="Normal 7 3 3 4 4 2 2" xfId="30846" xr:uid="{B03BC56A-54EC-42A9-96B3-56CDF2099FCA}"/>
    <cellStyle name="Normal 7 3 3 4 4 3" xfId="22398" xr:uid="{1610B3FE-BFFA-468F-B9BF-556F9B7F2691}"/>
    <cellStyle name="Normal 7 3 3 4 5" xfId="9682" xr:uid="{110E88A8-9F75-4AC1-8D75-12ADA3D86A88}"/>
    <cellStyle name="Normal 7 3 3 4 5 2" xfId="26622" xr:uid="{7A4E449D-457D-4D2E-9016-B3A21688C00E}"/>
    <cellStyle name="Normal 7 3 3 4 6" xfId="18174" xr:uid="{303FE92A-6D20-441B-8527-FC6565868976}"/>
    <cellStyle name="Normal 7 3 3 5" xfId="1408" xr:uid="{3FEC4FE5-5666-4CC6-9E5C-FC718F4DE18B}"/>
    <cellStyle name="Normal 7 3 3 5 2" xfId="2464" xr:uid="{1DB28555-360C-4646-9168-A3B5DFD9BE3E}"/>
    <cellStyle name="Normal 7 3 3 5 2 2" xfId="4576" xr:uid="{1221E28B-726D-4D7D-9FEC-24014171D68E}"/>
    <cellStyle name="Normal 7 3 3 5 2 2 2" xfId="8802" xr:uid="{57B6FCBA-C961-480E-9461-1A2EF86F7C68}"/>
    <cellStyle name="Normal 7 3 3 5 2 2 2 2" xfId="17250" xr:uid="{86989E92-F8FD-4082-97A5-6D305E67DE62}"/>
    <cellStyle name="Normal 7 3 3 5 2 2 2 2 2" xfId="34190" xr:uid="{251DA541-8D1F-4566-9790-B5995186A0D9}"/>
    <cellStyle name="Normal 7 3 3 5 2 2 2 3" xfId="25742" xr:uid="{3FF9F5CB-772F-4366-BD79-F0F3E8B7289A}"/>
    <cellStyle name="Normal 7 3 3 5 2 2 3" xfId="13026" xr:uid="{1496613A-B466-4CCF-9799-0DC7BE275872}"/>
    <cellStyle name="Normal 7 3 3 5 2 2 3 2" xfId="29966" xr:uid="{B1536081-EA87-41E9-91BB-3E6C71021616}"/>
    <cellStyle name="Normal 7 3 3 5 2 2 4" xfId="21518" xr:uid="{2BEBC97A-B674-44B2-A75F-AFF06D2E1164}"/>
    <cellStyle name="Normal 7 3 3 5 2 3" xfId="6690" xr:uid="{70CCD75E-C332-487D-9BCE-4E9F0E10225A}"/>
    <cellStyle name="Normal 7 3 3 5 2 3 2" xfId="15138" xr:uid="{8FC29BC1-15C9-4D22-9EAC-7E1CC75D70EB}"/>
    <cellStyle name="Normal 7 3 3 5 2 3 2 2" xfId="32078" xr:uid="{41ED3D0B-FA1D-4A34-AD9A-27BCE036E431}"/>
    <cellStyle name="Normal 7 3 3 5 2 3 3" xfId="23630" xr:uid="{40346395-8FE8-495B-B694-428D5D309294}"/>
    <cellStyle name="Normal 7 3 3 5 2 4" xfId="10914" xr:uid="{FF22463D-E52A-4000-AB32-04D3B2742C5A}"/>
    <cellStyle name="Normal 7 3 3 5 2 4 2" xfId="27854" xr:uid="{CBECCCCC-7059-4802-933B-00FCD50D411A}"/>
    <cellStyle name="Normal 7 3 3 5 2 5" xfId="19406" xr:uid="{37D3DC53-DD69-45DE-A1BD-D6FBE3A8B37C}"/>
    <cellStyle name="Normal 7 3 3 5 3" xfId="3520" xr:uid="{1BD986B8-5AE3-4DD6-83A7-98B84B604E45}"/>
    <cellStyle name="Normal 7 3 3 5 3 2" xfId="7746" xr:uid="{04D8F582-A83C-4FDE-9A28-5CE791DD937E}"/>
    <cellStyle name="Normal 7 3 3 5 3 2 2" xfId="16194" xr:uid="{FBECDA90-021C-4420-8A83-CE3841C31F8E}"/>
    <cellStyle name="Normal 7 3 3 5 3 2 2 2" xfId="33134" xr:uid="{DE43CCD1-8929-401C-85E3-4165D023ECD4}"/>
    <cellStyle name="Normal 7 3 3 5 3 2 3" xfId="24686" xr:uid="{A95C909E-5E78-4AA4-AC84-2AB5716D8BDA}"/>
    <cellStyle name="Normal 7 3 3 5 3 3" xfId="11970" xr:uid="{230EE425-8B9F-4D7C-B3BD-03B78A8A350F}"/>
    <cellStyle name="Normal 7 3 3 5 3 3 2" xfId="28910" xr:uid="{3ABA53CE-AB51-435A-BCE5-B79D2C56407B}"/>
    <cellStyle name="Normal 7 3 3 5 3 4" xfId="20462" xr:uid="{0CD7C115-4CDF-4A1A-A05F-94D9D7C5A983}"/>
    <cellStyle name="Normal 7 3 3 5 4" xfId="5634" xr:uid="{77D5DFC9-C357-4773-A482-6B5FE72AE185}"/>
    <cellStyle name="Normal 7 3 3 5 4 2" xfId="14082" xr:uid="{EDC1B95B-1405-4E89-8A2A-6E0429BB2299}"/>
    <cellStyle name="Normal 7 3 3 5 4 2 2" xfId="31022" xr:uid="{FDEE67A0-4626-49C8-B381-FA00FA0A42A6}"/>
    <cellStyle name="Normal 7 3 3 5 4 3" xfId="22574" xr:uid="{E8B6A1B7-CF62-4756-9B04-CC83E6DD401A}"/>
    <cellStyle name="Normal 7 3 3 5 5" xfId="9858" xr:uid="{22603AC5-6F20-4425-A887-D1A4F69B428A}"/>
    <cellStyle name="Normal 7 3 3 5 5 2" xfId="26798" xr:uid="{7C204642-E155-48AE-AB00-C9384217FC9A}"/>
    <cellStyle name="Normal 7 3 3 5 6" xfId="18350" xr:uid="{A9BF8921-22E9-40BD-B0A6-6A69C900D0E4}"/>
    <cellStyle name="Normal 7 3 3 6" xfId="1584" xr:uid="{2C5A690A-F189-47BA-A806-4E779D3BCAC6}"/>
    <cellStyle name="Normal 7 3 3 6 2" xfId="3696" xr:uid="{59E39FD3-841A-4768-AC9A-D8F19CD1D71A}"/>
    <cellStyle name="Normal 7 3 3 6 2 2" xfId="7922" xr:uid="{BC957A4C-1323-4345-8A64-1D4B255DE61F}"/>
    <cellStyle name="Normal 7 3 3 6 2 2 2" xfId="16370" xr:uid="{A6FD40AC-D16D-4361-AEBD-5F58FCCEF39E}"/>
    <cellStyle name="Normal 7 3 3 6 2 2 2 2" xfId="33310" xr:uid="{C8CE2230-3372-41F0-90BB-F1A20141180C}"/>
    <cellStyle name="Normal 7 3 3 6 2 2 3" xfId="24862" xr:uid="{4C25F455-8CA4-4CB7-A68D-FE11222F82DA}"/>
    <cellStyle name="Normal 7 3 3 6 2 3" xfId="12146" xr:uid="{648FBDA5-AC61-4239-93B8-83FCAC3C8954}"/>
    <cellStyle name="Normal 7 3 3 6 2 3 2" xfId="29086" xr:uid="{A6A3DF82-8282-4856-A314-7375122E8E47}"/>
    <cellStyle name="Normal 7 3 3 6 2 4" xfId="20638" xr:uid="{4220E4DA-BAB0-40BC-86C8-562DAC0F0292}"/>
    <cellStyle name="Normal 7 3 3 6 3" xfId="5810" xr:uid="{91EB391E-A3D3-4704-83A0-1D0194E06666}"/>
    <cellStyle name="Normal 7 3 3 6 3 2" xfId="14258" xr:uid="{5B6E06A0-02EC-4F61-B99F-6806B612EEF8}"/>
    <cellStyle name="Normal 7 3 3 6 3 2 2" xfId="31198" xr:uid="{DE07D3CE-84D9-4CA4-BCA2-385514901450}"/>
    <cellStyle name="Normal 7 3 3 6 3 3" xfId="22750" xr:uid="{9414E3E2-5EBB-4531-B619-B1042702AD76}"/>
    <cellStyle name="Normal 7 3 3 6 4" xfId="10034" xr:uid="{C8842CD2-F363-48AF-A06C-5F3723C0D184}"/>
    <cellStyle name="Normal 7 3 3 6 4 2" xfId="26974" xr:uid="{3CEA7BE7-66E8-4EF0-AE80-201F820D138D}"/>
    <cellStyle name="Normal 7 3 3 6 5" xfId="18526" xr:uid="{467C27D9-44CE-4227-8CDE-E3631F1E7A9F}"/>
    <cellStyle name="Normal 7 3 3 7" xfId="2640" xr:uid="{85031F04-9AC7-42F0-A802-90CB2EE3276D}"/>
    <cellStyle name="Normal 7 3 3 7 2" xfId="6866" xr:uid="{790B320E-E888-4171-B4D6-E2177DA3C009}"/>
    <cellStyle name="Normal 7 3 3 7 2 2" xfId="15314" xr:uid="{3BB640F5-D5A5-4046-AFB1-8C0BA1A5B49F}"/>
    <cellStyle name="Normal 7 3 3 7 2 2 2" xfId="32254" xr:uid="{88C9A2A9-B90A-498B-861E-B774A42C4E62}"/>
    <cellStyle name="Normal 7 3 3 7 2 3" xfId="23806" xr:uid="{A6C07294-4118-44FF-AF78-C284358F4CE0}"/>
    <cellStyle name="Normal 7 3 3 7 3" xfId="11090" xr:uid="{DD0FEBCC-C64A-4F5A-A90B-D49C44417337}"/>
    <cellStyle name="Normal 7 3 3 7 3 2" xfId="28030" xr:uid="{1A5F1266-7DD3-441C-80F8-AE79573723D1}"/>
    <cellStyle name="Normal 7 3 3 7 4" xfId="19582" xr:uid="{63A79EF6-DF3C-438E-B58D-BD49E2A95382}"/>
    <cellStyle name="Normal 7 3 3 8" xfId="4753" xr:uid="{1B6BA9CC-6A71-42D6-8F5A-73399395E37B}"/>
    <cellStyle name="Normal 7 3 3 8 2" xfId="13202" xr:uid="{E11DDA66-6760-409D-8A0E-A5D95B3B8272}"/>
    <cellStyle name="Normal 7 3 3 8 2 2" xfId="30142" xr:uid="{D9B56E81-C098-4FFD-BF21-60133B99F25C}"/>
    <cellStyle name="Normal 7 3 3 8 3" xfId="21694" xr:uid="{0BC5788E-3EA3-4892-8573-53EFBEC8AEE5}"/>
    <cellStyle name="Normal 7 3 3 9" xfId="8978" xr:uid="{1E157248-1B8B-4EA0-BA00-DC6CEDA6373E}"/>
    <cellStyle name="Normal 7 3 3 9 2" xfId="25918" xr:uid="{78A15CD9-2C6F-4E06-8526-11B3B7DC4236}"/>
    <cellStyle name="Normal 7 3 4" xfId="696" xr:uid="{0A3C64E4-FEB2-4320-B8C4-E96F0B964815}"/>
    <cellStyle name="Normal 7 3 4 2" xfId="1048" xr:uid="{EA92BB18-04DF-467D-8127-C7C99D44004E}"/>
    <cellStyle name="Normal 7 3 4 2 2" xfId="2110" xr:uid="{A70EFAAF-68FF-4788-AFF2-6E7653476078}"/>
    <cellStyle name="Normal 7 3 4 2 2 2" xfId="4222" xr:uid="{70513A89-D00C-4C09-B6E9-D00068E29AA6}"/>
    <cellStyle name="Normal 7 3 4 2 2 2 2" xfId="8448" xr:uid="{E43A2F83-7BF7-4235-9EDE-2F638EC7FC59}"/>
    <cellStyle name="Normal 7 3 4 2 2 2 2 2" xfId="16896" xr:uid="{B84C4193-08AF-48A8-91A4-F129E8C4D5FE}"/>
    <cellStyle name="Normal 7 3 4 2 2 2 2 2 2" xfId="33836" xr:uid="{772AD3B8-9B8B-407C-8769-D502020A1672}"/>
    <cellStyle name="Normal 7 3 4 2 2 2 2 3" xfId="25388" xr:uid="{7A8FC086-F436-4003-A35B-13E4E2E49276}"/>
    <cellStyle name="Normal 7 3 4 2 2 2 3" xfId="12672" xr:uid="{923C752D-6E07-4878-A60F-29A613266D45}"/>
    <cellStyle name="Normal 7 3 4 2 2 2 3 2" xfId="29612" xr:uid="{F52735AC-7237-4347-B5BF-DC3EDE9E6A9E}"/>
    <cellStyle name="Normal 7 3 4 2 2 2 4" xfId="21164" xr:uid="{23B72B59-6AB4-4F4E-9EA7-E0401341D382}"/>
    <cellStyle name="Normal 7 3 4 2 2 3" xfId="6336" xr:uid="{0EBE21AF-51B3-43C7-81C4-2F4E2372B60B}"/>
    <cellStyle name="Normal 7 3 4 2 2 3 2" xfId="14784" xr:uid="{74BD0662-F5D1-4E2E-8A8A-AA8A0B5360BD}"/>
    <cellStyle name="Normal 7 3 4 2 2 3 2 2" xfId="31724" xr:uid="{B66833A9-5F81-4345-8267-F03630727654}"/>
    <cellStyle name="Normal 7 3 4 2 2 3 3" xfId="23276" xr:uid="{CB9B7C06-D5E8-4066-B319-7A3AB62DF885}"/>
    <cellStyle name="Normal 7 3 4 2 2 4" xfId="10560" xr:uid="{AAC35021-1C56-471F-BEB9-029821DC96D8}"/>
    <cellStyle name="Normal 7 3 4 2 2 4 2" xfId="27500" xr:uid="{438F8654-39A2-4A1E-A4A7-132CCC176822}"/>
    <cellStyle name="Normal 7 3 4 2 2 5" xfId="19052" xr:uid="{C4EDAA94-E56E-43F6-9342-2074833EBD72}"/>
    <cellStyle name="Normal 7 3 4 2 3" xfId="3166" xr:uid="{E9CEE950-4F64-48DD-A363-AEA32F954647}"/>
    <cellStyle name="Normal 7 3 4 2 3 2" xfId="7392" xr:uid="{A051C295-E77D-4A6E-9BDC-77B24A1AA046}"/>
    <cellStyle name="Normal 7 3 4 2 3 2 2" xfId="15840" xr:uid="{8516BEDF-2B4C-4DC0-ABA7-E308D18B86DD}"/>
    <cellStyle name="Normal 7 3 4 2 3 2 2 2" xfId="32780" xr:uid="{E91A6998-5993-4749-8FEF-11ADD60CD729}"/>
    <cellStyle name="Normal 7 3 4 2 3 2 3" xfId="24332" xr:uid="{7DBD1034-48AA-41FA-A72D-3EA010F834F2}"/>
    <cellStyle name="Normal 7 3 4 2 3 3" xfId="11616" xr:uid="{88E19DBD-F72A-47E2-9375-0FD209572BB4}"/>
    <cellStyle name="Normal 7 3 4 2 3 3 2" xfId="28556" xr:uid="{45C2933E-9B06-4CAE-96BA-FB624F645C92}"/>
    <cellStyle name="Normal 7 3 4 2 3 4" xfId="20108" xr:uid="{ACA3FF47-A520-49C3-B62B-F379F945D9DF}"/>
    <cellStyle name="Normal 7 3 4 2 4" xfId="5280" xr:uid="{5D1ECD6C-E274-40E0-A1AB-24C2A79286B4}"/>
    <cellStyle name="Normal 7 3 4 2 4 2" xfId="13728" xr:uid="{7B537FE0-307B-42B2-813E-5C90193F2E75}"/>
    <cellStyle name="Normal 7 3 4 2 4 2 2" xfId="30668" xr:uid="{B1D836EB-C9E8-48CE-B845-E00AB9A2743E}"/>
    <cellStyle name="Normal 7 3 4 2 4 3" xfId="22220" xr:uid="{1883833B-B001-4D66-81CE-B9D14E546F07}"/>
    <cellStyle name="Normal 7 3 4 2 5" xfId="9504" xr:uid="{C9871F27-AE42-4301-A6F1-95C8E193DFC2}"/>
    <cellStyle name="Normal 7 3 4 2 5 2" xfId="26444" xr:uid="{8165922B-C2A3-4AF4-9510-97598C84FFF6}"/>
    <cellStyle name="Normal 7 3 4 2 6" xfId="17996" xr:uid="{7CEA90B5-04F9-4054-883B-DDE2D106F18D}"/>
    <cellStyle name="Normal 7 3 4 3" xfId="1758" xr:uid="{18C8FD56-D819-4D47-98FA-9767CE3E088C}"/>
    <cellStyle name="Normal 7 3 4 3 2" xfId="3870" xr:uid="{A156ECB1-C270-4414-9CC8-23CE3D9884F8}"/>
    <cellStyle name="Normal 7 3 4 3 2 2" xfId="8096" xr:uid="{321C174E-CE64-4BB2-BCE1-6134E56EE4B7}"/>
    <cellStyle name="Normal 7 3 4 3 2 2 2" xfId="16544" xr:uid="{3018D867-3A5B-44ED-AE5D-8082226BD339}"/>
    <cellStyle name="Normal 7 3 4 3 2 2 2 2" xfId="33484" xr:uid="{1BF2BF39-2D6D-43D3-A0B3-ECF38A414B9D}"/>
    <cellStyle name="Normal 7 3 4 3 2 2 3" xfId="25036" xr:uid="{67F475D1-481F-4EF6-AF62-00862265BCF4}"/>
    <cellStyle name="Normal 7 3 4 3 2 3" xfId="12320" xr:uid="{3AFF9E1F-0CBE-46C0-A73E-26B286D5EC03}"/>
    <cellStyle name="Normal 7 3 4 3 2 3 2" xfId="29260" xr:uid="{DC817B34-239E-4214-AABD-C75F2726B9EB}"/>
    <cellStyle name="Normal 7 3 4 3 2 4" xfId="20812" xr:uid="{402221FB-B430-46CE-B210-B03B012E5D15}"/>
    <cellStyle name="Normal 7 3 4 3 3" xfId="5984" xr:uid="{5D86097C-F4F5-4783-A9A0-1E33B93EADBA}"/>
    <cellStyle name="Normal 7 3 4 3 3 2" xfId="14432" xr:uid="{7FC6DAF6-347F-4EFF-9B2A-C6B7B8B5B088}"/>
    <cellStyle name="Normal 7 3 4 3 3 2 2" xfId="31372" xr:uid="{C1080414-25F7-44A0-AEF9-B8AC191107F8}"/>
    <cellStyle name="Normal 7 3 4 3 3 3" xfId="22924" xr:uid="{74957FD7-A0D0-47E8-9F14-67F0C241427A}"/>
    <cellStyle name="Normal 7 3 4 3 4" xfId="10208" xr:uid="{A37BA913-FBEE-4414-98A5-3AF232FDDD83}"/>
    <cellStyle name="Normal 7 3 4 3 4 2" xfId="27148" xr:uid="{AD436E22-0A0D-4FC6-B70B-12E6DC3FEE41}"/>
    <cellStyle name="Normal 7 3 4 3 5" xfId="18700" xr:uid="{ABBABF5C-F271-4030-8E20-12B3B553FE99}"/>
    <cellStyle name="Normal 7 3 4 4" xfId="2814" xr:uid="{E02F7693-087F-40F5-8A36-550F6D272769}"/>
    <cellStyle name="Normal 7 3 4 4 2" xfId="7040" xr:uid="{65872D5F-BE69-4F5D-84D9-B49A0D1CF131}"/>
    <cellStyle name="Normal 7 3 4 4 2 2" xfId="15488" xr:uid="{7FCD738C-A15D-4389-AE6B-9271FEC6073F}"/>
    <cellStyle name="Normal 7 3 4 4 2 2 2" xfId="32428" xr:uid="{424338D0-0E55-4EB8-9C4C-D4FC797FCEB7}"/>
    <cellStyle name="Normal 7 3 4 4 2 3" xfId="23980" xr:uid="{00ECFAA9-2625-43DB-B975-F026B211FD31}"/>
    <cellStyle name="Normal 7 3 4 4 3" xfId="11264" xr:uid="{9153A418-2C74-4E02-8B29-6A68429C076D}"/>
    <cellStyle name="Normal 7 3 4 4 3 2" xfId="28204" xr:uid="{1EDC5CE3-3145-4599-A03D-254C26DF2DF9}"/>
    <cellStyle name="Normal 7 3 4 4 4" xfId="19756" xr:uid="{E14F62F1-A603-445E-972F-EE99D74E0448}"/>
    <cellStyle name="Normal 7 3 4 5" xfId="4928" xr:uid="{6F84C179-90B2-4332-8E74-9D7B8DEBA92D}"/>
    <cellStyle name="Normal 7 3 4 5 2" xfId="13376" xr:uid="{17308372-A63A-4F5B-A18B-48091AEBC3F1}"/>
    <cellStyle name="Normal 7 3 4 5 2 2" xfId="30316" xr:uid="{752942C7-D383-43D9-9EE6-E0532498F3E9}"/>
    <cellStyle name="Normal 7 3 4 5 3" xfId="21868" xr:uid="{2FA6250A-8534-4A88-ACED-EF2CC5F30BCC}"/>
    <cellStyle name="Normal 7 3 4 6" xfId="9152" xr:uid="{86E805C8-7B76-415F-BF61-C13062B06ADE}"/>
    <cellStyle name="Normal 7 3 4 6 2" xfId="26092" xr:uid="{882C86B5-14FF-4EA3-A1BD-D2C47AFCA13E}"/>
    <cellStyle name="Normal 7 3 4 7" xfId="17644" xr:uid="{01192BF6-ADB5-46ED-ACC8-20D463F47CB2}"/>
    <cellStyle name="Normal 7 3 5" xfId="872" xr:uid="{5ACE3B45-8F9D-495F-B0F4-CD94649BD661}"/>
    <cellStyle name="Normal 7 3 5 2" xfId="1934" xr:uid="{BF1CE050-76EA-4813-B411-D1585D577B9E}"/>
    <cellStyle name="Normal 7 3 5 2 2" xfId="4046" xr:uid="{FD859DE8-4E03-42D7-B0A9-509F6174BD71}"/>
    <cellStyle name="Normal 7 3 5 2 2 2" xfId="8272" xr:uid="{2696E903-A67D-4FCE-B399-EACB7584D054}"/>
    <cellStyle name="Normal 7 3 5 2 2 2 2" xfId="16720" xr:uid="{18CD9616-61CE-4594-892A-D69E3D49AB63}"/>
    <cellStyle name="Normal 7 3 5 2 2 2 2 2" xfId="33660" xr:uid="{46093494-F479-4DC7-B8BA-2EBDA61A8642}"/>
    <cellStyle name="Normal 7 3 5 2 2 2 3" xfId="25212" xr:uid="{9C0CA741-1EE1-4F44-A603-FD648082A514}"/>
    <cellStyle name="Normal 7 3 5 2 2 3" xfId="12496" xr:uid="{DBFEEA7D-11ED-4C47-AEAC-9BCB2F4ECC71}"/>
    <cellStyle name="Normal 7 3 5 2 2 3 2" xfId="29436" xr:uid="{A0A6E8CA-71C9-42B5-B1E8-8D732CB00AFE}"/>
    <cellStyle name="Normal 7 3 5 2 2 4" xfId="20988" xr:uid="{BF629922-832F-459D-949D-328BDEA1D0C0}"/>
    <cellStyle name="Normal 7 3 5 2 3" xfId="6160" xr:uid="{BE5C431D-54B3-4C16-8344-8591FE437B31}"/>
    <cellStyle name="Normal 7 3 5 2 3 2" xfId="14608" xr:uid="{CC6CF5B2-5221-4C32-9569-8B0159C3DE40}"/>
    <cellStyle name="Normal 7 3 5 2 3 2 2" xfId="31548" xr:uid="{029EBF4B-A4C3-4D13-A98D-B6E895529948}"/>
    <cellStyle name="Normal 7 3 5 2 3 3" xfId="23100" xr:uid="{503E12F0-90D7-4A25-A153-4D0B9D53CB2B}"/>
    <cellStyle name="Normal 7 3 5 2 4" xfId="10384" xr:uid="{B407666B-5D81-4355-9262-F2C1A0A1618B}"/>
    <cellStyle name="Normal 7 3 5 2 4 2" xfId="27324" xr:uid="{A6F00766-4693-459F-A4A4-88E298EDCE1F}"/>
    <cellStyle name="Normal 7 3 5 2 5" xfId="18876" xr:uid="{5AFDEE77-8871-4E71-8404-0A642E36C8B2}"/>
    <cellStyle name="Normal 7 3 5 3" xfId="2990" xr:uid="{C777D983-9435-4FDD-A05B-F5FD20EB8A54}"/>
    <cellStyle name="Normal 7 3 5 3 2" xfId="7216" xr:uid="{EEDBE96E-D238-40A0-9F49-A13F311264A6}"/>
    <cellStyle name="Normal 7 3 5 3 2 2" xfId="15664" xr:uid="{9DDBCACE-7CFA-4A6B-AF7D-7CECC7CD19B0}"/>
    <cellStyle name="Normal 7 3 5 3 2 2 2" xfId="32604" xr:uid="{F97A534E-D4EB-417C-B240-CE42DCAC3ADD}"/>
    <cellStyle name="Normal 7 3 5 3 2 3" xfId="24156" xr:uid="{367E2AE4-8AD1-4CAF-BC74-B89EBE4EAA1D}"/>
    <cellStyle name="Normal 7 3 5 3 3" xfId="11440" xr:uid="{4141C62E-5A69-4393-857F-1EB683446B02}"/>
    <cellStyle name="Normal 7 3 5 3 3 2" xfId="28380" xr:uid="{ACA89BD6-D46C-4C55-B81E-6B71F28EBE75}"/>
    <cellStyle name="Normal 7 3 5 3 4" xfId="19932" xr:uid="{42DF430E-8244-485C-83A1-8DBC7639C757}"/>
    <cellStyle name="Normal 7 3 5 4" xfId="5104" xr:uid="{ECE3A5E4-A514-4445-A6EF-F470F01B770B}"/>
    <cellStyle name="Normal 7 3 5 4 2" xfId="13552" xr:uid="{2336755F-87E3-4152-899B-28203B27AE78}"/>
    <cellStyle name="Normal 7 3 5 4 2 2" xfId="30492" xr:uid="{5BDB6AD1-DD23-4F0D-8522-BF75098F727D}"/>
    <cellStyle name="Normal 7 3 5 4 3" xfId="22044" xr:uid="{B73D910D-6D70-43A2-97CC-62913E163A47}"/>
    <cellStyle name="Normal 7 3 5 5" xfId="9328" xr:uid="{AA5C256B-75D5-459D-B211-95E3BADF2320}"/>
    <cellStyle name="Normal 7 3 5 5 2" xfId="26268" xr:uid="{8EE146CA-3EFA-402C-A5BD-2C36D6204A2C}"/>
    <cellStyle name="Normal 7 3 5 6" xfId="17820" xr:uid="{8613564A-D672-4F04-9634-F681B0524EC4}"/>
    <cellStyle name="Normal 7 3 6" xfId="1224" xr:uid="{B53159E9-D77C-4C2B-9529-1D6561416A9A}"/>
    <cellStyle name="Normal 7 3 6 2" xfId="2286" xr:uid="{99F07908-6ED9-4248-B8AB-86FFDB5006C8}"/>
    <cellStyle name="Normal 7 3 6 2 2" xfId="4398" xr:uid="{4DF0A4C6-BEB0-4041-BFD9-2518BFE51C6F}"/>
    <cellStyle name="Normal 7 3 6 2 2 2" xfId="8624" xr:uid="{0C2EC085-FB67-4F9C-9F89-549C0F40C807}"/>
    <cellStyle name="Normal 7 3 6 2 2 2 2" xfId="17072" xr:uid="{9E19C24A-C3D2-4C59-833F-DE3A8FCE1512}"/>
    <cellStyle name="Normal 7 3 6 2 2 2 2 2" xfId="34012" xr:uid="{732DC68A-24A9-4B7F-A629-92748B8C56F0}"/>
    <cellStyle name="Normal 7 3 6 2 2 2 3" xfId="25564" xr:uid="{EEE5834B-2C4F-4625-9C69-F33699E05147}"/>
    <cellStyle name="Normal 7 3 6 2 2 3" xfId="12848" xr:uid="{848304C6-C240-4090-87B9-99FA29AF4387}"/>
    <cellStyle name="Normal 7 3 6 2 2 3 2" xfId="29788" xr:uid="{9659FB3C-3710-4788-A0A2-A8C692CDEB6C}"/>
    <cellStyle name="Normal 7 3 6 2 2 4" xfId="21340" xr:uid="{8F4C752F-1F82-4326-A170-A280AE94267A}"/>
    <cellStyle name="Normal 7 3 6 2 3" xfId="6512" xr:uid="{3E1BA3B8-7C5F-4BEE-8834-9CFA99E1B3EB}"/>
    <cellStyle name="Normal 7 3 6 2 3 2" xfId="14960" xr:uid="{3F0FC033-CE60-4ACC-B35D-66D0A2EF872F}"/>
    <cellStyle name="Normal 7 3 6 2 3 2 2" xfId="31900" xr:uid="{12CD1D95-51B9-41BA-9B4C-007A10C55F51}"/>
    <cellStyle name="Normal 7 3 6 2 3 3" xfId="23452" xr:uid="{FB3C395F-EA02-4A58-8DBD-CAD7D9F50E85}"/>
    <cellStyle name="Normal 7 3 6 2 4" xfId="10736" xr:uid="{177B7E30-F8C4-4F42-8E14-FAA1D47D0BF7}"/>
    <cellStyle name="Normal 7 3 6 2 4 2" xfId="27676" xr:uid="{12D5B72D-E802-494F-98F8-BE9490A64C7D}"/>
    <cellStyle name="Normal 7 3 6 2 5" xfId="19228" xr:uid="{0719DB97-F2BE-42C4-84F2-EF81A6B998C4}"/>
    <cellStyle name="Normal 7 3 6 3" xfId="3342" xr:uid="{8726359F-7114-47E3-AEC3-52787FB1C598}"/>
    <cellStyle name="Normal 7 3 6 3 2" xfId="7568" xr:uid="{527FCD7D-926C-4AAA-A710-2C9184302C3D}"/>
    <cellStyle name="Normal 7 3 6 3 2 2" xfId="16016" xr:uid="{E10D14CD-77FD-4A2C-A4C1-ABD58194D969}"/>
    <cellStyle name="Normal 7 3 6 3 2 2 2" xfId="32956" xr:uid="{3880E787-BA51-4D88-AA37-7949555F6302}"/>
    <cellStyle name="Normal 7 3 6 3 2 3" xfId="24508" xr:uid="{2D371193-D5A9-4817-A37D-D6FDDB1181CC}"/>
    <cellStyle name="Normal 7 3 6 3 3" xfId="11792" xr:uid="{22E0FC1D-577B-4BF8-9DA5-C0A0A2CFD209}"/>
    <cellStyle name="Normal 7 3 6 3 3 2" xfId="28732" xr:uid="{09141591-FD16-40C2-9F1D-BF18785CCFC1}"/>
    <cellStyle name="Normal 7 3 6 3 4" xfId="20284" xr:uid="{9C494EFC-3A75-4F92-95B7-D61455AE701F}"/>
    <cellStyle name="Normal 7 3 6 4" xfId="5456" xr:uid="{D69FE3B9-0E7B-4636-913C-36ACA254D7A4}"/>
    <cellStyle name="Normal 7 3 6 4 2" xfId="13904" xr:uid="{8FF6B097-6773-431C-9AD4-A92057818D7B}"/>
    <cellStyle name="Normal 7 3 6 4 2 2" xfId="30844" xr:uid="{88CCE580-41AA-4D99-B878-8691A3CF06B5}"/>
    <cellStyle name="Normal 7 3 6 4 3" xfId="22396" xr:uid="{3D307627-754E-4105-B3E6-E8FF98F49D51}"/>
    <cellStyle name="Normal 7 3 6 5" xfId="9680" xr:uid="{0B163AED-7A65-4ED1-940E-83128C4F499A}"/>
    <cellStyle name="Normal 7 3 6 5 2" xfId="26620" xr:uid="{E68F8842-7879-49D6-AA01-04B8F8DA6A30}"/>
    <cellStyle name="Normal 7 3 6 6" xfId="18172" xr:uid="{D1A9FAC9-8902-4ECD-8DD7-0141D9D1678F}"/>
    <cellStyle name="Normal 7 3 7" xfId="1406" xr:uid="{02A45547-D788-4D6C-9BB4-348655C43B0C}"/>
    <cellStyle name="Normal 7 3 7 2" xfId="2462" xr:uid="{D9357E3C-95FF-4AB7-814B-121CD3ED9869}"/>
    <cellStyle name="Normal 7 3 7 2 2" xfId="4574" xr:uid="{47E4D1E5-A5F3-4ED5-B3E6-A6D47AF6E236}"/>
    <cellStyle name="Normal 7 3 7 2 2 2" xfId="8800" xr:uid="{BC4B24D7-6CFB-482C-8205-D6B09F5A3C36}"/>
    <cellStyle name="Normal 7 3 7 2 2 2 2" xfId="17248" xr:uid="{CC87E655-F143-4766-82CD-20B3B38EA88D}"/>
    <cellStyle name="Normal 7 3 7 2 2 2 2 2" xfId="34188" xr:uid="{69B69364-F548-4279-A621-11A54CB08424}"/>
    <cellStyle name="Normal 7 3 7 2 2 2 3" xfId="25740" xr:uid="{C82FB846-76BD-42C4-AA6E-8F1D1AA5B46E}"/>
    <cellStyle name="Normal 7 3 7 2 2 3" xfId="13024" xr:uid="{23DE04DC-0E36-4EE6-AAA8-0266287C6D98}"/>
    <cellStyle name="Normal 7 3 7 2 2 3 2" xfId="29964" xr:uid="{4488936B-CC45-4839-88F5-B66E1F9D2B6B}"/>
    <cellStyle name="Normal 7 3 7 2 2 4" xfId="21516" xr:uid="{48FC06C9-D557-4E1E-BD42-A04BAC3EDB03}"/>
    <cellStyle name="Normal 7 3 7 2 3" xfId="6688" xr:uid="{5328BAA6-BD85-4327-B5E6-B0D8520E08D0}"/>
    <cellStyle name="Normal 7 3 7 2 3 2" xfId="15136" xr:uid="{7A5FF9E6-90E2-41C3-B120-6F1F7F890780}"/>
    <cellStyle name="Normal 7 3 7 2 3 2 2" xfId="32076" xr:uid="{9DE3F37E-988E-445E-BE0F-F049520281EB}"/>
    <cellStyle name="Normal 7 3 7 2 3 3" xfId="23628" xr:uid="{509FB5B4-2AE0-45A9-9FF9-A08F1DEEBFC8}"/>
    <cellStyle name="Normal 7 3 7 2 4" xfId="10912" xr:uid="{8ADE4F66-DB4E-4BE2-B6F2-667191593B46}"/>
    <cellStyle name="Normal 7 3 7 2 4 2" xfId="27852" xr:uid="{95392358-BE36-4F31-9BE4-0E01602D4A39}"/>
    <cellStyle name="Normal 7 3 7 2 5" xfId="19404" xr:uid="{5A654CDF-17C0-401D-98F7-9EA76D1A6EEF}"/>
    <cellStyle name="Normal 7 3 7 3" xfId="3518" xr:uid="{BE975759-DD94-4690-9FB9-B018E4873B2D}"/>
    <cellStyle name="Normal 7 3 7 3 2" xfId="7744" xr:uid="{5D9621DA-5E8D-411C-9847-238E02A865D0}"/>
    <cellStyle name="Normal 7 3 7 3 2 2" xfId="16192" xr:uid="{85D0E30F-AB48-49C3-AAF0-3AF5AF751D16}"/>
    <cellStyle name="Normal 7 3 7 3 2 2 2" xfId="33132" xr:uid="{CE91D0D8-A446-4782-B237-CA52D47B0D12}"/>
    <cellStyle name="Normal 7 3 7 3 2 3" xfId="24684" xr:uid="{C0E4C26F-A061-45CC-9697-20135703968D}"/>
    <cellStyle name="Normal 7 3 7 3 3" xfId="11968" xr:uid="{675D9BDD-4C91-4243-B868-4BE1AEC47B3F}"/>
    <cellStyle name="Normal 7 3 7 3 3 2" xfId="28908" xr:uid="{C4367AD2-7B74-4FAB-A252-2636E4226F12}"/>
    <cellStyle name="Normal 7 3 7 3 4" xfId="20460" xr:uid="{909F6583-7A02-4884-8F17-B0D29BC8B9C7}"/>
    <cellStyle name="Normal 7 3 7 4" xfId="5632" xr:uid="{80DF8684-0527-4589-9C37-B86CACE3EAAF}"/>
    <cellStyle name="Normal 7 3 7 4 2" xfId="14080" xr:uid="{C6D66E05-C3FA-4648-A8D9-571A062AABED}"/>
    <cellStyle name="Normal 7 3 7 4 2 2" xfId="31020" xr:uid="{0077ACCB-5D1F-4934-9A3C-D5CB8E12137F}"/>
    <cellStyle name="Normal 7 3 7 4 3" xfId="22572" xr:uid="{116FA159-2079-44DC-9A59-8330EFC52B58}"/>
    <cellStyle name="Normal 7 3 7 5" xfId="9856" xr:uid="{D76280B1-A4D0-44E5-A0A4-F0D8A10F064B}"/>
    <cellStyle name="Normal 7 3 7 5 2" xfId="26796" xr:uid="{C7897636-B4E0-4538-B06F-5E8BADBC58AA}"/>
    <cellStyle name="Normal 7 3 7 6" xfId="18348" xr:uid="{C57858AD-81F1-4BFF-AEF2-1C2F067877CD}"/>
    <cellStyle name="Normal 7 3 8" xfId="1582" xr:uid="{FF027985-03E4-4D7F-BC62-8AF0C9B1FC38}"/>
    <cellStyle name="Normal 7 3 8 2" xfId="3694" xr:uid="{329CD2AB-B718-473B-AF2F-730D1E49D779}"/>
    <cellStyle name="Normal 7 3 8 2 2" xfId="7920" xr:uid="{65A3B893-2E02-474F-9635-B1C5A2ADC918}"/>
    <cellStyle name="Normal 7 3 8 2 2 2" xfId="16368" xr:uid="{84DF6429-7CC5-4FD4-8ACB-440D86BC5737}"/>
    <cellStyle name="Normal 7 3 8 2 2 2 2" xfId="33308" xr:uid="{1CC36C47-96A7-4673-9A6C-31F0D3A15051}"/>
    <cellStyle name="Normal 7 3 8 2 2 3" xfId="24860" xr:uid="{E24AEBB9-4AFA-453B-8E59-0D0F1B8E5759}"/>
    <cellStyle name="Normal 7 3 8 2 3" xfId="12144" xr:uid="{3C10A1BD-9A2E-42E8-889C-B2C912A64F5A}"/>
    <cellStyle name="Normal 7 3 8 2 3 2" xfId="29084" xr:uid="{F42EFFAC-5F72-4658-96BC-1EE081C1A12B}"/>
    <cellStyle name="Normal 7 3 8 2 4" xfId="20636" xr:uid="{74D2939C-EA15-491C-AD39-9BC3DB40AA58}"/>
    <cellStyle name="Normal 7 3 8 3" xfId="5808" xr:uid="{8631B351-FD75-4FBA-B0B9-5CF7627A1EB6}"/>
    <cellStyle name="Normal 7 3 8 3 2" xfId="14256" xr:uid="{468429C6-CD09-4334-A88F-88D2811B493F}"/>
    <cellStyle name="Normal 7 3 8 3 2 2" xfId="31196" xr:uid="{AC1B1B69-A57F-4A88-8C26-A4799B034F0A}"/>
    <cellStyle name="Normal 7 3 8 3 3" xfId="22748" xr:uid="{6107B375-9C04-4CFE-AE67-A836843D6344}"/>
    <cellStyle name="Normal 7 3 8 4" xfId="10032" xr:uid="{2D92C5F4-A61A-4797-9EC2-0FA52E82B3BF}"/>
    <cellStyle name="Normal 7 3 8 4 2" xfId="26972" xr:uid="{6F58D5EF-01CE-4736-8E09-776D58713E74}"/>
    <cellStyle name="Normal 7 3 8 5" xfId="18524" xr:uid="{316019AC-0197-4A62-ABFF-67823984A34E}"/>
    <cellStyle name="Normal 7 3 9" xfId="2638" xr:uid="{9BA9E3BE-FCFD-49D4-AD8C-50979B71EA97}"/>
    <cellStyle name="Normal 7 3 9 2" xfId="6864" xr:uid="{016CBF97-5A82-48B7-837C-F37ED99FA211}"/>
    <cellStyle name="Normal 7 3 9 2 2" xfId="15312" xr:uid="{DAD2B69B-A667-42E3-9711-06C3C3E498E1}"/>
    <cellStyle name="Normal 7 3 9 2 2 2" xfId="32252" xr:uid="{9FB5E74F-3D94-4143-891C-AA130EA29DD9}"/>
    <cellStyle name="Normal 7 3 9 2 3" xfId="23804" xr:uid="{D0C6D146-465F-47BC-A799-3521A4355BFD}"/>
    <cellStyle name="Normal 7 3 9 3" xfId="11088" xr:uid="{06685EF0-0DF1-4C0A-BBB5-F7D5FB5BD85E}"/>
    <cellStyle name="Normal 7 3 9 3 2" xfId="28028" xr:uid="{D8DC0B3C-0294-4971-B75C-79E448CBF576}"/>
    <cellStyle name="Normal 7 3 9 4" xfId="19580" xr:uid="{AE206E87-0A10-41C4-8A33-06B12D28FB6D}"/>
    <cellStyle name="Normal 8" xfId="407" xr:uid="{F9DD83A8-459C-4366-A092-2DD568480419}"/>
    <cellStyle name="Normal 8 10" xfId="1409" xr:uid="{A8E8B097-DFFB-443B-8D63-61B5EB430145}"/>
    <cellStyle name="Normal 8 10 2" xfId="2465" xr:uid="{A91CCE5F-FD69-445B-A08E-B3C5A4EAF832}"/>
    <cellStyle name="Normal 8 10 2 2" xfId="4577" xr:uid="{855B3138-BFC7-49A6-83BB-66ADA53C7216}"/>
    <cellStyle name="Normal 8 10 2 2 2" xfId="8803" xr:uid="{CEF1402D-2DB5-42C6-B0FB-2FDA7A73870B}"/>
    <cellStyle name="Normal 8 10 2 2 2 2" xfId="17251" xr:uid="{03FFC391-BABE-4FBB-9A84-FFA7F8B27629}"/>
    <cellStyle name="Normal 8 10 2 2 2 2 2" xfId="34191" xr:uid="{9A9DCA12-6C8B-4FC6-A4BB-94FA6A4A840E}"/>
    <cellStyle name="Normal 8 10 2 2 2 3" xfId="25743" xr:uid="{77A8401A-42C0-4354-8AD5-12ABB220849A}"/>
    <cellStyle name="Normal 8 10 2 2 3" xfId="13027" xr:uid="{70C57DF6-D493-47AA-9480-640256E0D43E}"/>
    <cellStyle name="Normal 8 10 2 2 3 2" xfId="29967" xr:uid="{4979440C-C62A-4CE6-A26E-0F7CDB88024C}"/>
    <cellStyle name="Normal 8 10 2 2 4" xfId="21519" xr:uid="{B7B79247-284E-4399-9A7D-4F89950F0567}"/>
    <cellStyle name="Normal 8 10 2 3" xfId="6691" xr:uid="{12359942-9EEF-4791-BE1C-3C7960FEAA1A}"/>
    <cellStyle name="Normal 8 10 2 3 2" xfId="15139" xr:uid="{CFE28299-7954-4D52-AAD8-3E16CA3EF682}"/>
    <cellStyle name="Normal 8 10 2 3 2 2" xfId="32079" xr:uid="{3E91CECA-A69B-4252-B487-EC5A02FAEA81}"/>
    <cellStyle name="Normal 8 10 2 3 3" xfId="23631" xr:uid="{1B820B4E-B1C4-4EEF-95DF-984D9023B134}"/>
    <cellStyle name="Normal 8 10 2 4" xfId="10915" xr:uid="{E84867A0-E85B-4E9A-A66B-43BAB64C93FB}"/>
    <cellStyle name="Normal 8 10 2 4 2" xfId="27855" xr:uid="{4F2C72C3-5D97-4688-A975-ACFA07E4537B}"/>
    <cellStyle name="Normal 8 10 2 5" xfId="19407" xr:uid="{A791F7B6-04DB-4472-AC29-6AD6A95390D1}"/>
    <cellStyle name="Normal 8 10 3" xfId="3521" xr:uid="{7431E0EA-CD1A-424B-A562-1FA9652E7F22}"/>
    <cellStyle name="Normal 8 10 3 2" xfId="7747" xr:uid="{E778C171-6A24-4F74-8F62-92AFF249981E}"/>
    <cellStyle name="Normal 8 10 3 2 2" xfId="16195" xr:uid="{BE1E313B-04FB-4217-B0A6-261F7031423A}"/>
    <cellStyle name="Normal 8 10 3 2 2 2" xfId="33135" xr:uid="{0CA55DD8-5C96-4C75-8BC8-E4CEBCC8F952}"/>
    <cellStyle name="Normal 8 10 3 2 3" xfId="24687" xr:uid="{000C9EBC-C01B-413D-8E8C-9E74330D4620}"/>
    <cellStyle name="Normal 8 10 3 3" xfId="11971" xr:uid="{8FB303B1-4F3E-4AFE-9C64-F839CC993E16}"/>
    <cellStyle name="Normal 8 10 3 3 2" xfId="28911" xr:uid="{D5B54DC7-7BEC-486A-9DDB-8367C88989E1}"/>
    <cellStyle name="Normal 8 10 3 4" xfId="20463" xr:uid="{3E7EBDD2-24CE-47EB-B706-609B3A0A76A9}"/>
    <cellStyle name="Normal 8 10 4" xfId="5635" xr:uid="{A910644F-3AB4-4538-BDCC-67AB5B216947}"/>
    <cellStyle name="Normal 8 10 4 2" xfId="14083" xr:uid="{5B1DA58E-0EC5-46E0-86DA-D80787217554}"/>
    <cellStyle name="Normal 8 10 4 2 2" xfId="31023" xr:uid="{E7C25A67-CAD9-421E-87F9-7A3B66A7235A}"/>
    <cellStyle name="Normal 8 10 4 3" xfId="22575" xr:uid="{94306E1E-2987-4202-841E-C41CF45C54E1}"/>
    <cellStyle name="Normal 8 10 5" xfId="9859" xr:uid="{EF601E25-DB93-4E3D-BAA2-6824BB156285}"/>
    <cellStyle name="Normal 8 10 5 2" xfId="26799" xr:uid="{AA976A34-B961-47F7-A3F6-09A0800468E2}"/>
    <cellStyle name="Normal 8 10 6" xfId="18351" xr:uid="{817F2EBC-38DA-460D-910C-2262C74F646A}"/>
    <cellStyle name="Normal 8 11" xfId="1585" xr:uid="{D49BE646-7B60-4BF3-9BBF-F3BC7319985A}"/>
    <cellStyle name="Normal 8 11 2" xfId="3697" xr:uid="{3F957EFA-8903-4315-BB6E-1DA1A6ED3E0C}"/>
    <cellStyle name="Normal 8 11 2 2" xfId="7923" xr:uid="{C0E4664E-8587-4F8D-B245-CD6CAF1A9B90}"/>
    <cellStyle name="Normal 8 11 2 2 2" xfId="16371" xr:uid="{36140338-89EC-43BC-BB91-1CF58DF443C5}"/>
    <cellStyle name="Normal 8 11 2 2 2 2" xfId="33311" xr:uid="{C9FEEB33-0862-4C09-8DCB-D6B63682358F}"/>
    <cellStyle name="Normal 8 11 2 2 3" xfId="24863" xr:uid="{4E33DA24-EB68-4B35-95EC-7F23108146B5}"/>
    <cellStyle name="Normal 8 11 2 3" xfId="12147" xr:uid="{344D0A07-8BD4-42E7-882E-C65BDA4FAA22}"/>
    <cellStyle name="Normal 8 11 2 3 2" xfId="29087" xr:uid="{874813D0-765B-4327-BFFF-3C6E61C9944B}"/>
    <cellStyle name="Normal 8 11 2 4" xfId="20639" xr:uid="{09FD8E1A-BCF4-4FAA-BD85-DDB50C9F8EE3}"/>
    <cellStyle name="Normal 8 11 3" xfId="5811" xr:uid="{30CB65C9-816C-4960-B38A-9520B0F83B0D}"/>
    <cellStyle name="Normal 8 11 3 2" xfId="14259" xr:uid="{46CAFA2C-5AA1-495B-822C-E2741B423F46}"/>
    <cellStyle name="Normal 8 11 3 2 2" xfId="31199" xr:uid="{79887363-8B63-4D58-8091-24A39EE8B1C4}"/>
    <cellStyle name="Normal 8 11 3 3" xfId="22751" xr:uid="{34749135-8168-46B0-88AA-8FD14CD03503}"/>
    <cellStyle name="Normal 8 11 4" xfId="10035" xr:uid="{8F792E99-D1B9-4028-AD4F-C972A0A97EA1}"/>
    <cellStyle name="Normal 8 11 4 2" xfId="26975" xr:uid="{79559120-CDAC-47DD-B024-F1F06B5623FE}"/>
    <cellStyle name="Normal 8 11 5" xfId="18527" xr:uid="{7D167836-68B8-4B9C-B47F-FFCEEDE88D3C}"/>
    <cellStyle name="Normal 8 12" xfId="2641" xr:uid="{0916BDEA-A07F-4CA9-B493-E09FD3C8C31F}"/>
    <cellStyle name="Normal 8 12 2" xfId="6867" xr:uid="{FDD60147-C7E5-4A3F-9601-3B23319A68D8}"/>
    <cellStyle name="Normal 8 12 2 2" xfId="15315" xr:uid="{321B158E-77E3-4ADF-916C-A5BF6585283C}"/>
    <cellStyle name="Normal 8 12 2 2 2" xfId="32255" xr:uid="{DD795E1B-8FB9-4D29-9B55-B78274CE42E4}"/>
    <cellStyle name="Normal 8 12 2 3" xfId="23807" xr:uid="{56D22C2E-EE29-4C6B-A38D-CE3444077DF9}"/>
    <cellStyle name="Normal 8 12 3" xfId="11091" xr:uid="{09C781A6-E663-4CA3-80AE-4DC3649CFCE7}"/>
    <cellStyle name="Normal 8 12 3 2" xfId="28031" xr:uid="{2C2C2CC1-325E-4ABC-AA02-215759686DBD}"/>
    <cellStyle name="Normal 8 12 4" xfId="19583" xr:uid="{642921AE-B0C8-4174-9B47-863C53E1B51B}"/>
    <cellStyle name="Normal 8 13" xfId="4754" xr:uid="{CC59741C-0800-476B-8D18-274C34303450}"/>
    <cellStyle name="Normal 8 13 2" xfId="13203" xr:uid="{7BB64FAE-14A7-4F19-905F-4EF37ABA2E3A}"/>
    <cellStyle name="Normal 8 13 2 2" xfId="30143" xr:uid="{DCB2FFCF-0C54-45C7-8960-995E179BB7A2}"/>
    <cellStyle name="Normal 8 13 3" xfId="21695" xr:uid="{3B475CEF-8E8B-4474-835F-2BFBFCC2401B}"/>
    <cellStyle name="Normal 8 14" xfId="8979" xr:uid="{187E82FC-3969-4DF1-9D3E-BEE522D53F99}"/>
    <cellStyle name="Normal 8 14 2" xfId="25919" xr:uid="{4A57377A-B405-4044-B34F-FFC575EF4A28}"/>
    <cellStyle name="Normal 8 15" xfId="17471" xr:uid="{68E6B924-295A-4F67-BAC3-3629D9BA12EF}"/>
    <cellStyle name="Normal 8 2" xfId="408" xr:uid="{212883E5-8E8D-4123-BABE-C648610B8A22}"/>
    <cellStyle name="Normal 8 2 10" xfId="4755" xr:uid="{2E1FE84A-9F6E-48D2-A90E-65ED73ADC99B}"/>
    <cellStyle name="Normal 8 2 10 2" xfId="13204" xr:uid="{BE90C447-1A6A-4F94-BEE4-132AF082BEF5}"/>
    <cellStyle name="Normal 8 2 10 2 2" xfId="30144" xr:uid="{E5064922-3AFE-4BAB-877C-A1F6F84B1318}"/>
    <cellStyle name="Normal 8 2 10 3" xfId="21696" xr:uid="{64DF58D9-BC8C-4C24-93AD-5E09A3D542C9}"/>
    <cellStyle name="Normal 8 2 11" xfId="8980" xr:uid="{B5EFD398-ED47-4C24-8D8A-8B3C6F6F0971}"/>
    <cellStyle name="Normal 8 2 11 2" xfId="25920" xr:uid="{D01B472D-B999-4D7F-90B5-CCA4AD643251}"/>
    <cellStyle name="Normal 8 2 12" xfId="17472" xr:uid="{EE9139CA-69FD-4E86-AF66-3F550635779C}"/>
    <cellStyle name="Normal 8 2 2" xfId="409" xr:uid="{A92C96B6-2108-4C14-A36F-6CC819F4F9C2}"/>
    <cellStyle name="Normal 8 2 2 10" xfId="17473" xr:uid="{305F7D62-727D-421E-93E8-41AC415CA6BB}"/>
    <cellStyle name="Normal 8 2 2 2" xfId="701" xr:uid="{BE5B2DAB-045D-4EA0-AB7F-9CCB17FA41D9}"/>
    <cellStyle name="Normal 8 2 2 2 2" xfId="1053" xr:uid="{B6ADF46B-F31B-4F78-A292-E6C69804FD5A}"/>
    <cellStyle name="Normal 8 2 2 2 2 2" xfId="2115" xr:uid="{B7C02CE0-728A-42E6-AFBF-38D9DA465755}"/>
    <cellStyle name="Normal 8 2 2 2 2 2 2" xfId="4227" xr:uid="{CAFBC9C2-E7AB-45B5-A737-10FA4DE7AF86}"/>
    <cellStyle name="Normal 8 2 2 2 2 2 2 2" xfId="8453" xr:uid="{A99FFECE-9691-4036-9A2D-53A16587F311}"/>
    <cellStyle name="Normal 8 2 2 2 2 2 2 2 2" xfId="16901" xr:uid="{93BC49C6-5663-4DED-AD1F-33794AD2E828}"/>
    <cellStyle name="Normal 8 2 2 2 2 2 2 2 2 2" xfId="33841" xr:uid="{02D4CD4B-6CAA-4476-94FD-C8484409862B}"/>
    <cellStyle name="Normal 8 2 2 2 2 2 2 2 3" xfId="25393" xr:uid="{8F0C1045-BF27-42BE-83A5-E29D8EE1D61E}"/>
    <cellStyle name="Normal 8 2 2 2 2 2 2 3" xfId="12677" xr:uid="{5B781CA7-E9BF-40A9-ADD4-CE68D33731FA}"/>
    <cellStyle name="Normal 8 2 2 2 2 2 2 3 2" xfId="29617" xr:uid="{F783FAFA-32E7-4075-9C60-B87A32D58A5A}"/>
    <cellStyle name="Normal 8 2 2 2 2 2 2 4" xfId="21169" xr:uid="{6E58E73A-F940-4428-960D-6D81F14CC59C}"/>
    <cellStyle name="Normal 8 2 2 2 2 2 3" xfId="6341" xr:uid="{84062E42-DC51-4004-85BC-77F0375FC1A7}"/>
    <cellStyle name="Normal 8 2 2 2 2 2 3 2" xfId="14789" xr:uid="{E5096848-245B-4530-83BE-95B6F79B4074}"/>
    <cellStyle name="Normal 8 2 2 2 2 2 3 2 2" xfId="31729" xr:uid="{CC7F6640-11FD-4082-B3E7-E1A4730BC952}"/>
    <cellStyle name="Normal 8 2 2 2 2 2 3 3" xfId="23281" xr:uid="{BCC4C113-DCE6-45EE-9ECC-9AF27C890F03}"/>
    <cellStyle name="Normal 8 2 2 2 2 2 4" xfId="10565" xr:uid="{53F15C35-2AF7-4772-AF20-34C8424B99C4}"/>
    <cellStyle name="Normal 8 2 2 2 2 2 4 2" xfId="27505" xr:uid="{B6014747-C6B2-4773-B382-B70C195A036A}"/>
    <cellStyle name="Normal 8 2 2 2 2 2 5" xfId="19057" xr:uid="{7E495F68-F9A1-4381-8DDE-93F3EFCA320B}"/>
    <cellStyle name="Normal 8 2 2 2 2 3" xfId="3171" xr:uid="{62B2CD2A-0ACF-46CC-94E3-A38E99D4B75E}"/>
    <cellStyle name="Normal 8 2 2 2 2 3 2" xfId="7397" xr:uid="{10C7FCA0-DCAC-4C6C-8B9D-6104F8267CF2}"/>
    <cellStyle name="Normal 8 2 2 2 2 3 2 2" xfId="15845" xr:uid="{018BF604-FDCE-4A16-8F76-836D0408890A}"/>
    <cellStyle name="Normal 8 2 2 2 2 3 2 2 2" xfId="32785" xr:uid="{67C21553-1D52-44B1-9CD2-7D54E061F37C}"/>
    <cellStyle name="Normal 8 2 2 2 2 3 2 3" xfId="24337" xr:uid="{E9052F96-9F99-40D1-A436-73A73268B44B}"/>
    <cellStyle name="Normal 8 2 2 2 2 3 3" xfId="11621" xr:uid="{0AF0EE10-B5A5-40E8-AE5A-4FCC50DEC550}"/>
    <cellStyle name="Normal 8 2 2 2 2 3 3 2" xfId="28561" xr:uid="{419F61C1-C329-42AB-96FA-35DFCDDC8D70}"/>
    <cellStyle name="Normal 8 2 2 2 2 3 4" xfId="20113" xr:uid="{6FEC0088-45E1-424C-85AD-60158E82FBA0}"/>
    <cellStyle name="Normal 8 2 2 2 2 4" xfId="5285" xr:uid="{63BABF58-8FF0-4088-A9CA-D95F47BF076C}"/>
    <cellStyle name="Normal 8 2 2 2 2 4 2" xfId="13733" xr:uid="{BD036D4B-8E00-4293-BE10-D7334F397A63}"/>
    <cellStyle name="Normal 8 2 2 2 2 4 2 2" xfId="30673" xr:uid="{36E8CF3F-6E89-423E-B68B-1396F9E855B2}"/>
    <cellStyle name="Normal 8 2 2 2 2 4 3" xfId="22225" xr:uid="{B63D67EF-DBE0-486B-99C7-65CCC48A6490}"/>
    <cellStyle name="Normal 8 2 2 2 2 5" xfId="9509" xr:uid="{04C4DE7F-3B17-4FCC-98A0-FEEACB97856C}"/>
    <cellStyle name="Normal 8 2 2 2 2 5 2" xfId="26449" xr:uid="{F483917C-DAAF-4B91-851E-451E48E7A8E7}"/>
    <cellStyle name="Normal 8 2 2 2 2 6" xfId="18001" xr:uid="{BEE1CF1F-67B5-4DC0-8092-0AD98762E652}"/>
    <cellStyle name="Normal 8 2 2 2 3" xfId="1763" xr:uid="{1272F120-83E5-49B9-9CE5-911470E1FCD2}"/>
    <cellStyle name="Normal 8 2 2 2 3 2" xfId="3875" xr:uid="{41639472-738E-402F-B593-B289ADDBA270}"/>
    <cellStyle name="Normal 8 2 2 2 3 2 2" xfId="8101" xr:uid="{7A76F7E7-791D-433C-828A-E29E8A641461}"/>
    <cellStyle name="Normal 8 2 2 2 3 2 2 2" xfId="16549" xr:uid="{0D87B246-868D-47CD-BF62-10FAA809BC3A}"/>
    <cellStyle name="Normal 8 2 2 2 3 2 2 2 2" xfId="33489" xr:uid="{BB3E8A3C-7E47-46BE-AEE5-E5DD5C07EA19}"/>
    <cellStyle name="Normal 8 2 2 2 3 2 2 3" xfId="25041" xr:uid="{4CF04ACC-7218-4532-A9D2-08BCDF7DD96E}"/>
    <cellStyle name="Normal 8 2 2 2 3 2 3" xfId="12325" xr:uid="{3975A103-7B0F-49E7-9A91-69F0849F4A46}"/>
    <cellStyle name="Normal 8 2 2 2 3 2 3 2" xfId="29265" xr:uid="{934AEFC9-BD25-4A78-A185-B4DD94F47090}"/>
    <cellStyle name="Normal 8 2 2 2 3 2 4" xfId="20817" xr:uid="{6192B1C6-3223-46DF-BEC0-05E71BBC1FEA}"/>
    <cellStyle name="Normal 8 2 2 2 3 3" xfId="5989" xr:uid="{9961F944-1146-4E72-BE5B-E9FB48122418}"/>
    <cellStyle name="Normal 8 2 2 2 3 3 2" xfId="14437" xr:uid="{D0903279-D18D-4EB5-AB57-AE8BA2710BDA}"/>
    <cellStyle name="Normal 8 2 2 2 3 3 2 2" xfId="31377" xr:uid="{BCD23A73-1C66-47EF-A212-B9E0DC7C671F}"/>
    <cellStyle name="Normal 8 2 2 2 3 3 3" xfId="22929" xr:uid="{F107E3B6-DF17-4F35-921A-2D5EC5DFD9B4}"/>
    <cellStyle name="Normal 8 2 2 2 3 4" xfId="10213" xr:uid="{2B10D65A-0F43-4397-8813-C7823E121E09}"/>
    <cellStyle name="Normal 8 2 2 2 3 4 2" xfId="27153" xr:uid="{DD6D3C12-A023-469D-A4C6-FB3AFB3C868E}"/>
    <cellStyle name="Normal 8 2 2 2 3 5" xfId="18705" xr:uid="{78BD178A-B73C-44FE-B218-3BE1ABA60F34}"/>
    <cellStyle name="Normal 8 2 2 2 4" xfId="2819" xr:uid="{4476EE65-41E4-48FF-8DDF-D55D8859C9BC}"/>
    <cellStyle name="Normal 8 2 2 2 4 2" xfId="7045" xr:uid="{2D33054A-85CB-48AA-89D3-B880B35F5F9A}"/>
    <cellStyle name="Normal 8 2 2 2 4 2 2" xfId="15493" xr:uid="{745416FC-6A53-490B-A1CF-613ECB456115}"/>
    <cellStyle name="Normal 8 2 2 2 4 2 2 2" xfId="32433" xr:uid="{E223B1BF-DBA6-45AE-B31D-7F6CA4ACAEBE}"/>
    <cellStyle name="Normal 8 2 2 2 4 2 3" xfId="23985" xr:uid="{5FC7346A-B3B2-41F8-A291-FCDA0DB3D158}"/>
    <cellStyle name="Normal 8 2 2 2 4 3" xfId="11269" xr:uid="{D5AD12D5-4513-42BC-A3F6-1DFCB9E6B767}"/>
    <cellStyle name="Normal 8 2 2 2 4 3 2" xfId="28209" xr:uid="{339505C8-0822-4F51-9D83-766ADC8C70BF}"/>
    <cellStyle name="Normal 8 2 2 2 4 4" xfId="19761" xr:uid="{6553D564-E590-4DE2-933B-B05820C9B922}"/>
    <cellStyle name="Normal 8 2 2 2 5" xfId="4933" xr:uid="{F9C06158-FE28-48A5-AAE3-AE6B95E57498}"/>
    <cellStyle name="Normal 8 2 2 2 5 2" xfId="13381" xr:uid="{5F123470-3ACC-451A-8799-00039157DFF1}"/>
    <cellStyle name="Normal 8 2 2 2 5 2 2" xfId="30321" xr:uid="{E684F78E-0E33-4394-A653-0F9A95945AC3}"/>
    <cellStyle name="Normal 8 2 2 2 5 3" xfId="21873" xr:uid="{4821B9DF-D6AD-4C5F-8AFB-EAA79161EF3C}"/>
    <cellStyle name="Normal 8 2 2 2 6" xfId="9157" xr:uid="{4E32DF4F-487F-4AF7-A28E-C1F617C10DF1}"/>
    <cellStyle name="Normal 8 2 2 2 6 2" xfId="26097" xr:uid="{05619482-7EE5-4846-8458-D8B350C95F2F}"/>
    <cellStyle name="Normal 8 2 2 2 7" xfId="17649" xr:uid="{90E6832D-0873-4396-8737-628B9AE6E905}"/>
    <cellStyle name="Normal 8 2 2 3" xfId="877" xr:uid="{9C3DCC5B-CBFB-43EE-9BDD-B4E34648449B}"/>
    <cellStyle name="Normal 8 2 2 3 2" xfId="1939" xr:uid="{13B6323F-6BD0-4900-B7AB-C0D048685578}"/>
    <cellStyle name="Normal 8 2 2 3 2 2" xfId="4051" xr:uid="{3A295641-2341-4D29-85BE-67882B6E9AA9}"/>
    <cellStyle name="Normal 8 2 2 3 2 2 2" xfId="8277" xr:uid="{FB9F7277-B616-4224-A243-92D5E15EC921}"/>
    <cellStyle name="Normal 8 2 2 3 2 2 2 2" xfId="16725" xr:uid="{FD6BC8B3-2BE4-4A66-A3B7-2556B4872172}"/>
    <cellStyle name="Normal 8 2 2 3 2 2 2 2 2" xfId="33665" xr:uid="{9FD23A4B-FDA9-4A37-9CC1-51DF4C9CAB53}"/>
    <cellStyle name="Normal 8 2 2 3 2 2 2 3" xfId="25217" xr:uid="{4A27B798-F2C5-412A-BA01-84B073CE64F8}"/>
    <cellStyle name="Normal 8 2 2 3 2 2 3" xfId="12501" xr:uid="{ECD9A2BC-8385-45EC-9643-EF13D6B760D3}"/>
    <cellStyle name="Normal 8 2 2 3 2 2 3 2" xfId="29441" xr:uid="{B7E32358-1B10-4E2E-B58E-8E6ACE2B66AD}"/>
    <cellStyle name="Normal 8 2 2 3 2 2 4" xfId="20993" xr:uid="{CBB66DEF-A6E9-4F40-BD56-6BA3122B8DE1}"/>
    <cellStyle name="Normal 8 2 2 3 2 3" xfId="6165" xr:uid="{84661504-D45E-404E-925E-F5A32DAE08A1}"/>
    <cellStyle name="Normal 8 2 2 3 2 3 2" xfId="14613" xr:uid="{8DF98128-F64C-438F-825F-795B3FC8B47F}"/>
    <cellStyle name="Normal 8 2 2 3 2 3 2 2" xfId="31553" xr:uid="{409359E0-BBF4-4C1A-B09F-670F765218D5}"/>
    <cellStyle name="Normal 8 2 2 3 2 3 3" xfId="23105" xr:uid="{3350C56F-4D77-4192-B8DC-E3006F74C55C}"/>
    <cellStyle name="Normal 8 2 2 3 2 4" xfId="10389" xr:uid="{22441522-2C43-4053-B0B6-BAA8F56F884A}"/>
    <cellStyle name="Normal 8 2 2 3 2 4 2" xfId="27329" xr:uid="{E748E5BA-7CE8-42EE-9FC1-34ADEF04DA95}"/>
    <cellStyle name="Normal 8 2 2 3 2 5" xfId="18881" xr:uid="{24B941F4-8956-45AF-90D7-F9494422E453}"/>
    <cellStyle name="Normal 8 2 2 3 3" xfId="2995" xr:uid="{78861613-636E-448B-8093-25596F10A67E}"/>
    <cellStyle name="Normal 8 2 2 3 3 2" xfId="7221" xr:uid="{B0F6E00B-F806-4CCB-8267-7CD1FC151743}"/>
    <cellStyle name="Normal 8 2 2 3 3 2 2" xfId="15669" xr:uid="{3AC01323-F70C-42E9-A8D0-CB79032A64F1}"/>
    <cellStyle name="Normal 8 2 2 3 3 2 2 2" xfId="32609" xr:uid="{7D60B980-21D8-4C90-83F0-528BC3B7E84F}"/>
    <cellStyle name="Normal 8 2 2 3 3 2 3" xfId="24161" xr:uid="{11EC6968-5415-4ADF-91F3-2002FFF73913}"/>
    <cellStyle name="Normal 8 2 2 3 3 3" xfId="11445" xr:uid="{7BACE646-D005-4633-852E-D3AEB3E0DB06}"/>
    <cellStyle name="Normal 8 2 2 3 3 3 2" xfId="28385" xr:uid="{2A330974-3EA7-48A0-BC67-E298D45DBD3A}"/>
    <cellStyle name="Normal 8 2 2 3 3 4" xfId="19937" xr:uid="{6E09BEF5-CE70-44EE-91DD-97EEC81D9BF0}"/>
    <cellStyle name="Normal 8 2 2 3 4" xfId="5109" xr:uid="{AD3583EF-7C50-47E5-888D-A51663C78475}"/>
    <cellStyle name="Normal 8 2 2 3 4 2" xfId="13557" xr:uid="{CC7C6162-A3AE-48B9-92BB-5E75838B8398}"/>
    <cellStyle name="Normal 8 2 2 3 4 2 2" xfId="30497" xr:uid="{C40A313B-3F31-469F-B284-2F6EFD89B4F5}"/>
    <cellStyle name="Normal 8 2 2 3 4 3" xfId="22049" xr:uid="{9982956A-22A5-4ADB-8B1E-8F278A7556C5}"/>
    <cellStyle name="Normal 8 2 2 3 5" xfId="9333" xr:uid="{02FD1045-7E62-4DFC-AFEC-BBEC4933EE59}"/>
    <cellStyle name="Normal 8 2 2 3 5 2" xfId="26273" xr:uid="{34F64B86-53A4-4AB9-8078-936A7E017B71}"/>
    <cellStyle name="Normal 8 2 2 3 6" xfId="17825" xr:uid="{8D11D3C3-74E2-43B3-80C2-9ECC24511C88}"/>
    <cellStyle name="Normal 8 2 2 4" xfId="1229" xr:uid="{E00A5A09-80F2-403D-AC1F-9CC3896B3C30}"/>
    <cellStyle name="Normal 8 2 2 4 2" xfId="2291" xr:uid="{97C2F304-D0FC-4637-8AE3-F25C1E2BA4E6}"/>
    <cellStyle name="Normal 8 2 2 4 2 2" xfId="4403" xr:uid="{6450F69B-6965-450A-BAB6-991E58E6639F}"/>
    <cellStyle name="Normal 8 2 2 4 2 2 2" xfId="8629" xr:uid="{928AE05E-0016-48A9-8542-2B0180E24C4A}"/>
    <cellStyle name="Normal 8 2 2 4 2 2 2 2" xfId="17077" xr:uid="{8245DC02-2BEC-4BA7-BF06-9DDC8EDED184}"/>
    <cellStyle name="Normal 8 2 2 4 2 2 2 2 2" xfId="34017" xr:uid="{92EE253C-FCD0-42B0-91FB-39679E7331BA}"/>
    <cellStyle name="Normal 8 2 2 4 2 2 2 3" xfId="25569" xr:uid="{33BC8DF5-F385-40FB-8D0F-793B0F20F62A}"/>
    <cellStyle name="Normal 8 2 2 4 2 2 3" xfId="12853" xr:uid="{3E6DC816-B293-4BFB-B897-7B9C838478AC}"/>
    <cellStyle name="Normal 8 2 2 4 2 2 3 2" xfId="29793" xr:uid="{10E4D51B-5A85-43D1-A470-5FD1E48EBBA7}"/>
    <cellStyle name="Normal 8 2 2 4 2 2 4" xfId="21345" xr:uid="{EED38033-0FDC-4FE1-8CCC-F0A56261A5A7}"/>
    <cellStyle name="Normal 8 2 2 4 2 3" xfId="6517" xr:uid="{056E7075-4836-4404-BF46-324CCCDA7A75}"/>
    <cellStyle name="Normal 8 2 2 4 2 3 2" xfId="14965" xr:uid="{49459C0A-BE25-4007-B0D6-6CBAFAAA9313}"/>
    <cellStyle name="Normal 8 2 2 4 2 3 2 2" xfId="31905" xr:uid="{419FB1E1-C6CD-4069-9167-17E02928CC43}"/>
    <cellStyle name="Normal 8 2 2 4 2 3 3" xfId="23457" xr:uid="{B4DFDE37-0145-47AF-8C5C-9026361300BB}"/>
    <cellStyle name="Normal 8 2 2 4 2 4" xfId="10741" xr:uid="{3A8D504A-63CF-457A-8BA1-59A7E3442FD6}"/>
    <cellStyle name="Normal 8 2 2 4 2 4 2" xfId="27681" xr:uid="{443D9DE4-E5AA-4DAF-9643-D81EE31D806B}"/>
    <cellStyle name="Normal 8 2 2 4 2 5" xfId="19233" xr:uid="{66F7CE80-7920-45E2-ABBF-1583FD833A20}"/>
    <cellStyle name="Normal 8 2 2 4 3" xfId="3347" xr:uid="{FA48F91C-999B-4196-9D8D-16D96130BB30}"/>
    <cellStyle name="Normal 8 2 2 4 3 2" xfId="7573" xr:uid="{BC742608-884A-497F-BA33-E866C19E99C0}"/>
    <cellStyle name="Normal 8 2 2 4 3 2 2" xfId="16021" xr:uid="{231F5A49-9D44-43F4-A52A-B5ECBDE2C7A9}"/>
    <cellStyle name="Normal 8 2 2 4 3 2 2 2" xfId="32961" xr:uid="{A3C2328E-E48F-4827-ACDD-10F98BD2112F}"/>
    <cellStyle name="Normal 8 2 2 4 3 2 3" xfId="24513" xr:uid="{7EF7D022-F650-4A5B-A505-DC44EBD18935}"/>
    <cellStyle name="Normal 8 2 2 4 3 3" xfId="11797" xr:uid="{00D62C05-A626-4DCC-8D49-C24C9B6FE860}"/>
    <cellStyle name="Normal 8 2 2 4 3 3 2" xfId="28737" xr:uid="{E46EFC6E-7D15-4EFF-9CF7-6F83269E6922}"/>
    <cellStyle name="Normal 8 2 2 4 3 4" xfId="20289" xr:uid="{4E2A987F-E4ED-4C70-962C-811CDC47B189}"/>
    <cellStyle name="Normal 8 2 2 4 4" xfId="5461" xr:uid="{855FCCD4-B693-49BE-996A-F1126A50DB5B}"/>
    <cellStyle name="Normal 8 2 2 4 4 2" xfId="13909" xr:uid="{87F0E70B-954B-4FBA-9AC7-D36482CCF835}"/>
    <cellStyle name="Normal 8 2 2 4 4 2 2" xfId="30849" xr:uid="{569879CC-6466-41F9-A921-68D5DBD3510E}"/>
    <cellStyle name="Normal 8 2 2 4 4 3" xfId="22401" xr:uid="{657E0F2E-CD07-4E1F-B28E-681BE86B801E}"/>
    <cellStyle name="Normal 8 2 2 4 5" xfId="9685" xr:uid="{39A27551-35F2-4989-95F1-A05BD0432CB3}"/>
    <cellStyle name="Normal 8 2 2 4 5 2" xfId="26625" xr:uid="{B3457634-674C-4818-AD4B-5491822A0E2A}"/>
    <cellStyle name="Normal 8 2 2 4 6" xfId="18177" xr:uid="{57929C35-0DFC-40B6-9B7E-72CBB8DFFC90}"/>
    <cellStyle name="Normal 8 2 2 5" xfId="1411" xr:uid="{02EDEC42-AC38-4310-A0F2-6D8B4B6B243A}"/>
    <cellStyle name="Normal 8 2 2 5 2" xfId="2467" xr:uid="{D74072A1-CEE5-4CB6-87F4-2C769960AC64}"/>
    <cellStyle name="Normal 8 2 2 5 2 2" xfId="4579" xr:uid="{21F9B6C6-37CD-40A5-B296-0E0DFF5D2D28}"/>
    <cellStyle name="Normal 8 2 2 5 2 2 2" xfId="8805" xr:uid="{9691813F-CCED-4570-AF2D-1695E16CFE07}"/>
    <cellStyle name="Normal 8 2 2 5 2 2 2 2" xfId="17253" xr:uid="{517592A0-19B7-49DE-BC72-835DF98AE82B}"/>
    <cellStyle name="Normal 8 2 2 5 2 2 2 2 2" xfId="34193" xr:uid="{898EBB9E-44B6-4016-9F0E-456ECF557B1C}"/>
    <cellStyle name="Normal 8 2 2 5 2 2 2 3" xfId="25745" xr:uid="{AF58EDBE-F728-4961-A9D6-78F1C324ECE9}"/>
    <cellStyle name="Normal 8 2 2 5 2 2 3" xfId="13029" xr:uid="{1D7DCB60-F9EF-4376-9C72-7BD85BCBDEF5}"/>
    <cellStyle name="Normal 8 2 2 5 2 2 3 2" xfId="29969" xr:uid="{ECB1DF0E-E1D2-4A82-862F-D761301BCFE2}"/>
    <cellStyle name="Normal 8 2 2 5 2 2 4" xfId="21521" xr:uid="{BB9BC4E6-9866-4BCD-B234-1AEE3EA7F906}"/>
    <cellStyle name="Normal 8 2 2 5 2 3" xfId="6693" xr:uid="{E98C759E-EBE6-4356-88A2-067DE9E64D33}"/>
    <cellStyle name="Normal 8 2 2 5 2 3 2" xfId="15141" xr:uid="{526956C9-A877-41DB-BDF2-CC5575A7E8A2}"/>
    <cellStyle name="Normal 8 2 2 5 2 3 2 2" xfId="32081" xr:uid="{70E35AA5-11BD-486C-9069-53879A65BE37}"/>
    <cellStyle name="Normal 8 2 2 5 2 3 3" xfId="23633" xr:uid="{5E8024DC-C5C1-4085-ACE4-D414B20A0CD4}"/>
    <cellStyle name="Normal 8 2 2 5 2 4" xfId="10917" xr:uid="{3E9BC494-8ED6-4E3D-A3CB-493FCEC0434F}"/>
    <cellStyle name="Normal 8 2 2 5 2 4 2" xfId="27857" xr:uid="{4395B58C-5EA7-47B7-876C-5AC4F58049C6}"/>
    <cellStyle name="Normal 8 2 2 5 2 5" xfId="19409" xr:uid="{6361EE85-5FEB-4EA0-BC40-3ACC31CFF666}"/>
    <cellStyle name="Normal 8 2 2 5 3" xfId="3523" xr:uid="{3C2B2F51-E344-48EC-A1C2-DC2FBEAF0714}"/>
    <cellStyle name="Normal 8 2 2 5 3 2" xfId="7749" xr:uid="{BA4DC8F0-DE24-4CC2-B494-25C9EA58C443}"/>
    <cellStyle name="Normal 8 2 2 5 3 2 2" xfId="16197" xr:uid="{CD630712-B071-4BDF-8F75-387F4B158066}"/>
    <cellStyle name="Normal 8 2 2 5 3 2 2 2" xfId="33137" xr:uid="{EA437E2C-CF4C-43FE-A770-AE1C8FD83524}"/>
    <cellStyle name="Normal 8 2 2 5 3 2 3" xfId="24689" xr:uid="{C7DFE7B1-ED12-47C3-9B34-92961F19FE76}"/>
    <cellStyle name="Normal 8 2 2 5 3 3" xfId="11973" xr:uid="{07223BA9-4A78-4324-8922-48B76F3D86FF}"/>
    <cellStyle name="Normal 8 2 2 5 3 3 2" xfId="28913" xr:uid="{74435EFB-66F4-4C06-ADFC-F42555D3B401}"/>
    <cellStyle name="Normal 8 2 2 5 3 4" xfId="20465" xr:uid="{20F460BA-9F5F-487F-A315-A73C9A175B4A}"/>
    <cellStyle name="Normal 8 2 2 5 4" xfId="5637" xr:uid="{5615938B-8CCD-4ADE-A019-7A5130DE2D47}"/>
    <cellStyle name="Normal 8 2 2 5 4 2" xfId="14085" xr:uid="{FFFE86C9-8CB1-4EC3-B4E8-24DBDA4EA7A5}"/>
    <cellStyle name="Normal 8 2 2 5 4 2 2" xfId="31025" xr:uid="{5C6BA188-F747-4B15-AD60-88FBAB6A99AE}"/>
    <cellStyle name="Normal 8 2 2 5 4 3" xfId="22577" xr:uid="{0748FE63-5C6B-4A7E-A525-2E06CD2D9F77}"/>
    <cellStyle name="Normal 8 2 2 5 5" xfId="9861" xr:uid="{58BCA4F5-8D69-4B50-9C3E-86E878DE5CC1}"/>
    <cellStyle name="Normal 8 2 2 5 5 2" xfId="26801" xr:uid="{84808AB1-794D-4352-A401-0DE650EC48A8}"/>
    <cellStyle name="Normal 8 2 2 5 6" xfId="18353" xr:uid="{B1C22E69-DF78-4750-8D92-0A284368B79D}"/>
    <cellStyle name="Normal 8 2 2 6" xfId="1587" xr:uid="{5C53C719-65B2-45F1-9D7E-766746EA28F8}"/>
    <cellStyle name="Normal 8 2 2 6 2" xfId="3699" xr:uid="{B907C556-9D0D-4F77-81FB-5AFB4DE8C41B}"/>
    <cellStyle name="Normal 8 2 2 6 2 2" xfId="7925" xr:uid="{1F0E5549-D684-4608-8B7B-1AF4BC28F5F9}"/>
    <cellStyle name="Normal 8 2 2 6 2 2 2" xfId="16373" xr:uid="{548B7247-34AF-49A7-A314-F5615BD10ABD}"/>
    <cellStyle name="Normal 8 2 2 6 2 2 2 2" xfId="33313" xr:uid="{30567B3F-6764-4D35-B971-C75F244F5914}"/>
    <cellStyle name="Normal 8 2 2 6 2 2 3" xfId="24865" xr:uid="{09605A2D-0FFE-4322-8EDB-EC5E28807711}"/>
    <cellStyle name="Normal 8 2 2 6 2 3" xfId="12149" xr:uid="{981A288D-C506-4FB1-B930-558A300D9A0C}"/>
    <cellStyle name="Normal 8 2 2 6 2 3 2" xfId="29089" xr:uid="{71A51B92-8541-45D2-B554-1DE116C45D3B}"/>
    <cellStyle name="Normal 8 2 2 6 2 4" xfId="20641" xr:uid="{B0FEDA7C-E305-4498-AA4C-65AC02D83978}"/>
    <cellStyle name="Normal 8 2 2 6 3" xfId="5813" xr:uid="{0C0C7AC5-F2A0-4B11-AD13-5EAD580FA2A5}"/>
    <cellStyle name="Normal 8 2 2 6 3 2" xfId="14261" xr:uid="{20E1C817-EEC4-42CE-ADA3-1AA7253DE5FE}"/>
    <cellStyle name="Normal 8 2 2 6 3 2 2" xfId="31201" xr:uid="{7F32453B-C58A-4E7E-9A30-0A30E8429773}"/>
    <cellStyle name="Normal 8 2 2 6 3 3" xfId="22753" xr:uid="{3F8E0A8F-FB56-4053-A7C3-41B56A985C16}"/>
    <cellStyle name="Normal 8 2 2 6 4" xfId="10037" xr:uid="{6A2F7597-F2F5-4B54-9790-4DE4F840C078}"/>
    <cellStyle name="Normal 8 2 2 6 4 2" xfId="26977" xr:uid="{6842555C-1DD0-47FD-AFDA-4C609C9E0DBD}"/>
    <cellStyle name="Normal 8 2 2 6 5" xfId="18529" xr:uid="{745B519B-3E05-44B3-9CC0-B0B6C9A5441E}"/>
    <cellStyle name="Normal 8 2 2 7" xfId="2643" xr:uid="{C80D22B0-9EE5-4E10-A324-8A493F68F655}"/>
    <cellStyle name="Normal 8 2 2 7 2" xfId="6869" xr:uid="{B4568941-8BFF-442F-A1B2-4E0544A77EBE}"/>
    <cellStyle name="Normal 8 2 2 7 2 2" xfId="15317" xr:uid="{B6FB38A0-968C-4156-867D-29929F44DFEE}"/>
    <cellStyle name="Normal 8 2 2 7 2 2 2" xfId="32257" xr:uid="{C59212ED-0A24-4700-BBC2-3937238D0CA8}"/>
    <cellStyle name="Normal 8 2 2 7 2 3" xfId="23809" xr:uid="{4A9A294A-D50B-446E-BAA9-7D0041643DD3}"/>
    <cellStyle name="Normal 8 2 2 7 3" xfId="11093" xr:uid="{4BDAC393-F29B-4B7D-A764-77CC850F9AFB}"/>
    <cellStyle name="Normal 8 2 2 7 3 2" xfId="28033" xr:uid="{F34099FC-F660-443C-8585-33FFB921838D}"/>
    <cellStyle name="Normal 8 2 2 7 4" xfId="19585" xr:uid="{89C4435A-E871-4389-A8E2-C5C61CEE2EED}"/>
    <cellStyle name="Normal 8 2 2 8" xfId="4756" xr:uid="{5C758780-E136-4B89-B781-FAD8B290C445}"/>
    <cellStyle name="Normal 8 2 2 8 2" xfId="13205" xr:uid="{183EAC27-19F7-42AA-914F-32AC9A7B2DC5}"/>
    <cellStyle name="Normal 8 2 2 8 2 2" xfId="30145" xr:uid="{AB591555-5ADE-487D-B358-72320A946485}"/>
    <cellStyle name="Normal 8 2 2 8 3" xfId="21697" xr:uid="{685DC1E3-39F0-49A6-BAC5-C5F28EE59991}"/>
    <cellStyle name="Normal 8 2 2 9" xfId="8981" xr:uid="{22B14F84-7D37-4CF5-9B92-F62EBE695928}"/>
    <cellStyle name="Normal 8 2 2 9 2" xfId="25921" xr:uid="{5D4BDF86-F158-4D36-BD95-6C709EDEAEE0}"/>
    <cellStyle name="Normal 8 2 3" xfId="410" xr:uid="{EE8AD127-2DD2-4124-A1D1-7CAFAC3E2183}"/>
    <cellStyle name="Normal 8 2 3 10" xfId="17474" xr:uid="{8E630552-F1C0-4B6B-8595-BDDCCEBFAFB0}"/>
    <cellStyle name="Normal 8 2 3 2" xfId="702" xr:uid="{C7480B3B-BB27-4944-9954-C2850694E7EA}"/>
    <cellStyle name="Normal 8 2 3 2 2" xfId="1054" xr:uid="{1CD5F51D-67C9-42FE-96AC-5C75CE913469}"/>
    <cellStyle name="Normal 8 2 3 2 2 2" xfId="2116" xr:uid="{88BD5F5F-0E87-48E4-92EF-F18178132D2F}"/>
    <cellStyle name="Normal 8 2 3 2 2 2 2" xfId="4228" xr:uid="{9FE22550-2AF0-461D-838F-A40D3507F4D5}"/>
    <cellStyle name="Normal 8 2 3 2 2 2 2 2" xfId="8454" xr:uid="{1615446A-0B9E-4C8B-9A53-DA5CFA164ED9}"/>
    <cellStyle name="Normal 8 2 3 2 2 2 2 2 2" xfId="16902" xr:uid="{B4813D08-CA4F-487D-8D66-EB754316268B}"/>
    <cellStyle name="Normal 8 2 3 2 2 2 2 2 2 2" xfId="33842" xr:uid="{40FB8672-1A0C-4C39-ABB9-C829B51FF77A}"/>
    <cellStyle name="Normal 8 2 3 2 2 2 2 2 3" xfId="25394" xr:uid="{2B8AAB41-2198-446C-B68A-C4EF1CD7A6AC}"/>
    <cellStyle name="Normal 8 2 3 2 2 2 2 3" xfId="12678" xr:uid="{CBD26987-2B00-450D-991F-865E47ADF6F3}"/>
    <cellStyle name="Normal 8 2 3 2 2 2 2 3 2" xfId="29618" xr:uid="{B2E9EE1D-29C4-4A78-BD99-4A60B9CAD442}"/>
    <cellStyle name="Normal 8 2 3 2 2 2 2 4" xfId="21170" xr:uid="{6825A18D-D758-4E52-B8CA-73E7F18AFAB7}"/>
    <cellStyle name="Normal 8 2 3 2 2 2 3" xfId="6342" xr:uid="{D741F760-792F-4960-A32C-0CF5C172E40B}"/>
    <cellStyle name="Normal 8 2 3 2 2 2 3 2" xfId="14790" xr:uid="{5F714275-E7D6-41CD-ACC6-FBAEFFD1EF86}"/>
    <cellStyle name="Normal 8 2 3 2 2 2 3 2 2" xfId="31730" xr:uid="{27B90FBA-9703-4547-ABA6-529B502D0C95}"/>
    <cellStyle name="Normal 8 2 3 2 2 2 3 3" xfId="23282" xr:uid="{9D49060C-8AD7-42C6-B7B5-54C61D49D0BF}"/>
    <cellStyle name="Normal 8 2 3 2 2 2 4" xfId="10566" xr:uid="{A29D7097-F69F-4A71-B095-6EA36D630905}"/>
    <cellStyle name="Normal 8 2 3 2 2 2 4 2" xfId="27506" xr:uid="{9CB69E23-C3AE-4413-90C5-6D10E565C20F}"/>
    <cellStyle name="Normal 8 2 3 2 2 2 5" xfId="19058" xr:uid="{723B8F5E-607C-434C-B5B3-AE7278F4D9F1}"/>
    <cellStyle name="Normal 8 2 3 2 2 3" xfId="3172" xr:uid="{680A64F6-A62F-413E-AAA7-B05F85D46428}"/>
    <cellStyle name="Normal 8 2 3 2 2 3 2" xfId="7398" xr:uid="{4DC7B2D1-6D67-4D5E-8B28-6EA7134C850D}"/>
    <cellStyle name="Normal 8 2 3 2 2 3 2 2" xfId="15846" xr:uid="{78EE549C-E781-4BC1-BBB0-8141FCFC8D41}"/>
    <cellStyle name="Normal 8 2 3 2 2 3 2 2 2" xfId="32786" xr:uid="{2A56999C-AFC8-420E-B7CD-1D42B3BDEBA2}"/>
    <cellStyle name="Normal 8 2 3 2 2 3 2 3" xfId="24338" xr:uid="{D0C8FCC2-93C3-4448-921D-0F24B0A6B7FE}"/>
    <cellStyle name="Normal 8 2 3 2 2 3 3" xfId="11622" xr:uid="{F6C7EECC-D605-4A51-84E2-592AA5B6C10C}"/>
    <cellStyle name="Normal 8 2 3 2 2 3 3 2" xfId="28562" xr:uid="{607F07E2-C6D6-4886-BB9F-530ADB9316EC}"/>
    <cellStyle name="Normal 8 2 3 2 2 3 4" xfId="20114" xr:uid="{13308EF7-3A4F-4C93-8379-C7DE2E2852E8}"/>
    <cellStyle name="Normal 8 2 3 2 2 4" xfId="5286" xr:uid="{D4CCF08C-04CA-495D-BB21-F7F253E679CE}"/>
    <cellStyle name="Normal 8 2 3 2 2 4 2" xfId="13734" xr:uid="{91C00C63-40F9-4D9D-87D6-DD3DCCAF844D}"/>
    <cellStyle name="Normal 8 2 3 2 2 4 2 2" xfId="30674" xr:uid="{09E6AE57-5F72-4D2D-B7FD-E84E3E1295BE}"/>
    <cellStyle name="Normal 8 2 3 2 2 4 3" xfId="22226" xr:uid="{A4BBA40D-2D7D-45C8-AB09-5B68A5912781}"/>
    <cellStyle name="Normal 8 2 3 2 2 5" xfId="9510" xr:uid="{9EF2D5D7-BAC2-47EC-AB0E-ED37398C90FF}"/>
    <cellStyle name="Normal 8 2 3 2 2 5 2" xfId="26450" xr:uid="{5CC5B06F-1F83-4FA0-A1D1-E79CDA0569E0}"/>
    <cellStyle name="Normal 8 2 3 2 2 6" xfId="18002" xr:uid="{2B4C845D-6330-4A87-B262-27B75015BFBE}"/>
    <cellStyle name="Normal 8 2 3 2 3" xfId="1764" xr:uid="{79B37999-2FDB-42CD-83C1-03729D948526}"/>
    <cellStyle name="Normal 8 2 3 2 3 2" xfId="3876" xr:uid="{00A44954-AA43-42E7-8A3A-633419FC6EDA}"/>
    <cellStyle name="Normal 8 2 3 2 3 2 2" xfId="8102" xr:uid="{18AC94D8-FE9F-47B6-B6A3-F460291370F8}"/>
    <cellStyle name="Normal 8 2 3 2 3 2 2 2" xfId="16550" xr:uid="{0C5A15C3-8073-47FB-AE06-97354888869F}"/>
    <cellStyle name="Normal 8 2 3 2 3 2 2 2 2" xfId="33490" xr:uid="{5E6578C0-42AF-4476-AC2D-22764FFE331C}"/>
    <cellStyle name="Normal 8 2 3 2 3 2 2 3" xfId="25042" xr:uid="{8A8286D5-2010-44F5-A340-3A44845258E0}"/>
    <cellStyle name="Normal 8 2 3 2 3 2 3" xfId="12326" xr:uid="{AA4DD3D2-9482-4528-A9BA-746EC37DC868}"/>
    <cellStyle name="Normal 8 2 3 2 3 2 3 2" xfId="29266" xr:uid="{0D49F280-663C-4519-BF6B-1DD17E2093D1}"/>
    <cellStyle name="Normal 8 2 3 2 3 2 4" xfId="20818" xr:uid="{03453EC4-CCD8-45CE-898F-9D76331B0E8D}"/>
    <cellStyle name="Normal 8 2 3 2 3 3" xfId="5990" xr:uid="{FA6D1E86-F7C4-4084-980E-D4995FA9D60F}"/>
    <cellStyle name="Normal 8 2 3 2 3 3 2" xfId="14438" xr:uid="{D0B2FEFD-C347-40CE-A641-3CCACE6B5503}"/>
    <cellStyle name="Normal 8 2 3 2 3 3 2 2" xfId="31378" xr:uid="{02CC4BFA-501A-4FEC-9407-8302DC4DCEE8}"/>
    <cellStyle name="Normal 8 2 3 2 3 3 3" xfId="22930" xr:uid="{A0CB58E2-ABBD-4948-9391-703C5EE13032}"/>
    <cellStyle name="Normal 8 2 3 2 3 4" xfId="10214" xr:uid="{EFAD1404-58AC-4909-A8E7-5571A0244037}"/>
    <cellStyle name="Normal 8 2 3 2 3 4 2" xfId="27154" xr:uid="{E4A5872C-AEA9-492D-8F4A-AA68D01940CF}"/>
    <cellStyle name="Normal 8 2 3 2 3 5" xfId="18706" xr:uid="{C575B66D-0AAD-41C9-BC52-FE1B864A1582}"/>
    <cellStyle name="Normal 8 2 3 2 4" xfId="2820" xr:uid="{9F659761-EDCB-4306-8A09-766024E4880B}"/>
    <cellStyle name="Normal 8 2 3 2 4 2" xfId="7046" xr:uid="{8D11AC31-BF0B-47A1-BF0C-BB292D2E1717}"/>
    <cellStyle name="Normal 8 2 3 2 4 2 2" xfId="15494" xr:uid="{DFB58CAD-9111-4AF4-B4FA-857FA32AB8CF}"/>
    <cellStyle name="Normal 8 2 3 2 4 2 2 2" xfId="32434" xr:uid="{B1C65DF1-EE0A-4F7E-B673-911B573AF964}"/>
    <cellStyle name="Normal 8 2 3 2 4 2 3" xfId="23986" xr:uid="{4A2C0650-09E9-4501-AD16-CCD0376CE7D9}"/>
    <cellStyle name="Normal 8 2 3 2 4 3" xfId="11270" xr:uid="{409458BE-58FE-4DC5-AFB6-4481608D3DF3}"/>
    <cellStyle name="Normal 8 2 3 2 4 3 2" xfId="28210" xr:uid="{9041FB5C-5519-4ABA-A47C-165301478F83}"/>
    <cellStyle name="Normal 8 2 3 2 4 4" xfId="19762" xr:uid="{A48F274E-D12E-4B06-B3F3-E3C8D2AF66C0}"/>
    <cellStyle name="Normal 8 2 3 2 5" xfId="4934" xr:uid="{9AE20483-7A6F-4BBA-BB29-4991CE70F6F8}"/>
    <cellStyle name="Normal 8 2 3 2 5 2" xfId="13382" xr:uid="{4F1A3607-30E5-414D-93C8-24318E166010}"/>
    <cellStyle name="Normal 8 2 3 2 5 2 2" xfId="30322" xr:uid="{AC6CBE68-65B1-4BDD-B833-990BE42F4396}"/>
    <cellStyle name="Normal 8 2 3 2 5 3" xfId="21874" xr:uid="{FE935E1B-DEEE-4D05-A19A-127D6FBC9851}"/>
    <cellStyle name="Normal 8 2 3 2 6" xfId="9158" xr:uid="{E43CC6A0-AD86-4CFA-9352-A4FB770ADB3F}"/>
    <cellStyle name="Normal 8 2 3 2 6 2" xfId="26098" xr:uid="{A974D4F8-E6EB-4C3F-A91E-C334ED33C80A}"/>
    <cellStyle name="Normal 8 2 3 2 7" xfId="17650" xr:uid="{B719EE21-CC0A-4043-BEE5-DD977DDFD5C2}"/>
    <cellStyle name="Normal 8 2 3 3" xfId="878" xr:uid="{BAC0C40B-FDE5-40EE-B864-E7C543D20CB3}"/>
    <cellStyle name="Normal 8 2 3 3 2" xfId="1940" xr:uid="{E4B57556-962A-4652-8675-0B8D093BBECE}"/>
    <cellStyle name="Normal 8 2 3 3 2 2" xfId="4052" xr:uid="{D8ECAD73-BED5-4CA2-8C08-48DF2E5E58AC}"/>
    <cellStyle name="Normal 8 2 3 3 2 2 2" xfId="8278" xr:uid="{1C7ECEDF-EA4B-47C6-BAF7-BBFB4C81BF3E}"/>
    <cellStyle name="Normal 8 2 3 3 2 2 2 2" xfId="16726" xr:uid="{FBC17778-05A5-48A4-82BE-DBD5F545B0FC}"/>
    <cellStyle name="Normal 8 2 3 3 2 2 2 2 2" xfId="33666" xr:uid="{46A5E22F-BBF6-4EA6-9C14-7354C43BC7C5}"/>
    <cellStyle name="Normal 8 2 3 3 2 2 2 3" xfId="25218" xr:uid="{5A70DCD7-CFF7-4AB1-AD20-EDB9785636B1}"/>
    <cellStyle name="Normal 8 2 3 3 2 2 3" xfId="12502" xr:uid="{E480B937-2869-47FC-AF26-673E12014D0C}"/>
    <cellStyle name="Normal 8 2 3 3 2 2 3 2" xfId="29442" xr:uid="{E8BF55DC-9840-4A0D-B55C-CDC971F440ED}"/>
    <cellStyle name="Normal 8 2 3 3 2 2 4" xfId="20994" xr:uid="{CDCF83CF-AF92-4877-ADF4-7CECC93A632F}"/>
    <cellStyle name="Normal 8 2 3 3 2 3" xfId="6166" xr:uid="{C7D4C3DE-54BF-46F8-ACD7-C8E4B7BE5517}"/>
    <cellStyle name="Normal 8 2 3 3 2 3 2" xfId="14614" xr:uid="{C673E1BE-1ACE-415B-ABB3-8EFE037B8B6F}"/>
    <cellStyle name="Normal 8 2 3 3 2 3 2 2" xfId="31554" xr:uid="{0866ABFC-F7C9-48C6-BF30-1A9F9A85E2BE}"/>
    <cellStyle name="Normal 8 2 3 3 2 3 3" xfId="23106" xr:uid="{515EBF4C-5BC7-4C33-92DD-F0DBA020E1E4}"/>
    <cellStyle name="Normal 8 2 3 3 2 4" xfId="10390" xr:uid="{D5E5A51C-39CA-4735-93EE-89C12ED1B684}"/>
    <cellStyle name="Normal 8 2 3 3 2 4 2" xfId="27330" xr:uid="{5B524102-6A8F-4219-8F2B-80195DF3C03C}"/>
    <cellStyle name="Normal 8 2 3 3 2 5" xfId="18882" xr:uid="{BE1F9B15-6E72-44D0-B44E-F73FE5EA8502}"/>
    <cellStyle name="Normal 8 2 3 3 3" xfId="2996" xr:uid="{30E1D500-C9EA-4FC6-84BA-CE9481EEF109}"/>
    <cellStyle name="Normal 8 2 3 3 3 2" xfId="7222" xr:uid="{D99C6A02-65F9-44E7-9287-C2B2CED276C6}"/>
    <cellStyle name="Normal 8 2 3 3 3 2 2" xfId="15670" xr:uid="{253A0346-CF53-4ABA-9461-E0A126453F6B}"/>
    <cellStyle name="Normal 8 2 3 3 3 2 2 2" xfId="32610" xr:uid="{A5DA3067-4077-43E1-B80B-ABDFB38241CF}"/>
    <cellStyle name="Normal 8 2 3 3 3 2 3" xfId="24162" xr:uid="{FC00156F-A2BB-49F8-AA20-5A6C613F2E07}"/>
    <cellStyle name="Normal 8 2 3 3 3 3" xfId="11446" xr:uid="{8FF181AF-7686-4C96-85D0-9A59DFE575BE}"/>
    <cellStyle name="Normal 8 2 3 3 3 3 2" xfId="28386" xr:uid="{B2DEDAD6-170C-4589-9A25-5B8BBA0543FE}"/>
    <cellStyle name="Normal 8 2 3 3 3 4" xfId="19938" xr:uid="{B787893F-9563-44BA-9252-46AEB763403D}"/>
    <cellStyle name="Normal 8 2 3 3 4" xfId="5110" xr:uid="{42BB7890-309D-4CE7-BC1F-FE33216D9FDA}"/>
    <cellStyle name="Normal 8 2 3 3 4 2" xfId="13558" xr:uid="{569DC959-5412-4160-89C1-5264EAC37864}"/>
    <cellStyle name="Normal 8 2 3 3 4 2 2" xfId="30498" xr:uid="{17DDD027-4595-48FF-BCC4-ECD55E6584E0}"/>
    <cellStyle name="Normal 8 2 3 3 4 3" xfId="22050" xr:uid="{4D2EDAEF-C60A-4925-B9E9-42ECE5DFCA31}"/>
    <cellStyle name="Normal 8 2 3 3 5" xfId="9334" xr:uid="{F65F8919-7C12-4EC1-8097-E83011BD10DD}"/>
    <cellStyle name="Normal 8 2 3 3 5 2" xfId="26274" xr:uid="{766E798E-74EE-4D9B-BCDC-B00663AF7760}"/>
    <cellStyle name="Normal 8 2 3 3 6" xfId="17826" xr:uid="{32E55EF1-16F5-42B8-B2FB-68D77D9C9A60}"/>
    <cellStyle name="Normal 8 2 3 4" xfId="1230" xr:uid="{D642FE7C-D37F-4D84-9546-BB45CD1CF8F9}"/>
    <cellStyle name="Normal 8 2 3 4 2" xfId="2292" xr:uid="{DEAB927C-591A-4630-9AF9-B579E2CF8175}"/>
    <cellStyle name="Normal 8 2 3 4 2 2" xfId="4404" xr:uid="{A980B6D1-8A69-4B7B-B179-F64867E69A38}"/>
    <cellStyle name="Normal 8 2 3 4 2 2 2" xfId="8630" xr:uid="{5A717B3C-4B15-46F5-8BDE-08A5328E2986}"/>
    <cellStyle name="Normal 8 2 3 4 2 2 2 2" xfId="17078" xr:uid="{B25E5D94-5399-41ED-8914-70267F031BD7}"/>
    <cellStyle name="Normal 8 2 3 4 2 2 2 2 2" xfId="34018" xr:uid="{CAAEAD2A-0ADE-4E5C-8468-532A9C8CDC01}"/>
    <cellStyle name="Normal 8 2 3 4 2 2 2 3" xfId="25570" xr:uid="{7F412180-3AC0-4671-A089-8C5AF0D99CF6}"/>
    <cellStyle name="Normal 8 2 3 4 2 2 3" xfId="12854" xr:uid="{B8F597B2-0E8A-4124-8C5A-A98C7BD10886}"/>
    <cellStyle name="Normal 8 2 3 4 2 2 3 2" xfId="29794" xr:uid="{705A156C-0195-4615-A028-984C7720BE65}"/>
    <cellStyle name="Normal 8 2 3 4 2 2 4" xfId="21346" xr:uid="{C02FB050-88D6-47D0-9814-1D6CFDA4FB9D}"/>
    <cellStyle name="Normal 8 2 3 4 2 3" xfId="6518" xr:uid="{4C5075FB-30C1-4C4C-BF3B-4454C93BB540}"/>
    <cellStyle name="Normal 8 2 3 4 2 3 2" xfId="14966" xr:uid="{8FF70102-DEED-45B3-B02D-D2616A24CD02}"/>
    <cellStyle name="Normal 8 2 3 4 2 3 2 2" xfId="31906" xr:uid="{2C646CD8-0C8F-46EC-936B-F912BC80DF3C}"/>
    <cellStyle name="Normal 8 2 3 4 2 3 3" xfId="23458" xr:uid="{3F258669-93B3-4939-9FB8-CCAB8FA0C7FE}"/>
    <cellStyle name="Normal 8 2 3 4 2 4" xfId="10742" xr:uid="{09A564D2-AD9C-46E3-A370-9E4C6A28C13C}"/>
    <cellStyle name="Normal 8 2 3 4 2 4 2" xfId="27682" xr:uid="{83C8B55D-CD88-4BE8-B44B-259DAE903465}"/>
    <cellStyle name="Normal 8 2 3 4 2 5" xfId="19234" xr:uid="{B51921F7-6D13-4F6A-A6B7-B7547D80CD92}"/>
    <cellStyle name="Normal 8 2 3 4 3" xfId="3348" xr:uid="{C86221F5-984C-48E9-9BE8-42DB8D28D60D}"/>
    <cellStyle name="Normal 8 2 3 4 3 2" xfId="7574" xr:uid="{18789D26-A0C7-49E1-9AFB-9849AEAE57A8}"/>
    <cellStyle name="Normal 8 2 3 4 3 2 2" xfId="16022" xr:uid="{96A843C8-CA79-402D-9176-4A425556C584}"/>
    <cellStyle name="Normal 8 2 3 4 3 2 2 2" xfId="32962" xr:uid="{1B6EDA05-63E0-44CE-8C7E-BE8282933F24}"/>
    <cellStyle name="Normal 8 2 3 4 3 2 3" xfId="24514" xr:uid="{555AA326-B977-402D-9F7E-64A282EE9158}"/>
    <cellStyle name="Normal 8 2 3 4 3 3" xfId="11798" xr:uid="{49E0A7E1-57CF-4D2E-B838-C2295F99FDE8}"/>
    <cellStyle name="Normal 8 2 3 4 3 3 2" xfId="28738" xr:uid="{BCB5E1B3-F857-4420-8EB6-BAFEA5115F01}"/>
    <cellStyle name="Normal 8 2 3 4 3 4" xfId="20290" xr:uid="{AD65B125-3820-4742-8190-38486FC98A2C}"/>
    <cellStyle name="Normal 8 2 3 4 4" xfId="5462" xr:uid="{C37E5610-A6BA-4313-9E4F-B7F12D03D76E}"/>
    <cellStyle name="Normal 8 2 3 4 4 2" xfId="13910" xr:uid="{520AE887-9688-4649-A197-7C98EEBA845D}"/>
    <cellStyle name="Normal 8 2 3 4 4 2 2" xfId="30850" xr:uid="{117D6214-43A0-430C-9F42-F8725F1A1ADF}"/>
    <cellStyle name="Normal 8 2 3 4 4 3" xfId="22402" xr:uid="{3C43CF35-42F5-4D0A-A181-C28C555AD31E}"/>
    <cellStyle name="Normal 8 2 3 4 5" xfId="9686" xr:uid="{75810AB7-0EF3-4ECE-B131-250A94767319}"/>
    <cellStyle name="Normal 8 2 3 4 5 2" xfId="26626" xr:uid="{55AF4E62-6008-45AD-9BEF-AD7D0117C8EB}"/>
    <cellStyle name="Normal 8 2 3 4 6" xfId="18178" xr:uid="{71858A03-337A-4735-BEB4-F81B7E2C5D14}"/>
    <cellStyle name="Normal 8 2 3 5" xfId="1412" xr:uid="{076F9926-1F4F-4F00-A605-00191BC2722F}"/>
    <cellStyle name="Normal 8 2 3 5 2" xfId="2468" xr:uid="{9CD6A340-843B-4F3F-8DAB-973EF5D38CCC}"/>
    <cellStyle name="Normal 8 2 3 5 2 2" xfId="4580" xr:uid="{EBE7CD05-9BF1-4E7C-ACB4-8E2409A01D26}"/>
    <cellStyle name="Normal 8 2 3 5 2 2 2" xfId="8806" xr:uid="{494891EF-5AF7-4571-AFFA-3E36236A8609}"/>
    <cellStyle name="Normal 8 2 3 5 2 2 2 2" xfId="17254" xr:uid="{E3BE8C11-88AA-4D4C-82E5-1C7E451330CA}"/>
    <cellStyle name="Normal 8 2 3 5 2 2 2 2 2" xfId="34194" xr:uid="{44EEE512-0720-4D6F-BE67-92F8BB2520A6}"/>
    <cellStyle name="Normal 8 2 3 5 2 2 2 3" xfId="25746" xr:uid="{F666974F-0362-405F-B24F-91B62584301D}"/>
    <cellStyle name="Normal 8 2 3 5 2 2 3" xfId="13030" xr:uid="{03D5B535-5E20-4A28-9F93-9CBAC726F09A}"/>
    <cellStyle name="Normal 8 2 3 5 2 2 3 2" xfId="29970" xr:uid="{6673F8ED-76E2-4E0D-AD2F-C2F892DBEAA9}"/>
    <cellStyle name="Normal 8 2 3 5 2 2 4" xfId="21522" xr:uid="{10C924AF-29CC-4053-BC57-6EDA794E2B78}"/>
    <cellStyle name="Normal 8 2 3 5 2 3" xfId="6694" xr:uid="{D4E98712-40DD-4D40-8065-86F23B803CAC}"/>
    <cellStyle name="Normal 8 2 3 5 2 3 2" xfId="15142" xr:uid="{34716E6F-AC2E-4149-BE34-6EB1C9FBF231}"/>
    <cellStyle name="Normal 8 2 3 5 2 3 2 2" xfId="32082" xr:uid="{3BF7AF01-56A8-4D99-8B0E-A09291802B7A}"/>
    <cellStyle name="Normal 8 2 3 5 2 3 3" xfId="23634" xr:uid="{220E69B8-28D0-4BF5-AC2D-507A4F440B56}"/>
    <cellStyle name="Normal 8 2 3 5 2 4" xfId="10918" xr:uid="{81C4548E-6E85-4ADA-AF97-E06C0A7C8F8F}"/>
    <cellStyle name="Normal 8 2 3 5 2 4 2" xfId="27858" xr:uid="{E187B103-E072-44DA-93A3-8C290DE42775}"/>
    <cellStyle name="Normal 8 2 3 5 2 5" xfId="19410" xr:uid="{338387FD-7C0A-4762-BE58-3FE80A7D779A}"/>
    <cellStyle name="Normal 8 2 3 5 3" xfId="3524" xr:uid="{BACD4503-1E3D-4720-B310-EE7ECDD64A15}"/>
    <cellStyle name="Normal 8 2 3 5 3 2" xfId="7750" xr:uid="{1942D3F1-41BB-488F-BEE5-4E97AD288C3A}"/>
    <cellStyle name="Normal 8 2 3 5 3 2 2" xfId="16198" xr:uid="{7CF474B1-4B9B-4BFA-84D6-8BD1A0B0852D}"/>
    <cellStyle name="Normal 8 2 3 5 3 2 2 2" xfId="33138" xr:uid="{98959CE4-1AEA-406C-9FF2-4F52DF2E11ED}"/>
    <cellStyle name="Normal 8 2 3 5 3 2 3" xfId="24690" xr:uid="{BFB0DDD4-B993-4049-A7E4-F0349ABF859F}"/>
    <cellStyle name="Normal 8 2 3 5 3 3" xfId="11974" xr:uid="{C174537D-C5A1-4B33-AF91-533D9DB9678C}"/>
    <cellStyle name="Normal 8 2 3 5 3 3 2" xfId="28914" xr:uid="{1B61CE56-2E69-4935-80C5-D7B8C08F5BA1}"/>
    <cellStyle name="Normal 8 2 3 5 3 4" xfId="20466" xr:uid="{311902F5-C740-4E10-ADB3-BEB38B4B89B2}"/>
    <cellStyle name="Normal 8 2 3 5 4" xfId="5638" xr:uid="{5F1DAFB0-32F9-4F28-B207-FB80A51C3CD6}"/>
    <cellStyle name="Normal 8 2 3 5 4 2" xfId="14086" xr:uid="{4BB7C6D9-67E2-46D0-BF54-BFF5C367AEF5}"/>
    <cellStyle name="Normal 8 2 3 5 4 2 2" xfId="31026" xr:uid="{E2DB624F-60E3-4752-9CC1-E4DB93996BAF}"/>
    <cellStyle name="Normal 8 2 3 5 4 3" xfId="22578" xr:uid="{BEB0BD4B-61CC-4875-8232-0ED43B9F9439}"/>
    <cellStyle name="Normal 8 2 3 5 5" xfId="9862" xr:uid="{21202288-2FD7-4386-91D4-E8050074487A}"/>
    <cellStyle name="Normal 8 2 3 5 5 2" xfId="26802" xr:uid="{B3D8CFB6-3F9F-4E1C-A668-892ED80DE9DA}"/>
    <cellStyle name="Normal 8 2 3 5 6" xfId="18354" xr:uid="{6BB3C952-DA7B-4C3F-BF97-04C4EA455253}"/>
    <cellStyle name="Normal 8 2 3 6" xfId="1588" xr:uid="{2C1BA4BE-4C78-4315-92B0-CB139473799D}"/>
    <cellStyle name="Normal 8 2 3 6 2" xfId="3700" xr:uid="{BA5FEE5A-02A2-42D6-BD45-3499E2C40BA8}"/>
    <cellStyle name="Normal 8 2 3 6 2 2" xfId="7926" xr:uid="{A0AC4923-0FF4-42EC-809C-0EAA598C48EA}"/>
    <cellStyle name="Normal 8 2 3 6 2 2 2" xfId="16374" xr:uid="{81B08E29-AD59-4F8B-BE7B-35916974DC5A}"/>
    <cellStyle name="Normal 8 2 3 6 2 2 2 2" xfId="33314" xr:uid="{50D0E8CF-C044-4D83-8DA8-F967F587E5EF}"/>
    <cellStyle name="Normal 8 2 3 6 2 2 3" xfId="24866" xr:uid="{6D8E8F23-1358-485E-B289-2730B78813D6}"/>
    <cellStyle name="Normal 8 2 3 6 2 3" xfId="12150" xr:uid="{A2FFA003-BDBB-48AD-A9ED-A6528CBF48A0}"/>
    <cellStyle name="Normal 8 2 3 6 2 3 2" xfId="29090" xr:uid="{68AF33B4-8A4D-49CC-AA70-1637FE3194EF}"/>
    <cellStyle name="Normal 8 2 3 6 2 4" xfId="20642" xr:uid="{C54B7B17-8444-4361-97E3-9F4FC6773593}"/>
    <cellStyle name="Normal 8 2 3 6 3" xfId="5814" xr:uid="{375FCD02-2F48-4D2F-B0AC-E0FF7E2F7844}"/>
    <cellStyle name="Normal 8 2 3 6 3 2" xfId="14262" xr:uid="{A6CB96A3-A5FF-4922-A8F0-55F35C759603}"/>
    <cellStyle name="Normal 8 2 3 6 3 2 2" xfId="31202" xr:uid="{34200318-5809-461F-8CA9-780D1C924222}"/>
    <cellStyle name="Normal 8 2 3 6 3 3" xfId="22754" xr:uid="{B77B959E-0C12-4204-BE24-0B2E94361D98}"/>
    <cellStyle name="Normal 8 2 3 6 4" xfId="10038" xr:uid="{1DBF6BE3-A977-4534-90EA-0DD21E50222B}"/>
    <cellStyle name="Normal 8 2 3 6 4 2" xfId="26978" xr:uid="{98AF11E7-B22A-453D-9CE5-172F147310C6}"/>
    <cellStyle name="Normal 8 2 3 6 5" xfId="18530" xr:uid="{A44EC011-BF76-4E18-9A0F-581E0B47560B}"/>
    <cellStyle name="Normal 8 2 3 7" xfId="2644" xr:uid="{DD788C43-1007-45EF-83E9-425B43D876D9}"/>
    <cellStyle name="Normal 8 2 3 7 2" xfId="6870" xr:uid="{840055CC-D732-409D-BFE3-5C1E414939E7}"/>
    <cellStyle name="Normal 8 2 3 7 2 2" xfId="15318" xr:uid="{005CA7C7-F9D4-4A42-8BBC-B8001142E219}"/>
    <cellStyle name="Normal 8 2 3 7 2 2 2" xfId="32258" xr:uid="{E6B16FF7-AA4A-4D6F-B7CE-4B2C2DD4D25D}"/>
    <cellStyle name="Normal 8 2 3 7 2 3" xfId="23810" xr:uid="{E3BCF3B3-2A54-4079-9982-AA55AD396ABC}"/>
    <cellStyle name="Normal 8 2 3 7 3" xfId="11094" xr:uid="{E2433670-BB41-4928-BE12-D821B51D5BA7}"/>
    <cellStyle name="Normal 8 2 3 7 3 2" xfId="28034" xr:uid="{AF61A818-4F3A-43EF-9D04-04022CA53ABE}"/>
    <cellStyle name="Normal 8 2 3 7 4" xfId="19586" xr:uid="{D2BB2F7B-F13A-4700-8290-A0937353EE53}"/>
    <cellStyle name="Normal 8 2 3 8" xfId="4757" xr:uid="{FE87A61C-DDC9-4EC9-A53C-A9B40C082C69}"/>
    <cellStyle name="Normal 8 2 3 8 2" xfId="13206" xr:uid="{87AAF747-C89D-46D7-A233-4246A0FCFA12}"/>
    <cellStyle name="Normal 8 2 3 8 2 2" xfId="30146" xr:uid="{7CC6B647-C0E3-4F38-B3F2-5B768E4D6A3E}"/>
    <cellStyle name="Normal 8 2 3 8 3" xfId="21698" xr:uid="{BBDF33BD-B3A2-444F-9A15-B926D63A30A2}"/>
    <cellStyle name="Normal 8 2 3 9" xfId="8982" xr:uid="{E17D683B-2377-4451-8B2D-5527F2FF238A}"/>
    <cellStyle name="Normal 8 2 3 9 2" xfId="25922" xr:uid="{AB8382DF-C4F2-40D2-BDF2-E0557AF719E8}"/>
    <cellStyle name="Normal 8 2 4" xfId="700" xr:uid="{D95FE319-1527-42D2-9070-821A6E563350}"/>
    <cellStyle name="Normal 8 2 4 2" xfId="1052" xr:uid="{49607A66-5487-4BC7-937C-1BFBB37E5C0A}"/>
    <cellStyle name="Normal 8 2 4 2 2" xfId="2114" xr:uid="{595324B8-9A0D-4F43-9BC8-307ACDDBBB0C}"/>
    <cellStyle name="Normal 8 2 4 2 2 2" xfId="4226" xr:uid="{8D9DDFBD-B250-497A-9E3F-3FCC728D9992}"/>
    <cellStyle name="Normal 8 2 4 2 2 2 2" xfId="8452" xr:uid="{99E2C559-C690-415A-939E-FA2FDB73479A}"/>
    <cellStyle name="Normal 8 2 4 2 2 2 2 2" xfId="16900" xr:uid="{79B5640F-0666-4EE0-8052-4B75AFF3FF02}"/>
    <cellStyle name="Normal 8 2 4 2 2 2 2 2 2" xfId="33840" xr:uid="{DD531C75-BB45-4A69-BF79-27FC14CEA11C}"/>
    <cellStyle name="Normal 8 2 4 2 2 2 2 3" xfId="25392" xr:uid="{2F767EA7-AA36-414C-8839-313223D78CDF}"/>
    <cellStyle name="Normal 8 2 4 2 2 2 3" xfId="12676" xr:uid="{7D07FFE2-046F-43DE-8CC1-CCB75B1A6CD2}"/>
    <cellStyle name="Normal 8 2 4 2 2 2 3 2" xfId="29616" xr:uid="{79E17D9B-562A-4457-8EA7-C6CC65CDA6E8}"/>
    <cellStyle name="Normal 8 2 4 2 2 2 4" xfId="21168" xr:uid="{D484413F-73F8-445B-AAA8-AB7B35884AC2}"/>
    <cellStyle name="Normal 8 2 4 2 2 3" xfId="6340" xr:uid="{3FB832E8-4CF1-4CF9-90D9-D5863124E605}"/>
    <cellStyle name="Normal 8 2 4 2 2 3 2" xfId="14788" xr:uid="{EFD68737-383E-474C-A067-B54D85EBB185}"/>
    <cellStyle name="Normal 8 2 4 2 2 3 2 2" xfId="31728" xr:uid="{2C61E065-A78B-48BD-BC6E-24EEE4E57C16}"/>
    <cellStyle name="Normal 8 2 4 2 2 3 3" xfId="23280" xr:uid="{18D55B79-EDDE-4DC3-A680-52828B440AFE}"/>
    <cellStyle name="Normal 8 2 4 2 2 4" xfId="10564" xr:uid="{B2EBB123-E958-4095-B5E6-E6702A40859C}"/>
    <cellStyle name="Normal 8 2 4 2 2 4 2" xfId="27504" xr:uid="{3073BA2B-7728-4582-8398-C80F00D86FA3}"/>
    <cellStyle name="Normal 8 2 4 2 2 5" xfId="19056" xr:uid="{1D068D48-310F-49FD-9742-9E81D128FF04}"/>
    <cellStyle name="Normal 8 2 4 2 3" xfId="3170" xr:uid="{F546E0AE-49F1-45FA-B168-742FBAD2A1D8}"/>
    <cellStyle name="Normal 8 2 4 2 3 2" xfId="7396" xr:uid="{FF3B4E8B-8703-496D-A687-9177FDD5EF03}"/>
    <cellStyle name="Normal 8 2 4 2 3 2 2" xfId="15844" xr:uid="{A979578D-06B1-4FBB-82B9-7E7CF3387061}"/>
    <cellStyle name="Normal 8 2 4 2 3 2 2 2" xfId="32784" xr:uid="{B0C9AD76-38F2-4E3E-84CC-D77E53DD5277}"/>
    <cellStyle name="Normal 8 2 4 2 3 2 3" xfId="24336" xr:uid="{33361159-B326-4D35-9F14-D973509E8E26}"/>
    <cellStyle name="Normal 8 2 4 2 3 3" xfId="11620" xr:uid="{3A24D522-1819-41ED-8769-C4CEF26D2CD2}"/>
    <cellStyle name="Normal 8 2 4 2 3 3 2" xfId="28560" xr:uid="{648FBA0E-183C-45F9-BBDA-A39457468565}"/>
    <cellStyle name="Normal 8 2 4 2 3 4" xfId="20112" xr:uid="{E23ED024-92F3-49DC-AF03-3228DBAC0668}"/>
    <cellStyle name="Normal 8 2 4 2 4" xfId="5284" xr:uid="{05F01730-78A5-4713-9D05-D57526408A89}"/>
    <cellStyle name="Normal 8 2 4 2 4 2" xfId="13732" xr:uid="{B285AEEE-213F-4DCE-8F5B-B0D4AEE5C827}"/>
    <cellStyle name="Normal 8 2 4 2 4 2 2" xfId="30672" xr:uid="{2F2CA03B-970F-454E-A7F7-1B276E2549CA}"/>
    <cellStyle name="Normal 8 2 4 2 4 3" xfId="22224" xr:uid="{CEEEBC3D-2DD6-455C-AB80-CDE2D27CC38B}"/>
    <cellStyle name="Normal 8 2 4 2 5" xfId="9508" xr:uid="{C5B9C396-549C-49D2-B3BE-3FFE4367BB61}"/>
    <cellStyle name="Normal 8 2 4 2 5 2" xfId="26448" xr:uid="{EFB1296A-D7BB-416B-A959-280376942A8B}"/>
    <cellStyle name="Normal 8 2 4 2 6" xfId="18000" xr:uid="{6D6FF0D0-4277-4D13-8AD5-10E2113473CA}"/>
    <cellStyle name="Normal 8 2 4 3" xfId="1762" xr:uid="{8F6F4814-5129-45BA-A4EF-C22E4214B8B2}"/>
    <cellStyle name="Normal 8 2 4 3 2" xfId="3874" xr:uid="{76158E66-87AE-4964-938F-A258DC3CDD22}"/>
    <cellStyle name="Normal 8 2 4 3 2 2" xfId="8100" xr:uid="{246B807A-BFC4-484B-8AD3-3C6F577D3260}"/>
    <cellStyle name="Normal 8 2 4 3 2 2 2" xfId="16548" xr:uid="{23369E63-BBAF-4538-B176-96D65A6E46C2}"/>
    <cellStyle name="Normal 8 2 4 3 2 2 2 2" xfId="33488" xr:uid="{27AA5897-EF70-4673-B25C-054583545C56}"/>
    <cellStyle name="Normal 8 2 4 3 2 2 3" xfId="25040" xr:uid="{3ADD62C8-324D-4913-BEA6-C8AF20B952A7}"/>
    <cellStyle name="Normal 8 2 4 3 2 3" xfId="12324" xr:uid="{9D57B1F7-3F14-44BF-9B97-EA5379764384}"/>
    <cellStyle name="Normal 8 2 4 3 2 3 2" xfId="29264" xr:uid="{89B1033D-CBEE-49C7-ABBE-A088369ABBDC}"/>
    <cellStyle name="Normal 8 2 4 3 2 4" xfId="20816" xr:uid="{90681FBA-18D0-4831-A0A4-CB81DF0A406A}"/>
    <cellStyle name="Normal 8 2 4 3 3" xfId="5988" xr:uid="{46234D78-A590-4FAD-A04E-75211881D8C1}"/>
    <cellStyle name="Normal 8 2 4 3 3 2" xfId="14436" xr:uid="{24E40651-E555-4203-BCA0-C2D5E1496768}"/>
    <cellStyle name="Normal 8 2 4 3 3 2 2" xfId="31376" xr:uid="{0FBF832B-D334-4815-A611-C542C293C73C}"/>
    <cellStyle name="Normal 8 2 4 3 3 3" xfId="22928" xr:uid="{E2ED4BD1-A978-4504-A77E-D7CAB7A86DFE}"/>
    <cellStyle name="Normal 8 2 4 3 4" xfId="10212" xr:uid="{9F4B9532-811A-451E-B91A-2C6AD822F9F2}"/>
    <cellStyle name="Normal 8 2 4 3 4 2" xfId="27152" xr:uid="{E22EAFDA-B5FA-4F8D-A57B-CD60BE5205E0}"/>
    <cellStyle name="Normal 8 2 4 3 5" xfId="18704" xr:uid="{211D408B-BA7F-4699-AF95-0E7B98885C72}"/>
    <cellStyle name="Normal 8 2 4 4" xfId="2818" xr:uid="{8D03E0D3-1233-4299-8453-605092B2A866}"/>
    <cellStyle name="Normal 8 2 4 4 2" xfId="7044" xr:uid="{69E18072-7E58-42F2-A1C5-14EB6A4DBFC0}"/>
    <cellStyle name="Normal 8 2 4 4 2 2" xfId="15492" xr:uid="{53BBB234-33B4-40BB-A3F0-29CCA70490C2}"/>
    <cellStyle name="Normal 8 2 4 4 2 2 2" xfId="32432" xr:uid="{DBCAA189-0377-4E6C-90F5-0E1FA3C1950D}"/>
    <cellStyle name="Normal 8 2 4 4 2 3" xfId="23984" xr:uid="{ED045EB0-6189-47D6-B8BB-D76083608885}"/>
    <cellStyle name="Normal 8 2 4 4 3" xfId="11268" xr:uid="{D6EF8F24-B47D-4CA2-922B-FF2084F2D184}"/>
    <cellStyle name="Normal 8 2 4 4 3 2" xfId="28208" xr:uid="{F620F23B-72A9-4C89-B9F9-854F2ED586D9}"/>
    <cellStyle name="Normal 8 2 4 4 4" xfId="19760" xr:uid="{FABCE26B-8B19-4F94-BCBE-C02A4C509086}"/>
    <cellStyle name="Normal 8 2 4 5" xfId="4932" xr:uid="{7BB595D6-00CE-4056-9939-E3E37F72E4A3}"/>
    <cellStyle name="Normal 8 2 4 5 2" xfId="13380" xr:uid="{EEB0E5EA-3D3A-4DF2-900C-2621B1665B5B}"/>
    <cellStyle name="Normal 8 2 4 5 2 2" xfId="30320" xr:uid="{C8E709B9-BFDB-4889-9853-5F0670BDEF11}"/>
    <cellStyle name="Normal 8 2 4 5 3" xfId="21872" xr:uid="{076EB3B2-07E1-4D32-A003-9BEA658B55D4}"/>
    <cellStyle name="Normal 8 2 4 6" xfId="9156" xr:uid="{7B597712-9362-4CF5-BBE0-845D8E5B3850}"/>
    <cellStyle name="Normal 8 2 4 6 2" xfId="26096" xr:uid="{BED066C6-2159-4FC8-A27D-81E79308E4CE}"/>
    <cellStyle name="Normal 8 2 4 7" xfId="17648" xr:uid="{6D4D2F35-39DE-4647-8EB3-13FFD16184F3}"/>
    <cellStyle name="Normal 8 2 5" xfId="876" xr:uid="{844F650E-8E62-4BA4-A012-76BACAB77311}"/>
    <cellStyle name="Normal 8 2 5 2" xfId="1938" xr:uid="{962514D2-D14A-4705-BDC3-80893AFDB9AB}"/>
    <cellStyle name="Normal 8 2 5 2 2" xfId="4050" xr:uid="{659CE129-D98D-4A7F-A134-FBC78A11D534}"/>
    <cellStyle name="Normal 8 2 5 2 2 2" xfId="8276" xr:uid="{74F4FB18-C7C4-448E-9ABE-D3C398F3C7E2}"/>
    <cellStyle name="Normal 8 2 5 2 2 2 2" xfId="16724" xr:uid="{CA9F932A-CCCF-4B4B-89A6-1A853DCC3EFE}"/>
    <cellStyle name="Normal 8 2 5 2 2 2 2 2" xfId="33664" xr:uid="{EE11F6B0-9504-4296-A652-87CF40DD33C3}"/>
    <cellStyle name="Normal 8 2 5 2 2 2 3" xfId="25216" xr:uid="{8525563F-0891-4C7B-8F77-8B8A84CE694A}"/>
    <cellStyle name="Normal 8 2 5 2 2 3" xfId="12500" xr:uid="{9D4365F4-CC3F-419F-9583-25EDDB876DFD}"/>
    <cellStyle name="Normal 8 2 5 2 2 3 2" xfId="29440" xr:uid="{A0608C57-F2B8-4A98-9FD3-BA9609B22E85}"/>
    <cellStyle name="Normal 8 2 5 2 2 4" xfId="20992" xr:uid="{E7797DFC-275C-4726-BD49-29A111504F83}"/>
    <cellStyle name="Normal 8 2 5 2 3" xfId="6164" xr:uid="{20CF6D47-B015-4060-A1BD-BC5061067231}"/>
    <cellStyle name="Normal 8 2 5 2 3 2" xfId="14612" xr:uid="{6F673534-E194-4738-BA2A-56F7808FB3A4}"/>
    <cellStyle name="Normal 8 2 5 2 3 2 2" xfId="31552" xr:uid="{907DBC36-A943-4BA8-BC45-11D18D1CE2B5}"/>
    <cellStyle name="Normal 8 2 5 2 3 3" xfId="23104" xr:uid="{1BAC4BFB-6CB8-46B4-B046-A7932F68236B}"/>
    <cellStyle name="Normal 8 2 5 2 4" xfId="10388" xr:uid="{77E788BD-C911-49B2-8E24-0325D80A8356}"/>
    <cellStyle name="Normal 8 2 5 2 4 2" xfId="27328" xr:uid="{91DB682A-EDF4-43F0-B769-AEEAD643B5F2}"/>
    <cellStyle name="Normal 8 2 5 2 5" xfId="18880" xr:uid="{B225D7A6-3177-4C82-A635-75C7533C1FF8}"/>
    <cellStyle name="Normal 8 2 5 3" xfId="2994" xr:uid="{168DA102-B00D-4981-AA2A-9CEE82665E8E}"/>
    <cellStyle name="Normal 8 2 5 3 2" xfId="7220" xr:uid="{15E121B3-6638-402C-87FA-96475E9BA380}"/>
    <cellStyle name="Normal 8 2 5 3 2 2" xfId="15668" xr:uid="{867E00DB-7B4B-483A-AF22-04CB0BD5A9E3}"/>
    <cellStyle name="Normal 8 2 5 3 2 2 2" xfId="32608" xr:uid="{CF0901C8-7CD6-41FE-9511-750B31D6E7F9}"/>
    <cellStyle name="Normal 8 2 5 3 2 3" xfId="24160" xr:uid="{36C0ACAC-EB0D-4E1C-934E-6A54A6AA63F9}"/>
    <cellStyle name="Normal 8 2 5 3 3" xfId="11444" xr:uid="{698D1EDD-9636-4D44-8BC0-291303F05F32}"/>
    <cellStyle name="Normal 8 2 5 3 3 2" xfId="28384" xr:uid="{C17412D0-DF68-4658-9ECA-16D46902D03F}"/>
    <cellStyle name="Normal 8 2 5 3 4" xfId="19936" xr:uid="{8C2E7951-F27A-4344-9CF6-B29DCCAA4B98}"/>
    <cellStyle name="Normal 8 2 5 4" xfId="5108" xr:uid="{7B2C4F31-8766-4F72-98D8-ECAF5BE5A3CC}"/>
    <cellStyle name="Normal 8 2 5 4 2" xfId="13556" xr:uid="{2D482102-DA44-46EA-908F-71C745DE7FF1}"/>
    <cellStyle name="Normal 8 2 5 4 2 2" xfId="30496" xr:uid="{3FDAB30E-744D-4D00-A842-76F111968179}"/>
    <cellStyle name="Normal 8 2 5 4 3" xfId="22048" xr:uid="{40E78D54-7953-4E09-9B2E-A9937C447335}"/>
    <cellStyle name="Normal 8 2 5 5" xfId="9332" xr:uid="{80A12FBB-6B51-46C3-A322-DD483ED70054}"/>
    <cellStyle name="Normal 8 2 5 5 2" xfId="26272" xr:uid="{7D5A9A0A-DBBD-43A4-B23D-014A02BDFD52}"/>
    <cellStyle name="Normal 8 2 5 6" xfId="17824" xr:uid="{38D01872-3711-4790-9C1C-797BA274C3C3}"/>
    <cellStyle name="Normal 8 2 6" xfId="1228" xr:uid="{BDC68D61-EB50-4EE4-A697-46FBDBBCA1E5}"/>
    <cellStyle name="Normal 8 2 6 2" xfId="2290" xr:uid="{5D794A93-402C-41CB-840C-9C2BD6F99DB8}"/>
    <cellStyle name="Normal 8 2 6 2 2" xfId="4402" xr:uid="{9BCE0D8B-6FBA-4D74-BBBC-FB8E44EFCABF}"/>
    <cellStyle name="Normal 8 2 6 2 2 2" xfId="8628" xr:uid="{2DB81B7C-63F5-4DCC-931E-F417E92A7C16}"/>
    <cellStyle name="Normal 8 2 6 2 2 2 2" xfId="17076" xr:uid="{C077BDC2-2A54-415D-97AC-B5C85700D5DC}"/>
    <cellStyle name="Normal 8 2 6 2 2 2 2 2" xfId="34016" xr:uid="{3BE29A4E-58DF-4478-BAB5-6E1AC6144F78}"/>
    <cellStyle name="Normal 8 2 6 2 2 2 3" xfId="25568" xr:uid="{7CF8E2FE-519D-447F-901B-EE93B62FB8D2}"/>
    <cellStyle name="Normal 8 2 6 2 2 3" xfId="12852" xr:uid="{4BD3F447-20D4-4367-A4B8-B39B04A52F8E}"/>
    <cellStyle name="Normal 8 2 6 2 2 3 2" xfId="29792" xr:uid="{FE666330-AAB4-46F4-B362-AB6554764A18}"/>
    <cellStyle name="Normal 8 2 6 2 2 4" xfId="21344" xr:uid="{7FFDE737-CA8B-46DC-B5EC-670B3C51B83C}"/>
    <cellStyle name="Normal 8 2 6 2 3" xfId="6516" xr:uid="{9311FEFE-6B4E-4336-BAFB-92FD6A3E5EB7}"/>
    <cellStyle name="Normal 8 2 6 2 3 2" xfId="14964" xr:uid="{28E4A4F4-4EDA-4D99-898B-EA9EFF26402B}"/>
    <cellStyle name="Normal 8 2 6 2 3 2 2" xfId="31904" xr:uid="{5499EED1-A640-4453-A34D-21291D4720F2}"/>
    <cellStyle name="Normal 8 2 6 2 3 3" xfId="23456" xr:uid="{D4F16867-2402-4F09-AEAD-F9525C101DBF}"/>
    <cellStyle name="Normal 8 2 6 2 4" xfId="10740" xr:uid="{EE303154-AD24-4E5B-861C-816095C24A01}"/>
    <cellStyle name="Normal 8 2 6 2 4 2" xfId="27680" xr:uid="{40297551-9EA1-43AB-A09A-F38086E1502D}"/>
    <cellStyle name="Normal 8 2 6 2 5" xfId="19232" xr:uid="{2EF47776-5C71-4B88-A677-129593258C96}"/>
    <cellStyle name="Normal 8 2 6 3" xfId="3346" xr:uid="{86A4FC8A-8BEB-40B0-9A69-9FCB2CB4F05A}"/>
    <cellStyle name="Normal 8 2 6 3 2" xfId="7572" xr:uid="{68E9CD97-D1D5-44AC-845A-8DCE64128E18}"/>
    <cellStyle name="Normal 8 2 6 3 2 2" xfId="16020" xr:uid="{0BB87C9F-2D0E-4E7F-B8B9-9B3444056FE5}"/>
    <cellStyle name="Normal 8 2 6 3 2 2 2" xfId="32960" xr:uid="{988AF63C-7249-43C6-BC73-4CD033C35E3A}"/>
    <cellStyle name="Normal 8 2 6 3 2 3" xfId="24512" xr:uid="{3B97F8E1-7D7A-40ED-BC03-1D3CBACFF3D8}"/>
    <cellStyle name="Normal 8 2 6 3 3" xfId="11796" xr:uid="{CEF19361-4C09-474C-B3CE-E027110B36B1}"/>
    <cellStyle name="Normal 8 2 6 3 3 2" xfId="28736" xr:uid="{73C0B606-1831-451F-A7CD-8DF0B4901EEE}"/>
    <cellStyle name="Normal 8 2 6 3 4" xfId="20288" xr:uid="{9A497964-FD4F-4183-B2B2-5DA5055A243F}"/>
    <cellStyle name="Normal 8 2 6 4" xfId="5460" xr:uid="{8FC324D1-664C-4DF3-A7B9-98367DA40F43}"/>
    <cellStyle name="Normal 8 2 6 4 2" xfId="13908" xr:uid="{67527790-EB7D-480E-90D3-6F019AFBA31B}"/>
    <cellStyle name="Normal 8 2 6 4 2 2" xfId="30848" xr:uid="{0C2D241A-282F-4503-BC21-E60AF6020011}"/>
    <cellStyle name="Normal 8 2 6 4 3" xfId="22400" xr:uid="{194C3029-289C-486C-9014-46322D224A05}"/>
    <cellStyle name="Normal 8 2 6 5" xfId="9684" xr:uid="{606E967C-DF05-4EA9-9AD4-EDE45692C19B}"/>
    <cellStyle name="Normal 8 2 6 5 2" xfId="26624" xr:uid="{E9EB08FE-6D25-4609-A058-2B7178046E89}"/>
    <cellStyle name="Normal 8 2 6 6" xfId="18176" xr:uid="{8F2160DD-A6E2-4987-B366-D02392ECD2FC}"/>
    <cellStyle name="Normal 8 2 7" xfId="1410" xr:uid="{0CF086CD-8AD2-4CE0-88C8-CF503F276ADB}"/>
    <cellStyle name="Normal 8 2 7 2" xfId="2466" xr:uid="{0C395A3A-F170-4FDF-866C-CFA5F25183B0}"/>
    <cellStyle name="Normal 8 2 7 2 2" xfId="4578" xr:uid="{05E4185E-2B8F-40FC-B881-131A6AB9965B}"/>
    <cellStyle name="Normal 8 2 7 2 2 2" xfId="8804" xr:uid="{ADA17F6B-6AFC-4786-AE82-D709B4FF9D8D}"/>
    <cellStyle name="Normal 8 2 7 2 2 2 2" xfId="17252" xr:uid="{20483DAE-B921-4CE0-A2ED-BFE036D64A34}"/>
    <cellStyle name="Normal 8 2 7 2 2 2 2 2" xfId="34192" xr:uid="{3512E892-A590-4085-A840-316E4667398F}"/>
    <cellStyle name="Normal 8 2 7 2 2 2 3" xfId="25744" xr:uid="{D494D3A4-C7DF-46F4-8D9A-E5E9811B4ED9}"/>
    <cellStyle name="Normal 8 2 7 2 2 3" xfId="13028" xr:uid="{6A3EC439-D1CD-4C3A-9622-CDCE287604C7}"/>
    <cellStyle name="Normal 8 2 7 2 2 3 2" xfId="29968" xr:uid="{3ABD5833-A9B8-463E-81D7-C3E1D803DD4F}"/>
    <cellStyle name="Normal 8 2 7 2 2 4" xfId="21520" xr:uid="{464C0B4A-FD32-4508-B8FA-3C94D7FA744F}"/>
    <cellStyle name="Normal 8 2 7 2 3" xfId="6692" xr:uid="{6584646D-11DD-46D3-96B0-ED252A553302}"/>
    <cellStyle name="Normal 8 2 7 2 3 2" xfId="15140" xr:uid="{E201FC70-95F8-4F5C-A812-1B3694F5B45E}"/>
    <cellStyle name="Normal 8 2 7 2 3 2 2" xfId="32080" xr:uid="{51AF0A1E-C847-4044-80FE-3F70DBCB6F68}"/>
    <cellStyle name="Normal 8 2 7 2 3 3" xfId="23632" xr:uid="{0BF61DAF-BAA4-4AB2-BF6D-3B38A2C9292C}"/>
    <cellStyle name="Normal 8 2 7 2 4" xfId="10916" xr:uid="{5B444157-B00F-4239-94FA-0C35F8E1FD9C}"/>
    <cellStyle name="Normal 8 2 7 2 4 2" xfId="27856" xr:uid="{40E054F6-E456-4DCC-BB9D-BF555D935B21}"/>
    <cellStyle name="Normal 8 2 7 2 5" xfId="19408" xr:uid="{E4B8657B-C3EA-4B4B-B7E2-A7294D0019A4}"/>
    <cellStyle name="Normal 8 2 7 3" xfId="3522" xr:uid="{6BF501A7-6CF0-4366-B251-A6E63A755622}"/>
    <cellStyle name="Normal 8 2 7 3 2" xfId="7748" xr:uid="{C784412A-9659-4ADE-BA32-56FBD2876FFA}"/>
    <cellStyle name="Normal 8 2 7 3 2 2" xfId="16196" xr:uid="{DADF1F55-1D1E-4353-9659-6ED3E98F3AF1}"/>
    <cellStyle name="Normal 8 2 7 3 2 2 2" xfId="33136" xr:uid="{BBB7E32C-FBA9-4465-A529-45EACE7E0522}"/>
    <cellStyle name="Normal 8 2 7 3 2 3" xfId="24688" xr:uid="{805C8248-1E32-41A7-99F8-ACDA4348D3C1}"/>
    <cellStyle name="Normal 8 2 7 3 3" xfId="11972" xr:uid="{B980C1AC-6B3D-4799-A8FD-0CA8CA1A4E81}"/>
    <cellStyle name="Normal 8 2 7 3 3 2" xfId="28912" xr:uid="{6466B0E4-BD09-4137-9A8D-9984BB596731}"/>
    <cellStyle name="Normal 8 2 7 3 4" xfId="20464" xr:uid="{0BA13FC1-18BB-485C-8D7E-B52E2F114356}"/>
    <cellStyle name="Normal 8 2 7 4" xfId="5636" xr:uid="{8D05FF79-9D31-4E7E-BE37-A214D829A102}"/>
    <cellStyle name="Normal 8 2 7 4 2" xfId="14084" xr:uid="{25CD14F4-45AF-48EC-BB47-BC5E94F8A142}"/>
    <cellStyle name="Normal 8 2 7 4 2 2" xfId="31024" xr:uid="{4F3CB843-10E1-41E5-BC15-D64DA145078A}"/>
    <cellStyle name="Normal 8 2 7 4 3" xfId="22576" xr:uid="{49E966FA-4B6B-4DC0-9E7F-8D7340628DAA}"/>
    <cellStyle name="Normal 8 2 7 5" xfId="9860" xr:uid="{8988FE53-77B5-462E-BD57-7BE9FC08ED0E}"/>
    <cellStyle name="Normal 8 2 7 5 2" xfId="26800" xr:uid="{67BC0061-503E-4AB4-B17B-4ABEC9BD9836}"/>
    <cellStyle name="Normal 8 2 7 6" xfId="18352" xr:uid="{B295ED2E-3E41-47FE-B30B-08B368531F4F}"/>
    <cellStyle name="Normal 8 2 8" xfId="1586" xr:uid="{DC43286C-F663-45D5-AD8A-A3E8984B2E51}"/>
    <cellStyle name="Normal 8 2 8 2" xfId="3698" xr:uid="{17901C03-353E-4A80-93E3-F47B5786C25D}"/>
    <cellStyle name="Normal 8 2 8 2 2" xfId="7924" xr:uid="{80C855F4-212D-42B0-BD7B-E2EC5E7087A5}"/>
    <cellStyle name="Normal 8 2 8 2 2 2" xfId="16372" xr:uid="{6F36D937-15D2-4D08-B4BA-753A428DA1C2}"/>
    <cellStyle name="Normal 8 2 8 2 2 2 2" xfId="33312" xr:uid="{958EC395-C845-417D-9046-CF628EEDA909}"/>
    <cellStyle name="Normal 8 2 8 2 2 3" xfId="24864" xr:uid="{C502586A-BFAA-4112-8FB2-75D7332D225C}"/>
    <cellStyle name="Normal 8 2 8 2 3" xfId="12148" xr:uid="{905E7286-7640-4D5C-B414-0A5694BBB247}"/>
    <cellStyle name="Normal 8 2 8 2 3 2" xfId="29088" xr:uid="{20AA8ED7-66C8-4C6E-96BF-133A19D7C89F}"/>
    <cellStyle name="Normal 8 2 8 2 4" xfId="20640" xr:uid="{D1084081-3376-4E29-B675-6AF23A53E7CF}"/>
    <cellStyle name="Normal 8 2 8 3" xfId="5812" xr:uid="{58F2C6C9-80DD-4A57-B91F-E277C2019492}"/>
    <cellStyle name="Normal 8 2 8 3 2" xfId="14260" xr:uid="{EE972719-88EE-4594-95A8-385C01EED2FA}"/>
    <cellStyle name="Normal 8 2 8 3 2 2" xfId="31200" xr:uid="{F733E85D-838C-413C-B87D-C67925F80091}"/>
    <cellStyle name="Normal 8 2 8 3 3" xfId="22752" xr:uid="{7F79E8C4-2E08-43F1-8862-E1CF6E4CA34D}"/>
    <cellStyle name="Normal 8 2 8 4" xfId="10036" xr:uid="{9FA407D0-0D0C-4272-AD55-C5098BD9BE88}"/>
    <cellStyle name="Normal 8 2 8 4 2" xfId="26976" xr:uid="{F435FBED-85E8-47F8-9349-8EE78FE043A6}"/>
    <cellStyle name="Normal 8 2 8 5" xfId="18528" xr:uid="{D6161987-D7EC-490F-9548-787DABFA0BD4}"/>
    <cellStyle name="Normal 8 2 9" xfId="2642" xr:uid="{A4CFBB4E-D1CE-4966-A5A7-DDFC0A70090C}"/>
    <cellStyle name="Normal 8 2 9 2" xfId="6868" xr:uid="{A079718A-FDCE-41B9-9532-B942640B0E14}"/>
    <cellStyle name="Normal 8 2 9 2 2" xfId="15316" xr:uid="{F158773D-AD61-4416-8F6D-B6BF80CAA277}"/>
    <cellStyle name="Normal 8 2 9 2 2 2" xfId="32256" xr:uid="{612D9257-7816-4211-919A-FAF7E30735E8}"/>
    <cellStyle name="Normal 8 2 9 2 3" xfId="23808" xr:uid="{D6FB073A-A352-4562-8D80-B797F33FED9B}"/>
    <cellStyle name="Normal 8 2 9 3" xfId="11092" xr:uid="{E4ACE6FA-2569-46C2-B347-806F6EDC7910}"/>
    <cellStyle name="Normal 8 2 9 3 2" xfId="28032" xr:uid="{E42CA62D-EE4C-4B03-A565-1B7E83D505CD}"/>
    <cellStyle name="Normal 8 2 9 4" xfId="19584" xr:uid="{C7766CBE-4B2B-4354-A2F7-F550483B75B6}"/>
    <cellStyle name="Normal 8 3" xfId="411" xr:uid="{653A1D10-6857-45B1-8E78-2F705EE167B4}"/>
    <cellStyle name="Normal 8 3 10" xfId="4758" xr:uid="{2B19D2F2-BF2D-44DA-A156-29E32F6A5232}"/>
    <cellStyle name="Normal 8 3 10 2" xfId="13207" xr:uid="{B9A10B96-EAD7-40D0-A0DC-7E192E062E33}"/>
    <cellStyle name="Normal 8 3 10 2 2" xfId="30147" xr:uid="{B22A3281-237C-493A-B61B-3CE9218DE1DC}"/>
    <cellStyle name="Normal 8 3 10 3" xfId="21699" xr:uid="{84ABCFDF-3E64-4AF7-980A-2D87037AC78D}"/>
    <cellStyle name="Normal 8 3 11" xfId="8983" xr:uid="{E5363B43-08C2-4318-A475-3EA967438A0C}"/>
    <cellStyle name="Normal 8 3 11 2" xfId="25923" xr:uid="{19269723-C3F7-4F01-A02E-C119E58EB4E3}"/>
    <cellStyle name="Normal 8 3 12" xfId="17475" xr:uid="{131AE506-DA78-4C3C-B735-5B32E96DB717}"/>
    <cellStyle name="Normal 8 3 2" xfId="412" xr:uid="{484236F8-F290-4EA2-B2C4-C0053D9CB04B}"/>
    <cellStyle name="Normal 8 3 2 10" xfId="17476" xr:uid="{B0D653FF-6F67-47B1-A264-C5F674817174}"/>
    <cellStyle name="Normal 8 3 2 2" xfId="704" xr:uid="{934026B9-927E-47F7-9CA0-8B8585DDB92A}"/>
    <cellStyle name="Normal 8 3 2 2 2" xfId="1056" xr:uid="{2A93DEED-E8CA-464C-AA9C-0C938B5C2747}"/>
    <cellStyle name="Normal 8 3 2 2 2 2" xfId="2118" xr:uid="{AA8E1D64-733B-4E5F-B517-94E8F79881FF}"/>
    <cellStyle name="Normal 8 3 2 2 2 2 2" xfId="4230" xr:uid="{55FF8000-0785-4846-B713-F7888D7B09E6}"/>
    <cellStyle name="Normal 8 3 2 2 2 2 2 2" xfId="8456" xr:uid="{8BE13321-10FF-49DC-A266-552E1F41FC7B}"/>
    <cellStyle name="Normal 8 3 2 2 2 2 2 2 2" xfId="16904" xr:uid="{10E2F740-FE1F-475F-9D40-426E9EB59720}"/>
    <cellStyle name="Normal 8 3 2 2 2 2 2 2 2 2" xfId="33844" xr:uid="{77791C69-FBDE-4CF6-A906-04224AF3EA00}"/>
    <cellStyle name="Normal 8 3 2 2 2 2 2 2 3" xfId="25396" xr:uid="{24FB1DFF-1B70-4343-8A2F-4F6CA033201E}"/>
    <cellStyle name="Normal 8 3 2 2 2 2 2 3" xfId="12680" xr:uid="{35FCCF41-5A51-4592-B66E-99E01FCAF142}"/>
    <cellStyle name="Normal 8 3 2 2 2 2 2 3 2" xfId="29620" xr:uid="{9317C842-DF94-492C-8B57-50C1195DCADD}"/>
    <cellStyle name="Normal 8 3 2 2 2 2 2 4" xfId="21172" xr:uid="{285C5E86-2A6E-45F6-B7A6-D9AE0DCBB6E2}"/>
    <cellStyle name="Normal 8 3 2 2 2 2 3" xfId="6344" xr:uid="{891BBF2D-2F40-4F8D-8F03-9A951CF9FBA6}"/>
    <cellStyle name="Normal 8 3 2 2 2 2 3 2" xfId="14792" xr:uid="{03C988FF-596C-49A9-850D-A37C2F2F9044}"/>
    <cellStyle name="Normal 8 3 2 2 2 2 3 2 2" xfId="31732" xr:uid="{631FEF2B-DF55-42EC-8F4E-C8DEB40D7079}"/>
    <cellStyle name="Normal 8 3 2 2 2 2 3 3" xfId="23284" xr:uid="{EFDC4733-1767-4191-9ADA-70FDBDBC0EBB}"/>
    <cellStyle name="Normal 8 3 2 2 2 2 4" xfId="10568" xr:uid="{FF335089-6DDD-4278-BE07-48986F77A63B}"/>
    <cellStyle name="Normal 8 3 2 2 2 2 4 2" xfId="27508" xr:uid="{AB33AF63-D5EB-44B7-BE75-A0FD7C05CF2D}"/>
    <cellStyle name="Normal 8 3 2 2 2 2 5" xfId="19060" xr:uid="{80A5BD15-4A04-4700-BA38-1B234EB937F4}"/>
    <cellStyle name="Normal 8 3 2 2 2 3" xfId="3174" xr:uid="{646057DD-1AAA-432B-AB9A-744C519FEE29}"/>
    <cellStyle name="Normal 8 3 2 2 2 3 2" xfId="7400" xr:uid="{5469909F-FB21-4647-8087-39052D5A8362}"/>
    <cellStyle name="Normal 8 3 2 2 2 3 2 2" xfId="15848" xr:uid="{2F9C641B-3D8C-42A5-8158-A964DC851EE8}"/>
    <cellStyle name="Normal 8 3 2 2 2 3 2 2 2" xfId="32788" xr:uid="{1CC3733F-619C-4A28-B684-ABFE63817977}"/>
    <cellStyle name="Normal 8 3 2 2 2 3 2 3" xfId="24340" xr:uid="{A3BC12AB-544F-488E-B7EC-46EBE8BCDE12}"/>
    <cellStyle name="Normal 8 3 2 2 2 3 3" xfId="11624" xr:uid="{146ADF7A-8F69-4D08-AB79-0538AED83A95}"/>
    <cellStyle name="Normal 8 3 2 2 2 3 3 2" xfId="28564" xr:uid="{F0DD9538-2419-4729-B072-4F2B7142FEBA}"/>
    <cellStyle name="Normal 8 3 2 2 2 3 4" xfId="20116" xr:uid="{BE8A2F34-8311-485F-92EE-1044FA778EBD}"/>
    <cellStyle name="Normal 8 3 2 2 2 4" xfId="5288" xr:uid="{B0FA93D3-DD2D-40E3-B62D-7053BA730A50}"/>
    <cellStyle name="Normal 8 3 2 2 2 4 2" xfId="13736" xr:uid="{9124A5A9-6337-4CB3-A133-23715E55D5A5}"/>
    <cellStyle name="Normal 8 3 2 2 2 4 2 2" xfId="30676" xr:uid="{24E2534A-1635-4676-869C-14A1122BA328}"/>
    <cellStyle name="Normal 8 3 2 2 2 4 3" xfId="22228" xr:uid="{5BB78129-91A2-4EA3-B6BD-CB9D2184C133}"/>
    <cellStyle name="Normal 8 3 2 2 2 5" xfId="9512" xr:uid="{B86AB577-4AD4-4190-95DC-9CA5C9C20F9B}"/>
    <cellStyle name="Normal 8 3 2 2 2 5 2" xfId="26452" xr:uid="{22F24B2F-4E5B-447F-9C54-000C7F3C15AD}"/>
    <cellStyle name="Normal 8 3 2 2 2 6" xfId="18004" xr:uid="{C77152E7-2041-4287-A7AC-532D72EB0889}"/>
    <cellStyle name="Normal 8 3 2 2 3" xfId="1766" xr:uid="{74CDFB3C-FD8A-4487-AF4F-DB8E975EF5B6}"/>
    <cellStyle name="Normal 8 3 2 2 3 2" xfId="3878" xr:uid="{FFEF7D42-2592-487D-BF58-C006DE366479}"/>
    <cellStyle name="Normal 8 3 2 2 3 2 2" xfId="8104" xr:uid="{5200CC7F-9EBC-44FB-9222-234E3734CBA3}"/>
    <cellStyle name="Normal 8 3 2 2 3 2 2 2" xfId="16552" xr:uid="{2B2A7304-9D1C-4B75-B7F9-AF960053647F}"/>
    <cellStyle name="Normal 8 3 2 2 3 2 2 2 2" xfId="33492" xr:uid="{046DB79C-8C30-484F-A411-41A4BD691AEF}"/>
    <cellStyle name="Normal 8 3 2 2 3 2 2 3" xfId="25044" xr:uid="{C938991D-B83A-4138-9298-7E69CF446394}"/>
    <cellStyle name="Normal 8 3 2 2 3 2 3" xfId="12328" xr:uid="{49ACE371-9B33-4D20-8D6B-1D5EF5418691}"/>
    <cellStyle name="Normal 8 3 2 2 3 2 3 2" xfId="29268" xr:uid="{6C60CB94-55AE-4329-A2AF-4C68A334FB3B}"/>
    <cellStyle name="Normal 8 3 2 2 3 2 4" xfId="20820" xr:uid="{DA96DCC0-3BCD-477C-8002-3B0B347C702C}"/>
    <cellStyle name="Normal 8 3 2 2 3 3" xfId="5992" xr:uid="{F2087739-4CD2-4DF9-A7A4-07B516D46605}"/>
    <cellStyle name="Normal 8 3 2 2 3 3 2" xfId="14440" xr:uid="{6CFFD897-3B0E-49A3-82BF-C0DDCD95C283}"/>
    <cellStyle name="Normal 8 3 2 2 3 3 2 2" xfId="31380" xr:uid="{82C51A75-2A68-4708-9038-B92664D2E666}"/>
    <cellStyle name="Normal 8 3 2 2 3 3 3" xfId="22932" xr:uid="{5FB09766-F1FD-450F-AFCD-F6B93583D60E}"/>
    <cellStyle name="Normal 8 3 2 2 3 4" xfId="10216" xr:uid="{623A9F78-3822-463D-AEA3-E88CA6E60A7C}"/>
    <cellStyle name="Normal 8 3 2 2 3 4 2" xfId="27156" xr:uid="{4FFBE420-6C6C-4C30-AB06-3FB598D81EC0}"/>
    <cellStyle name="Normal 8 3 2 2 3 5" xfId="18708" xr:uid="{E24AF96C-CE60-4DDF-BB37-9DBAB62982E9}"/>
    <cellStyle name="Normal 8 3 2 2 4" xfId="2822" xr:uid="{6858F1AD-5806-43A4-B8B5-5D3664C871DD}"/>
    <cellStyle name="Normal 8 3 2 2 4 2" xfId="7048" xr:uid="{6A1829EC-A3EC-4613-AB66-24FC9B650197}"/>
    <cellStyle name="Normal 8 3 2 2 4 2 2" xfId="15496" xr:uid="{41299DA7-8F0B-4BC8-A67B-ABDDAC25870D}"/>
    <cellStyle name="Normal 8 3 2 2 4 2 2 2" xfId="32436" xr:uid="{6178BB49-EC3E-44CC-BC9E-F21198BF78E1}"/>
    <cellStyle name="Normal 8 3 2 2 4 2 3" xfId="23988" xr:uid="{017BADFF-DF45-4DC0-AFAF-94EE17128EAB}"/>
    <cellStyle name="Normal 8 3 2 2 4 3" xfId="11272" xr:uid="{B8655236-76BC-4762-AB87-4C9F542ABF2C}"/>
    <cellStyle name="Normal 8 3 2 2 4 3 2" xfId="28212" xr:uid="{48E27713-920D-40F4-AA93-6CCFE83873D3}"/>
    <cellStyle name="Normal 8 3 2 2 4 4" xfId="19764" xr:uid="{6AEC2C2D-2585-43DC-8A3F-40820ABF212D}"/>
    <cellStyle name="Normal 8 3 2 2 5" xfId="4936" xr:uid="{280EF061-CBA7-43E5-B61A-C131D1E4B325}"/>
    <cellStyle name="Normal 8 3 2 2 5 2" xfId="13384" xr:uid="{5410DB35-BACF-47C5-8FB1-C7E311B55432}"/>
    <cellStyle name="Normal 8 3 2 2 5 2 2" xfId="30324" xr:uid="{6932CC19-960A-4F39-B1F3-53211A27098F}"/>
    <cellStyle name="Normal 8 3 2 2 5 3" xfId="21876" xr:uid="{790EA828-6FA7-4F58-81B0-E6CBC2722BC2}"/>
    <cellStyle name="Normal 8 3 2 2 6" xfId="9160" xr:uid="{945558CE-5BBE-436D-AFBC-EC5886228CC4}"/>
    <cellStyle name="Normal 8 3 2 2 6 2" xfId="26100" xr:uid="{CD31B5DC-ADC8-4E59-B1AE-1A5A6115419B}"/>
    <cellStyle name="Normal 8 3 2 2 7" xfId="17652" xr:uid="{27187998-81DD-40AB-BE7D-4BEFB32B635D}"/>
    <cellStyle name="Normal 8 3 2 3" xfId="880" xr:uid="{AC8C58FA-18A8-43BE-9599-545C7372C9C0}"/>
    <cellStyle name="Normal 8 3 2 3 2" xfId="1942" xr:uid="{DDAF64AE-3206-4D57-81CE-7F643566DC7A}"/>
    <cellStyle name="Normal 8 3 2 3 2 2" xfId="4054" xr:uid="{85C450B9-5012-40B7-B007-FB98DA76B78D}"/>
    <cellStyle name="Normal 8 3 2 3 2 2 2" xfId="8280" xr:uid="{D3F8731D-7E59-47CC-8754-9351D118FFB5}"/>
    <cellStyle name="Normal 8 3 2 3 2 2 2 2" xfId="16728" xr:uid="{5EC53587-E328-4EA3-A794-42DC6B54F72B}"/>
    <cellStyle name="Normal 8 3 2 3 2 2 2 2 2" xfId="33668" xr:uid="{75A76A08-489E-47EA-9DA7-B30AB0BB84C5}"/>
    <cellStyle name="Normal 8 3 2 3 2 2 2 3" xfId="25220" xr:uid="{3B89A6E0-05A1-4EE4-8D65-0F27FB6E9487}"/>
    <cellStyle name="Normal 8 3 2 3 2 2 3" xfId="12504" xr:uid="{4A500B3F-0508-429E-9CC7-7BA8A9B012C2}"/>
    <cellStyle name="Normal 8 3 2 3 2 2 3 2" xfId="29444" xr:uid="{9C0225DC-1903-4D3C-9B46-15A898747FE4}"/>
    <cellStyle name="Normal 8 3 2 3 2 2 4" xfId="20996" xr:uid="{80AF0C79-067E-45E1-9221-B42E43878588}"/>
    <cellStyle name="Normal 8 3 2 3 2 3" xfId="6168" xr:uid="{87C23361-CE3A-4D20-B61B-53AC1F116D3F}"/>
    <cellStyle name="Normal 8 3 2 3 2 3 2" xfId="14616" xr:uid="{293718C7-43A5-4378-84DD-E7B3769C2BC1}"/>
    <cellStyle name="Normal 8 3 2 3 2 3 2 2" xfId="31556" xr:uid="{3B329653-33BA-40CC-9D16-17C8F3717421}"/>
    <cellStyle name="Normal 8 3 2 3 2 3 3" xfId="23108" xr:uid="{AEBCF380-6FC3-4076-BC4A-B287F1312C12}"/>
    <cellStyle name="Normal 8 3 2 3 2 4" xfId="10392" xr:uid="{0E93E283-E548-4F70-B798-78626CB0007C}"/>
    <cellStyle name="Normal 8 3 2 3 2 4 2" xfId="27332" xr:uid="{652C9B42-9806-43A3-8161-4CD4424C3939}"/>
    <cellStyle name="Normal 8 3 2 3 2 5" xfId="18884" xr:uid="{797AAEE3-D7CE-494D-B77F-5F5A3C8AB828}"/>
    <cellStyle name="Normal 8 3 2 3 3" xfId="2998" xr:uid="{442EB666-9547-4E87-898E-65936E99B264}"/>
    <cellStyle name="Normal 8 3 2 3 3 2" xfId="7224" xr:uid="{DEBA290B-190B-43F1-A3DD-86AC6748181A}"/>
    <cellStyle name="Normal 8 3 2 3 3 2 2" xfId="15672" xr:uid="{4E7ACD03-B883-46FD-A1DD-7A3DA5ED0142}"/>
    <cellStyle name="Normal 8 3 2 3 3 2 2 2" xfId="32612" xr:uid="{0FE76B93-6E50-499A-A444-5696290B81CA}"/>
    <cellStyle name="Normal 8 3 2 3 3 2 3" xfId="24164" xr:uid="{46E99ECC-D100-48F6-B41E-A4495EB5CDBC}"/>
    <cellStyle name="Normal 8 3 2 3 3 3" xfId="11448" xr:uid="{6FCC3FFE-C6F6-49CF-BD27-045BD83EAA07}"/>
    <cellStyle name="Normal 8 3 2 3 3 3 2" xfId="28388" xr:uid="{0FD0A6EA-AF86-476E-B0AD-3561C6FCA63B}"/>
    <cellStyle name="Normal 8 3 2 3 3 4" xfId="19940" xr:uid="{90C78A8B-860D-4B51-BD88-AC79BE544B39}"/>
    <cellStyle name="Normal 8 3 2 3 4" xfId="5112" xr:uid="{DED6B65B-2060-49E1-807F-D229295C412F}"/>
    <cellStyle name="Normal 8 3 2 3 4 2" xfId="13560" xr:uid="{44BB5724-EFAE-4222-90D3-DEBA1EBC1B6F}"/>
    <cellStyle name="Normal 8 3 2 3 4 2 2" xfId="30500" xr:uid="{A84338A5-A6AA-471C-9C6C-687E43B7EDF4}"/>
    <cellStyle name="Normal 8 3 2 3 4 3" xfId="22052" xr:uid="{500D13AA-D29B-4891-B05B-5615F6BF1717}"/>
    <cellStyle name="Normal 8 3 2 3 5" xfId="9336" xr:uid="{B8D9CADD-7134-4E22-BFBE-1EE1585D4B43}"/>
    <cellStyle name="Normal 8 3 2 3 5 2" xfId="26276" xr:uid="{425FCD32-8C94-4EF8-9F61-164787FF1531}"/>
    <cellStyle name="Normal 8 3 2 3 6" xfId="17828" xr:uid="{6B5822AE-4EBC-4BEA-B6D8-22D55081639E}"/>
    <cellStyle name="Normal 8 3 2 4" xfId="1232" xr:uid="{AE7AC5C2-A3C5-491D-8964-E856597592BE}"/>
    <cellStyle name="Normal 8 3 2 4 2" xfId="2294" xr:uid="{782216C2-FDED-4ECC-A2EF-3B8F64E8CFDA}"/>
    <cellStyle name="Normal 8 3 2 4 2 2" xfId="4406" xr:uid="{49AC7A21-1A29-45D1-9AD0-BB043CA5204A}"/>
    <cellStyle name="Normal 8 3 2 4 2 2 2" xfId="8632" xr:uid="{94416F47-1FE1-4021-90F2-E06F1D644832}"/>
    <cellStyle name="Normal 8 3 2 4 2 2 2 2" xfId="17080" xr:uid="{CC5E8EA1-B740-4395-A5DC-A2D2044E287F}"/>
    <cellStyle name="Normal 8 3 2 4 2 2 2 2 2" xfId="34020" xr:uid="{F242CE05-9E20-415D-9BC3-6AD5EEA37C52}"/>
    <cellStyle name="Normal 8 3 2 4 2 2 2 3" xfId="25572" xr:uid="{A1E4E865-318C-41F6-AFBB-9874B1F95B35}"/>
    <cellStyle name="Normal 8 3 2 4 2 2 3" xfId="12856" xr:uid="{BAF3319E-D922-4339-9386-2A535C09CB85}"/>
    <cellStyle name="Normal 8 3 2 4 2 2 3 2" xfId="29796" xr:uid="{E9A149BA-1402-4C40-B607-F9A2DFAA1251}"/>
    <cellStyle name="Normal 8 3 2 4 2 2 4" xfId="21348" xr:uid="{ED290ABB-BB0A-4322-A87B-8283DBAAE3C1}"/>
    <cellStyle name="Normal 8 3 2 4 2 3" xfId="6520" xr:uid="{F04EEAB0-364D-43C3-B084-67962CE7B736}"/>
    <cellStyle name="Normal 8 3 2 4 2 3 2" xfId="14968" xr:uid="{2E229D14-E1C7-4CAF-BE33-B51BB8BE08AE}"/>
    <cellStyle name="Normal 8 3 2 4 2 3 2 2" xfId="31908" xr:uid="{A86FFE81-0314-46D5-9B72-A1392B06427F}"/>
    <cellStyle name="Normal 8 3 2 4 2 3 3" xfId="23460" xr:uid="{7EF8666D-B7EA-48DC-8625-DF63D759578B}"/>
    <cellStyle name="Normal 8 3 2 4 2 4" xfId="10744" xr:uid="{4C6BAFE6-7720-4025-9A30-36DD75B1BA13}"/>
    <cellStyle name="Normal 8 3 2 4 2 4 2" xfId="27684" xr:uid="{D60451CA-CE87-4420-A7E3-A528578B66E3}"/>
    <cellStyle name="Normal 8 3 2 4 2 5" xfId="19236" xr:uid="{6FB3D126-1228-4418-9CD7-162AA1060E9C}"/>
    <cellStyle name="Normal 8 3 2 4 3" xfId="3350" xr:uid="{A493C5E0-81D6-46C8-8C3D-5AF61DC6ED80}"/>
    <cellStyle name="Normal 8 3 2 4 3 2" xfId="7576" xr:uid="{644B485A-1A8D-453F-B781-02296612B921}"/>
    <cellStyle name="Normal 8 3 2 4 3 2 2" xfId="16024" xr:uid="{64DC2418-70CD-4F43-A468-CD43207C04A1}"/>
    <cellStyle name="Normal 8 3 2 4 3 2 2 2" xfId="32964" xr:uid="{5C885714-CBC4-44FA-93ED-4D85C26CC4E6}"/>
    <cellStyle name="Normal 8 3 2 4 3 2 3" xfId="24516" xr:uid="{63CFCEE3-1870-4C52-B502-C212D53D92D4}"/>
    <cellStyle name="Normal 8 3 2 4 3 3" xfId="11800" xr:uid="{5A724D2A-7D2C-46AC-A13B-908942082CE8}"/>
    <cellStyle name="Normal 8 3 2 4 3 3 2" xfId="28740" xr:uid="{BCFEB33B-ECE5-44BC-93CA-86DAF6B1D1C0}"/>
    <cellStyle name="Normal 8 3 2 4 3 4" xfId="20292" xr:uid="{08283723-D6BD-438C-9D60-174DE8726FD6}"/>
    <cellStyle name="Normal 8 3 2 4 4" xfId="5464" xr:uid="{CE97BE8C-1983-4680-9F33-80F334868040}"/>
    <cellStyle name="Normal 8 3 2 4 4 2" xfId="13912" xr:uid="{FF8DD407-E3C0-426C-9CBF-4CEB6E35B5D8}"/>
    <cellStyle name="Normal 8 3 2 4 4 2 2" xfId="30852" xr:uid="{55325739-6755-4EBD-8E6D-DBA044DAA512}"/>
    <cellStyle name="Normal 8 3 2 4 4 3" xfId="22404" xr:uid="{C428938B-6C89-44B7-8654-4C4094B9C421}"/>
    <cellStyle name="Normal 8 3 2 4 5" xfId="9688" xr:uid="{3954FE46-CD5E-44E3-B535-A837F3A5660F}"/>
    <cellStyle name="Normal 8 3 2 4 5 2" xfId="26628" xr:uid="{FDC16BCE-08A6-4CEF-9EC9-D9775204BBB4}"/>
    <cellStyle name="Normal 8 3 2 4 6" xfId="18180" xr:uid="{A6D38A7D-C076-4121-88E3-C04190C785B3}"/>
    <cellStyle name="Normal 8 3 2 5" xfId="1414" xr:uid="{021EE38D-F8A5-445E-B055-F68701489DF2}"/>
    <cellStyle name="Normal 8 3 2 5 2" xfId="2470" xr:uid="{675D9CA9-7ABB-4879-879B-429536FE89DC}"/>
    <cellStyle name="Normal 8 3 2 5 2 2" xfId="4582" xr:uid="{0E0F903F-1A94-4F24-873E-9065AA101F36}"/>
    <cellStyle name="Normal 8 3 2 5 2 2 2" xfId="8808" xr:uid="{2BC24CAA-84D2-4A33-9DBD-9820AB1C58FC}"/>
    <cellStyle name="Normal 8 3 2 5 2 2 2 2" xfId="17256" xr:uid="{367D6499-E14D-4830-BB5B-BF7C62668B8C}"/>
    <cellStyle name="Normal 8 3 2 5 2 2 2 2 2" xfId="34196" xr:uid="{EE661652-1DE3-4EA4-AE7A-E67874E2950D}"/>
    <cellStyle name="Normal 8 3 2 5 2 2 2 3" xfId="25748" xr:uid="{6CCFE9E3-F62D-4714-AA1F-FF8C79444DE9}"/>
    <cellStyle name="Normal 8 3 2 5 2 2 3" xfId="13032" xr:uid="{7A685725-85B1-4475-A199-BE49F1ADBF92}"/>
    <cellStyle name="Normal 8 3 2 5 2 2 3 2" xfId="29972" xr:uid="{886D289B-DD9D-463F-95F8-DEBA6764E0C7}"/>
    <cellStyle name="Normal 8 3 2 5 2 2 4" xfId="21524" xr:uid="{5A3D2F60-B1A7-4D62-8975-3271A6CBA8A3}"/>
    <cellStyle name="Normal 8 3 2 5 2 3" xfId="6696" xr:uid="{B971674E-3FED-4277-B5FF-3FD8EE1A8E3F}"/>
    <cellStyle name="Normal 8 3 2 5 2 3 2" xfId="15144" xr:uid="{6BE4ADF6-1B79-4DBB-AD51-E13D26EDD29E}"/>
    <cellStyle name="Normal 8 3 2 5 2 3 2 2" xfId="32084" xr:uid="{53BEF8CA-B923-4B58-BE45-3D3D9946D001}"/>
    <cellStyle name="Normal 8 3 2 5 2 3 3" xfId="23636" xr:uid="{DAE1F6F4-4977-4175-A8B4-05FFF4E9CD88}"/>
    <cellStyle name="Normal 8 3 2 5 2 4" xfId="10920" xr:uid="{7CE48B89-A510-4A56-BC4E-D102EBE30FCC}"/>
    <cellStyle name="Normal 8 3 2 5 2 4 2" xfId="27860" xr:uid="{F957BDCA-119A-4955-BD99-CD6149318DEB}"/>
    <cellStyle name="Normal 8 3 2 5 2 5" xfId="19412" xr:uid="{8BB3779F-4D5B-422F-A567-19AE6D31422B}"/>
    <cellStyle name="Normal 8 3 2 5 3" xfId="3526" xr:uid="{645D68F9-8A63-4794-A401-EA9AC58A0947}"/>
    <cellStyle name="Normal 8 3 2 5 3 2" xfId="7752" xr:uid="{8B94ABAD-2EE6-499F-B921-B39BF5A02457}"/>
    <cellStyle name="Normal 8 3 2 5 3 2 2" xfId="16200" xr:uid="{37CB9A9E-F1B0-4ADC-9AA9-E59BC3171290}"/>
    <cellStyle name="Normal 8 3 2 5 3 2 2 2" xfId="33140" xr:uid="{79E76B8F-42D2-4E12-A682-F33A3ADA79EF}"/>
    <cellStyle name="Normal 8 3 2 5 3 2 3" xfId="24692" xr:uid="{C6548E29-32BE-4C90-8102-E940890858D2}"/>
    <cellStyle name="Normal 8 3 2 5 3 3" xfId="11976" xr:uid="{7AC84CF4-1A70-4F64-94DB-8C9AFD0075C3}"/>
    <cellStyle name="Normal 8 3 2 5 3 3 2" xfId="28916" xr:uid="{1CF16667-003F-4415-B26D-6E3E235D7E63}"/>
    <cellStyle name="Normal 8 3 2 5 3 4" xfId="20468" xr:uid="{CEA2E82D-A1F8-4729-AF81-49D66B06826C}"/>
    <cellStyle name="Normal 8 3 2 5 4" xfId="5640" xr:uid="{7ADD69D7-A114-4BBF-AFBD-D1E698FCED95}"/>
    <cellStyle name="Normal 8 3 2 5 4 2" xfId="14088" xr:uid="{D1F13746-984C-41B2-A2AA-69B8637B180E}"/>
    <cellStyle name="Normal 8 3 2 5 4 2 2" xfId="31028" xr:uid="{CD9D3EB8-B2D2-4580-A0EB-8325141D21E3}"/>
    <cellStyle name="Normal 8 3 2 5 4 3" xfId="22580" xr:uid="{15E13C51-87A0-46BF-842F-09BC07429D18}"/>
    <cellStyle name="Normal 8 3 2 5 5" xfId="9864" xr:uid="{6F7A4E71-CB14-43DE-A35C-A7EB1AF7A769}"/>
    <cellStyle name="Normal 8 3 2 5 5 2" xfId="26804" xr:uid="{2C4E5275-1C30-463F-B546-F093DEEF1062}"/>
    <cellStyle name="Normal 8 3 2 5 6" xfId="18356" xr:uid="{68C1F4D9-FC57-493A-87D2-22402DC7D298}"/>
    <cellStyle name="Normal 8 3 2 6" xfId="1590" xr:uid="{8A608B61-76EC-4969-97D2-8ED31F6085EA}"/>
    <cellStyle name="Normal 8 3 2 6 2" xfId="3702" xr:uid="{1D30961A-75F6-46A6-BDBC-410B3B2E63F4}"/>
    <cellStyle name="Normal 8 3 2 6 2 2" xfId="7928" xr:uid="{176D9EE9-ABC1-4D7A-B49A-CD46DA82C7BB}"/>
    <cellStyle name="Normal 8 3 2 6 2 2 2" xfId="16376" xr:uid="{515B6BED-EC81-49C8-B25D-BE00B167544E}"/>
    <cellStyle name="Normal 8 3 2 6 2 2 2 2" xfId="33316" xr:uid="{EAC86839-BD99-48AA-89E6-ADD2B50B8AD6}"/>
    <cellStyle name="Normal 8 3 2 6 2 2 3" xfId="24868" xr:uid="{F3FBA5F7-BDE4-4D67-BC9D-5D86FACCE828}"/>
    <cellStyle name="Normal 8 3 2 6 2 3" xfId="12152" xr:uid="{E18605B0-B6DA-4270-9F14-CD8158938970}"/>
    <cellStyle name="Normal 8 3 2 6 2 3 2" xfId="29092" xr:uid="{C05111BD-0605-4B16-BCFB-5BF80495A0F6}"/>
    <cellStyle name="Normal 8 3 2 6 2 4" xfId="20644" xr:uid="{26141E48-9356-4EB6-82AF-42362F746487}"/>
    <cellStyle name="Normal 8 3 2 6 3" xfId="5816" xr:uid="{8351DCBB-5765-40E2-A41A-1AE0EC3CDD68}"/>
    <cellStyle name="Normal 8 3 2 6 3 2" xfId="14264" xr:uid="{858EDC6A-985B-40E4-B1DC-F3DAA501AB34}"/>
    <cellStyle name="Normal 8 3 2 6 3 2 2" xfId="31204" xr:uid="{11B58C00-56AC-4D7A-847A-991CCD92D8B1}"/>
    <cellStyle name="Normal 8 3 2 6 3 3" xfId="22756" xr:uid="{FAB7F054-8698-446A-91CF-E89A5BCCD7D1}"/>
    <cellStyle name="Normal 8 3 2 6 4" xfId="10040" xr:uid="{6FA9BDFE-D78F-43BC-8C10-E6890EFA4775}"/>
    <cellStyle name="Normal 8 3 2 6 4 2" xfId="26980" xr:uid="{9D71E0A0-0DB4-4662-A365-4694E19E0CFD}"/>
    <cellStyle name="Normal 8 3 2 6 5" xfId="18532" xr:uid="{116AD2FF-684C-44B5-9B7C-DFA07A5A5FC9}"/>
    <cellStyle name="Normal 8 3 2 7" xfId="2646" xr:uid="{04293297-A7B7-4140-8357-574A9FE65698}"/>
    <cellStyle name="Normal 8 3 2 7 2" xfId="6872" xr:uid="{721F01C3-28B5-472E-9FB6-233B19DF790C}"/>
    <cellStyle name="Normal 8 3 2 7 2 2" xfId="15320" xr:uid="{6B762497-EE71-4DA4-B628-1616E3FCC922}"/>
    <cellStyle name="Normal 8 3 2 7 2 2 2" xfId="32260" xr:uid="{472CE650-70CD-42A5-A06E-B4467730B6A2}"/>
    <cellStyle name="Normal 8 3 2 7 2 3" xfId="23812" xr:uid="{E4F532B6-8B46-43EC-995D-A108F676EC94}"/>
    <cellStyle name="Normal 8 3 2 7 3" xfId="11096" xr:uid="{C21DA96F-717E-4E8A-84A8-8753B604B05F}"/>
    <cellStyle name="Normal 8 3 2 7 3 2" xfId="28036" xr:uid="{DEA93017-48FD-49F9-839B-AEDC4D82C902}"/>
    <cellStyle name="Normal 8 3 2 7 4" xfId="19588" xr:uid="{DF220A08-2822-40D4-99D3-0333A04AB25E}"/>
    <cellStyle name="Normal 8 3 2 8" xfId="4759" xr:uid="{BF62E946-F1CE-4ACD-9808-FC3295FEE7DA}"/>
    <cellStyle name="Normal 8 3 2 8 2" xfId="13208" xr:uid="{E9030B09-9847-48EB-8638-6B06D483C019}"/>
    <cellStyle name="Normal 8 3 2 8 2 2" xfId="30148" xr:uid="{B94D4EE0-F0DD-4FAE-BBC6-79106120C194}"/>
    <cellStyle name="Normal 8 3 2 8 3" xfId="21700" xr:uid="{42B37831-5A5F-4A40-A794-9EDCDB3DB01D}"/>
    <cellStyle name="Normal 8 3 2 9" xfId="8984" xr:uid="{FF634A87-97D3-4715-ACCD-2BB068C6411F}"/>
    <cellStyle name="Normal 8 3 2 9 2" xfId="25924" xr:uid="{7364B178-CAC1-46D0-9187-BB875550420B}"/>
    <cellStyle name="Normal 8 3 3" xfId="413" xr:uid="{BF84277E-BB04-496C-A57C-6EE6CEDF88DA}"/>
    <cellStyle name="Normal 8 3 3 10" xfId="17477" xr:uid="{5EBE8C5F-50CF-41E3-937A-DF96652C447F}"/>
    <cellStyle name="Normal 8 3 3 2" xfId="705" xr:uid="{5FF4A513-FAA9-4ECE-9FD1-175F71898932}"/>
    <cellStyle name="Normal 8 3 3 2 2" xfId="1057" xr:uid="{2E7E9C36-B348-4F41-B40D-5FA666143EEE}"/>
    <cellStyle name="Normal 8 3 3 2 2 2" xfId="2119" xr:uid="{C8E53837-8FAD-4D69-BA5D-399E92BDF224}"/>
    <cellStyle name="Normal 8 3 3 2 2 2 2" xfId="4231" xr:uid="{8BE8AA31-C8FB-4585-B8EC-F7FD550F6109}"/>
    <cellStyle name="Normal 8 3 3 2 2 2 2 2" xfId="8457" xr:uid="{E8A0E0FD-5511-4A45-AA01-F89414CCA020}"/>
    <cellStyle name="Normal 8 3 3 2 2 2 2 2 2" xfId="16905" xr:uid="{72D94E1B-42A0-4B37-A2CA-30956BB914D4}"/>
    <cellStyle name="Normal 8 3 3 2 2 2 2 2 2 2" xfId="33845" xr:uid="{CA4E22D0-0E58-464C-9909-E774703923F1}"/>
    <cellStyle name="Normal 8 3 3 2 2 2 2 2 3" xfId="25397" xr:uid="{B548EF8F-C47B-41ED-933E-FDB1A5C88EC2}"/>
    <cellStyle name="Normal 8 3 3 2 2 2 2 3" xfId="12681" xr:uid="{15BAD740-95F4-4A64-A7B9-8D8DEB237388}"/>
    <cellStyle name="Normal 8 3 3 2 2 2 2 3 2" xfId="29621" xr:uid="{D112B9DB-F054-4017-AF12-3BF7D3E0BD42}"/>
    <cellStyle name="Normal 8 3 3 2 2 2 2 4" xfId="21173" xr:uid="{EDA7522C-B579-4E5C-8E7D-40597DA5C9ED}"/>
    <cellStyle name="Normal 8 3 3 2 2 2 3" xfId="6345" xr:uid="{9EDF3F67-CEFC-4655-B2B0-D0BE0DF5929D}"/>
    <cellStyle name="Normal 8 3 3 2 2 2 3 2" xfId="14793" xr:uid="{8927F573-0023-4199-8554-60DE77508A27}"/>
    <cellStyle name="Normal 8 3 3 2 2 2 3 2 2" xfId="31733" xr:uid="{20C3895E-642C-49F4-9A47-3C90BE7DAFF7}"/>
    <cellStyle name="Normal 8 3 3 2 2 2 3 3" xfId="23285" xr:uid="{4BE4A39F-AF00-4282-925D-05C8B30F44F9}"/>
    <cellStyle name="Normal 8 3 3 2 2 2 4" xfId="10569" xr:uid="{CE7496F0-9B0D-47A2-9DFF-6139E753B90D}"/>
    <cellStyle name="Normal 8 3 3 2 2 2 4 2" xfId="27509" xr:uid="{A5831600-6C34-4A9C-B258-9C24151A6C26}"/>
    <cellStyle name="Normal 8 3 3 2 2 2 5" xfId="19061" xr:uid="{DB1B716B-EFB9-431B-9544-EE22C738D0DD}"/>
    <cellStyle name="Normal 8 3 3 2 2 3" xfId="3175" xr:uid="{5A603766-0653-4080-822A-5AB70F2F55A4}"/>
    <cellStyle name="Normal 8 3 3 2 2 3 2" xfId="7401" xr:uid="{43313270-F347-4066-BB48-3B88CF3DCC71}"/>
    <cellStyle name="Normal 8 3 3 2 2 3 2 2" xfId="15849" xr:uid="{64337754-B19E-4E87-90C3-C91E3907716D}"/>
    <cellStyle name="Normal 8 3 3 2 2 3 2 2 2" xfId="32789" xr:uid="{EA41CEA5-2B88-4B3D-9D26-DB28A5A5A96A}"/>
    <cellStyle name="Normal 8 3 3 2 2 3 2 3" xfId="24341" xr:uid="{A15D18B5-C369-4D63-9667-262A34615E6B}"/>
    <cellStyle name="Normal 8 3 3 2 2 3 3" xfId="11625" xr:uid="{E15884B0-23A7-4D58-AABA-063C9E19AC4E}"/>
    <cellStyle name="Normal 8 3 3 2 2 3 3 2" xfId="28565" xr:uid="{98BE5523-0300-4B7F-BD13-A4112A38BE32}"/>
    <cellStyle name="Normal 8 3 3 2 2 3 4" xfId="20117" xr:uid="{836BD6C4-BE9B-42EC-BC55-268C77B95CB8}"/>
    <cellStyle name="Normal 8 3 3 2 2 4" xfId="5289" xr:uid="{3BD79FC5-4A3D-4E1E-A0B9-756F44194627}"/>
    <cellStyle name="Normal 8 3 3 2 2 4 2" xfId="13737" xr:uid="{190C64D1-2C7B-4B2B-B5D1-3D0C62E5885D}"/>
    <cellStyle name="Normal 8 3 3 2 2 4 2 2" xfId="30677" xr:uid="{338746F3-264D-415E-A8A1-5116D68DAEF4}"/>
    <cellStyle name="Normal 8 3 3 2 2 4 3" xfId="22229" xr:uid="{E7C69115-A95B-4B3E-8A1B-1053F8AA7868}"/>
    <cellStyle name="Normal 8 3 3 2 2 5" xfId="9513" xr:uid="{4BED984A-18F5-484E-9C23-03A7669DFA1B}"/>
    <cellStyle name="Normal 8 3 3 2 2 5 2" xfId="26453" xr:uid="{68E9D7B1-549C-45DC-B520-FEEA94D936CC}"/>
    <cellStyle name="Normal 8 3 3 2 2 6" xfId="18005" xr:uid="{A32B0F06-80D9-422A-AD55-E194CF9415A0}"/>
    <cellStyle name="Normal 8 3 3 2 3" xfId="1767" xr:uid="{E587BEE1-B744-4C4C-8FAF-D6CDA2AD7E55}"/>
    <cellStyle name="Normal 8 3 3 2 3 2" xfId="3879" xr:uid="{11B26351-2144-49CA-B50B-C2F8E15A26AD}"/>
    <cellStyle name="Normal 8 3 3 2 3 2 2" xfId="8105" xr:uid="{7918458E-D75C-4604-A7C1-E02664DEF249}"/>
    <cellStyle name="Normal 8 3 3 2 3 2 2 2" xfId="16553" xr:uid="{54948D74-0D2B-4976-A72E-7E85FD02EC42}"/>
    <cellStyle name="Normal 8 3 3 2 3 2 2 2 2" xfId="33493" xr:uid="{407AE02D-1952-4096-9374-E6547D1B3D16}"/>
    <cellStyle name="Normal 8 3 3 2 3 2 2 3" xfId="25045" xr:uid="{D3BD74DD-F7E3-46BC-BFA4-0491B8BEF4CF}"/>
    <cellStyle name="Normal 8 3 3 2 3 2 3" xfId="12329" xr:uid="{AC7F87EC-1B72-432B-850C-A52C30056D74}"/>
    <cellStyle name="Normal 8 3 3 2 3 2 3 2" xfId="29269" xr:uid="{9B1265FA-4734-4285-A9C1-153534DA363F}"/>
    <cellStyle name="Normal 8 3 3 2 3 2 4" xfId="20821" xr:uid="{F05C7757-3547-4D78-95E4-56EF77C31217}"/>
    <cellStyle name="Normal 8 3 3 2 3 3" xfId="5993" xr:uid="{6587FEB4-D94C-44A1-872A-60E71BC16C07}"/>
    <cellStyle name="Normal 8 3 3 2 3 3 2" xfId="14441" xr:uid="{6BA29035-C8A7-442C-9DF9-B6D47711DCF9}"/>
    <cellStyle name="Normal 8 3 3 2 3 3 2 2" xfId="31381" xr:uid="{3B7ECFBC-8193-4372-9E9B-F27675250B06}"/>
    <cellStyle name="Normal 8 3 3 2 3 3 3" xfId="22933" xr:uid="{E68AF584-C33C-47B5-95D1-48F4362CA8CF}"/>
    <cellStyle name="Normal 8 3 3 2 3 4" xfId="10217" xr:uid="{58E423FC-BCDC-42B5-BA09-4F08E2F411D1}"/>
    <cellStyle name="Normal 8 3 3 2 3 4 2" xfId="27157" xr:uid="{0DC15F25-35B8-495E-BEF4-39385F71AF27}"/>
    <cellStyle name="Normal 8 3 3 2 3 5" xfId="18709" xr:uid="{B14AFA8A-67DD-4D5C-8CCF-F61B0BA41627}"/>
    <cellStyle name="Normal 8 3 3 2 4" xfId="2823" xr:uid="{C7CF37ED-E51B-4813-83EF-40341A59DA43}"/>
    <cellStyle name="Normal 8 3 3 2 4 2" xfId="7049" xr:uid="{C4BE99C8-2DF2-4F22-851E-BC59D309C4B4}"/>
    <cellStyle name="Normal 8 3 3 2 4 2 2" xfId="15497" xr:uid="{4E557147-C403-4E83-97C3-F3F9784449B3}"/>
    <cellStyle name="Normal 8 3 3 2 4 2 2 2" xfId="32437" xr:uid="{C712C2F2-C5D1-49FB-81D9-422608A00936}"/>
    <cellStyle name="Normal 8 3 3 2 4 2 3" xfId="23989" xr:uid="{41EE925E-0B34-4D00-8258-EE6E009AF719}"/>
    <cellStyle name="Normal 8 3 3 2 4 3" xfId="11273" xr:uid="{26FFA341-5D8B-4378-8818-31AFE781365C}"/>
    <cellStyle name="Normal 8 3 3 2 4 3 2" xfId="28213" xr:uid="{9BD0CE55-38DE-41BF-BCBF-2A4D50D2AFC4}"/>
    <cellStyle name="Normal 8 3 3 2 4 4" xfId="19765" xr:uid="{46BD2C97-06BC-4366-AD97-9883F3A1B04A}"/>
    <cellStyle name="Normal 8 3 3 2 5" xfId="4937" xr:uid="{8914EC20-F0DC-411C-933F-20DC2C74A083}"/>
    <cellStyle name="Normal 8 3 3 2 5 2" xfId="13385" xr:uid="{853F03A2-9E1A-41AF-BAC4-34F6FA82799B}"/>
    <cellStyle name="Normal 8 3 3 2 5 2 2" xfId="30325" xr:uid="{EDC0A3FF-FDD4-4D1B-9C31-350D0494EDCC}"/>
    <cellStyle name="Normal 8 3 3 2 5 3" xfId="21877" xr:uid="{525486CD-BEA7-4D65-9B23-7BDE6AC21099}"/>
    <cellStyle name="Normal 8 3 3 2 6" xfId="9161" xr:uid="{41C51516-FB97-4A2D-BB96-1B6F884AE4C9}"/>
    <cellStyle name="Normal 8 3 3 2 6 2" xfId="26101" xr:uid="{B65BEE2F-728D-4524-9715-841A054CD7F7}"/>
    <cellStyle name="Normal 8 3 3 2 7" xfId="17653" xr:uid="{41557AFF-0A79-4A39-921C-D5EF1BCC70E8}"/>
    <cellStyle name="Normal 8 3 3 3" xfId="881" xr:uid="{5C056027-E446-4D0B-9B87-FA84728C6A5C}"/>
    <cellStyle name="Normal 8 3 3 3 2" xfId="1943" xr:uid="{A7B2DDD6-0D68-4847-95BC-F0BBF66358C5}"/>
    <cellStyle name="Normal 8 3 3 3 2 2" xfId="4055" xr:uid="{531C30E1-C6E3-498D-BE85-799E424098A1}"/>
    <cellStyle name="Normal 8 3 3 3 2 2 2" xfId="8281" xr:uid="{3B6A4F30-72A4-429E-9F6B-AE7C6AC4735A}"/>
    <cellStyle name="Normal 8 3 3 3 2 2 2 2" xfId="16729" xr:uid="{1AEA1A9C-0BB5-437C-9E99-6DE8DA7C10DA}"/>
    <cellStyle name="Normal 8 3 3 3 2 2 2 2 2" xfId="33669" xr:uid="{EEB593E8-0373-4FEC-AB20-296F12AEADC3}"/>
    <cellStyle name="Normal 8 3 3 3 2 2 2 3" xfId="25221" xr:uid="{02DDF7DD-53BD-48D7-8C99-C6FDE36C4FCF}"/>
    <cellStyle name="Normal 8 3 3 3 2 2 3" xfId="12505" xr:uid="{30CC6184-8166-41A0-B7F3-4EBFBFEFE99E}"/>
    <cellStyle name="Normal 8 3 3 3 2 2 3 2" xfId="29445" xr:uid="{7A8606FC-373B-483C-98EE-8E685ED1D1C8}"/>
    <cellStyle name="Normal 8 3 3 3 2 2 4" xfId="20997" xr:uid="{991F4D5A-D5D9-43D2-954F-B01A82C590C5}"/>
    <cellStyle name="Normal 8 3 3 3 2 3" xfId="6169" xr:uid="{96ADB310-B247-4375-961C-45D9D42D0517}"/>
    <cellStyle name="Normal 8 3 3 3 2 3 2" xfId="14617" xr:uid="{2365C025-9504-499E-A506-923DEE932BF8}"/>
    <cellStyle name="Normal 8 3 3 3 2 3 2 2" xfId="31557" xr:uid="{484EE1B5-EA43-4571-ADE3-869AD088DD15}"/>
    <cellStyle name="Normal 8 3 3 3 2 3 3" xfId="23109" xr:uid="{09944A90-C76F-4A2D-A418-467D1EACF19F}"/>
    <cellStyle name="Normal 8 3 3 3 2 4" xfId="10393" xr:uid="{0EDB0F95-9602-4E09-87F9-01259045754F}"/>
    <cellStyle name="Normal 8 3 3 3 2 4 2" xfId="27333" xr:uid="{EAEA00AA-1A45-4FC5-8F47-56F3FBADB21E}"/>
    <cellStyle name="Normal 8 3 3 3 2 5" xfId="18885" xr:uid="{30EF0EB1-1275-4205-9649-6F66226D4E30}"/>
    <cellStyle name="Normal 8 3 3 3 3" xfId="2999" xr:uid="{F4918B8A-57A8-433D-905D-66B0ABE350B0}"/>
    <cellStyle name="Normal 8 3 3 3 3 2" xfId="7225" xr:uid="{7C1B05B7-5111-4EA1-A202-DFC96FBF2C1A}"/>
    <cellStyle name="Normal 8 3 3 3 3 2 2" xfId="15673" xr:uid="{E867FF26-E702-4A72-92FE-067EB55CF217}"/>
    <cellStyle name="Normal 8 3 3 3 3 2 2 2" xfId="32613" xr:uid="{33436B22-3022-48F7-AF7F-34810A64DD20}"/>
    <cellStyle name="Normal 8 3 3 3 3 2 3" xfId="24165" xr:uid="{B4107673-940D-4D21-9A79-5A2B56BBB777}"/>
    <cellStyle name="Normal 8 3 3 3 3 3" xfId="11449" xr:uid="{692BB2BF-B4A7-4C43-B568-3D508CF187CE}"/>
    <cellStyle name="Normal 8 3 3 3 3 3 2" xfId="28389" xr:uid="{D09134BB-D297-48EF-B03F-2D15624CE067}"/>
    <cellStyle name="Normal 8 3 3 3 3 4" xfId="19941" xr:uid="{8C8F6814-DE8E-42F9-94C2-27CCB6B4890E}"/>
    <cellStyle name="Normal 8 3 3 3 4" xfId="5113" xr:uid="{054620D8-C099-4772-9E3C-514900DE1AD3}"/>
    <cellStyle name="Normal 8 3 3 3 4 2" xfId="13561" xr:uid="{6FD5E4D2-B0D7-4346-A288-F6771D83777A}"/>
    <cellStyle name="Normal 8 3 3 3 4 2 2" xfId="30501" xr:uid="{33DC676E-2D43-49FD-96BB-F5739DB95903}"/>
    <cellStyle name="Normal 8 3 3 3 4 3" xfId="22053" xr:uid="{C9F65502-9523-4696-9F7C-A7E64C4D4257}"/>
    <cellStyle name="Normal 8 3 3 3 5" xfId="9337" xr:uid="{E1B90D50-EB4D-461E-B188-352C45903DB4}"/>
    <cellStyle name="Normal 8 3 3 3 5 2" xfId="26277" xr:uid="{E1F62B98-09F5-4AF3-BCB0-845439F16AAB}"/>
    <cellStyle name="Normal 8 3 3 3 6" xfId="17829" xr:uid="{E5483813-C78C-4DE6-A2F5-DC910F515436}"/>
    <cellStyle name="Normal 8 3 3 4" xfId="1233" xr:uid="{DAC86D27-2A4F-4B6A-AB24-5C3BDC7A8AD0}"/>
    <cellStyle name="Normal 8 3 3 4 2" xfId="2295" xr:uid="{FCE3DA1F-FDEB-4D4B-B4A5-9115687902DA}"/>
    <cellStyle name="Normal 8 3 3 4 2 2" xfId="4407" xr:uid="{B45FCB93-70C2-49B0-9BF2-58975395166F}"/>
    <cellStyle name="Normal 8 3 3 4 2 2 2" xfId="8633" xr:uid="{92DA3A22-9C80-46D7-AFC2-ADD3098471BF}"/>
    <cellStyle name="Normal 8 3 3 4 2 2 2 2" xfId="17081" xr:uid="{7273ACAC-2302-424C-A7E5-527340D76165}"/>
    <cellStyle name="Normal 8 3 3 4 2 2 2 2 2" xfId="34021" xr:uid="{E475F5A0-D960-4C16-85A8-0F02CA6E6B6E}"/>
    <cellStyle name="Normal 8 3 3 4 2 2 2 3" xfId="25573" xr:uid="{2F6E0E0B-3981-4595-8327-2DD82BAA1EC9}"/>
    <cellStyle name="Normal 8 3 3 4 2 2 3" xfId="12857" xr:uid="{0392C5A8-A4AF-4B16-A009-1FF4E60A6570}"/>
    <cellStyle name="Normal 8 3 3 4 2 2 3 2" xfId="29797" xr:uid="{8E303301-92E4-451F-8927-809B2FE480D0}"/>
    <cellStyle name="Normal 8 3 3 4 2 2 4" xfId="21349" xr:uid="{292130DF-7590-4F8F-B137-96AD38BB3C81}"/>
    <cellStyle name="Normal 8 3 3 4 2 3" xfId="6521" xr:uid="{A2A0620C-36C2-4D39-8DFE-49E1EA6698FE}"/>
    <cellStyle name="Normal 8 3 3 4 2 3 2" xfId="14969" xr:uid="{31DA6577-9C4A-417A-8487-1D62346205E4}"/>
    <cellStyle name="Normal 8 3 3 4 2 3 2 2" xfId="31909" xr:uid="{04A31828-5CF8-4843-811F-5E9EBF60259B}"/>
    <cellStyle name="Normal 8 3 3 4 2 3 3" xfId="23461" xr:uid="{69DFD702-6A34-4997-8054-D75836BBEA16}"/>
    <cellStyle name="Normal 8 3 3 4 2 4" xfId="10745" xr:uid="{55F5386A-D469-48BF-8C96-36E9DDE4B9C6}"/>
    <cellStyle name="Normal 8 3 3 4 2 4 2" xfId="27685" xr:uid="{B204CC68-1B8C-42B8-B833-6B0168E65579}"/>
    <cellStyle name="Normal 8 3 3 4 2 5" xfId="19237" xr:uid="{E8F34068-4CEE-4EC6-8651-BF43F5D49441}"/>
    <cellStyle name="Normal 8 3 3 4 3" xfId="3351" xr:uid="{D2952E90-DFD9-4155-A015-D9000E36BBF2}"/>
    <cellStyle name="Normal 8 3 3 4 3 2" xfId="7577" xr:uid="{3CEC9BA7-18DF-47FD-9F1B-594B263E2A2B}"/>
    <cellStyle name="Normal 8 3 3 4 3 2 2" xfId="16025" xr:uid="{9BC53ED6-9DC8-4F3A-A5FB-0C619F70DE8A}"/>
    <cellStyle name="Normal 8 3 3 4 3 2 2 2" xfId="32965" xr:uid="{A609C3E3-73E5-430A-B6C9-EEA4762D11CD}"/>
    <cellStyle name="Normal 8 3 3 4 3 2 3" xfId="24517" xr:uid="{7307D0C2-AC1F-458C-95B0-B3BAF000F808}"/>
    <cellStyle name="Normal 8 3 3 4 3 3" xfId="11801" xr:uid="{6B7AC9D6-FECF-4EE3-AE40-4346F822C2F2}"/>
    <cellStyle name="Normal 8 3 3 4 3 3 2" xfId="28741" xr:uid="{43977676-5CB8-4103-B480-40E940C7D158}"/>
    <cellStyle name="Normal 8 3 3 4 3 4" xfId="20293" xr:uid="{1BADBD3A-E203-4277-928C-744866096ACA}"/>
    <cellStyle name="Normal 8 3 3 4 4" xfId="5465" xr:uid="{17A697B5-D617-4A87-90FB-A9D65C0D02F8}"/>
    <cellStyle name="Normal 8 3 3 4 4 2" xfId="13913" xr:uid="{85765BA6-408B-49A2-8AD0-46D0CC82C64C}"/>
    <cellStyle name="Normal 8 3 3 4 4 2 2" xfId="30853" xr:uid="{59FEB1EE-E948-4A8E-8944-93E6E0C84591}"/>
    <cellStyle name="Normal 8 3 3 4 4 3" xfId="22405" xr:uid="{9676A95E-CE32-4CBE-BC07-DB066BB86F31}"/>
    <cellStyle name="Normal 8 3 3 4 5" xfId="9689" xr:uid="{BD17008D-14FF-4EAF-9A45-BAB22378070D}"/>
    <cellStyle name="Normal 8 3 3 4 5 2" xfId="26629" xr:uid="{3D33780C-CE6E-4C43-8EDB-5FED12B12418}"/>
    <cellStyle name="Normal 8 3 3 4 6" xfId="18181" xr:uid="{0A15442D-D841-4671-948E-FBED1AE0FAC3}"/>
    <cellStyle name="Normal 8 3 3 5" xfId="1415" xr:uid="{3369931C-DE1C-4036-A992-4408E0D8629D}"/>
    <cellStyle name="Normal 8 3 3 5 2" xfId="2471" xr:uid="{D28646D3-77FE-45D9-A141-B9575791849E}"/>
    <cellStyle name="Normal 8 3 3 5 2 2" xfId="4583" xr:uid="{2F6F876F-0BC2-4D0F-B804-686AABC81002}"/>
    <cellStyle name="Normal 8 3 3 5 2 2 2" xfId="8809" xr:uid="{875F7571-ADE5-4780-9D0C-8AC3DF463451}"/>
    <cellStyle name="Normal 8 3 3 5 2 2 2 2" xfId="17257" xr:uid="{35C37A78-93CD-4DC1-94EB-FCDD00165AF0}"/>
    <cellStyle name="Normal 8 3 3 5 2 2 2 2 2" xfId="34197" xr:uid="{A8F640CE-CC46-4207-83B8-FDCFF8D5D2AA}"/>
    <cellStyle name="Normal 8 3 3 5 2 2 2 3" xfId="25749" xr:uid="{26519411-A635-436E-A4E2-18ADBF1B458F}"/>
    <cellStyle name="Normal 8 3 3 5 2 2 3" xfId="13033" xr:uid="{5E890C3A-32D9-4D11-8C62-A22F44675636}"/>
    <cellStyle name="Normal 8 3 3 5 2 2 3 2" xfId="29973" xr:uid="{474B01A6-FF25-4E22-8A3B-EDAECC6CE599}"/>
    <cellStyle name="Normal 8 3 3 5 2 2 4" xfId="21525" xr:uid="{4C775D32-DA6A-4707-B182-A4A3356BECE7}"/>
    <cellStyle name="Normal 8 3 3 5 2 3" xfId="6697" xr:uid="{626097EE-2484-4D47-8886-F1AA831A4F0B}"/>
    <cellStyle name="Normal 8 3 3 5 2 3 2" xfId="15145" xr:uid="{E5DFFFFD-342E-467B-A17C-66D514C5CD6A}"/>
    <cellStyle name="Normal 8 3 3 5 2 3 2 2" xfId="32085" xr:uid="{9057EDEC-8A3F-4025-853F-F756D9C3C81E}"/>
    <cellStyle name="Normal 8 3 3 5 2 3 3" xfId="23637" xr:uid="{28F85DC3-289F-49B3-AC4A-CE9542DD0BAB}"/>
    <cellStyle name="Normal 8 3 3 5 2 4" xfId="10921" xr:uid="{0142CC85-DC44-41EC-B29D-4C320F47FE5A}"/>
    <cellStyle name="Normal 8 3 3 5 2 4 2" xfId="27861" xr:uid="{A43C1BB0-87DE-4C19-BAEC-ED8F187FD100}"/>
    <cellStyle name="Normal 8 3 3 5 2 5" xfId="19413" xr:uid="{E4EA432E-EC69-4D91-AA03-3E2641A88B79}"/>
    <cellStyle name="Normal 8 3 3 5 3" xfId="3527" xr:uid="{331C8904-F261-4119-B4C8-FE64ED030B9A}"/>
    <cellStyle name="Normal 8 3 3 5 3 2" xfId="7753" xr:uid="{02F3EA84-BBFD-47F8-896A-98F658615268}"/>
    <cellStyle name="Normal 8 3 3 5 3 2 2" xfId="16201" xr:uid="{DC7D8558-D053-4017-A25F-521536410E55}"/>
    <cellStyle name="Normal 8 3 3 5 3 2 2 2" xfId="33141" xr:uid="{24586D5A-A290-407B-9E50-6B9A0420B622}"/>
    <cellStyle name="Normal 8 3 3 5 3 2 3" xfId="24693" xr:uid="{F3FD264C-F341-4AC6-A108-CE1F723CF0CC}"/>
    <cellStyle name="Normal 8 3 3 5 3 3" xfId="11977" xr:uid="{6AB2C97B-6089-4F16-81F8-ECDF98027C41}"/>
    <cellStyle name="Normal 8 3 3 5 3 3 2" xfId="28917" xr:uid="{B9329FA8-EB2C-4916-89E7-430500D136AA}"/>
    <cellStyle name="Normal 8 3 3 5 3 4" xfId="20469" xr:uid="{6E9DFEB6-4A2B-4E5E-AD90-AC9826B16731}"/>
    <cellStyle name="Normal 8 3 3 5 4" xfId="5641" xr:uid="{F60BA5B3-0960-4F13-B1C6-C3AF6865C81F}"/>
    <cellStyle name="Normal 8 3 3 5 4 2" xfId="14089" xr:uid="{C3292A35-F578-47D1-A6F9-EF6A21CF9144}"/>
    <cellStyle name="Normal 8 3 3 5 4 2 2" xfId="31029" xr:uid="{E7FD3974-A84D-45E4-B31E-6784019497A5}"/>
    <cellStyle name="Normal 8 3 3 5 4 3" xfId="22581" xr:uid="{C4C8DB23-EFAA-45C8-BF21-A9D39ED91ADF}"/>
    <cellStyle name="Normal 8 3 3 5 5" xfId="9865" xr:uid="{8E5AFEDC-ED4A-4A8A-A689-5E0E2DCA5BB2}"/>
    <cellStyle name="Normal 8 3 3 5 5 2" xfId="26805" xr:uid="{F0581DEE-4627-4B29-8E7F-FA346F54502A}"/>
    <cellStyle name="Normal 8 3 3 5 6" xfId="18357" xr:uid="{17E2D1A1-9160-40F0-A869-4A5C018FE70B}"/>
    <cellStyle name="Normal 8 3 3 6" xfId="1591" xr:uid="{D01486EF-A0D8-4908-9250-6C2092336B31}"/>
    <cellStyle name="Normal 8 3 3 6 2" xfId="3703" xr:uid="{075E134A-8B06-4B15-A6E2-BE46FDF2BC16}"/>
    <cellStyle name="Normal 8 3 3 6 2 2" xfId="7929" xr:uid="{0F3C3896-5017-47BA-A3D2-69E18351A375}"/>
    <cellStyle name="Normal 8 3 3 6 2 2 2" xfId="16377" xr:uid="{991EC2C6-FD8B-4F20-B779-4D6167530188}"/>
    <cellStyle name="Normal 8 3 3 6 2 2 2 2" xfId="33317" xr:uid="{6305C601-D14B-4BC3-9A7D-DEE6D9CD01F4}"/>
    <cellStyle name="Normal 8 3 3 6 2 2 3" xfId="24869" xr:uid="{9A3FE583-72C6-4CD8-8571-D132CF601859}"/>
    <cellStyle name="Normal 8 3 3 6 2 3" xfId="12153" xr:uid="{356B0724-685C-42DB-8F58-7502CA3A3CB8}"/>
    <cellStyle name="Normal 8 3 3 6 2 3 2" xfId="29093" xr:uid="{9A90F94E-8D2F-4009-B6C6-5581445AC7B7}"/>
    <cellStyle name="Normal 8 3 3 6 2 4" xfId="20645" xr:uid="{EB3E65C9-3AA0-4386-87DF-4DEDACF4A8C7}"/>
    <cellStyle name="Normal 8 3 3 6 3" xfId="5817" xr:uid="{7FF82C30-0EC5-444C-8C02-9A32F25BEC52}"/>
    <cellStyle name="Normal 8 3 3 6 3 2" xfId="14265" xr:uid="{F834316C-1810-483C-B18A-B4DB0E47B465}"/>
    <cellStyle name="Normal 8 3 3 6 3 2 2" xfId="31205" xr:uid="{835A2308-D910-4CD7-8540-2CDBE20FF1A0}"/>
    <cellStyle name="Normal 8 3 3 6 3 3" xfId="22757" xr:uid="{F707EFB7-3785-459D-ACC1-0F9D36C666D8}"/>
    <cellStyle name="Normal 8 3 3 6 4" xfId="10041" xr:uid="{C19BCFAC-FC2C-4498-AD40-0342AD68BF64}"/>
    <cellStyle name="Normal 8 3 3 6 4 2" xfId="26981" xr:uid="{C032F0B9-2F31-4E96-B57B-306010FF372D}"/>
    <cellStyle name="Normal 8 3 3 6 5" xfId="18533" xr:uid="{B5F4A637-0248-47EC-8C81-32DBAA6AD177}"/>
    <cellStyle name="Normal 8 3 3 7" xfId="2647" xr:uid="{3DE5A63D-F876-40EB-998D-197B52DFBF14}"/>
    <cellStyle name="Normal 8 3 3 7 2" xfId="6873" xr:uid="{724A5436-08ED-4A06-A570-50B8D08B05D9}"/>
    <cellStyle name="Normal 8 3 3 7 2 2" xfId="15321" xr:uid="{5961BBAA-2500-4B11-960D-2E72F25A94DA}"/>
    <cellStyle name="Normal 8 3 3 7 2 2 2" xfId="32261" xr:uid="{C40ADA52-9F43-4E8C-A7CD-EE8174425BF4}"/>
    <cellStyle name="Normal 8 3 3 7 2 3" xfId="23813" xr:uid="{E72C8AFC-F00E-4BB2-9B79-A231C0115232}"/>
    <cellStyle name="Normal 8 3 3 7 3" xfId="11097" xr:uid="{C0EA6ED7-0A5D-41E8-8D52-B198903FFDD9}"/>
    <cellStyle name="Normal 8 3 3 7 3 2" xfId="28037" xr:uid="{C933D1EB-52F2-456F-9438-061429766856}"/>
    <cellStyle name="Normal 8 3 3 7 4" xfId="19589" xr:uid="{DEB28DAD-0977-4D94-B2B9-D2AAA382DD0A}"/>
    <cellStyle name="Normal 8 3 3 8" xfId="4760" xr:uid="{2E878F42-B2B0-4905-AF97-106AFDC6C65A}"/>
    <cellStyle name="Normal 8 3 3 8 2" xfId="13209" xr:uid="{87037844-103F-4128-B42A-23D5F5F877FC}"/>
    <cellStyle name="Normal 8 3 3 8 2 2" xfId="30149" xr:uid="{F0AE1547-412F-48F5-BCAE-DC7F8633FC3D}"/>
    <cellStyle name="Normal 8 3 3 8 3" xfId="21701" xr:uid="{95CA4A25-17C1-4752-8620-4C7BB7ED7EDA}"/>
    <cellStyle name="Normal 8 3 3 9" xfId="8985" xr:uid="{13F28E9E-E6EC-4702-8160-975A1475BB74}"/>
    <cellStyle name="Normal 8 3 3 9 2" xfId="25925" xr:uid="{06F4CCE3-5675-4787-8BAA-D15856F8359A}"/>
    <cellStyle name="Normal 8 3 4" xfId="703" xr:uid="{B9B25ADE-1748-435F-BDC6-87D99D79C90B}"/>
    <cellStyle name="Normal 8 3 4 2" xfId="1055" xr:uid="{E439BA19-DEC6-4FEB-A6FA-B7BA48DB8D26}"/>
    <cellStyle name="Normal 8 3 4 2 2" xfId="2117" xr:uid="{25586FA7-8E44-449D-90AD-9E73F18AEC20}"/>
    <cellStyle name="Normal 8 3 4 2 2 2" xfId="4229" xr:uid="{3D24E91E-E8F5-437A-81EE-7935AEFCC195}"/>
    <cellStyle name="Normal 8 3 4 2 2 2 2" xfId="8455" xr:uid="{0E509B83-4A50-49D8-B79B-4FCB9BDEE417}"/>
    <cellStyle name="Normal 8 3 4 2 2 2 2 2" xfId="16903" xr:uid="{295FF9A7-AF6D-4AE2-A75A-FD16EE3D1D24}"/>
    <cellStyle name="Normal 8 3 4 2 2 2 2 2 2" xfId="33843" xr:uid="{D3C4690A-E0DC-43B9-8DB1-FBD671284F7E}"/>
    <cellStyle name="Normal 8 3 4 2 2 2 2 3" xfId="25395" xr:uid="{CF0DD9E9-5F73-4306-8CB9-947D44B647C8}"/>
    <cellStyle name="Normal 8 3 4 2 2 2 3" xfId="12679" xr:uid="{9D00D456-941C-4965-A565-83A45848082B}"/>
    <cellStyle name="Normal 8 3 4 2 2 2 3 2" xfId="29619" xr:uid="{C83F5D7C-B3E2-4694-91B5-5304DA22A0E3}"/>
    <cellStyle name="Normal 8 3 4 2 2 2 4" xfId="21171" xr:uid="{0DD13697-5451-45E6-B48B-1FCAE0118EA2}"/>
    <cellStyle name="Normal 8 3 4 2 2 3" xfId="6343" xr:uid="{430E70BA-CAE9-4EDF-B127-64CDD6DC935E}"/>
    <cellStyle name="Normal 8 3 4 2 2 3 2" xfId="14791" xr:uid="{153A59C3-C741-442F-A55B-B313904EBF8B}"/>
    <cellStyle name="Normal 8 3 4 2 2 3 2 2" xfId="31731" xr:uid="{804240B4-D78F-4510-AE2B-E3F933AD46C1}"/>
    <cellStyle name="Normal 8 3 4 2 2 3 3" xfId="23283" xr:uid="{773BE6D4-649C-4BA8-BA55-C84304835739}"/>
    <cellStyle name="Normal 8 3 4 2 2 4" xfId="10567" xr:uid="{EA90BE67-D679-4A23-89DE-297B6AE59720}"/>
    <cellStyle name="Normal 8 3 4 2 2 4 2" xfId="27507" xr:uid="{8CD42255-0410-41B4-AD0A-3910A5A64010}"/>
    <cellStyle name="Normal 8 3 4 2 2 5" xfId="19059" xr:uid="{C1C13C3B-457A-4483-9A10-CBF5995A1A5D}"/>
    <cellStyle name="Normal 8 3 4 2 3" xfId="3173" xr:uid="{6A7D9E1F-16B9-47E8-8BD1-9B6195B97328}"/>
    <cellStyle name="Normal 8 3 4 2 3 2" xfId="7399" xr:uid="{DF16AF2A-A8AF-44D9-97A0-6B1B58D4E7E7}"/>
    <cellStyle name="Normal 8 3 4 2 3 2 2" xfId="15847" xr:uid="{D7EE5C6B-B2CD-49C3-AC57-C338D14B5469}"/>
    <cellStyle name="Normal 8 3 4 2 3 2 2 2" xfId="32787" xr:uid="{6CBE9FED-15C1-4E7A-BD13-DD5AF9F0A78E}"/>
    <cellStyle name="Normal 8 3 4 2 3 2 3" xfId="24339" xr:uid="{A1EE7C1D-B7F3-461E-B3FD-382DBFB9B107}"/>
    <cellStyle name="Normal 8 3 4 2 3 3" xfId="11623" xr:uid="{AFB9675C-15FA-4F51-A6F3-EDF0DD5A6BE9}"/>
    <cellStyle name="Normal 8 3 4 2 3 3 2" xfId="28563" xr:uid="{37100205-CDAB-4576-B49F-A82B249422E1}"/>
    <cellStyle name="Normal 8 3 4 2 3 4" xfId="20115" xr:uid="{7D5A4E7C-14E7-47E6-8F8D-C7EF5A490C52}"/>
    <cellStyle name="Normal 8 3 4 2 4" xfId="5287" xr:uid="{90EAB5E4-77DC-4003-9B5E-CC525E4420C6}"/>
    <cellStyle name="Normal 8 3 4 2 4 2" xfId="13735" xr:uid="{3E2F82D1-2146-4DBB-AF76-D3931C2971BB}"/>
    <cellStyle name="Normal 8 3 4 2 4 2 2" xfId="30675" xr:uid="{04F00FFC-667B-4BAF-9181-03E5D7583708}"/>
    <cellStyle name="Normal 8 3 4 2 4 3" xfId="22227" xr:uid="{40A2D20F-99BF-4881-A77D-4FCD7760B10A}"/>
    <cellStyle name="Normal 8 3 4 2 5" xfId="9511" xr:uid="{C4FFF3CD-4062-4938-A2F2-93013930842C}"/>
    <cellStyle name="Normal 8 3 4 2 5 2" xfId="26451" xr:uid="{9669FD9E-62A3-4E2A-80A2-2A50A28F4E8C}"/>
    <cellStyle name="Normal 8 3 4 2 6" xfId="18003" xr:uid="{242B3859-EFE6-49C6-9A98-436447FD4CC5}"/>
    <cellStyle name="Normal 8 3 4 3" xfId="1765" xr:uid="{23984EA8-38E3-4463-856B-C4D11F4457FC}"/>
    <cellStyle name="Normal 8 3 4 3 2" xfId="3877" xr:uid="{8E52A4CE-DEBA-4275-94FB-F784C21E3A6F}"/>
    <cellStyle name="Normal 8 3 4 3 2 2" xfId="8103" xr:uid="{644E1864-EA49-4B87-BFB4-4036B80FD6AC}"/>
    <cellStyle name="Normal 8 3 4 3 2 2 2" xfId="16551" xr:uid="{381ABC4A-A010-4A87-8780-683FC0B82E33}"/>
    <cellStyle name="Normal 8 3 4 3 2 2 2 2" xfId="33491" xr:uid="{18725DEC-4721-4414-9537-F31CD5572B71}"/>
    <cellStyle name="Normal 8 3 4 3 2 2 3" xfId="25043" xr:uid="{9E406439-A3C2-4A87-B5FF-7C077C71EF69}"/>
    <cellStyle name="Normal 8 3 4 3 2 3" xfId="12327" xr:uid="{489DC323-FF3B-44F1-8A70-335023019DCB}"/>
    <cellStyle name="Normal 8 3 4 3 2 3 2" xfId="29267" xr:uid="{2C740ABD-08E9-45BC-99DB-7AE118E4F2D9}"/>
    <cellStyle name="Normal 8 3 4 3 2 4" xfId="20819" xr:uid="{756AD8AA-B12E-4F8D-AE86-60ADE1ACA400}"/>
    <cellStyle name="Normal 8 3 4 3 3" xfId="5991" xr:uid="{4AB95131-F44C-4BB2-AC22-13F28C5C71E6}"/>
    <cellStyle name="Normal 8 3 4 3 3 2" xfId="14439" xr:uid="{A17A9C38-C93C-4C19-B379-6C2479AC4FE1}"/>
    <cellStyle name="Normal 8 3 4 3 3 2 2" xfId="31379" xr:uid="{FDE4AF0E-58B3-4CD9-8553-30B56E247674}"/>
    <cellStyle name="Normal 8 3 4 3 3 3" xfId="22931" xr:uid="{545FC4C2-3D71-4BBC-80B1-652E02250BF5}"/>
    <cellStyle name="Normal 8 3 4 3 4" xfId="10215" xr:uid="{B76D09B0-2D2D-4A47-9B48-9BAA0A83157F}"/>
    <cellStyle name="Normal 8 3 4 3 4 2" xfId="27155" xr:uid="{7DDDEAF8-DC01-498A-B596-07A0853FAB4C}"/>
    <cellStyle name="Normal 8 3 4 3 5" xfId="18707" xr:uid="{4F1F07FE-9799-4146-BA53-4295F2B531F9}"/>
    <cellStyle name="Normal 8 3 4 4" xfId="2821" xr:uid="{A84B6707-FB11-41BE-9D15-820956038412}"/>
    <cellStyle name="Normal 8 3 4 4 2" xfId="7047" xr:uid="{ABA93419-863F-40C7-A344-9B3B7428A887}"/>
    <cellStyle name="Normal 8 3 4 4 2 2" xfId="15495" xr:uid="{CC2DCD62-2378-4BF2-9898-75A2D4B3BC08}"/>
    <cellStyle name="Normal 8 3 4 4 2 2 2" xfId="32435" xr:uid="{A12EFFBA-7052-4762-AA04-6A73A46944FF}"/>
    <cellStyle name="Normal 8 3 4 4 2 3" xfId="23987" xr:uid="{11A44A13-97FC-4199-8BAB-F31B4BA9E646}"/>
    <cellStyle name="Normal 8 3 4 4 3" xfId="11271" xr:uid="{F1F16D30-1862-440F-BF3D-9235DCFB5CFC}"/>
    <cellStyle name="Normal 8 3 4 4 3 2" xfId="28211" xr:uid="{97C4D39F-3C0C-4036-9B71-97ED5C58F1BE}"/>
    <cellStyle name="Normal 8 3 4 4 4" xfId="19763" xr:uid="{096B0B6C-21AE-4E11-9B7D-E2422111FE2F}"/>
    <cellStyle name="Normal 8 3 4 5" xfId="4935" xr:uid="{D4ABF139-AB54-4448-959F-5B162CEF28E2}"/>
    <cellStyle name="Normal 8 3 4 5 2" xfId="13383" xr:uid="{24EBCDE5-E841-433E-B661-27406ECE632A}"/>
    <cellStyle name="Normal 8 3 4 5 2 2" xfId="30323" xr:uid="{DE537C1A-E12C-4D64-AA11-9D4743B2DADE}"/>
    <cellStyle name="Normal 8 3 4 5 3" xfId="21875" xr:uid="{E2917D9A-1C09-4052-9950-E4E0AA0D19E2}"/>
    <cellStyle name="Normal 8 3 4 6" xfId="9159" xr:uid="{EFED0A47-C82A-470B-83F1-59A5393CAA75}"/>
    <cellStyle name="Normal 8 3 4 6 2" xfId="26099" xr:uid="{9D158C35-19DE-45AE-B2F0-3DB2394C89E9}"/>
    <cellStyle name="Normal 8 3 4 7" xfId="17651" xr:uid="{7328B9F9-44E4-4BA5-90AE-274105D6F4A3}"/>
    <cellStyle name="Normal 8 3 5" xfId="879" xr:uid="{177667DE-B514-4871-8CB5-651E11E7E58A}"/>
    <cellStyle name="Normal 8 3 5 2" xfId="1941" xr:uid="{B3BB6F9D-C2DE-4882-A2E6-048B32864309}"/>
    <cellStyle name="Normal 8 3 5 2 2" xfId="4053" xr:uid="{DF9F31E8-1E2D-468E-B6A0-C95786B292B6}"/>
    <cellStyle name="Normal 8 3 5 2 2 2" xfId="8279" xr:uid="{31B14FD3-F167-4D50-B9B6-6176DA12A42F}"/>
    <cellStyle name="Normal 8 3 5 2 2 2 2" xfId="16727" xr:uid="{38CA393A-AC30-439C-8818-AC1D7B6E13F7}"/>
    <cellStyle name="Normal 8 3 5 2 2 2 2 2" xfId="33667" xr:uid="{829B9D6D-8418-4ACD-AF27-29694C430CA6}"/>
    <cellStyle name="Normal 8 3 5 2 2 2 3" xfId="25219" xr:uid="{E51E72B8-6129-44D4-AB55-DF0226ED9F43}"/>
    <cellStyle name="Normal 8 3 5 2 2 3" xfId="12503" xr:uid="{E9AF8E90-85C9-40DD-ABF1-619684174C02}"/>
    <cellStyle name="Normal 8 3 5 2 2 3 2" xfId="29443" xr:uid="{152854C5-E11F-4969-9C3A-B3C09E582FD2}"/>
    <cellStyle name="Normal 8 3 5 2 2 4" xfId="20995" xr:uid="{037747A3-CC4E-4DAC-BBB8-BB475D605778}"/>
    <cellStyle name="Normal 8 3 5 2 3" xfId="6167" xr:uid="{77CADB14-6164-4B14-9A3B-BB0A6850CE19}"/>
    <cellStyle name="Normal 8 3 5 2 3 2" xfId="14615" xr:uid="{B5C5AFBF-82DD-4AF5-A378-42A963489840}"/>
    <cellStyle name="Normal 8 3 5 2 3 2 2" xfId="31555" xr:uid="{CDAA2642-B942-485D-9EDE-A16BA754EDE6}"/>
    <cellStyle name="Normal 8 3 5 2 3 3" xfId="23107" xr:uid="{31485E03-D0B4-4961-8CDE-DBA0B61D3BA6}"/>
    <cellStyle name="Normal 8 3 5 2 4" xfId="10391" xr:uid="{1DC7CA07-D0BD-451F-BD09-E558A7C6B849}"/>
    <cellStyle name="Normal 8 3 5 2 4 2" xfId="27331" xr:uid="{BF6CD2B1-E491-40FF-88DC-626CFF2779D1}"/>
    <cellStyle name="Normal 8 3 5 2 5" xfId="18883" xr:uid="{844BC57C-AD00-408F-B8C3-BDF2F1679913}"/>
    <cellStyle name="Normal 8 3 5 3" xfId="2997" xr:uid="{D3E53A09-4020-4B2E-8387-B8A8FED57A3B}"/>
    <cellStyle name="Normal 8 3 5 3 2" xfId="7223" xr:uid="{539CAE89-17C8-4D62-8D04-183E1960E03B}"/>
    <cellStyle name="Normal 8 3 5 3 2 2" xfId="15671" xr:uid="{3AD45EB1-D3B7-47D5-A421-65ADDA809743}"/>
    <cellStyle name="Normal 8 3 5 3 2 2 2" xfId="32611" xr:uid="{50FDB790-34E2-4C31-885E-C4E3641C35CF}"/>
    <cellStyle name="Normal 8 3 5 3 2 3" xfId="24163" xr:uid="{28DA563E-3560-4F3F-8B83-D07B824595F6}"/>
    <cellStyle name="Normal 8 3 5 3 3" xfId="11447" xr:uid="{3F788BA5-37C3-41ED-A2E0-160FC3D3CD7F}"/>
    <cellStyle name="Normal 8 3 5 3 3 2" xfId="28387" xr:uid="{DA658068-3DCB-44A5-9AA9-E9589DF53712}"/>
    <cellStyle name="Normal 8 3 5 3 4" xfId="19939" xr:uid="{D2131DBA-E708-496E-865E-3F8DF2B1BDE6}"/>
    <cellStyle name="Normal 8 3 5 4" xfId="5111" xr:uid="{F601C967-C1DB-4240-B42C-C030E1F326DF}"/>
    <cellStyle name="Normal 8 3 5 4 2" xfId="13559" xr:uid="{F4961D00-F1EC-44D1-9A9C-AA6A2428550F}"/>
    <cellStyle name="Normal 8 3 5 4 2 2" xfId="30499" xr:uid="{BCCE1FED-15DD-419F-83FF-ECCCCC1FA934}"/>
    <cellStyle name="Normal 8 3 5 4 3" xfId="22051" xr:uid="{ED26D8FF-5264-4CBA-BEE0-E7EDE4FED6FA}"/>
    <cellStyle name="Normal 8 3 5 5" xfId="9335" xr:uid="{309C9480-8428-4A14-BDCA-FCF4CF76BA95}"/>
    <cellStyle name="Normal 8 3 5 5 2" xfId="26275" xr:uid="{8C308565-0B8B-4920-B923-3716A716E731}"/>
    <cellStyle name="Normal 8 3 5 6" xfId="17827" xr:uid="{0CF454CF-D942-45F5-B0C8-942CCC24187D}"/>
    <cellStyle name="Normal 8 3 6" xfId="1231" xr:uid="{E467819D-3B3B-492A-88CC-4F8D802179BC}"/>
    <cellStyle name="Normal 8 3 6 2" xfId="2293" xr:uid="{E3AFC75D-14B7-415B-858C-F1344F6BE758}"/>
    <cellStyle name="Normal 8 3 6 2 2" xfId="4405" xr:uid="{84A45F1B-536D-4001-94D9-E6C962D495DF}"/>
    <cellStyle name="Normal 8 3 6 2 2 2" xfId="8631" xr:uid="{9C3A7ADB-EFD9-4D5F-B8BE-998038EB864B}"/>
    <cellStyle name="Normal 8 3 6 2 2 2 2" xfId="17079" xr:uid="{D2CD1E58-4B63-4DD3-81CB-B89FAB46369C}"/>
    <cellStyle name="Normal 8 3 6 2 2 2 2 2" xfId="34019" xr:uid="{437B1388-4CF0-48E1-8494-A01A561A616D}"/>
    <cellStyle name="Normal 8 3 6 2 2 2 3" xfId="25571" xr:uid="{58F3AA0F-5C78-4EC5-A80E-3D5620DE2367}"/>
    <cellStyle name="Normal 8 3 6 2 2 3" xfId="12855" xr:uid="{301463BF-12B4-4D03-B751-4513ACD3E2F7}"/>
    <cellStyle name="Normal 8 3 6 2 2 3 2" xfId="29795" xr:uid="{E2A3A95A-D121-4711-A283-BC3C348A2FD4}"/>
    <cellStyle name="Normal 8 3 6 2 2 4" xfId="21347" xr:uid="{B4CE372C-4457-4ADA-8FD3-E1D733F7A51F}"/>
    <cellStyle name="Normal 8 3 6 2 3" xfId="6519" xr:uid="{75829EFC-80EE-4B6F-9BC7-ED2C3B5FDF0D}"/>
    <cellStyle name="Normal 8 3 6 2 3 2" xfId="14967" xr:uid="{0B184E5C-64E5-4F60-BBEF-9C18985C5E38}"/>
    <cellStyle name="Normal 8 3 6 2 3 2 2" xfId="31907" xr:uid="{C68E8B93-BE8F-4997-9A75-8B97CFBD0A9A}"/>
    <cellStyle name="Normal 8 3 6 2 3 3" xfId="23459" xr:uid="{F8967090-4102-42B1-BCEA-13CA51743CF7}"/>
    <cellStyle name="Normal 8 3 6 2 4" xfId="10743" xr:uid="{EDBA8AA7-B43A-4134-BE8A-3AB23E08D3AB}"/>
    <cellStyle name="Normal 8 3 6 2 4 2" xfId="27683" xr:uid="{D56C2655-090B-4114-99E9-8636A843A0C5}"/>
    <cellStyle name="Normal 8 3 6 2 5" xfId="19235" xr:uid="{A9E30AC5-8E5C-4FBE-9360-03B0B0E99951}"/>
    <cellStyle name="Normal 8 3 6 3" xfId="3349" xr:uid="{192ABED1-6A62-429A-A07D-B70C7B59C4C1}"/>
    <cellStyle name="Normal 8 3 6 3 2" xfId="7575" xr:uid="{A26E22D7-7C31-4317-813E-E87B6E5CFEDC}"/>
    <cellStyle name="Normal 8 3 6 3 2 2" xfId="16023" xr:uid="{01181567-4119-4053-A4F0-27A39B5FA5ED}"/>
    <cellStyle name="Normal 8 3 6 3 2 2 2" xfId="32963" xr:uid="{C03974E4-69E7-4C7D-A61F-2690ECA17533}"/>
    <cellStyle name="Normal 8 3 6 3 2 3" xfId="24515" xr:uid="{72C09A72-67A2-4911-BCA5-24B835085E26}"/>
    <cellStyle name="Normal 8 3 6 3 3" xfId="11799" xr:uid="{77202484-CA1D-4CAC-A889-296A45BE67F2}"/>
    <cellStyle name="Normal 8 3 6 3 3 2" xfId="28739" xr:uid="{28890FFC-7BA5-4BEB-8B8E-919AB0BF4B9C}"/>
    <cellStyle name="Normal 8 3 6 3 4" xfId="20291" xr:uid="{DEB98269-2742-4BC9-8132-9D1FDDA57277}"/>
    <cellStyle name="Normal 8 3 6 4" xfId="5463" xr:uid="{2A4A8A19-32DF-4009-9098-122FFE520C82}"/>
    <cellStyle name="Normal 8 3 6 4 2" xfId="13911" xr:uid="{28E3C00C-889F-439F-9D8E-852548AD7E81}"/>
    <cellStyle name="Normal 8 3 6 4 2 2" xfId="30851" xr:uid="{CAD8AEC7-960F-4AE1-AFE4-DE18566770CD}"/>
    <cellStyle name="Normal 8 3 6 4 3" xfId="22403" xr:uid="{5BA782F8-88E7-4515-9D48-CDCB79AF6854}"/>
    <cellStyle name="Normal 8 3 6 5" xfId="9687" xr:uid="{921FB6E1-5289-4F3B-B9F2-9036A37020F5}"/>
    <cellStyle name="Normal 8 3 6 5 2" xfId="26627" xr:uid="{D955FBF2-8B81-4012-BDFB-42A37BA62C40}"/>
    <cellStyle name="Normal 8 3 6 6" xfId="18179" xr:uid="{3D9A9404-7905-40AE-B75E-3C7462775723}"/>
    <cellStyle name="Normal 8 3 7" xfId="1413" xr:uid="{B9DD06B1-BECB-4D19-B7F0-C282D61E0C33}"/>
    <cellStyle name="Normal 8 3 7 2" xfId="2469" xr:uid="{4432FC83-4F4E-4635-A9ED-0C650BDE4D67}"/>
    <cellStyle name="Normal 8 3 7 2 2" xfId="4581" xr:uid="{D1BCE2B4-D6EE-40F8-ABF2-02CB83BB6AE0}"/>
    <cellStyle name="Normal 8 3 7 2 2 2" xfId="8807" xr:uid="{14C0E4C6-855D-4559-92C8-936BCBE0F835}"/>
    <cellStyle name="Normal 8 3 7 2 2 2 2" xfId="17255" xr:uid="{13C7E60E-2190-4411-AEA9-5C2371694095}"/>
    <cellStyle name="Normal 8 3 7 2 2 2 2 2" xfId="34195" xr:uid="{60FA57EB-C9A4-4ADE-BC8B-89FD7DB787F5}"/>
    <cellStyle name="Normal 8 3 7 2 2 2 3" xfId="25747" xr:uid="{39E14D50-DEAF-4855-8AF2-4724E777C7EA}"/>
    <cellStyle name="Normal 8 3 7 2 2 3" xfId="13031" xr:uid="{7C3728BE-A358-4841-8718-48324A261360}"/>
    <cellStyle name="Normal 8 3 7 2 2 3 2" xfId="29971" xr:uid="{7A82446D-14FF-41ED-9E30-5396A89E37BF}"/>
    <cellStyle name="Normal 8 3 7 2 2 4" xfId="21523" xr:uid="{715EB178-907D-402F-AA58-EDAE00FBDEB3}"/>
    <cellStyle name="Normal 8 3 7 2 3" xfId="6695" xr:uid="{65CF32A3-4FB9-4AF3-9601-E8CF1FE0D884}"/>
    <cellStyle name="Normal 8 3 7 2 3 2" xfId="15143" xr:uid="{B6F94258-51A8-4FB0-94AB-CA276EADA6C8}"/>
    <cellStyle name="Normal 8 3 7 2 3 2 2" xfId="32083" xr:uid="{B3D9F9B0-BE87-4F10-98DF-7B2C4374E91F}"/>
    <cellStyle name="Normal 8 3 7 2 3 3" xfId="23635" xr:uid="{0DECCE6F-ACE0-4BD7-8BB2-DD5CDAF02F1B}"/>
    <cellStyle name="Normal 8 3 7 2 4" xfId="10919" xr:uid="{34081D97-9A9F-4B63-B6AC-1C3030984D38}"/>
    <cellStyle name="Normal 8 3 7 2 4 2" xfId="27859" xr:uid="{ADEF4D4C-FB34-4FD7-A31C-24088FE5D786}"/>
    <cellStyle name="Normal 8 3 7 2 5" xfId="19411" xr:uid="{80CE2ABC-2204-4B09-BF65-985039DE67F0}"/>
    <cellStyle name="Normal 8 3 7 3" xfId="3525" xr:uid="{778520B0-9033-4E05-A880-D6450DE42205}"/>
    <cellStyle name="Normal 8 3 7 3 2" xfId="7751" xr:uid="{62B66780-D429-4DAB-8930-0D0C1E3DE64C}"/>
    <cellStyle name="Normal 8 3 7 3 2 2" xfId="16199" xr:uid="{5B2211DB-ADB2-4B84-B3D9-7B23546F1B02}"/>
    <cellStyle name="Normal 8 3 7 3 2 2 2" xfId="33139" xr:uid="{9EA8E550-BA72-4CA1-96B7-8FB1634F39A4}"/>
    <cellStyle name="Normal 8 3 7 3 2 3" xfId="24691" xr:uid="{5F1F903E-A122-4DBE-A1BA-7CF33E3A44E6}"/>
    <cellStyle name="Normal 8 3 7 3 3" xfId="11975" xr:uid="{99887BED-44D1-4B44-83CB-DFA8DE83575C}"/>
    <cellStyle name="Normal 8 3 7 3 3 2" xfId="28915" xr:uid="{13FF6F71-FFA7-447D-8D4C-086F3725BDFD}"/>
    <cellStyle name="Normal 8 3 7 3 4" xfId="20467" xr:uid="{51E6094A-A3F4-4CD3-90C6-3A8F433AFE89}"/>
    <cellStyle name="Normal 8 3 7 4" xfId="5639" xr:uid="{2766A337-2440-485A-80C8-D3750CE6A9E7}"/>
    <cellStyle name="Normal 8 3 7 4 2" xfId="14087" xr:uid="{01E48DCC-2C52-4ACE-9696-622B0CB8E492}"/>
    <cellStyle name="Normal 8 3 7 4 2 2" xfId="31027" xr:uid="{A835CC66-8122-4053-9DD8-7A6364733C18}"/>
    <cellStyle name="Normal 8 3 7 4 3" xfId="22579" xr:uid="{A448887F-BEB3-43DB-A8DD-702EA880AA8C}"/>
    <cellStyle name="Normal 8 3 7 5" xfId="9863" xr:uid="{053D4054-F485-46CC-89FC-077779A3A81E}"/>
    <cellStyle name="Normal 8 3 7 5 2" xfId="26803" xr:uid="{02545927-E302-4CC8-B228-C221A4DCF08E}"/>
    <cellStyle name="Normal 8 3 7 6" xfId="18355" xr:uid="{498FDC4C-04AD-4714-B60E-4376A43B1AAA}"/>
    <cellStyle name="Normal 8 3 8" xfId="1589" xr:uid="{0F9A32C2-9CAA-479E-B802-5865345ED9B7}"/>
    <cellStyle name="Normal 8 3 8 2" xfId="3701" xr:uid="{C3048A5A-535F-48BF-9FB3-5DBD1BA86D5E}"/>
    <cellStyle name="Normal 8 3 8 2 2" xfId="7927" xr:uid="{15D1E0C2-CFA9-4E82-B95B-32229E1688E1}"/>
    <cellStyle name="Normal 8 3 8 2 2 2" xfId="16375" xr:uid="{33862943-4F78-4D18-AEBF-2066B9150FC0}"/>
    <cellStyle name="Normal 8 3 8 2 2 2 2" xfId="33315" xr:uid="{5E8E4B7B-075D-41C3-9A69-229E6528279C}"/>
    <cellStyle name="Normal 8 3 8 2 2 3" xfId="24867" xr:uid="{382777FB-A404-4B45-BD11-CA7BA048E826}"/>
    <cellStyle name="Normal 8 3 8 2 3" xfId="12151" xr:uid="{732CA13E-3E05-4589-AEA4-00683BBB70A4}"/>
    <cellStyle name="Normal 8 3 8 2 3 2" xfId="29091" xr:uid="{47E128FD-5114-4AE9-9B1E-0E447DCD31AA}"/>
    <cellStyle name="Normal 8 3 8 2 4" xfId="20643" xr:uid="{C723D246-FDA8-4C7D-B75B-69DE0559D22D}"/>
    <cellStyle name="Normal 8 3 8 3" xfId="5815" xr:uid="{6C670D26-E0F6-4C33-94C0-9A9BA6CAD8C7}"/>
    <cellStyle name="Normal 8 3 8 3 2" xfId="14263" xr:uid="{988696E8-4543-4504-8AB0-7BFE68F52512}"/>
    <cellStyle name="Normal 8 3 8 3 2 2" xfId="31203" xr:uid="{81320FBE-80DA-42E5-8C0D-5D1199FBDD59}"/>
    <cellStyle name="Normal 8 3 8 3 3" xfId="22755" xr:uid="{E7D9F2A3-4A80-4BEA-9AB6-87B40F75C1CF}"/>
    <cellStyle name="Normal 8 3 8 4" xfId="10039" xr:uid="{E10306E3-A083-4658-988C-443C4EF2521C}"/>
    <cellStyle name="Normal 8 3 8 4 2" xfId="26979" xr:uid="{341103C6-55E1-4FCF-AF29-FF673ADADECD}"/>
    <cellStyle name="Normal 8 3 8 5" xfId="18531" xr:uid="{F3ADA194-B52A-44FC-A2E5-7CC40DB73321}"/>
    <cellStyle name="Normal 8 3 9" xfId="2645" xr:uid="{36BCF8A0-B1EE-43B8-8F74-5FB4E43B3FBC}"/>
    <cellStyle name="Normal 8 3 9 2" xfId="6871" xr:uid="{8167B770-1525-45FA-8285-FA9391EAC995}"/>
    <cellStyle name="Normal 8 3 9 2 2" xfId="15319" xr:uid="{AD931FAA-1E37-4E73-8465-8954A82D15B5}"/>
    <cellStyle name="Normal 8 3 9 2 2 2" xfId="32259" xr:uid="{81A215BE-A67D-4420-9A76-34601A727314}"/>
    <cellStyle name="Normal 8 3 9 2 3" xfId="23811" xr:uid="{A10BC3A6-D668-4559-9115-AA2441B0AC42}"/>
    <cellStyle name="Normal 8 3 9 3" xfId="11095" xr:uid="{B3C273C7-1F76-4A94-A8CC-18801F10F5B0}"/>
    <cellStyle name="Normal 8 3 9 3 2" xfId="28035" xr:uid="{24F69350-6565-4D69-9D02-944C1B2C9667}"/>
    <cellStyle name="Normal 8 3 9 4" xfId="19587" xr:uid="{2A7F0C4F-28B8-45FC-8B49-40FB127822B3}"/>
    <cellStyle name="Normal 8 4" xfId="414" xr:uid="{8CAA75BF-0201-4FFB-B60B-A42F5ADF9B57}"/>
    <cellStyle name="Normal 8 5" xfId="415" xr:uid="{E8BD120D-7127-4426-B520-274900134087}"/>
    <cellStyle name="Normal 8 5 10" xfId="17478" xr:uid="{1DB77316-F298-4EE0-8E8C-EE472313FF3E}"/>
    <cellStyle name="Normal 8 5 2" xfId="706" xr:uid="{E7083976-3E4B-45F4-93B4-091E8FFC6286}"/>
    <cellStyle name="Normal 8 5 2 2" xfId="1058" xr:uid="{01D22DC6-D50B-4D44-8409-E61E6838A9FB}"/>
    <cellStyle name="Normal 8 5 2 2 2" xfId="2120" xr:uid="{BFF97A90-4048-4DB9-80AD-C00F47E66202}"/>
    <cellStyle name="Normal 8 5 2 2 2 2" xfId="4232" xr:uid="{D1044239-DAFA-42A4-9CDA-CE135CAFA9A7}"/>
    <cellStyle name="Normal 8 5 2 2 2 2 2" xfId="8458" xr:uid="{6A5E9CA8-28F2-49A5-919C-2A74040807C1}"/>
    <cellStyle name="Normal 8 5 2 2 2 2 2 2" xfId="16906" xr:uid="{E1ED6D95-164C-449C-9A25-964665C7510B}"/>
    <cellStyle name="Normal 8 5 2 2 2 2 2 2 2" xfId="33846" xr:uid="{84182B3F-638C-4DFC-9340-3F814B87DC99}"/>
    <cellStyle name="Normal 8 5 2 2 2 2 2 3" xfId="25398" xr:uid="{7D04D219-796A-4135-9409-EA3E414AF244}"/>
    <cellStyle name="Normal 8 5 2 2 2 2 3" xfId="12682" xr:uid="{596625EF-4BBF-4A8A-BC0A-4D1C78860AF5}"/>
    <cellStyle name="Normal 8 5 2 2 2 2 3 2" xfId="29622" xr:uid="{282A8923-B8FA-43F0-9200-E5CAC79DE98D}"/>
    <cellStyle name="Normal 8 5 2 2 2 2 4" xfId="21174" xr:uid="{BDB41502-7783-4C84-BB84-5051AA5BA053}"/>
    <cellStyle name="Normal 8 5 2 2 2 3" xfId="6346" xr:uid="{D48FA17A-E63B-4DB3-A310-90EB8B0958FE}"/>
    <cellStyle name="Normal 8 5 2 2 2 3 2" xfId="14794" xr:uid="{683FEABB-6B0A-4EAB-B2CB-3ED5BEC852C1}"/>
    <cellStyle name="Normal 8 5 2 2 2 3 2 2" xfId="31734" xr:uid="{08D83E7B-1659-48EC-8E66-BF5D7EE23DCD}"/>
    <cellStyle name="Normal 8 5 2 2 2 3 3" xfId="23286" xr:uid="{21CC603D-2DD7-4D40-975B-025B5B32F6D1}"/>
    <cellStyle name="Normal 8 5 2 2 2 4" xfId="10570" xr:uid="{55F740C4-A8B6-4143-A58B-157230C40C46}"/>
    <cellStyle name="Normal 8 5 2 2 2 4 2" xfId="27510" xr:uid="{AF54056C-A2B7-469B-8C5D-E5F24908100E}"/>
    <cellStyle name="Normal 8 5 2 2 2 5" xfId="19062" xr:uid="{BE0F4D04-6451-4469-8BF3-C9DAF3C0A3DA}"/>
    <cellStyle name="Normal 8 5 2 2 3" xfId="3176" xr:uid="{DD279A20-1999-4A6E-9BB2-6277DEF30984}"/>
    <cellStyle name="Normal 8 5 2 2 3 2" xfId="7402" xr:uid="{7E892565-761D-4FB3-A06D-0062F2E37C3F}"/>
    <cellStyle name="Normal 8 5 2 2 3 2 2" xfId="15850" xr:uid="{7AC5A41C-CE04-47C0-AD8A-85789EF10D87}"/>
    <cellStyle name="Normal 8 5 2 2 3 2 2 2" xfId="32790" xr:uid="{924B0E1A-EE40-453B-8B32-A861F1029BD4}"/>
    <cellStyle name="Normal 8 5 2 2 3 2 3" xfId="24342" xr:uid="{054440EB-BCC8-4365-B5E0-34249854E507}"/>
    <cellStyle name="Normal 8 5 2 2 3 3" xfId="11626" xr:uid="{849EE58E-5306-4FF1-8D79-D7FB9B5963D5}"/>
    <cellStyle name="Normal 8 5 2 2 3 3 2" xfId="28566" xr:uid="{B2A74AC3-2523-43E3-A60E-04B0DAE2A9A7}"/>
    <cellStyle name="Normal 8 5 2 2 3 4" xfId="20118" xr:uid="{5C300576-3928-467C-BC91-B06FE5E0C219}"/>
    <cellStyle name="Normal 8 5 2 2 4" xfId="5290" xr:uid="{5AB68116-38DF-43EF-B464-2086FE0EF8F8}"/>
    <cellStyle name="Normal 8 5 2 2 4 2" xfId="13738" xr:uid="{6EE9ECEE-5786-4CCA-9345-0D29D8BC1BA4}"/>
    <cellStyle name="Normal 8 5 2 2 4 2 2" xfId="30678" xr:uid="{C9960AD6-EDE0-4B51-8C33-689AB5D10EA4}"/>
    <cellStyle name="Normal 8 5 2 2 4 3" xfId="22230" xr:uid="{39DB435B-C397-45F6-B15D-5AAC31D8CB9C}"/>
    <cellStyle name="Normal 8 5 2 2 5" xfId="9514" xr:uid="{E037E6D1-C117-491F-8BEB-D8BE3BE6EE02}"/>
    <cellStyle name="Normal 8 5 2 2 5 2" xfId="26454" xr:uid="{F10E56DC-2E3B-4426-8341-DB1FAC7AFEE1}"/>
    <cellStyle name="Normal 8 5 2 2 6" xfId="18006" xr:uid="{84D1C060-54D1-49CC-AF7E-C918E0C59711}"/>
    <cellStyle name="Normal 8 5 2 3" xfId="1768" xr:uid="{AE580135-E4F4-4BFF-9EC1-BBB9A059A680}"/>
    <cellStyle name="Normal 8 5 2 3 2" xfId="3880" xr:uid="{E58CD7A0-90B3-4D9C-859C-1664C8172A21}"/>
    <cellStyle name="Normal 8 5 2 3 2 2" xfId="8106" xr:uid="{2555CF1E-50E5-4B72-87BA-158F664C5B6D}"/>
    <cellStyle name="Normal 8 5 2 3 2 2 2" xfId="16554" xr:uid="{E03B1C9E-10FA-48D8-80D7-C43780C55653}"/>
    <cellStyle name="Normal 8 5 2 3 2 2 2 2" xfId="33494" xr:uid="{C31FD04F-EE19-45EA-BE55-C00D90111FBC}"/>
    <cellStyle name="Normal 8 5 2 3 2 2 3" xfId="25046" xr:uid="{BBB4DD7F-7D57-44A5-AA35-5D317C3D76F5}"/>
    <cellStyle name="Normal 8 5 2 3 2 3" xfId="12330" xr:uid="{FB737F9C-18D6-480B-9046-393A1F891771}"/>
    <cellStyle name="Normal 8 5 2 3 2 3 2" xfId="29270" xr:uid="{CA1C935C-1246-4A80-96EC-0E377138DC5D}"/>
    <cellStyle name="Normal 8 5 2 3 2 4" xfId="20822" xr:uid="{10BECBD9-F41F-4821-9E91-5D12DD6D1467}"/>
    <cellStyle name="Normal 8 5 2 3 3" xfId="5994" xr:uid="{BD284053-1193-4F48-B6AF-F06E55AEB794}"/>
    <cellStyle name="Normal 8 5 2 3 3 2" xfId="14442" xr:uid="{F2B051F0-7FB2-473A-8C6D-D83E2325DFBB}"/>
    <cellStyle name="Normal 8 5 2 3 3 2 2" xfId="31382" xr:uid="{34119DBF-02DA-4C00-8DD9-C90006FC82A2}"/>
    <cellStyle name="Normal 8 5 2 3 3 3" xfId="22934" xr:uid="{4F0B523F-A541-446E-8C4E-889D0BA2418E}"/>
    <cellStyle name="Normal 8 5 2 3 4" xfId="10218" xr:uid="{AA43D35F-282E-4106-9B26-463C7CE882C3}"/>
    <cellStyle name="Normal 8 5 2 3 4 2" xfId="27158" xr:uid="{DC37E4A3-FBAC-471D-936F-55C89CC136C7}"/>
    <cellStyle name="Normal 8 5 2 3 5" xfId="18710" xr:uid="{A6494652-4FE6-4BF0-87E1-F46C02D3AC20}"/>
    <cellStyle name="Normal 8 5 2 4" xfId="2824" xr:uid="{7C407532-6FA8-4F39-A230-6ADCA389DAFD}"/>
    <cellStyle name="Normal 8 5 2 4 2" xfId="7050" xr:uid="{A825A9BC-19D2-4FCD-A57A-7D6E10029C9B}"/>
    <cellStyle name="Normal 8 5 2 4 2 2" xfId="15498" xr:uid="{D91FC337-AA17-44FD-BC24-31A55B82A755}"/>
    <cellStyle name="Normal 8 5 2 4 2 2 2" xfId="32438" xr:uid="{68B14F05-6BE0-4A69-959B-F0C9D198B66D}"/>
    <cellStyle name="Normal 8 5 2 4 2 3" xfId="23990" xr:uid="{5D5C58FB-4F3E-48B6-A52F-DF2A71F2BBF3}"/>
    <cellStyle name="Normal 8 5 2 4 3" xfId="11274" xr:uid="{D0B4B7DB-2EA0-418C-8E0E-0C2DCBE01D81}"/>
    <cellStyle name="Normal 8 5 2 4 3 2" xfId="28214" xr:uid="{E7A4FFF7-B445-45E4-A489-5729A3562770}"/>
    <cellStyle name="Normal 8 5 2 4 4" xfId="19766" xr:uid="{F085E812-4A81-4A4C-BFDC-7DDD7E884F74}"/>
    <cellStyle name="Normal 8 5 2 5" xfId="4938" xr:uid="{E1BD3C24-6E29-4D91-9813-808C5A9875CA}"/>
    <cellStyle name="Normal 8 5 2 5 2" xfId="13386" xr:uid="{0B502B21-FD25-4A8E-A839-D27A853ACF16}"/>
    <cellStyle name="Normal 8 5 2 5 2 2" xfId="30326" xr:uid="{E2C2B266-A300-4F94-A469-E53534FECBF3}"/>
    <cellStyle name="Normal 8 5 2 5 3" xfId="21878" xr:uid="{9AC0D9B2-624B-4865-A641-953474D0BAF9}"/>
    <cellStyle name="Normal 8 5 2 6" xfId="9162" xr:uid="{2BFE18BA-710B-42A0-9602-31CA7CAE7985}"/>
    <cellStyle name="Normal 8 5 2 6 2" xfId="26102" xr:uid="{FC319173-5D7B-44E4-B936-D82A8FFAC65D}"/>
    <cellStyle name="Normal 8 5 2 7" xfId="17654" xr:uid="{D833FD0D-7DD6-49F1-884A-74D227D42121}"/>
    <cellStyle name="Normal 8 5 3" xfId="882" xr:uid="{CEE9AE20-427C-4203-9E81-A0269AAEDC70}"/>
    <cellStyle name="Normal 8 5 3 2" xfId="1944" xr:uid="{C38A20F8-BDFC-4172-8D5C-7AD96C247BB8}"/>
    <cellStyle name="Normal 8 5 3 2 2" xfId="4056" xr:uid="{4D968061-22C3-4173-AEC2-589ADDDCC1BD}"/>
    <cellStyle name="Normal 8 5 3 2 2 2" xfId="8282" xr:uid="{C91232FF-B87A-48D4-B480-3E38CC49A03C}"/>
    <cellStyle name="Normal 8 5 3 2 2 2 2" xfId="16730" xr:uid="{98D51CD5-B926-4939-8D4F-51BFB966CDB1}"/>
    <cellStyle name="Normal 8 5 3 2 2 2 2 2" xfId="33670" xr:uid="{F00C4D0D-3284-4AA3-9BCC-285793E474E6}"/>
    <cellStyle name="Normal 8 5 3 2 2 2 3" xfId="25222" xr:uid="{0235C217-3173-469B-BFC3-8FCCCCB3B4E8}"/>
    <cellStyle name="Normal 8 5 3 2 2 3" xfId="12506" xr:uid="{BF5B40AF-2F38-409E-B658-C45C1CAE28A7}"/>
    <cellStyle name="Normal 8 5 3 2 2 3 2" xfId="29446" xr:uid="{416E63AC-D7A1-4365-B216-9B03EDFE770C}"/>
    <cellStyle name="Normal 8 5 3 2 2 4" xfId="20998" xr:uid="{DF0BEAF7-F61C-4A18-B708-5C648783DAD8}"/>
    <cellStyle name="Normal 8 5 3 2 3" xfId="6170" xr:uid="{9B09B43A-6DAE-4BB2-B1C3-E2A7CB4A84C7}"/>
    <cellStyle name="Normal 8 5 3 2 3 2" xfId="14618" xr:uid="{3E3B2BE0-1B84-426C-9D79-70F64ABF8125}"/>
    <cellStyle name="Normal 8 5 3 2 3 2 2" xfId="31558" xr:uid="{C45B679E-A931-4CC2-BB84-80EE4BBE3218}"/>
    <cellStyle name="Normal 8 5 3 2 3 3" xfId="23110" xr:uid="{913C6944-4AF8-4287-9EDE-EC69EE38C0A0}"/>
    <cellStyle name="Normal 8 5 3 2 4" xfId="10394" xr:uid="{B160BE46-09CA-4ABA-A9C7-4C8FA7C75BE7}"/>
    <cellStyle name="Normal 8 5 3 2 4 2" xfId="27334" xr:uid="{010B5778-7C2A-47D3-A465-D1A9643BD897}"/>
    <cellStyle name="Normal 8 5 3 2 5" xfId="18886" xr:uid="{D1DEC106-E5C1-441B-A47F-2D1B7BF206A3}"/>
    <cellStyle name="Normal 8 5 3 3" xfId="3000" xr:uid="{51B7B181-8430-415F-A91F-C622614D3AD2}"/>
    <cellStyle name="Normal 8 5 3 3 2" xfId="7226" xr:uid="{5140AF53-7332-47F5-8F5D-7FB7AEE8F362}"/>
    <cellStyle name="Normal 8 5 3 3 2 2" xfId="15674" xr:uid="{A8473FE0-443E-438F-B004-3B53CD5032D8}"/>
    <cellStyle name="Normal 8 5 3 3 2 2 2" xfId="32614" xr:uid="{A07A5DA6-2F9A-4ACB-96A8-7E37DFCB76A4}"/>
    <cellStyle name="Normal 8 5 3 3 2 3" xfId="24166" xr:uid="{DBE174C5-4E85-4311-9E27-AE437CFB1E68}"/>
    <cellStyle name="Normal 8 5 3 3 3" xfId="11450" xr:uid="{730FAB07-C116-40F0-8869-CAD5D7619F7D}"/>
    <cellStyle name="Normal 8 5 3 3 3 2" xfId="28390" xr:uid="{D06EE728-A150-4E5E-868A-FAE85ED1DD87}"/>
    <cellStyle name="Normal 8 5 3 3 4" xfId="19942" xr:uid="{228ABFD5-3EFE-48C2-9F5B-536955B6157E}"/>
    <cellStyle name="Normal 8 5 3 4" xfId="5114" xr:uid="{40127CCC-5E4E-4C38-9597-718EE55CCF02}"/>
    <cellStyle name="Normal 8 5 3 4 2" xfId="13562" xr:uid="{341661D5-4808-41AA-85DE-86D2FF431BBA}"/>
    <cellStyle name="Normal 8 5 3 4 2 2" xfId="30502" xr:uid="{B26D5941-1124-4CB0-8D93-E36E12E836D4}"/>
    <cellStyle name="Normal 8 5 3 4 3" xfId="22054" xr:uid="{1FAD0E26-27ED-4571-8724-8B4C4A183B25}"/>
    <cellStyle name="Normal 8 5 3 5" xfId="9338" xr:uid="{50837B02-B202-4817-A319-8269938FAA5C}"/>
    <cellStyle name="Normal 8 5 3 5 2" xfId="26278" xr:uid="{75AB63C3-FF78-4EF3-AAA6-B006D92B330C}"/>
    <cellStyle name="Normal 8 5 3 6" xfId="17830" xr:uid="{653F13B6-BE26-484B-9573-EA0715C45528}"/>
    <cellStyle name="Normal 8 5 4" xfId="1234" xr:uid="{04731635-0661-4D15-80CD-5800351D44B8}"/>
    <cellStyle name="Normal 8 5 4 2" xfId="2296" xr:uid="{055214ED-38D2-4CC6-B1AE-2BBF4FC3374E}"/>
    <cellStyle name="Normal 8 5 4 2 2" xfId="4408" xr:uid="{DB68D34A-38EE-4E12-959E-941891E8DE32}"/>
    <cellStyle name="Normal 8 5 4 2 2 2" xfId="8634" xr:uid="{6767F614-DD91-48FA-9267-7933780BEEC5}"/>
    <cellStyle name="Normal 8 5 4 2 2 2 2" xfId="17082" xr:uid="{B63B5D82-D53E-49C4-9346-44763A1A68FA}"/>
    <cellStyle name="Normal 8 5 4 2 2 2 2 2" xfId="34022" xr:uid="{553BEE7C-5874-421F-9802-C54CB3061A2E}"/>
    <cellStyle name="Normal 8 5 4 2 2 2 3" xfId="25574" xr:uid="{E8E976EE-2471-4437-8E79-8F8E9C2372EB}"/>
    <cellStyle name="Normal 8 5 4 2 2 3" xfId="12858" xr:uid="{9F049A37-059B-4FBD-9B67-8F160007B740}"/>
    <cellStyle name="Normal 8 5 4 2 2 3 2" xfId="29798" xr:uid="{9FBDE457-A501-4003-A228-4E711F70D368}"/>
    <cellStyle name="Normal 8 5 4 2 2 4" xfId="21350" xr:uid="{6764DCAA-D040-4E1F-955A-F43AEDD0EDD5}"/>
    <cellStyle name="Normal 8 5 4 2 3" xfId="6522" xr:uid="{61874E71-6E74-42E2-954A-900337B43BB9}"/>
    <cellStyle name="Normal 8 5 4 2 3 2" xfId="14970" xr:uid="{CE073F3B-AFCE-47B8-B8F9-5440D854E678}"/>
    <cellStyle name="Normal 8 5 4 2 3 2 2" xfId="31910" xr:uid="{4D7DC9C4-82BE-4267-B6C0-0A646BE9AB75}"/>
    <cellStyle name="Normal 8 5 4 2 3 3" xfId="23462" xr:uid="{E25BE57F-95C7-4018-B02A-0FC667CC4F08}"/>
    <cellStyle name="Normal 8 5 4 2 4" xfId="10746" xr:uid="{E460D08A-AEBF-4532-AF65-B7097D035B3C}"/>
    <cellStyle name="Normal 8 5 4 2 4 2" xfId="27686" xr:uid="{A02EE0AA-2541-4DD0-9C14-CE92906CADBB}"/>
    <cellStyle name="Normal 8 5 4 2 5" xfId="19238" xr:uid="{57EC2AA7-4C26-402D-A925-A9048F1B41DD}"/>
    <cellStyle name="Normal 8 5 4 3" xfId="3352" xr:uid="{BD64C65E-0E4C-42BF-B238-A1A2E8E81169}"/>
    <cellStyle name="Normal 8 5 4 3 2" xfId="7578" xr:uid="{96B53C4B-BF63-4464-B8EB-61D4D2A5930C}"/>
    <cellStyle name="Normal 8 5 4 3 2 2" xfId="16026" xr:uid="{2A925C98-9AFF-4197-97FE-3FADB66297A8}"/>
    <cellStyle name="Normal 8 5 4 3 2 2 2" xfId="32966" xr:uid="{F6F82F16-7BFB-430F-A7CF-CCFF0B69BE24}"/>
    <cellStyle name="Normal 8 5 4 3 2 3" xfId="24518" xr:uid="{B437A72D-2AC1-44CA-AA6E-D93A65655418}"/>
    <cellStyle name="Normal 8 5 4 3 3" xfId="11802" xr:uid="{0CEA3058-A5A4-4A3F-8514-8A36CCF794D9}"/>
    <cellStyle name="Normal 8 5 4 3 3 2" xfId="28742" xr:uid="{692D0DAD-B74D-4A3F-B706-2F8DC11C3092}"/>
    <cellStyle name="Normal 8 5 4 3 4" xfId="20294" xr:uid="{2308FB42-0C9C-460E-9C78-18625055BF17}"/>
    <cellStyle name="Normal 8 5 4 4" xfId="5466" xr:uid="{5224E095-2210-4569-94FD-220874AA9F9E}"/>
    <cellStyle name="Normal 8 5 4 4 2" xfId="13914" xr:uid="{478A740A-A3E0-4EE5-9BE9-C92FC1482916}"/>
    <cellStyle name="Normal 8 5 4 4 2 2" xfId="30854" xr:uid="{DE5B7008-AD08-4B54-AF39-F27D958377B2}"/>
    <cellStyle name="Normal 8 5 4 4 3" xfId="22406" xr:uid="{D526E8F2-79E7-45A9-BA30-0D3B603B7378}"/>
    <cellStyle name="Normal 8 5 4 5" xfId="9690" xr:uid="{7838930E-923F-4470-BF1B-9A321B3B49FE}"/>
    <cellStyle name="Normal 8 5 4 5 2" xfId="26630" xr:uid="{0741B4F6-98CA-4335-A24D-153FF87802A8}"/>
    <cellStyle name="Normal 8 5 4 6" xfId="18182" xr:uid="{66E0348C-FA6E-4FED-AE46-1D94DB0110E9}"/>
    <cellStyle name="Normal 8 5 5" xfId="1416" xr:uid="{6CD30669-0A99-4DBF-865F-42F0080DC9BA}"/>
    <cellStyle name="Normal 8 5 5 2" xfId="2472" xr:uid="{602190AF-4876-4844-A1E7-649A5A18A048}"/>
    <cellStyle name="Normal 8 5 5 2 2" xfId="4584" xr:uid="{3C6E873C-9A9D-481D-91CD-6F685D272F84}"/>
    <cellStyle name="Normal 8 5 5 2 2 2" xfId="8810" xr:uid="{759D9ED6-08A5-49B0-971B-B1A3315BB355}"/>
    <cellStyle name="Normal 8 5 5 2 2 2 2" xfId="17258" xr:uid="{0F24B63B-B6D9-4F1E-9792-7F3CF089B0C3}"/>
    <cellStyle name="Normal 8 5 5 2 2 2 2 2" xfId="34198" xr:uid="{A2CCF0EE-2D5B-4D49-878D-384705285515}"/>
    <cellStyle name="Normal 8 5 5 2 2 2 3" xfId="25750" xr:uid="{1062B2FD-26ED-4822-9555-95FFB568C40D}"/>
    <cellStyle name="Normal 8 5 5 2 2 3" xfId="13034" xr:uid="{6F4AA95B-79BF-48F8-9300-DDAF46FF4E3C}"/>
    <cellStyle name="Normal 8 5 5 2 2 3 2" xfId="29974" xr:uid="{2C5CE828-30A1-479D-B83C-901340C7AA61}"/>
    <cellStyle name="Normal 8 5 5 2 2 4" xfId="21526" xr:uid="{D3326020-1D59-4CB4-893E-D2826016736F}"/>
    <cellStyle name="Normal 8 5 5 2 3" xfId="6698" xr:uid="{87871D1F-C05D-411C-B46B-206EDB5E9CD6}"/>
    <cellStyle name="Normal 8 5 5 2 3 2" xfId="15146" xr:uid="{EE3F2736-A783-4C59-8108-78B22C8416EA}"/>
    <cellStyle name="Normal 8 5 5 2 3 2 2" xfId="32086" xr:uid="{3F243E4B-3ABC-4B1B-98F2-B36A6134DE60}"/>
    <cellStyle name="Normal 8 5 5 2 3 3" xfId="23638" xr:uid="{A0A38389-B084-407C-A013-A0875BF7C936}"/>
    <cellStyle name="Normal 8 5 5 2 4" xfId="10922" xr:uid="{2DC3871A-4DD2-4186-A542-D09C8E4D8893}"/>
    <cellStyle name="Normal 8 5 5 2 4 2" xfId="27862" xr:uid="{A535192F-EC48-4CB3-B2D5-154CBAEC90F1}"/>
    <cellStyle name="Normal 8 5 5 2 5" xfId="19414" xr:uid="{DB2ED9F0-5DF3-49D7-91A1-ECEF48F41430}"/>
    <cellStyle name="Normal 8 5 5 3" xfId="3528" xr:uid="{E0ADBF03-7C9A-47A7-AE99-0706AAB4C464}"/>
    <cellStyle name="Normal 8 5 5 3 2" xfId="7754" xr:uid="{BE299473-B70D-44E3-B3A9-25DBE7FBC63D}"/>
    <cellStyle name="Normal 8 5 5 3 2 2" xfId="16202" xr:uid="{AAA99EFB-30BE-49EC-93D7-61221AB60335}"/>
    <cellStyle name="Normal 8 5 5 3 2 2 2" xfId="33142" xr:uid="{CD98A956-744A-42B4-A24D-D2C849623B2D}"/>
    <cellStyle name="Normal 8 5 5 3 2 3" xfId="24694" xr:uid="{20C31D23-588F-467B-AB4D-531D636004BC}"/>
    <cellStyle name="Normal 8 5 5 3 3" xfId="11978" xr:uid="{F1CB27E6-E3C4-4097-B585-56BBA733509B}"/>
    <cellStyle name="Normal 8 5 5 3 3 2" xfId="28918" xr:uid="{89C2BC85-9D32-4CA7-99F6-08DA7F0D2E02}"/>
    <cellStyle name="Normal 8 5 5 3 4" xfId="20470" xr:uid="{D53022DB-FA21-42BA-A02A-62B173A9A675}"/>
    <cellStyle name="Normal 8 5 5 4" xfId="5642" xr:uid="{33B295ED-3797-431C-B3DD-4F14F2D1FF1B}"/>
    <cellStyle name="Normal 8 5 5 4 2" xfId="14090" xr:uid="{F7C20074-3B5A-482A-83A4-F0EEAD46D2BA}"/>
    <cellStyle name="Normal 8 5 5 4 2 2" xfId="31030" xr:uid="{71B46276-8E14-4E07-AF37-87838483A105}"/>
    <cellStyle name="Normal 8 5 5 4 3" xfId="22582" xr:uid="{B0A0E1B1-F71F-4CDE-9E5A-C69FDC0E5EF0}"/>
    <cellStyle name="Normal 8 5 5 5" xfId="9866" xr:uid="{026AB7A0-0FBC-4C42-936C-976606B1014F}"/>
    <cellStyle name="Normal 8 5 5 5 2" xfId="26806" xr:uid="{6DE8E8FD-707D-47E1-915E-8D15FF02B2C4}"/>
    <cellStyle name="Normal 8 5 5 6" xfId="18358" xr:uid="{8E99017E-1A40-4675-9717-DB703886723C}"/>
    <cellStyle name="Normal 8 5 6" xfId="1592" xr:uid="{719EDD68-EC9C-4BBD-BA31-BB25BC7E8932}"/>
    <cellStyle name="Normal 8 5 6 2" xfId="3704" xr:uid="{3272FC0A-6C3F-47F1-ACD4-B8AC1188566E}"/>
    <cellStyle name="Normal 8 5 6 2 2" xfId="7930" xr:uid="{CD97B4E2-416A-4865-B4C1-1F34C738206E}"/>
    <cellStyle name="Normal 8 5 6 2 2 2" xfId="16378" xr:uid="{77BD1796-7A89-4E13-B3CB-FFC3A274DE30}"/>
    <cellStyle name="Normal 8 5 6 2 2 2 2" xfId="33318" xr:uid="{E1F078A9-9C68-4A7A-B9C2-297EACA1488F}"/>
    <cellStyle name="Normal 8 5 6 2 2 3" xfId="24870" xr:uid="{5151EE6F-6055-4EBB-B427-782C0AFCAA0D}"/>
    <cellStyle name="Normal 8 5 6 2 3" xfId="12154" xr:uid="{AA8FA4F8-11A6-410F-B9FD-B2A1C22568B9}"/>
    <cellStyle name="Normal 8 5 6 2 3 2" xfId="29094" xr:uid="{63510144-CA58-4AC2-8342-6F80E7B9740A}"/>
    <cellStyle name="Normal 8 5 6 2 4" xfId="20646" xr:uid="{56FAC737-2534-43BD-AE40-27D23AA52B4F}"/>
    <cellStyle name="Normal 8 5 6 3" xfId="5818" xr:uid="{46D3D0B4-87C0-482D-9048-326A011EF472}"/>
    <cellStyle name="Normal 8 5 6 3 2" xfId="14266" xr:uid="{F9ABDFAA-A769-425D-84DD-96D1A7D0CACD}"/>
    <cellStyle name="Normal 8 5 6 3 2 2" xfId="31206" xr:uid="{DB3E7D8B-6261-4D5C-AFC1-B11C8F49A9E7}"/>
    <cellStyle name="Normal 8 5 6 3 3" xfId="22758" xr:uid="{9789FA8B-1EDF-44FF-9E0D-4E8BE41B427E}"/>
    <cellStyle name="Normal 8 5 6 4" xfId="10042" xr:uid="{873EE9F2-17D4-40EF-8E25-637E20CC4581}"/>
    <cellStyle name="Normal 8 5 6 4 2" xfId="26982" xr:uid="{0064FB3D-B8F3-4CC2-8E4A-A7CEBBA48318}"/>
    <cellStyle name="Normal 8 5 6 5" xfId="18534" xr:uid="{63E526CA-5228-414A-9341-0939EAE4D886}"/>
    <cellStyle name="Normal 8 5 7" xfId="2648" xr:uid="{936488C2-5649-45B1-9391-5C56B4376D6E}"/>
    <cellStyle name="Normal 8 5 7 2" xfId="6874" xr:uid="{72DF83EC-88D8-4BD6-8BD8-41C159C3AE6D}"/>
    <cellStyle name="Normal 8 5 7 2 2" xfId="15322" xr:uid="{9B965296-D6E8-45E1-A5A1-4EBEA844F9EB}"/>
    <cellStyle name="Normal 8 5 7 2 2 2" xfId="32262" xr:uid="{BF88C4A1-A330-40AB-86E7-D710DF10A905}"/>
    <cellStyle name="Normal 8 5 7 2 3" xfId="23814" xr:uid="{5CC2DC5F-36E1-46DF-B943-415B07E7DC2F}"/>
    <cellStyle name="Normal 8 5 7 3" xfId="11098" xr:uid="{7CF43232-E354-4739-9B2B-F4B96B0453CF}"/>
    <cellStyle name="Normal 8 5 7 3 2" xfId="28038" xr:uid="{3A53A175-2357-477B-AF1F-D8D88B9E0569}"/>
    <cellStyle name="Normal 8 5 7 4" xfId="19590" xr:uid="{70CB7BC5-D70F-49AF-9E8E-2E39E8F08C30}"/>
    <cellStyle name="Normal 8 5 8" xfId="4761" xr:uid="{4C64CE89-D74F-4DBD-BB6B-EDBF5C271136}"/>
    <cellStyle name="Normal 8 5 8 2" xfId="13210" xr:uid="{096AA9CB-25EC-4548-B5E8-FB098349217E}"/>
    <cellStyle name="Normal 8 5 8 2 2" xfId="30150" xr:uid="{51C49190-A0FA-4736-9E23-37EB90A4B020}"/>
    <cellStyle name="Normal 8 5 8 3" xfId="21702" xr:uid="{29BF11C4-6191-4325-983C-304EB5FC1B06}"/>
    <cellStyle name="Normal 8 5 9" xfId="8986" xr:uid="{768B1B6C-2840-488A-BF4E-63C661F6DCC6}"/>
    <cellStyle name="Normal 8 5 9 2" xfId="25926" xr:uid="{BEFD1E72-3448-4C76-A4BB-D930D1E7E2A3}"/>
    <cellStyle name="Normal 8 6" xfId="416" xr:uid="{40C27153-7074-46DA-8294-DC3198714342}"/>
    <cellStyle name="Normal 8 6 10" xfId="17479" xr:uid="{C53232A0-9B0E-403A-8BBE-16E0461BB9FE}"/>
    <cellStyle name="Normal 8 6 2" xfId="707" xr:uid="{7BA5A14D-FEFE-4805-8F0A-E4140B748215}"/>
    <cellStyle name="Normal 8 6 2 2" xfId="1059" xr:uid="{531F6D78-69B5-49EA-9F6D-EEEB78424E2D}"/>
    <cellStyle name="Normal 8 6 2 2 2" xfId="2121" xr:uid="{36FF51F2-1212-469F-A64A-ABC47F4D7500}"/>
    <cellStyle name="Normal 8 6 2 2 2 2" xfId="4233" xr:uid="{30DEB625-7F07-42AD-9BC4-9233DD7B4532}"/>
    <cellStyle name="Normal 8 6 2 2 2 2 2" xfId="8459" xr:uid="{FD964B0D-FE19-42BB-8100-FFEFACA57E93}"/>
    <cellStyle name="Normal 8 6 2 2 2 2 2 2" xfId="16907" xr:uid="{2F3584A7-76B4-4CB8-B5A7-0827D6381FAF}"/>
    <cellStyle name="Normal 8 6 2 2 2 2 2 2 2" xfId="33847" xr:uid="{E6982CE8-3071-4091-98E0-24D5E6F1ECC7}"/>
    <cellStyle name="Normal 8 6 2 2 2 2 2 3" xfId="25399" xr:uid="{F5B5029F-064A-4FA3-8214-C82D82B1F59A}"/>
    <cellStyle name="Normal 8 6 2 2 2 2 3" xfId="12683" xr:uid="{06582E29-471B-43CF-8310-3EF5E4F1BFAD}"/>
    <cellStyle name="Normal 8 6 2 2 2 2 3 2" xfId="29623" xr:uid="{316AA5DD-4B25-48BE-96BA-FB65409B8FD0}"/>
    <cellStyle name="Normal 8 6 2 2 2 2 4" xfId="21175" xr:uid="{7246F054-C4B7-4BF3-8505-C6A815526CD1}"/>
    <cellStyle name="Normal 8 6 2 2 2 3" xfId="6347" xr:uid="{EB8B3711-C19D-4E36-9502-7B2902C2E2B6}"/>
    <cellStyle name="Normal 8 6 2 2 2 3 2" xfId="14795" xr:uid="{7A90C403-B1BF-4A6C-A751-6AD7C7B40AC3}"/>
    <cellStyle name="Normal 8 6 2 2 2 3 2 2" xfId="31735" xr:uid="{24F9B000-D55E-400E-BF53-A6F296EF947F}"/>
    <cellStyle name="Normal 8 6 2 2 2 3 3" xfId="23287" xr:uid="{B68691DB-5D34-4F92-A1CE-853480E44715}"/>
    <cellStyle name="Normal 8 6 2 2 2 4" xfId="10571" xr:uid="{A3A3651F-7F04-4B82-8870-A589BFE7A68D}"/>
    <cellStyle name="Normal 8 6 2 2 2 4 2" xfId="27511" xr:uid="{745E649B-D4E6-435D-9616-13D7FE4E2D57}"/>
    <cellStyle name="Normal 8 6 2 2 2 5" xfId="19063" xr:uid="{62125085-6075-4E3E-B829-3EB31615FF3C}"/>
    <cellStyle name="Normal 8 6 2 2 3" xfId="3177" xr:uid="{3718ED16-8079-47D1-8A82-845C0CE35C63}"/>
    <cellStyle name="Normal 8 6 2 2 3 2" xfId="7403" xr:uid="{6AF319DB-F71C-49D9-B87A-9EA044B7A074}"/>
    <cellStyle name="Normal 8 6 2 2 3 2 2" xfId="15851" xr:uid="{D08B4B0D-0CF3-42C1-943D-628263AA5DD6}"/>
    <cellStyle name="Normal 8 6 2 2 3 2 2 2" xfId="32791" xr:uid="{35DB48A3-D1E9-49D2-BE05-F099EFD7029A}"/>
    <cellStyle name="Normal 8 6 2 2 3 2 3" xfId="24343" xr:uid="{3FB8DDE0-6882-4EEE-BA20-5412270D4A56}"/>
    <cellStyle name="Normal 8 6 2 2 3 3" xfId="11627" xr:uid="{161DFCCF-5BA1-474E-9C52-F9E4B6DF303F}"/>
    <cellStyle name="Normal 8 6 2 2 3 3 2" xfId="28567" xr:uid="{01A267F7-83B4-4AE5-A36F-6B0D94901FC1}"/>
    <cellStyle name="Normal 8 6 2 2 3 4" xfId="20119" xr:uid="{3EA8E5AA-55FD-4927-8376-3B8B93DFD9D2}"/>
    <cellStyle name="Normal 8 6 2 2 4" xfId="5291" xr:uid="{42FB4AA2-B6A1-4DB9-A470-CA87746DBC6B}"/>
    <cellStyle name="Normal 8 6 2 2 4 2" xfId="13739" xr:uid="{4B996711-CAA6-4507-A611-BA99973B2EB2}"/>
    <cellStyle name="Normal 8 6 2 2 4 2 2" xfId="30679" xr:uid="{8898C878-C97D-4647-B082-960DA24F6775}"/>
    <cellStyle name="Normal 8 6 2 2 4 3" xfId="22231" xr:uid="{3AF980A4-47D3-4A0F-B682-296518EC4AB6}"/>
    <cellStyle name="Normal 8 6 2 2 5" xfId="9515" xr:uid="{FF69ECA3-7139-48CB-9B8C-119B06690ECB}"/>
    <cellStyle name="Normal 8 6 2 2 5 2" xfId="26455" xr:uid="{D875AECA-E847-43EE-BE13-7D220208C324}"/>
    <cellStyle name="Normal 8 6 2 2 6" xfId="18007" xr:uid="{BAB7F87C-BF5F-4EF8-B072-1D7CEEA711A0}"/>
    <cellStyle name="Normal 8 6 2 3" xfId="1769" xr:uid="{A2AE5DDE-0F6C-4ACD-8C64-9ECE2F7FC0A1}"/>
    <cellStyle name="Normal 8 6 2 3 2" xfId="3881" xr:uid="{B70BB7E0-3052-4ABB-BB0E-C758F912EB67}"/>
    <cellStyle name="Normal 8 6 2 3 2 2" xfId="8107" xr:uid="{D6088E6C-2417-4D6E-927D-5D2A6AAA675F}"/>
    <cellStyle name="Normal 8 6 2 3 2 2 2" xfId="16555" xr:uid="{67535C84-989F-4D14-A684-9C18695646A4}"/>
    <cellStyle name="Normal 8 6 2 3 2 2 2 2" xfId="33495" xr:uid="{0E7BFEC4-9A15-4A40-B692-B07BF9923231}"/>
    <cellStyle name="Normal 8 6 2 3 2 2 3" xfId="25047" xr:uid="{C16B563C-72F2-467A-BA83-A5B8CF066EC4}"/>
    <cellStyle name="Normal 8 6 2 3 2 3" xfId="12331" xr:uid="{15BD9970-0FF7-4D2C-B887-E5CEFE9E0F38}"/>
    <cellStyle name="Normal 8 6 2 3 2 3 2" xfId="29271" xr:uid="{10E38F2F-9DBA-4D94-8B22-294EA0056E65}"/>
    <cellStyle name="Normal 8 6 2 3 2 4" xfId="20823" xr:uid="{23E1D478-D51C-4CE6-8603-625C3A1BD47F}"/>
    <cellStyle name="Normal 8 6 2 3 3" xfId="5995" xr:uid="{D81AB2DD-30F2-4771-B8FE-31A89E7D776C}"/>
    <cellStyle name="Normal 8 6 2 3 3 2" xfId="14443" xr:uid="{4D39DC57-B436-441A-9707-3898B89A08B4}"/>
    <cellStyle name="Normal 8 6 2 3 3 2 2" xfId="31383" xr:uid="{17180B81-B7DE-4C34-9DFF-8037A1E6098A}"/>
    <cellStyle name="Normal 8 6 2 3 3 3" xfId="22935" xr:uid="{F70A08DA-18E2-4EA2-8F62-8A6372AD34E4}"/>
    <cellStyle name="Normal 8 6 2 3 4" xfId="10219" xr:uid="{0AC4420F-5685-4B10-B930-847C4726FAA4}"/>
    <cellStyle name="Normal 8 6 2 3 4 2" xfId="27159" xr:uid="{BDCF67AB-207B-4013-B2E4-617B38EC70F3}"/>
    <cellStyle name="Normal 8 6 2 3 5" xfId="18711" xr:uid="{9B6C690E-A8F1-4A8B-9645-394ABC626CDF}"/>
    <cellStyle name="Normal 8 6 2 4" xfId="2825" xr:uid="{5F920142-EE0C-4663-9A72-A4E4148D522E}"/>
    <cellStyle name="Normal 8 6 2 4 2" xfId="7051" xr:uid="{9F52050F-4B06-4844-AFBB-3DDF673F4E30}"/>
    <cellStyle name="Normal 8 6 2 4 2 2" xfId="15499" xr:uid="{BF4FAB04-CD70-4861-B1A7-9F9D699B9EC0}"/>
    <cellStyle name="Normal 8 6 2 4 2 2 2" xfId="32439" xr:uid="{0961A4D4-2720-48E1-AFF5-A7F12E681B0F}"/>
    <cellStyle name="Normal 8 6 2 4 2 3" xfId="23991" xr:uid="{112952A1-2881-4A08-BDDF-68C3FDBED6E1}"/>
    <cellStyle name="Normal 8 6 2 4 3" xfId="11275" xr:uid="{BE46ED1C-89A8-498A-8AEF-552E24E61A34}"/>
    <cellStyle name="Normal 8 6 2 4 3 2" xfId="28215" xr:uid="{526572D6-F0EC-483A-AA58-B55BFD40A4D4}"/>
    <cellStyle name="Normal 8 6 2 4 4" xfId="19767" xr:uid="{ED39841A-8D71-463F-A5BA-59A3BF3C74B5}"/>
    <cellStyle name="Normal 8 6 2 5" xfId="4939" xr:uid="{5A9CEB46-FDB6-4149-903D-A3D8A4B2D64D}"/>
    <cellStyle name="Normal 8 6 2 5 2" xfId="13387" xr:uid="{8B66B6EB-43A0-4496-A04E-23C867389420}"/>
    <cellStyle name="Normal 8 6 2 5 2 2" xfId="30327" xr:uid="{2D0DCE0A-4F65-4B0D-B791-05BBDE11B4A6}"/>
    <cellStyle name="Normal 8 6 2 5 3" xfId="21879" xr:uid="{C9E30ADA-2A7C-4EFE-9950-1D455137A289}"/>
    <cellStyle name="Normal 8 6 2 6" xfId="9163" xr:uid="{742AB2C3-ABBB-4BB2-881E-8B907642D689}"/>
    <cellStyle name="Normal 8 6 2 6 2" xfId="26103" xr:uid="{3240F3FD-3922-46A8-8A12-690076EC676A}"/>
    <cellStyle name="Normal 8 6 2 7" xfId="17655" xr:uid="{651365A5-80E6-44CF-8604-12A448FCAF5E}"/>
    <cellStyle name="Normal 8 6 3" xfId="883" xr:uid="{27866802-6B34-4AB3-9D22-01AF84C86A0A}"/>
    <cellStyle name="Normal 8 6 3 2" xfId="1945" xr:uid="{10548C1B-E947-4D3C-8450-40C71357A7EC}"/>
    <cellStyle name="Normal 8 6 3 2 2" xfId="4057" xr:uid="{7F973C1E-A93F-41C7-B296-73F918760855}"/>
    <cellStyle name="Normal 8 6 3 2 2 2" xfId="8283" xr:uid="{A78385C5-15B7-453D-9D7C-82242E1EB3E1}"/>
    <cellStyle name="Normal 8 6 3 2 2 2 2" xfId="16731" xr:uid="{004907F7-02E2-456A-8D4D-754F294801EE}"/>
    <cellStyle name="Normal 8 6 3 2 2 2 2 2" xfId="33671" xr:uid="{F551979F-BC56-47A1-A8C4-5FEFDF6A0BD6}"/>
    <cellStyle name="Normal 8 6 3 2 2 2 3" xfId="25223" xr:uid="{6D623A37-ADFA-4515-A65F-9BDB23C0206A}"/>
    <cellStyle name="Normal 8 6 3 2 2 3" xfId="12507" xr:uid="{2F874D52-53B6-4912-A033-DCF48DD9EA3C}"/>
    <cellStyle name="Normal 8 6 3 2 2 3 2" xfId="29447" xr:uid="{4D54AB09-2DFF-4664-85D8-9A68AD3F130A}"/>
    <cellStyle name="Normal 8 6 3 2 2 4" xfId="20999" xr:uid="{AC65F420-15EF-434C-AAD4-BDE76E616E9B}"/>
    <cellStyle name="Normal 8 6 3 2 3" xfId="6171" xr:uid="{A5A5AAFF-76B2-4A94-A6C4-47B8D33E23D3}"/>
    <cellStyle name="Normal 8 6 3 2 3 2" xfId="14619" xr:uid="{4CB91B14-F226-474F-88FF-2AAEC1655C15}"/>
    <cellStyle name="Normal 8 6 3 2 3 2 2" xfId="31559" xr:uid="{08670648-83FF-4D1B-A269-EDB9CD88526E}"/>
    <cellStyle name="Normal 8 6 3 2 3 3" xfId="23111" xr:uid="{36CBD773-239B-44DB-A2E2-D5973F8CB1D3}"/>
    <cellStyle name="Normal 8 6 3 2 4" xfId="10395" xr:uid="{74D24682-1197-4DE1-9FE2-A347A7231435}"/>
    <cellStyle name="Normal 8 6 3 2 4 2" xfId="27335" xr:uid="{9810A3FB-BB3E-40AD-A2B5-16F04C7901F2}"/>
    <cellStyle name="Normal 8 6 3 2 5" xfId="18887" xr:uid="{3AFC9DEF-0052-47BC-B281-016F7863D1BB}"/>
    <cellStyle name="Normal 8 6 3 3" xfId="3001" xr:uid="{9A7EB882-55D9-478A-8F45-B4BDF18AB4AA}"/>
    <cellStyle name="Normal 8 6 3 3 2" xfId="7227" xr:uid="{6EEA6793-0ED7-4D4D-9177-982673475EE1}"/>
    <cellStyle name="Normal 8 6 3 3 2 2" xfId="15675" xr:uid="{D57FD177-60BA-45E6-8E1E-30A9A71E708A}"/>
    <cellStyle name="Normal 8 6 3 3 2 2 2" xfId="32615" xr:uid="{F1B585D4-A16E-4CB9-B9B9-5D670FD7CB71}"/>
    <cellStyle name="Normal 8 6 3 3 2 3" xfId="24167" xr:uid="{80B3BBF6-8A2D-4F7D-8C7B-33A427330C17}"/>
    <cellStyle name="Normal 8 6 3 3 3" xfId="11451" xr:uid="{9A57C9F3-25E9-48E5-992B-42ED9DDEF3A9}"/>
    <cellStyle name="Normal 8 6 3 3 3 2" xfId="28391" xr:uid="{C7892949-9265-4EFE-AA6D-CFF2678D24D9}"/>
    <cellStyle name="Normal 8 6 3 3 4" xfId="19943" xr:uid="{797A5222-400C-40FC-8A2E-36DA45AE4B90}"/>
    <cellStyle name="Normal 8 6 3 4" xfId="5115" xr:uid="{EEFD07EE-0402-4968-A4A2-631B9580737A}"/>
    <cellStyle name="Normal 8 6 3 4 2" xfId="13563" xr:uid="{89C40D68-1823-4D4D-92C5-83489FD4667D}"/>
    <cellStyle name="Normal 8 6 3 4 2 2" xfId="30503" xr:uid="{65A2EE1D-F68E-415B-871E-74F29C62A3C8}"/>
    <cellStyle name="Normal 8 6 3 4 3" xfId="22055" xr:uid="{523B6178-1500-46EB-8E8D-6D929F696DBE}"/>
    <cellStyle name="Normal 8 6 3 5" xfId="9339" xr:uid="{CBD09DF6-E4ED-492E-BFE0-B9BABD26D62C}"/>
    <cellStyle name="Normal 8 6 3 5 2" xfId="26279" xr:uid="{861BAE9B-F29A-449E-8271-134E85C3AC8D}"/>
    <cellStyle name="Normal 8 6 3 6" xfId="17831" xr:uid="{AD9CE76A-B6DD-4940-83AA-D6644EF7EE30}"/>
    <cellStyle name="Normal 8 6 4" xfId="1235" xr:uid="{1610EC4D-9090-4500-BC5C-23EDC3C26F35}"/>
    <cellStyle name="Normal 8 6 4 2" xfId="2297" xr:uid="{D02C5EF7-516A-4EC8-B9F5-52F078D0AEA3}"/>
    <cellStyle name="Normal 8 6 4 2 2" xfId="4409" xr:uid="{8EA24244-5A7C-4530-AF3F-BA11716E1241}"/>
    <cellStyle name="Normal 8 6 4 2 2 2" xfId="8635" xr:uid="{55D4166E-26CC-4231-8573-88D3AF038B68}"/>
    <cellStyle name="Normal 8 6 4 2 2 2 2" xfId="17083" xr:uid="{17F0184C-FB0A-4BFE-8FF2-ACD1D7C53B7F}"/>
    <cellStyle name="Normal 8 6 4 2 2 2 2 2" xfId="34023" xr:uid="{FB38F3B9-664A-4228-945A-7983718CE119}"/>
    <cellStyle name="Normal 8 6 4 2 2 2 3" xfId="25575" xr:uid="{4E6FA2A1-3C93-4C5E-999A-62433719B3B0}"/>
    <cellStyle name="Normal 8 6 4 2 2 3" xfId="12859" xr:uid="{61540363-49AB-4C56-9040-F35C92D3997B}"/>
    <cellStyle name="Normal 8 6 4 2 2 3 2" xfId="29799" xr:uid="{F2D7CD5A-E6BC-4B9B-9A68-66C889A059FD}"/>
    <cellStyle name="Normal 8 6 4 2 2 4" xfId="21351" xr:uid="{12697E43-F15C-4B45-878C-223E42F8499C}"/>
    <cellStyle name="Normal 8 6 4 2 3" xfId="6523" xr:uid="{0C1DC9BF-728C-48F9-BF41-6DBCC2589EF6}"/>
    <cellStyle name="Normal 8 6 4 2 3 2" xfId="14971" xr:uid="{8B6BB427-57E1-4A8A-95C9-7CECFFB9269B}"/>
    <cellStyle name="Normal 8 6 4 2 3 2 2" xfId="31911" xr:uid="{67C0BFE1-F713-4604-B3B8-3D3EE3534657}"/>
    <cellStyle name="Normal 8 6 4 2 3 3" xfId="23463" xr:uid="{469F51E5-6C9E-48A5-80F6-4A06508F7E2D}"/>
    <cellStyle name="Normal 8 6 4 2 4" xfId="10747" xr:uid="{F06FED5C-6FC0-49EF-AF86-7BF440EFBBE4}"/>
    <cellStyle name="Normal 8 6 4 2 4 2" xfId="27687" xr:uid="{CAA93AA2-32F8-4795-9B78-3173CD35F6A6}"/>
    <cellStyle name="Normal 8 6 4 2 5" xfId="19239" xr:uid="{1DAA9BF8-EFEF-4ACC-A604-58D7F8EAA16D}"/>
    <cellStyle name="Normal 8 6 4 3" xfId="3353" xr:uid="{8BB3E050-6229-4D16-99CC-DE21B4508600}"/>
    <cellStyle name="Normal 8 6 4 3 2" xfId="7579" xr:uid="{08A6260D-7184-4D0D-8D29-78AC62921934}"/>
    <cellStyle name="Normal 8 6 4 3 2 2" xfId="16027" xr:uid="{DC313168-4FE5-4DD3-AD7A-7D0BC59079FF}"/>
    <cellStyle name="Normal 8 6 4 3 2 2 2" xfId="32967" xr:uid="{1A16E0F9-6BA7-4414-9C88-16101A1B3487}"/>
    <cellStyle name="Normal 8 6 4 3 2 3" xfId="24519" xr:uid="{61DEAF39-379A-4C40-A2D7-98412390D967}"/>
    <cellStyle name="Normal 8 6 4 3 3" xfId="11803" xr:uid="{2D674F26-FB36-40FE-9DD3-F7EFC235EF24}"/>
    <cellStyle name="Normal 8 6 4 3 3 2" xfId="28743" xr:uid="{4A0C3E79-B19F-4D64-8834-E8BC9533B57F}"/>
    <cellStyle name="Normal 8 6 4 3 4" xfId="20295" xr:uid="{6C71AF00-1355-4951-82F7-7B02489AB070}"/>
    <cellStyle name="Normal 8 6 4 4" xfId="5467" xr:uid="{38435BB6-32A2-418C-975E-D8EC7BEF7197}"/>
    <cellStyle name="Normal 8 6 4 4 2" xfId="13915" xr:uid="{D6EAD3D5-D0FE-48B8-BF10-737C288CB6E3}"/>
    <cellStyle name="Normal 8 6 4 4 2 2" xfId="30855" xr:uid="{10326913-BB50-446E-88D3-56FC311221DF}"/>
    <cellStyle name="Normal 8 6 4 4 3" xfId="22407" xr:uid="{6912ACDA-06E3-409B-A0D7-03007B89316C}"/>
    <cellStyle name="Normal 8 6 4 5" xfId="9691" xr:uid="{D07EBAC9-2675-41D0-8DC6-7649F9B9CB34}"/>
    <cellStyle name="Normal 8 6 4 5 2" xfId="26631" xr:uid="{31C9B3CF-95ED-41FB-A1EE-D2B8022D76E2}"/>
    <cellStyle name="Normal 8 6 4 6" xfId="18183" xr:uid="{04BB3DF9-CE9B-4F3F-B1AB-5FF070FCB7DD}"/>
    <cellStyle name="Normal 8 6 5" xfId="1417" xr:uid="{5CEB7039-5A14-4CE8-B332-46D15A9D8B8E}"/>
    <cellStyle name="Normal 8 6 5 2" xfId="2473" xr:uid="{8EF47DF9-057B-4566-AFFD-19E520564075}"/>
    <cellStyle name="Normal 8 6 5 2 2" xfId="4585" xr:uid="{C9BFF431-5965-4CC4-969F-82C049014A3A}"/>
    <cellStyle name="Normal 8 6 5 2 2 2" xfId="8811" xr:uid="{362B8E0B-14DF-4037-A422-2A80543A73BC}"/>
    <cellStyle name="Normal 8 6 5 2 2 2 2" xfId="17259" xr:uid="{164A9945-F310-441D-9D8F-EB7EEC159535}"/>
    <cellStyle name="Normal 8 6 5 2 2 2 2 2" xfId="34199" xr:uid="{1F4FE25E-E5DA-42A0-A7EA-F2D04F0BD6FC}"/>
    <cellStyle name="Normal 8 6 5 2 2 2 3" xfId="25751" xr:uid="{F86BD66F-8702-4B11-8C41-367F11CACCF5}"/>
    <cellStyle name="Normal 8 6 5 2 2 3" xfId="13035" xr:uid="{3F718FE6-62E7-41B9-B213-DA6E5C6BB317}"/>
    <cellStyle name="Normal 8 6 5 2 2 3 2" xfId="29975" xr:uid="{39A5C629-B487-4C48-A14D-1AE150054EDA}"/>
    <cellStyle name="Normal 8 6 5 2 2 4" xfId="21527" xr:uid="{BB693963-27AF-45C4-854F-A761E0B5601A}"/>
    <cellStyle name="Normal 8 6 5 2 3" xfId="6699" xr:uid="{B48C0852-153E-4DC1-995B-9B32AE50B538}"/>
    <cellStyle name="Normal 8 6 5 2 3 2" xfId="15147" xr:uid="{B1D11B23-47E8-4428-BC78-63D74D77B57D}"/>
    <cellStyle name="Normal 8 6 5 2 3 2 2" xfId="32087" xr:uid="{EA7F009C-D068-4E5B-8090-02A09380C2CD}"/>
    <cellStyle name="Normal 8 6 5 2 3 3" xfId="23639" xr:uid="{5EE659C5-BB68-405D-A30D-7244E70A2CE0}"/>
    <cellStyle name="Normal 8 6 5 2 4" xfId="10923" xr:uid="{7A173FFC-BE85-47F3-BD2E-D489DD39B893}"/>
    <cellStyle name="Normal 8 6 5 2 4 2" xfId="27863" xr:uid="{9A82B3FB-F1F8-4C8F-9575-B7E4C94E32CB}"/>
    <cellStyle name="Normal 8 6 5 2 5" xfId="19415" xr:uid="{4D20E2E1-BF4D-485F-A040-6DCFF9223961}"/>
    <cellStyle name="Normal 8 6 5 3" xfId="3529" xr:uid="{21DDBBFD-34DD-4A8B-8F11-C8F24A872DD4}"/>
    <cellStyle name="Normal 8 6 5 3 2" xfId="7755" xr:uid="{A5168D2C-A7A9-4F37-8CEF-55AF00A47057}"/>
    <cellStyle name="Normal 8 6 5 3 2 2" xfId="16203" xr:uid="{6D94E818-2F98-4E39-9242-12F9EEDC121C}"/>
    <cellStyle name="Normal 8 6 5 3 2 2 2" xfId="33143" xr:uid="{859A63DD-CA5B-43CE-B4D1-17A49623D133}"/>
    <cellStyle name="Normal 8 6 5 3 2 3" xfId="24695" xr:uid="{C2F4506B-3A54-446F-9F7F-234814C97062}"/>
    <cellStyle name="Normal 8 6 5 3 3" xfId="11979" xr:uid="{4A609090-7290-47B6-A5D4-6F9E92D09419}"/>
    <cellStyle name="Normal 8 6 5 3 3 2" xfId="28919" xr:uid="{4DBDEF81-92A5-4478-A4ED-D60F1ED1AA47}"/>
    <cellStyle name="Normal 8 6 5 3 4" xfId="20471" xr:uid="{37439611-9B7E-489F-B51E-8F9D302876A9}"/>
    <cellStyle name="Normal 8 6 5 4" xfId="5643" xr:uid="{B9260661-37DB-4D32-81E1-C99FA6E68977}"/>
    <cellStyle name="Normal 8 6 5 4 2" xfId="14091" xr:uid="{3314C0F6-E036-4355-8B0C-A01D1BF439EC}"/>
    <cellStyle name="Normal 8 6 5 4 2 2" xfId="31031" xr:uid="{32F1D53B-BC2C-4395-ACD8-6F47F8CDCEE3}"/>
    <cellStyle name="Normal 8 6 5 4 3" xfId="22583" xr:uid="{B81CB966-B0D6-48C0-9585-002CCB9732CA}"/>
    <cellStyle name="Normal 8 6 5 5" xfId="9867" xr:uid="{729D17ED-737C-4A92-AF3A-D6418E152AB3}"/>
    <cellStyle name="Normal 8 6 5 5 2" xfId="26807" xr:uid="{03670892-CD43-43BD-AD1E-539AF7A7D94B}"/>
    <cellStyle name="Normal 8 6 5 6" xfId="18359" xr:uid="{C5AEACE9-6100-407B-B5F3-BD2F2897A8F9}"/>
    <cellStyle name="Normal 8 6 6" xfId="1593" xr:uid="{B9C32DD4-427E-46C5-81D3-22C8338C3E0C}"/>
    <cellStyle name="Normal 8 6 6 2" xfId="3705" xr:uid="{2AEDAEC8-306A-4F4B-A805-BC27367A507F}"/>
    <cellStyle name="Normal 8 6 6 2 2" xfId="7931" xr:uid="{C00D2699-B56E-43EC-9AC7-C47222D4796B}"/>
    <cellStyle name="Normal 8 6 6 2 2 2" xfId="16379" xr:uid="{F867745D-6950-4E12-9CFE-679A57D34F80}"/>
    <cellStyle name="Normal 8 6 6 2 2 2 2" xfId="33319" xr:uid="{B15D239E-47A9-4F80-BB7C-254495D4021D}"/>
    <cellStyle name="Normal 8 6 6 2 2 3" xfId="24871" xr:uid="{A1849598-6EF1-44BB-BD0E-01A93F3D683A}"/>
    <cellStyle name="Normal 8 6 6 2 3" xfId="12155" xr:uid="{CD589F8A-91DB-4DAC-995F-C155481149B7}"/>
    <cellStyle name="Normal 8 6 6 2 3 2" xfId="29095" xr:uid="{B9D336DC-73DD-431E-937F-DA376AAE9DF7}"/>
    <cellStyle name="Normal 8 6 6 2 4" xfId="20647" xr:uid="{7D1E5F7B-AE75-4CEC-9B21-61001839BA84}"/>
    <cellStyle name="Normal 8 6 6 3" xfId="5819" xr:uid="{3B4F68E1-E3B9-4283-830F-8D0F57974176}"/>
    <cellStyle name="Normal 8 6 6 3 2" xfId="14267" xr:uid="{D1DFCF45-6458-4A1C-BD6F-5A1FBE5521CE}"/>
    <cellStyle name="Normal 8 6 6 3 2 2" xfId="31207" xr:uid="{52B08DCA-517E-44C7-AE77-ACD6276C0862}"/>
    <cellStyle name="Normal 8 6 6 3 3" xfId="22759" xr:uid="{0F548C88-09C2-48F2-B037-09AE1C38B33C}"/>
    <cellStyle name="Normal 8 6 6 4" xfId="10043" xr:uid="{D355BEDC-E4AF-445F-BB8E-30A5F282B929}"/>
    <cellStyle name="Normal 8 6 6 4 2" xfId="26983" xr:uid="{913B4188-4A1D-497C-81B2-7449BAC00598}"/>
    <cellStyle name="Normal 8 6 6 5" xfId="18535" xr:uid="{45F7180A-3D9F-4F95-B451-C932E2BD846E}"/>
    <cellStyle name="Normal 8 6 7" xfId="2649" xr:uid="{E6DE63BF-8318-46DC-A890-805E9CD6F29E}"/>
    <cellStyle name="Normal 8 6 7 2" xfId="6875" xr:uid="{7CE715DA-BCF5-4F73-89EA-BD993EF3A7B9}"/>
    <cellStyle name="Normal 8 6 7 2 2" xfId="15323" xr:uid="{6D1B11E6-0AAE-4D3C-83AD-D692F374F2D8}"/>
    <cellStyle name="Normal 8 6 7 2 2 2" xfId="32263" xr:uid="{2C9F4CD3-3BDF-4680-94C0-707B0BACCF9B}"/>
    <cellStyle name="Normal 8 6 7 2 3" xfId="23815" xr:uid="{F17DDDF9-3595-4D5C-A14C-0F5B1B09E8AB}"/>
    <cellStyle name="Normal 8 6 7 3" xfId="11099" xr:uid="{03287ED0-A3A9-45E4-B629-459912A286BE}"/>
    <cellStyle name="Normal 8 6 7 3 2" xfId="28039" xr:uid="{19C4E9C4-AEBC-440E-8257-166E633A7643}"/>
    <cellStyle name="Normal 8 6 7 4" xfId="19591" xr:uid="{B60B05C1-E331-4B84-8635-B7CEE9162571}"/>
    <cellStyle name="Normal 8 6 8" xfId="4762" xr:uid="{F04003B7-8A74-4E97-93DA-34C4962E1B86}"/>
    <cellStyle name="Normal 8 6 8 2" xfId="13211" xr:uid="{1E526821-3C0F-425D-8A78-10B1DE251278}"/>
    <cellStyle name="Normal 8 6 8 2 2" xfId="30151" xr:uid="{639FF92E-3C58-40DF-AC54-B51A6D2C48AA}"/>
    <cellStyle name="Normal 8 6 8 3" xfId="21703" xr:uid="{2CB9C216-1D17-4FEB-947C-1744E8D5FC2B}"/>
    <cellStyle name="Normal 8 6 9" xfId="8987" xr:uid="{4896FD79-94C5-45B6-A240-9EB5E677E8A9}"/>
    <cellStyle name="Normal 8 6 9 2" xfId="25927" xr:uid="{1534A275-3087-43E5-A1B5-0A411DFA2A68}"/>
    <cellStyle name="Normal 8 7" xfId="699" xr:uid="{5116CF2F-6C70-4329-8270-3C48FBC3AAC8}"/>
    <cellStyle name="Normal 8 7 2" xfId="1051" xr:uid="{F532711C-70E3-439C-AE3C-22D7FEED4DC6}"/>
    <cellStyle name="Normal 8 7 2 2" xfId="2113" xr:uid="{4EF74914-A0ED-4D45-8C2B-BCEC00962AA9}"/>
    <cellStyle name="Normal 8 7 2 2 2" xfId="4225" xr:uid="{9A29B664-2E87-4988-978D-036973DF0B93}"/>
    <cellStyle name="Normal 8 7 2 2 2 2" xfId="8451" xr:uid="{35A21C08-571A-4051-A711-4DD2C5CCC3CC}"/>
    <cellStyle name="Normal 8 7 2 2 2 2 2" xfId="16899" xr:uid="{2EA7A69B-E2BA-411F-9F66-F87876C87CE9}"/>
    <cellStyle name="Normal 8 7 2 2 2 2 2 2" xfId="33839" xr:uid="{719DBC9A-61E4-4B53-9FC9-CE085F90AD21}"/>
    <cellStyle name="Normal 8 7 2 2 2 2 3" xfId="25391" xr:uid="{B4F391AB-F97D-4BBA-A49A-C568BF18A19B}"/>
    <cellStyle name="Normal 8 7 2 2 2 3" xfId="12675" xr:uid="{C0A9433B-C587-4F6D-BF20-32BCE552266C}"/>
    <cellStyle name="Normal 8 7 2 2 2 3 2" xfId="29615" xr:uid="{76748554-CED7-4318-9403-E66932ECE7C9}"/>
    <cellStyle name="Normal 8 7 2 2 2 4" xfId="21167" xr:uid="{CA83C6CB-85CE-417C-A1AB-C1E145BBB34E}"/>
    <cellStyle name="Normal 8 7 2 2 3" xfId="6339" xr:uid="{047F4603-ED7C-4B95-9A44-119A347DE7F3}"/>
    <cellStyle name="Normal 8 7 2 2 3 2" xfId="14787" xr:uid="{FC694C03-0136-4057-B8AD-519B11EDA660}"/>
    <cellStyle name="Normal 8 7 2 2 3 2 2" xfId="31727" xr:uid="{A66DC29E-39B5-42BC-BB22-FC9267871B5A}"/>
    <cellStyle name="Normal 8 7 2 2 3 3" xfId="23279" xr:uid="{6FFED3F4-74C3-41FD-BDD7-13CEDDD5A6CB}"/>
    <cellStyle name="Normal 8 7 2 2 4" xfId="10563" xr:uid="{EEDD5B74-9566-4B1D-9217-EDA16CA9A466}"/>
    <cellStyle name="Normal 8 7 2 2 4 2" xfId="27503" xr:uid="{F09232CC-9E04-49FB-8D9C-85D60048EA24}"/>
    <cellStyle name="Normal 8 7 2 2 5" xfId="19055" xr:uid="{A6C6527B-B3E9-4C94-858E-171143B89903}"/>
    <cellStyle name="Normal 8 7 2 3" xfId="3169" xr:uid="{4BA1F183-7234-4A12-82E1-8C77C4D0F6AE}"/>
    <cellStyle name="Normal 8 7 2 3 2" xfId="7395" xr:uid="{8D59E01A-38D8-4974-A8F9-7D16120D85F0}"/>
    <cellStyle name="Normal 8 7 2 3 2 2" xfId="15843" xr:uid="{A7C21C74-49D4-4552-8811-13FB36609F27}"/>
    <cellStyle name="Normal 8 7 2 3 2 2 2" xfId="32783" xr:uid="{8315C755-7412-44B2-9B72-B6646DE649F2}"/>
    <cellStyle name="Normal 8 7 2 3 2 3" xfId="24335" xr:uid="{8311E55E-2E76-4A88-A729-A984EBCD54A9}"/>
    <cellStyle name="Normal 8 7 2 3 3" xfId="11619" xr:uid="{64C0A07A-C0B1-4343-A85E-C258096225E0}"/>
    <cellStyle name="Normal 8 7 2 3 3 2" xfId="28559" xr:uid="{4C5BFEEC-F17B-468F-9B32-1DA7541FD070}"/>
    <cellStyle name="Normal 8 7 2 3 4" xfId="20111" xr:uid="{B6287839-3654-46ED-8911-A5A79684E7BA}"/>
    <cellStyle name="Normal 8 7 2 4" xfId="5283" xr:uid="{5F2B2803-AD3B-41EE-A6DB-CF29CFDFAA42}"/>
    <cellStyle name="Normal 8 7 2 4 2" xfId="13731" xr:uid="{B97D2AA1-A203-4166-ABBA-9B0172FB30C8}"/>
    <cellStyle name="Normal 8 7 2 4 2 2" xfId="30671" xr:uid="{3B149C11-2E89-4D93-B5E9-02843D603166}"/>
    <cellStyle name="Normal 8 7 2 4 3" xfId="22223" xr:uid="{71C4A0AF-5008-4EE7-810A-11385A9A2F7C}"/>
    <cellStyle name="Normal 8 7 2 5" xfId="9507" xr:uid="{0426FD37-8AE6-4DF8-B4CF-DD3679436070}"/>
    <cellStyle name="Normal 8 7 2 5 2" xfId="26447" xr:uid="{5A85ABAD-3561-4B6A-89BC-305C2FDB8749}"/>
    <cellStyle name="Normal 8 7 2 6" xfId="17999" xr:uid="{FC46F6B1-99E3-4AF9-B4BA-4A5744D30558}"/>
    <cellStyle name="Normal 8 7 3" xfId="1761" xr:uid="{6826ECB2-79F1-4879-B9CD-12AFAE4A30B0}"/>
    <cellStyle name="Normal 8 7 3 2" xfId="3873" xr:uid="{DDF8AD9F-7F78-460A-AB54-48CA624DE1BC}"/>
    <cellStyle name="Normal 8 7 3 2 2" xfId="8099" xr:uid="{E244DF15-BBAA-41EE-AB46-9DA5A5A5D8ED}"/>
    <cellStyle name="Normal 8 7 3 2 2 2" xfId="16547" xr:uid="{DDA04C7C-880A-4E6B-AB96-CFB4190B8F50}"/>
    <cellStyle name="Normal 8 7 3 2 2 2 2" xfId="33487" xr:uid="{D0D12969-ACA8-4887-9F81-AAC62364DA69}"/>
    <cellStyle name="Normal 8 7 3 2 2 3" xfId="25039" xr:uid="{6BC10303-8634-459B-8902-D835E1D63D12}"/>
    <cellStyle name="Normal 8 7 3 2 3" xfId="12323" xr:uid="{2050CCC3-3B13-47E6-8C63-3D182743CF32}"/>
    <cellStyle name="Normal 8 7 3 2 3 2" xfId="29263" xr:uid="{2D475A63-CE92-4634-9E62-64C9FF3E355E}"/>
    <cellStyle name="Normal 8 7 3 2 4" xfId="20815" xr:uid="{99BE93C9-B368-481E-A2F4-51BCD92C7CCE}"/>
    <cellStyle name="Normal 8 7 3 3" xfId="5987" xr:uid="{F76EF792-309D-468B-8BB5-14E77DABC11F}"/>
    <cellStyle name="Normal 8 7 3 3 2" xfId="14435" xr:uid="{27445DE5-EB87-4824-AD93-654B4322E46C}"/>
    <cellStyle name="Normal 8 7 3 3 2 2" xfId="31375" xr:uid="{0AC28DF7-E9D2-4D79-BC4F-E642204439BD}"/>
    <cellStyle name="Normal 8 7 3 3 3" xfId="22927" xr:uid="{4EF52F78-ADB3-4626-8984-02DB88F195E9}"/>
    <cellStyle name="Normal 8 7 3 4" xfId="10211" xr:uid="{FACA74A8-1DC4-43ED-8397-5A7AA3D2CA16}"/>
    <cellStyle name="Normal 8 7 3 4 2" xfId="27151" xr:uid="{85A3973F-E704-4CE4-A659-D39950A83FF6}"/>
    <cellStyle name="Normal 8 7 3 5" xfId="18703" xr:uid="{A9AD317D-1FF8-483C-AFED-5A3E923A3280}"/>
    <cellStyle name="Normal 8 7 4" xfId="2817" xr:uid="{CBBADD6D-EDAF-4D8E-AE8D-E976028F6640}"/>
    <cellStyle name="Normal 8 7 4 2" xfId="7043" xr:uid="{58E84033-1EE6-428A-949C-E8CFE2648CD7}"/>
    <cellStyle name="Normal 8 7 4 2 2" xfId="15491" xr:uid="{C554DC5E-9EE5-4177-88F6-01DC4FFB696B}"/>
    <cellStyle name="Normal 8 7 4 2 2 2" xfId="32431" xr:uid="{D9E8EDC3-84A7-4C2F-9410-6ECB42136EA9}"/>
    <cellStyle name="Normal 8 7 4 2 3" xfId="23983" xr:uid="{FEE1A862-7162-462E-AF5F-4A6F618DB5C2}"/>
    <cellStyle name="Normal 8 7 4 3" xfId="11267" xr:uid="{51A592F4-19F1-498A-BC57-29740E56394F}"/>
    <cellStyle name="Normal 8 7 4 3 2" xfId="28207" xr:uid="{5B31CB1C-96C3-466B-8024-C25BDDDB452C}"/>
    <cellStyle name="Normal 8 7 4 4" xfId="19759" xr:uid="{2B2FB5B5-710F-4DDA-B0FA-59AA87E87E1F}"/>
    <cellStyle name="Normal 8 7 5" xfId="4931" xr:uid="{0F756F97-0F2C-47E5-A7CA-0CDDDFF031BA}"/>
    <cellStyle name="Normal 8 7 5 2" xfId="13379" xr:uid="{495A18BC-7D52-40B6-AE3C-40E9F8DAAE96}"/>
    <cellStyle name="Normal 8 7 5 2 2" xfId="30319" xr:uid="{F0185F07-BF07-4FD0-A300-3111AF190C96}"/>
    <cellStyle name="Normal 8 7 5 3" xfId="21871" xr:uid="{87992C92-2854-48F6-AFAF-059761B9CD3C}"/>
    <cellStyle name="Normal 8 7 6" xfId="9155" xr:uid="{CFF5A96F-00C7-4DBA-8EC9-C0AB41F11066}"/>
    <cellStyle name="Normal 8 7 6 2" xfId="26095" xr:uid="{48B6A460-B193-4AA0-BEEF-874CF1037E62}"/>
    <cellStyle name="Normal 8 7 7" xfId="17647" xr:uid="{F135E4D6-042F-410B-BBDA-1AA50720CE0F}"/>
    <cellStyle name="Normal 8 8" xfId="875" xr:uid="{5BBAE1BA-9365-430F-87F4-13E214AD2E3E}"/>
    <cellStyle name="Normal 8 8 2" xfId="1937" xr:uid="{A79FE4A4-18F8-4719-ADDE-AA34B4894D9E}"/>
    <cellStyle name="Normal 8 8 2 2" xfId="4049" xr:uid="{98FBB661-02B6-4448-9233-820B9ABC48DE}"/>
    <cellStyle name="Normal 8 8 2 2 2" xfId="8275" xr:uid="{DC01C7A3-4D1A-4D3B-A3CF-2302CA244ADF}"/>
    <cellStyle name="Normal 8 8 2 2 2 2" xfId="16723" xr:uid="{75EDA11F-561E-4930-B50B-4DA57AAA0730}"/>
    <cellStyle name="Normal 8 8 2 2 2 2 2" xfId="33663" xr:uid="{5817F9ED-5F9D-47AC-BC3F-08D84413146A}"/>
    <cellStyle name="Normal 8 8 2 2 2 3" xfId="25215" xr:uid="{685DBF90-128A-4BE1-8312-749EDCFD8F00}"/>
    <cellStyle name="Normal 8 8 2 2 3" xfId="12499" xr:uid="{CFB0DCCF-B592-4F4D-8546-278E0F3DBA6E}"/>
    <cellStyle name="Normal 8 8 2 2 3 2" xfId="29439" xr:uid="{E33F2AAF-8E59-4CAF-B611-F29A1EC51509}"/>
    <cellStyle name="Normal 8 8 2 2 4" xfId="20991" xr:uid="{10341636-9AFB-4FA7-9A4D-7D4B7A012ACB}"/>
    <cellStyle name="Normal 8 8 2 3" xfId="6163" xr:uid="{C4A43CC4-8A80-4951-AECB-B577AD902B2B}"/>
    <cellStyle name="Normal 8 8 2 3 2" xfId="14611" xr:uid="{99F50006-339C-4BB3-BE1C-0051629F8DC1}"/>
    <cellStyle name="Normal 8 8 2 3 2 2" xfId="31551" xr:uid="{DBB2D1A9-9112-4BDD-8321-FD4137F37382}"/>
    <cellStyle name="Normal 8 8 2 3 3" xfId="23103" xr:uid="{529D292D-D32A-4F3C-B2DF-39BAADFAF470}"/>
    <cellStyle name="Normal 8 8 2 4" xfId="10387" xr:uid="{A5A20223-9654-4970-B919-13787DA4C6A6}"/>
    <cellStyle name="Normal 8 8 2 4 2" xfId="27327" xr:uid="{57DC1F58-A099-4CA7-9127-E86D859184B6}"/>
    <cellStyle name="Normal 8 8 2 5" xfId="18879" xr:uid="{B34F539E-C1FC-4E51-A63D-5B2C4B7F07B9}"/>
    <cellStyle name="Normal 8 8 3" xfId="2993" xr:uid="{3335476C-209B-4A03-BEC4-8D8E4448EE74}"/>
    <cellStyle name="Normal 8 8 3 2" xfId="7219" xr:uid="{80D55B31-8E6A-4266-9A28-77D1AA52079A}"/>
    <cellStyle name="Normal 8 8 3 2 2" xfId="15667" xr:uid="{DB20023E-CB15-4C35-9718-3A5BE5595BBF}"/>
    <cellStyle name="Normal 8 8 3 2 2 2" xfId="32607" xr:uid="{C0695E70-F395-41DC-8545-51521D6A74AD}"/>
    <cellStyle name="Normal 8 8 3 2 3" xfId="24159" xr:uid="{E1BB8710-9EB9-44F5-8E67-3405F1DF8DEF}"/>
    <cellStyle name="Normal 8 8 3 3" xfId="11443" xr:uid="{BC73073D-AC71-421D-BC5A-C88E7BB9E8DF}"/>
    <cellStyle name="Normal 8 8 3 3 2" xfId="28383" xr:uid="{34222E4E-9FAD-43ED-BF63-1BAF51E7D034}"/>
    <cellStyle name="Normal 8 8 3 4" xfId="19935" xr:uid="{10713707-520D-49F8-B329-84E0B49151E8}"/>
    <cellStyle name="Normal 8 8 4" xfId="5107" xr:uid="{4817EB62-D5FA-416A-8426-ABBC30921634}"/>
    <cellStyle name="Normal 8 8 4 2" xfId="13555" xr:uid="{4C38F0DD-6FFB-44FF-B3CB-C585C44DE4A0}"/>
    <cellStyle name="Normal 8 8 4 2 2" xfId="30495" xr:uid="{FD641E82-7D62-49AF-9B1C-C0FA7EC059DB}"/>
    <cellStyle name="Normal 8 8 4 3" xfId="22047" xr:uid="{DB88F1F4-E69D-49DC-A61C-724DB5EA63A2}"/>
    <cellStyle name="Normal 8 8 5" xfId="9331" xr:uid="{52B5C31E-7867-432B-97EB-C571FB4FA1E0}"/>
    <cellStyle name="Normal 8 8 5 2" xfId="26271" xr:uid="{723F792B-9BFB-49E1-B79E-C069ED6B192C}"/>
    <cellStyle name="Normal 8 8 6" xfId="17823" xr:uid="{29CF2151-3FC2-4D51-82CD-E18D5DF36042}"/>
    <cellStyle name="Normal 8 9" xfId="1227" xr:uid="{4AF66A6E-A642-4FA8-8215-B244CCDD37CE}"/>
    <cellStyle name="Normal 8 9 2" xfId="2289" xr:uid="{37753649-D27B-4045-82F9-E5C2B4CE90AD}"/>
    <cellStyle name="Normal 8 9 2 2" xfId="4401" xr:uid="{CECBE4B7-F6A9-46AF-A2C3-4FAD11C32B03}"/>
    <cellStyle name="Normal 8 9 2 2 2" xfId="8627" xr:uid="{247811BA-6711-424E-8552-D1D72D8901A8}"/>
    <cellStyle name="Normal 8 9 2 2 2 2" xfId="17075" xr:uid="{F13D453C-9A3E-4E1E-BB59-ECD690E52CD3}"/>
    <cellStyle name="Normal 8 9 2 2 2 2 2" xfId="34015" xr:uid="{0B89CBB7-5D87-4148-A78D-B14F92C2C068}"/>
    <cellStyle name="Normal 8 9 2 2 2 3" xfId="25567" xr:uid="{83530C44-1FC3-43F1-BB08-C12A31517D8A}"/>
    <cellStyle name="Normal 8 9 2 2 3" xfId="12851" xr:uid="{3B004DA7-45E8-4F5A-B6C1-C3A0AAA0ED70}"/>
    <cellStyle name="Normal 8 9 2 2 3 2" xfId="29791" xr:uid="{14CCABC6-AB40-4E14-9B8E-5A31E67BAEE9}"/>
    <cellStyle name="Normal 8 9 2 2 4" xfId="21343" xr:uid="{D4F69FA7-5DED-48AE-BDD4-272447172B02}"/>
    <cellStyle name="Normal 8 9 2 3" xfId="6515" xr:uid="{FDFDCF10-B6A4-4335-9719-B878883C3CC8}"/>
    <cellStyle name="Normal 8 9 2 3 2" xfId="14963" xr:uid="{B3A35A6B-9E8A-4BA9-BED7-A39E1B4E229A}"/>
    <cellStyle name="Normal 8 9 2 3 2 2" xfId="31903" xr:uid="{D02220B9-1D40-4525-B56A-9CFEEF6AFD1B}"/>
    <cellStyle name="Normal 8 9 2 3 3" xfId="23455" xr:uid="{07578206-74EB-47F0-8466-275B860C6953}"/>
    <cellStyle name="Normal 8 9 2 4" xfId="10739" xr:uid="{68A37203-15EF-4980-8DCB-E43ECFB8A6D6}"/>
    <cellStyle name="Normal 8 9 2 4 2" xfId="27679" xr:uid="{7CDB414C-E018-4029-B64C-6EC9BFFB7CFB}"/>
    <cellStyle name="Normal 8 9 2 5" xfId="19231" xr:uid="{1E8C44CA-3E1C-4481-BB33-F521CDACA1F7}"/>
    <cellStyle name="Normal 8 9 3" xfId="3345" xr:uid="{AF1DEB1B-AF19-4EE5-B31B-55C7B167128A}"/>
    <cellStyle name="Normal 8 9 3 2" xfId="7571" xr:uid="{2A4F1A78-B673-4276-BCC1-D1E028039D92}"/>
    <cellStyle name="Normal 8 9 3 2 2" xfId="16019" xr:uid="{202E66D3-EAD7-45CC-94E4-04C3EA00878E}"/>
    <cellStyle name="Normal 8 9 3 2 2 2" xfId="32959" xr:uid="{6A14D102-48F7-48BD-B1F2-D219483AA670}"/>
    <cellStyle name="Normal 8 9 3 2 3" xfId="24511" xr:uid="{830A27D5-0705-4FE2-8189-883EA0BE9E41}"/>
    <cellStyle name="Normal 8 9 3 3" xfId="11795" xr:uid="{A071C0C7-4129-4535-80E7-6C1178273CF6}"/>
    <cellStyle name="Normal 8 9 3 3 2" xfId="28735" xr:uid="{141D25E1-4BFA-48B5-BFC6-020BA562CAC4}"/>
    <cellStyle name="Normal 8 9 3 4" xfId="20287" xr:uid="{2243FA4D-3CAD-4DE6-9432-BC549CACD6BA}"/>
    <cellStyle name="Normal 8 9 4" xfId="5459" xr:uid="{12BBA091-62F4-4507-9BBD-A9974C060B57}"/>
    <cellStyle name="Normal 8 9 4 2" xfId="13907" xr:uid="{15A0E424-15D2-4B38-8932-04CDC72ACD27}"/>
    <cellStyle name="Normal 8 9 4 2 2" xfId="30847" xr:uid="{7069F6CE-FAC0-45E3-BEDB-CF5624CB524C}"/>
    <cellStyle name="Normal 8 9 4 3" xfId="22399" xr:uid="{ABB189C0-60F1-4F3A-8B34-02EC0EAC65A3}"/>
    <cellStyle name="Normal 8 9 5" xfId="9683" xr:uid="{69343A23-0753-4CEA-AE13-C51EBAEE37C8}"/>
    <cellStyle name="Normal 8 9 5 2" xfId="26623" xr:uid="{516A5F7F-F6A7-4F41-A7AB-BA1125C5F2BD}"/>
    <cellStyle name="Normal 8 9 6" xfId="18175" xr:uid="{76722C85-0078-47D8-A6A5-4C423F364F99}"/>
    <cellStyle name="Normal 9" xfId="417" xr:uid="{6A5CC6FF-A2C5-4FA2-97C0-ABEB265F715A}"/>
    <cellStyle name="Normal 9 2" xfId="418" xr:uid="{4383173E-DE3E-4F8F-A5B3-C5CC0C123BDA}"/>
    <cellStyle name="Normal 9 2 10" xfId="4763" xr:uid="{D7FDA818-1E3B-4CE8-9182-DF2342201220}"/>
    <cellStyle name="Normal 9 2 10 2" xfId="13212" xr:uid="{022CCA57-D8F9-4632-9B1E-6A295636300B}"/>
    <cellStyle name="Normal 9 2 10 2 2" xfId="30152" xr:uid="{B06326A8-7580-40D7-8E51-1ED75708F035}"/>
    <cellStyle name="Normal 9 2 10 3" xfId="21704" xr:uid="{1754E38F-CB57-4D3B-96FD-0133E7C09327}"/>
    <cellStyle name="Normal 9 2 11" xfId="8988" xr:uid="{8ABABF5F-8078-4A74-8990-92F73E6DA154}"/>
    <cellStyle name="Normal 9 2 11 2" xfId="25928" xr:uid="{7EAEA5E1-6087-49F3-8F55-8A7646F74CB6}"/>
    <cellStyle name="Normal 9 2 12" xfId="17480" xr:uid="{C2484925-D2F3-4313-A046-42730E498E8E}"/>
    <cellStyle name="Normal 9 2 2" xfId="419" xr:uid="{089EB98D-A030-4C9B-A86A-EC46973A1C35}"/>
    <cellStyle name="Normal 9 2 2 10" xfId="17481" xr:uid="{54C11107-2B70-4829-8BC6-2DA0F2FA6732}"/>
    <cellStyle name="Normal 9 2 2 2" xfId="709" xr:uid="{EA350D56-2B02-4794-BFCD-887C92819052}"/>
    <cellStyle name="Normal 9 2 2 2 2" xfId="1061" xr:uid="{86FA3CBA-096F-4E99-88B3-449BB2550165}"/>
    <cellStyle name="Normal 9 2 2 2 2 2" xfId="2123" xr:uid="{E7A81BE3-3E0F-4E8A-BACE-5F8A2F6BBE02}"/>
    <cellStyle name="Normal 9 2 2 2 2 2 2" xfId="4235" xr:uid="{83FB22F9-6419-49AB-BBC1-3EE290879E97}"/>
    <cellStyle name="Normal 9 2 2 2 2 2 2 2" xfId="8461" xr:uid="{7837F23F-FA6A-4164-9994-2ED4BB8C9F30}"/>
    <cellStyle name="Normal 9 2 2 2 2 2 2 2 2" xfId="16909" xr:uid="{85EADBA8-FA6A-4C3D-83C7-D26CCE29E07A}"/>
    <cellStyle name="Normal 9 2 2 2 2 2 2 2 2 2" xfId="33849" xr:uid="{8E59BD2B-DDA4-44B5-97C1-4E10BAE98B94}"/>
    <cellStyle name="Normal 9 2 2 2 2 2 2 2 3" xfId="25401" xr:uid="{F903EC5E-B58A-494D-B894-70664D0526B0}"/>
    <cellStyle name="Normal 9 2 2 2 2 2 2 3" xfId="12685" xr:uid="{8CE48267-5B7F-49D7-A9ED-CD3C52577692}"/>
    <cellStyle name="Normal 9 2 2 2 2 2 2 3 2" xfId="29625" xr:uid="{B0AB63CB-45C2-41F1-9DD8-585E995EB2FF}"/>
    <cellStyle name="Normal 9 2 2 2 2 2 2 4" xfId="21177" xr:uid="{40127B56-FE73-4EED-83D4-71816EE884BD}"/>
    <cellStyle name="Normal 9 2 2 2 2 2 3" xfId="6349" xr:uid="{155C92C4-4653-4254-876D-D2BC7DFB8753}"/>
    <cellStyle name="Normal 9 2 2 2 2 2 3 2" xfId="14797" xr:uid="{76659E97-96F3-4106-8BD5-D23ED0A387A4}"/>
    <cellStyle name="Normal 9 2 2 2 2 2 3 2 2" xfId="31737" xr:uid="{A3E3157F-3F9A-446B-ADBA-7B1AF701E1B0}"/>
    <cellStyle name="Normal 9 2 2 2 2 2 3 3" xfId="23289" xr:uid="{7480BEF0-894F-4CF7-A7F9-96C8EB1FF92E}"/>
    <cellStyle name="Normal 9 2 2 2 2 2 4" xfId="10573" xr:uid="{1CCA0044-EE12-4247-8AC0-308FCBC8A2D4}"/>
    <cellStyle name="Normal 9 2 2 2 2 2 4 2" xfId="27513" xr:uid="{D10400D2-7B9F-4FAB-A363-1F83F2BBE752}"/>
    <cellStyle name="Normal 9 2 2 2 2 2 5" xfId="19065" xr:uid="{B9A14638-CDAB-40F3-961F-8AA05A8E2924}"/>
    <cellStyle name="Normal 9 2 2 2 2 3" xfId="3179" xr:uid="{12C9F512-272A-4938-909A-1F0ABC9CB112}"/>
    <cellStyle name="Normal 9 2 2 2 2 3 2" xfId="7405" xr:uid="{425D7F13-1CB2-46F3-840E-8FE76D7B0114}"/>
    <cellStyle name="Normal 9 2 2 2 2 3 2 2" xfId="15853" xr:uid="{839A0FF9-1B7A-4949-B1D5-46C1656D8A43}"/>
    <cellStyle name="Normal 9 2 2 2 2 3 2 2 2" xfId="32793" xr:uid="{4A4A63DF-8341-41A8-895A-D38B5C290421}"/>
    <cellStyle name="Normal 9 2 2 2 2 3 2 3" xfId="24345" xr:uid="{957CFF00-F5A0-475C-BE49-449D271D82AD}"/>
    <cellStyle name="Normal 9 2 2 2 2 3 3" xfId="11629" xr:uid="{CC2EB567-FE69-47D0-984B-DCCBAB86244E}"/>
    <cellStyle name="Normal 9 2 2 2 2 3 3 2" xfId="28569" xr:uid="{6ED7EFFF-ECB7-4625-BDFF-AC7E31A34424}"/>
    <cellStyle name="Normal 9 2 2 2 2 3 4" xfId="20121" xr:uid="{580314BA-E265-4FFA-81D2-AE4E99DB060C}"/>
    <cellStyle name="Normal 9 2 2 2 2 4" xfId="5293" xr:uid="{BA78902A-EF0D-4AC3-B757-CFD622FC3267}"/>
    <cellStyle name="Normal 9 2 2 2 2 4 2" xfId="13741" xr:uid="{EE592232-D42F-41A0-9EB3-24F078D2DC4F}"/>
    <cellStyle name="Normal 9 2 2 2 2 4 2 2" xfId="30681" xr:uid="{D39EE2A1-2B1C-4AFE-80C2-259F911E0F74}"/>
    <cellStyle name="Normal 9 2 2 2 2 4 3" xfId="22233" xr:uid="{365423E5-A785-4510-AB24-BD616A65518F}"/>
    <cellStyle name="Normal 9 2 2 2 2 5" xfId="9517" xr:uid="{EDDAB554-69F8-4A74-9315-43935D3C2D3D}"/>
    <cellStyle name="Normal 9 2 2 2 2 5 2" xfId="26457" xr:uid="{6A32E964-F5D6-45FF-B16D-56A7C406D6E3}"/>
    <cellStyle name="Normal 9 2 2 2 2 6" xfId="18009" xr:uid="{C355D954-39F7-431B-8D1B-BD98F75D5B8A}"/>
    <cellStyle name="Normal 9 2 2 2 3" xfId="1771" xr:uid="{1A157D89-9DD9-4FCB-920D-9CC6757878DE}"/>
    <cellStyle name="Normal 9 2 2 2 3 2" xfId="3883" xr:uid="{369E376C-D3CD-44A6-8D44-1D0447CFB246}"/>
    <cellStyle name="Normal 9 2 2 2 3 2 2" xfId="8109" xr:uid="{4C5B3975-07FA-48C6-97AF-0614D05ED914}"/>
    <cellStyle name="Normal 9 2 2 2 3 2 2 2" xfId="16557" xr:uid="{386A0E45-C869-4AF4-A3EE-5743D30A372C}"/>
    <cellStyle name="Normal 9 2 2 2 3 2 2 2 2" xfId="33497" xr:uid="{ED75B8FA-160F-4A74-8F3A-398E8BF6BD64}"/>
    <cellStyle name="Normal 9 2 2 2 3 2 2 3" xfId="25049" xr:uid="{6F1F1C34-D56E-4359-ACD8-3E5CE59394D2}"/>
    <cellStyle name="Normal 9 2 2 2 3 2 3" xfId="12333" xr:uid="{CBC967CC-D775-4845-93BD-4C1E6E526DC3}"/>
    <cellStyle name="Normal 9 2 2 2 3 2 3 2" xfId="29273" xr:uid="{ADD9B821-8CC5-409C-840F-E8D03980F79A}"/>
    <cellStyle name="Normal 9 2 2 2 3 2 4" xfId="20825" xr:uid="{4047149F-FC0E-40BF-A7C0-A4AE2B44E833}"/>
    <cellStyle name="Normal 9 2 2 2 3 3" xfId="5997" xr:uid="{FE756C49-DB52-4554-85B8-7801E35A514E}"/>
    <cellStyle name="Normal 9 2 2 2 3 3 2" xfId="14445" xr:uid="{0F6CEC54-B857-42F1-B7DE-02034A0B6CEC}"/>
    <cellStyle name="Normal 9 2 2 2 3 3 2 2" xfId="31385" xr:uid="{E3AE0559-FC4F-44B3-AA11-CC2BF8C795DE}"/>
    <cellStyle name="Normal 9 2 2 2 3 3 3" xfId="22937" xr:uid="{B1F2ECCF-C55F-415A-AFD7-AADA30A5A710}"/>
    <cellStyle name="Normal 9 2 2 2 3 4" xfId="10221" xr:uid="{F3719892-D761-4898-A9A6-BA50E808C8A7}"/>
    <cellStyle name="Normal 9 2 2 2 3 4 2" xfId="27161" xr:uid="{2BBBFDE7-7C28-431B-8E9D-D9B8B5389EA2}"/>
    <cellStyle name="Normal 9 2 2 2 3 5" xfId="18713" xr:uid="{2049D18A-B763-45B0-BA59-5F46FDFC0534}"/>
    <cellStyle name="Normal 9 2 2 2 4" xfId="2827" xr:uid="{A8D9D0FD-0D86-406E-A93B-527C212DF293}"/>
    <cellStyle name="Normal 9 2 2 2 4 2" xfId="7053" xr:uid="{23154098-3E18-4A75-A1DE-6754C64468B7}"/>
    <cellStyle name="Normal 9 2 2 2 4 2 2" xfId="15501" xr:uid="{180264E1-5492-4622-8FFB-C6B974BCEC14}"/>
    <cellStyle name="Normal 9 2 2 2 4 2 2 2" xfId="32441" xr:uid="{DB80B25A-CFC4-4E57-BFDA-8195F66CAAAD}"/>
    <cellStyle name="Normal 9 2 2 2 4 2 3" xfId="23993" xr:uid="{7721F86D-EE95-4CC5-A971-7F1BD74AC89A}"/>
    <cellStyle name="Normal 9 2 2 2 4 3" xfId="11277" xr:uid="{B63F41D5-A02A-432A-97B7-43997DC94CCA}"/>
    <cellStyle name="Normal 9 2 2 2 4 3 2" xfId="28217" xr:uid="{EA5C03E0-1046-41BB-A5AF-9B6AC1979B76}"/>
    <cellStyle name="Normal 9 2 2 2 4 4" xfId="19769" xr:uid="{9803F404-229D-4469-8064-25B033DE82C7}"/>
    <cellStyle name="Normal 9 2 2 2 5" xfId="4941" xr:uid="{3E6F55B4-1310-4C84-A395-2E7CAC22815E}"/>
    <cellStyle name="Normal 9 2 2 2 5 2" xfId="13389" xr:uid="{21067AB4-9679-4BFD-8A89-CFCDF8EB2C7B}"/>
    <cellStyle name="Normal 9 2 2 2 5 2 2" xfId="30329" xr:uid="{C3894D4C-B203-44BB-B969-A7326666BCDC}"/>
    <cellStyle name="Normal 9 2 2 2 5 3" xfId="21881" xr:uid="{B9BB9584-B2E8-4EB2-A929-9330E83825E7}"/>
    <cellStyle name="Normal 9 2 2 2 6" xfId="9165" xr:uid="{36644FDB-ABA1-4A14-B151-436925C8542E}"/>
    <cellStyle name="Normal 9 2 2 2 6 2" xfId="26105" xr:uid="{B1B0680B-6C9A-4781-BEE6-2C884FC36697}"/>
    <cellStyle name="Normal 9 2 2 2 7" xfId="17657" xr:uid="{2A714F18-198B-4645-8A43-A87531BEFA02}"/>
    <cellStyle name="Normal 9 2 2 3" xfId="885" xr:uid="{344FB285-3C5B-4CFD-9CE9-24FD597D6F6D}"/>
    <cellStyle name="Normal 9 2 2 3 2" xfId="1947" xr:uid="{D8A9F607-3E9C-4D4E-9B6A-5AB38DBA9F15}"/>
    <cellStyle name="Normal 9 2 2 3 2 2" xfId="4059" xr:uid="{EC1A0291-75FD-4F3A-A735-4A5779286904}"/>
    <cellStyle name="Normal 9 2 2 3 2 2 2" xfId="8285" xr:uid="{1CC48A0A-4F5D-4802-A212-B18E766FB240}"/>
    <cellStyle name="Normal 9 2 2 3 2 2 2 2" xfId="16733" xr:uid="{F441EBEB-22BA-4CA5-8B26-539DB820B3B5}"/>
    <cellStyle name="Normal 9 2 2 3 2 2 2 2 2" xfId="33673" xr:uid="{F6411BCD-A83D-4C21-9C1C-B18E745F79D7}"/>
    <cellStyle name="Normal 9 2 2 3 2 2 2 3" xfId="25225" xr:uid="{08FD0BFD-FB1C-46E9-8302-E1BB08E8AE19}"/>
    <cellStyle name="Normal 9 2 2 3 2 2 3" xfId="12509" xr:uid="{57749AC0-F662-404B-A459-A367D7510E11}"/>
    <cellStyle name="Normal 9 2 2 3 2 2 3 2" xfId="29449" xr:uid="{1D3C03BF-3E2F-4272-AC47-FF5BE44FB1CA}"/>
    <cellStyle name="Normal 9 2 2 3 2 2 4" xfId="21001" xr:uid="{5ADDC215-2FB1-44C6-84D1-43ACAE1C79A7}"/>
    <cellStyle name="Normal 9 2 2 3 2 3" xfId="6173" xr:uid="{011A6710-86B6-4E10-A233-96307269C728}"/>
    <cellStyle name="Normal 9 2 2 3 2 3 2" xfId="14621" xr:uid="{A092B32D-395A-4662-B3A9-92962EBF3A14}"/>
    <cellStyle name="Normal 9 2 2 3 2 3 2 2" xfId="31561" xr:uid="{9A0F7483-1848-4985-A480-7EC6DAD48D50}"/>
    <cellStyle name="Normal 9 2 2 3 2 3 3" xfId="23113" xr:uid="{DEAD248C-CD5C-4D53-91B5-E7ED2E8E6296}"/>
    <cellStyle name="Normal 9 2 2 3 2 4" xfId="10397" xr:uid="{3A330486-EBC6-4F74-B75D-78F344B3D6D3}"/>
    <cellStyle name="Normal 9 2 2 3 2 4 2" xfId="27337" xr:uid="{7670DF9E-179B-4B16-B41B-9B6C59698CB1}"/>
    <cellStyle name="Normal 9 2 2 3 2 5" xfId="18889" xr:uid="{499803AD-EE56-4E96-AEF8-B7778164775C}"/>
    <cellStyle name="Normal 9 2 2 3 3" xfId="3003" xr:uid="{02304E8D-AB08-4317-93A1-BDDEE0D4686E}"/>
    <cellStyle name="Normal 9 2 2 3 3 2" xfId="7229" xr:uid="{D157F3B3-97EF-44FC-95C1-47682563A3BC}"/>
    <cellStyle name="Normal 9 2 2 3 3 2 2" xfId="15677" xr:uid="{564ED3D9-8CE2-43A6-8A1D-4F6D0FEA79CD}"/>
    <cellStyle name="Normal 9 2 2 3 3 2 2 2" xfId="32617" xr:uid="{67BDD692-137D-4939-95F3-AF3842115590}"/>
    <cellStyle name="Normal 9 2 2 3 3 2 3" xfId="24169" xr:uid="{43731C3E-0F25-433E-B459-DB20257389AE}"/>
    <cellStyle name="Normal 9 2 2 3 3 3" xfId="11453" xr:uid="{0EF6890A-F0F5-437B-B2CF-759AD75A23AA}"/>
    <cellStyle name="Normal 9 2 2 3 3 3 2" xfId="28393" xr:uid="{FFE48FB0-AB24-4C10-ACAE-151D3C772A6F}"/>
    <cellStyle name="Normal 9 2 2 3 3 4" xfId="19945" xr:uid="{65C14F13-5AF4-4C0A-A1BB-02319918CFE2}"/>
    <cellStyle name="Normal 9 2 2 3 4" xfId="5117" xr:uid="{1C03453A-3348-49E4-9AC4-1ACD2204CBB9}"/>
    <cellStyle name="Normal 9 2 2 3 4 2" xfId="13565" xr:uid="{649AF52E-A9F5-4CCD-B0BF-C12849C52014}"/>
    <cellStyle name="Normal 9 2 2 3 4 2 2" xfId="30505" xr:uid="{36FA2951-4C40-4A05-B68D-A209ABC0F3A2}"/>
    <cellStyle name="Normal 9 2 2 3 4 3" xfId="22057" xr:uid="{3E30D8FE-8854-4A57-87C9-7C4AB27FBFE0}"/>
    <cellStyle name="Normal 9 2 2 3 5" xfId="9341" xr:uid="{72523F27-7C51-4474-B00A-43329EB535DE}"/>
    <cellStyle name="Normal 9 2 2 3 5 2" xfId="26281" xr:uid="{7E4A298F-E4C9-47DC-A7B4-0969E9871584}"/>
    <cellStyle name="Normal 9 2 2 3 6" xfId="17833" xr:uid="{78DCCED1-46E0-42C9-97AE-ECDADE2E44B0}"/>
    <cellStyle name="Normal 9 2 2 4" xfId="1237" xr:uid="{C5A4565A-17B5-4AD4-9652-3F918FD27296}"/>
    <cellStyle name="Normal 9 2 2 4 2" xfId="2299" xr:uid="{B9D2B266-7A72-44FC-BEA4-2029C8633F50}"/>
    <cellStyle name="Normal 9 2 2 4 2 2" xfId="4411" xr:uid="{08E5AC3B-5EC9-467A-AB70-7E78C343401E}"/>
    <cellStyle name="Normal 9 2 2 4 2 2 2" xfId="8637" xr:uid="{E1807A71-D3CD-4347-A984-4B3DE35C135D}"/>
    <cellStyle name="Normal 9 2 2 4 2 2 2 2" xfId="17085" xr:uid="{54A7BD40-5A5E-45C7-B706-042A6FCD871B}"/>
    <cellStyle name="Normal 9 2 2 4 2 2 2 2 2" xfId="34025" xr:uid="{62F846D6-DE15-46A7-822E-92C4B73F1481}"/>
    <cellStyle name="Normal 9 2 2 4 2 2 2 3" xfId="25577" xr:uid="{BCAA528A-B49C-46EA-921B-641E7FE37699}"/>
    <cellStyle name="Normal 9 2 2 4 2 2 3" xfId="12861" xr:uid="{B0E3A1A4-3B06-41E1-B5BB-229638BD4CCD}"/>
    <cellStyle name="Normal 9 2 2 4 2 2 3 2" xfId="29801" xr:uid="{26253F3C-8527-4955-BA04-44B8A6E9C6C2}"/>
    <cellStyle name="Normal 9 2 2 4 2 2 4" xfId="21353" xr:uid="{378B24AB-DA01-4D1A-9247-D4EC8973B432}"/>
    <cellStyle name="Normal 9 2 2 4 2 3" xfId="6525" xr:uid="{5C92724F-5A44-4B3B-9E82-7730BC076461}"/>
    <cellStyle name="Normal 9 2 2 4 2 3 2" xfId="14973" xr:uid="{3922FBBE-9A4B-4AF3-BE67-743A8A868648}"/>
    <cellStyle name="Normal 9 2 2 4 2 3 2 2" xfId="31913" xr:uid="{88DF5111-D921-4740-AA9E-3DA202596F51}"/>
    <cellStyle name="Normal 9 2 2 4 2 3 3" xfId="23465" xr:uid="{3055701F-B646-4E50-AB40-0B16A64A5E1F}"/>
    <cellStyle name="Normal 9 2 2 4 2 4" xfId="10749" xr:uid="{1A0DD96A-89DF-4589-9888-14A5FFA32151}"/>
    <cellStyle name="Normal 9 2 2 4 2 4 2" xfId="27689" xr:uid="{67B9C79C-BD77-461C-9D0E-4EA853B6D26D}"/>
    <cellStyle name="Normal 9 2 2 4 2 5" xfId="19241" xr:uid="{B2575CAE-E4EF-4163-AB63-02260676D78E}"/>
    <cellStyle name="Normal 9 2 2 4 3" xfId="3355" xr:uid="{ED318179-BC9D-4F64-B2BB-E086790C4745}"/>
    <cellStyle name="Normal 9 2 2 4 3 2" xfId="7581" xr:uid="{DBB21FF9-83B1-4C56-84D6-8E3E9AB53E88}"/>
    <cellStyle name="Normal 9 2 2 4 3 2 2" xfId="16029" xr:uid="{252F7DFB-E238-4A0A-88E6-650D7D9C3CDA}"/>
    <cellStyle name="Normal 9 2 2 4 3 2 2 2" xfId="32969" xr:uid="{30B6E61F-798E-4A9F-BF68-859CC6F444CE}"/>
    <cellStyle name="Normal 9 2 2 4 3 2 3" xfId="24521" xr:uid="{D6B12E36-07CF-440E-9799-FA77ACCF6FBD}"/>
    <cellStyle name="Normal 9 2 2 4 3 3" xfId="11805" xr:uid="{D3506096-0C2C-4A96-9BCE-985D71280F9A}"/>
    <cellStyle name="Normal 9 2 2 4 3 3 2" xfId="28745" xr:uid="{D0B7977C-D269-46C9-AEF9-C6185F14EEC7}"/>
    <cellStyle name="Normal 9 2 2 4 3 4" xfId="20297" xr:uid="{CD37CFFD-ACAD-4B9A-8C01-FE101215992E}"/>
    <cellStyle name="Normal 9 2 2 4 4" xfId="5469" xr:uid="{4FD8BE0B-E2FD-4E67-AF1D-1FC09905C48A}"/>
    <cellStyle name="Normal 9 2 2 4 4 2" xfId="13917" xr:uid="{CCB4E9C9-FFD8-4B49-9929-7E41FB657C77}"/>
    <cellStyle name="Normal 9 2 2 4 4 2 2" xfId="30857" xr:uid="{A27D05BD-3247-49EB-BBF3-A2D3AE8D12B4}"/>
    <cellStyle name="Normal 9 2 2 4 4 3" xfId="22409" xr:uid="{0FCC4EF5-F874-4A16-8F9D-9D49CBA1BE08}"/>
    <cellStyle name="Normal 9 2 2 4 5" xfId="9693" xr:uid="{B7220956-63B7-4900-813B-E6E3077B67FB}"/>
    <cellStyle name="Normal 9 2 2 4 5 2" xfId="26633" xr:uid="{FB49AB3B-01AC-4300-97EC-F5201773013B}"/>
    <cellStyle name="Normal 9 2 2 4 6" xfId="18185" xr:uid="{C0E2EBDE-88BF-44E3-B061-564626180122}"/>
    <cellStyle name="Normal 9 2 2 5" xfId="1419" xr:uid="{D3A36988-799E-45D9-B5F0-17CA2D4999BE}"/>
    <cellStyle name="Normal 9 2 2 5 2" xfId="2475" xr:uid="{1988B0C4-BC5B-4A38-B4C3-55028F5383B7}"/>
    <cellStyle name="Normal 9 2 2 5 2 2" xfId="4587" xr:uid="{E8268A99-4C8D-4A9E-A0A2-9A9CB673A5F9}"/>
    <cellStyle name="Normal 9 2 2 5 2 2 2" xfId="8813" xr:uid="{E6B7E2C5-D787-4D5B-8544-F243674B06A2}"/>
    <cellStyle name="Normal 9 2 2 5 2 2 2 2" xfId="17261" xr:uid="{02DEC66A-440E-4886-A4C7-486BFC595B3B}"/>
    <cellStyle name="Normal 9 2 2 5 2 2 2 2 2" xfId="34201" xr:uid="{A675A6B1-68E7-4534-96AB-17689A3DF4E5}"/>
    <cellStyle name="Normal 9 2 2 5 2 2 2 3" xfId="25753" xr:uid="{C1148091-BB97-4E31-A9A4-358D730691D2}"/>
    <cellStyle name="Normal 9 2 2 5 2 2 3" xfId="13037" xr:uid="{B625F851-DAF8-43ED-B0DA-886DA58A9077}"/>
    <cellStyle name="Normal 9 2 2 5 2 2 3 2" xfId="29977" xr:uid="{E7906BE9-B322-43B9-80A1-2D200FDD364E}"/>
    <cellStyle name="Normal 9 2 2 5 2 2 4" xfId="21529" xr:uid="{2A734D58-0698-4B3C-A9DC-5C6DFCE9C1A6}"/>
    <cellStyle name="Normal 9 2 2 5 2 3" xfId="6701" xr:uid="{1B2EFBA2-C844-4F5E-94E7-E3158118C141}"/>
    <cellStyle name="Normal 9 2 2 5 2 3 2" xfId="15149" xr:uid="{3888D72C-7E00-4455-B394-BF66B01DEC3F}"/>
    <cellStyle name="Normal 9 2 2 5 2 3 2 2" xfId="32089" xr:uid="{59C9D52B-B6FF-4567-8796-1304DD90CF0F}"/>
    <cellStyle name="Normal 9 2 2 5 2 3 3" xfId="23641" xr:uid="{810AB9B0-1F33-4B7D-B97D-7DE4A6DCE214}"/>
    <cellStyle name="Normal 9 2 2 5 2 4" xfId="10925" xr:uid="{AF2165AF-0290-4156-A8DE-341EF8B2C85C}"/>
    <cellStyle name="Normal 9 2 2 5 2 4 2" xfId="27865" xr:uid="{9C95FB9B-0907-47DD-B27A-A5442F2E0E91}"/>
    <cellStyle name="Normal 9 2 2 5 2 5" xfId="19417" xr:uid="{7956928C-01D8-44AB-BA0A-7109FFE83F36}"/>
    <cellStyle name="Normal 9 2 2 5 3" xfId="3531" xr:uid="{1653C380-A48F-4091-9E0F-D3A43347B942}"/>
    <cellStyle name="Normal 9 2 2 5 3 2" xfId="7757" xr:uid="{E017A56C-EC4E-4649-A1EA-0E6BFDA2E5CE}"/>
    <cellStyle name="Normal 9 2 2 5 3 2 2" xfId="16205" xr:uid="{7232B728-5086-49BB-8AE2-65046AEE35EE}"/>
    <cellStyle name="Normal 9 2 2 5 3 2 2 2" xfId="33145" xr:uid="{9E663064-BD23-401E-B1A2-8E9442296587}"/>
    <cellStyle name="Normal 9 2 2 5 3 2 3" xfId="24697" xr:uid="{8B067896-FA44-441B-ADCB-0ED55E732075}"/>
    <cellStyle name="Normal 9 2 2 5 3 3" xfId="11981" xr:uid="{88FFD394-75DD-44DD-98B5-746F7E44C171}"/>
    <cellStyle name="Normal 9 2 2 5 3 3 2" xfId="28921" xr:uid="{E8302A98-139A-4370-8D8B-83215E495247}"/>
    <cellStyle name="Normal 9 2 2 5 3 4" xfId="20473" xr:uid="{60534BC7-C684-44E0-9A29-C44488620981}"/>
    <cellStyle name="Normal 9 2 2 5 4" xfId="5645" xr:uid="{F1447AC1-FD24-4E16-A4C7-8A84D950B758}"/>
    <cellStyle name="Normal 9 2 2 5 4 2" xfId="14093" xr:uid="{3729C688-9350-4AAF-9FBC-4813A9050C83}"/>
    <cellStyle name="Normal 9 2 2 5 4 2 2" xfId="31033" xr:uid="{1300F0E4-7927-4B1B-A097-6BD2FE2D39AF}"/>
    <cellStyle name="Normal 9 2 2 5 4 3" xfId="22585" xr:uid="{BB054FB8-0E45-4E27-AB66-239268CA05C5}"/>
    <cellStyle name="Normal 9 2 2 5 5" xfId="9869" xr:uid="{8BBE080D-1EA4-49C8-9E0A-483C8030EFF8}"/>
    <cellStyle name="Normal 9 2 2 5 5 2" xfId="26809" xr:uid="{E6D0D70B-9239-48A9-9BFC-E4A7362FBBE0}"/>
    <cellStyle name="Normal 9 2 2 5 6" xfId="18361" xr:uid="{068F9B09-9209-48D5-84B6-B2D647F1DB66}"/>
    <cellStyle name="Normal 9 2 2 6" xfId="1595" xr:uid="{CC8A3007-6195-4ED1-AF62-6F1961A62402}"/>
    <cellStyle name="Normal 9 2 2 6 2" xfId="3707" xr:uid="{67753FA3-2344-41C0-BC3A-CDC9DF5086D1}"/>
    <cellStyle name="Normal 9 2 2 6 2 2" xfId="7933" xr:uid="{0A6DDFDF-FBBF-41D9-9A91-576C0BDD9289}"/>
    <cellStyle name="Normal 9 2 2 6 2 2 2" xfId="16381" xr:uid="{B7780E8A-38F3-4322-8569-F157BB9112D9}"/>
    <cellStyle name="Normal 9 2 2 6 2 2 2 2" xfId="33321" xr:uid="{5290B6FF-0F08-4A33-BA81-0998B48FBAA6}"/>
    <cellStyle name="Normal 9 2 2 6 2 2 3" xfId="24873" xr:uid="{6232F912-4C8C-46A7-9580-ADCE124DEED3}"/>
    <cellStyle name="Normal 9 2 2 6 2 3" xfId="12157" xr:uid="{4CE6418B-10DE-431A-9A4F-F9CDAC90E00E}"/>
    <cellStyle name="Normal 9 2 2 6 2 3 2" xfId="29097" xr:uid="{A528B9F4-C30A-4AD3-BCEC-D78D26228ECF}"/>
    <cellStyle name="Normal 9 2 2 6 2 4" xfId="20649" xr:uid="{5AA585D0-47D3-4D21-8F37-2C963DF707C0}"/>
    <cellStyle name="Normal 9 2 2 6 3" xfId="5821" xr:uid="{57D9172C-34CD-4CC0-83D4-EB0455B2CEA6}"/>
    <cellStyle name="Normal 9 2 2 6 3 2" xfId="14269" xr:uid="{D32F81D8-317D-4723-828E-8E51870F32DA}"/>
    <cellStyle name="Normal 9 2 2 6 3 2 2" xfId="31209" xr:uid="{D3554593-DC09-4CD6-8ADC-4790413FAC5D}"/>
    <cellStyle name="Normal 9 2 2 6 3 3" xfId="22761" xr:uid="{88C5689E-AAAC-4284-A3BC-F4E181560045}"/>
    <cellStyle name="Normal 9 2 2 6 4" xfId="10045" xr:uid="{E272D802-5ECF-46D7-BBD6-5F679F304D2D}"/>
    <cellStyle name="Normal 9 2 2 6 4 2" xfId="26985" xr:uid="{D3538924-3994-4743-ADBB-5387A94681F1}"/>
    <cellStyle name="Normal 9 2 2 6 5" xfId="18537" xr:uid="{CA635B40-8A3A-4BA5-9283-42EC6AE0BCA7}"/>
    <cellStyle name="Normal 9 2 2 7" xfId="2651" xr:uid="{BD7D9D8C-452A-48DE-9EA6-B1388C12D327}"/>
    <cellStyle name="Normal 9 2 2 7 2" xfId="6877" xr:uid="{500F75F4-3B98-4886-A0BC-1FF9BB1CA00C}"/>
    <cellStyle name="Normal 9 2 2 7 2 2" xfId="15325" xr:uid="{65632A44-43A9-4E7A-868C-B05A68218D98}"/>
    <cellStyle name="Normal 9 2 2 7 2 2 2" xfId="32265" xr:uid="{2CD6E063-805C-44B0-B314-DC3C3CECB732}"/>
    <cellStyle name="Normal 9 2 2 7 2 3" xfId="23817" xr:uid="{06630D83-CA32-4F32-8E66-BC495BA0E74E}"/>
    <cellStyle name="Normal 9 2 2 7 3" xfId="11101" xr:uid="{26DF5261-F593-46C5-8156-C232973E11E6}"/>
    <cellStyle name="Normal 9 2 2 7 3 2" xfId="28041" xr:uid="{44147131-CE6B-438A-B2A8-D9A60C092208}"/>
    <cellStyle name="Normal 9 2 2 7 4" xfId="19593" xr:uid="{BFE683EA-9624-4811-9AA4-24196AD33787}"/>
    <cellStyle name="Normal 9 2 2 8" xfId="4764" xr:uid="{F3EBF251-BD72-4C43-8FB3-28A74CDB26D9}"/>
    <cellStyle name="Normal 9 2 2 8 2" xfId="13213" xr:uid="{85B972AC-AAFC-40C8-8D23-C26C91F7DDA7}"/>
    <cellStyle name="Normal 9 2 2 8 2 2" xfId="30153" xr:uid="{6C952EF9-D306-4E7A-A7C4-0C9EF91F96AB}"/>
    <cellStyle name="Normal 9 2 2 8 3" xfId="21705" xr:uid="{B218F857-C10F-4872-B295-4CEFE95FA847}"/>
    <cellStyle name="Normal 9 2 2 9" xfId="8989" xr:uid="{A2F7B6B9-5C1B-489B-A125-5629E771C9A7}"/>
    <cellStyle name="Normal 9 2 2 9 2" xfId="25929" xr:uid="{7B2FDE5B-4E3F-4510-AD41-A85870A85735}"/>
    <cellStyle name="Normal 9 2 3" xfId="420" xr:uid="{9C5A394A-B82F-460E-A36B-C93848DEE1A7}"/>
    <cellStyle name="Normal 9 2 3 10" xfId="17482" xr:uid="{29B3AB6A-D6CA-476A-A39D-792E501311F1}"/>
    <cellStyle name="Normal 9 2 3 2" xfId="710" xr:uid="{019F86AF-3607-46B9-B51D-9487A1DEFA64}"/>
    <cellStyle name="Normal 9 2 3 2 2" xfId="1062" xr:uid="{F6026444-8BFB-42D0-BB54-B93D20C30328}"/>
    <cellStyle name="Normal 9 2 3 2 2 2" xfId="2124" xr:uid="{C0FF8EFE-A2D5-4959-97EE-47EDE231DE80}"/>
    <cellStyle name="Normal 9 2 3 2 2 2 2" xfId="4236" xr:uid="{78DC8439-F10E-44E1-BF5B-0EFE4746B49B}"/>
    <cellStyle name="Normal 9 2 3 2 2 2 2 2" xfId="8462" xr:uid="{BA68B7A0-4D2E-48A0-ABF2-4657C42F530A}"/>
    <cellStyle name="Normal 9 2 3 2 2 2 2 2 2" xfId="16910" xr:uid="{DC0B1DA6-7A67-4330-8848-84DA51EDCF08}"/>
    <cellStyle name="Normal 9 2 3 2 2 2 2 2 2 2" xfId="33850" xr:uid="{23D4A3E8-6153-4FCD-9D68-6DDD22AC021B}"/>
    <cellStyle name="Normal 9 2 3 2 2 2 2 2 3" xfId="25402" xr:uid="{72BF0F3D-8611-43A4-A5D1-C8B5FB28F0CE}"/>
    <cellStyle name="Normal 9 2 3 2 2 2 2 3" xfId="12686" xr:uid="{DAE2FA4B-AF50-46C6-A70A-92EAD01078BD}"/>
    <cellStyle name="Normal 9 2 3 2 2 2 2 3 2" xfId="29626" xr:uid="{420C0141-D58D-454A-9BF6-3EE8E3645CE5}"/>
    <cellStyle name="Normal 9 2 3 2 2 2 2 4" xfId="21178" xr:uid="{F739DBE1-7EDF-4536-8342-4E68BFF7DC0F}"/>
    <cellStyle name="Normal 9 2 3 2 2 2 3" xfId="6350" xr:uid="{48484B96-E8BD-4A73-A47D-90B0D785F471}"/>
    <cellStyle name="Normal 9 2 3 2 2 2 3 2" xfId="14798" xr:uid="{F515CD13-8D6C-44CD-899B-AA3B669436A8}"/>
    <cellStyle name="Normal 9 2 3 2 2 2 3 2 2" xfId="31738" xr:uid="{C49C04C7-3602-433E-A1A0-2E9E36BCD819}"/>
    <cellStyle name="Normal 9 2 3 2 2 2 3 3" xfId="23290" xr:uid="{05CC445D-C550-47E6-AC12-0B8B19F4E77E}"/>
    <cellStyle name="Normal 9 2 3 2 2 2 4" xfId="10574" xr:uid="{5964AEB2-75A4-40A4-BEAB-53329AEA61B1}"/>
    <cellStyle name="Normal 9 2 3 2 2 2 4 2" xfId="27514" xr:uid="{EF742D59-73C8-405F-805F-97B9E2DD6F05}"/>
    <cellStyle name="Normal 9 2 3 2 2 2 5" xfId="19066" xr:uid="{6616609E-87DC-4931-A307-3AC00CA1C943}"/>
    <cellStyle name="Normal 9 2 3 2 2 3" xfId="3180" xr:uid="{27173EF0-7FA0-4E46-97F7-2BBE5B9DF55A}"/>
    <cellStyle name="Normal 9 2 3 2 2 3 2" xfId="7406" xr:uid="{181B5631-8C95-4125-9A44-314F27406C5D}"/>
    <cellStyle name="Normal 9 2 3 2 2 3 2 2" xfId="15854" xr:uid="{C5539BF0-7463-499E-A221-51C94B54B855}"/>
    <cellStyle name="Normal 9 2 3 2 2 3 2 2 2" xfId="32794" xr:uid="{ABA97924-E91B-4979-B63A-498064D57F93}"/>
    <cellStyle name="Normal 9 2 3 2 2 3 2 3" xfId="24346" xr:uid="{51D31365-19C3-440C-8B16-D9FBE4ECEFCA}"/>
    <cellStyle name="Normal 9 2 3 2 2 3 3" xfId="11630" xr:uid="{7538A262-3317-4543-B388-6FD9D64840E7}"/>
    <cellStyle name="Normal 9 2 3 2 2 3 3 2" xfId="28570" xr:uid="{6692E9C8-E78F-4269-8C3E-82045A1F7162}"/>
    <cellStyle name="Normal 9 2 3 2 2 3 4" xfId="20122" xr:uid="{200A9B03-6C42-4A35-9F11-B0D30BDBB294}"/>
    <cellStyle name="Normal 9 2 3 2 2 4" xfId="5294" xr:uid="{F8BB0390-CA2E-40DC-A336-675CBF9E81CC}"/>
    <cellStyle name="Normal 9 2 3 2 2 4 2" xfId="13742" xr:uid="{74DDD5C7-8BDD-4CD8-AA89-66A947C83040}"/>
    <cellStyle name="Normal 9 2 3 2 2 4 2 2" xfId="30682" xr:uid="{D55D7698-DE5C-410E-B09C-787873FEE2D4}"/>
    <cellStyle name="Normal 9 2 3 2 2 4 3" xfId="22234" xr:uid="{528F542B-1347-4109-ACDD-27405CC232D7}"/>
    <cellStyle name="Normal 9 2 3 2 2 5" xfId="9518" xr:uid="{4F2C1E48-670B-4B5F-B3BD-090A2414FCF3}"/>
    <cellStyle name="Normal 9 2 3 2 2 5 2" xfId="26458" xr:uid="{D12DE0A0-796B-42E5-A85E-08074EB5C771}"/>
    <cellStyle name="Normal 9 2 3 2 2 6" xfId="18010" xr:uid="{EA7CC582-E1CD-447B-BD98-13C9F480BD59}"/>
    <cellStyle name="Normal 9 2 3 2 3" xfId="1772" xr:uid="{4E41C5D6-0959-451C-8C8B-4D0B6DFB93B7}"/>
    <cellStyle name="Normal 9 2 3 2 3 2" xfId="3884" xr:uid="{E030F851-D6C7-4205-9762-CEEBF6FE1BF1}"/>
    <cellStyle name="Normal 9 2 3 2 3 2 2" xfId="8110" xr:uid="{092E1E92-B1E5-494A-BAA3-84D509F5ECD8}"/>
    <cellStyle name="Normal 9 2 3 2 3 2 2 2" xfId="16558" xr:uid="{C008851C-F379-4A6B-AC85-A5863F8714A9}"/>
    <cellStyle name="Normal 9 2 3 2 3 2 2 2 2" xfId="33498" xr:uid="{328E9519-0D87-48BD-98D5-B1CEDD49E4AE}"/>
    <cellStyle name="Normal 9 2 3 2 3 2 2 3" xfId="25050" xr:uid="{C7A55266-E3E1-440F-B9B8-574B06C1CCB5}"/>
    <cellStyle name="Normal 9 2 3 2 3 2 3" xfId="12334" xr:uid="{E7004ED3-6F0A-431F-95F1-47E28C6C6EC9}"/>
    <cellStyle name="Normal 9 2 3 2 3 2 3 2" xfId="29274" xr:uid="{5BE71EA3-D698-47AF-8010-3ED895FB2282}"/>
    <cellStyle name="Normal 9 2 3 2 3 2 4" xfId="20826" xr:uid="{93A906D4-2B8D-4081-A15E-929053C74F99}"/>
    <cellStyle name="Normal 9 2 3 2 3 3" xfId="5998" xr:uid="{A10431F9-66C7-45DB-87CA-C55273EAFDA2}"/>
    <cellStyle name="Normal 9 2 3 2 3 3 2" xfId="14446" xr:uid="{96215FCA-3E67-4FC6-8AD9-6328AB7A2E70}"/>
    <cellStyle name="Normal 9 2 3 2 3 3 2 2" xfId="31386" xr:uid="{AFB0EA58-41A2-42DD-90D7-880CD814BF19}"/>
    <cellStyle name="Normal 9 2 3 2 3 3 3" xfId="22938" xr:uid="{B7F16AF9-08DC-446B-86CD-AE39B6C992A1}"/>
    <cellStyle name="Normal 9 2 3 2 3 4" xfId="10222" xr:uid="{44F5863F-6BA1-4658-B16F-BCD723DC7049}"/>
    <cellStyle name="Normal 9 2 3 2 3 4 2" xfId="27162" xr:uid="{5F8985E5-5002-4739-BE71-048CDE9CAACF}"/>
    <cellStyle name="Normal 9 2 3 2 3 5" xfId="18714" xr:uid="{B56CC1FF-73F9-4494-BF83-DAC308CBFEFD}"/>
    <cellStyle name="Normal 9 2 3 2 4" xfId="2828" xr:uid="{B399DE2E-1437-4139-A13D-341406542A94}"/>
    <cellStyle name="Normal 9 2 3 2 4 2" xfId="7054" xr:uid="{3514C419-2744-45B1-9EBF-FC111A944169}"/>
    <cellStyle name="Normal 9 2 3 2 4 2 2" xfId="15502" xr:uid="{8FB3A8B4-245E-4D9F-AC86-C68F8152FB98}"/>
    <cellStyle name="Normal 9 2 3 2 4 2 2 2" xfId="32442" xr:uid="{92C56640-49D7-405A-8C29-B1A96B063747}"/>
    <cellStyle name="Normal 9 2 3 2 4 2 3" xfId="23994" xr:uid="{4F39E8AE-4077-44AE-AC87-0D62DF0186D7}"/>
    <cellStyle name="Normal 9 2 3 2 4 3" xfId="11278" xr:uid="{8C68A9A6-8995-47FD-9527-B2C90E5FE41E}"/>
    <cellStyle name="Normal 9 2 3 2 4 3 2" xfId="28218" xr:uid="{4A53126C-1486-4B4B-9920-DD23C52182D8}"/>
    <cellStyle name="Normal 9 2 3 2 4 4" xfId="19770" xr:uid="{EB3D6684-D298-465B-9EA7-DB98FBA68AB7}"/>
    <cellStyle name="Normal 9 2 3 2 5" xfId="4942" xr:uid="{0A851796-BF19-4C65-B055-F19EA8497D6C}"/>
    <cellStyle name="Normal 9 2 3 2 5 2" xfId="13390" xr:uid="{FF2D4307-BB80-4D8A-84E4-999537A559B6}"/>
    <cellStyle name="Normal 9 2 3 2 5 2 2" xfId="30330" xr:uid="{A0D0130C-1724-4373-93D8-7F0B78D485BE}"/>
    <cellStyle name="Normal 9 2 3 2 5 3" xfId="21882" xr:uid="{9CB11AD3-18FF-407D-AA1C-8AF93E731126}"/>
    <cellStyle name="Normal 9 2 3 2 6" xfId="9166" xr:uid="{8E316DB3-FA9B-495F-85C6-DA4F6AB6AFDF}"/>
    <cellStyle name="Normal 9 2 3 2 6 2" xfId="26106" xr:uid="{B7CE586D-FD39-483D-B174-776BDC992E6F}"/>
    <cellStyle name="Normal 9 2 3 2 7" xfId="17658" xr:uid="{7A2EE7D3-8A4F-4730-8BA1-495E487FEAE8}"/>
    <cellStyle name="Normal 9 2 3 3" xfId="886" xr:uid="{5A46AC24-5A45-457E-8964-CBA9BC9A033F}"/>
    <cellStyle name="Normal 9 2 3 3 2" xfId="1948" xr:uid="{DA0E1E27-3DBB-4050-9270-C6607A9BFEC3}"/>
    <cellStyle name="Normal 9 2 3 3 2 2" xfId="4060" xr:uid="{4D60AE93-E49D-48FE-95C7-AB514A293AC7}"/>
    <cellStyle name="Normal 9 2 3 3 2 2 2" xfId="8286" xr:uid="{D82FBC7F-BB64-463D-9624-F2C585F530B9}"/>
    <cellStyle name="Normal 9 2 3 3 2 2 2 2" xfId="16734" xr:uid="{1AAAE6D0-B6A1-479D-A4AE-1A4877BB3F7E}"/>
    <cellStyle name="Normal 9 2 3 3 2 2 2 2 2" xfId="33674" xr:uid="{7C98B437-CF66-4422-BEEA-D6559E7297B6}"/>
    <cellStyle name="Normal 9 2 3 3 2 2 2 3" xfId="25226" xr:uid="{ECE76576-FACD-42A7-9908-649E6247DAB9}"/>
    <cellStyle name="Normal 9 2 3 3 2 2 3" xfId="12510" xr:uid="{4382AD75-0163-4EA4-828F-1F407E8516F1}"/>
    <cellStyle name="Normal 9 2 3 3 2 2 3 2" xfId="29450" xr:uid="{2EBCC20D-11FD-4765-898B-D35E20C13C1E}"/>
    <cellStyle name="Normal 9 2 3 3 2 2 4" xfId="21002" xr:uid="{6CAC090A-EA0F-440B-B103-4DA280E4D9DA}"/>
    <cellStyle name="Normal 9 2 3 3 2 3" xfId="6174" xr:uid="{E3F844BF-95E0-400F-8A7F-71AC05E0EE99}"/>
    <cellStyle name="Normal 9 2 3 3 2 3 2" xfId="14622" xr:uid="{19732A55-47A2-4B06-9D20-7A5184B09590}"/>
    <cellStyle name="Normal 9 2 3 3 2 3 2 2" xfId="31562" xr:uid="{45965CC4-0EDB-4CA7-9BFB-D5959B8A6572}"/>
    <cellStyle name="Normal 9 2 3 3 2 3 3" xfId="23114" xr:uid="{C2460FA5-97C9-4EA6-B7F9-4CC54B3A08FE}"/>
    <cellStyle name="Normal 9 2 3 3 2 4" xfId="10398" xr:uid="{877D042E-7B4B-4F08-8181-D75D2CF75DE6}"/>
    <cellStyle name="Normal 9 2 3 3 2 4 2" xfId="27338" xr:uid="{1B8AE0F3-958E-4E09-BD60-57815DBC9BE6}"/>
    <cellStyle name="Normal 9 2 3 3 2 5" xfId="18890" xr:uid="{792111F9-9438-4795-B515-D77FD95F7EA2}"/>
    <cellStyle name="Normal 9 2 3 3 3" xfId="3004" xr:uid="{09FED13C-E0AC-420F-9391-BC8D16B5E004}"/>
    <cellStyle name="Normal 9 2 3 3 3 2" xfId="7230" xr:uid="{87849162-8EA8-44B7-93F3-4B7309BA8159}"/>
    <cellStyle name="Normal 9 2 3 3 3 2 2" xfId="15678" xr:uid="{216433DA-B336-4F75-AB3D-2507ADB0A39D}"/>
    <cellStyle name="Normal 9 2 3 3 3 2 2 2" xfId="32618" xr:uid="{B898D9E3-4C72-4783-B3A5-C3271802312C}"/>
    <cellStyle name="Normal 9 2 3 3 3 2 3" xfId="24170" xr:uid="{8AF94F98-A0EE-4A56-AE51-C960E1A7B832}"/>
    <cellStyle name="Normal 9 2 3 3 3 3" xfId="11454" xr:uid="{2623F1E2-428C-456C-A8B9-8444C2C800E7}"/>
    <cellStyle name="Normal 9 2 3 3 3 3 2" xfId="28394" xr:uid="{20A2554B-C571-41D3-B721-C5C752AFABC7}"/>
    <cellStyle name="Normal 9 2 3 3 3 4" xfId="19946" xr:uid="{CFAE2F2A-C327-40A3-946A-E755B319C6A7}"/>
    <cellStyle name="Normal 9 2 3 3 4" xfId="5118" xr:uid="{EE86C4AC-CB27-4D28-89D5-D586B039A60E}"/>
    <cellStyle name="Normal 9 2 3 3 4 2" xfId="13566" xr:uid="{BE781CA8-1336-49CA-B401-DEB6E08E4C95}"/>
    <cellStyle name="Normal 9 2 3 3 4 2 2" xfId="30506" xr:uid="{0B33B490-5578-447F-AB11-00ADCD14965B}"/>
    <cellStyle name="Normal 9 2 3 3 4 3" xfId="22058" xr:uid="{3BDCC59C-9FDC-4D11-B2A6-0A89BAA3FE71}"/>
    <cellStyle name="Normal 9 2 3 3 5" xfId="9342" xr:uid="{262BE6BA-412F-4E65-A7CE-DA6F785FD46D}"/>
    <cellStyle name="Normal 9 2 3 3 5 2" xfId="26282" xr:uid="{A2C98889-04D1-432B-9263-455B07CB9CDD}"/>
    <cellStyle name="Normal 9 2 3 3 6" xfId="17834" xr:uid="{3582BAEB-C88C-48E0-83FF-E44A07DD2081}"/>
    <cellStyle name="Normal 9 2 3 4" xfId="1238" xr:uid="{6DC525AC-2152-474E-AFF3-3D01202BD83C}"/>
    <cellStyle name="Normal 9 2 3 4 2" xfId="2300" xr:uid="{4D3FE89A-E508-4E6D-9F8D-F038447D3380}"/>
    <cellStyle name="Normal 9 2 3 4 2 2" xfId="4412" xr:uid="{FBA4CE72-ADBD-4547-902E-98CCD26053B8}"/>
    <cellStyle name="Normal 9 2 3 4 2 2 2" xfId="8638" xr:uid="{5FB0303C-2C8F-466C-BB3D-CC28010E4E16}"/>
    <cellStyle name="Normal 9 2 3 4 2 2 2 2" xfId="17086" xr:uid="{F6899926-0E6F-468F-AF7E-422591CBB555}"/>
    <cellStyle name="Normal 9 2 3 4 2 2 2 2 2" xfId="34026" xr:uid="{5BC1E895-14C5-4C80-BCC0-2D2C71D4F2D7}"/>
    <cellStyle name="Normal 9 2 3 4 2 2 2 3" xfId="25578" xr:uid="{449AC53B-6EC4-453B-9DCD-043E9CDF622C}"/>
    <cellStyle name="Normal 9 2 3 4 2 2 3" xfId="12862" xr:uid="{4CD40189-3441-4ECE-8C61-F3F26E726F2F}"/>
    <cellStyle name="Normal 9 2 3 4 2 2 3 2" xfId="29802" xr:uid="{0D82F19C-282A-448E-BC74-14D00A7569AE}"/>
    <cellStyle name="Normal 9 2 3 4 2 2 4" xfId="21354" xr:uid="{EA0D14C9-6AC6-4BB0-B14E-1D831E7EDD6A}"/>
    <cellStyle name="Normal 9 2 3 4 2 3" xfId="6526" xr:uid="{06B70DB9-28EF-41D7-B236-73ED74A82582}"/>
    <cellStyle name="Normal 9 2 3 4 2 3 2" xfId="14974" xr:uid="{56D8B588-24B5-43F1-B3A5-C4CD7ED2FDB0}"/>
    <cellStyle name="Normal 9 2 3 4 2 3 2 2" xfId="31914" xr:uid="{822E6A3C-E29A-4F24-A18D-A3785F1B1373}"/>
    <cellStyle name="Normal 9 2 3 4 2 3 3" xfId="23466" xr:uid="{7A6F50A3-7F06-482F-93B7-883CCB66A3D4}"/>
    <cellStyle name="Normal 9 2 3 4 2 4" xfId="10750" xr:uid="{F89FC34C-66D1-4785-B89E-FEEA0BC55F92}"/>
    <cellStyle name="Normal 9 2 3 4 2 4 2" xfId="27690" xr:uid="{F7E24CB2-89B7-468A-8382-531827FC68AC}"/>
    <cellStyle name="Normal 9 2 3 4 2 5" xfId="19242" xr:uid="{C8D7FA6A-7F29-4FAC-9AC8-8F621FCD83D5}"/>
    <cellStyle name="Normal 9 2 3 4 3" xfId="3356" xr:uid="{D033F2E6-FA2A-40F7-A278-8C58AD1563C3}"/>
    <cellStyle name="Normal 9 2 3 4 3 2" xfId="7582" xr:uid="{81076256-2EBA-4BC7-BA47-151252CCBE82}"/>
    <cellStyle name="Normal 9 2 3 4 3 2 2" xfId="16030" xr:uid="{EA7434BA-BD6D-4647-B5D2-E0EBE1403AAD}"/>
    <cellStyle name="Normal 9 2 3 4 3 2 2 2" xfId="32970" xr:uid="{F3211A5E-0360-42DC-AB5A-15F256B7624F}"/>
    <cellStyle name="Normal 9 2 3 4 3 2 3" xfId="24522" xr:uid="{F8283AD2-3D9B-478F-99D1-FBE88B976EFD}"/>
    <cellStyle name="Normal 9 2 3 4 3 3" xfId="11806" xr:uid="{9C932DF2-5576-46A0-81E2-36EC095AE160}"/>
    <cellStyle name="Normal 9 2 3 4 3 3 2" xfId="28746" xr:uid="{B5FE0692-6054-4EB8-9A0A-E1BDFFCEE2BC}"/>
    <cellStyle name="Normal 9 2 3 4 3 4" xfId="20298" xr:uid="{3F49DDCA-1641-4A07-A8DB-E99D5B214CB0}"/>
    <cellStyle name="Normal 9 2 3 4 4" xfId="5470" xr:uid="{9AE8583C-5680-491D-B4DC-6D0F12A06F7E}"/>
    <cellStyle name="Normal 9 2 3 4 4 2" xfId="13918" xr:uid="{42749B5A-76EF-4B91-B43E-717C0411AFCA}"/>
    <cellStyle name="Normal 9 2 3 4 4 2 2" xfId="30858" xr:uid="{E43A4C43-5FED-4DD9-9A3A-10E6EA78F0BA}"/>
    <cellStyle name="Normal 9 2 3 4 4 3" xfId="22410" xr:uid="{AC2C9260-754C-46E3-B95E-74C9F72132C5}"/>
    <cellStyle name="Normal 9 2 3 4 5" xfId="9694" xr:uid="{74E983C0-FEE5-4C0F-986C-A7999A68FA67}"/>
    <cellStyle name="Normal 9 2 3 4 5 2" xfId="26634" xr:uid="{40A79CDE-0F20-4BDC-9CC3-3EBBBBAE5440}"/>
    <cellStyle name="Normal 9 2 3 4 6" xfId="18186" xr:uid="{7DE1E221-FD5B-49E9-A8B3-FBCAE52EC5FD}"/>
    <cellStyle name="Normal 9 2 3 5" xfId="1420" xr:uid="{06217105-883C-43BD-86C5-3CB257BD1AF4}"/>
    <cellStyle name="Normal 9 2 3 5 2" xfId="2476" xr:uid="{DF7D6A29-CF8D-4CC0-9035-ECAB64E565EC}"/>
    <cellStyle name="Normal 9 2 3 5 2 2" xfId="4588" xr:uid="{B7D8DD75-FC49-4D95-9581-87A7D4A0550D}"/>
    <cellStyle name="Normal 9 2 3 5 2 2 2" xfId="8814" xr:uid="{0E9F4229-EC1F-4B31-876F-ED9C4D2C6B12}"/>
    <cellStyle name="Normal 9 2 3 5 2 2 2 2" xfId="17262" xr:uid="{AAE18C4E-5D8A-4723-B625-B6552C2F4AE7}"/>
    <cellStyle name="Normal 9 2 3 5 2 2 2 2 2" xfId="34202" xr:uid="{FC312B41-5B7A-405E-821B-F231CCA9FF34}"/>
    <cellStyle name="Normal 9 2 3 5 2 2 2 3" xfId="25754" xr:uid="{18850767-4F1F-4B13-8A43-9899C21CC89A}"/>
    <cellStyle name="Normal 9 2 3 5 2 2 3" xfId="13038" xr:uid="{E202D106-2591-4B9B-A279-A8F498DCFEAD}"/>
    <cellStyle name="Normal 9 2 3 5 2 2 3 2" xfId="29978" xr:uid="{B64A087E-1A53-4381-9B00-2560227C8867}"/>
    <cellStyle name="Normal 9 2 3 5 2 2 4" xfId="21530" xr:uid="{1A7A1BDB-A446-4E02-8F1E-4A3A25242DBA}"/>
    <cellStyle name="Normal 9 2 3 5 2 3" xfId="6702" xr:uid="{1E348B0E-C525-4C78-9F78-1F127B637747}"/>
    <cellStyle name="Normal 9 2 3 5 2 3 2" xfId="15150" xr:uid="{CF979D76-277C-431B-953E-038EFE893DA4}"/>
    <cellStyle name="Normal 9 2 3 5 2 3 2 2" xfId="32090" xr:uid="{D854BAED-5D0E-4BCB-A4A5-BA414AD0CADF}"/>
    <cellStyle name="Normal 9 2 3 5 2 3 3" xfId="23642" xr:uid="{603302B2-E31F-40EF-9AAD-9DD6E533632E}"/>
    <cellStyle name="Normal 9 2 3 5 2 4" xfId="10926" xr:uid="{2998C2AC-25D2-45B5-8662-76EDCDE31340}"/>
    <cellStyle name="Normal 9 2 3 5 2 4 2" xfId="27866" xr:uid="{033094F6-3578-498E-9148-46D49F91B814}"/>
    <cellStyle name="Normal 9 2 3 5 2 5" xfId="19418" xr:uid="{6DD1172C-172F-46D6-880A-1977AA627944}"/>
    <cellStyle name="Normal 9 2 3 5 3" xfId="3532" xr:uid="{15E96A32-908D-473E-90D9-3D82F5925710}"/>
    <cellStyle name="Normal 9 2 3 5 3 2" xfId="7758" xr:uid="{B9E8788E-8F11-41D8-8FB9-D8DCCBA46C15}"/>
    <cellStyle name="Normal 9 2 3 5 3 2 2" xfId="16206" xr:uid="{AF5D2921-5138-470B-AA69-5F71D109F28D}"/>
    <cellStyle name="Normal 9 2 3 5 3 2 2 2" xfId="33146" xr:uid="{05011B1E-0A13-4E93-A117-C6219F8B3312}"/>
    <cellStyle name="Normal 9 2 3 5 3 2 3" xfId="24698" xr:uid="{C120F102-353A-4F09-BA6C-570A67742AEE}"/>
    <cellStyle name="Normal 9 2 3 5 3 3" xfId="11982" xr:uid="{D1067967-0413-462D-B402-279882D53C16}"/>
    <cellStyle name="Normal 9 2 3 5 3 3 2" xfId="28922" xr:uid="{CA3C2337-3B9C-4764-A2AC-54DA349022A2}"/>
    <cellStyle name="Normal 9 2 3 5 3 4" xfId="20474" xr:uid="{E255B184-E523-452E-BB50-5BF3D2A72474}"/>
    <cellStyle name="Normal 9 2 3 5 4" xfId="5646" xr:uid="{CBD03F78-7446-4431-8467-8E85090CC73A}"/>
    <cellStyle name="Normal 9 2 3 5 4 2" xfId="14094" xr:uid="{E873F7E5-B800-463B-AD43-8B28CCEF39E2}"/>
    <cellStyle name="Normal 9 2 3 5 4 2 2" xfId="31034" xr:uid="{80B2312B-5001-4110-BA81-E38590B7D3E5}"/>
    <cellStyle name="Normal 9 2 3 5 4 3" xfId="22586" xr:uid="{7A6D7748-E789-4A52-BDDE-FA72FE7E30FF}"/>
    <cellStyle name="Normal 9 2 3 5 5" xfId="9870" xr:uid="{2041D358-BBEA-4EB5-A72B-142DD493AC85}"/>
    <cellStyle name="Normal 9 2 3 5 5 2" xfId="26810" xr:uid="{D72CC65F-F086-41B5-84A1-A8EED1A6DEFB}"/>
    <cellStyle name="Normal 9 2 3 5 6" xfId="18362" xr:uid="{BB020B12-9D07-4D6C-A6E7-1E40F2A6AF37}"/>
    <cellStyle name="Normal 9 2 3 6" xfId="1596" xr:uid="{FBC1E0F7-6475-4254-B0E7-AA395E383B46}"/>
    <cellStyle name="Normal 9 2 3 6 2" xfId="3708" xr:uid="{42A8797B-7665-48BD-930D-AC8FD071DF0D}"/>
    <cellStyle name="Normal 9 2 3 6 2 2" xfId="7934" xr:uid="{9C4B50EE-B95B-41B9-B40E-C8094FA28706}"/>
    <cellStyle name="Normal 9 2 3 6 2 2 2" xfId="16382" xr:uid="{C5CACE6E-4AB4-4C92-8998-4206DCE4117E}"/>
    <cellStyle name="Normal 9 2 3 6 2 2 2 2" xfId="33322" xr:uid="{50D828AF-4F2C-4EA2-A5A6-A0B47FBCD19D}"/>
    <cellStyle name="Normal 9 2 3 6 2 2 3" xfId="24874" xr:uid="{2665DC5E-5D3B-43EB-9C18-E20371E2EF92}"/>
    <cellStyle name="Normal 9 2 3 6 2 3" xfId="12158" xr:uid="{726A4529-0011-4818-ABE5-6D793B0A5383}"/>
    <cellStyle name="Normal 9 2 3 6 2 3 2" xfId="29098" xr:uid="{CEA50827-5A15-4BFF-AA08-B0D367964DDE}"/>
    <cellStyle name="Normal 9 2 3 6 2 4" xfId="20650" xr:uid="{06C00D07-C165-46EA-9B75-D7729E0A0DB0}"/>
    <cellStyle name="Normal 9 2 3 6 3" xfId="5822" xr:uid="{C7AF6A0D-30D3-47EE-9101-E3D2A8B06EE7}"/>
    <cellStyle name="Normal 9 2 3 6 3 2" xfId="14270" xr:uid="{73DCBBCF-0D02-4AE5-A6C3-68FEEE1F6CB5}"/>
    <cellStyle name="Normal 9 2 3 6 3 2 2" xfId="31210" xr:uid="{47A86071-8564-47E1-81ED-BF756C645402}"/>
    <cellStyle name="Normal 9 2 3 6 3 3" xfId="22762" xr:uid="{77746FCB-4EBE-46E9-83DC-AB2CC6F4F8AE}"/>
    <cellStyle name="Normal 9 2 3 6 4" xfId="10046" xr:uid="{6AC8D45B-651D-48DC-91A4-492321031E9A}"/>
    <cellStyle name="Normal 9 2 3 6 4 2" xfId="26986" xr:uid="{8CCCC648-071F-4CA9-8E0F-9C7910C2AB7D}"/>
    <cellStyle name="Normal 9 2 3 6 5" xfId="18538" xr:uid="{D9DD2FE5-2C93-410E-9964-5DDD60CB53EA}"/>
    <cellStyle name="Normal 9 2 3 7" xfId="2652" xr:uid="{0988F3D4-6770-4FC8-B6CF-14ADC563B0C1}"/>
    <cellStyle name="Normal 9 2 3 7 2" xfId="6878" xr:uid="{10FD5574-32FA-4833-86BE-3EC2E7CF52CF}"/>
    <cellStyle name="Normal 9 2 3 7 2 2" xfId="15326" xr:uid="{7688C3FD-F0F5-4D2D-B72B-4B9BCFC5B683}"/>
    <cellStyle name="Normal 9 2 3 7 2 2 2" xfId="32266" xr:uid="{A3C20681-4D32-4D5A-8AA6-ADB165B064E1}"/>
    <cellStyle name="Normal 9 2 3 7 2 3" xfId="23818" xr:uid="{C8A666A7-C77A-4BAD-91D1-4033F991BF78}"/>
    <cellStyle name="Normal 9 2 3 7 3" xfId="11102" xr:uid="{1163D473-5959-4B79-8774-4A5B9AE77175}"/>
    <cellStyle name="Normal 9 2 3 7 3 2" xfId="28042" xr:uid="{0A512028-804C-4747-8C89-2BA375D7EA2E}"/>
    <cellStyle name="Normal 9 2 3 7 4" xfId="19594" xr:uid="{EFBCF4FA-95F9-4506-B543-330F37CA061B}"/>
    <cellStyle name="Normal 9 2 3 8" xfId="4765" xr:uid="{8A339D21-9D3F-473E-8F9D-224ADF20DE5E}"/>
    <cellStyle name="Normal 9 2 3 8 2" xfId="13214" xr:uid="{BF17B946-AB62-4566-AC56-1B6151638AB3}"/>
    <cellStyle name="Normal 9 2 3 8 2 2" xfId="30154" xr:uid="{FBF1840A-5E98-4DA7-B9E7-8BE62F528D6B}"/>
    <cellStyle name="Normal 9 2 3 8 3" xfId="21706" xr:uid="{E2B00736-BDE5-4497-B61A-252CDA2C4398}"/>
    <cellStyle name="Normal 9 2 3 9" xfId="8990" xr:uid="{BA55B2F3-8CF8-455A-A367-BB989DC59A75}"/>
    <cellStyle name="Normal 9 2 3 9 2" xfId="25930" xr:uid="{5FE0ED1D-86EA-4922-BBB9-7E6E1E59F6B6}"/>
    <cellStyle name="Normal 9 2 4" xfId="708" xr:uid="{3BCD00AC-C511-4E7C-B1FF-6FE8E4572EDB}"/>
    <cellStyle name="Normal 9 2 4 2" xfId="1060" xr:uid="{3D9F8801-5788-43A3-8B9B-91C0DBAAF427}"/>
    <cellStyle name="Normal 9 2 4 2 2" xfId="2122" xr:uid="{64A847CD-0A54-4542-AEBE-BB66056941B3}"/>
    <cellStyle name="Normal 9 2 4 2 2 2" xfId="4234" xr:uid="{BD7B1AF8-9267-4737-BB02-2119D2C309C6}"/>
    <cellStyle name="Normal 9 2 4 2 2 2 2" xfId="8460" xr:uid="{63441D5B-10C1-4DB8-9605-4933AC99B7F2}"/>
    <cellStyle name="Normal 9 2 4 2 2 2 2 2" xfId="16908" xr:uid="{74405070-1AA5-41A4-86F2-15BD4B11D514}"/>
    <cellStyle name="Normal 9 2 4 2 2 2 2 2 2" xfId="33848" xr:uid="{E9032060-D6E1-489A-AC53-5339BDADF43C}"/>
    <cellStyle name="Normal 9 2 4 2 2 2 2 3" xfId="25400" xr:uid="{B830ED55-DEE2-47BF-8250-F263106A92B9}"/>
    <cellStyle name="Normal 9 2 4 2 2 2 3" xfId="12684" xr:uid="{FE133719-1405-418B-8FF1-9382F94562CE}"/>
    <cellStyle name="Normal 9 2 4 2 2 2 3 2" xfId="29624" xr:uid="{4E112A27-022C-499E-9713-F4595E74C5BF}"/>
    <cellStyle name="Normal 9 2 4 2 2 2 4" xfId="21176" xr:uid="{DBDAC779-4004-41AD-A8A7-3973AB4C1C68}"/>
    <cellStyle name="Normal 9 2 4 2 2 3" xfId="6348" xr:uid="{49C3934D-1DF7-4BF7-98C9-8490925379EE}"/>
    <cellStyle name="Normal 9 2 4 2 2 3 2" xfId="14796" xr:uid="{CD00E45C-0E3E-4C7F-9009-B879DA69918A}"/>
    <cellStyle name="Normal 9 2 4 2 2 3 2 2" xfId="31736" xr:uid="{1DA2E064-58E6-44A6-AD8A-70EF99553EEE}"/>
    <cellStyle name="Normal 9 2 4 2 2 3 3" xfId="23288" xr:uid="{6432A2EE-29C0-43E5-A9F1-565AF2C88BC5}"/>
    <cellStyle name="Normal 9 2 4 2 2 4" xfId="10572" xr:uid="{F656999B-3D84-4607-8251-DDD11754D5DA}"/>
    <cellStyle name="Normal 9 2 4 2 2 4 2" xfId="27512" xr:uid="{94A6AE1A-98F3-4F38-B035-841B281805B5}"/>
    <cellStyle name="Normal 9 2 4 2 2 5" xfId="19064" xr:uid="{3D86750D-211C-45E7-9C84-7098CBC485C6}"/>
    <cellStyle name="Normal 9 2 4 2 3" xfId="3178" xr:uid="{CF304F55-06AB-4B37-AE69-B96EA401AE72}"/>
    <cellStyle name="Normal 9 2 4 2 3 2" xfId="7404" xr:uid="{DEEEF154-83E2-4315-B9E9-4752367B729E}"/>
    <cellStyle name="Normal 9 2 4 2 3 2 2" xfId="15852" xr:uid="{14B82672-930A-4E8F-94E4-017DF38B468B}"/>
    <cellStyle name="Normal 9 2 4 2 3 2 2 2" xfId="32792" xr:uid="{FF65EC34-EEC3-4935-B5E5-98F43074EE08}"/>
    <cellStyle name="Normal 9 2 4 2 3 2 3" xfId="24344" xr:uid="{C4E46D48-D637-4D95-AD0C-FA74E121FE0E}"/>
    <cellStyle name="Normal 9 2 4 2 3 3" xfId="11628" xr:uid="{1CE3837B-30AD-4E42-B590-74D581C1CDA4}"/>
    <cellStyle name="Normal 9 2 4 2 3 3 2" xfId="28568" xr:uid="{0064245F-099D-45AA-B4D4-A35503365CEA}"/>
    <cellStyle name="Normal 9 2 4 2 3 4" xfId="20120" xr:uid="{E6233257-8285-4A3D-98E8-A5F98BC4648F}"/>
    <cellStyle name="Normal 9 2 4 2 4" xfId="5292" xr:uid="{CEDD4FAD-0452-4FB7-BE30-56B931FCE3B3}"/>
    <cellStyle name="Normal 9 2 4 2 4 2" xfId="13740" xr:uid="{16DFA8D2-D078-4A10-A541-9332BE7E17C5}"/>
    <cellStyle name="Normal 9 2 4 2 4 2 2" xfId="30680" xr:uid="{2CB34F86-9542-4CE9-8850-E5D6433A2B25}"/>
    <cellStyle name="Normal 9 2 4 2 4 3" xfId="22232" xr:uid="{60B97F17-B05A-491D-8580-332739BEFC32}"/>
    <cellStyle name="Normal 9 2 4 2 5" xfId="9516" xr:uid="{52BC71A5-EF59-4A79-9507-FA85F7AA213F}"/>
    <cellStyle name="Normal 9 2 4 2 5 2" xfId="26456" xr:uid="{72BB7EC3-52F9-43C9-B6BD-31356D178354}"/>
    <cellStyle name="Normal 9 2 4 2 6" xfId="18008" xr:uid="{0DED6785-60CB-450B-B3D2-C313DDFBFDEA}"/>
    <cellStyle name="Normal 9 2 4 3" xfId="1770" xr:uid="{AE56EC55-9D88-469B-A34C-96F1643D6B77}"/>
    <cellStyle name="Normal 9 2 4 3 2" xfId="3882" xr:uid="{DA708802-FF2B-4B94-86C1-968FB9A4CA08}"/>
    <cellStyle name="Normal 9 2 4 3 2 2" xfId="8108" xr:uid="{64E67C26-0B28-4B86-A1A0-A74C31E817BF}"/>
    <cellStyle name="Normal 9 2 4 3 2 2 2" xfId="16556" xr:uid="{93DC7AE0-C91B-4480-9F64-0F7CFBB15C4E}"/>
    <cellStyle name="Normal 9 2 4 3 2 2 2 2" xfId="33496" xr:uid="{BBA5EC95-927B-449E-A5E5-1027D200C18C}"/>
    <cellStyle name="Normal 9 2 4 3 2 2 3" xfId="25048" xr:uid="{3F53E7A2-5B5B-46C1-8CCC-228A15A06261}"/>
    <cellStyle name="Normal 9 2 4 3 2 3" xfId="12332" xr:uid="{4B97915F-8D7F-43E2-AE2A-87A79B35A6D0}"/>
    <cellStyle name="Normal 9 2 4 3 2 3 2" xfId="29272" xr:uid="{1FAC1629-1594-42D7-9737-50F7922ACE95}"/>
    <cellStyle name="Normal 9 2 4 3 2 4" xfId="20824" xr:uid="{A3250476-02E4-48B3-A0EB-BBF62DE2922F}"/>
    <cellStyle name="Normal 9 2 4 3 3" xfId="5996" xr:uid="{F6C2A826-08F1-415C-AC40-F0DADD276F26}"/>
    <cellStyle name="Normal 9 2 4 3 3 2" xfId="14444" xr:uid="{B1A2E82A-5CAE-4688-92F7-E5F05486F8AE}"/>
    <cellStyle name="Normal 9 2 4 3 3 2 2" xfId="31384" xr:uid="{D95ADF76-22DB-4721-8B69-8039C5140B1B}"/>
    <cellStyle name="Normal 9 2 4 3 3 3" xfId="22936" xr:uid="{C6C7FDBC-AA79-4BD9-A224-DC86A5E6ABAB}"/>
    <cellStyle name="Normal 9 2 4 3 4" xfId="10220" xr:uid="{AE342313-0D0D-4B0D-B09E-B5A206D175AD}"/>
    <cellStyle name="Normal 9 2 4 3 4 2" xfId="27160" xr:uid="{14F7A672-8671-42F4-9A68-71CDD6A1DDCE}"/>
    <cellStyle name="Normal 9 2 4 3 5" xfId="18712" xr:uid="{A569E545-8953-4DB8-B2E2-C28841B7EB0D}"/>
    <cellStyle name="Normal 9 2 4 4" xfId="2826" xr:uid="{0F53CBF9-7465-489D-B83E-9AE222A9A96D}"/>
    <cellStyle name="Normal 9 2 4 4 2" xfId="7052" xr:uid="{037C21DF-43DF-43C2-843F-24C53BE4440B}"/>
    <cellStyle name="Normal 9 2 4 4 2 2" xfId="15500" xr:uid="{A902CAA9-C991-4F33-B81B-95501814A39D}"/>
    <cellStyle name="Normal 9 2 4 4 2 2 2" xfId="32440" xr:uid="{5B51E272-7B1F-40C3-B758-8972F9EF4587}"/>
    <cellStyle name="Normal 9 2 4 4 2 3" xfId="23992" xr:uid="{8D2B41BA-37CE-4CF2-803B-765B28C34236}"/>
    <cellStyle name="Normal 9 2 4 4 3" xfId="11276" xr:uid="{1BB93877-EE57-4B87-BA76-6C69C572BBAD}"/>
    <cellStyle name="Normal 9 2 4 4 3 2" xfId="28216" xr:uid="{00816A4A-CE25-4FBF-AF21-BA626CD35B9E}"/>
    <cellStyle name="Normal 9 2 4 4 4" xfId="19768" xr:uid="{5035F2B6-771F-4131-A45F-7AB4FFE94F87}"/>
    <cellStyle name="Normal 9 2 4 5" xfId="4940" xr:uid="{B26923C3-7235-4A5F-9116-D1FDB7D04D0F}"/>
    <cellStyle name="Normal 9 2 4 5 2" xfId="13388" xr:uid="{52196569-D938-4312-9FFE-67CEA1940040}"/>
    <cellStyle name="Normal 9 2 4 5 2 2" xfId="30328" xr:uid="{6F118AC5-395F-4B99-97D0-7F95756D4EF7}"/>
    <cellStyle name="Normal 9 2 4 5 3" xfId="21880" xr:uid="{44D70F1D-E4DC-4D28-95D8-32CFCE179AB2}"/>
    <cellStyle name="Normal 9 2 4 6" xfId="9164" xr:uid="{F2D340C1-2C76-4EE7-B500-691F7E3ED9A6}"/>
    <cellStyle name="Normal 9 2 4 6 2" xfId="26104" xr:uid="{2BAFA48E-062B-4097-BC06-F37142CBBF7A}"/>
    <cellStyle name="Normal 9 2 4 7" xfId="17656" xr:uid="{3F7C7630-2A3B-4F94-8E83-CE5042BC63AF}"/>
    <cellStyle name="Normal 9 2 5" xfId="884" xr:uid="{AB6B2E47-9802-491A-8EE7-A5AD45DB1B59}"/>
    <cellStyle name="Normal 9 2 5 2" xfId="1946" xr:uid="{0E59D671-2434-4989-94E5-94A41A10ADE0}"/>
    <cellStyle name="Normal 9 2 5 2 2" xfId="4058" xr:uid="{7866A0A9-D712-4E82-BD4C-7E775C2FC430}"/>
    <cellStyle name="Normal 9 2 5 2 2 2" xfId="8284" xr:uid="{FB89021F-EB70-4611-A19B-9F87437AAA31}"/>
    <cellStyle name="Normal 9 2 5 2 2 2 2" xfId="16732" xr:uid="{B34DF6B9-23E7-48E4-895E-DAEFDC490942}"/>
    <cellStyle name="Normal 9 2 5 2 2 2 2 2" xfId="33672" xr:uid="{5354B630-7030-448E-B010-93FC2F56B514}"/>
    <cellStyle name="Normal 9 2 5 2 2 2 3" xfId="25224" xr:uid="{E1E4F44E-318C-4057-9A73-47E8C5B4B780}"/>
    <cellStyle name="Normal 9 2 5 2 2 3" xfId="12508" xr:uid="{6998BA5F-21FD-4C1B-A218-4CFA9C10D0E3}"/>
    <cellStyle name="Normal 9 2 5 2 2 3 2" xfId="29448" xr:uid="{95791133-2980-426C-A848-593289ADB3D4}"/>
    <cellStyle name="Normal 9 2 5 2 2 4" xfId="21000" xr:uid="{1F1E1194-135D-491F-B158-D3BCC3A3538D}"/>
    <cellStyle name="Normal 9 2 5 2 3" xfId="6172" xr:uid="{670364CF-50C5-45C5-8083-4902F235B154}"/>
    <cellStyle name="Normal 9 2 5 2 3 2" xfId="14620" xr:uid="{94A01FE8-53A4-49FE-9AD9-1E37951EC5BA}"/>
    <cellStyle name="Normal 9 2 5 2 3 2 2" xfId="31560" xr:uid="{A704CA87-1B23-4AA0-9FF5-569D5DF6099D}"/>
    <cellStyle name="Normal 9 2 5 2 3 3" xfId="23112" xr:uid="{B2C1B729-8BFE-4870-A542-E89AF60EC1E3}"/>
    <cellStyle name="Normal 9 2 5 2 4" xfId="10396" xr:uid="{373549F1-467A-4DAD-935F-36BB6A41E214}"/>
    <cellStyle name="Normal 9 2 5 2 4 2" xfId="27336" xr:uid="{6A21D3C2-4788-4978-9509-D89239690D55}"/>
    <cellStyle name="Normal 9 2 5 2 5" xfId="18888" xr:uid="{7CAF2CF7-C3C0-464F-915D-5E2AE6FD8378}"/>
    <cellStyle name="Normal 9 2 5 3" xfId="3002" xr:uid="{61391A00-F923-4A2E-8DC7-3A9596C8CD17}"/>
    <cellStyle name="Normal 9 2 5 3 2" xfId="7228" xr:uid="{020AAFC9-BEBC-4CD2-BBF6-25E3A828482F}"/>
    <cellStyle name="Normal 9 2 5 3 2 2" xfId="15676" xr:uid="{59BC3A4D-2FF7-4A30-9B58-902786E02C14}"/>
    <cellStyle name="Normal 9 2 5 3 2 2 2" xfId="32616" xr:uid="{FE3A6285-0A78-45F4-ACE8-F160943A031A}"/>
    <cellStyle name="Normal 9 2 5 3 2 3" xfId="24168" xr:uid="{E7BA0DC9-7B45-4CE1-818F-0DA19FDE0FCF}"/>
    <cellStyle name="Normal 9 2 5 3 3" xfId="11452" xr:uid="{FD2DA910-184E-4D62-898E-6BA1DC9FACDA}"/>
    <cellStyle name="Normal 9 2 5 3 3 2" xfId="28392" xr:uid="{D1CBA429-A4E2-415D-94F4-64A10C30BB0A}"/>
    <cellStyle name="Normal 9 2 5 3 4" xfId="19944" xr:uid="{BF9A9DC1-C9D3-4449-8E8E-ABB353F59AB6}"/>
    <cellStyle name="Normal 9 2 5 4" xfId="5116" xr:uid="{43E8D3C2-7364-4C20-B9E1-11FEC7D26BD5}"/>
    <cellStyle name="Normal 9 2 5 4 2" xfId="13564" xr:uid="{5F874B44-2C2E-4961-A51E-5BBFFC9325BD}"/>
    <cellStyle name="Normal 9 2 5 4 2 2" xfId="30504" xr:uid="{020312D1-A9FB-4F70-8C27-484D485027B1}"/>
    <cellStyle name="Normal 9 2 5 4 3" xfId="22056" xr:uid="{75F703A6-6666-4E49-AFD5-78BF17549800}"/>
    <cellStyle name="Normal 9 2 5 5" xfId="9340" xr:uid="{59DB0DBE-52A7-4C9C-A270-19A6F2FB8A70}"/>
    <cellStyle name="Normal 9 2 5 5 2" xfId="26280" xr:uid="{C04E034A-C52C-4960-A277-D619A97545B6}"/>
    <cellStyle name="Normal 9 2 5 6" xfId="17832" xr:uid="{2DAF2E7C-1FEF-472B-8D62-0AE34052E9A9}"/>
    <cellStyle name="Normal 9 2 6" xfId="1236" xr:uid="{6B5E6FB6-9E26-447F-B10E-AE4D3CD36861}"/>
    <cellStyle name="Normal 9 2 6 2" xfId="2298" xr:uid="{BEC14956-D46B-4512-AA8A-DB5B230AEA5D}"/>
    <cellStyle name="Normal 9 2 6 2 2" xfId="4410" xr:uid="{E5A52180-133D-46EE-BCB6-D81B57237FB7}"/>
    <cellStyle name="Normal 9 2 6 2 2 2" xfId="8636" xr:uid="{D9341A65-96AD-4C5C-9910-EB92E74999A4}"/>
    <cellStyle name="Normal 9 2 6 2 2 2 2" xfId="17084" xr:uid="{D6755BF7-32CE-42F9-9568-22D4ABA0BD81}"/>
    <cellStyle name="Normal 9 2 6 2 2 2 2 2" xfId="34024" xr:uid="{025DB6D2-E2CB-4412-B418-2F00543C401F}"/>
    <cellStyle name="Normal 9 2 6 2 2 2 3" xfId="25576" xr:uid="{809DBEC0-7B61-43C6-A77F-32B1D814E830}"/>
    <cellStyle name="Normal 9 2 6 2 2 3" xfId="12860" xr:uid="{FAD52B8C-6D1D-4652-973C-28A980B34EFE}"/>
    <cellStyle name="Normal 9 2 6 2 2 3 2" xfId="29800" xr:uid="{94470201-7CB5-4A91-9FA4-60FF582FE561}"/>
    <cellStyle name="Normal 9 2 6 2 2 4" xfId="21352" xr:uid="{9B07887B-46C6-474E-B8DF-D8E18BA56356}"/>
    <cellStyle name="Normal 9 2 6 2 3" xfId="6524" xr:uid="{4B07AAEA-AD0B-4938-ABE5-0B9BC1521AFD}"/>
    <cellStyle name="Normal 9 2 6 2 3 2" xfId="14972" xr:uid="{DF31983B-8965-4FE7-833B-A3D2AD7F3D58}"/>
    <cellStyle name="Normal 9 2 6 2 3 2 2" xfId="31912" xr:uid="{5D0B3A1E-FA6E-4309-A6D6-FCF4A7BD3EAA}"/>
    <cellStyle name="Normal 9 2 6 2 3 3" xfId="23464" xr:uid="{481DE6DE-3D4B-4C7A-BC91-DCB1CE4BFAA7}"/>
    <cellStyle name="Normal 9 2 6 2 4" xfId="10748" xr:uid="{B03A574A-7F8E-4B07-A82F-27CF2FC820E8}"/>
    <cellStyle name="Normal 9 2 6 2 4 2" xfId="27688" xr:uid="{E6C8EEB6-8E2D-4CF6-801F-8C015A1913F9}"/>
    <cellStyle name="Normal 9 2 6 2 5" xfId="19240" xr:uid="{B858BC4A-7F4F-4DEB-BF10-CB2272811535}"/>
    <cellStyle name="Normal 9 2 6 3" xfId="3354" xr:uid="{113E8B11-46AF-4E32-9063-1AC864894811}"/>
    <cellStyle name="Normal 9 2 6 3 2" xfId="7580" xr:uid="{13563305-86F1-4C1E-ACA5-719C68467CE8}"/>
    <cellStyle name="Normal 9 2 6 3 2 2" xfId="16028" xr:uid="{B5373633-BC18-4F9A-844A-2AE2A1E19281}"/>
    <cellStyle name="Normal 9 2 6 3 2 2 2" xfId="32968" xr:uid="{9A7D4EDF-163D-4B11-A183-B3C4CD4F7010}"/>
    <cellStyle name="Normal 9 2 6 3 2 3" xfId="24520" xr:uid="{8AED579C-E91E-4FD6-B5E0-9D9A2D36755F}"/>
    <cellStyle name="Normal 9 2 6 3 3" xfId="11804" xr:uid="{1A11AB59-8085-464F-9C42-BF996001E5EE}"/>
    <cellStyle name="Normal 9 2 6 3 3 2" xfId="28744" xr:uid="{9E56AD6C-BCF3-4330-BC0C-81C73348CC59}"/>
    <cellStyle name="Normal 9 2 6 3 4" xfId="20296" xr:uid="{7A5247BA-B62B-4D5C-9430-175DB4895EB2}"/>
    <cellStyle name="Normal 9 2 6 4" xfId="5468" xr:uid="{63757BD3-5EE2-40FF-B73B-09DC248BE90F}"/>
    <cellStyle name="Normal 9 2 6 4 2" xfId="13916" xr:uid="{FAEA71DB-B3B0-4769-93EF-74F7B81C7B32}"/>
    <cellStyle name="Normal 9 2 6 4 2 2" xfId="30856" xr:uid="{06EC7492-997D-45D3-9A29-4B66FA37D008}"/>
    <cellStyle name="Normal 9 2 6 4 3" xfId="22408" xr:uid="{E7D930EE-0AD3-414D-AC41-E5D74EA4E14E}"/>
    <cellStyle name="Normal 9 2 6 5" xfId="9692" xr:uid="{5E0243CF-1BDA-4D4F-B66C-CC76681A47B1}"/>
    <cellStyle name="Normal 9 2 6 5 2" xfId="26632" xr:uid="{97A3AFC1-F632-4E09-82C2-D83E28CBAF3A}"/>
    <cellStyle name="Normal 9 2 6 6" xfId="18184" xr:uid="{109432CB-7B25-4613-88D4-4175745598F0}"/>
    <cellStyle name="Normal 9 2 7" xfId="1418" xr:uid="{80194F46-1945-4FFF-BFBD-E909CD26A75B}"/>
    <cellStyle name="Normal 9 2 7 2" xfId="2474" xr:uid="{EAEFDB3F-025C-4B4D-8029-3C7422A23455}"/>
    <cellStyle name="Normal 9 2 7 2 2" xfId="4586" xr:uid="{69CF4FED-B2E4-4636-9520-12523C01E176}"/>
    <cellStyle name="Normal 9 2 7 2 2 2" xfId="8812" xr:uid="{90628E44-2D90-4140-9354-FBAE157C9AC2}"/>
    <cellStyle name="Normal 9 2 7 2 2 2 2" xfId="17260" xr:uid="{272F0DE3-0FA0-4A43-AE92-A1BF6D4271F5}"/>
    <cellStyle name="Normal 9 2 7 2 2 2 2 2" xfId="34200" xr:uid="{49324996-EB87-4DB7-A0B6-C8FC400970D9}"/>
    <cellStyle name="Normal 9 2 7 2 2 2 3" xfId="25752" xr:uid="{CEDA7BCE-01C7-48FF-8042-B182915A2C8E}"/>
    <cellStyle name="Normal 9 2 7 2 2 3" xfId="13036" xr:uid="{F5679E08-1D8A-4DDD-98CE-09212E02EE58}"/>
    <cellStyle name="Normal 9 2 7 2 2 3 2" xfId="29976" xr:uid="{F8BC5C17-6CAF-42A0-B4D2-A7869EDAEB42}"/>
    <cellStyle name="Normal 9 2 7 2 2 4" xfId="21528" xr:uid="{50E3D37A-442A-4ED4-86B7-D35B61AC94C3}"/>
    <cellStyle name="Normal 9 2 7 2 3" xfId="6700" xr:uid="{E3861164-4D45-44F9-8DF4-14562F8090EC}"/>
    <cellStyle name="Normal 9 2 7 2 3 2" xfId="15148" xr:uid="{DB307269-09B1-4D17-A67E-869BDF2C3FD6}"/>
    <cellStyle name="Normal 9 2 7 2 3 2 2" xfId="32088" xr:uid="{8450A31C-3E99-4BAC-8971-FD99905D1CE2}"/>
    <cellStyle name="Normal 9 2 7 2 3 3" xfId="23640" xr:uid="{8CF88FA7-A08F-4695-9A8F-962EE01E175C}"/>
    <cellStyle name="Normal 9 2 7 2 4" xfId="10924" xr:uid="{2359082C-D867-4EED-8873-79FD739BCEEE}"/>
    <cellStyle name="Normal 9 2 7 2 4 2" xfId="27864" xr:uid="{D95056AD-BAB8-4144-B736-0E38B7A06279}"/>
    <cellStyle name="Normal 9 2 7 2 5" xfId="19416" xr:uid="{AA629EF9-ADBB-48C3-A0D2-97177F5A9066}"/>
    <cellStyle name="Normal 9 2 7 3" xfId="3530" xr:uid="{832FD807-59CF-4476-9863-B67CDE2EE6AF}"/>
    <cellStyle name="Normal 9 2 7 3 2" xfId="7756" xr:uid="{23F70225-FB63-4110-BA59-550BDBE4D786}"/>
    <cellStyle name="Normal 9 2 7 3 2 2" xfId="16204" xr:uid="{978EF11D-08EC-4039-94D3-02C285D532D2}"/>
    <cellStyle name="Normal 9 2 7 3 2 2 2" xfId="33144" xr:uid="{536BF8E9-7B4A-4A4E-AC37-62DF463EF431}"/>
    <cellStyle name="Normal 9 2 7 3 2 3" xfId="24696" xr:uid="{FEB46C38-FE04-4516-AB98-4AA7CD536C61}"/>
    <cellStyle name="Normal 9 2 7 3 3" xfId="11980" xr:uid="{E674F71D-A21B-4846-88FE-3F22E494E715}"/>
    <cellStyle name="Normal 9 2 7 3 3 2" xfId="28920" xr:uid="{C3A83ADB-DD81-4FD5-9BF0-53CB9D560493}"/>
    <cellStyle name="Normal 9 2 7 3 4" xfId="20472" xr:uid="{0B2DBA13-C484-479A-A356-39796BFDB03F}"/>
    <cellStyle name="Normal 9 2 7 4" xfId="5644" xr:uid="{5F41B533-0471-4B53-BEE3-ACB9D2508BED}"/>
    <cellStyle name="Normal 9 2 7 4 2" xfId="14092" xr:uid="{944766DE-14DC-44DA-9590-8EF5BB1AB6DA}"/>
    <cellStyle name="Normal 9 2 7 4 2 2" xfId="31032" xr:uid="{F22F05DF-6C49-47D2-AD81-025A03A8A085}"/>
    <cellStyle name="Normal 9 2 7 4 3" xfId="22584" xr:uid="{92004269-1C17-4310-8204-66B5ED6569C7}"/>
    <cellStyle name="Normal 9 2 7 5" xfId="9868" xr:uid="{F1BEA07F-56CC-48EC-B48B-086F4211AF15}"/>
    <cellStyle name="Normal 9 2 7 5 2" xfId="26808" xr:uid="{84969E5F-4DAC-4B3D-8D10-D97D5211FB03}"/>
    <cellStyle name="Normal 9 2 7 6" xfId="18360" xr:uid="{00B4D212-0F50-4E57-9F67-1ACD07B2B216}"/>
    <cellStyle name="Normal 9 2 8" xfId="1594" xr:uid="{ECEE34F3-3362-4754-8608-EF7F409A6B51}"/>
    <cellStyle name="Normal 9 2 8 2" xfId="3706" xr:uid="{67E4D05F-BBA1-4409-9EAB-5DABFB8F72DB}"/>
    <cellStyle name="Normal 9 2 8 2 2" xfId="7932" xr:uid="{91B3406A-964B-4DA4-BB74-174321553CB3}"/>
    <cellStyle name="Normal 9 2 8 2 2 2" xfId="16380" xr:uid="{75FB40C9-8814-46C3-86DD-2A11CE672D56}"/>
    <cellStyle name="Normal 9 2 8 2 2 2 2" xfId="33320" xr:uid="{DC11B65B-D4C3-4C3A-A85E-FBE7AD900174}"/>
    <cellStyle name="Normal 9 2 8 2 2 3" xfId="24872" xr:uid="{C02C417E-AFD5-4B54-B567-B57DFD83E952}"/>
    <cellStyle name="Normal 9 2 8 2 3" xfId="12156" xr:uid="{3D55BFCB-656B-4758-A918-7B4565698784}"/>
    <cellStyle name="Normal 9 2 8 2 3 2" xfId="29096" xr:uid="{684E19FA-5DA9-4647-86E7-03E15848C681}"/>
    <cellStyle name="Normal 9 2 8 2 4" xfId="20648" xr:uid="{37BA754E-FFC0-411F-AFD0-C03F312DE8BE}"/>
    <cellStyle name="Normal 9 2 8 3" xfId="5820" xr:uid="{34007C69-8234-4C7A-B1DC-F3E0510CFC05}"/>
    <cellStyle name="Normal 9 2 8 3 2" xfId="14268" xr:uid="{0AAC1D71-81C5-43C6-B151-69CB8B0FC7F0}"/>
    <cellStyle name="Normal 9 2 8 3 2 2" xfId="31208" xr:uid="{DE6BA565-D1E9-4A10-ADCE-96C1B3400711}"/>
    <cellStyle name="Normal 9 2 8 3 3" xfId="22760" xr:uid="{F1BF275C-D8C6-46E0-8D80-3C4401A56721}"/>
    <cellStyle name="Normal 9 2 8 4" xfId="10044" xr:uid="{73A6C997-F858-4DC1-BEEB-3A3BC81779FE}"/>
    <cellStyle name="Normal 9 2 8 4 2" xfId="26984" xr:uid="{E20A6F7F-0898-4A56-BA2A-D99D1B2BF802}"/>
    <cellStyle name="Normal 9 2 8 5" xfId="18536" xr:uid="{4F3FFAC0-2275-434A-BC54-951E9736D938}"/>
    <cellStyle name="Normal 9 2 9" xfId="2650" xr:uid="{415645E7-3D38-44C7-B26B-36CA675F939B}"/>
    <cellStyle name="Normal 9 2 9 2" xfId="6876" xr:uid="{F2AC51AF-60DA-4C76-9F12-FD0AF40DDC21}"/>
    <cellStyle name="Normal 9 2 9 2 2" xfId="15324" xr:uid="{3C6E8E56-34D9-4D46-97F7-66319C4FE4FD}"/>
    <cellStyle name="Normal 9 2 9 2 2 2" xfId="32264" xr:uid="{668B99B8-DBC4-4869-ABC5-4CF98D843F0C}"/>
    <cellStyle name="Normal 9 2 9 2 3" xfId="23816" xr:uid="{D33AAEA5-0206-476D-AA63-C847F09CA4DA}"/>
    <cellStyle name="Normal 9 2 9 3" xfId="11100" xr:uid="{F30AC903-1A67-4F74-8EBF-75950EC3C4C2}"/>
    <cellStyle name="Normal 9 2 9 3 2" xfId="28040" xr:uid="{582A7FE4-3E07-4B9E-B974-30C6E3F1E0DB}"/>
    <cellStyle name="Normal 9 2 9 4" xfId="19592" xr:uid="{6DF3F8B3-1155-4A0B-8E2D-5689EAA05801}"/>
    <cellStyle name="Normal 9 3" xfId="421" xr:uid="{54B0D288-D1A1-49E2-9869-931261BE97C4}"/>
    <cellStyle name="Normal 9 3 10" xfId="4766" xr:uid="{97528516-D988-4221-A085-98A23C60D3B7}"/>
    <cellStyle name="Normal 9 3 10 2" xfId="13215" xr:uid="{3F60AA7C-0681-4C3D-88B9-95C448C41EEA}"/>
    <cellStyle name="Normal 9 3 10 2 2" xfId="30155" xr:uid="{83708C81-C5C9-4C39-AF6B-73F685839481}"/>
    <cellStyle name="Normal 9 3 10 3" xfId="21707" xr:uid="{C944152B-6E99-441B-BFB8-EBC9628C785B}"/>
    <cellStyle name="Normal 9 3 11" xfId="8991" xr:uid="{086D474E-BAF2-4175-9D1C-204DD49B24B4}"/>
    <cellStyle name="Normal 9 3 11 2" xfId="25931" xr:uid="{02A7F675-F09F-454C-8419-FB4FE1FE0B30}"/>
    <cellStyle name="Normal 9 3 12" xfId="17483" xr:uid="{F4CE0001-99FF-4E29-BE17-E74F6C8C0FF7}"/>
    <cellStyle name="Normal 9 3 2" xfId="422" xr:uid="{5CDDEA9A-02FD-4107-A6BE-C602A15B9D9F}"/>
    <cellStyle name="Normal 9 3 2 10" xfId="17484" xr:uid="{821D2351-1821-4C39-A83C-A8180131DE43}"/>
    <cellStyle name="Normal 9 3 2 2" xfId="712" xr:uid="{3DF41561-EBBC-4313-B53E-9EE05C332A45}"/>
    <cellStyle name="Normal 9 3 2 2 2" xfId="1064" xr:uid="{FC988462-9336-4720-B8D4-C8B230AA7514}"/>
    <cellStyle name="Normal 9 3 2 2 2 2" xfId="2126" xr:uid="{4216894E-E7A4-4413-8F10-392B31B71352}"/>
    <cellStyle name="Normal 9 3 2 2 2 2 2" xfId="4238" xr:uid="{81BB2755-1CA2-4C3C-AF27-635D7FF18425}"/>
    <cellStyle name="Normal 9 3 2 2 2 2 2 2" xfId="8464" xr:uid="{1E6C2561-3304-4A45-A7CE-DFA4155CF0F4}"/>
    <cellStyle name="Normal 9 3 2 2 2 2 2 2 2" xfId="16912" xr:uid="{54ED58E5-5444-4E16-B1F2-A21040677084}"/>
    <cellStyle name="Normal 9 3 2 2 2 2 2 2 2 2" xfId="33852" xr:uid="{47C484B8-3673-4421-9F88-5F9AE242A1CA}"/>
    <cellStyle name="Normal 9 3 2 2 2 2 2 2 3" xfId="25404" xr:uid="{38531F3E-496D-4A18-891C-DAA8A2E316D0}"/>
    <cellStyle name="Normal 9 3 2 2 2 2 2 3" xfId="12688" xr:uid="{8BC72D8D-830F-4ED0-9D99-2B68C8779F0B}"/>
    <cellStyle name="Normal 9 3 2 2 2 2 2 3 2" xfId="29628" xr:uid="{4CA30752-A8D3-4E5D-8B5A-BBE91F09BDE0}"/>
    <cellStyle name="Normal 9 3 2 2 2 2 2 4" xfId="21180" xr:uid="{BCF7420C-5320-404F-83D0-13638DA3C00D}"/>
    <cellStyle name="Normal 9 3 2 2 2 2 3" xfId="6352" xr:uid="{63A587F9-88DF-4D2C-BEFE-8B2F02C4408E}"/>
    <cellStyle name="Normal 9 3 2 2 2 2 3 2" xfId="14800" xr:uid="{F0F2AC7F-470B-4C72-8760-072C738110CE}"/>
    <cellStyle name="Normal 9 3 2 2 2 2 3 2 2" xfId="31740" xr:uid="{DF1AF2A8-695E-460C-B1BF-317CA1576221}"/>
    <cellStyle name="Normal 9 3 2 2 2 2 3 3" xfId="23292" xr:uid="{FFF18EF8-F216-46A3-A1EB-2518B78E2410}"/>
    <cellStyle name="Normal 9 3 2 2 2 2 4" xfId="10576" xr:uid="{F867B9E6-8EE8-40E2-8C13-07DC2CAC4B26}"/>
    <cellStyle name="Normal 9 3 2 2 2 2 4 2" xfId="27516" xr:uid="{49D560E4-2517-4E88-9518-95C0610C80C2}"/>
    <cellStyle name="Normal 9 3 2 2 2 2 5" xfId="19068" xr:uid="{AE105504-41AE-4A2C-BFCE-E3C751128221}"/>
    <cellStyle name="Normal 9 3 2 2 2 3" xfId="3182" xr:uid="{9C07E290-BD38-4D54-9AC2-6675AD0F1926}"/>
    <cellStyle name="Normal 9 3 2 2 2 3 2" xfId="7408" xr:uid="{190FE105-A253-4218-B8E8-D45A9D66C327}"/>
    <cellStyle name="Normal 9 3 2 2 2 3 2 2" xfId="15856" xr:uid="{F98AC843-6131-4EDF-838F-655D57847232}"/>
    <cellStyle name="Normal 9 3 2 2 2 3 2 2 2" xfId="32796" xr:uid="{8628A861-B783-4168-A3DF-F6EAADB52841}"/>
    <cellStyle name="Normal 9 3 2 2 2 3 2 3" xfId="24348" xr:uid="{76511A57-9EAE-478D-8222-6A54A0FD7626}"/>
    <cellStyle name="Normal 9 3 2 2 2 3 3" xfId="11632" xr:uid="{B129E0BD-F8FA-4483-AD26-A29CE445817A}"/>
    <cellStyle name="Normal 9 3 2 2 2 3 3 2" xfId="28572" xr:uid="{61571702-1B34-4F71-AE05-9D44D9EF26EB}"/>
    <cellStyle name="Normal 9 3 2 2 2 3 4" xfId="20124" xr:uid="{21CAF7A8-8D2E-4D5A-BE3F-E47AE0E860AA}"/>
    <cellStyle name="Normal 9 3 2 2 2 4" xfId="5296" xr:uid="{CD7F1EF9-18F6-4A80-B0B9-596F664F9D25}"/>
    <cellStyle name="Normal 9 3 2 2 2 4 2" xfId="13744" xr:uid="{EB3D827C-FB9A-45FA-8CF1-B9B538A4553B}"/>
    <cellStyle name="Normal 9 3 2 2 2 4 2 2" xfId="30684" xr:uid="{98C836F3-B138-43CE-AC26-EB03F504CB5B}"/>
    <cellStyle name="Normal 9 3 2 2 2 4 3" xfId="22236" xr:uid="{68827449-191A-44F1-9710-7B9FB9FD65F7}"/>
    <cellStyle name="Normal 9 3 2 2 2 5" xfId="9520" xr:uid="{8FAE935A-94EE-4C42-B928-F86D323624FD}"/>
    <cellStyle name="Normal 9 3 2 2 2 5 2" xfId="26460" xr:uid="{AE661E28-1E73-445F-80ED-ACDA75EBB03D}"/>
    <cellStyle name="Normal 9 3 2 2 2 6" xfId="18012" xr:uid="{18F9B701-64DD-4E3E-8DFE-55D5D4451EF3}"/>
    <cellStyle name="Normal 9 3 2 2 3" xfId="1774" xr:uid="{FD732CDC-5471-433D-9216-9055414C3D6C}"/>
    <cellStyle name="Normal 9 3 2 2 3 2" xfId="3886" xr:uid="{6A6662F9-AE28-4B58-B305-461EACB356EC}"/>
    <cellStyle name="Normal 9 3 2 2 3 2 2" xfId="8112" xr:uid="{D8F92FD7-D87F-4C6E-BD59-72FF95849B14}"/>
    <cellStyle name="Normal 9 3 2 2 3 2 2 2" xfId="16560" xr:uid="{0C9F2008-DE9F-44D8-8CCD-9A47AC4E29AA}"/>
    <cellStyle name="Normal 9 3 2 2 3 2 2 2 2" xfId="33500" xr:uid="{1BCF80D0-828E-4A77-ADE6-F172BA9838D6}"/>
    <cellStyle name="Normal 9 3 2 2 3 2 2 3" xfId="25052" xr:uid="{AEF3BFD8-E515-496E-AA02-088B9E33D75E}"/>
    <cellStyle name="Normal 9 3 2 2 3 2 3" xfId="12336" xr:uid="{662BC17C-5338-4CE7-999F-58741F7AC898}"/>
    <cellStyle name="Normal 9 3 2 2 3 2 3 2" xfId="29276" xr:uid="{6117850C-C469-4DC9-A54C-60C07F87BE4E}"/>
    <cellStyle name="Normal 9 3 2 2 3 2 4" xfId="20828" xr:uid="{F92AD136-4AE4-4099-8B1A-D7EA4A22B1AB}"/>
    <cellStyle name="Normal 9 3 2 2 3 3" xfId="6000" xr:uid="{4F182113-EE9A-4985-BBC8-75E7CD2A3297}"/>
    <cellStyle name="Normal 9 3 2 2 3 3 2" xfId="14448" xr:uid="{33838AE4-DF38-47F3-BEC0-8490CE035A43}"/>
    <cellStyle name="Normal 9 3 2 2 3 3 2 2" xfId="31388" xr:uid="{A0B6F6B0-F273-4559-95BF-59D7AD86179F}"/>
    <cellStyle name="Normal 9 3 2 2 3 3 3" xfId="22940" xr:uid="{E079AC87-2E91-4B10-BCC0-3581969C877E}"/>
    <cellStyle name="Normal 9 3 2 2 3 4" xfId="10224" xr:uid="{B5458B04-9FA5-42E7-AAA1-BADE3705F925}"/>
    <cellStyle name="Normal 9 3 2 2 3 4 2" xfId="27164" xr:uid="{9B60DCF1-991D-4DF8-B18C-90174DB258A5}"/>
    <cellStyle name="Normal 9 3 2 2 3 5" xfId="18716" xr:uid="{23F21FC2-BEE1-46CC-829F-8CD0FF15C82E}"/>
    <cellStyle name="Normal 9 3 2 2 4" xfId="2830" xr:uid="{957E7AF5-E317-4AFC-8D72-86A2CE247BD4}"/>
    <cellStyle name="Normal 9 3 2 2 4 2" xfId="7056" xr:uid="{D31BCE75-BDA3-4AB4-9896-2EF065098A05}"/>
    <cellStyle name="Normal 9 3 2 2 4 2 2" xfId="15504" xr:uid="{C8422588-3E71-4AB6-BB94-3575F887F557}"/>
    <cellStyle name="Normal 9 3 2 2 4 2 2 2" xfId="32444" xr:uid="{EE6F4782-3DDD-424B-89DB-9B4CAE522A50}"/>
    <cellStyle name="Normal 9 3 2 2 4 2 3" xfId="23996" xr:uid="{063C9488-838F-49B0-B27C-8834735662EC}"/>
    <cellStyle name="Normal 9 3 2 2 4 3" xfId="11280" xr:uid="{E35E030D-E47B-4ADC-A1B1-46F0A6810B74}"/>
    <cellStyle name="Normal 9 3 2 2 4 3 2" xfId="28220" xr:uid="{A9F22BC6-ACBC-4F0F-B160-FF52595FD074}"/>
    <cellStyle name="Normal 9 3 2 2 4 4" xfId="19772" xr:uid="{8694F1D6-20E9-4C70-810B-6C10FB25EFD0}"/>
    <cellStyle name="Normal 9 3 2 2 5" xfId="4944" xr:uid="{80B9071B-B433-4D7B-88EF-3CA3530E92FF}"/>
    <cellStyle name="Normal 9 3 2 2 5 2" xfId="13392" xr:uid="{E1E96F37-3842-4A68-93E1-FADEC95887A0}"/>
    <cellStyle name="Normal 9 3 2 2 5 2 2" xfId="30332" xr:uid="{E4F11ABC-E8EA-4ADF-A8B0-59E96FABB651}"/>
    <cellStyle name="Normal 9 3 2 2 5 3" xfId="21884" xr:uid="{B61BC6C2-8023-4BEB-B63F-430CEDA8DED9}"/>
    <cellStyle name="Normal 9 3 2 2 6" xfId="9168" xr:uid="{1DB30422-D4AE-4430-8A5C-75FED650F447}"/>
    <cellStyle name="Normal 9 3 2 2 6 2" xfId="26108" xr:uid="{FD20B8DB-0F70-425A-8427-4082ED423672}"/>
    <cellStyle name="Normal 9 3 2 2 7" xfId="17660" xr:uid="{9A697295-AA00-4BEB-AA06-6F5511791157}"/>
    <cellStyle name="Normal 9 3 2 3" xfId="888" xr:uid="{7FD752F1-3D66-49FE-9F26-17FDC88C8BF1}"/>
    <cellStyle name="Normal 9 3 2 3 2" xfId="1950" xr:uid="{904763FA-07E6-41DB-A18F-C7C1558E297D}"/>
    <cellStyle name="Normal 9 3 2 3 2 2" xfId="4062" xr:uid="{519DF80B-F781-4139-ACD7-C3FD47381D77}"/>
    <cellStyle name="Normal 9 3 2 3 2 2 2" xfId="8288" xr:uid="{41560EC3-5390-430B-86A2-261CFF8B3459}"/>
    <cellStyle name="Normal 9 3 2 3 2 2 2 2" xfId="16736" xr:uid="{1FF1B97C-F391-4EAE-A66F-D84180F3E35C}"/>
    <cellStyle name="Normal 9 3 2 3 2 2 2 2 2" xfId="33676" xr:uid="{9650646C-66F1-4916-8524-A80E6383F4C0}"/>
    <cellStyle name="Normal 9 3 2 3 2 2 2 3" xfId="25228" xr:uid="{63F671B2-8B20-4C54-B852-E35F9AA0CC3F}"/>
    <cellStyle name="Normal 9 3 2 3 2 2 3" xfId="12512" xr:uid="{6F3933F6-579D-44F7-AD7A-11A11250406F}"/>
    <cellStyle name="Normal 9 3 2 3 2 2 3 2" xfId="29452" xr:uid="{A0E97C99-8F6E-457C-AC64-4837BA03F649}"/>
    <cellStyle name="Normal 9 3 2 3 2 2 4" xfId="21004" xr:uid="{88AD95E8-EE59-4F58-BAAE-45F73A8DD537}"/>
    <cellStyle name="Normal 9 3 2 3 2 3" xfId="6176" xr:uid="{A1838942-3B90-4926-B579-E6EABAE4500B}"/>
    <cellStyle name="Normal 9 3 2 3 2 3 2" xfId="14624" xr:uid="{7DD18C51-E246-4727-A2C8-153B2D259FAE}"/>
    <cellStyle name="Normal 9 3 2 3 2 3 2 2" xfId="31564" xr:uid="{C6BA1106-12C6-4CB0-BA93-F21D81EA284C}"/>
    <cellStyle name="Normal 9 3 2 3 2 3 3" xfId="23116" xr:uid="{94384A32-3E5A-4FDB-9F10-D9B06D3EE0F4}"/>
    <cellStyle name="Normal 9 3 2 3 2 4" xfId="10400" xr:uid="{136CDFB4-58CF-432C-B22D-C52E2195B7C6}"/>
    <cellStyle name="Normal 9 3 2 3 2 4 2" xfId="27340" xr:uid="{F6A328E5-4C4D-4E77-B779-3FF2A71EBC7C}"/>
    <cellStyle name="Normal 9 3 2 3 2 5" xfId="18892" xr:uid="{AEE6FAEF-A322-4908-B303-ABF3D71B497A}"/>
    <cellStyle name="Normal 9 3 2 3 3" xfId="3006" xr:uid="{92E7D6C9-1FD0-4B89-B083-A54DEA856706}"/>
    <cellStyle name="Normal 9 3 2 3 3 2" xfId="7232" xr:uid="{197A28B5-5CC4-486C-A5C0-69436584F585}"/>
    <cellStyle name="Normal 9 3 2 3 3 2 2" xfId="15680" xr:uid="{EAB83693-A5A3-4FF9-9804-90FE34E478AE}"/>
    <cellStyle name="Normal 9 3 2 3 3 2 2 2" xfId="32620" xr:uid="{6AEC6AA8-5863-4637-82C3-E88486349F58}"/>
    <cellStyle name="Normal 9 3 2 3 3 2 3" xfId="24172" xr:uid="{3E40EEF8-44CF-42AD-8744-2EA15FF729E0}"/>
    <cellStyle name="Normal 9 3 2 3 3 3" xfId="11456" xr:uid="{EDB0C5ED-A9E9-4F86-B000-AB28E9A12854}"/>
    <cellStyle name="Normal 9 3 2 3 3 3 2" xfId="28396" xr:uid="{C16FF494-312A-43E8-BBF3-4171D48E55A3}"/>
    <cellStyle name="Normal 9 3 2 3 3 4" xfId="19948" xr:uid="{EEA63156-F9AF-4502-834E-515FE39ED8FC}"/>
    <cellStyle name="Normal 9 3 2 3 4" xfId="5120" xr:uid="{006C77E3-9910-410F-9387-608092DB4ADC}"/>
    <cellStyle name="Normal 9 3 2 3 4 2" xfId="13568" xr:uid="{3B5CC4AE-ADC0-48C8-B35C-043EC394F8D8}"/>
    <cellStyle name="Normal 9 3 2 3 4 2 2" xfId="30508" xr:uid="{00DD9345-2FD4-4766-9FBE-E37276C9ED42}"/>
    <cellStyle name="Normal 9 3 2 3 4 3" xfId="22060" xr:uid="{A52B1A6F-E4D6-4731-A438-401D30B4D13A}"/>
    <cellStyle name="Normal 9 3 2 3 5" xfId="9344" xr:uid="{879DDC74-88A9-4BBF-95F9-F398833F1A4C}"/>
    <cellStyle name="Normal 9 3 2 3 5 2" xfId="26284" xr:uid="{75A10524-5267-4B38-A7A0-99C06777088A}"/>
    <cellStyle name="Normal 9 3 2 3 6" xfId="17836" xr:uid="{642DAA79-FCDD-445A-9F3C-49906DD1F5CD}"/>
    <cellStyle name="Normal 9 3 2 4" xfId="1240" xr:uid="{6DF247FA-8998-40C1-AA96-CBD3EDE47A70}"/>
    <cellStyle name="Normal 9 3 2 4 2" xfId="2302" xr:uid="{101B8348-6028-49D9-89A2-1F01260EB2E6}"/>
    <cellStyle name="Normal 9 3 2 4 2 2" xfId="4414" xr:uid="{4F8D18D6-1A6A-44C9-A217-DCC4E585B61A}"/>
    <cellStyle name="Normal 9 3 2 4 2 2 2" xfId="8640" xr:uid="{DC1BB9C1-C50A-47D1-AAF3-9C496AAD483F}"/>
    <cellStyle name="Normal 9 3 2 4 2 2 2 2" xfId="17088" xr:uid="{AED21670-D71D-4826-A3EA-BE1E7363D2F0}"/>
    <cellStyle name="Normal 9 3 2 4 2 2 2 2 2" xfId="34028" xr:uid="{8D650BC0-49AF-43F5-B087-FED09DB62512}"/>
    <cellStyle name="Normal 9 3 2 4 2 2 2 3" xfId="25580" xr:uid="{A6956DB3-2A68-4FB9-8274-5B73CE84221E}"/>
    <cellStyle name="Normal 9 3 2 4 2 2 3" xfId="12864" xr:uid="{4D741457-6395-454A-8379-9FF1748165DE}"/>
    <cellStyle name="Normal 9 3 2 4 2 2 3 2" xfId="29804" xr:uid="{051019BB-46B2-467D-AAD3-3D27AC2BD0BD}"/>
    <cellStyle name="Normal 9 3 2 4 2 2 4" xfId="21356" xr:uid="{EDB6E8CE-F979-41BD-A12D-43A276652847}"/>
    <cellStyle name="Normal 9 3 2 4 2 3" xfId="6528" xr:uid="{70B730A1-DEBB-4E9F-917C-E7EBBDC7C06E}"/>
    <cellStyle name="Normal 9 3 2 4 2 3 2" xfId="14976" xr:uid="{01CB4ACE-BAC0-42DC-98B6-4261A1734E6D}"/>
    <cellStyle name="Normal 9 3 2 4 2 3 2 2" xfId="31916" xr:uid="{12F6D51D-A555-45E7-8ACC-8096772B2C73}"/>
    <cellStyle name="Normal 9 3 2 4 2 3 3" xfId="23468" xr:uid="{4C6F8791-FDC9-4CC9-899E-8852465E3C05}"/>
    <cellStyle name="Normal 9 3 2 4 2 4" xfId="10752" xr:uid="{CC2C1094-25CD-4F2C-BEB7-13AEC2B80922}"/>
    <cellStyle name="Normal 9 3 2 4 2 4 2" xfId="27692" xr:uid="{C1324952-1795-401B-AC8D-42284894688D}"/>
    <cellStyle name="Normal 9 3 2 4 2 5" xfId="19244" xr:uid="{C0A3F81D-97F3-4B88-B966-0A5B60A891AB}"/>
    <cellStyle name="Normal 9 3 2 4 3" xfId="3358" xr:uid="{5D4923F3-8F79-4940-8125-52082B5162A5}"/>
    <cellStyle name="Normal 9 3 2 4 3 2" xfId="7584" xr:uid="{531273BC-8509-45F9-8F9D-E2FB3CA2C0D4}"/>
    <cellStyle name="Normal 9 3 2 4 3 2 2" xfId="16032" xr:uid="{649D662A-344C-432B-A016-2F31C844BBCB}"/>
    <cellStyle name="Normal 9 3 2 4 3 2 2 2" xfId="32972" xr:uid="{9029A67F-EB78-4CFF-8A9C-42109863690D}"/>
    <cellStyle name="Normal 9 3 2 4 3 2 3" xfId="24524" xr:uid="{251115FC-A588-4932-ACC8-5D636B14E085}"/>
    <cellStyle name="Normal 9 3 2 4 3 3" xfId="11808" xr:uid="{2FE9436A-FE28-4EC7-8798-3F7A700332C1}"/>
    <cellStyle name="Normal 9 3 2 4 3 3 2" xfId="28748" xr:uid="{9144DD10-661B-445F-B839-630772B4B4AB}"/>
    <cellStyle name="Normal 9 3 2 4 3 4" xfId="20300" xr:uid="{5634C800-9411-492B-9288-A2BF2A18CEB2}"/>
    <cellStyle name="Normal 9 3 2 4 4" xfId="5472" xr:uid="{B36C5AAD-0527-439E-A232-10E98D3A9958}"/>
    <cellStyle name="Normal 9 3 2 4 4 2" xfId="13920" xr:uid="{EF5624CC-53DE-48C1-855D-E48349928475}"/>
    <cellStyle name="Normal 9 3 2 4 4 2 2" xfId="30860" xr:uid="{A32E769A-4CD2-43EE-8BFC-0CE5D9B5AE05}"/>
    <cellStyle name="Normal 9 3 2 4 4 3" xfId="22412" xr:uid="{364AC049-F5D0-4669-82AC-515CCC881BC3}"/>
    <cellStyle name="Normal 9 3 2 4 5" xfId="9696" xr:uid="{00FCFB3E-86C4-4E48-80E3-66BA54AAD4C6}"/>
    <cellStyle name="Normal 9 3 2 4 5 2" xfId="26636" xr:uid="{830CAB97-06E1-4262-B7BC-95F9DDC42FD0}"/>
    <cellStyle name="Normal 9 3 2 4 6" xfId="18188" xr:uid="{43234C97-3FEF-460D-B89D-41FB81605834}"/>
    <cellStyle name="Normal 9 3 2 5" xfId="1422" xr:uid="{12E2DFB2-7617-44BB-B149-7204B4C7D81A}"/>
    <cellStyle name="Normal 9 3 2 5 2" xfId="2478" xr:uid="{20ADD08F-1A64-4B6A-A909-EC1143EBEA8E}"/>
    <cellStyle name="Normal 9 3 2 5 2 2" xfId="4590" xr:uid="{8E3AED85-A27E-4C7E-8125-B92B47B50C02}"/>
    <cellStyle name="Normal 9 3 2 5 2 2 2" xfId="8816" xr:uid="{F58B548C-B737-4695-A44E-10DEE763D84F}"/>
    <cellStyle name="Normal 9 3 2 5 2 2 2 2" xfId="17264" xr:uid="{AA9467B6-A9A4-47E8-862E-D3852D4F8389}"/>
    <cellStyle name="Normal 9 3 2 5 2 2 2 2 2" xfId="34204" xr:uid="{8FF17BBB-513C-43AD-8B5A-CFEDE51FC2BD}"/>
    <cellStyle name="Normal 9 3 2 5 2 2 2 3" xfId="25756" xr:uid="{31634EAC-9FD5-4864-9C37-02B58490E6FD}"/>
    <cellStyle name="Normal 9 3 2 5 2 2 3" xfId="13040" xr:uid="{5705F223-2FAE-4E5D-8900-B39AE36592C8}"/>
    <cellStyle name="Normal 9 3 2 5 2 2 3 2" xfId="29980" xr:uid="{F1981D53-E188-4CB1-9A72-8FF99AD27370}"/>
    <cellStyle name="Normal 9 3 2 5 2 2 4" xfId="21532" xr:uid="{6F01D88B-5445-4720-A5F2-0305E4ED4B71}"/>
    <cellStyle name="Normal 9 3 2 5 2 3" xfId="6704" xr:uid="{45470B29-7244-4A8E-9220-BA62DB56794C}"/>
    <cellStyle name="Normal 9 3 2 5 2 3 2" xfId="15152" xr:uid="{7AAC7697-DA95-4AC4-8062-B2B6D021AE83}"/>
    <cellStyle name="Normal 9 3 2 5 2 3 2 2" xfId="32092" xr:uid="{35F9435A-BC0F-4BF2-9475-B4D8650E23A8}"/>
    <cellStyle name="Normal 9 3 2 5 2 3 3" xfId="23644" xr:uid="{A8DD5176-5431-4471-B2E6-8B5FDDD14765}"/>
    <cellStyle name="Normal 9 3 2 5 2 4" xfId="10928" xr:uid="{1B105D85-A3D4-45FA-99E2-A85E66C0DE02}"/>
    <cellStyle name="Normal 9 3 2 5 2 4 2" xfId="27868" xr:uid="{37C2C3C5-C6A2-473E-8FF7-7A87885AC774}"/>
    <cellStyle name="Normal 9 3 2 5 2 5" xfId="19420" xr:uid="{73A332F0-53CF-45B7-A73F-98F06A5B5B94}"/>
    <cellStyle name="Normal 9 3 2 5 3" xfId="3534" xr:uid="{00F40D23-E14C-49D1-816D-111C7E712B4B}"/>
    <cellStyle name="Normal 9 3 2 5 3 2" xfId="7760" xr:uid="{64214F84-BE06-4012-A8D9-886463892480}"/>
    <cellStyle name="Normal 9 3 2 5 3 2 2" xfId="16208" xr:uid="{666A7F44-03EB-4F99-AC82-950D7EC8DBEF}"/>
    <cellStyle name="Normal 9 3 2 5 3 2 2 2" xfId="33148" xr:uid="{F3ED4637-A860-45BB-9670-9BB9F48AEA8C}"/>
    <cellStyle name="Normal 9 3 2 5 3 2 3" xfId="24700" xr:uid="{96BCFE8E-C867-4A3B-BE12-3A715C14136E}"/>
    <cellStyle name="Normal 9 3 2 5 3 3" xfId="11984" xr:uid="{9BDE35B4-E783-4DC0-8DE6-C67A0412F234}"/>
    <cellStyle name="Normal 9 3 2 5 3 3 2" xfId="28924" xr:uid="{8E922148-99AB-4AFB-9F36-593ACF64ACFC}"/>
    <cellStyle name="Normal 9 3 2 5 3 4" xfId="20476" xr:uid="{20389291-DF3B-49F7-9CFD-64A9D0D641FA}"/>
    <cellStyle name="Normal 9 3 2 5 4" xfId="5648" xr:uid="{9C2AEDDF-52E2-44F7-B59D-5B88BF8F8EF5}"/>
    <cellStyle name="Normal 9 3 2 5 4 2" xfId="14096" xr:uid="{48391405-80E6-4A9F-BC1E-4E3D3535058B}"/>
    <cellStyle name="Normal 9 3 2 5 4 2 2" xfId="31036" xr:uid="{A630FDB0-D75D-43E3-B548-C2EF9CC6C6A4}"/>
    <cellStyle name="Normal 9 3 2 5 4 3" xfId="22588" xr:uid="{E207938C-A3D7-4C27-B490-0363E3AF8A91}"/>
    <cellStyle name="Normal 9 3 2 5 5" xfId="9872" xr:uid="{99B6C801-6DD0-4F0A-BFB0-6016826476EE}"/>
    <cellStyle name="Normal 9 3 2 5 5 2" xfId="26812" xr:uid="{D5A3152A-A748-4116-AEAB-E8A0E2D3113F}"/>
    <cellStyle name="Normal 9 3 2 5 6" xfId="18364" xr:uid="{3C3C9D89-C06E-48E9-BA5C-3CDEA6E83CE4}"/>
    <cellStyle name="Normal 9 3 2 6" xfId="1598" xr:uid="{3BADC38F-BEF1-4429-ADB4-4A065C00439A}"/>
    <cellStyle name="Normal 9 3 2 6 2" xfId="3710" xr:uid="{A57DA00C-D6E0-4A1E-9479-3E17423BA6B8}"/>
    <cellStyle name="Normal 9 3 2 6 2 2" xfId="7936" xr:uid="{229B857C-0F55-4923-8C68-83FA7CB50CC0}"/>
    <cellStyle name="Normal 9 3 2 6 2 2 2" xfId="16384" xr:uid="{1BBE3140-C32C-4E5E-BD90-E11904959FBA}"/>
    <cellStyle name="Normal 9 3 2 6 2 2 2 2" xfId="33324" xr:uid="{8ED6A108-ED05-467C-A592-EEBF14D0A47A}"/>
    <cellStyle name="Normal 9 3 2 6 2 2 3" xfId="24876" xr:uid="{30C8C343-6192-40E1-854B-9B56D18A0B53}"/>
    <cellStyle name="Normal 9 3 2 6 2 3" xfId="12160" xr:uid="{A7993537-078D-47E1-BC0C-D41099841E0C}"/>
    <cellStyle name="Normal 9 3 2 6 2 3 2" xfId="29100" xr:uid="{7BF7D382-F3D8-4430-99A5-6305AB0D2740}"/>
    <cellStyle name="Normal 9 3 2 6 2 4" xfId="20652" xr:uid="{26274203-6333-4BCA-8B8E-6BE168957565}"/>
    <cellStyle name="Normal 9 3 2 6 3" xfId="5824" xr:uid="{76CAB2C6-DA2A-47D1-8161-E955ED0B5C70}"/>
    <cellStyle name="Normal 9 3 2 6 3 2" xfId="14272" xr:uid="{E486C834-04A2-486E-A8CC-86438F8EBD6B}"/>
    <cellStyle name="Normal 9 3 2 6 3 2 2" xfId="31212" xr:uid="{F772856F-FE50-445B-B5A8-1EFB929170EF}"/>
    <cellStyle name="Normal 9 3 2 6 3 3" xfId="22764" xr:uid="{9A081D85-CF23-433F-9117-8544147F4B80}"/>
    <cellStyle name="Normal 9 3 2 6 4" xfId="10048" xr:uid="{78BE286A-484A-4E3C-AD9A-C003DA02AAEF}"/>
    <cellStyle name="Normal 9 3 2 6 4 2" xfId="26988" xr:uid="{C121739D-E709-4FEE-9F4D-36803D588CE9}"/>
    <cellStyle name="Normal 9 3 2 6 5" xfId="18540" xr:uid="{F088D7A7-3FEE-42D5-A454-18435120301D}"/>
    <cellStyle name="Normal 9 3 2 7" xfId="2654" xr:uid="{5E426469-8EF4-42C3-AEEE-1FC780C98642}"/>
    <cellStyle name="Normal 9 3 2 7 2" xfId="6880" xr:uid="{2D3D9296-C62C-47F0-96D1-88ECD5A2EC2A}"/>
    <cellStyle name="Normal 9 3 2 7 2 2" xfId="15328" xr:uid="{574F70EA-114A-4540-AEAE-6ECCF1476D80}"/>
    <cellStyle name="Normal 9 3 2 7 2 2 2" xfId="32268" xr:uid="{AA5F53D5-573B-4AD0-989B-C2FE3C8C6917}"/>
    <cellStyle name="Normal 9 3 2 7 2 3" xfId="23820" xr:uid="{8E4FCF5A-C060-4CD8-8581-DBBA34492000}"/>
    <cellStyle name="Normal 9 3 2 7 3" xfId="11104" xr:uid="{FDBB3845-48D8-4519-BD4B-E92EA6340E7B}"/>
    <cellStyle name="Normal 9 3 2 7 3 2" xfId="28044" xr:uid="{E4234073-B6A3-4DFA-95F4-8E09AC7E06C3}"/>
    <cellStyle name="Normal 9 3 2 7 4" xfId="19596" xr:uid="{23B8CA9D-F2F9-4091-9B95-E12E69FC2866}"/>
    <cellStyle name="Normal 9 3 2 8" xfId="4767" xr:uid="{239D08C0-E4E3-4FB5-8A88-AE9D234D052D}"/>
    <cellStyle name="Normal 9 3 2 8 2" xfId="13216" xr:uid="{62BB6C2D-5404-4706-B341-A39F53CC771F}"/>
    <cellStyle name="Normal 9 3 2 8 2 2" xfId="30156" xr:uid="{53C21BA8-838E-451A-B066-43B5A6350873}"/>
    <cellStyle name="Normal 9 3 2 8 3" xfId="21708" xr:uid="{BA316009-2019-4219-B644-F12F378EC8F6}"/>
    <cellStyle name="Normal 9 3 2 9" xfId="8992" xr:uid="{FC0CAB29-AE89-4369-97E5-92E099440AFD}"/>
    <cellStyle name="Normal 9 3 2 9 2" xfId="25932" xr:uid="{ABD74626-3B24-453B-BE6C-0CFC644EB053}"/>
    <cellStyle name="Normal 9 3 3" xfId="423" xr:uid="{CD31AFF6-0CFE-4762-B6E8-A157D6ED4683}"/>
    <cellStyle name="Normal 9 3 3 10" xfId="17485" xr:uid="{21E639DD-E5FD-4F99-A642-C5EA05799BCA}"/>
    <cellStyle name="Normal 9 3 3 2" xfId="713" xr:uid="{DB34DE6D-2452-46E6-B1AB-A1F1C58D2CE0}"/>
    <cellStyle name="Normal 9 3 3 2 2" xfId="1065" xr:uid="{B792CCAC-9AA5-470C-B45D-9670D738E6B4}"/>
    <cellStyle name="Normal 9 3 3 2 2 2" xfId="2127" xr:uid="{E527E8BF-E24A-4616-9801-8C4D72D327C3}"/>
    <cellStyle name="Normal 9 3 3 2 2 2 2" xfId="4239" xr:uid="{F691ED4F-F718-438E-A15B-D38CCFF4C5BE}"/>
    <cellStyle name="Normal 9 3 3 2 2 2 2 2" xfId="8465" xr:uid="{237D6A4C-FD8F-4D83-8B26-A77261603FED}"/>
    <cellStyle name="Normal 9 3 3 2 2 2 2 2 2" xfId="16913" xr:uid="{688BC965-72BC-4CFA-8B06-CFBA8C3DC7BB}"/>
    <cellStyle name="Normal 9 3 3 2 2 2 2 2 2 2" xfId="33853" xr:uid="{616EA29D-254D-4786-87C3-AFE4188C7C8A}"/>
    <cellStyle name="Normal 9 3 3 2 2 2 2 2 3" xfId="25405" xr:uid="{AC4E8D17-81B8-477F-A5D1-531813122E51}"/>
    <cellStyle name="Normal 9 3 3 2 2 2 2 3" xfId="12689" xr:uid="{AE73FFE2-7EA4-48C9-A896-EFF33C016DF2}"/>
    <cellStyle name="Normal 9 3 3 2 2 2 2 3 2" xfId="29629" xr:uid="{01DEF987-2B73-46D6-B6CB-86002B546509}"/>
    <cellStyle name="Normal 9 3 3 2 2 2 2 4" xfId="21181" xr:uid="{BEE3769E-DBBC-4350-B1F5-D2F2B5FDDBB2}"/>
    <cellStyle name="Normal 9 3 3 2 2 2 3" xfId="6353" xr:uid="{BDF7E756-DF46-4F0E-B61C-9DB5D43EEAA9}"/>
    <cellStyle name="Normal 9 3 3 2 2 2 3 2" xfId="14801" xr:uid="{AFED269F-67A2-4F1A-91FE-887F6AB4C1D0}"/>
    <cellStyle name="Normal 9 3 3 2 2 2 3 2 2" xfId="31741" xr:uid="{34E78E1A-502F-4894-86BD-D979319E4D5C}"/>
    <cellStyle name="Normal 9 3 3 2 2 2 3 3" xfId="23293" xr:uid="{9123979F-8A9B-440A-871B-F34F9246C251}"/>
    <cellStyle name="Normal 9 3 3 2 2 2 4" xfId="10577" xr:uid="{90149055-E937-4253-8DD0-87B2A297E3E0}"/>
    <cellStyle name="Normal 9 3 3 2 2 2 4 2" xfId="27517" xr:uid="{645F1C57-4D76-4384-AB53-14F8002A41FE}"/>
    <cellStyle name="Normal 9 3 3 2 2 2 5" xfId="19069" xr:uid="{62E8E6AA-6005-4648-A507-F8329C63E068}"/>
    <cellStyle name="Normal 9 3 3 2 2 3" xfId="3183" xr:uid="{06342D76-E154-4248-8ADB-EC074996317C}"/>
    <cellStyle name="Normal 9 3 3 2 2 3 2" xfId="7409" xr:uid="{9AA4EAC0-7FAE-41EA-ACB7-6AACCC1C4F9E}"/>
    <cellStyle name="Normal 9 3 3 2 2 3 2 2" xfId="15857" xr:uid="{38EA0A27-1117-44AF-9BD3-8AD5DA757EF5}"/>
    <cellStyle name="Normal 9 3 3 2 2 3 2 2 2" xfId="32797" xr:uid="{5EDD825A-EFFA-4957-BF96-E8B2B8C4B060}"/>
    <cellStyle name="Normal 9 3 3 2 2 3 2 3" xfId="24349" xr:uid="{D72837BE-0546-49D6-A41B-5786027E466A}"/>
    <cellStyle name="Normal 9 3 3 2 2 3 3" xfId="11633" xr:uid="{D51A6C62-9194-497E-B912-EF4BF412B17E}"/>
    <cellStyle name="Normal 9 3 3 2 2 3 3 2" xfId="28573" xr:uid="{88252089-B240-4467-9227-1DCDFD8A67CA}"/>
    <cellStyle name="Normal 9 3 3 2 2 3 4" xfId="20125" xr:uid="{0D287EB0-2BF4-4692-9643-538681E258F4}"/>
    <cellStyle name="Normal 9 3 3 2 2 4" xfId="5297" xr:uid="{11A77F76-9CFE-4690-A8D3-BE0D3CC8CA77}"/>
    <cellStyle name="Normal 9 3 3 2 2 4 2" xfId="13745" xr:uid="{3B8E8638-4EE0-4EB5-99AA-39978ED7A895}"/>
    <cellStyle name="Normal 9 3 3 2 2 4 2 2" xfId="30685" xr:uid="{E8586EE5-355A-4800-82CC-1CCBDEB8CD30}"/>
    <cellStyle name="Normal 9 3 3 2 2 4 3" xfId="22237" xr:uid="{08F42144-B137-42BF-81D0-44FB9E6C2E03}"/>
    <cellStyle name="Normal 9 3 3 2 2 5" xfId="9521" xr:uid="{997C5FF3-7870-4A63-8E2E-1213528F83B0}"/>
    <cellStyle name="Normal 9 3 3 2 2 5 2" xfId="26461" xr:uid="{2CD9B4FC-43CF-4BF0-87E3-C396655A454F}"/>
    <cellStyle name="Normal 9 3 3 2 2 6" xfId="18013" xr:uid="{9691ACEC-E050-4277-A112-8E1DC6B849ED}"/>
    <cellStyle name="Normal 9 3 3 2 3" xfId="1775" xr:uid="{4D4FC409-0A31-40E3-A0EC-F6A3B1FB55F3}"/>
    <cellStyle name="Normal 9 3 3 2 3 2" xfId="3887" xr:uid="{BBD55378-AC2E-4768-81D2-CB4CDB653280}"/>
    <cellStyle name="Normal 9 3 3 2 3 2 2" xfId="8113" xr:uid="{D370CF93-75B9-4037-BC64-1D088AE42A6F}"/>
    <cellStyle name="Normal 9 3 3 2 3 2 2 2" xfId="16561" xr:uid="{C31A7EF4-84DB-4DE3-84F2-154DAD63C031}"/>
    <cellStyle name="Normal 9 3 3 2 3 2 2 2 2" xfId="33501" xr:uid="{27104C6B-5EA5-49E8-8A2D-7768576506B5}"/>
    <cellStyle name="Normal 9 3 3 2 3 2 2 3" xfId="25053" xr:uid="{B427E624-22FF-49F6-B01B-1ACE2D672256}"/>
    <cellStyle name="Normal 9 3 3 2 3 2 3" xfId="12337" xr:uid="{21F61F85-2E12-4963-B5DC-1C8B9B82C857}"/>
    <cellStyle name="Normal 9 3 3 2 3 2 3 2" xfId="29277" xr:uid="{BCF25F0B-B084-471B-8CBF-0D90DEA8E79D}"/>
    <cellStyle name="Normal 9 3 3 2 3 2 4" xfId="20829" xr:uid="{C616383C-0A48-4059-B408-E2FDACA32943}"/>
    <cellStyle name="Normal 9 3 3 2 3 3" xfId="6001" xr:uid="{E52B3777-F9B8-4F1B-9614-2BF0C0852967}"/>
    <cellStyle name="Normal 9 3 3 2 3 3 2" xfId="14449" xr:uid="{4D47E0F3-8C49-40F4-822C-6174ADF0166D}"/>
    <cellStyle name="Normal 9 3 3 2 3 3 2 2" xfId="31389" xr:uid="{68B24C31-B99C-48B5-8247-E9C63E3447DE}"/>
    <cellStyle name="Normal 9 3 3 2 3 3 3" xfId="22941" xr:uid="{B571350E-8D36-4451-AFBB-7632EC68CBE2}"/>
    <cellStyle name="Normal 9 3 3 2 3 4" xfId="10225" xr:uid="{C982FA7E-EE5E-4B38-9CEB-11D3169173B4}"/>
    <cellStyle name="Normal 9 3 3 2 3 4 2" xfId="27165" xr:uid="{A85B4147-612C-4D8A-BF22-82095EDBAED5}"/>
    <cellStyle name="Normal 9 3 3 2 3 5" xfId="18717" xr:uid="{831CA3DC-0EB2-477D-93D7-A17A95110560}"/>
    <cellStyle name="Normal 9 3 3 2 4" xfId="2831" xr:uid="{7B970238-A297-4595-9049-71EE82325FC5}"/>
    <cellStyle name="Normal 9 3 3 2 4 2" xfId="7057" xr:uid="{7E1AEE55-9EBA-4DDC-AE85-27985984A232}"/>
    <cellStyle name="Normal 9 3 3 2 4 2 2" xfId="15505" xr:uid="{A8894A1A-8DE9-4BB9-A199-89003D890A2E}"/>
    <cellStyle name="Normal 9 3 3 2 4 2 2 2" xfId="32445" xr:uid="{2FA1EF0C-9974-419E-86D2-44B4D01BD161}"/>
    <cellStyle name="Normal 9 3 3 2 4 2 3" xfId="23997" xr:uid="{BD4BE66B-A0AF-43DC-AFB5-927BFB14B022}"/>
    <cellStyle name="Normal 9 3 3 2 4 3" xfId="11281" xr:uid="{F44D4634-638F-46BE-887A-D6E68D5A9CF7}"/>
    <cellStyle name="Normal 9 3 3 2 4 3 2" xfId="28221" xr:uid="{300EFFBC-E8A7-49D4-A199-86E8B924E00E}"/>
    <cellStyle name="Normal 9 3 3 2 4 4" xfId="19773" xr:uid="{739CA915-A3CD-4CBB-AC5F-1A88803F1914}"/>
    <cellStyle name="Normal 9 3 3 2 5" xfId="4945" xr:uid="{86DBA823-31B8-42BA-9795-06343F62E0CD}"/>
    <cellStyle name="Normal 9 3 3 2 5 2" xfId="13393" xr:uid="{098202A0-D9CF-4304-A047-941920C80A0D}"/>
    <cellStyle name="Normal 9 3 3 2 5 2 2" xfId="30333" xr:uid="{B93591E3-D716-4AEF-BA16-A01754D1674F}"/>
    <cellStyle name="Normal 9 3 3 2 5 3" xfId="21885" xr:uid="{87AA246E-66AB-4468-9A0D-88336508B538}"/>
    <cellStyle name="Normal 9 3 3 2 6" xfId="9169" xr:uid="{9A3444CE-3721-484B-9D26-0C00356EC401}"/>
    <cellStyle name="Normal 9 3 3 2 6 2" xfId="26109" xr:uid="{5432EDC0-CD72-4A39-833B-1E5E8226BD7E}"/>
    <cellStyle name="Normal 9 3 3 2 7" xfId="17661" xr:uid="{3C3C4421-65EE-4B7A-B35C-9FC5312943E3}"/>
    <cellStyle name="Normal 9 3 3 3" xfId="889" xr:uid="{27B1841F-EAEE-4B2D-99C0-2A0EBB4E9CF8}"/>
    <cellStyle name="Normal 9 3 3 3 2" xfId="1951" xr:uid="{0925D7D6-A19B-4CEE-9D10-C7DC6F41E5E0}"/>
    <cellStyle name="Normal 9 3 3 3 2 2" xfId="4063" xr:uid="{D08BD2C8-991A-480D-8343-F4CEC03272E5}"/>
    <cellStyle name="Normal 9 3 3 3 2 2 2" xfId="8289" xr:uid="{D0EF5891-1FF3-421F-8380-546196EFCD7C}"/>
    <cellStyle name="Normal 9 3 3 3 2 2 2 2" xfId="16737" xr:uid="{6FF519C9-E306-4283-9805-D1836FDEE6FE}"/>
    <cellStyle name="Normal 9 3 3 3 2 2 2 2 2" xfId="33677" xr:uid="{0219AA1F-86F1-4CA4-8193-0E1A1EC96BB6}"/>
    <cellStyle name="Normal 9 3 3 3 2 2 2 3" xfId="25229" xr:uid="{ED6AE1E6-813B-4E30-938A-866DAC288189}"/>
    <cellStyle name="Normal 9 3 3 3 2 2 3" xfId="12513" xr:uid="{ADAF8FC3-A5D4-4B7B-AC03-6B9209C0DFDE}"/>
    <cellStyle name="Normal 9 3 3 3 2 2 3 2" xfId="29453" xr:uid="{C059B96B-744F-47EA-8E0C-AC186CFBDEDB}"/>
    <cellStyle name="Normal 9 3 3 3 2 2 4" xfId="21005" xr:uid="{7AAD35A9-A16D-4C31-A375-9338359DC233}"/>
    <cellStyle name="Normal 9 3 3 3 2 3" xfId="6177" xr:uid="{47831FDD-AE8B-4A75-9589-FE53DF669186}"/>
    <cellStyle name="Normal 9 3 3 3 2 3 2" xfId="14625" xr:uid="{77FB44F4-5E62-4F3A-85A0-6550A4201F7E}"/>
    <cellStyle name="Normal 9 3 3 3 2 3 2 2" xfId="31565" xr:uid="{3FCE28D0-6023-494A-B263-60A933AAA6B8}"/>
    <cellStyle name="Normal 9 3 3 3 2 3 3" xfId="23117" xr:uid="{F15C9E05-9662-444D-BABB-A4319BDA946C}"/>
    <cellStyle name="Normal 9 3 3 3 2 4" xfId="10401" xr:uid="{17EF81DC-876B-409E-9670-D25A1BBCF144}"/>
    <cellStyle name="Normal 9 3 3 3 2 4 2" xfId="27341" xr:uid="{5E7E9E59-61DF-42B9-9DBA-04DD5AA24D97}"/>
    <cellStyle name="Normal 9 3 3 3 2 5" xfId="18893" xr:uid="{CA663838-5134-47F7-9C67-632C01D2B066}"/>
    <cellStyle name="Normal 9 3 3 3 3" xfId="3007" xr:uid="{46CBA079-AAC7-4213-8D53-5C536F4DE0CE}"/>
    <cellStyle name="Normal 9 3 3 3 3 2" xfId="7233" xr:uid="{5FCB9827-B5DD-49B6-A5F0-F4E3A9A67B8D}"/>
    <cellStyle name="Normal 9 3 3 3 3 2 2" xfId="15681" xr:uid="{CBC97309-7592-4703-B805-A1AB9324CCC6}"/>
    <cellStyle name="Normal 9 3 3 3 3 2 2 2" xfId="32621" xr:uid="{FE49B01E-38F7-483E-9EF2-295F0A7CF902}"/>
    <cellStyle name="Normal 9 3 3 3 3 2 3" xfId="24173" xr:uid="{83E6B135-B648-40DC-A813-A09C6762B604}"/>
    <cellStyle name="Normal 9 3 3 3 3 3" xfId="11457" xr:uid="{5BE9EA79-0010-4486-A56F-A95B1640B351}"/>
    <cellStyle name="Normal 9 3 3 3 3 3 2" xfId="28397" xr:uid="{7A2D3001-45FA-4E0A-8686-5341E0EC356B}"/>
    <cellStyle name="Normal 9 3 3 3 3 4" xfId="19949" xr:uid="{244D3FD8-D3FC-4968-8C66-11E3004652BA}"/>
    <cellStyle name="Normal 9 3 3 3 4" xfId="5121" xr:uid="{148E3692-27FB-4933-994A-F95CB2D3F207}"/>
    <cellStyle name="Normal 9 3 3 3 4 2" xfId="13569" xr:uid="{BF2DE7CA-84D5-4C56-8D1E-226DE9D7BCB1}"/>
    <cellStyle name="Normal 9 3 3 3 4 2 2" xfId="30509" xr:uid="{BDF021E5-B431-4651-B812-F0A8D11DE963}"/>
    <cellStyle name="Normal 9 3 3 3 4 3" xfId="22061" xr:uid="{BE03D4B3-35E4-4A18-994C-0C1002501BDF}"/>
    <cellStyle name="Normal 9 3 3 3 5" xfId="9345" xr:uid="{1C1585DE-9795-46C4-92DB-B84E5A641698}"/>
    <cellStyle name="Normal 9 3 3 3 5 2" xfId="26285" xr:uid="{1E0EB17D-E3C4-4B6A-AB3F-D8BE7C10103F}"/>
    <cellStyle name="Normal 9 3 3 3 6" xfId="17837" xr:uid="{248F1FE8-C17B-43F5-A278-406AFC3A962F}"/>
    <cellStyle name="Normal 9 3 3 4" xfId="1241" xr:uid="{69061637-B00F-4F7C-87E1-95AC96B2311B}"/>
    <cellStyle name="Normal 9 3 3 4 2" xfId="2303" xr:uid="{AE71A11C-EA5B-40AE-B97D-DB8F3C5D10EE}"/>
    <cellStyle name="Normal 9 3 3 4 2 2" xfId="4415" xr:uid="{0AD8FAC0-D677-48F7-9439-B81BF18ED028}"/>
    <cellStyle name="Normal 9 3 3 4 2 2 2" xfId="8641" xr:uid="{1F1DC30B-7CB7-4CC5-BD7C-542DD6817363}"/>
    <cellStyle name="Normal 9 3 3 4 2 2 2 2" xfId="17089" xr:uid="{FC196C6A-EB6D-4B22-A61B-F42D3623E54E}"/>
    <cellStyle name="Normal 9 3 3 4 2 2 2 2 2" xfId="34029" xr:uid="{693013F4-E060-44E8-BC16-18D87C869BC3}"/>
    <cellStyle name="Normal 9 3 3 4 2 2 2 3" xfId="25581" xr:uid="{A7E9C365-C4FB-46E3-ACA6-B6D73B45559C}"/>
    <cellStyle name="Normal 9 3 3 4 2 2 3" xfId="12865" xr:uid="{5BDE43B0-F973-4B1C-B3F4-9F1C6D0A3D86}"/>
    <cellStyle name="Normal 9 3 3 4 2 2 3 2" xfId="29805" xr:uid="{9D06F959-7E27-4928-BD33-E1B0A5E46795}"/>
    <cellStyle name="Normal 9 3 3 4 2 2 4" xfId="21357" xr:uid="{5EB32339-B8F1-4F53-90C5-D144543EAFDF}"/>
    <cellStyle name="Normal 9 3 3 4 2 3" xfId="6529" xr:uid="{A47AD2B5-A577-4F83-AA28-6E1FEF6D708B}"/>
    <cellStyle name="Normal 9 3 3 4 2 3 2" xfId="14977" xr:uid="{90434B1F-9958-4C41-B40B-B959E3F391B0}"/>
    <cellStyle name="Normal 9 3 3 4 2 3 2 2" xfId="31917" xr:uid="{8B94E41E-3DBA-42E4-8B83-B6323E5E2F37}"/>
    <cellStyle name="Normal 9 3 3 4 2 3 3" xfId="23469" xr:uid="{A675F528-67DC-4A2C-91A0-AFF7D5FF118A}"/>
    <cellStyle name="Normal 9 3 3 4 2 4" xfId="10753" xr:uid="{59ABE0B9-BF6C-46E5-9074-3913CACE421B}"/>
    <cellStyle name="Normal 9 3 3 4 2 4 2" xfId="27693" xr:uid="{8DDD2F60-2D6D-41BF-93B4-6EF9C23671B2}"/>
    <cellStyle name="Normal 9 3 3 4 2 5" xfId="19245" xr:uid="{65C7F7CD-3906-488C-A931-110141DD5D6B}"/>
    <cellStyle name="Normal 9 3 3 4 3" xfId="3359" xr:uid="{890F2BAF-2DB8-4854-BA37-9E6225B246E5}"/>
    <cellStyle name="Normal 9 3 3 4 3 2" xfId="7585" xr:uid="{2C9DADEC-D953-43CD-A782-1AFB85C84970}"/>
    <cellStyle name="Normal 9 3 3 4 3 2 2" xfId="16033" xr:uid="{17E5A2B2-8DC0-439E-954C-3F884BC02FF9}"/>
    <cellStyle name="Normal 9 3 3 4 3 2 2 2" xfId="32973" xr:uid="{415055AF-B74E-4C99-8EE6-7CC98542D631}"/>
    <cellStyle name="Normal 9 3 3 4 3 2 3" xfId="24525" xr:uid="{FA0AB451-2106-4BF2-BD32-3507F82B3BB9}"/>
    <cellStyle name="Normal 9 3 3 4 3 3" xfId="11809" xr:uid="{264D0DA3-6668-49F8-B9F3-A58BCF9C0836}"/>
    <cellStyle name="Normal 9 3 3 4 3 3 2" xfId="28749" xr:uid="{5809396B-E195-4502-A684-A77238D83D2E}"/>
    <cellStyle name="Normal 9 3 3 4 3 4" xfId="20301" xr:uid="{8DA82EAE-F4BE-4CD5-BB74-B46E263484F5}"/>
    <cellStyle name="Normal 9 3 3 4 4" xfId="5473" xr:uid="{0125B24B-EE5E-4202-801B-CA53A572702C}"/>
    <cellStyle name="Normal 9 3 3 4 4 2" xfId="13921" xr:uid="{5C1EB673-DA25-42E1-BECB-3228EF6375E7}"/>
    <cellStyle name="Normal 9 3 3 4 4 2 2" xfId="30861" xr:uid="{21A69FF6-58D2-4FF8-A68E-73C2E53D11F8}"/>
    <cellStyle name="Normal 9 3 3 4 4 3" xfId="22413" xr:uid="{735167B2-C893-4A16-B567-D045D6AF90A5}"/>
    <cellStyle name="Normal 9 3 3 4 5" xfId="9697" xr:uid="{C30FD876-E8D0-4AE0-AA9D-2CD3783D3DBB}"/>
    <cellStyle name="Normal 9 3 3 4 5 2" xfId="26637" xr:uid="{29536498-916B-442D-8138-E64FDF451CEE}"/>
    <cellStyle name="Normal 9 3 3 4 6" xfId="18189" xr:uid="{7B5E870D-F066-4EB1-8397-726A34A2383F}"/>
    <cellStyle name="Normal 9 3 3 5" xfId="1423" xr:uid="{D525D8B7-C7E4-4F80-8D93-F1CA2999E875}"/>
    <cellStyle name="Normal 9 3 3 5 2" xfId="2479" xr:uid="{A54E3C60-895D-4452-B98B-28B5C083E82D}"/>
    <cellStyle name="Normal 9 3 3 5 2 2" xfId="4591" xr:uid="{8DF49487-134B-44BE-9F5C-7CD554011F86}"/>
    <cellStyle name="Normal 9 3 3 5 2 2 2" xfId="8817" xr:uid="{68068B63-A246-45A2-83B1-75362BA80B46}"/>
    <cellStyle name="Normal 9 3 3 5 2 2 2 2" xfId="17265" xr:uid="{BC9B946D-15FB-4054-A4AC-71A47DC3EB9F}"/>
    <cellStyle name="Normal 9 3 3 5 2 2 2 2 2" xfId="34205" xr:uid="{6ED636F5-64C2-482B-8E07-D4AAEE6A5518}"/>
    <cellStyle name="Normal 9 3 3 5 2 2 2 3" xfId="25757" xr:uid="{AF67C4FE-DE87-467C-83BF-01F8481BF46F}"/>
    <cellStyle name="Normal 9 3 3 5 2 2 3" xfId="13041" xr:uid="{B69F72C9-1F79-400A-9D26-C8ECD36D333F}"/>
    <cellStyle name="Normal 9 3 3 5 2 2 3 2" xfId="29981" xr:uid="{C1E16926-2AC4-41A1-A870-629030D26360}"/>
    <cellStyle name="Normal 9 3 3 5 2 2 4" xfId="21533" xr:uid="{971FB2D4-B37D-485E-9E59-76B7681E4886}"/>
    <cellStyle name="Normal 9 3 3 5 2 3" xfId="6705" xr:uid="{DFC006D6-E58B-45E1-A159-3732BAD0F2D6}"/>
    <cellStyle name="Normal 9 3 3 5 2 3 2" xfId="15153" xr:uid="{60D74C35-18D3-49F1-A8BC-FE88B55F2FD2}"/>
    <cellStyle name="Normal 9 3 3 5 2 3 2 2" xfId="32093" xr:uid="{46711017-C5EE-4788-B69B-A2CEB6AE5637}"/>
    <cellStyle name="Normal 9 3 3 5 2 3 3" xfId="23645" xr:uid="{0E40ABA4-C131-4EF4-AA6C-3859EC69FBEE}"/>
    <cellStyle name="Normal 9 3 3 5 2 4" xfId="10929" xr:uid="{BD62A070-F610-4B1F-A0EC-E15B34F1AD7E}"/>
    <cellStyle name="Normal 9 3 3 5 2 4 2" xfId="27869" xr:uid="{5E41E709-7127-4C2A-9B75-5668BEBA0517}"/>
    <cellStyle name="Normal 9 3 3 5 2 5" xfId="19421" xr:uid="{0E9BF553-E580-4B62-B4E7-517986612CA1}"/>
    <cellStyle name="Normal 9 3 3 5 3" xfId="3535" xr:uid="{A43D9671-B7B8-4553-B92A-EF824C564717}"/>
    <cellStyle name="Normal 9 3 3 5 3 2" xfId="7761" xr:uid="{A264B2A8-77FA-455F-A203-A27F38684B54}"/>
    <cellStyle name="Normal 9 3 3 5 3 2 2" xfId="16209" xr:uid="{CF85350F-76F8-4E7B-B463-703896F5D3B1}"/>
    <cellStyle name="Normal 9 3 3 5 3 2 2 2" xfId="33149" xr:uid="{FF398196-D8D9-484C-88B1-93BBD4363083}"/>
    <cellStyle name="Normal 9 3 3 5 3 2 3" xfId="24701" xr:uid="{EACE00AD-FDE9-4DA5-9F81-99778DC09C7D}"/>
    <cellStyle name="Normal 9 3 3 5 3 3" xfId="11985" xr:uid="{FBA2A9E9-7C95-4F19-9019-D313F06AD48F}"/>
    <cellStyle name="Normal 9 3 3 5 3 3 2" xfId="28925" xr:uid="{E9E62FC0-E458-45D4-8201-74E8050DCB3C}"/>
    <cellStyle name="Normal 9 3 3 5 3 4" xfId="20477" xr:uid="{00B2D63F-8F43-44C7-8CCC-4390EA9CDB43}"/>
    <cellStyle name="Normal 9 3 3 5 4" xfId="5649" xr:uid="{A873D1D4-BE03-4DE7-8B8C-8B480853746F}"/>
    <cellStyle name="Normal 9 3 3 5 4 2" xfId="14097" xr:uid="{590C9025-18DE-438B-B165-3769F91C7FB5}"/>
    <cellStyle name="Normal 9 3 3 5 4 2 2" xfId="31037" xr:uid="{2D28A3E7-2555-4CF3-B235-8BAD78236AA4}"/>
    <cellStyle name="Normal 9 3 3 5 4 3" xfId="22589" xr:uid="{81BBACEE-C5E1-4F6F-BE79-B6D11DA60CB8}"/>
    <cellStyle name="Normal 9 3 3 5 5" xfId="9873" xr:uid="{EC39748E-E310-4809-8F38-9AB5FE949DAC}"/>
    <cellStyle name="Normal 9 3 3 5 5 2" xfId="26813" xr:uid="{9FF30644-96CC-40CA-A6B7-1C4674DF6363}"/>
    <cellStyle name="Normal 9 3 3 5 6" xfId="18365" xr:uid="{81DF0F35-E6B4-4449-854C-C23D860BEF00}"/>
    <cellStyle name="Normal 9 3 3 6" xfId="1599" xr:uid="{751BED79-2BA2-4E2A-8B06-78D9ABCB3C80}"/>
    <cellStyle name="Normal 9 3 3 6 2" xfId="3711" xr:uid="{A893FEF7-8378-4E13-AA27-A0831436B114}"/>
    <cellStyle name="Normal 9 3 3 6 2 2" xfId="7937" xr:uid="{272A911F-0D70-43B5-AA3C-5CFBB4B8FF88}"/>
    <cellStyle name="Normal 9 3 3 6 2 2 2" xfId="16385" xr:uid="{F7AE3A66-3577-4FED-BD12-80DB4C8727D4}"/>
    <cellStyle name="Normal 9 3 3 6 2 2 2 2" xfId="33325" xr:uid="{5C31B7B3-8127-4329-A6FB-F5ED362B4F1A}"/>
    <cellStyle name="Normal 9 3 3 6 2 2 3" xfId="24877" xr:uid="{5EA0551C-D643-4BE2-98EA-6EBD4171DDA8}"/>
    <cellStyle name="Normal 9 3 3 6 2 3" xfId="12161" xr:uid="{C58E7FE1-57C8-45D5-9F6E-A133AB499411}"/>
    <cellStyle name="Normal 9 3 3 6 2 3 2" xfId="29101" xr:uid="{9CCF4938-A5FD-4308-A41C-6B08E7553A05}"/>
    <cellStyle name="Normal 9 3 3 6 2 4" xfId="20653" xr:uid="{464785AF-A9AF-4317-9116-0A87159D80C0}"/>
    <cellStyle name="Normal 9 3 3 6 3" xfId="5825" xr:uid="{7E1F5518-69A9-444E-9035-C8EF0B83DC21}"/>
    <cellStyle name="Normal 9 3 3 6 3 2" xfId="14273" xr:uid="{63FD83EE-E87E-469E-BBF0-9E5847C7F1AF}"/>
    <cellStyle name="Normal 9 3 3 6 3 2 2" xfId="31213" xr:uid="{AB12FB34-2A77-4EC1-8A7A-69742A5B382C}"/>
    <cellStyle name="Normal 9 3 3 6 3 3" xfId="22765" xr:uid="{854D8772-046C-4732-B382-6183BB09D3F1}"/>
    <cellStyle name="Normal 9 3 3 6 4" xfId="10049" xr:uid="{1C7EC585-3A3C-4C13-8551-9BF130EE9DAC}"/>
    <cellStyle name="Normal 9 3 3 6 4 2" xfId="26989" xr:uid="{C01618F3-5742-4782-97BA-032CCC006989}"/>
    <cellStyle name="Normal 9 3 3 6 5" xfId="18541" xr:uid="{177BC5DD-D670-4D15-8662-D4F01D075BDB}"/>
    <cellStyle name="Normal 9 3 3 7" xfId="2655" xr:uid="{14BA6B57-7C81-4E96-975D-0CE746E7116C}"/>
    <cellStyle name="Normal 9 3 3 7 2" xfId="6881" xr:uid="{505D38BF-981F-4244-9E4A-A4B961B4FC0D}"/>
    <cellStyle name="Normal 9 3 3 7 2 2" xfId="15329" xr:uid="{5B075820-60DE-46E5-BA00-130C30D59828}"/>
    <cellStyle name="Normal 9 3 3 7 2 2 2" xfId="32269" xr:uid="{669FD81F-E1B2-4882-BC59-38B20494CFB8}"/>
    <cellStyle name="Normal 9 3 3 7 2 3" xfId="23821" xr:uid="{A9A65A5B-9FB8-4A1E-BC92-AC124F25760F}"/>
    <cellStyle name="Normal 9 3 3 7 3" xfId="11105" xr:uid="{39228259-FB16-42C7-A3E2-1E11A618F044}"/>
    <cellStyle name="Normal 9 3 3 7 3 2" xfId="28045" xr:uid="{A421D7EC-F133-481B-A31A-4638CF27BBC1}"/>
    <cellStyle name="Normal 9 3 3 7 4" xfId="19597" xr:uid="{B7AFF8AA-E5DE-47B1-A76F-84AF1CE079DE}"/>
    <cellStyle name="Normal 9 3 3 8" xfId="4768" xr:uid="{C4FD4C2F-AB80-4F64-B73E-5D54F8058B70}"/>
    <cellStyle name="Normal 9 3 3 8 2" xfId="13217" xr:uid="{590C58B9-4DB1-4F45-9511-958ACE2A7A1D}"/>
    <cellStyle name="Normal 9 3 3 8 2 2" xfId="30157" xr:uid="{27CB4179-6B16-4EDD-B55C-2CBAC4048DA0}"/>
    <cellStyle name="Normal 9 3 3 8 3" xfId="21709" xr:uid="{6E9F8AF2-FDA5-4A03-B3C9-CD6AF421648E}"/>
    <cellStyle name="Normal 9 3 3 9" xfId="8993" xr:uid="{22C6BBA0-F361-4449-B2FE-2D5892A5A21B}"/>
    <cellStyle name="Normal 9 3 3 9 2" xfId="25933" xr:uid="{A9723C50-AD69-4CD9-83D5-3C6053F0337C}"/>
    <cellStyle name="Normal 9 3 4" xfId="711" xr:uid="{525E9C9E-A3B4-42AE-80FE-9893E02EBB09}"/>
    <cellStyle name="Normal 9 3 4 2" xfId="1063" xr:uid="{6530470F-4DDF-455E-A1B0-516B2F6FCCF8}"/>
    <cellStyle name="Normal 9 3 4 2 2" xfId="2125" xr:uid="{7F55A3C1-8960-42F3-96C4-EE186FFCAEA1}"/>
    <cellStyle name="Normal 9 3 4 2 2 2" xfId="4237" xr:uid="{876EF99D-C645-4841-A6CD-56DC2DFD4F74}"/>
    <cellStyle name="Normal 9 3 4 2 2 2 2" xfId="8463" xr:uid="{82A66234-6277-4DE7-96FC-67B5D8BD2826}"/>
    <cellStyle name="Normal 9 3 4 2 2 2 2 2" xfId="16911" xr:uid="{65B8CD52-EAB3-4CB7-A1B0-E198352BE51D}"/>
    <cellStyle name="Normal 9 3 4 2 2 2 2 2 2" xfId="33851" xr:uid="{9E22BB2C-F2AE-4819-B65D-2C136C96D49E}"/>
    <cellStyle name="Normal 9 3 4 2 2 2 2 3" xfId="25403" xr:uid="{14D32E6B-D26C-4151-AFDC-C967FDC4372D}"/>
    <cellStyle name="Normal 9 3 4 2 2 2 3" xfId="12687" xr:uid="{B962B1BD-D997-4BA9-B56E-3FF9115DA70C}"/>
    <cellStyle name="Normal 9 3 4 2 2 2 3 2" xfId="29627" xr:uid="{FBC72C47-6C42-408F-9B84-3C6637744C60}"/>
    <cellStyle name="Normal 9 3 4 2 2 2 4" xfId="21179" xr:uid="{45461E2C-D1A5-4E8B-AE9A-3E9F96BA84E8}"/>
    <cellStyle name="Normal 9 3 4 2 2 3" xfId="6351" xr:uid="{A5F73FC0-3CEA-4640-AB75-40D50286B976}"/>
    <cellStyle name="Normal 9 3 4 2 2 3 2" xfId="14799" xr:uid="{E00FD2D0-2B01-402E-A3EC-18BAC94EF7FE}"/>
    <cellStyle name="Normal 9 3 4 2 2 3 2 2" xfId="31739" xr:uid="{6A7440CA-F38A-4D2C-A9C2-0758E5B47A8B}"/>
    <cellStyle name="Normal 9 3 4 2 2 3 3" xfId="23291" xr:uid="{D9A2828F-83DD-421F-B1EA-9A0E4FDDCDC8}"/>
    <cellStyle name="Normal 9 3 4 2 2 4" xfId="10575" xr:uid="{03137967-14CB-43F8-98BB-A661D86B68BE}"/>
    <cellStyle name="Normal 9 3 4 2 2 4 2" xfId="27515" xr:uid="{D662F73C-2641-4CFE-9D5F-98120B364F6B}"/>
    <cellStyle name="Normal 9 3 4 2 2 5" xfId="19067" xr:uid="{630A33C1-EC9B-4074-B242-52833DEB1BEC}"/>
    <cellStyle name="Normal 9 3 4 2 3" xfId="3181" xr:uid="{EE00E6D4-632D-48D8-B41A-A0A0894A5B27}"/>
    <cellStyle name="Normal 9 3 4 2 3 2" xfId="7407" xr:uid="{CE3C3DFE-E6E5-4802-9C2D-8146771C914E}"/>
    <cellStyle name="Normal 9 3 4 2 3 2 2" xfId="15855" xr:uid="{4EF19EFA-D64A-4A28-A461-29E829E0594D}"/>
    <cellStyle name="Normal 9 3 4 2 3 2 2 2" xfId="32795" xr:uid="{7CFAEA2D-9D51-4DEF-88F8-C321EC4B0900}"/>
    <cellStyle name="Normal 9 3 4 2 3 2 3" xfId="24347" xr:uid="{FA88F1D2-9BDA-4AA7-AE93-7CC6938CAD9F}"/>
    <cellStyle name="Normal 9 3 4 2 3 3" xfId="11631" xr:uid="{D0F7F199-55BF-40B0-B56E-1EF5057C5697}"/>
    <cellStyle name="Normal 9 3 4 2 3 3 2" xfId="28571" xr:uid="{821B057C-18C2-491E-AC5C-80241B08AEED}"/>
    <cellStyle name="Normal 9 3 4 2 3 4" xfId="20123" xr:uid="{C7E67968-FBCB-42D4-B38F-B841000F91BE}"/>
    <cellStyle name="Normal 9 3 4 2 4" xfId="5295" xr:uid="{5BF48EB5-29C0-4B04-AE40-C185D407184F}"/>
    <cellStyle name="Normal 9 3 4 2 4 2" xfId="13743" xr:uid="{2CB1594D-E563-479B-9498-089C41F16E93}"/>
    <cellStyle name="Normal 9 3 4 2 4 2 2" xfId="30683" xr:uid="{335431D4-6B44-4F79-A097-616713327D39}"/>
    <cellStyle name="Normal 9 3 4 2 4 3" xfId="22235" xr:uid="{0595582C-D7E7-426C-BC7F-F0906ABE692E}"/>
    <cellStyle name="Normal 9 3 4 2 5" xfId="9519" xr:uid="{6D0AC07A-ECEC-443D-AB71-8E763D426DC4}"/>
    <cellStyle name="Normal 9 3 4 2 5 2" xfId="26459" xr:uid="{6648987B-EEFA-499A-BC2C-A56F2251EE26}"/>
    <cellStyle name="Normal 9 3 4 2 6" xfId="18011" xr:uid="{B1F62A97-9A21-4AC7-A042-D84B28F74C88}"/>
    <cellStyle name="Normal 9 3 4 3" xfId="1773" xr:uid="{FC147087-6ADF-4C92-A3AB-21F681090557}"/>
    <cellStyle name="Normal 9 3 4 3 2" xfId="3885" xr:uid="{C601E2B2-6D12-4999-8E04-9A9BD43A42B5}"/>
    <cellStyle name="Normal 9 3 4 3 2 2" xfId="8111" xr:uid="{6C26ADBC-14C5-4E99-8BB9-B2FA14111E37}"/>
    <cellStyle name="Normal 9 3 4 3 2 2 2" xfId="16559" xr:uid="{1088491D-8F7F-4790-A601-14902494E7B3}"/>
    <cellStyle name="Normal 9 3 4 3 2 2 2 2" xfId="33499" xr:uid="{B49B7A12-ABED-48AD-AABA-7D66A1C63050}"/>
    <cellStyle name="Normal 9 3 4 3 2 2 3" xfId="25051" xr:uid="{F88ED9C3-C200-4B3C-BE11-9177F5D46838}"/>
    <cellStyle name="Normal 9 3 4 3 2 3" xfId="12335" xr:uid="{621D4639-1DC3-4DA1-B0E7-3B002B4670C9}"/>
    <cellStyle name="Normal 9 3 4 3 2 3 2" xfId="29275" xr:uid="{2C4BEB9C-1563-43E1-9634-B51F76AFC2B7}"/>
    <cellStyle name="Normal 9 3 4 3 2 4" xfId="20827" xr:uid="{1C550B2B-F25B-4BE2-9F17-6DBDF33FB87E}"/>
    <cellStyle name="Normal 9 3 4 3 3" xfId="5999" xr:uid="{D92124FC-01CC-45BC-870C-3ABC6F82E463}"/>
    <cellStyle name="Normal 9 3 4 3 3 2" xfId="14447" xr:uid="{5E22486B-7838-4C22-86D5-FD8AD6859D9D}"/>
    <cellStyle name="Normal 9 3 4 3 3 2 2" xfId="31387" xr:uid="{197DDFCA-1272-4B8A-9CDA-0B59EB190B99}"/>
    <cellStyle name="Normal 9 3 4 3 3 3" xfId="22939" xr:uid="{F7318055-09EA-49C6-9169-D62C6210E6E6}"/>
    <cellStyle name="Normal 9 3 4 3 4" xfId="10223" xr:uid="{E678F564-63D1-4D69-AC52-37D6AA9E05D4}"/>
    <cellStyle name="Normal 9 3 4 3 4 2" xfId="27163" xr:uid="{898E2359-DE04-4EF3-B2CE-C146440637B0}"/>
    <cellStyle name="Normal 9 3 4 3 5" xfId="18715" xr:uid="{BF80584D-25F0-4400-86E2-47AF4E0133F2}"/>
    <cellStyle name="Normal 9 3 4 4" xfId="2829" xr:uid="{74031803-21AF-4A5D-B275-D6E6B2F1CB79}"/>
    <cellStyle name="Normal 9 3 4 4 2" xfId="7055" xr:uid="{DF358785-E718-4C29-B76D-6AE333BF8676}"/>
    <cellStyle name="Normal 9 3 4 4 2 2" xfId="15503" xr:uid="{C1FEB358-EEFA-4D43-AFF0-0CA979A8E01E}"/>
    <cellStyle name="Normal 9 3 4 4 2 2 2" xfId="32443" xr:uid="{3DAAB730-C3C5-4A3A-9E80-24DB84B4BCDE}"/>
    <cellStyle name="Normal 9 3 4 4 2 3" xfId="23995" xr:uid="{532D4DF1-65E6-4078-AF03-97DA257657EB}"/>
    <cellStyle name="Normal 9 3 4 4 3" xfId="11279" xr:uid="{0780BEDA-FD83-4C76-BEF7-B1A7DDA1051B}"/>
    <cellStyle name="Normal 9 3 4 4 3 2" xfId="28219" xr:uid="{798E9E4F-5483-4CEA-9131-57050BD29E6A}"/>
    <cellStyle name="Normal 9 3 4 4 4" xfId="19771" xr:uid="{F312632A-EEB4-4CF2-BEAE-C125A1105222}"/>
    <cellStyle name="Normal 9 3 4 5" xfId="4943" xr:uid="{61A04345-5CE7-497F-805A-45864D3F2421}"/>
    <cellStyle name="Normal 9 3 4 5 2" xfId="13391" xr:uid="{4CA94C4B-D009-4C8F-83C7-B1F76444BB01}"/>
    <cellStyle name="Normal 9 3 4 5 2 2" xfId="30331" xr:uid="{DFAF6468-75D6-4673-B555-145F2206640A}"/>
    <cellStyle name="Normal 9 3 4 5 3" xfId="21883" xr:uid="{4F7DE632-8E2E-485C-B30C-45721BD14DD1}"/>
    <cellStyle name="Normal 9 3 4 6" xfId="9167" xr:uid="{54B4BC67-E5B7-4617-8477-EC4FB0851392}"/>
    <cellStyle name="Normal 9 3 4 6 2" xfId="26107" xr:uid="{1C1EC8AE-EF2E-4C3B-96BC-462A7513C56E}"/>
    <cellStyle name="Normal 9 3 4 7" xfId="17659" xr:uid="{18A445B3-DEDA-462D-B54F-FB33E92346DF}"/>
    <cellStyle name="Normal 9 3 5" xfId="887" xr:uid="{FFFDDB15-EC3D-4FEE-BE63-2252FF365521}"/>
    <cellStyle name="Normal 9 3 5 2" xfId="1949" xr:uid="{0E9DBB23-B68A-450D-B4AD-C9B0CB3F56EF}"/>
    <cellStyle name="Normal 9 3 5 2 2" xfId="4061" xr:uid="{7B0F34FF-713D-41AD-8047-02BFDBBDC858}"/>
    <cellStyle name="Normal 9 3 5 2 2 2" xfId="8287" xr:uid="{C4944CAA-104F-4D6E-A2D2-F701F1719BEC}"/>
    <cellStyle name="Normal 9 3 5 2 2 2 2" xfId="16735" xr:uid="{5F94BE31-8054-465F-AE57-BE1E09F43338}"/>
    <cellStyle name="Normal 9 3 5 2 2 2 2 2" xfId="33675" xr:uid="{5BEBFAFF-3D55-412A-A6BD-57C50C4E4499}"/>
    <cellStyle name="Normal 9 3 5 2 2 2 3" xfId="25227" xr:uid="{389F2A17-E41E-4E8F-88A8-C84B6460A986}"/>
    <cellStyle name="Normal 9 3 5 2 2 3" xfId="12511" xr:uid="{9BD208F6-C97E-4304-9314-D11CE467416E}"/>
    <cellStyle name="Normal 9 3 5 2 2 3 2" xfId="29451" xr:uid="{F4EDC386-CCBA-4EEC-B547-8470678C6E56}"/>
    <cellStyle name="Normal 9 3 5 2 2 4" xfId="21003" xr:uid="{FF7463AA-073E-460F-8E45-5E77ED0F30F4}"/>
    <cellStyle name="Normal 9 3 5 2 3" xfId="6175" xr:uid="{093FEF4A-5034-46A4-AADD-15F598242DAB}"/>
    <cellStyle name="Normal 9 3 5 2 3 2" xfId="14623" xr:uid="{52779F44-15C3-4054-B5CC-2E0962DABB19}"/>
    <cellStyle name="Normal 9 3 5 2 3 2 2" xfId="31563" xr:uid="{9923FB41-C7D6-4491-B498-49F59060845E}"/>
    <cellStyle name="Normal 9 3 5 2 3 3" xfId="23115" xr:uid="{B71E5F1E-8F36-48EB-AA2E-E25785C64772}"/>
    <cellStyle name="Normal 9 3 5 2 4" xfId="10399" xr:uid="{C18AF63B-50F4-4D05-8796-B2226A17F5A7}"/>
    <cellStyle name="Normal 9 3 5 2 4 2" xfId="27339" xr:uid="{3D0D81CC-D935-45B0-BFE0-CFD8BCBDCE85}"/>
    <cellStyle name="Normal 9 3 5 2 5" xfId="18891" xr:uid="{B9144831-7F18-4AF3-9882-5D8A022AD826}"/>
    <cellStyle name="Normal 9 3 5 3" xfId="3005" xr:uid="{90DB2417-10ED-449D-A759-CC44B4290423}"/>
    <cellStyle name="Normal 9 3 5 3 2" xfId="7231" xr:uid="{BE643166-2F36-4240-A365-45D6D7B4B9DD}"/>
    <cellStyle name="Normal 9 3 5 3 2 2" xfId="15679" xr:uid="{81B28F46-688D-4C66-805F-F394C11C1511}"/>
    <cellStyle name="Normal 9 3 5 3 2 2 2" xfId="32619" xr:uid="{8928C5BE-11D3-4B4A-9529-C5A91CD1380F}"/>
    <cellStyle name="Normal 9 3 5 3 2 3" xfId="24171" xr:uid="{EEC7EE7A-3A38-40E7-9EBD-C4AB5D4EC0DA}"/>
    <cellStyle name="Normal 9 3 5 3 3" xfId="11455" xr:uid="{D1DF6A8C-ACE6-4EFD-94B0-755C22C2E0A1}"/>
    <cellStyle name="Normal 9 3 5 3 3 2" xfId="28395" xr:uid="{7145688A-FA2D-412E-AC67-0795CBDD0BD9}"/>
    <cellStyle name="Normal 9 3 5 3 4" xfId="19947" xr:uid="{0816886E-3FFE-433F-A09E-AC3013ADB353}"/>
    <cellStyle name="Normal 9 3 5 4" xfId="5119" xr:uid="{60D0781F-315B-465E-AA56-4A7A5F5432BD}"/>
    <cellStyle name="Normal 9 3 5 4 2" xfId="13567" xr:uid="{1FEE7322-E854-4925-8BCB-92E30CE5BFEE}"/>
    <cellStyle name="Normal 9 3 5 4 2 2" xfId="30507" xr:uid="{53317B90-B541-4F64-96A8-60675296435D}"/>
    <cellStyle name="Normal 9 3 5 4 3" xfId="22059" xr:uid="{41669E5F-83CC-42F7-B715-B57467294AB1}"/>
    <cellStyle name="Normal 9 3 5 5" xfId="9343" xr:uid="{AB228728-AB79-402C-98A8-A244D45348D7}"/>
    <cellStyle name="Normal 9 3 5 5 2" xfId="26283" xr:uid="{36D6B9D5-9B81-4084-948D-AA0D1142278B}"/>
    <cellStyle name="Normal 9 3 5 6" xfId="17835" xr:uid="{3D434A98-95B0-4C07-85C9-ED0FC242209B}"/>
    <cellStyle name="Normal 9 3 6" xfId="1239" xr:uid="{AABE6539-8CFD-4502-BE14-8256AB4F0A60}"/>
    <cellStyle name="Normal 9 3 6 2" xfId="2301" xr:uid="{7A3CA79B-650F-4A80-8D1F-C183DC64575B}"/>
    <cellStyle name="Normal 9 3 6 2 2" xfId="4413" xr:uid="{6F8FD434-832D-4513-B88E-7174D3E0D883}"/>
    <cellStyle name="Normal 9 3 6 2 2 2" xfId="8639" xr:uid="{ED67748E-DCC6-4FDE-A490-C0C46FA0B758}"/>
    <cellStyle name="Normal 9 3 6 2 2 2 2" xfId="17087" xr:uid="{D65A44EC-8554-4383-BF5B-53B03E8F88A6}"/>
    <cellStyle name="Normal 9 3 6 2 2 2 2 2" xfId="34027" xr:uid="{F1F76FFC-BE58-4C03-B625-6B8772CAEB15}"/>
    <cellStyle name="Normal 9 3 6 2 2 2 3" xfId="25579" xr:uid="{EF4E6689-4C07-4C8C-98BB-B7401AC1CBF6}"/>
    <cellStyle name="Normal 9 3 6 2 2 3" xfId="12863" xr:uid="{663C459F-806F-40F8-B6FD-3D89542FE954}"/>
    <cellStyle name="Normal 9 3 6 2 2 3 2" xfId="29803" xr:uid="{73797B2C-830E-47C1-B42C-0A604FC4D682}"/>
    <cellStyle name="Normal 9 3 6 2 2 4" xfId="21355" xr:uid="{2F3CEFB1-E140-4F50-89ED-0353149BCF86}"/>
    <cellStyle name="Normal 9 3 6 2 3" xfId="6527" xr:uid="{10CDDCF9-9757-4389-980F-5EFCB9F90038}"/>
    <cellStyle name="Normal 9 3 6 2 3 2" xfId="14975" xr:uid="{CDD532FD-1B55-4AA9-BBF9-4FBB54D4AA6B}"/>
    <cellStyle name="Normal 9 3 6 2 3 2 2" xfId="31915" xr:uid="{E44C31FF-7B3B-4232-8E36-DDC9C8F460EE}"/>
    <cellStyle name="Normal 9 3 6 2 3 3" xfId="23467" xr:uid="{AB5E73A5-2482-4E0C-8645-4BB0046D1C17}"/>
    <cellStyle name="Normal 9 3 6 2 4" xfId="10751" xr:uid="{27D7E1FA-DB7E-44D0-B511-7FD4B2C93CE9}"/>
    <cellStyle name="Normal 9 3 6 2 4 2" xfId="27691" xr:uid="{793551A9-1C50-4671-873F-1816EEBBF9A8}"/>
    <cellStyle name="Normal 9 3 6 2 5" xfId="19243" xr:uid="{E5DEA926-7FA1-47C4-A91A-A15D2273290C}"/>
    <cellStyle name="Normal 9 3 6 3" xfId="3357" xr:uid="{9F3C07AA-EA0C-4982-AEC0-3EEC123E707D}"/>
    <cellStyle name="Normal 9 3 6 3 2" xfId="7583" xr:uid="{BDD62BD9-9B7A-48EC-82B9-199E2F0B7F6D}"/>
    <cellStyle name="Normal 9 3 6 3 2 2" xfId="16031" xr:uid="{31DA8AC7-C13C-474E-9BED-845F1AD3D38E}"/>
    <cellStyle name="Normal 9 3 6 3 2 2 2" xfId="32971" xr:uid="{016F0CE1-049D-45C5-BEDA-F52CC7E99CCB}"/>
    <cellStyle name="Normal 9 3 6 3 2 3" xfId="24523" xr:uid="{9E704B1F-9D10-4DB3-A0FF-1F02E6B5B7CA}"/>
    <cellStyle name="Normal 9 3 6 3 3" xfId="11807" xr:uid="{8F0B90FA-3F72-45EB-A01D-49CF33AB7105}"/>
    <cellStyle name="Normal 9 3 6 3 3 2" xfId="28747" xr:uid="{E428DC00-FE21-405F-9864-56C9CDEAF258}"/>
    <cellStyle name="Normal 9 3 6 3 4" xfId="20299" xr:uid="{7385FD55-146F-4DA0-9910-1E8E3FBB4224}"/>
    <cellStyle name="Normal 9 3 6 4" xfId="5471" xr:uid="{349D78FF-38E9-4DDE-B369-77BC63F49B29}"/>
    <cellStyle name="Normal 9 3 6 4 2" xfId="13919" xr:uid="{A0A3132D-EEFF-42F3-A56C-4FBE9A968EA4}"/>
    <cellStyle name="Normal 9 3 6 4 2 2" xfId="30859" xr:uid="{2B4E3D2F-DE45-4CB9-B8FE-745B40A7D3D0}"/>
    <cellStyle name="Normal 9 3 6 4 3" xfId="22411" xr:uid="{EA2D7D3E-9FD3-49E9-9D81-F05872A36151}"/>
    <cellStyle name="Normal 9 3 6 5" xfId="9695" xr:uid="{DB584E16-71CA-4012-A5D1-6E2BC0A74228}"/>
    <cellStyle name="Normal 9 3 6 5 2" xfId="26635" xr:uid="{2B6AC179-0738-4686-B952-A963F823EA77}"/>
    <cellStyle name="Normal 9 3 6 6" xfId="18187" xr:uid="{C9395D43-479D-4CE8-851C-6D8FDA21771A}"/>
    <cellStyle name="Normal 9 3 7" xfId="1421" xr:uid="{CF2BA5F5-92B3-4DCD-9D9A-9C2FF886C462}"/>
    <cellStyle name="Normal 9 3 7 2" xfId="2477" xr:uid="{FD7E18BB-8534-4996-8F03-179E53ACB8B1}"/>
    <cellStyle name="Normal 9 3 7 2 2" xfId="4589" xr:uid="{23AD2FC8-4944-4D07-801C-3839742BD998}"/>
    <cellStyle name="Normal 9 3 7 2 2 2" xfId="8815" xr:uid="{A4963DE5-FCB5-4E2E-AD80-5263DA2695A6}"/>
    <cellStyle name="Normal 9 3 7 2 2 2 2" xfId="17263" xr:uid="{BDD8CEB3-6C26-4C27-B07A-1C56FCAE4D3A}"/>
    <cellStyle name="Normal 9 3 7 2 2 2 2 2" xfId="34203" xr:uid="{1E49706A-5D8B-41FE-A8F9-3A7877491C76}"/>
    <cellStyle name="Normal 9 3 7 2 2 2 3" xfId="25755" xr:uid="{DE82776E-160B-4F80-A5B2-63EAFCD13427}"/>
    <cellStyle name="Normal 9 3 7 2 2 3" xfId="13039" xr:uid="{9F911F8D-3DE9-45BE-A88D-AD9C1498183B}"/>
    <cellStyle name="Normal 9 3 7 2 2 3 2" xfId="29979" xr:uid="{1F8C22AE-6BCF-49A7-AB45-89A06DD36C4F}"/>
    <cellStyle name="Normal 9 3 7 2 2 4" xfId="21531" xr:uid="{03EACBB7-80CC-4B08-9FA0-6BC447CD4CF6}"/>
    <cellStyle name="Normal 9 3 7 2 3" xfId="6703" xr:uid="{4E236EDC-6D4A-434C-9861-CF648B152C98}"/>
    <cellStyle name="Normal 9 3 7 2 3 2" xfId="15151" xr:uid="{55AED72E-9461-4AE7-BFB0-FA26432EBD22}"/>
    <cellStyle name="Normal 9 3 7 2 3 2 2" xfId="32091" xr:uid="{BD782486-599B-41D0-9E73-50735CCC0856}"/>
    <cellStyle name="Normal 9 3 7 2 3 3" xfId="23643" xr:uid="{3A95A30E-3529-4CED-A5CA-B7A34DC1D5E6}"/>
    <cellStyle name="Normal 9 3 7 2 4" xfId="10927" xr:uid="{095DD945-9268-49AB-ABF2-17AA40E02FA8}"/>
    <cellStyle name="Normal 9 3 7 2 4 2" xfId="27867" xr:uid="{9A965147-D5D5-4F28-8A72-E99B15BC2351}"/>
    <cellStyle name="Normal 9 3 7 2 5" xfId="19419" xr:uid="{50D184FE-7838-4C10-9A70-9BEAB2CEDE37}"/>
    <cellStyle name="Normal 9 3 7 3" xfId="3533" xr:uid="{45EDB52C-A041-4F27-8E59-5ED0202C0B37}"/>
    <cellStyle name="Normal 9 3 7 3 2" xfId="7759" xr:uid="{930EC426-BE52-4BF8-89B8-856F8A7EAC89}"/>
    <cellStyle name="Normal 9 3 7 3 2 2" xfId="16207" xr:uid="{28B3C1DB-35E2-4B02-8ED6-840020802E50}"/>
    <cellStyle name="Normal 9 3 7 3 2 2 2" xfId="33147" xr:uid="{FAE1EB63-6D8B-4DB8-ADDF-E6596D31DEB0}"/>
    <cellStyle name="Normal 9 3 7 3 2 3" xfId="24699" xr:uid="{BD319F0C-D752-4DC8-82F5-21DB4A9ABB6C}"/>
    <cellStyle name="Normal 9 3 7 3 3" xfId="11983" xr:uid="{03336F71-000E-4B13-BD81-987D469357A9}"/>
    <cellStyle name="Normal 9 3 7 3 3 2" xfId="28923" xr:uid="{4E401B9D-1767-45B4-9993-B5D20159078B}"/>
    <cellStyle name="Normal 9 3 7 3 4" xfId="20475" xr:uid="{98ABBC9C-D33B-4E41-AF27-650ED340B3AE}"/>
    <cellStyle name="Normal 9 3 7 4" xfId="5647" xr:uid="{94DA4274-E070-4CEE-8C30-B69B49775F6E}"/>
    <cellStyle name="Normal 9 3 7 4 2" xfId="14095" xr:uid="{ADEEADA1-95DC-46F3-9396-E9548111DEF3}"/>
    <cellStyle name="Normal 9 3 7 4 2 2" xfId="31035" xr:uid="{216F4C67-1C08-40D8-84B0-83CE711B0E3B}"/>
    <cellStyle name="Normal 9 3 7 4 3" xfId="22587" xr:uid="{22AD7350-39A3-4273-9E77-F54C66771A98}"/>
    <cellStyle name="Normal 9 3 7 5" xfId="9871" xr:uid="{2AF8E5C2-6327-4B76-A59D-C3C0EDF40010}"/>
    <cellStyle name="Normal 9 3 7 5 2" xfId="26811" xr:uid="{A1BFBB57-F81E-49FD-B04C-A6F81DC7F60C}"/>
    <cellStyle name="Normal 9 3 7 6" xfId="18363" xr:uid="{E7555DE9-774E-468B-AAB4-F0406F115BD3}"/>
    <cellStyle name="Normal 9 3 8" xfId="1597" xr:uid="{5FC1088D-2006-4266-B33A-A4359B9F57FD}"/>
    <cellStyle name="Normal 9 3 8 2" xfId="3709" xr:uid="{0CD3B2F0-CF5F-4275-880C-49E1A456F3DF}"/>
    <cellStyle name="Normal 9 3 8 2 2" xfId="7935" xr:uid="{579FC955-ECE7-41E4-9B4A-96BB93CAF887}"/>
    <cellStyle name="Normal 9 3 8 2 2 2" xfId="16383" xr:uid="{CFA9E75C-81C3-41CC-BCCC-9D52A5BE94AD}"/>
    <cellStyle name="Normal 9 3 8 2 2 2 2" xfId="33323" xr:uid="{53305660-8D44-469E-BBA9-B6C76361772D}"/>
    <cellStyle name="Normal 9 3 8 2 2 3" xfId="24875" xr:uid="{9679DEA4-E8FC-4286-9EB7-89E93EBA6CAC}"/>
    <cellStyle name="Normal 9 3 8 2 3" xfId="12159" xr:uid="{0F6A6D9B-2DEC-4FE7-A210-EEFEE52CC0BC}"/>
    <cellStyle name="Normal 9 3 8 2 3 2" xfId="29099" xr:uid="{469496B4-707F-482F-B34C-22A467AF2A61}"/>
    <cellStyle name="Normal 9 3 8 2 4" xfId="20651" xr:uid="{AC0557A4-5A99-4D37-98C5-36C6366A92D9}"/>
    <cellStyle name="Normal 9 3 8 3" xfId="5823" xr:uid="{928C3A8C-70F4-4258-8E0D-5CE2256E6F17}"/>
    <cellStyle name="Normal 9 3 8 3 2" xfId="14271" xr:uid="{49219915-1E82-4765-8DC3-69A1825A85F8}"/>
    <cellStyle name="Normal 9 3 8 3 2 2" xfId="31211" xr:uid="{1191EA90-6D21-405C-9E36-C31861369FEF}"/>
    <cellStyle name="Normal 9 3 8 3 3" xfId="22763" xr:uid="{D06C41A6-63F6-444A-83A1-56AA26E63906}"/>
    <cellStyle name="Normal 9 3 8 4" xfId="10047" xr:uid="{4311FDEA-C31B-4029-B9F0-499DAAF0F953}"/>
    <cellStyle name="Normal 9 3 8 4 2" xfId="26987" xr:uid="{6DD7CEA6-3DBF-4F43-91E9-38C27900AC0E}"/>
    <cellStyle name="Normal 9 3 8 5" xfId="18539" xr:uid="{64C4EB60-3597-4B15-9ABE-8AA9E435BCA9}"/>
    <cellStyle name="Normal 9 3 9" xfId="2653" xr:uid="{4D4D0312-7D34-4249-BEB7-2476D8FEA98D}"/>
    <cellStyle name="Normal 9 3 9 2" xfId="6879" xr:uid="{E5A2520B-E8D7-431D-88D1-011511A6DC53}"/>
    <cellStyle name="Normal 9 3 9 2 2" xfId="15327" xr:uid="{EE801DF1-5105-49C4-9572-63E85F8957B4}"/>
    <cellStyle name="Normal 9 3 9 2 2 2" xfId="32267" xr:uid="{47705B85-4D07-48C4-B000-6D684E58286B}"/>
    <cellStyle name="Normal 9 3 9 2 3" xfId="23819" xr:uid="{BBA1164B-DE46-47DC-846A-83C682D47787}"/>
    <cellStyle name="Normal 9 3 9 3" xfId="11103" xr:uid="{28552981-440D-402C-9A1C-914B370F32CB}"/>
    <cellStyle name="Normal 9 3 9 3 2" xfId="28043" xr:uid="{3F1088E5-9112-4756-BE4B-607E5E225ED7}"/>
    <cellStyle name="Normal 9 3 9 4" xfId="19595" xr:uid="{9557E86E-39A8-4771-8B53-6AB2834A3A15}"/>
    <cellStyle name="Normal 9 4" xfId="424" xr:uid="{B0D5914A-1AD6-4EA5-B349-DFF6AEDB1A7C}"/>
    <cellStyle name="Normal 9 5" xfId="425" xr:uid="{77BC0599-B963-4873-A78F-F2D8EC037C77}"/>
    <cellStyle name="Normal_explanatory memo 12 Oct" xfId="6" xr:uid="{F926089E-CF0A-4C8B-95F8-0A33A9B2A4FC}"/>
    <cellStyle name="Note 2" xfId="426" xr:uid="{25204E5F-A72C-4E4B-B7BA-0B1F36D5D6D4}"/>
    <cellStyle name="Output 2" xfId="427" xr:uid="{593895AF-4B96-4DFB-ADD1-53E91FB37FFE}"/>
    <cellStyle name="Percent [0]" xfId="428" xr:uid="{2C85E67A-F55D-45F6-AF76-728B4B22CC63}"/>
    <cellStyle name="Percent [0] 2" xfId="429" xr:uid="{7DD870C1-BEB1-4C37-97FB-2ED305C6CD5C}"/>
    <cellStyle name="Percent [00]" xfId="430" xr:uid="{4FFF3A61-B97F-414C-A81D-6569C307EC09}"/>
    <cellStyle name="Percent [00] 2" xfId="431" xr:uid="{BC9561A0-3504-4A01-9F7F-77482C9199D9}"/>
    <cellStyle name="Percent [2]" xfId="432" xr:uid="{F24DA641-9BCE-4C1A-A1FA-8625DE6E39E5}"/>
    <cellStyle name="Percent 10" xfId="433" xr:uid="{A495399B-27CA-411C-936C-E5072D82B938}"/>
    <cellStyle name="Percent 10 10" xfId="1600" xr:uid="{E11419ED-189A-4A9A-A65F-5E57CA43187B}"/>
    <cellStyle name="Percent 10 10 2" xfId="3712" xr:uid="{E7651E81-1771-4455-8CDF-2BFF0FCFD45E}"/>
    <cellStyle name="Percent 10 10 2 2" xfId="7938" xr:uid="{48CFA2A2-DBC9-4249-A56C-8164FCC44847}"/>
    <cellStyle name="Percent 10 10 2 2 2" xfId="16386" xr:uid="{D293C3C9-02E8-4AF6-BEEC-78BCF379FFF9}"/>
    <cellStyle name="Percent 10 10 2 2 2 2" xfId="33326" xr:uid="{FF729FE1-40CE-4504-AD02-4B6226387A02}"/>
    <cellStyle name="Percent 10 10 2 2 3" xfId="24878" xr:uid="{DD5ECB4C-8D8E-4936-99D8-2756B86B8FD9}"/>
    <cellStyle name="Percent 10 10 2 3" xfId="12162" xr:uid="{D703CE21-462F-4E60-B870-5CD2BFED6E87}"/>
    <cellStyle name="Percent 10 10 2 3 2" xfId="29102" xr:uid="{F53C5DF7-DA55-46E0-ADEA-1F527D8D10CF}"/>
    <cellStyle name="Percent 10 10 2 4" xfId="20654" xr:uid="{0A54EF53-D4A3-4246-8CD4-2B41E18B1771}"/>
    <cellStyle name="Percent 10 10 3" xfId="5826" xr:uid="{B745007D-D0D0-4A34-9057-1B021B9920AC}"/>
    <cellStyle name="Percent 10 10 3 2" xfId="14274" xr:uid="{25FD85BB-C191-4E28-8E1D-0134A712BE24}"/>
    <cellStyle name="Percent 10 10 3 2 2" xfId="31214" xr:uid="{517AF662-01F7-47EA-AB8F-2956D589CB5E}"/>
    <cellStyle name="Percent 10 10 3 3" xfId="22766" xr:uid="{F9990EBB-5BC4-40C4-8780-C089EB456F6C}"/>
    <cellStyle name="Percent 10 10 4" xfId="10050" xr:uid="{E8ABFA91-D812-40CC-A08D-B85A6597FFC3}"/>
    <cellStyle name="Percent 10 10 4 2" xfId="26990" xr:uid="{11DE0AAB-368F-4D85-9A76-7EB923E4DC79}"/>
    <cellStyle name="Percent 10 10 5" xfId="18542" xr:uid="{EC8EAD34-5455-4846-99E1-BC760E5AECAD}"/>
    <cellStyle name="Percent 10 11" xfId="2656" xr:uid="{03066FDA-731D-4FED-8503-1033D11090C8}"/>
    <cellStyle name="Percent 10 11 2" xfId="6882" xr:uid="{BDFF0E9B-0DB0-4353-A649-225F1513E9E4}"/>
    <cellStyle name="Percent 10 11 2 2" xfId="15330" xr:uid="{02EE695E-45F9-4751-8620-565642C2C069}"/>
    <cellStyle name="Percent 10 11 2 2 2" xfId="32270" xr:uid="{7ACD50EE-127F-42C8-B9BC-2F042C69534D}"/>
    <cellStyle name="Percent 10 11 2 3" xfId="23822" xr:uid="{B90FE04F-8463-4C7A-AFD2-09728936A1DC}"/>
    <cellStyle name="Percent 10 11 3" xfId="11106" xr:uid="{161378D5-1BBF-4828-AB4A-A59B16CA3360}"/>
    <cellStyle name="Percent 10 11 3 2" xfId="28046" xr:uid="{CE1F8066-FCCE-4882-8DF3-1156AB87F1B2}"/>
    <cellStyle name="Percent 10 11 4" xfId="19598" xr:uid="{A5E031ED-D821-4C69-9E44-E9EB09EF9FC5}"/>
    <cellStyle name="Percent 10 12" xfId="4769" xr:uid="{BA3CB2BF-E521-4447-A354-A4B074E429BF}"/>
    <cellStyle name="Percent 10 12 2" xfId="13218" xr:uid="{823F7D4A-3A6E-4188-B320-2BC54632D080}"/>
    <cellStyle name="Percent 10 12 2 2" xfId="30158" xr:uid="{C34566CB-E8D4-4A73-B0F2-686FEA2A8E22}"/>
    <cellStyle name="Percent 10 12 3" xfId="21710" xr:uid="{46D9CD47-F6F4-485E-95AF-1C516EF27ECB}"/>
    <cellStyle name="Percent 10 13" xfId="8994" xr:uid="{77881A19-F7D6-4AB1-BEDE-D31BF586804B}"/>
    <cellStyle name="Percent 10 13 2" xfId="25934" xr:uid="{5BC5D99A-538A-4384-B597-4F1D2F4F7CE6}"/>
    <cellStyle name="Percent 10 14" xfId="17486" xr:uid="{F18F929E-22F0-436F-B91F-8E5D6739BAF9}"/>
    <cellStyle name="Percent 10 2" xfId="434" xr:uid="{4508F09E-30BE-4279-A62E-84EC2FF1C684}"/>
    <cellStyle name="Percent 10 2 10" xfId="4770" xr:uid="{9FB9667A-0210-4C5B-9546-9CF78BE39E48}"/>
    <cellStyle name="Percent 10 2 10 2" xfId="13219" xr:uid="{0F7A97C9-A991-4E72-B33E-2C6E14EBFC6A}"/>
    <cellStyle name="Percent 10 2 10 2 2" xfId="30159" xr:uid="{E4EABDB9-7FC8-499D-8005-420826F090F5}"/>
    <cellStyle name="Percent 10 2 10 3" xfId="21711" xr:uid="{9CF2CFD1-5350-410E-82CA-05BC12C4D1EE}"/>
    <cellStyle name="Percent 10 2 11" xfId="8995" xr:uid="{661A88DE-F841-453B-AD5E-A0A153F862F7}"/>
    <cellStyle name="Percent 10 2 11 2" xfId="25935" xr:uid="{47FA1C5B-0E36-4412-9179-4B8FDD0161DF}"/>
    <cellStyle name="Percent 10 2 12" xfId="17487" xr:uid="{244A301D-F2FF-45D8-96D4-4BEAB91C1BC9}"/>
    <cellStyle name="Percent 10 2 2" xfId="435" xr:uid="{AAF672B6-5876-426C-9A5E-15F0D1FD6B6B}"/>
    <cellStyle name="Percent 10 2 2 10" xfId="17488" xr:uid="{173092FE-39C7-4105-8391-7B4A56DB23DE}"/>
    <cellStyle name="Percent 10 2 2 2" xfId="716" xr:uid="{267EFD01-09C8-4646-A7B6-AA2C9EAA1DCF}"/>
    <cellStyle name="Percent 10 2 2 2 2" xfId="1068" xr:uid="{11DC5850-911F-4049-97FC-1A258C8F80B6}"/>
    <cellStyle name="Percent 10 2 2 2 2 2" xfId="2130" xr:uid="{CD5ED9C2-03B2-4098-B8D0-BED1578804EA}"/>
    <cellStyle name="Percent 10 2 2 2 2 2 2" xfId="4242" xr:uid="{3201FD03-1886-435A-A67E-35A10FD957FB}"/>
    <cellStyle name="Percent 10 2 2 2 2 2 2 2" xfId="8468" xr:uid="{D7A17F02-E946-4483-A02C-26EB169F6AEF}"/>
    <cellStyle name="Percent 10 2 2 2 2 2 2 2 2" xfId="16916" xr:uid="{E8851A45-39D6-4822-A93B-E18D6901B44A}"/>
    <cellStyle name="Percent 10 2 2 2 2 2 2 2 2 2" xfId="33856" xr:uid="{99892F01-3D8C-4349-A966-47FE9624EE91}"/>
    <cellStyle name="Percent 10 2 2 2 2 2 2 2 3" xfId="25408" xr:uid="{BDD82D63-1E5F-4288-8954-C4CB317B693A}"/>
    <cellStyle name="Percent 10 2 2 2 2 2 2 3" xfId="12692" xr:uid="{6B822FF0-37E3-42F2-8004-1AB15A4CEDFE}"/>
    <cellStyle name="Percent 10 2 2 2 2 2 2 3 2" xfId="29632" xr:uid="{5762A53C-8A41-4290-9F3A-C1C06C1FE5B1}"/>
    <cellStyle name="Percent 10 2 2 2 2 2 2 4" xfId="21184" xr:uid="{D420DF4A-96E4-44D6-8436-71A4CD54CD35}"/>
    <cellStyle name="Percent 10 2 2 2 2 2 3" xfId="6356" xr:uid="{09B8B09B-3802-4691-92E9-E541DC323C45}"/>
    <cellStyle name="Percent 10 2 2 2 2 2 3 2" xfId="14804" xr:uid="{CCD3AC78-3292-4A23-8953-70E6B4B155FA}"/>
    <cellStyle name="Percent 10 2 2 2 2 2 3 2 2" xfId="31744" xr:uid="{B0AAD911-B501-494C-8422-4C2ECA7FBC6F}"/>
    <cellStyle name="Percent 10 2 2 2 2 2 3 3" xfId="23296" xr:uid="{FBCE4241-070A-4E70-B2DD-4898782F47BD}"/>
    <cellStyle name="Percent 10 2 2 2 2 2 4" xfId="10580" xr:uid="{A8BF8DFD-8F49-47F0-8F24-FD89612C1639}"/>
    <cellStyle name="Percent 10 2 2 2 2 2 4 2" xfId="27520" xr:uid="{40A190C5-D53F-41C4-857D-82A8972F3F5D}"/>
    <cellStyle name="Percent 10 2 2 2 2 2 5" xfId="19072" xr:uid="{0D624594-49BE-4A03-A6E1-D7BFB958E032}"/>
    <cellStyle name="Percent 10 2 2 2 2 3" xfId="3186" xr:uid="{67DE86AF-54DE-4885-A6D4-BB2A6B9669D1}"/>
    <cellStyle name="Percent 10 2 2 2 2 3 2" xfId="7412" xr:uid="{051A9CA0-E110-4252-97C5-99D2E2C6EEB3}"/>
    <cellStyle name="Percent 10 2 2 2 2 3 2 2" xfId="15860" xr:uid="{64C5B655-BF14-4DCF-B038-416518FA2F22}"/>
    <cellStyle name="Percent 10 2 2 2 2 3 2 2 2" xfId="32800" xr:uid="{139B83D7-4A3E-46C4-B046-2374041E597D}"/>
    <cellStyle name="Percent 10 2 2 2 2 3 2 3" xfId="24352" xr:uid="{D38AE747-FE03-4D77-879D-0C2DA48A4700}"/>
    <cellStyle name="Percent 10 2 2 2 2 3 3" xfId="11636" xr:uid="{634F3599-3259-408F-A225-A91BF89A4957}"/>
    <cellStyle name="Percent 10 2 2 2 2 3 3 2" xfId="28576" xr:uid="{D17AD4D5-0EEE-4F2E-AE99-F5381D7EE878}"/>
    <cellStyle name="Percent 10 2 2 2 2 3 4" xfId="20128" xr:uid="{CABF1F3E-AC09-4423-B667-962581B995E6}"/>
    <cellStyle name="Percent 10 2 2 2 2 4" xfId="5300" xr:uid="{A614737E-0D50-45F7-939F-E32A85269281}"/>
    <cellStyle name="Percent 10 2 2 2 2 4 2" xfId="13748" xr:uid="{5E33A0B5-8F7E-466A-BE47-E0F990854F7B}"/>
    <cellStyle name="Percent 10 2 2 2 2 4 2 2" xfId="30688" xr:uid="{2F26F050-7C7A-4929-BA80-E95E4D7D5A70}"/>
    <cellStyle name="Percent 10 2 2 2 2 4 3" xfId="22240" xr:uid="{7A2DCA69-08FC-4786-8246-471F60A1A794}"/>
    <cellStyle name="Percent 10 2 2 2 2 5" xfId="9524" xr:uid="{CE337019-1E78-4CFF-8A94-80F57BF739A3}"/>
    <cellStyle name="Percent 10 2 2 2 2 5 2" xfId="26464" xr:uid="{EE287703-EB20-45D1-B2C1-13267C9B7C68}"/>
    <cellStyle name="Percent 10 2 2 2 2 6" xfId="18016" xr:uid="{90FE95F2-B936-4F2E-A53E-3D29BA86493F}"/>
    <cellStyle name="Percent 10 2 2 2 3" xfId="1778" xr:uid="{A2B5C922-7E67-41C6-BD90-9D5960C82325}"/>
    <cellStyle name="Percent 10 2 2 2 3 2" xfId="3890" xr:uid="{C05FF80C-556A-423A-80E9-921494F2F961}"/>
    <cellStyle name="Percent 10 2 2 2 3 2 2" xfId="8116" xr:uid="{F7DAA4AB-5C94-45A3-AA7B-F18F818A4F9C}"/>
    <cellStyle name="Percent 10 2 2 2 3 2 2 2" xfId="16564" xr:uid="{C3E7AC39-4694-49B7-AA5B-5025A1C5C80C}"/>
    <cellStyle name="Percent 10 2 2 2 3 2 2 2 2" xfId="33504" xr:uid="{3A1A4E32-EE26-41AA-9D76-12CC5A8F95F2}"/>
    <cellStyle name="Percent 10 2 2 2 3 2 2 3" xfId="25056" xr:uid="{D2C87893-454E-4B40-A0D8-516CD5AA056E}"/>
    <cellStyle name="Percent 10 2 2 2 3 2 3" xfId="12340" xr:uid="{20695A78-DA2F-445E-90E2-AB8FC735C103}"/>
    <cellStyle name="Percent 10 2 2 2 3 2 3 2" xfId="29280" xr:uid="{FB42694D-8871-4212-B8A2-6C67D48F17E1}"/>
    <cellStyle name="Percent 10 2 2 2 3 2 4" xfId="20832" xr:uid="{44BD3F3D-5ADF-4F8B-89A9-629A94179297}"/>
    <cellStyle name="Percent 10 2 2 2 3 3" xfId="6004" xr:uid="{269AAE85-7490-420A-B5D3-B5E1F3C812D8}"/>
    <cellStyle name="Percent 10 2 2 2 3 3 2" xfId="14452" xr:uid="{F9D79793-0B50-49E9-85FF-F407608EF70A}"/>
    <cellStyle name="Percent 10 2 2 2 3 3 2 2" xfId="31392" xr:uid="{ABA334F8-2A85-4539-92E6-0D72B2CF5315}"/>
    <cellStyle name="Percent 10 2 2 2 3 3 3" xfId="22944" xr:uid="{A65A7ED4-F6DD-418F-ADBD-02958C9AE526}"/>
    <cellStyle name="Percent 10 2 2 2 3 4" xfId="10228" xr:uid="{206A5A62-999E-4C5F-86E3-4096FDF97FB5}"/>
    <cellStyle name="Percent 10 2 2 2 3 4 2" xfId="27168" xr:uid="{DDA4360D-B547-4F54-8A52-08072E2FDF6E}"/>
    <cellStyle name="Percent 10 2 2 2 3 5" xfId="18720" xr:uid="{EBDD273D-F09A-4567-BA61-DD0A255C1DB2}"/>
    <cellStyle name="Percent 10 2 2 2 4" xfId="2834" xr:uid="{2348ED09-266A-4260-9EB2-AFA9AB3688AB}"/>
    <cellStyle name="Percent 10 2 2 2 4 2" xfId="7060" xr:uid="{C723CF72-7DD2-4C8B-A424-8C50FBAA98FD}"/>
    <cellStyle name="Percent 10 2 2 2 4 2 2" xfId="15508" xr:uid="{588B6845-A166-4C6B-BA9A-37D035415D94}"/>
    <cellStyle name="Percent 10 2 2 2 4 2 2 2" xfId="32448" xr:uid="{45511295-AF3D-4FC9-8473-8B0A5DB26092}"/>
    <cellStyle name="Percent 10 2 2 2 4 2 3" xfId="24000" xr:uid="{6BA5195D-D905-4E83-BBFB-D0DE29A931C7}"/>
    <cellStyle name="Percent 10 2 2 2 4 3" xfId="11284" xr:uid="{BFF6BAE4-2A4F-48C8-966A-26CFCC5A1834}"/>
    <cellStyle name="Percent 10 2 2 2 4 3 2" xfId="28224" xr:uid="{77CE6A66-7032-42B9-9587-3396F0E1CAFB}"/>
    <cellStyle name="Percent 10 2 2 2 4 4" xfId="19776" xr:uid="{D2A55865-80A6-4A55-A690-5191FB0E4FC1}"/>
    <cellStyle name="Percent 10 2 2 2 5" xfId="4948" xr:uid="{48C615ED-6E70-4E69-987C-CFD6DA21A6AE}"/>
    <cellStyle name="Percent 10 2 2 2 5 2" xfId="13396" xr:uid="{1DE5CD9B-6D75-4790-9809-2BA087055870}"/>
    <cellStyle name="Percent 10 2 2 2 5 2 2" xfId="30336" xr:uid="{F8A4F604-A007-4F1E-B069-DAC8CDE268CB}"/>
    <cellStyle name="Percent 10 2 2 2 5 3" xfId="21888" xr:uid="{83149DA2-D257-44DD-A8CF-07FB452548AE}"/>
    <cellStyle name="Percent 10 2 2 2 6" xfId="9172" xr:uid="{2E459902-D936-4662-B9FD-AFC03816D086}"/>
    <cellStyle name="Percent 10 2 2 2 6 2" xfId="26112" xr:uid="{151E887F-DFDD-42E2-AEAE-74D92671CC33}"/>
    <cellStyle name="Percent 10 2 2 2 7" xfId="17664" xr:uid="{ADE4C84B-6E88-43EB-A267-03B2FED7DC0F}"/>
    <cellStyle name="Percent 10 2 2 3" xfId="892" xr:uid="{991E5B6B-73D8-488E-80A0-D476B37675D7}"/>
    <cellStyle name="Percent 10 2 2 3 2" xfId="1954" xr:uid="{51108D8F-F291-4718-A50A-C0915400D61D}"/>
    <cellStyle name="Percent 10 2 2 3 2 2" xfId="4066" xr:uid="{44062B39-766C-4290-B666-979C468D1729}"/>
    <cellStyle name="Percent 10 2 2 3 2 2 2" xfId="8292" xr:uid="{A47A77B4-155D-4CA1-A60F-2714504F1085}"/>
    <cellStyle name="Percent 10 2 2 3 2 2 2 2" xfId="16740" xr:uid="{51F36D11-1AB7-4A3F-A2F7-61B1A351B77C}"/>
    <cellStyle name="Percent 10 2 2 3 2 2 2 2 2" xfId="33680" xr:uid="{D2F015B3-A8C0-4662-A413-D93809060B73}"/>
    <cellStyle name="Percent 10 2 2 3 2 2 2 3" xfId="25232" xr:uid="{886B2A29-067E-4198-9C43-437C1BE6CB0D}"/>
    <cellStyle name="Percent 10 2 2 3 2 2 3" xfId="12516" xr:uid="{9C90670C-8C37-4924-AC25-521FF167552E}"/>
    <cellStyle name="Percent 10 2 2 3 2 2 3 2" xfId="29456" xr:uid="{9FAB9B9C-0C26-45F3-ADF4-F02FF5F93B8B}"/>
    <cellStyle name="Percent 10 2 2 3 2 2 4" xfId="21008" xr:uid="{A816516A-23B1-4B2D-857B-49C48C65FEEE}"/>
    <cellStyle name="Percent 10 2 2 3 2 3" xfId="6180" xr:uid="{30998856-8007-4838-A3CA-7E88FBEDBC38}"/>
    <cellStyle name="Percent 10 2 2 3 2 3 2" xfId="14628" xr:uid="{99991D19-A7AE-4225-9FAA-C21DFBB68832}"/>
    <cellStyle name="Percent 10 2 2 3 2 3 2 2" xfId="31568" xr:uid="{52D87EBF-C780-46C0-8566-F4BCA1491EFB}"/>
    <cellStyle name="Percent 10 2 2 3 2 3 3" xfId="23120" xr:uid="{F0D6B759-1F53-411A-B96F-BE01F47BE71F}"/>
    <cellStyle name="Percent 10 2 2 3 2 4" xfId="10404" xr:uid="{991C4763-D705-417D-9659-F691E1F2B516}"/>
    <cellStyle name="Percent 10 2 2 3 2 4 2" xfId="27344" xr:uid="{54BED6E8-D7D0-485F-80F3-2B1DB7D2E13D}"/>
    <cellStyle name="Percent 10 2 2 3 2 5" xfId="18896" xr:uid="{60729D09-A041-4F68-AE49-DC2452ECD316}"/>
    <cellStyle name="Percent 10 2 2 3 3" xfId="3010" xr:uid="{526FBBD1-0D41-41AF-8761-908C818A99DF}"/>
    <cellStyle name="Percent 10 2 2 3 3 2" xfId="7236" xr:uid="{EEB0912E-AF9A-4D0C-AFF9-1C77E142EE78}"/>
    <cellStyle name="Percent 10 2 2 3 3 2 2" xfId="15684" xr:uid="{D9431405-5F01-4E44-8B16-32D7344E2029}"/>
    <cellStyle name="Percent 10 2 2 3 3 2 2 2" xfId="32624" xr:uid="{5D70A04A-3312-490F-A68A-29413A3C7839}"/>
    <cellStyle name="Percent 10 2 2 3 3 2 3" xfId="24176" xr:uid="{DE9BADFE-F9AB-4DDA-82B1-58BAA4A42737}"/>
    <cellStyle name="Percent 10 2 2 3 3 3" xfId="11460" xr:uid="{018301A3-E38E-428C-8C6A-D7418845BB17}"/>
    <cellStyle name="Percent 10 2 2 3 3 3 2" xfId="28400" xr:uid="{7A9D4A46-68E1-4411-AE95-CDF0A1DE7C2B}"/>
    <cellStyle name="Percent 10 2 2 3 3 4" xfId="19952" xr:uid="{C0CECCDC-4516-4D13-AECD-0DC0C9B6EA0A}"/>
    <cellStyle name="Percent 10 2 2 3 4" xfId="5124" xr:uid="{FAC32B24-5CFC-4E9B-9F63-9C98F39C2C00}"/>
    <cellStyle name="Percent 10 2 2 3 4 2" xfId="13572" xr:uid="{9AF7F088-48B0-4879-AFC2-7DFFEFEC4DFB}"/>
    <cellStyle name="Percent 10 2 2 3 4 2 2" xfId="30512" xr:uid="{D4F9E9C6-A1CC-4EA1-8DFD-2B3E790F8246}"/>
    <cellStyle name="Percent 10 2 2 3 4 3" xfId="22064" xr:uid="{C75C952D-DA57-4769-86EF-6BFA901125E4}"/>
    <cellStyle name="Percent 10 2 2 3 5" xfId="9348" xr:uid="{3A6DD495-1F83-468E-A7E5-4939FD1E9F5A}"/>
    <cellStyle name="Percent 10 2 2 3 5 2" xfId="26288" xr:uid="{12D7F2BF-EDAA-4F12-9C4D-DF10C2D53590}"/>
    <cellStyle name="Percent 10 2 2 3 6" xfId="17840" xr:uid="{BDA46A5B-E525-4D85-B07E-F7842599164E}"/>
    <cellStyle name="Percent 10 2 2 4" xfId="1244" xr:uid="{E7B02B8D-0CC7-40F8-BA9C-BECBDC41A144}"/>
    <cellStyle name="Percent 10 2 2 4 2" xfId="2306" xr:uid="{57D2764E-B7E8-49AC-A998-DF632DCA35DD}"/>
    <cellStyle name="Percent 10 2 2 4 2 2" xfId="4418" xr:uid="{82C7EFA7-B979-4B44-B287-D26494D9C695}"/>
    <cellStyle name="Percent 10 2 2 4 2 2 2" xfId="8644" xr:uid="{229095B9-D757-44F2-A349-DBE75093C4E6}"/>
    <cellStyle name="Percent 10 2 2 4 2 2 2 2" xfId="17092" xr:uid="{93035F1F-885B-4775-BE0C-F8A4A6CB6C31}"/>
    <cellStyle name="Percent 10 2 2 4 2 2 2 2 2" xfId="34032" xr:uid="{B5F0A4CD-5F85-4FF1-9536-6BBF1929855C}"/>
    <cellStyle name="Percent 10 2 2 4 2 2 2 3" xfId="25584" xr:uid="{EF5D469A-946C-464B-A205-C9410E38B55E}"/>
    <cellStyle name="Percent 10 2 2 4 2 2 3" xfId="12868" xr:uid="{4D1259D9-4850-4E7A-BD31-7A711D671210}"/>
    <cellStyle name="Percent 10 2 2 4 2 2 3 2" xfId="29808" xr:uid="{6985FC6F-5CCB-4BEE-8AB9-289890332ECC}"/>
    <cellStyle name="Percent 10 2 2 4 2 2 4" xfId="21360" xr:uid="{01DF00FC-DD48-48A3-87C0-B487442F54A9}"/>
    <cellStyle name="Percent 10 2 2 4 2 3" xfId="6532" xr:uid="{33F18C72-3EEC-4316-9E0F-D8E24F84EF10}"/>
    <cellStyle name="Percent 10 2 2 4 2 3 2" xfId="14980" xr:uid="{BC478200-001E-462A-9A3F-A04071FF695B}"/>
    <cellStyle name="Percent 10 2 2 4 2 3 2 2" xfId="31920" xr:uid="{30B0F29C-2AA3-4935-980D-FB9CA08DB3C1}"/>
    <cellStyle name="Percent 10 2 2 4 2 3 3" xfId="23472" xr:uid="{72CF72C0-536D-4DCA-AB3C-F0D84ED4732C}"/>
    <cellStyle name="Percent 10 2 2 4 2 4" xfId="10756" xr:uid="{39D7618E-342C-4A6E-BC52-029AD7E4C574}"/>
    <cellStyle name="Percent 10 2 2 4 2 4 2" xfId="27696" xr:uid="{3290BBE8-DF7E-44E6-8231-476C060AAAE0}"/>
    <cellStyle name="Percent 10 2 2 4 2 5" xfId="19248" xr:uid="{8D99D9B4-61EB-4FAE-9F56-83618343A0F3}"/>
    <cellStyle name="Percent 10 2 2 4 3" xfId="3362" xr:uid="{F708A4E7-907B-4BEB-896F-2A0D6775EEB4}"/>
    <cellStyle name="Percent 10 2 2 4 3 2" xfId="7588" xr:uid="{D0BC7443-A81D-4CD4-969A-7485F5771118}"/>
    <cellStyle name="Percent 10 2 2 4 3 2 2" xfId="16036" xr:uid="{3C95420F-4B3F-4C2F-8E07-4A49E9B3F50B}"/>
    <cellStyle name="Percent 10 2 2 4 3 2 2 2" xfId="32976" xr:uid="{5339CB5F-81E9-4CA2-A701-46D8DCA02C01}"/>
    <cellStyle name="Percent 10 2 2 4 3 2 3" xfId="24528" xr:uid="{3461C794-2131-459E-B73D-15C5B54AB85A}"/>
    <cellStyle name="Percent 10 2 2 4 3 3" xfId="11812" xr:uid="{3703599A-2F31-4841-94C0-63761B17DB8B}"/>
    <cellStyle name="Percent 10 2 2 4 3 3 2" xfId="28752" xr:uid="{60F13EF4-DA30-4C9B-8801-EA61FB343A3F}"/>
    <cellStyle name="Percent 10 2 2 4 3 4" xfId="20304" xr:uid="{C149E2A2-AA17-4674-93F8-5A18F594ADFB}"/>
    <cellStyle name="Percent 10 2 2 4 4" xfId="5476" xr:uid="{B228EC91-9309-4582-9C69-BDF8E18879D2}"/>
    <cellStyle name="Percent 10 2 2 4 4 2" xfId="13924" xr:uid="{1C9B70FC-9C1C-440C-A363-F95066F71802}"/>
    <cellStyle name="Percent 10 2 2 4 4 2 2" xfId="30864" xr:uid="{B3777BF6-4900-4C2B-9652-E9E6194FA43E}"/>
    <cellStyle name="Percent 10 2 2 4 4 3" xfId="22416" xr:uid="{B03BA78B-37E0-451B-B57D-2DB45DB5D34C}"/>
    <cellStyle name="Percent 10 2 2 4 5" xfId="9700" xr:uid="{97835924-A6EE-4481-A816-CC54E43F713A}"/>
    <cellStyle name="Percent 10 2 2 4 5 2" xfId="26640" xr:uid="{196BCF43-77F5-401F-B9A2-881A1964CDC6}"/>
    <cellStyle name="Percent 10 2 2 4 6" xfId="18192" xr:uid="{266519FB-1090-4E33-BC2B-77D10495EE96}"/>
    <cellStyle name="Percent 10 2 2 5" xfId="1426" xr:uid="{FBCD750B-59AD-42A7-A2E4-0BA72A0EEBD1}"/>
    <cellStyle name="Percent 10 2 2 5 2" xfId="2482" xr:uid="{A4EB26C3-6654-4A43-84CE-232AA77115D7}"/>
    <cellStyle name="Percent 10 2 2 5 2 2" xfId="4594" xr:uid="{49384568-54CB-4BCC-BC05-8DDFCE8DA3EE}"/>
    <cellStyle name="Percent 10 2 2 5 2 2 2" xfId="8820" xr:uid="{440EF432-4959-4EB1-99AD-BD32240AD09F}"/>
    <cellStyle name="Percent 10 2 2 5 2 2 2 2" xfId="17268" xr:uid="{B4F630EC-2EDD-40F8-89AC-E12D93D3F99D}"/>
    <cellStyle name="Percent 10 2 2 5 2 2 2 2 2" xfId="34208" xr:uid="{AA8B4819-D99B-44A7-8946-797DC1757834}"/>
    <cellStyle name="Percent 10 2 2 5 2 2 2 3" xfId="25760" xr:uid="{31A09A7B-6A9E-4FB2-A6F2-64CFD3C2A0CC}"/>
    <cellStyle name="Percent 10 2 2 5 2 2 3" xfId="13044" xr:uid="{73822A6A-FE21-4423-BA87-AF06F135A61A}"/>
    <cellStyle name="Percent 10 2 2 5 2 2 3 2" xfId="29984" xr:uid="{F81C8D9F-FAD0-4F3D-AD46-B4C74AEC8A76}"/>
    <cellStyle name="Percent 10 2 2 5 2 2 4" xfId="21536" xr:uid="{E4E35CDA-77A3-4C8B-9B54-2420298C1FCE}"/>
    <cellStyle name="Percent 10 2 2 5 2 3" xfId="6708" xr:uid="{5E94BEFA-370F-47DC-A160-F9A247F23F5A}"/>
    <cellStyle name="Percent 10 2 2 5 2 3 2" xfId="15156" xr:uid="{36D03815-2063-440B-BE63-D1D1603A2255}"/>
    <cellStyle name="Percent 10 2 2 5 2 3 2 2" xfId="32096" xr:uid="{64FD4460-D06F-486C-8AA2-64C953B821B1}"/>
    <cellStyle name="Percent 10 2 2 5 2 3 3" xfId="23648" xr:uid="{031B44A1-A984-4202-B28E-B00356C3CF65}"/>
    <cellStyle name="Percent 10 2 2 5 2 4" xfId="10932" xr:uid="{6D38C922-8571-44D0-87C9-D5D9B1D6DFEF}"/>
    <cellStyle name="Percent 10 2 2 5 2 4 2" xfId="27872" xr:uid="{272D494E-63B8-46B1-A99F-3CC95E5E9D97}"/>
    <cellStyle name="Percent 10 2 2 5 2 5" xfId="19424" xr:uid="{FE33A482-F004-4F13-AF83-47942BA56D0A}"/>
    <cellStyle name="Percent 10 2 2 5 3" xfId="3538" xr:uid="{9E56EEF6-7C6D-4786-849F-18631248B182}"/>
    <cellStyle name="Percent 10 2 2 5 3 2" xfId="7764" xr:uid="{EF10BFA8-0EE4-418B-A021-2B7913F36665}"/>
    <cellStyle name="Percent 10 2 2 5 3 2 2" xfId="16212" xr:uid="{C7F9FED8-772E-4101-BA4B-E52F228654FA}"/>
    <cellStyle name="Percent 10 2 2 5 3 2 2 2" xfId="33152" xr:uid="{8F9A0D84-A6AA-45B8-A5C3-8DE63E73E5A3}"/>
    <cellStyle name="Percent 10 2 2 5 3 2 3" xfId="24704" xr:uid="{57440969-517B-4504-897F-EA4684CA6DA5}"/>
    <cellStyle name="Percent 10 2 2 5 3 3" xfId="11988" xr:uid="{D1C81B04-E79D-4B42-BFF1-95BCCB3E4483}"/>
    <cellStyle name="Percent 10 2 2 5 3 3 2" xfId="28928" xr:uid="{BC8DE872-A2C8-4285-9E2A-ADCD76F3D12B}"/>
    <cellStyle name="Percent 10 2 2 5 3 4" xfId="20480" xr:uid="{72FBB531-49AA-4893-BA1B-48A10CF4974B}"/>
    <cellStyle name="Percent 10 2 2 5 4" xfId="5652" xr:uid="{77455335-0289-420F-AFCD-36B47155B524}"/>
    <cellStyle name="Percent 10 2 2 5 4 2" xfId="14100" xr:uid="{1C3FC98C-0EB1-4E7C-A495-5B01D93D0761}"/>
    <cellStyle name="Percent 10 2 2 5 4 2 2" xfId="31040" xr:uid="{43699251-E5FE-4FCA-91BB-151529380506}"/>
    <cellStyle name="Percent 10 2 2 5 4 3" xfId="22592" xr:uid="{E55AC78F-44DF-4C23-A8AC-82430E5154E0}"/>
    <cellStyle name="Percent 10 2 2 5 5" xfId="9876" xr:uid="{FD5CA06D-CD47-45EF-AD66-29D8B35116A9}"/>
    <cellStyle name="Percent 10 2 2 5 5 2" xfId="26816" xr:uid="{46B3323D-B4C8-480E-940D-DA6A59CF7373}"/>
    <cellStyle name="Percent 10 2 2 5 6" xfId="18368" xr:uid="{C8202BF4-17B6-44F4-ACF3-37B4E53B5C1E}"/>
    <cellStyle name="Percent 10 2 2 6" xfId="1602" xr:uid="{33694CCD-8AEE-4EBE-AA29-30E019D564C7}"/>
    <cellStyle name="Percent 10 2 2 6 2" xfId="3714" xr:uid="{47920442-B3EA-4920-824E-6B08677503E2}"/>
    <cellStyle name="Percent 10 2 2 6 2 2" xfId="7940" xr:uid="{48DD543A-0D9E-4B50-BDB0-DEC4CC620476}"/>
    <cellStyle name="Percent 10 2 2 6 2 2 2" xfId="16388" xr:uid="{099975CD-AD66-4699-9D54-9D0E1D097337}"/>
    <cellStyle name="Percent 10 2 2 6 2 2 2 2" xfId="33328" xr:uid="{E67A492E-875E-4800-84B3-62048D09924D}"/>
    <cellStyle name="Percent 10 2 2 6 2 2 3" xfId="24880" xr:uid="{E3A123B6-BB8B-4E89-9CF8-19FFEC31A9B6}"/>
    <cellStyle name="Percent 10 2 2 6 2 3" xfId="12164" xr:uid="{9F1D9112-AECE-4028-AD8F-BC73DBCB606A}"/>
    <cellStyle name="Percent 10 2 2 6 2 3 2" xfId="29104" xr:uid="{3E593CFD-B8BB-4897-B4EF-41E29F219F66}"/>
    <cellStyle name="Percent 10 2 2 6 2 4" xfId="20656" xr:uid="{4D0F9952-E212-45FE-960F-41D3DF280047}"/>
    <cellStyle name="Percent 10 2 2 6 3" xfId="5828" xr:uid="{8FD0E6AE-E731-4A53-A3BA-2ACFE521CE86}"/>
    <cellStyle name="Percent 10 2 2 6 3 2" xfId="14276" xr:uid="{5F9D324E-91A0-4FAB-B978-87599F6CC206}"/>
    <cellStyle name="Percent 10 2 2 6 3 2 2" xfId="31216" xr:uid="{48A6C55C-C984-452F-B83C-08F836A06FF7}"/>
    <cellStyle name="Percent 10 2 2 6 3 3" xfId="22768" xr:uid="{7AE01785-D782-41B1-B095-F88CCCE48099}"/>
    <cellStyle name="Percent 10 2 2 6 4" xfId="10052" xr:uid="{499CA112-4662-48E1-B616-BFE4C46A6E7B}"/>
    <cellStyle name="Percent 10 2 2 6 4 2" xfId="26992" xr:uid="{4D2A5E48-BEB2-46DE-A4A5-416CA25EE1F8}"/>
    <cellStyle name="Percent 10 2 2 6 5" xfId="18544" xr:uid="{C4F2FC0A-7218-45AC-9E78-10E77EBF307B}"/>
    <cellStyle name="Percent 10 2 2 7" xfId="2658" xr:uid="{F05A2B86-9FE9-4C3C-AD95-56821D49DD0F}"/>
    <cellStyle name="Percent 10 2 2 7 2" xfId="6884" xr:uid="{C4271C6E-E722-46D6-8B58-B6F0A4A57AC6}"/>
    <cellStyle name="Percent 10 2 2 7 2 2" xfId="15332" xr:uid="{36C4AACF-D1FE-44AC-9DFB-0597F206BAC7}"/>
    <cellStyle name="Percent 10 2 2 7 2 2 2" xfId="32272" xr:uid="{91AC5A6D-8175-497E-984B-C3EE6A09147C}"/>
    <cellStyle name="Percent 10 2 2 7 2 3" xfId="23824" xr:uid="{DD899956-3A6C-4FBF-8BC5-965615351524}"/>
    <cellStyle name="Percent 10 2 2 7 3" xfId="11108" xr:uid="{5C3FE2A1-E003-47A4-AF60-8A6F62E07DED}"/>
    <cellStyle name="Percent 10 2 2 7 3 2" xfId="28048" xr:uid="{4689E9E4-14B8-4F55-8792-F5EA253B8A37}"/>
    <cellStyle name="Percent 10 2 2 7 4" xfId="19600" xr:uid="{40F6A3B4-445F-466E-ACB0-0562F3235B31}"/>
    <cellStyle name="Percent 10 2 2 8" xfId="4771" xr:uid="{A70F5338-BCA0-4B16-99F9-DC59514C7C4B}"/>
    <cellStyle name="Percent 10 2 2 8 2" xfId="13220" xr:uid="{6815C595-AF0B-4D31-B2D6-52AF7B93D878}"/>
    <cellStyle name="Percent 10 2 2 8 2 2" xfId="30160" xr:uid="{C765E98A-05E9-4F10-998A-E4A8646E77AE}"/>
    <cellStyle name="Percent 10 2 2 8 3" xfId="21712" xr:uid="{8939AFE2-0AD5-47DB-9AFB-1E145FE37814}"/>
    <cellStyle name="Percent 10 2 2 9" xfId="8996" xr:uid="{D534C213-FC1E-46A5-9437-AECA6D102831}"/>
    <cellStyle name="Percent 10 2 2 9 2" xfId="25936" xr:uid="{B0C9F000-77F7-4A0A-9791-916D7FAB3ABD}"/>
    <cellStyle name="Percent 10 2 3" xfId="436" xr:uid="{10E44FC3-F1F0-4B27-A6B6-85E44891D09A}"/>
    <cellStyle name="Percent 10 2 3 10" xfId="17489" xr:uid="{A9FB7402-957C-4282-B98E-78CD54B3CCF8}"/>
    <cellStyle name="Percent 10 2 3 2" xfId="717" xr:uid="{D8067A53-5659-4343-9BE8-2AA46921146E}"/>
    <cellStyle name="Percent 10 2 3 2 2" xfId="1069" xr:uid="{07403FCE-39ED-4E85-BF7D-45B4D608C3C9}"/>
    <cellStyle name="Percent 10 2 3 2 2 2" xfId="2131" xr:uid="{4F37717F-87E2-4C74-9FE3-B810CEB76E2D}"/>
    <cellStyle name="Percent 10 2 3 2 2 2 2" xfId="4243" xr:uid="{514CCF1D-B4E7-4ECA-B894-78BEEB1C3E41}"/>
    <cellStyle name="Percent 10 2 3 2 2 2 2 2" xfId="8469" xr:uid="{7BE1B544-B87D-4F62-A24B-EB1E6656DBD4}"/>
    <cellStyle name="Percent 10 2 3 2 2 2 2 2 2" xfId="16917" xr:uid="{82A9D421-113E-4EF2-AE03-19102CBA6151}"/>
    <cellStyle name="Percent 10 2 3 2 2 2 2 2 2 2" xfId="33857" xr:uid="{2B69D4C2-807C-425E-929C-22EDF0ED2733}"/>
    <cellStyle name="Percent 10 2 3 2 2 2 2 2 3" xfId="25409" xr:uid="{C0839CB6-50E8-4B6A-8FCB-490E3DC073D0}"/>
    <cellStyle name="Percent 10 2 3 2 2 2 2 3" xfId="12693" xr:uid="{B45C666F-6EBE-479E-AE91-3AAA743302DA}"/>
    <cellStyle name="Percent 10 2 3 2 2 2 2 3 2" xfId="29633" xr:uid="{0A9E1721-46D6-48E4-B852-A5075551AB07}"/>
    <cellStyle name="Percent 10 2 3 2 2 2 2 4" xfId="21185" xr:uid="{7771878E-B2D1-41D9-AA32-8893DA4DFADB}"/>
    <cellStyle name="Percent 10 2 3 2 2 2 3" xfId="6357" xr:uid="{56A723E5-C7F1-49A8-872C-261DC3686379}"/>
    <cellStyle name="Percent 10 2 3 2 2 2 3 2" xfId="14805" xr:uid="{8D325226-5048-451A-A0DD-E154D34754BD}"/>
    <cellStyle name="Percent 10 2 3 2 2 2 3 2 2" xfId="31745" xr:uid="{ED791D95-869E-4A7C-BAC7-FB295CA17C02}"/>
    <cellStyle name="Percent 10 2 3 2 2 2 3 3" xfId="23297" xr:uid="{4D06E47F-C7D6-4D4F-B683-FD11B846403C}"/>
    <cellStyle name="Percent 10 2 3 2 2 2 4" xfId="10581" xr:uid="{21595E5F-3018-4438-98A0-233EB549F7A2}"/>
    <cellStyle name="Percent 10 2 3 2 2 2 4 2" xfId="27521" xr:uid="{632A3DA9-656A-4BAF-80D5-83412508EF2B}"/>
    <cellStyle name="Percent 10 2 3 2 2 2 5" xfId="19073" xr:uid="{E3ABB518-A614-47B8-9712-51ADCBED615D}"/>
    <cellStyle name="Percent 10 2 3 2 2 3" xfId="3187" xr:uid="{3EB3D8C9-B295-435E-9946-6EA0D2038E9F}"/>
    <cellStyle name="Percent 10 2 3 2 2 3 2" xfId="7413" xr:uid="{2425D83B-BF62-41CC-ADFD-A75B40A488DE}"/>
    <cellStyle name="Percent 10 2 3 2 2 3 2 2" xfId="15861" xr:uid="{D6CBFCDA-B2C6-4623-8EB1-5163771221D2}"/>
    <cellStyle name="Percent 10 2 3 2 2 3 2 2 2" xfId="32801" xr:uid="{0332A66A-A398-4036-BAD1-5F09CB8F00B0}"/>
    <cellStyle name="Percent 10 2 3 2 2 3 2 3" xfId="24353" xr:uid="{2FBE388E-82D3-45EB-941E-F406D5B07F14}"/>
    <cellStyle name="Percent 10 2 3 2 2 3 3" xfId="11637" xr:uid="{146F3266-4B55-41A9-9A60-A49E17F07E67}"/>
    <cellStyle name="Percent 10 2 3 2 2 3 3 2" xfId="28577" xr:uid="{158DAA5B-BC0F-41C4-A6B1-454956747277}"/>
    <cellStyle name="Percent 10 2 3 2 2 3 4" xfId="20129" xr:uid="{66CBE9E8-BB5F-42E8-A2FD-501CF0379641}"/>
    <cellStyle name="Percent 10 2 3 2 2 4" xfId="5301" xr:uid="{CC6BC890-49C7-4699-AE2E-BF9037694EE6}"/>
    <cellStyle name="Percent 10 2 3 2 2 4 2" xfId="13749" xr:uid="{B3A7056E-0E6D-441C-9280-55973CAAB512}"/>
    <cellStyle name="Percent 10 2 3 2 2 4 2 2" xfId="30689" xr:uid="{24F39541-9281-492D-A63D-52D7773635B8}"/>
    <cellStyle name="Percent 10 2 3 2 2 4 3" xfId="22241" xr:uid="{6177D902-84C5-4908-8D77-A993E4637763}"/>
    <cellStyle name="Percent 10 2 3 2 2 5" xfId="9525" xr:uid="{6027E81F-6EFE-49E2-9DD4-51D9764EB245}"/>
    <cellStyle name="Percent 10 2 3 2 2 5 2" xfId="26465" xr:uid="{F4A62073-23F8-4945-A0B9-8E044BC671B8}"/>
    <cellStyle name="Percent 10 2 3 2 2 6" xfId="18017" xr:uid="{D7F3671E-9086-4861-ADD3-86FE8C2BE510}"/>
    <cellStyle name="Percent 10 2 3 2 3" xfId="1779" xr:uid="{9B9F6CB5-C472-411E-90A4-8BD8A9229F3C}"/>
    <cellStyle name="Percent 10 2 3 2 3 2" xfId="3891" xr:uid="{C81A9D40-3A46-4909-9DCE-E23425DD51D3}"/>
    <cellStyle name="Percent 10 2 3 2 3 2 2" xfId="8117" xr:uid="{8B275453-B2B1-4CB7-BF8C-867B00A31012}"/>
    <cellStyle name="Percent 10 2 3 2 3 2 2 2" xfId="16565" xr:uid="{2B107A4E-B9E9-4ED2-9E42-02B237D98689}"/>
    <cellStyle name="Percent 10 2 3 2 3 2 2 2 2" xfId="33505" xr:uid="{83D68A47-D555-4374-BB7B-053165236871}"/>
    <cellStyle name="Percent 10 2 3 2 3 2 2 3" xfId="25057" xr:uid="{FC0DC259-549F-4EB0-B06A-163991DC6F01}"/>
    <cellStyle name="Percent 10 2 3 2 3 2 3" xfId="12341" xr:uid="{D5CCC630-8EBB-4C5E-97A8-3EA1491516C8}"/>
    <cellStyle name="Percent 10 2 3 2 3 2 3 2" xfId="29281" xr:uid="{9BCA203B-E66F-404E-BBD6-1F2860D43F6D}"/>
    <cellStyle name="Percent 10 2 3 2 3 2 4" xfId="20833" xr:uid="{EC1ABE80-290B-4450-A427-E9B9B9D608B2}"/>
    <cellStyle name="Percent 10 2 3 2 3 3" xfId="6005" xr:uid="{8F48A09A-9562-4A14-9A7E-9076327CE2A2}"/>
    <cellStyle name="Percent 10 2 3 2 3 3 2" xfId="14453" xr:uid="{6233835F-FCC6-4143-BB16-5E66E7B27220}"/>
    <cellStyle name="Percent 10 2 3 2 3 3 2 2" xfId="31393" xr:uid="{425ED07E-954E-417C-923F-9EFE49271112}"/>
    <cellStyle name="Percent 10 2 3 2 3 3 3" xfId="22945" xr:uid="{5F473AE6-2048-4448-9D64-59F5415CAD16}"/>
    <cellStyle name="Percent 10 2 3 2 3 4" xfId="10229" xr:uid="{60A635E9-74A3-4411-917A-03D925B8EBDC}"/>
    <cellStyle name="Percent 10 2 3 2 3 4 2" xfId="27169" xr:uid="{8DB9335C-00B8-42B8-BF84-9CBC6E4E71C2}"/>
    <cellStyle name="Percent 10 2 3 2 3 5" xfId="18721" xr:uid="{2D445CA4-9A00-405F-BE80-F63488DC36AE}"/>
    <cellStyle name="Percent 10 2 3 2 4" xfId="2835" xr:uid="{E4515908-E127-4A2C-8FBE-40646AA047EB}"/>
    <cellStyle name="Percent 10 2 3 2 4 2" xfId="7061" xr:uid="{B30E5481-707D-4BF6-A2B7-F8B6B6E9EA76}"/>
    <cellStyle name="Percent 10 2 3 2 4 2 2" xfId="15509" xr:uid="{A093E681-69CB-407B-9AF1-BC8CFBA44146}"/>
    <cellStyle name="Percent 10 2 3 2 4 2 2 2" xfId="32449" xr:uid="{9216C740-6E21-41D4-A014-2E3F6CBE9D62}"/>
    <cellStyle name="Percent 10 2 3 2 4 2 3" xfId="24001" xr:uid="{4AB29FD8-0707-4578-AA4D-82B0CDF6FBEF}"/>
    <cellStyle name="Percent 10 2 3 2 4 3" xfId="11285" xr:uid="{43767B74-7FF4-4B6B-AD3E-3E2E9BF22679}"/>
    <cellStyle name="Percent 10 2 3 2 4 3 2" xfId="28225" xr:uid="{A5586E2F-7054-41D4-9BFB-25FBF0B36CC4}"/>
    <cellStyle name="Percent 10 2 3 2 4 4" xfId="19777" xr:uid="{1C93926D-8993-4F00-B471-2BFA3DD86ED7}"/>
    <cellStyle name="Percent 10 2 3 2 5" xfId="4949" xr:uid="{B7ACF544-D862-4C73-8025-B3C78955FE77}"/>
    <cellStyle name="Percent 10 2 3 2 5 2" xfId="13397" xr:uid="{C3F75E56-05F2-4729-83C4-62850C76716E}"/>
    <cellStyle name="Percent 10 2 3 2 5 2 2" xfId="30337" xr:uid="{F6DCF4F0-945C-40EF-9DD7-234A3F1BE1EF}"/>
    <cellStyle name="Percent 10 2 3 2 5 3" xfId="21889" xr:uid="{8B162E09-0727-47DD-B1B0-910C58EE77C6}"/>
    <cellStyle name="Percent 10 2 3 2 6" xfId="9173" xr:uid="{BECBE138-C989-4458-954B-86BB8E7005CF}"/>
    <cellStyle name="Percent 10 2 3 2 6 2" xfId="26113" xr:uid="{2DC78D46-0106-42EF-8B56-63D2174420CB}"/>
    <cellStyle name="Percent 10 2 3 2 7" xfId="17665" xr:uid="{D10F1659-6074-4161-8423-4E49A94A6273}"/>
    <cellStyle name="Percent 10 2 3 3" xfId="893" xr:uid="{DC38E385-9AF4-4E77-BC56-87631D43681E}"/>
    <cellStyle name="Percent 10 2 3 3 2" xfId="1955" xr:uid="{F0506CA6-A4ED-4427-A1FB-E87052F982E6}"/>
    <cellStyle name="Percent 10 2 3 3 2 2" xfId="4067" xr:uid="{3998FD1A-E009-44A7-9C6B-428F236AC91B}"/>
    <cellStyle name="Percent 10 2 3 3 2 2 2" xfId="8293" xr:uid="{A228DC43-F592-47C2-925D-134D9F2DA51A}"/>
    <cellStyle name="Percent 10 2 3 3 2 2 2 2" xfId="16741" xr:uid="{69064AFC-84DB-4F82-AEAD-99A82E592AE5}"/>
    <cellStyle name="Percent 10 2 3 3 2 2 2 2 2" xfId="33681" xr:uid="{90EE1B30-3878-41F3-9209-53FA0DBF403F}"/>
    <cellStyle name="Percent 10 2 3 3 2 2 2 3" xfId="25233" xr:uid="{4D1DD455-C474-4317-9698-324703BAC84B}"/>
    <cellStyle name="Percent 10 2 3 3 2 2 3" xfId="12517" xr:uid="{F1A51620-FF6A-4283-B83E-8BB000FFEF0C}"/>
    <cellStyle name="Percent 10 2 3 3 2 2 3 2" xfId="29457" xr:uid="{687FB257-A69D-46AB-9544-42F3DC4094B3}"/>
    <cellStyle name="Percent 10 2 3 3 2 2 4" xfId="21009" xr:uid="{58367B6C-F273-4434-8C0B-B19D2C03890B}"/>
    <cellStyle name="Percent 10 2 3 3 2 3" xfId="6181" xr:uid="{AB892AD3-FD3C-4E73-88E6-EC5B97E317A7}"/>
    <cellStyle name="Percent 10 2 3 3 2 3 2" xfId="14629" xr:uid="{BCB94124-593F-46A6-8984-0938B7162E07}"/>
    <cellStyle name="Percent 10 2 3 3 2 3 2 2" xfId="31569" xr:uid="{954F5E44-9872-4EF1-B898-049A3AECC271}"/>
    <cellStyle name="Percent 10 2 3 3 2 3 3" xfId="23121" xr:uid="{26EF0CA0-C5FB-4532-A882-DA9F6E075A8B}"/>
    <cellStyle name="Percent 10 2 3 3 2 4" xfId="10405" xr:uid="{879BA712-7499-48AA-8A48-71EFC959C76C}"/>
    <cellStyle name="Percent 10 2 3 3 2 4 2" xfId="27345" xr:uid="{323D215E-E2BE-4AD7-B408-7C04EFE3BA85}"/>
    <cellStyle name="Percent 10 2 3 3 2 5" xfId="18897" xr:uid="{BB2B50BC-97C0-4B51-8E8A-B10DFDA9E8FF}"/>
    <cellStyle name="Percent 10 2 3 3 3" xfId="3011" xr:uid="{F6381480-E1A0-4F12-ABBD-D80C786622E3}"/>
    <cellStyle name="Percent 10 2 3 3 3 2" xfId="7237" xr:uid="{8590A7E6-1F67-42BB-88E3-C5B51F71337C}"/>
    <cellStyle name="Percent 10 2 3 3 3 2 2" xfId="15685" xr:uid="{56733CE0-7B00-4D15-B93B-EAA5BDACEE8C}"/>
    <cellStyle name="Percent 10 2 3 3 3 2 2 2" xfId="32625" xr:uid="{FC6080A2-7933-44F6-A81A-A1F0257B767D}"/>
    <cellStyle name="Percent 10 2 3 3 3 2 3" xfId="24177" xr:uid="{65EC883B-E03E-48F4-824D-60222E942DEE}"/>
    <cellStyle name="Percent 10 2 3 3 3 3" xfId="11461" xr:uid="{BD42F62C-748D-4559-BB91-9E30CCC6E317}"/>
    <cellStyle name="Percent 10 2 3 3 3 3 2" xfId="28401" xr:uid="{53B8EB78-2905-4C44-BB87-32ECBFC8B751}"/>
    <cellStyle name="Percent 10 2 3 3 3 4" xfId="19953" xr:uid="{E7A66D29-683B-46EC-A001-708A52DD98A2}"/>
    <cellStyle name="Percent 10 2 3 3 4" xfId="5125" xr:uid="{799F7A26-9925-4DB4-BFCD-3CE77AC5EE36}"/>
    <cellStyle name="Percent 10 2 3 3 4 2" xfId="13573" xr:uid="{5FD1F2EB-32AB-4C9A-A710-B04CB37991A8}"/>
    <cellStyle name="Percent 10 2 3 3 4 2 2" xfId="30513" xr:uid="{EDA3ECAE-C99E-4B4E-BA81-BD4CD9EE81A8}"/>
    <cellStyle name="Percent 10 2 3 3 4 3" xfId="22065" xr:uid="{AC57B6DE-3995-4FA7-B256-CA5A410DC056}"/>
    <cellStyle name="Percent 10 2 3 3 5" xfId="9349" xr:uid="{2BC78649-22CB-46E4-B921-749F1C5C1B3A}"/>
    <cellStyle name="Percent 10 2 3 3 5 2" xfId="26289" xr:uid="{FB9D6920-F823-4D37-B43B-4F7CE739DEB1}"/>
    <cellStyle name="Percent 10 2 3 3 6" xfId="17841" xr:uid="{6FFFB762-0FC9-488F-A215-0E31FDFD9C28}"/>
    <cellStyle name="Percent 10 2 3 4" xfId="1245" xr:uid="{A12F9A32-CEF7-4EEB-986A-CB065D3BB11D}"/>
    <cellStyle name="Percent 10 2 3 4 2" xfId="2307" xr:uid="{08C292CE-1390-4FD4-B878-9CBB7640473B}"/>
    <cellStyle name="Percent 10 2 3 4 2 2" xfId="4419" xr:uid="{9712AB26-FEAB-4B89-9446-B3DE7FA4FB1A}"/>
    <cellStyle name="Percent 10 2 3 4 2 2 2" xfId="8645" xr:uid="{6EDD8DEF-EDA1-4752-8DCA-00131674D9A5}"/>
    <cellStyle name="Percent 10 2 3 4 2 2 2 2" xfId="17093" xr:uid="{F9A99BCB-0B1B-4831-AC7E-360FEC5423B6}"/>
    <cellStyle name="Percent 10 2 3 4 2 2 2 2 2" xfId="34033" xr:uid="{E07B6577-ADA7-46B6-9AC3-035FF72F9834}"/>
    <cellStyle name="Percent 10 2 3 4 2 2 2 3" xfId="25585" xr:uid="{8FA26ED6-1D40-4B7D-AD64-631BEDC2D32D}"/>
    <cellStyle name="Percent 10 2 3 4 2 2 3" xfId="12869" xr:uid="{C127648A-E067-4A49-BE47-E1FD958DCF4A}"/>
    <cellStyle name="Percent 10 2 3 4 2 2 3 2" xfId="29809" xr:uid="{6E42639C-7418-4627-B0FB-88D4B045020F}"/>
    <cellStyle name="Percent 10 2 3 4 2 2 4" xfId="21361" xr:uid="{FF7FB6EB-63F8-4F39-994D-EB8C2D00CD64}"/>
    <cellStyle name="Percent 10 2 3 4 2 3" xfId="6533" xr:uid="{29EC6DD1-F31A-4038-B2A7-762FFD5E54A2}"/>
    <cellStyle name="Percent 10 2 3 4 2 3 2" xfId="14981" xr:uid="{43E42794-5523-4B68-A568-3121AE58C707}"/>
    <cellStyle name="Percent 10 2 3 4 2 3 2 2" xfId="31921" xr:uid="{DBB8F34D-5403-4B58-A3B7-45B541163CFD}"/>
    <cellStyle name="Percent 10 2 3 4 2 3 3" xfId="23473" xr:uid="{55EF5AA1-EF63-4DDC-8D25-D3D46D1F725A}"/>
    <cellStyle name="Percent 10 2 3 4 2 4" xfId="10757" xr:uid="{094A563F-7FCF-4823-AC53-C389974B9B83}"/>
    <cellStyle name="Percent 10 2 3 4 2 4 2" xfId="27697" xr:uid="{E111DC69-15F8-4B44-848D-B3E54038DDC3}"/>
    <cellStyle name="Percent 10 2 3 4 2 5" xfId="19249" xr:uid="{F006DC00-91E0-418C-B221-A9727977C41D}"/>
    <cellStyle name="Percent 10 2 3 4 3" xfId="3363" xr:uid="{A04C5F40-831E-42A2-B798-F115F354107A}"/>
    <cellStyle name="Percent 10 2 3 4 3 2" xfId="7589" xr:uid="{9F3BC042-301F-4926-9EE3-08669FF2B1DF}"/>
    <cellStyle name="Percent 10 2 3 4 3 2 2" xfId="16037" xr:uid="{191699CE-081A-4DE2-97C4-94957D2C4D10}"/>
    <cellStyle name="Percent 10 2 3 4 3 2 2 2" xfId="32977" xr:uid="{CDE697A2-7089-4189-BE4E-C95D61E51CA6}"/>
    <cellStyle name="Percent 10 2 3 4 3 2 3" xfId="24529" xr:uid="{0227E15E-DC9B-42D1-A600-364C22CF120D}"/>
    <cellStyle name="Percent 10 2 3 4 3 3" xfId="11813" xr:uid="{7A0F2F82-EE1D-473D-94E4-B6A10DF986E2}"/>
    <cellStyle name="Percent 10 2 3 4 3 3 2" xfId="28753" xr:uid="{A778D358-095D-48CE-A038-D99CA432FB9B}"/>
    <cellStyle name="Percent 10 2 3 4 3 4" xfId="20305" xr:uid="{8F07DBE6-C7D7-4AE5-B571-D535B9510FA4}"/>
    <cellStyle name="Percent 10 2 3 4 4" xfId="5477" xr:uid="{1320BF63-4792-46A7-94F8-392C60EA3E55}"/>
    <cellStyle name="Percent 10 2 3 4 4 2" xfId="13925" xr:uid="{A14EFB1D-67E8-4A53-B34C-B65FC4D69129}"/>
    <cellStyle name="Percent 10 2 3 4 4 2 2" xfId="30865" xr:uid="{F682B09B-136B-46E3-95FE-A2DE8262C568}"/>
    <cellStyle name="Percent 10 2 3 4 4 3" xfId="22417" xr:uid="{D41D723B-C912-4034-9E50-FF12EAC1D12D}"/>
    <cellStyle name="Percent 10 2 3 4 5" xfId="9701" xr:uid="{35BED1F9-B618-42C0-A50F-2D3932791733}"/>
    <cellStyle name="Percent 10 2 3 4 5 2" xfId="26641" xr:uid="{3C0DC00D-8A36-4D12-AFCD-7144E22B6B86}"/>
    <cellStyle name="Percent 10 2 3 4 6" xfId="18193" xr:uid="{C06E8740-8D4F-47D2-9273-D0206D6C3C35}"/>
    <cellStyle name="Percent 10 2 3 5" xfId="1427" xr:uid="{EC2AA160-643E-4EBC-B0EF-CD5AC79093E2}"/>
    <cellStyle name="Percent 10 2 3 5 2" xfId="2483" xr:uid="{1F780AF2-CD69-4E4B-8E6A-DFE1626C4E95}"/>
    <cellStyle name="Percent 10 2 3 5 2 2" xfId="4595" xr:uid="{F4DDC207-3A23-4ECC-A22D-C233159799B5}"/>
    <cellStyle name="Percent 10 2 3 5 2 2 2" xfId="8821" xr:uid="{DA78E72E-3686-4C6D-B4B8-E3C7DE7CA8D8}"/>
    <cellStyle name="Percent 10 2 3 5 2 2 2 2" xfId="17269" xr:uid="{08480103-577B-4E03-B7C1-3CD6CC73A12B}"/>
    <cellStyle name="Percent 10 2 3 5 2 2 2 2 2" xfId="34209" xr:uid="{BD962057-3DF3-4D44-86C0-C692D65C6612}"/>
    <cellStyle name="Percent 10 2 3 5 2 2 2 3" xfId="25761" xr:uid="{2BF29DE1-FF23-4F79-82BA-7E8F3AF52AF5}"/>
    <cellStyle name="Percent 10 2 3 5 2 2 3" xfId="13045" xr:uid="{E3774FAC-85E8-4BE0-86B2-61188442AC61}"/>
    <cellStyle name="Percent 10 2 3 5 2 2 3 2" xfId="29985" xr:uid="{E50714E6-FBBD-4599-A77B-97B5BB326AB7}"/>
    <cellStyle name="Percent 10 2 3 5 2 2 4" xfId="21537" xr:uid="{766B1187-9BEC-4583-8021-A9A0737EE469}"/>
    <cellStyle name="Percent 10 2 3 5 2 3" xfId="6709" xr:uid="{F7705E5B-48AB-4639-A1FF-6C0E96B867B5}"/>
    <cellStyle name="Percent 10 2 3 5 2 3 2" xfId="15157" xr:uid="{81051B0A-964E-46BF-A297-D97F3E130638}"/>
    <cellStyle name="Percent 10 2 3 5 2 3 2 2" xfId="32097" xr:uid="{B8AC3A10-7BC8-4BBF-BE96-39891B85FC7B}"/>
    <cellStyle name="Percent 10 2 3 5 2 3 3" xfId="23649" xr:uid="{81A34D1C-124C-4DB4-AEC2-661F7EF75ECD}"/>
    <cellStyle name="Percent 10 2 3 5 2 4" xfId="10933" xr:uid="{FEC3C875-DC69-4E17-A212-5E40E53756FF}"/>
    <cellStyle name="Percent 10 2 3 5 2 4 2" xfId="27873" xr:uid="{8C139E64-49EA-4F14-9672-8972E23786DD}"/>
    <cellStyle name="Percent 10 2 3 5 2 5" xfId="19425" xr:uid="{B39099B7-E805-4DAF-90B1-1B06579D3964}"/>
    <cellStyle name="Percent 10 2 3 5 3" xfId="3539" xr:uid="{1DB7DC06-7E2B-480F-88B7-BC99C76D8EB1}"/>
    <cellStyle name="Percent 10 2 3 5 3 2" xfId="7765" xr:uid="{A55B188E-C24C-407A-8EDB-FBB3C623F4D0}"/>
    <cellStyle name="Percent 10 2 3 5 3 2 2" xfId="16213" xr:uid="{7E0EA04C-52B9-450D-B54B-9CB2948310A1}"/>
    <cellStyle name="Percent 10 2 3 5 3 2 2 2" xfId="33153" xr:uid="{A051CDC7-D800-4049-95ED-57CE9E0CFC11}"/>
    <cellStyle name="Percent 10 2 3 5 3 2 3" xfId="24705" xr:uid="{6F6119C9-B617-4203-8040-FDF2556ADE70}"/>
    <cellStyle name="Percent 10 2 3 5 3 3" xfId="11989" xr:uid="{10AE1309-D57A-4305-B418-A1234A70A226}"/>
    <cellStyle name="Percent 10 2 3 5 3 3 2" xfId="28929" xr:uid="{09795844-434F-46AA-8BD7-2929D6E1A093}"/>
    <cellStyle name="Percent 10 2 3 5 3 4" xfId="20481" xr:uid="{635935D6-977F-4BB7-A4F3-A12983701363}"/>
    <cellStyle name="Percent 10 2 3 5 4" xfId="5653" xr:uid="{B23D39B6-37A7-4B7D-A6BD-053DD1BC79A4}"/>
    <cellStyle name="Percent 10 2 3 5 4 2" xfId="14101" xr:uid="{61411649-FDB8-4279-B66C-AC78D73D4DE0}"/>
    <cellStyle name="Percent 10 2 3 5 4 2 2" xfId="31041" xr:uid="{E4C8F4BE-B720-4F8A-B22C-26B0FE69AAA4}"/>
    <cellStyle name="Percent 10 2 3 5 4 3" xfId="22593" xr:uid="{CB7B7F88-F0EA-468F-A435-07A619454E91}"/>
    <cellStyle name="Percent 10 2 3 5 5" xfId="9877" xr:uid="{F3990D35-1359-4586-AC34-7D01E72A6B1A}"/>
    <cellStyle name="Percent 10 2 3 5 5 2" xfId="26817" xr:uid="{48BBC2BF-D7CF-4892-BB5B-110248FE71A2}"/>
    <cellStyle name="Percent 10 2 3 5 6" xfId="18369" xr:uid="{297FA764-D4C1-465E-828C-38E6E9139A34}"/>
    <cellStyle name="Percent 10 2 3 6" xfId="1603" xr:uid="{99042755-2E96-45A8-978E-A6B3F1CAD16D}"/>
    <cellStyle name="Percent 10 2 3 6 2" xfId="3715" xr:uid="{37F022DC-D52C-428C-B86D-8121FDB62F97}"/>
    <cellStyle name="Percent 10 2 3 6 2 2" xfId="7941" xr:uid="{89E9CB72-639D-4C6A-A71F-4F82DB01EF6D}"/>
    <cellStyle name="Percent 10 2 3 6 2 2 2" xfId="16389" xr:uid="{EEC98F5C-1A11-4A53-81FB-D093004F0ED7}"/>
    <cellStyle name="Percent 10 2 3 6 2 2 2 2" xfId="33329" xr:uid="{FB6568B8-E710-4F40-A9A2-2F53C55DBF4B}"/>
    <cellStyle name="Percent 10 2 3 6 2 2 3" xfId="24881" xr:uid="{83C44E86-38C8-4983-BB40-6DE4916D5593}"/>
    <cellStyle name="Percent 10 2 3 6 2 3" xfId="12165" xr:uid="{5BC52009-63DB-44AC-A897-E3D5CD99CCA9}"/>
    <cellStyle name="Percent 10 2 3 6 2 3 2" xfId="29105" xr:uid="{E0286D78-0A48-4F80-A7C3-D1032D32FEC2}"/>
    <cellStyle name="Percent 10 2 3 6 2 4" xfId="20657" xr:uid="{140B669E-FF36-4FB6-8A7B-8314F7C7E8EC}"/>
    <cellStyle name="Percent 10 2 3 6 3" xfId="5829" xr:uid="{B29FEF59-6298-4462-A03B-D223A0FC6AA4}"/>
    <cellStyle name="Percent 10 2 3 6 3 2" xfId="14277" xr:uid="{46DD5AE4-AC04-43F0-90DB-22940A1CCC44}"/>
    <cellStyle name="Percent 10 2 3 6 3 2 2" xfId="31217" xr:uid="{9C4DE91A-FC9B-4FFA-92F9-3B0AFFEF3608}"/>
    <cellStyle name="Percent 10 2 3 6 3 3" xfId="22769" xr:uid="{401594EE-3DF4-42E2-A396-D4315E3FB993}"/>
    <cellStyle name="Percent 10 2 3 6 4" xfId="10053" xr:uid="{20E7662A-6317-41E5-BF09-620C0E546422}"/>
    <cellStyle name="Percent 10 2 3 6 4 2" xfId="26993" xr:uid="{53B59E64-1738-429A-B3FB-5F50D0A86804}"/>
    <cellStyle name="Percent 10 2 3 6 5" xfId="18545" xr:uid="{8EA4FF0D-811D-4E4B-8131-ECBBC9BC5A7C}"/>
    <cellStyle name="Percent 10 2 3 7" xfId="2659" xr:uid="{A10634FE-EFA8-4639-816C-E29F914F354A}"/>
    <cellStyle name="Percent 10 2 3 7 2" xfId="6885" xr:uid="{17B214B6-2FF0-4EEC-8EB1-B6EA9FCB5EEE}"/>
    <cellStyle name="Percent 10 2 3 7 2 2" xfId="15333" xr:uid="{7E22B0BF-55CB-4F00-A17B-4D27105E91F6}"/>
    <cellStyle name="Percent 10 2 3 7 2 2 2" xfId="32273" xr:uid="{C5ACC466-2693-4366-8E42-B950E30F58FF}"/>
    <cellStyle name="Percent 10 2 3 7 2 3" xfId="23825" xr:uid="{ED5EF95E-4E39-4B94-87BF-377680AA25D8}"/>
    <cellStyle name="Percent 10 2 3 7 3" xfId="11109" xr:uid="{F50FA291-DAB8-4EA2-8C32-0AE688470CDC}"/>
    <cellStyle name="Percent 10 2 3 7 3 2" xfId="28049" xr:uid="{2BBBBFD9-7477-4490-9921-16452FB80705}"/>
    <cellStyle name="Percent 10 2 3 7 4" xfId="19601" xr:uid="{6C81F07D-F8AB-4459-AF38-092969AD0371}"/>
    <cellStyle name="Percent 10 2 3 8" xfId="4772" xr:uid="{F0E3136D-76E5-4409-A690-9A8389F17AB6}"/>
    <cellStyle name="Percent 10 2 3 8 2" xfId="13221" xr:uid="{B1451773-58C0-4EF5-8691-42F61D83340A}"/>
    <cellStyle name="Percent 10 2 3 8 2 2" xfId="30161" xr:uid="{E3C82EAD-8B64-4807-B2D6-DEF68B518EA3}"/>
    <cellStyle name="Percent 10 2 3 8 3" xfId="21713" xr:uid="{8AC52992-1FB4-44B3-9689-FF3063B79136}"/>
    <cellStyle name="Percent 10 2 3 9" xfId="8997" xr:uid="{24EF27F6-8BA7-49A2-9741-5B359A4B6270}"/>
    <cellStyle name="Percent 10 2 3 9 2" xfId="25937" xr:uid="{B1664664-9F2F-4770-8EDF-0A96CAB9B15C}"/>
    <cellStyle name="Percent 10 2 4" xfId="715" xr:uid="{5F15EF9E-3B77-488C-84CD-1F47ABEB1FDD}"/>
    <cellStyle name="Percent 10 2 4 2" xfId="1067" xr:uid="{65A1C2E8-F0C0-4513-B106-8E6ABB8C3FAC}"/>
    <cellStyle name="Percent 10 2 4 2 2" xfId="2129" xr:uid="{1457A67E-9713-4F8B-9B8B-97395093C88E}"/>
    <cellStyle name="Percent 10 2 4 2 2 2" xfId="4241" xr:uid="{E458F31D-EE50-4CCC-868A-CAFB14952348}"/>
    <cellStyle name="Percent 10 2 4 2 2 2 2" xfId="8467" xr:uid="{615F019E-B0C3-479F-944F-A7E5585EAB0F}"/>
    <cellStyle name="Percent 10 2 4 2 2 2 2 2" xfId="16915" xr:uid="{402AE0FA-B989-486D-9E74-80D1A4A9B1A4}"/>
    <cellStyle name="Percent 10 2 4 2 2 2 2 2 2" xfId="33855" xr:uid="{B6A6B1F4-17FA-470B-ABE7-9D98FBD738DF}"/>
    <cellStyle name="Percent 10 2 4 2 2 2 2 3" xfId="25407" xr:uid="{F371DD32-ED36-4978-BC40-3E9411062669}"/>
    <cellStyle name="Percent 10 2 4 2 2 2 3" xfId="12691" xr:uid="{3A7DF98B-2BE5-451C-9BAB-CDB6C6191C4D}"/>
    <cellStyle name="Percent 10 2 4 2 2 2 3 2" xfId="29631" xr:uid="{4DB1535C-0ABC-4634-AC1B-E5776FD7A100}"/>
    <cellStyle name="Percent 10 2 4 2 2 2 4" xfId="21183" xr:uid="{12F282AC-2DF8-496A-BE17-C9F3D3B917B8}"/>
    <cellStyle name="Percent 10 2 4 2 2 3" xfId="6355" xr:uid="{E77BD9FC-4624-495D-B145-FAC7CCBEDD40}"/>
    <cellStyle name="Percent 10 2 4 2 2 3 2" xfId="14803" xr:uid="{7174D945-F3EC-4FCB-885D-A0DB108F414A}"/>
    <cellStyle name="Percent 10 2 4 2 2 3 2 2" xfId="31743" xr:uid="{9025093C-3D61-4741-ACBA-2240C6CC5FF4}"/>
    <cellStyle name="Percent 10 2 4 2 2 3 3" xfId="23295" xr:uid="{829027A2-2574-4E63-A3EA-775E482EAF41}"/>
    <cellStyle name="Percent 10 2 4 2 2 4" xfId="10579" xr:uid="{BA8F431F-965F-4B11-A80B-F38D47881ECA}"/>
    <cellStyle name="Percent 10 2 4 2 2 4 2" xfId="27519" xr:uid="{9897AB64-01BD-4DDA-AE24-CCC890DDC33E}"/>
    <cellStyle name="Percent 10 2 4 2 2 5" xfId="19071" xr:uid="{CFE6B681-CCAA-42D3-9F26-4CF5E9353A44}"/>
    <cellStyle name="Percent 10 2 4 2 3" xfId="3185" xr:uid="{FD30BE40-0A1B-4D34-9188-4628F8EB60D0}"/>
    <cellStyle name="Percent 10 2 4 2 3 2" xfId="7411" xr:uid="{EDEEDCF3-D870-44DD-82CB-C2DF66B509F8}"/>
    <cellStyle name="Percent 10 2 4 2 3 2 2" xfId="15859" xr:uid="{CCECFB2C-EDBE-43D3-A5BD-A18EAA4E76E1}"/>
    <cellStyle name="Percent 10 2 4 2 3 2 2 2" xfId="32799" xr:uid="{12A54CA5-69A2-4E6C-8DEA-0354368DED05}"/>
    <cellStyle name="Percent 10 2 4 2 3 2 3" xfId="24351" xr:uid="{78733F17-1481-484A-8E39-ECE9DDC0D3B9}"/>
    <cellStyle name="Percent 10 2 4 2 3 3" xfId="11635" xr:uid="{390B0A8C-89CD-40D1-84D9-F5FAB921F70B}"/>
    <cellStyle name="Percent 10 2 4 2 3 3 2" xfId="28575" xr:uid="{CF844946-4284-4AFD-9033-1C1706DC439F}"/>
    <cellStyle name="Percent 10 2 4 2 3 4" xfId="20127" xr:uid="{3260D1C2-2BBC-4BDB-9878-5E05D21BB2EF}"/>
    <cellStyle name="Percent 10 2 4 2 4" xfId="5299" xr:uid="{267B5DB0-DB10-43A3-BD9D-E71023457609}"/>
    <cellStyle name="Percent 10 2 4 2 4 2" xfId="13747" xr:uid="{C433969B-5A73-42A0-9449-FD3C11457D00}"/>
    <cellStyle name="Percent 10 2 4 2 4 2 2" xfId="30687" xr:uid="{0C6D56BE-9A5D-4379-8EC6-B9F91EA2A26F}"/>
    <cellStyle name="Percent 10 2 4 2 4 3" xfId="22239" xr:uid="{A6E4B7BF-704C-4B7B-A702-B6ED6DFFB0A0}"/>
    <cellStyle name="Percent 10 2 4 2 5" xfId="9523" xr:uid="{66F2B01A-E120-4757-92E2-CEEC35D9EAC4}"/>
    <cellStyle name="Percent 10 2 4 2 5 2" xfId="26463" xr:uid="{925A4607-B276-489D-832D-88063372ECBD}"/>
    <cellStyle name="Percent 10 2 4 2 6" xfId="18015" xr:uid="{0124A953-9226-42BA-ADD4-7B142334B5F0}"/>
    <cellStyle name="Percent 10 2 4 3" xfId="1777" xr:uid="{DCA8568E-472F-4D51-9F15-33BE203D2B6E}"/>
    <cellStyle name="Percent 10 2 4 3 2" xfId="3889" xr:uid="{81ED8FAE-44BF-4BCE-B50E-24FD7D995DC7}"/>
    <cellStyle name="Percent 10 2 4 3 2 2" xfId="8115" xr:uid="{C9A562F8-E9CC-4ECC-9327-BE5D5A91A951}"/>
    <cellStyle name="Percent 10 2 4 3 2 2 2" xfId="16563" xr:uid="{170786AE-5616-46E1-948D-BB878B189161}"/>
    <cellStyle name="Percent 10 2 4 3 2 2 2 2" xfId="33503" xr:uid="{44961D14-31E0-4495-870F-53D15173FEE3}"/>
    <cellStyle name="Percent 10 2 4 3 2 2 3" xfId="25055" xr:uid="{FE8EFFD6-D8DE-433D-8677-1283C40E58D6}"/>
    <cellStyle name="Percent 10 2 4 3 2 3" xfId="12339" xr:uid="{9B2AD9AD-22C5-4A36-9713-FD59029233DA}"/>
    <cellStyle name="Percent 10 2 4 3 2 3 2" xfId="29279" xr:uid="{8DD455EC-8E62-4B82-9FE4-64B5652D7CF6}"/>
    <cellStyle name="Percent 10 2 4 3 2 4" xfId="20831" xr:uid="{6D7CD0BF-0B86-4734-B368-2793CBABD67E}"/>
    <cellStyle name="Percent 10 2 4 3 3" xfId="6003" xr:uid="{C3CD7ACF-72DA-4300-9F8C-06A90897B660}"/>
    <cellStyle name="Percent 10 2 4 3 3 2" xfId="14451" xr:uid="{37F88F33-BAD1-4E83-9137-5A3FA47C252D}"/>
    <cellStyle name="Percent 10 2 4 3 3 2 2" xfId="31391" xr:uid="{D382642F-1070-4C83-AAA0-73307B3538B0}"/>
    <cellStyle name="Percent 10 2 4 3 3 3" xfId="22943" xr:uid="{AA78B4C9-7DD3-4F50-A60E-82D670B912CA}"/>
    <cellStyle name="Percent 10 2 4 3 4" xfId="10227" xr:uid="{21005F23-C146-4FC4-AB19-C83F0431F6B7}"/>
    <cellStyle name="Percent 10 2 4 3 4 2" xfId="27167" xr:uid="{5D4A3DEE-E0B4-4EFB-89D8-1FB0D592B7D9}"/>
    <cellStyle name="Percent 10 2 4 3 5" xfId="18719" xr:uid="{2BC1B428-A69D-4EF7-8576-CDF82FF6336D}"/>
    <cellStyle name="Percent 10 2 4 4" xfId="2833" xr:uid="{6C5EFF3C-7AC2-4FBC-BB15-48FBC6737A51}"/>
    <cellStyle name="Percent 10 2 4 4 2" xfId="7059" xr:uid="{8E83DBEE-302C-46EC-B5E6-00115932D991}"/>
    <cellStyle name="Percent 10 2 4 4 2 2" xfId="15507" xr:uid="{89DB4806-0BD6-4474-8A92-9C120833F79A}"/>
    <cellStyle name="Percent 10 2 4 4 2 2 2" xfId="32447" xr:uid="{F60E2C3E-870C-4B67-802C-A4F135522F67}"/>
    <cellStyle name="Percent 10 2 4 4 2 3" xfId="23999" xr:uid="{A296534F-F148-4F5A-9C45-703B39FFA33C}"/>
    <cellStyle name="Percent 10 2 4 4 3" xfId="11283" xr:uid="{A5309B09-1757-4C72-A5C3-34C0B808B8C7}"/>
    <cellStyle name="Percent 10 2 4 4 3 2" xfId="28223" xr:uid="{77C2CBAE-1955-455F-9187-D521D4819774}"/>
    <cellStyle name="Percent 10 2 4 4 4" xfId="19775" xr:uid="{D0DACA8C-C33E-4A6E-A9A0-FCBCFCADAED8}"/>
    <cellStyle name="Percent 10 2 4 5" xfId="4947" xr:uid="{725640D6-4593-4599-A4B3-134403C299E9}"/>
    <cellStyle name="Percent 10 2 4 5 2" xfId="13395" xr:uid="{678CC85C-8066-4C49-B4EF-71783FA82686}"/>
    <cellStyle name="Percent 10 2 4 5 2 2" xfId="30335" xr:uid="{673107AE-B77D-43B8-84DA-D1D33FAFDD58}"/>
    <cellStyle name="Percent 10 2 4 5 3" xfId="21887" xr:uid="{73C5C55E-8EF6-4F9C-B978-FD1034C31655}"/>
    <cellStyle name="Percent 10 2 4 6" xfId="9171" xr:uid="{C2C1ED3A-407F-40F9-B1B8-99AF3E7CF477}"/>
    <cellStyle name="Percent 10 2 4 6 2" xfId="26111" xr:uid="{1A512F9F-D75D-4642-88AC-CC30DBB5DCE0}"/>
    <cellStyle name="Percent 10 2 4 7" xfId="17663" xr:uid="{C251DD65-883E-4E79-A083-A410B8C3B3E8}"/>
    <cellStyle name="Percent 10 2 5" xfId="891" xr:uid="{63BA76B7-56F1-47C7-B2B9-FE8589D57369}"/>
    <cellStyle name="Percent 10 2 5 2" xfId="1953" xr:uid="{BB196C3C-3B35-49B1-ADD8-ABC34ABE9DD7}"/>
    <cellStyle name="Percent 10 2 5 2 2" xfId="4065" xr:uid="{EED39FDE-0BEF-43AA-ACA6-204C4E0B3B11}"/>
    <cellStyle name="Percent 10 2 5 2 2 2" xfId="8291" xr:uid="{6CC149B3-1347-4C31-8E59-8E639D75DC70}"/>
    <cellStyle name="Percent 10 2 5 2 2 2 2" xfId="16739" xr:uid="{1B8001DC-6420-47BC-B3AD-4319195BEE07}"/>
    <cellStyle name="Percent 10 2 5 2 2 2 2 2" xfId="33679" xr:uid="{189274A6-4E5B-4243-B8CB-A2C0E8384972}"/>
    <cellStyle name="Percent 10 2 5 2 2 2 3" xfId="25231" xr:uid="{9DB49FF7-AEF0-4AF7-983F-F4D4527CAEA8}"/>
    <cellStyle name="Percent 10 2 5 2 2 3" xfId="12515" xr:uid="{0F265CAF-47A6-4F30-B3CA-DAFD57FD0FCD}"/>
    <cellStyle name="Percent 10 2 5 2 2 3 2" xfId="29455" xr:uid="{D079747C-50D8-45D6-B984-4BEC57B96F3F}"/>
    <cellStyle name="Percent 10 2 5 2 2 4" xfId="21007" xr:uid="{AA780DBC-2FF2-46BB-8189-530FC2B02068}"/>
    <cellStyle name="Percent 10 2 5 2 3" xfId="6179" xr:uid="{680DD008-DDBB-4ECA-918D-5C00ECF78516}"/>
    <cellStyle name="Percent 10 2 5 2 3 2" xfId="14627" xr:uid="{B590E6EB-C7C0-456F-A666-53D6114E9A6A}"/>
    <cellStyle name="Percent 10 2 5 2 3 2 2" xfId="31567" xr:uid="{9FFE2ABB-63BD-4B93-853C-F5721051E351}"/>
    <cellStyle name="Percent 10 2 5 2 3 3" xfId="23119" xr:uid="{4A0A3C17-59BC-4128-A445-66E007CCF25C}"/>
    <cellStyle name="Percent 10 2 5 2 4" xfId="10403" xr:uid="{214D88F9-628F-4CB6-8060-D7A28E3DA2CD}"/>
    <cellStyle name="Percent 10 2 5 2 4 2" xfId="27343" xr:uid="{030D515E-E20B-4DEB-A8C7-9881008B93D6}"/>
    <cellStyle name="Percent 10 2 5 2 5" xfId="18895" xr:uid="{6331F527-7053-4915-A76C-8F3E66D380C0}"/>
    <cellStyle name="Percent 10 2 5 3" xfId="3009" xr:uid="{A8B19883-FBF3-4818-9B66-0BD835ACA615}"/>
    <cellStyle name="Percent 10 2 5 3 2" xfId="7235" xr:uid="{DA1B1C7F-D7F6-4E3B-BE23-DE8C02F1CC43}"/>
    <cellStyle name="Percent 10 2 5 3 2 2" xfId="15683" xr:uid="{A5132BBD-9F1E-45E0-96F9-BAFEF286E331}"/>
    <cellStyle name="Percent 10 2 5 3 2 2 2" xfId="32623" xr:uid="{7A1FCB99-115B-4B66-8ABD-64258A96046F}"/>
    <cellStyle name="Percent 10 2 5 3 2 3" xfId="24175" xr:uid="{5DB4FD6F-0D01-47D7-8539-DC06EE3351CD}"/>
    <cellStyle name="Percent 10 2 5 3 3" xfId="11459" xr:uid="{C2CF6A51-FCA7-4C3F-8596-4FB36E2BD57A}"/>
    <cellStyle name="Percent 10 2 5 3 3 2" xfId="28399" xr:uid="{A11A1F27-55E7-4457-BF62-AD4FA647153C}"/>
    <cellStyle name="Percent 10 2 5 3 4" xfId="19951" xr:uid="{56D78324-1338-4F3F-9758-36BE0483F8E2}"/>
    <cellStyle name="Percent 10 2 5 4" xfId="5123" xr:uid="{AC1325B3-65EF-4C3B-9D4A-71BE4F4C0119}"/>
    <cellStyle name="Percent 10 2 5 4 2" xfId="13571" xr:uid="{5F9BBA8A-7DEC-42D3-9D5A-EA17F4B03083}"/>
    <cellStyle name="Percent 10 2 5 4 2 2" xfId="30511" xr:uid="{D5D6F4FA-F577-489B-BBED-3E931F64D8F4}"/>
    <cellStyle name="Percent 10 2 5 4 3" xfId="22063" xr:uid="{37406B49-01EF-449C-B202-70F773153FBC}"/>
    <cellStyle name="Percent 10 2 5 5" xfId="9347" xr:uid="{B12E5CFE-B087-4C8A-BCA4-D429153E6C9E}"/>
    <cellStyle name="Percent 10 2 5 5 2" xfId="26287" xr:uid="{A6E9BC6F-3841-43E5-AF66-C40D50D88506}"/>
    <cellStyle name="Percent 10 2 5 6" xfId="17839" xr:uid="{E0FAC912-F85F-4390-8744-E3291787A282}"/>
    <cellStyle name="Percent 10 2 6" xfId="1243" xr:uid="{EB79E06D-E719-414A-9FB2-B033D31DDB19}"/>
    <cellStyle name="Percent 10 2 6 2" xfId="2305" xr:uid="{35125844-D8E8-4E5E-B57B-7D15777EE44D}"/>
    <cellStyle name="Percent 10 2 6 2 2" xfId="4417" xr:uid="{DF37D953-2E29-4385-8F4B-5C04B7F8D519}"/>
    <cellStyle name="Percent 10 2 6 2 2 2" xfId="8643" xr:uid="{A5422445-E42B-49DB-B0A5-93C88EBC0088}"/>
    <cellStyle name="Percent 10 2 6 2 2 2 2" xfId="17091" xr:uid="{29EB37EA-A454-42AD-A696-1B1B24F73E2F}"/>
    <cellStyle name="Percent 10 2 6 2 2 2 2 2" xfId="34031" xr:uid="{B761DACF-2D35-4D85-951B-9A6101997881}"/>
    <cellStyle name="Percent 10 2 6 2 2 2 3" xfId="25583" xr:uid="{3B58A7DE-E2ED-4EF9-8BC7-8C180EFA04D1}"/>
    <cellStyle name="Percent 10 2 6 2 2 3" xfId="12867" xr:uid="{6B4B1485-9C38-4356-87DA-9F6209A40F10}"/>
    <cellStyle name="Percent 10 2 6 2 2 3 2" xfId="29807" xr:uid="{6D17D6D6-3075-44DB-8B3B-29305A48FE36}"/>
    <cellStyle name="Percent 10 2 6 2 2 4" xfId="21359" xr:uid="{69501F75-A8E0-4131-A448-AA2BADFAD2AD}"/>
    <cellStyle name="Percent 10 2 6 2 3" xfId="6531" xr:uid="{EBAE213A-53DF-4C79-B503-C7E69FDC799E}"/>
    <cellStyle name="Percent 10 2 6 2 3 2" xfId="14979" xr:uid="{661CDA46-AA31-49E8-8A46-85A984D53F08}"/>
    <cellStyle name="Percent 10 2 6 2 3 2 2" xfId="31919" xr:uid="{642D575E-19C5-4E92-A5AC-DC2E5F896A6A}"/>
    <cellStyle name="Percent 10 2 6 2 3 3" xfId="23471" xr:uid="{20C823E4-7DA1-4FA1-927B-C0228BCE8564}"/>
    <cellStyle name="Percent 10 2 6 2 4" xfId="10755" xr:uid="{F7A434FA-C138-40A7-869F-E9B207CBCD83}"/>
    <cellStyle name="Percent 10 2 6 2 4 2" xfId="27695" xr:uid="{092FF4DB-2FA9-4E81-ACC4-DA8C7A42A1FF}"/>
    <cellStyle name="Percent 10 2 6 2 5" xfId="19247" xr:uid="{1579B40E-D30D-48C1-B892-29A730DA0516}"/>
    <cellStyle name="Percent 10 2 6 3" xfId="3361" xr:uid="{F7F6CD9E-C245-4905-8876-08ECBC512B83}"/>
    <cellStyle name="Percent 10 2 6 3 2" xfId="7587" xr:uid="{4633E12C-2736-4CB5-A71A-09D8CA0A6672}"/>
    <cellStyle name="Percent 10 2 6 3 2 2" xfId="16035" xr:uid="{795DB887-CCC2-4F0B-B396-B1B9263B6704}"/>
    <cellStyle name="Percent 10 2 6 3 2 2 2" xfId="32975" xr:uid="{E9922613-653A-47F4-AC82-F4211AD1699D}"/>
    <cellStyle name="Percent 10 2 6 3 2 3" xfId="24527" xr:uid="{3239D247-E739-4525-B0C1-E31EBA9B00F3}"/>
    <cellStyle name="Percent 10 2 6 3 3" xfId="11811" xr:uid="{102AD375-C90F-4A3F-B6C9-B679E746FAC7}"/>
    <cellStyle name="Percent 10 2 6 3 3 2" xfId="28751" xr:uid="{FB71BF1F-4C23-4A27-BFB1-07DCD918C6ED}"/>
    <cellStyle name="Percent 10 2 6 3 4" xfId="20303" xr:uid="{2A574E2E-B3B2-4AC0-BA64-3AE1517B4469}"/>
    <cellStyle name="Percent 10 2 6 4" xfId="5475" xr:uid="{73D904AF-99CA-4CE4-83E2-F87AC1C53AF6}"/>
    <cellStyle name="Percent 10 2 6 4 2" xfId="13923" xr:uid="{A454B1A8-9810-437B-AB78-C3A303FA3C19}"/>
    <cellStyle name="Percent 10 2 6 4 2 2" xfId="30863" xr:uid="{25203F3C-7E3C-4AB5-AD03-4D0EE1860C39}"/>
    <cellStyle name="Percent 10 2 6 4 3" xfId="22415" xr:uid="{39702503-7C86-4571-B5F8-536227C03EB4}"/>
    <cellStyle name="Percent 10 2 6 5" xfId="9699" xr:uid="{E7C47056-C514-4976-89C4-4D84F1322C13}"/>
    <cellStyle name="Percent 10 2 6 5 2" xfId="26639" xr:uid="{6624DF53-45B2-47B8-AA29-CA2915576EE8}"/>
    <cellStyle name="Percent 10 2 6 6" xfId="18191" xr:uid="{60AF224E-06FA-4DAF-BDDD-07F8AD39ACB1}"/>
    <cellStyle name="Percent 10 2 7" xfId="1425" xr:uid="{D5A13E04-4998-4BE5-8300-3288AAC4B7D3}"/>
    <cellStyle name="Percent 10 2 7 2" xfId="2481" xr:uid="{9B446105-E26C-4E7B-B87F-3AFDF686C29F}"/>
    <cellStyle name="Percent 10 2 7 2 2" xfId="4593" xr:uid="{71FB801D-1114-4707-B57E-1BDE19002E3E}"/>
    <cellStyle name="Percent 10 2 7 2 2 2" xfId="8819" xr:uid="{A6FC2374-024C-4352-A38A-57FCE034B281}"/>
    <cellStyle name="Percent 10 2 7 2 2 2 2" xfId="17267" xr:uid="{8FDB8AF3-B52A-4315-B48F-F73571B48CF3}"/>
    <cellStyle name="Percent 10 2 7 2 2 2 2 2" xfId="34207" xr:uid="{D672AB62-78FE-4062-A4CB-87C91E51D7CE}"/>
    <cellStyle name="Percent 10 2 7 2 2 2 3" xfId="25759" xr:uid="{397FD8EF-163D-49A0-A683-29322CDED589}"/>
    <cellStyle name="Percent 10 2 7 2 2 3" xfId="13043" xr:uid="{08E42BDF-319B-4FF0-9ECB-B09FEA72D04C}"/>
    <cellStyle name="Percent 10 2 7 2 2 3 2" xfId="29983" xr:uid="{069B2BB6-71DB-41C1-9E97-28410832E8CB}"/>
    <cellStyle name="Percent 10 2 7 2 2 4" xfId="21535" xr:uid="{0543E79D-8BB5-43CA-B40F-57E279C9289E}"/>
    <cellStyle name="Percent 10 2 7 2 3" xfId="6707" xr:uid="{D20EA19B-68C5-4E33-96A3-FE71A7EB4448}"/>
    <cellStyle name="Percent 10 2 7 2 3 2" xfId="15155" xr:uid="{F9C5F579-CCAD-41A9-BC92-F97E7BA32CE0}"/>
    <cellStyle name="Percent 10 2 7 2 3 2 2" xfId="32095" xr:uid="{7D181DF8-8858-431F-BCFA-D0E8DEA7CF72}"/>
    <cellStyle name="Percent 10 2 7 2 3 3" xfId="23647" xr:uid="{5FDDB71E-BACC-48A2-A787-47BA31A551F8}"/>
    <cellStyle name="Percent 10 2 7 2 4" xfId="10931" xr:uid="{900B6EB0-013A-4DB6-9795-55B5D3A595D6}"/>
    <cellStyle name="Percent 10 2 7 2 4 2" xfId="27871" xr:uid="{9D63DF39-82CB-496F-ABBB-C539CB3651DC}"/>
    <cellStyle name="Percent 10 2 7 2 5" xfId="19423" xr:uid="{27BB2210-1A98-4A4E-9F9F-B37A37042E93}"/>
    <cellStyle name="Percent 10 2 7 3" xfId="3537" xr:uid="{74759CF1-5BEF-453C-BE14-4B537790956E}"/>
    <cellStyle name="Percent 10 2 7 3 2" xfId="7763" xr:uid="{8C430322-F5DA-4212-9345-B50B6901D435}"/>
    <cellStyle name="Percent 10 2 7 3 2 2" xfId="16211" xr:uid="{AE522460-A131-4E61-B0FF-F4EDA6142D93}"/>
    <cellStyle name="Percent 10 2 7 3 2 2 2" xfId="33151" xr:uid="{11C7BF3B-6DF2-48CD-BFAF-A1EFC7021BAA}"/>
    <cellStyle name="Percent 10 2 7 3 2 3" xfId="24703" xr:uid="{6BB03DF0-972F-48BF-A9FD-DAC00E28EB9D}"/>
    <cellStyle name="Percent 10 2 7 3 3" xfId="11987" xr:uid="{BF1D39B9-58F7-4EAC-A6A1-F2C601139CE9}"/>
    <cellStyle name="Percent 10 2 7 3 3 2" xfId="28927" xr:uid="{9F339E82-5171-430F-957C-FB7298647A51}"/>
    <cellStyle name="Percent 10 2 7 3 4" xfId="20479" xr:uid="{32B04BB9-0F43-436A-A83A-7126B27FD4E2}"/>
    <cellStyle name="Percent 10 2 7 4" xfId="5651" xr:uid="{03898B88-C184-4E1C-9D3E-3F48C22DA2D3}"/>
    <cellStyle name="Percent 10 2 7 4 2" xfId="14099" xr:uid="{563AA02A-9D3B-4BDD-834C-A7ADA8DEF55B}"/>
    <cellStyle name="Percent 10 2 7 4 2 2" xfId="31039" xr:uid="{A34EA447-E03D-404B-B072-8976914B148A}"/>
    <cellStyle name="Percent 10 2 7 4 3" xfId="22591" xr:uid="{DCF4B984-E36E-48E3-8CBE-234A4C284C06}"/>
    <cellStyle name="Percent 10 2 7 5" xfId="9875" xr:uid="{CC8A26DB-EBBB-4DD6-BFF6-5AC25E668B10}"/>
    <cellStyle name="Percent 10 2 7 5 2" xfId="26815" xr:uid="{C7A11B93-5526-4914-A43D-2C40D06F8FFD}"/>
    <cellStyle name="Percent 10 2 7 6" xfId="18367" xr:uid="{2DE83AA7-1B5D-4E9D-94B7-D5F6F0CB604B}"/>
    <cellStyle name="Percent 10 2 8" xfId="1601" xr:uid="{BB8566D7-691D-4D0E-AC5D-818030FEDB18}"/>
    <cellStyle name="Percent 10 2 8 2" xfId="3713" xr:uid="{88E612B2-8424-47C0-8D38-8E6702AD68B4}"/>
    <cellStyle name="Percent 10 2 8 2 2" xfId="7939" xr:uid="{3A7C11EF-B6E8-483A-A0C6-96E1AB8EB590}"/>
    <cellStyle name="Percent 10 2 8 2 2 2" xfId="16387" xr:uid="{7A8923E5-EDA0-4993-8782-B6953687A0B6}"/>
    <cellStyle name="Percent 10 2 8 2 2 2 2" xfId="33327" xr:uid="{21C1582A-AF90-44DE-A113-801EFC9E5598}"/>
    <cellStyle name="Percent 10 2 8 2 2 3" xfId="24879" xr:uid="{9ECAB4AE-AB20-4F30-A1EA-27ABEBF45FCD}"/>
    <cellStyle name="Percent 10 2 8 2 3" xfId="12163" xr:uid="{67634C97-0840-44A7-BE9D-D1475637DCBB}"/>
    <cellStyle name="Percent 10 2 8 2 3 2" xfId="29103" xr:uid="{8A732F22-C8F9-4905-BF36-A9D1AAD255F2}"/>
    <cellStyle name="Percent 10 2 8 2 4" xfId="20655" xr:uid="{9DD12C4E-0CCF-4188-A6ED-809CAA0DFDCE}"/>
    <cellStyle name="Percent 10 2 8 3" xfId="5827" xr:uid="{9B7753C2-5E05-4F0F-A88C-FACF64F5D368}"/>
    <cellStyle name="Percent 10 2 8 3 2" xfId="14275" xr:uid="{B5CAA918-91AD-4671-983A-B9EAEC0D615B}"/>
    <cellStyle name="Percent 10 2 8 3 2 2" xfId="31215" xr:uid="{35DC7C41-7628-4FBF-91EB-B1037B017B22}"/>
    <cellStyle name="Percent 10 2 8 3 3" xfId="22767" xr:uid="{24E80AA9-D67E-4F38-ACC6-D48C6CDD62A8}"/>
    <cellStyle name="Percent 10 2 8 4" xfId="10051" xr:uid="{FE9FA085-E514-484C-9F19-BE9C68579FFA}"/>
    <cellStyle name="Percent 10 2 8 4 2" xfId="26991" xr:uid="{E58F8535-BFEE-4A6E-8B32-E776AE3727BA}"/>
    <cellStyle name="Percent 10 2 8 5" xfId="18543" xr:uid="{91BEE35E-849D-4E35-84AE-270D6C9F49CA}"/>
    <cellStyle name="Percent 10 2 9" xfId="2657" xr:uid="{B8937A30-48E6-4472-8032-E7FF66CF4818}"/>
    <cellStyle name="Percent 10 2 9 2" xfId="6883" xr:uid="{E5220FCD-813E-4B06-840F-BFBD6912788B}"/>
    <cellStyle name="Percent 10 2 9 2 2" xfId="15331" xr:uid="{9E394D76-EC68-4325-A9B6-EA9E07C361FB}"/>
    <cellStyle name="Percent 10 2 9 2 2 2" xfId="32271" xr:uid="{0F2DF16B-F445-4C76-AD15-658532B46EEC}"/>
    <cellStyle name="Percent 10 2 9 2 3" xfId="23823" xr:uid="{82CAC67C-B33B-46F5-89F0-F76F84033DEB}"/>
    <cellStyle name="Percent 10 2 9 3" xfId="11107" xr:uid="{1D5E7BBD-0B0A-4BC0-BBBE-850CE1CB0543}"/>
    <cellStyle name="Percent 10 2 9 3 2" xfId="28047" xr:uid="{56CDC8F6-C4CD-4F0B-8908-A28E882D3FE0}"/>
    <cellStyle name="Percent 10 2 9 4" xfId="19599" xr:uid="{A395C66B-6B16-4FFD-9F46-902A970D587B}"/>
    <cellStyle name="Percent 10 3" xfId="437" xr:uid="{51DB8FD2-5433-4B4F-BB77-3DF4E9A52E75}"/>
    <cellStyle name="Percent 10 4" xfId="438" xr:uid="{B3D7868B-CBF9-4E2C-9A2E-37EE689666B2}"/>
    <cellStyle name="Percent 10 4 10" xfId="17490" xr:uid="{47B02B8C-E331-4265-8D87-9A299F634A45}"/>
    <cellStyle name="Percent 10 4 2" xfId="718" xr:uid="{7085B063-51A8-46C4-9046-EDBF28972C1F}"/>
    <cellStyle name="Percent 10 4 2 2" xfId="1070" xr:uid="{C7DFCBC4-A0CE-4CC3-B344-9C1294BB602C}"/>
    <cellStyle name="Percent 10 4 2 2 2" xfId="2132" xr:uid="{008A9CA3-9ADD-4556-AE3C-0A7FD732276A}"/>
    <cellStyle name="Percent 10 4 2 2 2 2" xfId="4244" xr:uid="{DB73BD2C-56EA-4F06-9AD4-8DA717106E98}"/>
    <cellStyle name="Percent 10 4 2 2 2 2 2" xfId="8470" xr:uid="{759A4DD5-41B3-4714-B4BA-4D9367FA8385}"/>
    <cellStyle name="Percent 10 4 2 2 2 2 2 2" xfId="16918" xr:uid="{BD33F78A-F9FE-469A-9B2F-DDB2BF49144F}"/>
    <cellStyle name="Percent 10 4 2 2 2 2 2 2 2" xfId="33858" xr:uid="{23B3BE56-9480-465B-8823-1221DDB28E08}"/>
    <cellStyle name="Percent 10 4 2 2 2 2 2 3" xfId="25410" xr:uid="{7B132970-6B8F-4039-8A11-86B5CDC43A22}"/>
    <cellStyle name="Percent 10 4 2 2 2 2 3" xfId="12694" xr:uid="{A8C9B2F6-46C8-4CD4-BF90-F5E827B41EBB}"/>
    <cellStyle name="Percent 10 4 2 2 2 2 3 2" xfId="29634" xr:uid="{E92FA5A3-0312-4906-A0AB-5E4DF4720822}"/>
    <cellStyle name="Percent 10 4 2 2 2 2 4" xfId="21186" xr:uid="{1AB0C3A0-FBC7-4D0E-BCF0-E95AD26CA3E7}"/>
    <cellStyle name="Percent 10 4 2 2 2 3" xfId="6358" xr:uid="{CD274584-6840-4EE0-AF2F-86504AA6BEE3}"/>
    <cellStyle name="Percent 10 4 2 2 2 3 2" xfId="14806" xr:uid="{60ECEF4A-B8DD-4F28-AF66-3B2E9E9978FC}"/>
    <cellStyle name="Percent 10 4 2 2 2 3 2 2" xfId="31746" xr:uid="{8F0B64DB-4694-45CF-9635-295C0835A5D8}"/>
    <cellStyle name="Percent 10 4 2 2 2 3 3" xfId="23298" xr:uid="{94498AC1-07E1-4182-ACC5-C32BF6B480E5}"/>
    <cellStyle name="Percent 10 4 2 2 2 4" xfId="10582" xr:uid="{236C1A03-0012-4DF0-8F76-26A45063E74B}"/>
    <cellStyle name="Percent 10 4 2 2 2 4 2" xfId="27522" xr:uid="{0B688196-3562-493D-BACA-2CBF7EDE35EA}"/>
    <cellStyle name="Percent 10 4 2 2 2 5" xfId="19074" xr:uid="{3CBE5210-5F6B-4863-9252-51E279D41A06}"/>
    <cellStyle name="Percent 10 4 2 2 3" xfId="3188" xr:uid="{F62F54A6-3F53-4A98-8622-3E9A848DB84C}"/>
    <cellStyle name="Percent 10 4 2 2 3 2" xfId="7414" xr:uid="{3E00F7A8-01E7-41AC-92DD-743250788CB9}"/>
    <cellStyle name="Percent 10 4 2 2 3 2 2" xfId="15862" xr:uid="{649E2576-2880-47BF-8D19-07B4E8F952FE}"/>
    <cellStyle name="Percent 10 4 2 2 3 2 2 2" xfId="32802" xr:uid="{1FD71704-FC13-4949-9A31-175516C06E3A}"/>
    <cellStyle name="Percent 10 4 2 2 3 2 3" xfId="24354" xr:uid="{4B8BB1BE-F517-480D-B0B4-953E3C3B1B2F}"/>
    <cellStyle name="Percent 10 4 2 2 3 3" xfId="11638" xr:uid="{D16DD586-9623-4F8E-87C7-3D1D62018CAB}"/>
    <cellStyle name="Percent 10 4 2 2 3 3 2" xfId="28578" xr:uid="{CDE02C53-5463-47A8-A2BC-8765B7364F2A}"/>
    <cellStyle name="Percent 10 4 2 2 3 4" xfId="20130" xr:uid="{29E45387-8AD5-44D6-A6E0-499288F0751F}"/>
    <cellStyle name="Percent 10 4 2 2 4" xfId="5302" xr:uid="{1774188F-84AA-45C2-9258-7B782D369D83}"/>
    <cellStyle name="Percent 10 4 2 2 4 2" xfId="13750" xr:uid="{5C10609E-E3DF-4D67-97DB-7DDCB23EC0E6}"/>
    <cellStyle name="Percent 10 4 2 2 4 2 2" xfId="30690" xr:uid="{C4715C52-D77A-46B3-A413-EE2A8BA1E37A}"/>
    <cellStyle name="Percent 10 4 2 2 4 3" xfId="22242" xr:uid="{40ABAD68-B8FE-46D2-AEAB-49CE901C98D0}"/>
    <cellStyle name="Percent 10 4 2 2 5" xfId="9526" xr:uid="{BC451C95-6E40-4699-90E3-91109BE4C853}"/>
    <cellStyle name="Percent 10 4 2 2 5 2" xfId="26466" xr:uid="{05BBD0ED-1912-47A7-9802-9042094EE99B}"/>
    <cellStyle name="Percent 10 4 2 2 6" xfId="18018" xr:uid="{B8F1F189-38F6-4DA3-8B93-8B34CDE862EC}"/>
    <cellStyle name="Percent 10 4 2 3" xfId="1780" xr:uid="{4A107FD4-E94C-4A0A-B672-D71C5A9D232E}"/>
    <cellStyle name="Percent 10 4 2 3 2" xfId="3892" xr:uid="{82D10612-91A1-4F7C-BAF7-2C1704B00AA8}"/>
    <cellStyle name="Percent 10 4 2 3 2 2" xfId="8118" xr:uid="{5EBCC409-004D-4932-8BBD-7DF4771A81F5}"/>
    <cellStyle name="Percent 10 4 2 3 2 2 2" xfId="16566" xr:uid="{A990C509-43A7-417C-AB0E-8E7B151F44E5}"/>
    <cellStyle name="Percent 10 4 2 3 2 2 2 2" xfId="33506" xr:uid="{5152FC51-29CB-47E5-8957-079F0AA007FA}"/>
    <cellStyle name="Percent 10 4 2 3 2 2 3" xfId="25058" xr:uid="{5EE9EC42-83D9-4259-8AC5-E30F6BEB2D47}"/>
    <cellStyle name="Percent 10 4 2 3 2 3" xfId="12342" xr:uid="{91B4C487-608D-4708-94C0-A05D84B8D829}"/>
    <cellStyle name="Percent 10 4 2 3 2 3 2" xfId="29282" xr:uid="{4FF34AEB-7F04-4E6C-ACE0-970BDD2249A8}"/>
    <cellStyle name="Percent 10 4 2 3 2 4" xfId="20834" xr:uid="{46CE393B-D96B-4BEB-B9D5-0F0889E60FBA}"/>
    <cellStyle name="Percent 10 4 2 3 3" xfId="6006" xr:uid="{07BA2EA3-CB24-481C-86DB-0D8058B86774}"/>
    <cellStyle name="Percent 10 4 2 3 3 2" xfId="14454" xr:uid="{16B46E9A-9D5B-4393-803E-C49CD843FF5E}"/>
    <cellStyle name="Percent 10 4 2 3 3 2 2" xfId="31394" xr:uid="{820A0274-C399-457E-B1ED-9F5DA71C7C8A}"/>
    <cellStyle name="Percent 10 4 2 3 3 3" xfId="22946" xr:uid="{BDD4A27C-1233-4D36-81EE-C90252A4B07B}"/>
    <cellStyle name="Percent 10 4 2 3 4" xfId="10230" xr:uid="{7022FF31-3CE6-4AD0-9B04-6BC940CB8F60}"/>
    <cellStyle name="Percent 10 4 2 3 4 2" xfId="27170" xr:uid="{1B7BEACB-EE28-4EEA-9533-9D57CA658DD2}"/>
    <cellStyle name="Percent 10 4 2 3 5" xfId="18722" xr:uid="{7ED0016E-B8C4-4DD4-BC47-5F7D1C1FDE57}"/>
    <cellStyle name="Percent 10 4 2 4" xfId="2836" xr:uid="{DAA2F522-7505-4EBE-92A0-CFBE11FCCA5A}"/>
    <cellStyle name="Percent 10 4 2 4 2" xfId="7062" xr:uid="{6F80FBFF-8489-4CBA-9991-A528875881C4}"/>
    <cellStyle name="Percent 10 4 2 4 2 2" xfId="15510" xr:uid="{93045BD7-F964-4363-A660-B164D65B8967}"/>
    <cellStyle name="Percent 10 4 2 4 2 2 2" xfId="32450" xr:uid="{8315A366-E779-4397-90A2-CEA29765D82F}"/>
    <cellStyle name="Percent 10 4 2 4 2 3" xfId="24002" xr:uid="{A8EC2BCC-E48B-40EE-8A2C-1D70D68E5FC1}"/>
    <cellStyle name="Percent 10 4 2 4 3" xfId="11286" xr:uid="{B3BF91D3-745B-4C75-839F-570CF717D3FF}"/>
    <cellStyle name="Percent 10 4 2 4 3 2" xfId="28226" xr:uid="{44F7EA56-7EB2-432B-90FC-E831234F902D}"/>
    <cellStyle name="Percent 10 4 2 4 4" xfId="19778" xr:uid="{73238F5D-BACF-489A-9F7D-AD9A3DD717AB}"/>
    <cellStyle name="Percent 10 4 2 5" xfId="4950" xr:uid="{2F556597-D820-465D-BB52-39E10AA4866A}"/>
    <cellStyle name="Percent 10 4 2 5 2" xfId="13398" xr:uid="{A6CF9AAF-51E4-43B5-A7F8-AD92B1FDA54A}"/>
    <cellStyle name="Percent 10 4 2 5 2 2" xfId="30338" xr:uid="{6EDC3A91-5934-4A67-87C7-574D4E9F752A}"/>
    <cellStyle name="Percent 10 4 2 5 3" xfId="21890" xr:uid="{60FA9FE9-ABEC-4FC5-963E-6DEBDBBD2DA6}"/>
    <cellStyle name="Percent 10 4 2 6" xfId="9174" xr:uid="{40CBC3D3-1704-4770-BD7B-71118B82408E}"/>
    <cellStyle name="Percent 10 4 2 6 2" xfId="26114" xr:uid="{D469E968-065E-4EA5-AE73-F8507534D073}"/>
    <cellStyle name="Percent 10 4 2 7" xfId="17666" xr:uid="{D26A72F0-D329-49C1-8A68-2B2B49182BAC}"/>
    <cellStyle name="Percent 10 4 3" xfId="894" xr:uid="{C0CE00A9-EE46-48CB-AC98-F83B5B2A5FA2}"/>
    <cellStyle name="Percent 10 4 3 2" xfId="1956" xr:uid="{46BCFF5F-A4F4-4A31-8948-5AA0E97F2DC0}"/>
    <cellStyle name="Percent 10 4 3 2 2" xfId="4068" xr:uid="{908F6E8E-6108-4C8D-8A40-315CD13C6439}"/>
    <cellStyle name="Percent 10 4 3 2 2 2" xfId="8294" xr:uid="{5A2F9934-895C-4B3E-A4E8-42AB38FC54B4}"/>
    <cellStyle name="Percent 10 4 3 2 2 2 2" xfId="16742" xr:uid="{5EB40C3C-6F40-4D8E-95BB-EEF56878C495}"/>
    <cellStyle name="Percent 10 4 3 2 2 2 2 2" xfId="33682" xr:uid="{C4FE9E2D-7DA3-43AB-A223-7152556F21FE}"/>
    <cellStyle name="Percent 10 4 3 2 2 2 3" xfId="25234" xr:uid="{15484641-177D-43EB-BB7C-E4DB9F9386E1}"/>
    <cellStyle name="Percent 10 4 3 2 2 3" xfId="12518" xr:uid="{97C024D9-6805-4059-ABE5-A2745260476B}"/>
    <cellStyle name="Percent 10 4 3 2 2 3 2" xfId="29458" xr:uid="{59E6C9C5-984E-40C1-88F4-447E3B1FBA4B}"/>
    <cellStyle name="Percent 10 4 3 2 2 4" xfId="21010" xr:uid="{F7F9C815-E965-49E0-980F-6CD9430151EF}"/>
    <cellStyle name="Percent 10 4 3 2 3" xfId="6182" xr:uid="{3037CF04-5A29-4D02-9E24-687546BEB45B}"/>
    <cellStyle name="Percent 10 4 3 2 3 2" xfId="14630" xr:uid="{5829D769-C03A-4848-9B4D-267D615F164D}"/>
    <cellStyle name="Percent 10 4 3 2 3 2 2" xfId="31570" xr:uid="{3C02D611-3903-4F5B-AE2F-337554685A9D}"/>
    <cellStyle name="Percent 10 4 3 2 3 3" xfId="23122" xr:uid="{2ACDD013-72AD-4898-AECB-02F9B8BF8390}"/>
    <cellStyle name="Percent 10 4 3 2 4" xfId="10406" xr:uid="{AB8523D8-E4A3-432B-AB86-5FC21C15EEBC}"/>
    <cellStyle name="Percent 10 4 3 2 4 2" xfId="27346" xr:uid="{7D0A0EC4-2879-4BFD-9005-DB793CF280D8}"/>
    <cellStyle name="Percent 10 4 3 2 5" xfId="18898" xr:uid="{B57E9DD5-D687-435E-9543-7A158EB4A851}"/>
    <cellStyle name="Percent 10 4 3 3" xfId="3012" xr:uid="{3713436C-5479-4EDC-9FB5-0EBED2AC67AC}"/>
    <cellStyle name="Percent 10 4 3 3 2" xfId="7238" xr:uid="{1C0790A3-E922-4606-B43D-7877AE031A96}"/>
    <cellStyle name="Percent 10 4 3 3 2 2" xfId="15686" xr:uid="{7AD2D7D3-83BD-42F8-BDD1-6F2DECE9EC7C}"/>
    <cellStyle name="Percent 10 4 3 3 2 2 2" xfId="32626" xr:uid="{72C631C9-83C4-4B32-A514-2D605AE66A5F}"/>
    <cellStyle name="Percent 10 4 3 3 2 3" xfId="24178" xr:uid="{160F4622-39B4-42E5-8088-BB81BA560663}"/>
    <cellStyle name="Percent 10 4 3 3 3" xfId="11462" xr:uid="{B2C1A3EA-8DD4-43EB-BC8A-266623461F2A}"/>
    <cellStyle name="Percent 10 4 3 3 3 2" xfId="28402" xr:uid="{E7D6769C-B6B2-4B15-B8A9-0D89D081BF99}"/>
    <cellStyle name="Percent 10 4 3 3 4" xfId="19954" xr:uid="{D9BBCC21-652C-4A7C-86AF-3ABF9A9727DE}"/>
    <cellStyle name="Percent 10 4 3 4" xfId="5126" xr:uid="{6D1FBC74-817F-4FA1-9FA1-7FB4659C2909}"/>
    <cellStyle name="Percent 10 4 3 4 2" xfId="13574" xr:uid="{D4D0AA9B-5E34-4F57-84FF-9128225B8724}"/>
    <cellStyle name="Percent 10 4 3 4 2 2" xfId="30514" xr:uid="{FE69342A-77EB-4BF3-8F30-64E6AE92663C}"/>
    <cellStyle name="Percent 10 4 3 4 3" xfId="22066" xr:uid="{4ACE1285-9EFB-46E2-8488-501D08FFFA13}"/>
    <cellStyle name="Percent 10 4 3 5" xfId="9350" xr:uid="{8F45AE24-D166-4B6D-B1F2-473D27AE99CB}"/>
    <cellStyle name="Percent 10 4 3 5 2" xfId="26290" xr:uid="{4A3ECB45-F8C1-484F-99AD-DBCE00000CD0}"/>
    <cellStyle name="Percent 10 4 3 6" xfId="17842" xr:uid="{512D4312-7B6B-4B4A-B52B-410D7A266ED0}"/>
    <cellStyle name="Percent 10 4 4" xfId="1246" xr:uid="{0ADCB923-1283-48A8-85E5-1F81A6785580}"/>
    <cellStyle name="Percent 10 4 4 2" xfId="2308" xr:uid="{0658BCA2-90F6-4E99-A069-45F83584552B}"/>
    <cellStyle name="Percent 10 4 4 2 2" xfId="4420" xr:uid="{FE7BFBF8-B785-4EC3-97F0-F15181ED6804}"/>
    <cellStyle name="Percent 10 4 4 2 2 2" xfId="8646" xr:uid="{85A3C177-A9DE-4E9C-ADAC-5ABD4FBF8DC8}"/>
    <cellStyle name="Percent 10 4 4 2 2 2 2" xfId="17094" xr:uid="{4E689311-188F-4DC9-BCA5-2D8864EAD089}"/>
    <cellStyle name="Percent 10 4 4 2 2 2 2 2" xfId="34034" xr:uid="{40C05192-6EA3-4FE3-8B8C-1AF9387F169A}"/>
    <cellStyle name="Percent 10 4 4 2 2 2 3" xfId="25586" xr:uid="{7BD8C15B-339E-4985-908F-AD5C592FB2B5}"/>
    <cellStyle name="Percent 10 4 4 2 2 3" xfId="12870" xr:uid="{720D5DEC-F0E9-4EF9-89F8-56B89EAC53E8}"/>
    <cellStyle name="Percent 10 4 4 2 2 3 2" xfId="29810" xr:uid="{31A428CA-6E52-4A91-937B-4EF3C2CA0297}"/>
    <cellStyle name="Percent 10 4 4 2 2 4" xfId="21362" xr:uid="{6D309D47-13BF-410A-9158-851EC85EB621}"/>
    <cellStyle name="Percent 10 4 4 2 3" xfId="6534" xr:uid="{FBD249D9-9E06-488C-B11E-FFABFBE18862}"/>
    <cellStyle name="Percent 10 4 4 2 3 2" xfId="14982" xr:uid="{180B318E-158B-4E87-8263-029E4217025E}"/>
    <cellStyle name="Percent 10 4 4 2 3 2 2" xfId="31922" xr:uid="{32E80915-8099-46D9-97CA-4CED645630B3}"/>
    <cellStyle name="Percent 10 4 4 2 3 3" xfId="23474" xr:uid="{E6EB1E14-7015-47EA-9178-683195925E4C}"/>
    <cellStyle name="Percent 10 4 4 2 4" xfId="10758" xr:uid="{DB14C6CE-6D09-43C4-9DE0-DA131C422819}"/>
    <cellStyle name="Percent 10 4 4 2 4 2" xfId="27698" xr:uid="{8FF14258-703B-424A-9FB8-95ADF153BCFE}"/>
    <cellStyle name="Percent 10 4 4 2 5" xfId="19250" xr:uid="{578B44C6-0B1C-4810-97BE-BFF04FEF7485}"/>
    <cellStyle name="Percent 10 4 4 3" xfId="3364" xr:uid="{707D8593-2C7C-4E97-906D-33CCAED181C7}"/>
    <cellStyle name="Percent 10 4 4 3 2" xfId="7590" xr:uid="{D05EC9D1-B8D8-4C07-A815-23A419C7047E}"/>
    <cellStyle name="Percent 10 4 4 3 2 2" xfId="16038" xr:uid="{C052E4E2-5663-4E5E-A6BE-1B21C5011A6C}"/>
    <cellStyle name="Percent 10 4 4 3 2 2 2" xfId="32978" xr:uid="{2BF0F08C-2194-4D36-B7D6-AA2C26F0686E}"/>
    <cellStyle name="Percent 10 4 4 3 2 3" xfId="24530" xr:uid="{78CE6CEA-E055-4419-8C48-4CAED4BCD93C}"/>
    <cellStyle name="Percent 10 4 4 3 3" xfId="11814" xr:uid="{47D903A3-F4D0-4B9D-A92F-7FF8AAF0DECF}"/>
    <cellStyle name="Percent 10 4 4 3 3 2" xfId="28754" xr:uid="{37D3E0E1-9CC8-41B5-8A3A-7D0AA67E819E}"/>
    <cellStyle name="Percent 10 4 4 3 4" xfId="20306" xr:uid="{6069032B-0493-46A7-8375-0B9F9B363E45}"/>
    <cellStyle name="Percent 10 4 4 4" xfId="5478" xr:uid="{DACCB377-5991-4ECC-9138-02FE460C9CD6}"/>
    <cellStyle name="Percent 10 4 4 4 2" xfId="13926" xr:uid="{55B184CD-8109-45E9-94CD-BC703896D24F}"/>
    <cellStyle name="Percent 10 4 4 4 2 2" xfId="30866" xr:uid="{EA42ADAC-8B7D-4C9C-A005-BC6C5277BAA7}"/>
    <cellStyle name="Percent 10 4 4 4 3" xfId="22418" xr:uid="{7908150A-C202-4746-95F6-3E59EBF34AA0}"/>
    <cellStyle name="Percent 10 4 4 5" xfId="9702" xr:uid="{56DFCA1B-0308-4A9F-9054-096CFCCD9CA2}"/>
    <cellStyle name="Percent 10 4 4 5 2" xfId="26642" xr:uid="{1B2D47C1-156F-47CC-A31C-7FE914AD6D26}"/>
    <cellStyle name="Percent 10 4 4 6" xfId="18194" xr:uid="{78FCCCAD-6805-48C4-9698-AD34A34C2FBE}"/>
    <cellStyle name="Percent 10 4 5" xfId="1428" xr:uid="{39532442-4D32-46A4-B0C9-8DB77267B7B8}"/>
    <cellStyle name="Percent 10 4 5 2" xfId="2484" xr:uid="{662CDF48-F2D9-40A1-99FB-F401BDDAF25F}"/>
    <cellStyle name="Percent 10 4 5 2 2" xfId="4596" xr:uid="{EE2371C8-B3D2-4FC5-8431-D995EC0D805D}"/>
    <cellStyle name="Percent 10 4 5 2 2 2" xfId="8822" xr:uid="{EF2E22AD-DF47-4DB3-8245-51270BFF2AE7}"/>
    <cellStyle name="Percent 10 4 5 2 2 2 2" xfId="17270" xr:uid="{C8147AD1-7289-445B-BF76-D71DCCFADCA7}"/>
    <cellStyle name="Percent 10 4 5 2 2 2 2 2" xfId="34210" xr:uid="{AB07B031-580A-4AE5-8D21-09898F24C1D1}"/>
    <cellStyle name="Percent 10 4 5 2 2 2 3" xfId="25762" xr:uid="{1DFCAC09-C323-4044-9127-713786DDAA2A}"/>
    <cellStyle name="Percent 10 4 5 2 2 3" xfId="13046" xr:uid="{837980B5-6FEB-4011-9273-AC829E365829}"/>
    <cellStyle name="Percent 10 4 5 2 2 3 2" xfId="29986" xr:uid="{3921505E-93C1-4360-9B06-2789998E481B}"/>
    <cellStyle name="Percent 10 4 5 2 2 4" xfId="21538" xr:uid="{2917FBA9-C6FC-46C8-8F08-672EBE92868D}"/>
    <cellStyle name="Percent 10 4 5 2 3" xfId="6710" xr:uid="{9C886668-8CD8-4269-B047-9393B58D83B4}"/>
    <cellStyle name="Percent 10 4 5 2 3 2" xfId="15158" xr:uid="{ABBA061E-D2CF-438C-8F12-1FE1B011B97A}"/>
    <cellStyle name="Percent 10 4 5 2 3 2 2" xfId="32098" xr:uid="{0D1094F1-E27C-43E7-86AC-0D5FC45D3F2D}"/>
    <cellStyle name="Percent 10 4 5 2 3 3" xfId="23650" xr:uid="{06B4CC28-43DB-49E0-90AC-87170C5DB427}"/>
    <cellStyle name="Percent 10 4 5 2 4" xfId="10934" xr:uid="{54D175FA-7CD8-4F5F-A169-66354EC2BF8E}"/>
    <cellStyle name="Percent 10 4 5 2 4 2" xfId="27874" xr:uid="{77B09A71-CF74-46C7-BCCA-309D1A7A0864}"/>
    <cellStyle name="Percent 10 4 5 2 5" xfId="19426" xr:uid="{0D4AAA37-A23F-4EA9-83FF-F13D8DB837FD}"/>
    <cellStyle name="Percent 10 4 5 3" xfId="3540" xr:uid="{C22B40E4-CE89-4849-91F2-5E2F8C6A73B1}"/>
    <cellStyle name="Percent 10 4 5 3 2" xfId="7766" xr:uid="{11191F7C-6373-434A-914E-B4F02E009D1A}"/>
    <cellStyle name="Percent 10 4 5 3 2 2" xfId="16214" xr:uid="{7810ED1A-C662-47E8-ACFF-4A6BBC85FCC5}"/>
    <cellStyle name="Percent 10 4 5 3 2 2 2" xfId="33154" xr:uid="{28E4A977-DAE2-4D10-B210-529982D4637F}"/>
    <cellStyle name="Percent 10 4 5 3 2 3" xfId="24706" xr:uid="{A1D19EDD-1A50-4A9D-B17C-02DF07F59C77}"/>
    <cellStyle name="Percent 10 4 5 3 3" xfId="11990" xr:uid="{20D120CE-7C80-43C9-A9BF-868FFD1C9130}"/>
    <cellStyle name="Percent 10 4 5 3 3 2" xfId="28930" xr:uid="{3A942525-D402-402B-9F22-939134EA200E}"/>
    <cellStyle name="Percent 10 4 5 3 4" xfId="20482" xr:uid="{68BE1F90-349A-4368-80E5-2134002C54B7}"/>
    <cellStyle name="Percent 10 4 5 4" xfId="5654" xr:uid="{8EFA1A07-F7B8-4939-94CA-75953D34FF69}"/>
    <cellStyle name="Percent 10 4 5 4 2" xfId="14102" xr:uid="{12A9BF64-4FC2-4827-9472-88F06A6C5843}"/>
    <cellStyle name="Percent 10 4 5 4 2 2" xfId="31042" xr:uid="{24EF21FD-A785-4D7F-B55C-CA6B64B465F4}"/>
    <cellStyle name="Percent 10 4 5 4 3" xfId="22594" xr:uid="{F17A7736-5588-468D-A160-FD28C72304E2}"/>
    <cellStyle name="Percent 10 4 5 5" xfId="9878" xr:uid="{719DA3F4-27C5-4E9F-A5A5-29092FD350D1}"/>
    <cellStyle name="Percent 10 4 5 5 2" xfId="26818" xr:uid="{6CAB6C10-94D2-45B1-8969-E5E4C0C6A279}"/>
    <cellStyle name="Percent 10 4 5 6" xfId="18370" xr:uid="{350832DC-A5C1-4594-A47B-D2F2EF5DDEE5}"/>
    <cellStyle name="Percent 10 4 6" xfId="1604" xr:uid="{487556C9-00B3-45FB-B49C-D2631F9508B1}"/>
    <cellStyle name="Percent 10 4 6 2" xfId="3716" xr:uid="{1FAD84A8-7FC6-4262-8F0B-DAC0299742F0}"/>
    <cellStyle name="Percent 10 4 6 2 2" xfId="7942" xr:uid="{64B7ED10-1B15-417F-BDFB-029492D53A8E}"/>
    <cellStyle name="Percent 10 4 6 2 2 2" xfId="16390" xr:uid="{068220A3-566F-4EF1-913B-8B5CCF3CA8A9}"/>
    <cellStyle name="Percent 10 4 6 2 2 2 2" xfId="33330" xr:uid="{FF4F357B-1B11-47AD-B6A8-654F6A8D892C}"/>
    <cellStyle name="Percent 10 4 6 2 2 3" xfId="24882" xr:uid="{CE31DB1F-0D14-4D9B-B190-2792ED4B706C}"/>
    <cellStyle name="Percent 10 4 6 2 3" xfId="12166" xr:uid="{9BE47C6D-1D80-4BC2-AF10-5D178C309DB3}"/>
    <cellStyle name="Percent 10 4 6 2 3 2" xfId="29106" xr:uid="{C81D47A0-71E9-4355-B99D-56D81964CBEC}"/>
    <cellStyle name="Percent 10 4 6 2 4" xfId="20658" xr:uid="{1DC1AEE1-0723-4B5C-B620-4088704FB16B}"/>
    <cellStyle name="Percent 10 4 6 3" xfId="5830" xr:uid="{356728DD-9AD6-436E-9B80-2D7C752A77FA}"/>
    <cellStyle name="Percent 10 4 6 3 2" xfId="14278" xr:uid="{8DC991D4-B048-45E4-880C-D173ACFC9FAA}"/>
    <cellStyle name="Percent 10 4 6 3 2 2" xfId="31218" xr:uid="{D10303AD-7708-4602-A122-AF56B3E8A5EC}"/>
    <cellStyle name="Percent 10 4 6 3 3" xfId="22770" xr:uid="{B7D0CB4F-24C2-4BC3-A578-C433466863FB}"/>
    <cellStyle name="Percent 10 4 6 4" xfId="10054" xr:uid="{29FDD4D0-9D13-4DBA-AFEE-974B846DA26D}"/>
    <cellStyle name="Percent 10 4 6 4 2" xfId="26994" xr:uid="{6F03FDB8-43C9-4317-82EA-E232E004D11B}"/>
    <cellStyle name="Percent 10 4 6 5" xfId="18546" xr:uid="{E14E8CD0-306E-4BA0-8360-03BBF700730D}"/>
    <cellStyle name="Percent 10 4 7" xfId="2660" xr:uid="{8F3C7652-651F-4187-822D-E9724454D293}"/>
    <cellStyle name="Percent 10 4 7 2" xfId="6886" xr:uid="{0B207432-EED8-4D9D-B04D-2924E6B2F3C3}"/>
    <cellStyle name="Percent 10 4 7 2 2" xfId="15334" xr:uid="{7435FFF5-7657-4B0D-A699-A756FE340FB3}"/>
    <cellStyle name="Percent 10 4 7 2 2 2" xfId="32274" xr:uid="{938C38B2-8856-4583-927B-70EE089BB00C}"/>
    <cellStyle name="Percent 10 4 7 2 3" xfId="23826" xr:uid="{0238F2B8-0C58-4EC4-91EA-ABAF9EC7F80A}"/>
    <cellStyle name="Percent 10 4 7 3" xfId="11110" xr:uid="{9566462D-C1F6-45CC-8B97-ABEF7DCAB738}"/>
    <cellStyle name="Percent 10 4 7 3 2" xfId="28050" xr:uid="{032696B8-2345-4E23-9607-6B599FCE3AD3}"/>
    <cellStyle name="Percent 10 4 7 4" xfId="19602" xr:uid="{1082A15E-93C3-4DCE-A558-F89869DC7273}"/>
    <cellStyle name="Percent 10 4 8" xfId="4773" xr:uid="{385212EC-0B34-4D71-9149-6F7C60D74DD0}"/>
    <cellStyle name="Percent 10 4 8 2" xfId="13222" xr:uid="{E9079642-2759-4B3A-9CFC-D9D21E9D9C3F}"/>
    <cellStyle name="Percent 10 4 8 2 2" xfId="30162" xr:uid="{6A97F8CB-04D7-4F9B-8B2D-3789173D3867}"/>
    <cellStyle name="Percent 10 4 8 3" xfId="21714" xr:uid="{A3A63F10-48F7-4769-AB26-D2C92F4E3BC2}"/>
    <cellStyle name="Percent 10 4 9" xfId="8998" xr:uid="{3D28DF46-1B80-4F89-9B30-D644BA4587CF}"/>
    <cellStyle name="Percent 10 4 9 2" xfId="25938" xr:uid="{9FAD313A-997F-4E81-B841-7236262574A8}"/>
    <cellStyle name="Percent 10 5" xfId="439" xr:uid="{3ED941F3-7E02-4B8A-8822-5310ED5CEA3D}"/>
    <cellStyle name="Percent 10 5 10" xfId="17491" xr:uid="{016DA5D0-54DC-41E9-B3C7-99EACBB81DB6}"/>
    <cellStyle name="Percent 10 5 2" xfId="719" xr:uid="{255F7EC3-40C7-46EA-BAC8-2C2759058A00}"/>
    <cellStyle name="Percent 10 5 2 2" xfId="1071" xr:uid="{2C40BFFC-1DD5-4F11-9605-74F557D91339}"/>
    <cellStyle name="Percent 10 5 2 2 2" xfId="2133" xr:uid="{59729309-C86B-44C1-A806-C64C18045D67}"/>
    <cellStyle name="Percent 10 5 2 2 2 2" xfId="4245" xr:uid="{8C256417-15FE-4FCB-ACF7-5678CE86E577}"/>
    <cellStyle name="Percent 10 5 2 2 2 2 2" xfId="8471" xr:uid="{60013494-D551-4689-9D57-03594AC09CF6}"/>
    <cellStyle name="Percent 10 5 2 2 2 2 2 2" xfId="16919" xr:uid="{54906F9C-6420-4991-A89E-D049F1DC790A}"/>
    <cellStyle name="Percent 10 5 2 2 2 2 2 2 2" xfId="33859" xr:uid="{88BFB3BF-A9B2-48F1-A8F5-582CD149DA9F}"/>
    <cellStyle name="Percent 10 5 2 2 2 2 2 3" xfId="25411" xr:uid="{5DCB5A80-1EF5-4095-AFA5-6716ABF4EA25}"/>
    <cellStyle name="Percent 10 5 2 2 2 2 3" xfId="12695" xr:uid="{F4C04BDF-96FE-457A-B009-558182E92C71}"/>
    <cellStyle name="Percent 10 5 2 2 2 2 3 2" xfId="29635" xr:uid="{1488C5E6-9127-4483-9E21-12F7E8E0A0E8}"/>
    <cellStyle name="Percent 10 5 2 2 2 2 4" xfId="21187" xr:uid="{2559C262-3F43-45C0-9158-2837B7AA1B8D}"/>
    <cellStyle name="Percent 10 5 2 2 2 3" xfId="6359" xr:uid="{DAA2F0BE-5035-435A-9C7F-0DBCDF91B1B0}"/>
    <cellStyle name="Percent 10 5 2 2 2 3 2" xfId="14807" xr:uid="{178A6F9A-A697-48CD-9EA4-9AB57577B8FE}"/>
    <cellStyle name="Percent 10 5 2 2 2 3 2 2" xfId="31747" xr:uid="{FF410F19-A9CC-47E7-9185-D967F046E5B4}"/>
    <cellStyle name="Percent 10 5 2 2 2 3 3" xfId="23299" xr:uid="{FB259A7E-E723-4839-9C1B-E17A42021562}"/>
    <cellStyle name="Percent 10 5 2 2 2 4" xfId="10583" xr:uid="{75E933AA-852C-428D-AA5D-F298ED381C09}"/>
    <cellStyle name="Percent 10 5 2 2 2 4 2" xfId="27523" xr:uid="{2E6EA590-A150-4A8B-B8E4-711F74A54AA1}"/>
    <cellStyle name="Percent 10 5 2 2 2 5" xfId="19075" xr:uid="{277AD87D-D859-4A8E-BF7C-EC3A74A3D2FB}"/>
    <cellStyle name="Percent 10 5 2 2 3" xfId="3189" xr:uid="{F2FFE4F0-61F0-47BC-9192-F088A5337560}"/>
    <cellStyle name="Percent 10 5 2 2 3 2" xfId="7415" xr:uid="{13663637-6830-4CCF-9D0E-0791BE850F70}"/>
    <cellStyle name="Percent 10 5 2 2 3 2 2" xfId="15863" xr:uid="{961FDA5C-8688-4CA5-B01C-84D2288DF623}"/>
    <cellStyle name="Percent 10 5 2 2 3 2 2 2" xfId="32803" xr:uid="{2E4C3866-1601-4EF5-936F-F30341D6D8FF}"/>
    <cellStyle name="Percent 10 5 2 2 3 2 3" xfId="24355" xr:uid="{AD01FE02-4DAA-4E42-959B-9B734139F135}"/>
    <cellStyle name="Percent 10 5 2 2 3 3" xfId="11639" xr:uid="{62DCD2D2-1C19-447E-9A31-78A30B538CBC}"/>
    <cellStyle name="Percent 10 5 2 2 3 3 2" xfId="28579" xr:uid="{A52F90F4-2ADD-4913-9D03-C658363BAA5F}"/>
    <cellStyle name="Percent 10 5 2 2 3 4" xfId="20131" xr:uid="{AB3C8D05-991E-4C9E-8399-7CB2D86E2AF6}"/>
    <cellStyle name="Percent 10 5 2 2 4" xfId="5303" xr:uid="{160CE3C6-FEFD-40A8-8350-1159F246D92E}"/>
    <cellStyle name="Percent 10 5 2 2 4 2" xfId="13751" xr:uid="{2C58A163-5DD8-41D1-968F-6FC8A8776133}"/>
    <cellStyle name="Percent 10 5 2 2 4 2 2" xfId="30691" xr:uid="{C57ED623-D566-4BA1-AD2D-E99EED89B902}"/>
    <cellStyle name="Percent 10 5 2 2 4 3" xfId="22243" xr:uid="{2119C6D6-0DC9-48EB-8181-A8161D83CCDF}"/>
    <cellStyle name="Percent 10 5 2 2 5" xfId="9527" xr:uid="{CBAA87AC-315E-4EF9-A654-A91F35BDC7A3}"/>
    <cellStyle name="Percent 10 5 2 2 5 2" xfId="26467" xr:uid="{2CA66C38-FD91-47C9-8E1F-41D670164428}"/>
    <cellStyle name="Percent 10 5 2 2 6" xfId="18019" xr:uid="{37455881-A550-4B74-8380-56E34942A0B4}"/>
    <cellStyle name="Percent 10 5 2 3" xfId="1781" xr:uid="{F0446898-DAE0-40A4-A702-8BC0320C50F2}"/>
    <cellStyle name="Percent 10 5 2 3 2" xfId="3893" xr:uid="{FF6B7252-917D-47D7-B19B-33C99955C6AD}"/>
    <cellStyle name="Percent 10 5 2 3 2 2" xfId="8119" xr:uid="{8FD08D6A-41BA-4B57-BD0E-3A22B40DC8DD}"/>
    <cellStyle name="Percent 10 5 2 3 2 2 2" xfId="16567" xr:uid="{737D5DAD-EF68-48C8-961C-BE4E508122C6}"/>
    <cellStyle name="Percent 10 5 2 3 2 2 2 2" xfId="33507" xr:uid="{16A27D12-5089-45D5-B16C-5D870C8D47DA}"/>
    <cellStyle name="Percent 10 5 2 3 2 2 3" xfId="25059" xr:uid="{EC367821-99D0-41B3-B07E-57E04E7FD604}"/>
    <cellStyle name="Percent 10 5 2 3 2 3" xfId="12343" xr:uid="{A3C25700-4A28-4587-B5E3-F3CC0A8139EC}"/>
    <cellStyle name="Percent 10 5 2 3 2 3 2" xfId="29283" xr:uid="{F2E83601-4127-409A-B491-3780FFF19162}"/>
    <cellStyle name="Percent 10 5 2 3 2 4" xfId="20835" xr:uid="{5BB6900C-CE1A-4522-B875-761036E78243}"/>
    <cellStyle name="Percent 10 5 2 3 3" xfId="6007" xr:uid="{FA111592-1A17-43BE-9C4B-3291E7794555}"/>
    <cellStyle name="Percent 10 5 2 3 3 2" xfId="14455" xr:uid="{F1B99F0C-ACA5-4985-B2B8-AD2AF016AEA9}"/>
    <cellStyle name="Percent 10 5 2 3 3 2 2" xfId="31395" xr:uid="{EE8F165A-08EF-44B4-97B5-6A9FB423335D}"/>
    <cellStyle name="Percent 10 5 2 3 3 3" xfId="22947" xr:uid="{A0C69902-1ED1-409D-8492-925A4161FCF0}"/>
    <cellStyle name="Percent 10 5 2 3 4" xfId="10231" xr:uid="{9FDD3DDE-2AAB-48A2-951A-5D0DA7645A62}"/>
    <cellStyle name="Percent 10 5 2 3 4 2" xfId="27171" xr:uid="{BA5F7064-23B3-467B-89B3-66133BD33859}"/>
    <cellStyle name="Percent 10 5 2 3 5" xfId="18723" xr:uid="{DC3B4D48-EA14-4121-A55C-E742D5B4B2EA}"/>
    <cellStyle name="Percent 10 5 2 4" xfId="2837" xr:uid="{CB6E9C73-4C67-4B9A-A14C-F84E2DF91AE7}"/>
    <cellStyle name="Percent 10 5 2 4 2" xfId="7063" xr:uid="{999FFF7F-963F-4D2E-89A9-50D98DCB51B4}"/>
    <cellStyle name="Percent 10 5 2 4 2 2" xfId="15511" xr:uid="{4604DA45-9803-4C1A-8F5B-5BB2E33505D9}"/>
    <cellStyle name="Percent 10 5 2 4 2 2 2" xfId="32451" xr:uid="{FC094EB2-CDAF-48FB-818A-4B83F49E982B}"/>
    <cellStyle name="Percent 10 5 2 4 2 3" xfId="24003" xr:uid="{3622C051-C3D4-48AC-9A06-E71E75A776A3}"/>
    <cellStyle name="Percent 10 5 2 4 3" xfId="11287" xr:uid="{A8EA3F13-F148-4FA0-8E1E-295309BF1247}"/>
    <cellStyle name="Percent 10 5 2 4 3 2" xfId="28227" xr:uid="{445774AE-8370-4F6F-815C-7A013A087C4D}"/>
    <cellStyle name="Percent 10 5 2 4 4" xfId="19779" xr:uid="{FDFDF489-71FD-4768-A8A3-1E1DE3E26ED7}"/>
    <cellStyle name="Percent 10 5 2 5" xfId="4951" xr:uid="{6E34ABD4-EB0F-40E1-9500-AEB5D524C38B}"/>
    <cellStyle name="Percent 10 5 2 5 2" xfId="13399" xr:uid="{1D9F9B60-1961-40B8-B853-6E8DE4F9B13D}"/>
    <cellStyle name="Percent 10 5 2 5 2 2" xfId="30339" xr:uid="{C2845D8A-E8B6-408B-A2B5-D12C5DC68869}"/>
    <cellStyle name="Percent 10 5 2 5 3" xfId="21891" xr:uid="{EE4A3DF7-7CC9-49FD-9027-ACD1480E7478}"/>
    <cellStyle name="Percent 10 5 2 6" xfId="9175" xr:uid="{5052F51E-BC0C-4A9F-AAA1-177A5CEC36CE}"/>
    <cellStyle name="Percent 10 5 2 6 2" xfId="26115" xr:uid="{62D74893-5D76-4066-ABB1-0DAD2A80C4B1}"/>
    <cellStyle name="Percent 10 5 2 7" xfId="17667" xr:uid="{D7D092C0-E7E8-4AAB-AA57-90E84F1C2FE3}"/>
    <cellStyle name="Percent 10 5 3" xfId="895" xr:uid="{317070C5-1408-42CE-B14A-71C0FB2F35CF}"/>
    <cellStyle name="Percent 10 5 3 2" xfId="1957" xr:uid="{1B51B338-3BF7-43D2-B13C-D7DA0BD777EB}"/>
    <cellStyle name="Percent 10 5 3 2 2" xfId="4069" xr:uid="{1B567E09-A616-4221-B76A-BA75285EA084}"/>
    <cellStyle name="Percent 10 5 3 2 2 2" xfId="8295" xr:uid="{1CCD0DE4-F036-42E9-9154-7942C9B3D166}"/>
    <cellStyle name="Percent 10 5 3 2 2 2 2" xfId="16743" xr:uid="{DA3E9B49-BD3B-4D11-95E9-CC51A856DD67}"/>
    <cellStyle name="Percent 10 5 3 2 2 2 2 2" xfId="33683" xr:uid="{45AEC357-09B8-4DAC-9224-5C533A542B4C}"/>
    <cellStyle name="Percent 10 5 3 2 2 2 3" xfId="25235" xr:uid="{B8BE827E-14DA-4D24-B5F4-50DD17383D3B}"/>
    <cellStyle name="Percent 10 5 3 2 2 3" xfId="12519" xr:uid="{C06B8B69-EB77-4A9D-B0C6-410CCAC745F4}"/>
    <cellStyle name="Percent 10 5 3 2 2 3 2" xfId="29459" xr:uid="{24633979-0DBA-497D-9AB3-AB2332E1FF43}"/>
    <cellStyle name="Percent 10 5 3 2 2 4" xfId="21011" xr:uid="{A3F2730A-9EB8-442E-8B65-95E0727E64B6}"/>
    <cellStyle name="Percent 10 5 3 2 3" xfId="6183" xr:uid="{66BCA76E-924A-4F86-B04E-037F533FD50B}"/>
    <cellStyle name="Percent 10 5 3 2 3 2" xfId="14631" xr:uid="{32C7337E-A2EB-47C9-B419-0E34AE5A8140}"/>
    <cellStyle name="Percent 10 5 3 2 3 2 2" xfId="31571" xr:uid="{D4BBF8AF-AA1E-4B83-A46F-39B0E41DCB51}"/>
    <cellStyle name="Percent 10 5 3 2 3 3" xfId="23123" xr:uid="{5DD87854-5FE2-4DCB-B2F6-585DFC3A6824}"/>
    <cellStyle name="Percent 10 5 3 2 4" xfId="10407" xr:uid="{AC73CFAA-0750-4BAF-9A8E-639EAB1BAAD5}"/>
    <cellStyle name="Percent 10 5 3 2 4 2" xfId="27347" xr:uid="{C5EDD018-4B08-402D-8CC3-50FBB959F020}"/>
    <cellStyle name="Percent 10 5 3 2 5" xfId="18899" xr:uid="{811C00E8-884D-462B-9CE1-1B148AA27D1F}"/>
    <cellStyle name="Percent 10 5 3 3" xfId="3013" xr:uid="{AC1C73CE-59A2-4F91-85E1-FC39F8B8AF18}"/>
    <cellStyle name="Percent 10 5 3 3 2" xfId="7239" xr:uid="{CD867FEA-412E-4325-9DC5-97E7CF538ACC}"/>
    <cellStyle name="Percent 10 5 3 3 2 2" xfId="15687" xr:uid="{8F3B755E-36F3-43CB-9104-A28DE4D9DD24}"/>
    <cellStyle name="Percent 10 5 3 3 2 2 2" xfId="32627" xr:uid="{69B6949F-6ADC-430A-86A9-1AB4FE857C42}"/>
    <cellStyle name="Percent 10 5 3 3 2 3" xfId="24179" xr:uid="{873137D6-00B0-41A0-AE35-9E982EC5E1B2}"/>
    <cellStyle name="Percent 10 5 3 3 3" xfId="11463" xr:uid="{9EACAC28-B28E-4078-8ACF-301486076680}"/>
    <cellStyle name="Percent 10 5 3 3 3 2" xfId="28403" xr:uid="{6A1D9C1B-51AD-4957-80AD-1FE543D0ED3C}"/>
    <cellStyle name="Percent 10 5 3 3 4" xfId="19955" xr:uid="{44D4F55C-3EA1-4FE6-AE02-F4084668619E}"/>
    <cellStyle name="Percent 10 5 3 4" xfId="5127" xr:uid="{23E27B79-629E-4C6E-96C2-FA317A03530A}"/>
    <cellStyle name="Percent 10 5 3 4 2" xfId="13575" xr:uid="{3CA80934-9039-43A3-859F-B7079E7034C6}"/>
    <cellStyle name="Percent 10 5 3 4 2 2" xfId="30515" xr:uid="{1A024988-07A6-4493-9445-950344F5C1D0}"/>
    <cellStyle name="Percent 10 5 3 4 3" xfId="22067" xr:uid="{C1989705-FBA9-4AFD-B38A-099116D50CCC}"/>
    <cellStyle name="Percent 10 5 3 5" xfId="9351" xr:uid="{08D39480-2268-44D1-8A46-38A2ACCD8B8D}"/>
    <cellStyle name="Percent 10 5 3 5 2" xfId="26291" xr:uid="{5FA4C74A-33E7-49E4-8234-FC745C8E1F30}"/>
    <cellStyle name="Percent 10 5 3 6" xfId="17843" xr:uid="{F7A874A2-715A-4D37-BF22-7B5ACFEB15DD}"/>
    <cellStyle name="Percent 10 5 4" xfId="1247" xr:uid="{C935A7E1-1AAD-4759-AD98-53205E944996}"/>
    <cellStyle name="Percent 10 5 4 2" xfId="2309" xr:uid="{B169EFEC-2117-4955-A66C-593F06B10EE9}"/>
    <cellStyle name="Percent 10 5 4 2 2" xfId="4421" xr:uid="{38A05E5B-6792-4E0A-829A-B3803527564C}"/>
    <cellStyle name="Percent 10 5 4 2 2 2" xfId="8647" xr:uid="{FD85A76F-FE1B-49D9-B677-81BD0DA8BCED}"/>
    <cellStyle name="Percent 10 5 4 2 2 2 2" xfId="17095" xr:uid="{B13BAE27-5850-4B85-9CE8-D197486508DA}"/>
    <cellStyle name="Percent 10 5 4 2 2 2 2 2" xfId="34035" xr:uid="{364DD2D0-26C9-4963-84D4-0621001361D8}"/>
    <cellStyle name="Percent 10 5 4 2 2 2 3" xfId="25587" xr:uid="{603064D8-3E81-4DCA-942E-B6E8C23AB27B}"/>
    <cellStyle name="Percent 10 5 4 2 2 3" xfId="12871" xr:uid="{008BF782-DD11-4DA3-9F3D-5C0982AA1B45}"/>
    <cellStyle name="Percent 10 5 4 2 2 3 2" xfId="29811" xr:uid="{ADB771BC-C732-4975-B963-FCAAA36360DB}"/>
    <cellStyle name="Percent 10 5 4 2 2 4" xfId="21363" xr:uid="{00904DEB-E1C8-4B6E-9329-E01AD7C55EAB}"/>
    <cellStyle name="Percent 10 5 4 2 3" xfId="6535" xr:uid="{6474C6C5-7428-4CE5-9DC8-5D51A96AC14C}"/>
    <cellStyle name="Percent 10 5 4 2 3 2" xfId="14983" xr:uid="{86FB88A1-424D-4732-8EC5-8D9A7357949B}"/>
    <cellStyle name="Percent 10 5 4 2 3 2 2" xfId="31923" xr:uid="{BFCE999D-D0BF-4575-B7DB-AC54C437421B}"/>
    <cellStyle name="Percent 10 5 4 2 3 3" xfId="23475" xr:uid="{55B8532D-22B6-4103-80E4-07E79812EB01}"/>
    <cellStyle name="Percent 10 5 4 2 4" xfId="10759" xr:uid="{E6411E98-4079-46CD-8220-E2B248B17372}"/>
    <cellStyle name="Percent 10 5 4 2 4 2" xfId="27699" xr:uid="{59C4DE64-9A66-4921-B5F0-EF10B2DF3598}"/>
    <cellStyle name="Percent 10 5 4 2 5" xfId="19251" xr:uid="{EC83C159-47C7-42F8-B421-F2A76A122C48}"/>
    <cellStyle name="Percent 10 5 4 3" xfId="3365" xr:uid="{0D07107C-7774-4801-93A0-07686211003A}"/>
    <cellStyle name="Percent 10 5 4 3 2" xfId="7591" xr:uid="{A3FE0FD2-01EF-4D53-942E-2F9035C3742D}"/>
    <cellStyle name="Percent 10 5 4 3 2 2" xfId="16039" xr:uid="{2B4D4C7A-342C-4523-B2A1-5138BE2C472F}"/>
    <cellStyle name="Percent 10 5 4 3 2 2 2" xfId="32979" xr:uid="{45D1E082-FA2F-4207-85A2-5026B28FDC1A}"/>
    <cellStyle name="Percent 10 5 4 3 2 3" xfId="24531" xr:uid="{76598798-1CC8-4573-AEEF-7A9506B9DDEB}"/>
    <cellStyle name="Percent 10 5 4 3 3" xfId="11815" xr:uid="{11F2AF6E-4990-4FBA-8AD2-95FA9238BB7F}"/>
    <cellStyle name="Percent 10 5 4 3 3 2" xfId="28755" xr:uid="{16AC61CB-7064-46A2-943B-B90A34409654}"/>
    <cellStyle name="Percent 10 5 4 3 4" xfId="20307" xr:uid="{5F004111-93B9-4C2C-8A82-89948F4FEBD8}"/>
    <cellStyle name="Percent 10 5 4 4" xfId="5479" xr:uid="{0FB6F35E-6281-491F-A913-5EC6E208ECD1}"/>
    <cellStyle name="Percent 10 5 4 4 2" xfId="13927" xr:uid="{34F0D486-B4FC-4D6B-9DDD-F6D9D14535D7}"/>
    <cellStyle name="Percent 10 5 4 4 2 2" xfId="30867" xr:uid="{245776E4-C572-4235-90BA-26AFEA70414D}"/>
    <cellStyle name="Percent 10 5 4 4 3" xfId="22419" xr:uid="{7F404316-0422-4526-93BA-7FAE0BA11D05}"/>
    <cellStyle name="Percent 10 5 4 5" xfId="9703" xr:uid="{0D99A7E1-0211-423F-B0A8-7421A4369023}"/>
    <cellStyle name="Percent 10 5 4 5 2" xfId="26643" xr:uid="{2C8063C8-378B-410C-A3D5-859639361357}"/>
    <cellStyle name="Percent 10 5 4 6" xfId="18195" xr:uid="{179D4D47-5B95-49C3-87D0-C8E1A08018B9}"/>
    <cellStyle name="Percent 10 5 5" xfId="1429" xr:uid="{F441D69B-38DC-42D3-843C-80E19CBF05E8}"/>
    <cellStyle name="Percent 10 5 5 2" xfId="2485" xr:uid="{991A5047-A261-462C-8CC4-DC64F12112CC}"/>
    <cellStyle name="Percent 10 5 5 2 2" xfId="4597" xr:uid="{BB1A0812-5E2C-435B-8686-EEA4E7133EBB}"/>
    <cellStyle name="Percent 10 5 5 2 2 2" xfId="8823" xr:uid="{DE1995B0-9187-443E-B1B7-D80F2748105A}"/>
    <cellStyle name="Percent 10 5 5 2 2 2 2" xfId="17271" xr:uid="{ED377A45-71B0-4166-B1B4-FEC2909EF1BF}"/>
    <cellStyle name="Percent 10 5 5 2 2 2 2 2" xfId="34211" xr:uid="{385163F7-3453-4958-98F2-16775ECF0DC9}"/>
    <cellStyle name="Percent 10 5 5 2 2 2 3" xfId="25763" xr:uid="{13EF0C79-AFCC-4B48-AB8A-D6EFB8B19699}"/>
    <cellStyle name="Percent 10 5 5 2 2 3" xfId="13047" xr:uid="{674784FF-C015-42D4-9FD2-982A4FCD9F77}"/>
    <cellStyle name="Percent 10 5 5 2 2 3 2" xfId="29987" xr:uid="{2B799D49-16C1-4B01-8FF7-C64A826B1DA9}"/>
    <cellStyle name="Percent 10 5 5 2 2 4" xfId="21539" xr:uid="{8E05A9EF-16EB-4A27-A82F-26F8610AB1E8}"/>
    <cellStyle name="Percent 10 5 5 2 3" xfId="6711" xr:uid="{7FED2A74-D76C-471C-B4D8-A374DB33DE7E}"/>
    <cellStyle name="Percent 10 5 5 2 3 2" xfId="15159" xr:uid="{27A08B79-6A08-4B2F-8C11-8B0FA293AAB9}"/>
    <cellStyle name="Percent 10 5 5 2 3 2 2" xfId="32099" xr:uid="{BD1B58B1-8E40-4E4A-8D79-BA13EB89F04C}"/>
    <cellStyle name="Percent 10 5 5 2 3 3" xfId="23651" xr:uid="{DA429EEE-E95F-48B7-BD92-31CCF1E620A9}"/>
    <cellStyle name="Percent 10 5 5 2 4" xfId="10935" xr:uid="{A3C1EB1F-5895-4D91-9F5B-B55002C747E1}"/>
    <cellStyle name="Percent 10 5 5 2 4 2" xfId="27875" xr:uid="{2D5DA49E-A952-4605-8A67-589209BFB381}"/>
    <cellStyle name="Percent 10 5 5 2 5" xfId="19427" xr:uid="{03358AF9-783F-4372-851F-0663995415CF}"/>
    <cellStyle name="Percent 10 5 5 3" xfId="3541" xr:uid="{CEAC563B-ADE8-4609-8813-265A16378F5A}"/>
    <cellStyle name="Percent 10 5 5 3 2" xfId="7767" xr:uid="{7B23A480-94AC-4FDE-8592-21084C4D1509}"/>
    <cellStyle name="Percent 10 5 5 3 2 2" xfId="16215" xr:uid="{D35A023F-D0A1-44F9-9B1D-04564B7D0715}"/>
    <cellStyle name="Percent 10 5 5 3 2 2 2" xfId="33155" xr:uid="{92A4C8D6-7021-4FC4-AEEB-25DE1204635B}"/>
    <cellStyle name="Percent 10 5 5 3 2 3" xfId="24707" xr:uid="{4853ADEC-FC7B-4C16-B5BC-F0FB61E3EFAC}"/>
    <cellStyle name="Percent 10 5 5 3 3" xfId="11991" xr:uid="{48BF9467-C421-468F-9FFE-3301E3A7052B}"/>
    <cellStyle name="Percent 10 5 5 3 3 2" xfId="28931" xr:uid="{030208CB-5F96-466D-9567-0B3E72CFB638}"/>
    <cellStyle name="Percent 10 5 5 3 4" xfId="20483" xr:uid="{5F9E6D3A-5B67-49CA-AADE-281A7B053409}"/>
    <cellStyle name="Percent 10 5 5 4" xfId="5655" xr:uid="{E4178E44-4F8B-4AD4-8B48-B062CF617D1D}"/>
    <cellStyle name="Percent 10 5 5 4 2" xfId="14103" xr:uid="{F17CBA17-1F80-4BD2-9F79-8DCA942638F3}"/>
    <cellStyle name="Percent 10 5 5 4 2 2" xfId="31043" xr:uid="{FC95A15D-84D8-4B86-8E06-70AB45EFC365}"/>
    <cellStyle name="Percent 10 5 5 4 3" xfId="22595" xr:uid="{58C5C67E-7078-46D1-BB2A-15AC0E7BCBBC}"/>
    <cellStyle name="Percent 10 5 5 5" xfId="9879" xr:uid="{7B38E5BA-1E9A-41AF-AE9E-B35536A85419}"/>
    <cellStyle name="Percent 10 5 5 5 2" xfId="26819" xr:uid="{CECF7A45-306F-43B7-9724-F4545B413BB4}"/>
    <cellStyle name="Percent 10 5 5 6" xfId="18371" xr:uid="{22F80BCA-7C72-4B93-879C-BFF10228F2B6}"/>
    <cellStyle name="Percent 10 5 6" xfId="1605" xr:uid="{3F6859F4-67A8-4BAA-A69A-45E2FCA63060}"/>
    <cellStyle name="Percent 10 5 6 2" xfId="3717" xr:uid="{BCDB9CB6-E400-4474-B7DB-93384ACB36C6}"/>
    <cellStyle name="Percent 10 5 6 2 2" xfId="7943" xr:uid="{CB8B8A00-1255-4150-8D97-6B2A84D2DA8A}"/>
    <cellStyle name="Percent 10 5 6 2 2 2" xfId="16391" xr:uid="{1236EF64-C883-4C27-B44A-341785D691DA}"/>
    <cellStyle name="Percent 10 5 6 2 2 2 2" xfId="33331" xr:uid="{94D248E0-1B6E-4A6B-911C-68FD2EC81808}"/>
    <cellStyle name="Percent 10 5 6 2 2 3" xfId="24883" xr:uid="{CE001D20-50E4-4C19-9E11-5864CB232988}"/>
    <cellStyle name="Percent 10 5 6 2 3" xfId="12167" xr:uid="{89CDC70B-3D7F-43BD-9745-77968C8FB50A}"/>
    <cellStyle name="Percent 10 5 6 2 3 2" xfId="29107" xr:uid="{BF5BE353-52E1-4D1A-88F9-91C0AF10C221}"/>
    <cellStyle name="Percent 10 5 6 2 4" xfId="20659" xr:uid="{3E3CDA30-B083-4FE0-A265-07902042ECE8}"/>
    <cellStyle name="Percent 10 5 6 3" xfId="5831" xr:uid="{FDBF0838-E5FC-428D-A870-8B731CC79398}"/>
    <cellStyle name="Percent 10 5 6 3 2" xfId="14279" xr:uid="{8EA0E640-6737-446E-B96C-90D148FC9DCE}"/>
    <cellStyle name="Percent 10 5 6 3 2 2" xfId="31219" xr:uid="{A8CB8125-F560-4766-BA6E-82CC574425B1}"/>
    <cellStyle name="Percent 10 5 6 3 3" xfId="22771" xr:uid="{385FBD38-C288-49F3-B93D-20B3CC9E4A88}"/>
    <cellStyle name="Percent 10 5 6 4" xfId="10055" xr:uid="{EB8E57C6-CDAC-464D-9979-1373AD6EC942}"/>
    <cellStyle name="Percent 10 5 6 4 2" xfId="26995" xr:uid="{BEB231B4-6225-4615-8964-CEFCDD90F5DF}"/>
    <cellStyle name="Percent 10 5 6 5" xfId="18547" xr:uid="{012D9F45-4F27-4A92-B90D-0BF5D7967237}"/>
    <cellStyle name="Percent 10 5 7" xfId="2661" xr:uid="{B8688E21-216E-41E2-A1F7-719BA095BFDB}"/>
    <cellStyle name="Percent 10 5 7 2" xfId="6887" xr:uid="{D434DFA6-CB59-483D-98D5-EFCB6B6E2287}"/>
    <cellStyle name="Percent 10 5 7 2 2" xfId="15335" xr:uid="{D11F027D-25C9-4630-958E-EE3A1E63A27B}"/>
    <cellStyle name="Percent 10 5 7 2 2 2" xfId="32275" xr:uid="{495BDE0E-D23C-443B-8E46-C333242C28BB}"/>
    <cellStyle name="Percent 10 5 7 2 3" xfId="23827" xr:uid="{947A6E21-D137-4BEC-9B6C-93740B5AD242}"/>
    <cellStyle name="Percent 10 5 7 3" xfId="11111" xr:uid="{633BEA81-883D-4B2B-BF38-4161F1CB30FE}"/>
    <cellStyle name="Percent 10 5 7 3 2" xfId="28051" xr:uid="{63ADAB06-D0C3-46FF-A58F-3877B63681EE}"/>
    <cellStyle name="Percent 10 5 7 4" xfId="19603" xr:uid="{2521DE82-F2AE-40C4-A9FB-3F9FFEFCF265}"/>
    <cellStyle name="Percent 10 5 8" xfId="4774" xr:uid="{B9D7C832-E325-4CF0-8487-A93241F8009D}"/>
    <cellStyle name="Percent 10 5 8 2" xfId="13223" xr:uid="{D5627F74-A78C-4805-9037-4D729ACAF781}"/>
    <cellStyle name="Percent 10 5 8 2 2" xfId="30163" xr:uid="{420F0D1E-66ED-4482-9BA3-9E8F1054CC08}"/>
    <cellStyle name="Percent 10 5 8 3" xfId="21715" xr:uid="{B6747208-8BDE-454B-BB6E-EAF052317E1E}"/>
    <cellStyle name="Percent 10 5 9" xfId="8999" xr:uid="{2EAF54E2-E71D-4E29-9C41-1F509380B45C}"/>
    <cellStyle name="Percent 10 5 9 2" xfId="25939" xr:uid="{AAC7EFFF-5FA2-458E-B930-3204EA1A7150}"/>
    <cellStyle name="Percent 10 6" xfId="714" xr:uid="{5E6E32AE-4348-4E1D-A32C-C4F8BE30D505}"/>
    <cellStyle name="Percent 10 6 2" xfId="1066" xr:uid="{5C097177-D5AE-48B6-86D7-7CC0A638454A}"/>
    <cellStyle name="Percent 10 6 2 2" xfId="2128" xr:uid="{F4B998F3-08F6-4011-AD6A-9A826024768E}"/>
    <cellStyle name="Percent 10 6 2 2 2" xfId="4240" xr:uid="{4BE9861C-7EE8-47E1-AC80-7732E52C02E3}"/>
    <cellStyle name="Percent 10 6 2 2 2 2" xfId="8466" xr:uid="{DEDCAA36-A8A1-4120-B52E-786C9532F9D1}"/>
    <cellStyle name="Percent 10 6 2 2 2 2 2" xfId="16914" xr:uid="{6CDD4B8F-FFBC-43DC-83EC-FBAE0EF37918}"/>
    <cellStyle name="Percent 10 6 2 2 2 2 2 2" xfId="33854" xr:uid="{CBCBD5E8-A195-4802-828E-93B58324FF4C}"/>
    <cellStyle name="Percent 10 6 2 2 2 2 3" xfId="25406" xr:uid="{583088EB-4273-45DF-940D-E84DE40FA79C}"/>
    <cellStyle name="Percent 10 6 2 2 2 3" xfId="12690" xr:uid="{9799FA73-4422-487F-8C08-14C1DCAB518A}"/>
    <cellStyle name="Percent 10 6 2 2 2 3 2" xfId="29630" xr:uid="{4C5CAC0D-C864-4D74-A702-C1E5632B00EB}"/>
    <cellStyle name="Percent 10 6 2 2 2 4" xfId="21182" xr:uid="{0E5603FB-A43B-44DB-9CE9-042ED8F39FE3}"/>
    <cellStyle name="Percent 10 6 2 2 3" xfId="6354" xr:uid="{4E9919E6-F358-4CDF-BD02-0DFB878E764A}"/>
    <cellStyle name="Percent 10 6 2 2 3 2" xfId="14802" xr:uid="{50066D47-1C6D-4FD6-AFC8-292409E7FD27}"/>
    <cellStyle name="Percent 10 6 2 2 3 2 2" xfId="31742" xr:uid="{21EAB525-0D1C-4AB3-83FB-FD94A45E69BF}"/>
    <cellStyle name="Percent 10 6 2 2 3 3" xfId="23294" xr:uid="{3581EFBC-C971-41D7-AA9C-58E9E28AFEEA}"/>
    <cellStyle name="Percent 10 6 2 2 4" xfId="10578" xr:uid="{9DE748F8-B3B7-4C54-8E8C-59D9ABCF6B1C}"/>
    <cellStyle name="Percent 10 6 2 2 4 2" xfId="27518" xr:uid="{8A2E673C-F504-4885-841D-F909563A1E8C}"/>
    <cellStyle name="Percent 10 6 2 2 5" xfId="19070" xr:uid="{EA6AAA03-A8D0-49E5-9112-3B75FE66E0A9}"/>
    <cellStyle name="Percent 10 6 2 3" xfId="3184" xr:uid="{33B81DAF-7A45-4D61-9B7F-C0DA00E15CB7}"/>
    <cellStyle name="Percent 10 6 2 3 2" xfId="7410" xr:uid="{9D2C3910-6A0B-4AA9-B127-48BDD5471D7A}"/>
    <cellStyle name="Percent 10 6 2 3 2 2" xfId="15858" xr:uid="{810ED751-5020-4195-AC92-DFF2BACCF717}"/>
    <cellStyle name="Percent 10 6 2 3 2 2 2" xfId="32798" xr:uid="{FCF99440-54B1-4A93-B932-BD01C790F5BE}"/>
    <cellStyle name="Percent 10 6 2 3 2 3" xfId="24350" xr:uid="{E044BD6A-A54E-48A4-93E8-BE92A82DDA6B}"/>
    <cellStyle name="Percent 10 6 2 3 3" xfId="11634" xr:uid="{8CC2A270-5262-49DE-9DFA-8BBAE4E8A9B2}"/>
    <cellStyle name="Percent 10 6 2 3 3 2" xfId="28574" xr:uid="{5482640E-8B9A-44BB-BE44-23A6C92BC497}"/>
    <cellStyle name="Percent 10 6 2 3 4" xfId="20126" xr:uid="{1FF22DDD-456B-4B58-982D-AB1BFDF630E1}"/>
    <cellStyle name="Percent 10 6 2 4" xfId="5298" xr:uid="{8DC97692-73C2-487B-A357-9827E5AEC145}"/>
    <cellStyle name="Percent 10 6 2 4 2" xfId="13746" xr:uid="{16F4F063-03F8-468D-AEC4-EEFBE2ADEA55}"/>
    <cellStyle name="Percent 10 6 2 4 2 2" xfId="30686" xr:uid="{A09A1BA6-DA3B-4A05-B559-7CF6A17FC480}"/>
    <cellStyle name="Percent 10 6 2 4 3" xfId="22238" xr:uid="{30F1AB2B-C227-460F-9758-AD6243F7B217}"/>
    <cellStyle name="Percent 10 6 2 5" xfId="9522" xr:uid="{C360CFB7-F796-4D0B-A162-ADF30B088EF7}"/>
    <cellStyle name="Percent 10 6 2 5 2" xfId="26462" xr:uid="{F24C7259-D807-4F01-B24D-362DA5890499}"/>
    <cellStyle name="Percent 10 6 2 6" xfId="18014" xr:uid="{7BCA915C-2CEC-4121-AAF2-D1FCEC99E162}"/>
    <cellStyle name="Percent 10 6 3" xfId="1776" xr:uid="{D29D37E5-F3B1-4629-A2FB-A05B96A98482}"/>
    <cellStyle name="Percent 10 6 3 2" xfId="3888" xr:uid="{2B3F8919-695C-427D-BCE8-01373170ED90}"/>
    <cellStyle name="Percent 10 6 3 2 2" xfId="8114" xr:uid="{47946E05-DF7E-4365-9C98-359B0A5F9019}"/>
    <cellStyle name="Percent 10 6 3 2 2 2" xfId="16562" xr:uid="{3453C34C-3DD4-4533-B38D-39916DBA42DA}"/>
    <cellStyle name="Percent 10 6 3 2 2 2 2" xfId="33502" xr:uid="{10EB0E15-6CDC-484A-872D-41DAD2467BB9}"/>
    <cellStyle name="Percent 10 6 3 2 2 3" xfId="25054" xr:uid="{D29308A7-2D17-4838-AD45-6F1107252693}"/>
    <cellStyle name="Percent 10 6 3 2 3" xfId="12338" xr:uid="{8657D17B-E190-4E57-8643-1C35E7EA1F38}"/>
    <cellStyle name="Percent 10 6 3 2 3 2" xfId="29278" xr:uid="{0B67B779-BECF-429E-85DF-DCF4712359B8}"/>
    <cellStyle name="Percent 10 6 3 2 4" xfId="20830" xr:uid="{CA2575BC-F18D-4192-9AAD-7FABDD2503E3}"/>
    <cellStyle name="Percent 10 6 3 3" xfId="6002" xr:uid="{649D3961-7782-4273-8D63-C684FB54DEB8}"/>
    <cellStyle name="Percent 10 6 3 3 2" xfId="14450" xr:uid="{F6B64BEF-968F-4BC1-8DA3-0262D1B7CD78}"/>
    <cellStyle name="Percent 10 6 3 3 2 2" xfId="31390" xr:uid="{0A83B507-B6A3-48B3-B6AC-390764D6E3C9}"/>
    <cellStyle name="Percent 10 6 3 3 3" xfId="22942" xr:uid="{5A54F0FB-F34A-4FC7-AF44-AA9D85195785}"/>
    <cellStyle name="Percent 10 6 3 4" xfId="10226" xr:uid="{8C6EC7CB-244A-457C-BD1A-7E13A6A6D5B1}"/>
    <cellStyle name="Percent 10 6 3 4 2" xfId="27166" xr:uid="{D70A842E-B8D0-4B9C-A2BC-51FE83CCCD1F}"/>
    <cellStyle name="Percent 10 6 3 5" xfId="18718" xr:uid="{9F5DA79C-977B-42DD-BA5E-0A8F64B79497}"/>
    <cellStyle name="Percent 10 6 4" xfId="2832" xr:uid="{9DE84CB8-F862-423A-9745-01CB7FD55080}"/>
    <cellStyle name="Percent 10 6 4 2" xfId="7058" xr:uid="{73896BEA-3467-4549-90C6-497F61846616}"/>
    <cellStyle name="Percent 10 6 4 2 2" xfId="15506" xr:uid="{94836101-54B6-4D75-B985-DF91BF8099C1}"/>
    <cellStyle name="Percent 10 6 4 2 2 2" xfId="32446" xr:uid="{14DA9803-4DBF-4A25-B357-4D13B4F7AB58}"/>
    <cellStyle name="Percent 10 6 4 2 3" xfId="23998" xr:uid="{CA61370A-881B-47E1-8077-BB5002066C1F}"/>
    <cellStyle name="Percent 10 6 4 3" xfId="11282" xr:uid="{D5500285-2F29-418F-9F50-16E1A6ACFCE6}"/>
    <cellStyle name="Percent 10 6 4 3 2" xfId="28222" xr:uid="{F3E7698F-95AE-464B-9817-450FF0C7D63F}"/>
    <cellStyle name="Percent 10 6 4 4" xfId="19774" xr:uid="{DFCF2CB2-53D0-4C82-A4B9-FC2D4A2AC8EC}"/>
    <cellStyle name="Percent 10 6 5" xfId="4946" xr:uid="{2AB9E418-F120-4A7C-9937-5CCC3F9DEDF2}"/>
    <cellStyle name="Percent 10 6 5 2" xfId="13394" xr:uid="{0316EE15-24E7-46DA-BA79-03D45C6CFEF3}"/>
    <cellStyle name="Percent 10 6 5 2 2" xfId="30334" xr:uid="{FD4F7F7F-51AE-41CC-A517-AA3A5D34578E}"/>
    <cellStyle name="Percent 10 6 5 3" xfId="21886" xr:uid="{4ADB11A9-30D1-4094-ACFE-E8930BDC0E8E}"/>
    <cellStyle name="Percent 10 6 6" xfId="9170" xr:uid="{545C1494-105B-4494-95E0-B5B82EDAACBB}"/>
    <cellStyle name="Percent 10 6 6 2" xfId="26110" xr:uid="{8F46C211-FF8A-42C0-8A57-F124414E2C9B}"/>
    <cellStyle name="Percent 10 6 7" xfId="17662" xr:uid="{AD47169F-A4F7-45F3-B21D-0D4BFAA68EAF}"/>
    <cellStyle name="Percent 10 7" xfId="890" xr:uid="{8C57A607-41F2-45CA-AE0C-4801651200AC}"/>
    <cellStyle name="Percent 10 7 2" xfId="1952" xr:uid="{8C41D490-0FD5-47F7-AF2B-9909D99ED18C}"/>
    <cellStyle name="Percent 10 7 2 2" xfId="4064" xr:uid="{C798665D-42B4-44FD-941A-67421F01F162}"/>
    <cellStyle name="Percent 10 7 2 2 2" xfId="8290" xr:uid="{872E0035-B3FF-485A-95D0-725D4DA22E04}"/>
    <cellStyle name="Percent 10 7 2 2 2 2" xfId="16738" xr:uid="{DF170AF6-3C1B-4D10-BF2A-BC1F92C7FCE0}"/>
    <cellStyle name="Percent 10 7 2 2 2 2 2" xfId="33678" xr:uid="{894941EE-41EF-4DA3-BA91-3EF5D04FF1ED}"/>
    <cellStyle name="Percent 10 7 2 2 2 3" xfId="25230" xr:uid="{B636C93A-B8B0-41A7-9BB6-A917CCE02042}"/>
    <cellStyle name="Percent 10 7 2 2 3" xfId="12514" xr:uid="{70CB91BE-AA81-4C30-9530-9963625C3349}"/>
    <cellStyle name="Percent 10 7 2 2 3 2" xfId="29454" xr:uid="{31DCFF61-F5A6-4E2E-9FCD-44BD827F24B7}"/>
    <cellStyle name="Percent 10 7 2 2 4" xfId="21006" xr:uid="{343F16AC-BE9D-4BC1-BC38-F38A5114AA9D}"/>
    <cellStyle name="Percent 10 7 2 3" xfId="6178" xr:uid="{AC4A03CF-59C2-4D70-A9CA-8CAAFD88214F}"/>
    <cellStyle name="Percent 10 7 2 3 2" xfId="14626" xr:uid="{C15760BE-E30F-4D5E-9EF4-9A626E037118}"/>
    <cellStyle name="Percent 10 7 2 3 2 2" xfId="31566" xr:uid="{A4485BBB-0C18-4AD7-A5E1-28328A30DC97}"/>
    <cellStyle name="Percent 10 7 2 3 3" xfId="23118" xr:uid="{D7E58D49-EBE0-489F-969C-C89488EA5923}"/>
    <cellStyle name="Percent 10 7 2 4" xfId="10402" xr:uid="{B2EFB7AA-9A32-4B26-9002-F4005C03402D}"/>
    <cellStyle name="Percent 10 7 2 4 2" xfId="27342" xr:uid="{5D954E8C-704B-4290-8B9B-B9F1F6924A95}"/>
    <cellStyle name="Percent 10 7 2 5" xfId="18894" xr:uid="{347C0B08-B026-468F-BA3B-1DEBB74FB259}"/>
    <cellStyle name="Percent 10 7 3" xfId="3008" xr:uid="{30E52DC6-4365-4CA2-99BB-8044C9107699}"/>
    <cellStyle name="Percent 10 7 3 2" xfId="7234" xr:uid="{932DE86F-076B-4A05-A3EA-C1E11C691176}"/>
    <cellStyle name="Percent 10 7 3 2 2" xfId="15682" xr:uid="{A49AB941-8C27-4595-800C-6B0DE019F115}"/>
    <cellStyle name="Percent 10 7 3 2 2 2" xfId="32622" xr:uid="{AE184FD7-BE7F-4D7D-8624-88E03803F0D2}"/>
    <cellStyle name="Percent 10 7 3 2 3" xfId="24174" xr:uid="{C4DC42E7-C04E-493E-92DF-D4168E2E8027}"/>
    <cellStyle name="Percent 10 7 3 3" xfId="11458" xr:uid="{1D255CDA-53D5-43E6-9235-F59DC02ECC89}"/>
    <cellStyle name="Percent 10 7 3 3 2" xfId="28398" xr:uid="{1AC63DED-95D8-41A3-AC68-8664863587F3}"/>
    <cellStyle name="Percent 10 7 3 4" xfId="19950" xr:uid="{575DB666-2F10-4A9F-BD43-4D34B4D559B3}"/>
    <cellStyle name="Percent 10 7 4" xfId="5122" xr:uid="{5210F5AC-F2D6-4329-8ED4-FD77672249D9}"/>
    <cellStyle name="Percent 10 7 4 2" xfId="13570" xr:uid="{0C3620A6-E947-456E-B2E1-E8175F5459E4}"/>
    <cellStyle name="Percent 10 7 4 2 2" xfId="30510" xr:uid="{835300A2-75A7-4D11-BA26-049A6A065D40}"/>
    <cellStyle name="Percent 10 7 4 3" xfId="22062" xr:uid="{97FCC881-B3DB-403C-9FA7-E5D415F16367}"/>
    <cellStyle name="Percent 10 7 5" xfId="9346" xr:uid="{1F86DA34-7911-4640-8157-B6CF9592A46D}"/>
    <cellStyle name="Percent 10 7 5 2" xfId="26286" xr:uid="{DFBFD753-14F0-4562-9FE9-9102151AB444}"/>
    <cellStyle name="Percent 10 7 6" xfId="17838" xr:uid="{22712DBD-DA94-4DF4-A32C-40235AB2C3C3}"/>
    <cellStyle name="Percent 10 8" xfId="1242" xr:uid="{439CFBD3-8833-4DB4-ACE3-E4D6901EB81F}"/>
    <cellStyle name="Percent 10 8 2" xfId="2304" xr:uid="{97FAB5C9-133E-484D-8C01-8213AF6DDB42}"/>
    <cellStyle name="Percent 10 8 2 2" xfId="4416" xr:uid="{9A7D97A9-212B-4A33-88AE-98D32040B46A}"/>
    <cellStyle name="Percent 10 8 2 2 2" xfId="8642" xr:uid="{6C24674F-E03A-41DF-B28C-000793686411}"/>
    <cellStyle name="Percent 10 8 2 2 2 2" xfId="17090" xr:uid="{A4540180-7A12-4BEE-A52B-062E30E62FE1}"/>
    <cellStyle name="Percent 10 8 2 2 2 2 2" xfId="34030" xr:uid="{5DA64C2F-F6FB-4E77-A1ED-4A5F85D53DB6}"/>
    <cellStyle name="Percent 10 8 2 2 2 3" xfId="25582" xr:uid="{97A81556-8C03-442B-A4DE-D84A2C8B2113}"/>
    <cellStyle name="Percent 10 8 2 2 3" xfId="12866" xr:uid="{36391A2D-6DE7-4326-AC68-61DB930EBC7B}"/>
    <cellStyle name="Percent 10 8 2 2 3 2" xfId="29806" xr:uid="{3F4F8047-517F-42CF-B4A7-8CF9E5276BA7}"/>
    <cellStyle name="Percent 10 8 2 2 4" xfId="21358" xr:uid="{9D9A6484-64BE-48DC-8D19-23D134247007}"/>
    <cellStyle name="Percent 10 8 2 3" xfId="6530" xr:uid="{60DA1C4C-C955-4333-A5B6-90705763269D}"/>
    <cellStyle name="Percent 10 8 2 3 2" xfId="14978" xr:uid="{7D46C1D4-61FF-46DA-B3C5-09181EF7F5A2}"/>
    <cellStyle name="Percent 10 8 2 3 2 2" xfId="31918" xr:uid="{22903C54-1F35-495F-851A-E6BFE28F499A}"/>
    <cellStyle name="Percent 10 8 2 3 3" xfId="23470" xr:uid="{20CD699F-4375-4D82-997E-8AF70939DF0A}"/>
    <cellStyle name="Percent 10 8 2 4" xfId="10754" xr:uid="{4D558202-5819-4814-BDCC-7453F86FAD44}"/>
    <cellStyle name="Percent 10 8 2 4 2" xfId="27694" xr:uid="{E1FDA0FE-7B0A-4B29-BE78-CC3511225F2F}"/>
    <cellStyle name="Percent 10 8 2 5" xfId="19246" xr:uid="{13A4A589-F1D1-4BEA-B7FE-028A4EFB0C63}"/>
    <cellStyle name="Percent 10 8 3" xfId="3360" xr:uid="{0E1B0335-A7C5-49B4-B181-3ADB6D6765F8}"/>
    <cellStyle name="Percent 10 8 3 2" xfId="7586" xr:uid="{6D2A1B59-BB0C-4D1E-8612-68002C3171A0}"/>
    <cellStyle name="Percent 10 8 3 2 2" xfId="16034" xr:uid="{63F61E5E-1BD7-4B3B-AE89-F0F13A6E06EB}"/>
    <cellStyle name="Percent 10 8 3 2 2 2" xfId="32974" xr:uid="{98878D0B-0DE4-4DB5-B670-A45268C7F764}"/>
    <cellStyle name="Percent 10 8 3 2 3" xfId="24526" xr:uid="{7C7874A9-6C47-41D4-8F02-40758780779A}"/>
    <cellStyle name="Percent 10 8 3 3" xfId="11810" xr:uid="{E108257D-48E5-4134-BCC9-D6AB0930F899}"/>
    <cellStyle name="Percent 10 8 3 3 2" xfId="28750" xr:uid="{B2D0F6C0-43E8-4C68-A4D9-8A74B7CDB54C}"/>
    <cellStyle name="Percent 10 8 3 4" xfId="20302" xr:uid="{B83AA408-D3FC-4C68-A252-A3104202C9F8}"/>
    <cellStyle name="Percent 10 8 4" xfId="5474" xr:uid="{A383CE70-B524-4257-89FC-5D32930AF782}"/>
    <cellStyle name="Percent 10 8 4 2" xfId="13922" xr:uid="{C69C121A-E265-4DDC-B5AD-6DA8F840867F}"/>
    <cellStyle name="Percent 10 8 4 2 2" xfId="30862" xr:uid="{A2F1B350-8883-4334-8312-9845CF112D28}"/>
    <cellStyle name="Percent 10 8 4 3" xfId="22414" xr:uid="{597B5AE6-6A1C-4F5B-BE69-7FD239F9515D}"/>
    <cellStyle name="Percent 10 8 5" xfId="9698" xr:uid="{CC159165-60EB-4540-ACAB-427BD6ACD69F}"/>
    <cellStyle name="Percent 10 8 5 2" xfId="26638" xr:uid="{57377F6F-9618-49B5-95F1-4C0E38D2B27D}"/>
    <cellStyle name="Percent 10 8 6" xfId="18190" xr:uid="{2EE066A2-1A6A-4606-9B37-F29EE22A947E}"/>
    <cellStyle name="Percent 10 9" xfId="1424" xr:uid="{231F7F4D-F00F-4382-869F-DBBECEAEFB18}"/>
    <cellStyle name="Percent 10 9 2" xfId="2480" xr:uid="{0FD95423-EA65-4EB8-85DE-44465E4C4589}"/>
    <cellStyle name="Percent 10 9 2 2" xfId="4592" xr:uid="{AD6C4B5E-4B7B-495D-9F0B-1AB8188328C7}"/>
    <cellStyle name="Percent 10 9 2 2 2" xfId="8818" xr:uid="{E1E2D00E-0782-47B8-9D34-8767DA9550E0}"/>
    <cellStyle name="Percent 10 9 2 2 2 2" xfId="17266" xr:uid="{91DE7B1F-822D-4F57-8CA5-B2E9733FEADD}"/>
    <cellStyle name="Percent 10 9 2 2 2 2 2" xfId="34206" xr:uid="{AC6BCF6D-8F06-4656-AAF8-070850ECE7E8}"/>
    <cellStyle name="Percent 10 9 2 2 2 3" xfId="25758" xr:uid="{28EC3F9C-AA6D-4193-9C70-E1B360210FCF}"/>
    <cellStyle name="Percent 10 9 2 2 3" xfId="13042" xr:uid="{2FD3F4D6-9FBF-4022-98DC-AF94880DC862}"/>
    <cellStyle name="Percent 10 9 2 2 3 2" xfId="29982" xr:uid="{756E6868-90FA-4CB0-82A2-73B7B05BC46C}"/>
    <cellStyle name="Percent 10 9 2 2 4" xfId="21534" xr:uid="{72A5AF8A-0457-41E8-BD6E-2F5B5EDA3BBF}"/>
    <cellStyle name="Percent 10 9 2 3" xfId="6706" xr:uid="{C07C067C-4831-41F0-AA40-696950415EED}"/>
    <cellStyle name="Percent 10 9 2 3 2" xfId="15154" xr:uid="{C3FBAC43-5FBE-4CBD-B55C-5ECBFE6BA37E}"/>
    <cellStyle name="Percent 10 9 2 3 2 2" xfId="32094" xr:uid="{A910093E-B808-4B3C-8E5F-374008B2A473}"/>
    <cellStyle name="Percent 10 9 2 3 3" xfId="23646" xr:uid="{71265BFE-037D-464D-B7BC-7A7DB35272EE}"/>
    <cellStyle name="Percent 10 9 2 4" xfId="10930" xr:uid="{4ABB7FBD-7395-4516-B084-E9266725C9E4}"/>
    <cellStyle name="Percent 10 9 2 4 2" xfId="27870" xr:uid="{A3B53DB5-1C2C-4D10-A11D-A9FF8CCB59DB}"/>
    <cellStyle name="Percent 10 9 2 5" xfId="19422" xr:uid="{F3FFF034-E6AC-407F-AB5B-6FB161AB0032}"/>
    <cellStyle name="Percent 10 9 3" xfId="3536" xr:uid="{29781F4E-E123-44F9-AC29-E3F38D8AF340}"/>
    <cellStyle name="Percent 10 9 3 2" xfId="7762" xr:uid="{51AAA4E5-FC45-4620-82E9-A9CE5F5CA360}"/>
    <cellStyle name="Percent 10 9 3 2 2" xfId="16210" xr:uid="{299363CE-68C9-4FED-9DA9-248689D70711}"/>
    <cellStyle name="Percent 10 9 3 2 2 2" xfId="33150" xr:uid="{29289458-9F96-4222-8796-84BD9C0996BA}"/>
    <cellStyle name="Percent 10 9 3 2 3" xfId="24702" xr:uid="{EB9D7518-5C9A-4409-B9C1-B644835B302E}"/>
    <cellStyle name="Percent 10 9 3 3" xfId="11986" xr:uid="{613E8B43-62B7-498A-A74B-82D1662FC385}"/>
    <cellStyle name="Percent 10 9 3 3 2" xfId="28926" xr:uid="{D99AE78C-21AF-4993-BE60-6F01DCB5B288}"/>
    <cellStyle name="Percent 10 9 3 4" xfId="20478" xr:uid="{E8050CF1-986C-411F-AD1D-0D55C0397C35}"/>
    <cellStyle name="Percent 10 9 4" xfId="5650" xr:uid="{88EB6E1A-AB4C-4BD1-9332-F3A193EC3587}"/>
    <cellStyle name="Percent 10 9 4 2" xfId="14098" xr:uid="{55ED9904-F46C-4697-B0A0-8B9714DF3737}"/>
    <cellStyle name="Percent 10 9 4 2 2" xfId="31038" xr:uid="{A8EB2F3E-CA7D-47AD-BF71-F8616D766034}"/>
    <cellStyle name="Percent 10 9 4 3" xfId="22590" xr:uid="{4918DD86-C001-4CF5-A30C-E4D6507F10B0}"/>
    <cellStyle name="Percent 10 9 5" xfId="9874" xr:uid="{5410E391-E0D7-4302-AA47-9E8CAEDA3EFD}"/>
    <cellStyle name="Percent 10 9 5 2" xfId="26814" xr:uid="{300AA14E-0A1C-4901-AF55-4D04A2D7742A}"/>
    <cellStyle name="Percent 10 9 6" xfId="18366" xr:uid="{7B99680B-BE96-4C9E-ADB8-36CF1AE73F09}"/>
    <cellStyle name="Percent 11" xfId="440" xr:uid="{E5DCAD4E-2AF2-4FFE-8EAC-E0803E35DA7B}"/>
    <cellStyle name="Percent 11 10" xfId="1606" xr:uid="{D40C16CC-C718-429B-A2FB-377C611233CE}"/>
    <cellStyle name="Percent 11 10 2" xfId="3718" xr:uid="{7F0C859A-D1AD-453C-A402-72841FBC9DA3}"/>
    <cellStyle name="Percent 11 10 2 2" xfId="7944" xr:uid="{C2D75959-3E70-457B-BC12-BDB5032F2CEF}"/>
    <cellStyle name="Percent 11 10 2 2 2" xfId="16392" xr:uid="{BCF873BE-AE1F-48FA-878A-070CF15820F2}"/>
    <cellStyle name="Percent 11 10 2 2 2 2" xfId="33332" xr:uid="{53D32CE6-4C61-459E-9F24-95FE9B873DAA}"/>
    <cellStyle name="Percent 11 10 2 2 3" xfId="24884" xr:uid="{AD3558B1-5C51-45C9-8D8D-F89F50C66DD5}"/>
    <cellStyle name="Percent 11 10 2 3" xfId="12168" xr:uid="{C766FF8E-449D-4BF9-ABF6-730D180F2405}"/>
    <cellStyle name="Percent 11 10 2 3 2" xfId="29108" xr:uid="{75AA0AC3-7333-4BD7-AB06-F1F34130ADF8}"/>
    <cellStyle name="Percent 11 10 2 4" xfId="20660" xr:uid="{0B2B6BD1-9087-4B30-A19D-DB4652BD6A71}"/>
    <cellStyle name="Percent 11 10 3" xfId="5832" xr:uid="{05DB4648-6593-4EF1-A9D5-AAC05549E6E7}"/>
    <cellStyle name="Percent 11 10 3 2" xfId="14280" xr:uid="{4CDB8E46-3D5B-4D43-A840-75A52246275E}"/>
    <cellStyle name="Percent 11 10 3 2 2" xfId="31220" xr:uid="{2A13F787-73FC-41EF-BD76-912508984B5C}"/>
    <cellStyle name="Percent 11 10 3 3" xfId="22772" xr:uid="{05D1BB64-F86C-4647-BED3-5D867B720629}"/>
    <cellStyle name="Percent 11 10 4" xfId="10056" xr:uid="{F9E25628-8B12-4C6F-B379-5C3239C83A3C}"/>
    <cellStyle name="Percent 11 10 4 2" xfId="26996" xr:uid="{BAC37278-5A15-4DEB-9F3B-AD5721D20935}"/>
    <cellStyle name="Percent 11 10 5" xfId="18548" xr:uid="{B71CA63B-DE0E-4982-A50B-C3F95E036B40}"/>
    <cellStyle name="Percent 11 11" xfId="2662" xr:uid="{46E202DD-A045-4EF2-BD4D-E4F2B2097B1A}"/>
    <cellStyle name="Percent 11 11 2" xfId="6888" xr:uid="{C7271D9B-D488-4BCE-A86C-17C46A57987A}"/>
    <cellStyle name="Percent 11 11 2 2" xfId="15336" xr:uid="{E1215CD2-898F-4927-BF77-DD954B9D3187}"/>
    <cellStyle name="Percent 11 11 2 2 2" xfId="32276" xr:uid="{57965A91-03C3-4690-899D-137C719169C2}"/>
    <cellStyle name="Percent 11 11 2 3" xfId="23828" xr:uid="{270E34F1-C4A6-4BDC-B1F3-7F6B6813E8EE}"/>
    <cellStyle name="Percent 11 11 3" xfId="11112" xr:uid="{366E256B-7F92-4487-91B8-43CFC807B933}"/>
    <cellStyle name="Percent 11 11 3 2" xfId="28052" xr:uid="{3073BEE5-60D5-47DE-ACD7-823B9744C5C6}"/>
    <cellStyle name="Percent 11 11 4" xfId="19604" xr:uid="{139A3B2D-B607-4EEC-AF4A-DB4FCBEE3E70}"/>
    <cellStyle name="Percent 11 12" xfId="4775" xr:uid="{848FCC91-453B-42A8-9ED9-920024D15C2F}"/>
    <cellStyle name="Percent 11 12 2" xfId="13224" xr:uid="{DA2873CC-CF37-4E68-B65A-2F1B8C15A053}"/>
    <cellStyle name="Percent 11 12 2 2" xfId="30164" xr:uid="{AC9A2172-F9D1-4DA3-A6F0-3DAEB1080328}"/>
    <cellStyle name="Percent 11 12 3" xfId="21716" xr:uid="{36584E5B-9C2D-46C3-AF78-3F5E8582158B}"/>
    <cellStyle name="Percent 11 13" xfId="9000" xr:uid="{141437F9-80C0-45A1-AA9A-C072D600C80C}"/>
    <cellStyle name="Percent 11 13 2" xfId="25940" xr:uid="{732125C9-85B1-474E-A7E8-4FE8CEBCCB7A}"/>
    <cellStyle name="Percent 11 14" xfId="17492" xr:uid="{4DDEBF88-B756-44E7-90EA-5FF317A8539C}"/>
    <cellStyle name="Percent 11 2" xfId="441" xr:uid="{21C912C0-BA76-47CD-A286-1AA56AAE405F}"/>
    <cellStyle name="Percent 11 2 10" xfId="4776" xr:uid="{819EB185-BAC5-4758-A821-CFAB041BA1E2}"/>
    <cellStyle name="Percent 11 2 10 2" xfId="13225" xr:uid="{E48D9748-005D-4ED9-89D6-1289A18134F7}"/>
    <cellStyle name="Percent 11 2 10 2 2" xfId="30165" xr:uid="{E154887E-B460-4D8D-AABC-6F168BF4B6D5}"/>
    <cellStyle name="Percent 11 2 10 3" xfId="21717" xr:uid="{B6601B0A-935E-4674-A337-C058EFDBD036}"/>
    <cellStyle name="Percent 11 2 11" xfId="9001" xr:uid="{6ADE81BD-91CC-4442-9FB4-CD7C79253027}"/>
    <cellStyle name="Percent 11 2 11 2" xfId="25941" xr:uid="{EE9CAFA1-35E2-4C3B-B48A-287222122D82}"/>
    <cellStyle name="Percent 11 2 12" xfId="17493" xr:uid="{CA7DC02C-406F-4347-A08C-3BB850041DFA}"/>
    <cellStyle name="Percent 11 2 2" xfId="442" xr:uid="{25B606D8-C332-4506-9F23-15ED362A0B99}"/>
    <cellStyle name="Percent 11 2 2 10" xfId="17494" xr:uid="{789F2BBC-6D17-43F0-A200-A82EF9D48C8C}"/>
    <cellStyle name="Percent 11 2 2 2" xfId="722" xr:uid="{98C0E9A8-19A2-4FAB-8EEB-A0D51FA3F4FD}"/>
    <cellStyle name="Percent 11 2 2 2 2" xfId="1074" xr:uid="{DD2C1C74-8101-474C-9901-32AD237D0B32}"/>
    <cellStyle name="Percent 11 2 2 2 2 2" xfId="2136" xr:uid="{4A7A0C78-FB7C-4806-920F-6E465DBB7932}"/>
    <cellStyle name="Percent 11 2 2 2 2 2 2" xfId="4248" xr:uid="{09C38757-6148-4EC5-A3F4-0887176AAA38}"/>
    <cellStyle name="Percent 11 2 2 2 2 2 2 2" xfId="8474" xr:uid="{B1776DB0-A877-4F2B-B127-A14A53F94209}"/>
    <cellStyle name="Percent 11 2 2 2 2 2 2 2 2" xfId="16922" xr:uid="{9E8DA9E2-53D7-41C3-9C43-BE9571FD4BFC}"/>
    <cellStyle name="Percent 11 2 2 2 2 2 2 2 2 2" xfId="33862" xr:uid="{ED7A633A-32D7-4CBD-BD76-CFF86740BA15}"/>
    <cellStyle name="Percent 11 2 2 2 2 2 2 2 3" xfId="25414" xr:uid="{B041B7B7-2069-474E-AB09-E14814863C63}"/>
    <cellStyle name="Percent 11 2 2 2 2 2 2 3" xfId="12698" xr:uid="{EFCEFB65-F882-4DA0-977E-3EB8B29C2B1A}"/>
    <cellStyle name="Percent 11 2 2 2 2 2 2 3 2" xfId="29638" xr:uid="{97D0A767-9696-422E-B068-909181CC5F74}"/>
    <cellStyle name="Percent 11 2 2 2 2 2 2 4" xfId="21190" xr:uid="{04EA0F4F-95A8-4180-9D75-2ECE41CEA023}"/>
    <cellStyle name="Percent 11 2 2 2 2 2 3" xfId="6362" xr:uid="{BE8DEC3F-935E-44CE-92E9-7BED755D9F9F}"/>
    <cellStyle name="Percent 11 2 2 2 2 2 3 2" xfId="14810" xr:uid="{A39BFCAB-A271-4B39-94CB-03AB834D8B8E}"/>
    <cellStyle name="Percent 11 2 2 2 2 2 3 2 2" xfId="31750" xr:uid="{207D9CDC-FC75-44C6-A5DF-E9BF0741075D}"/>
    <cellStyle name="Percent 11 2 2 2 2 2 3 3" xfId="23302" xr:uid="{6E486EC1-21B3-420F-BC75-3D28AD7DC5D8}"/>
    <cellStyle name="Percent 11 2 2 2 2 2 4" xfId="10586" xr:uid="{55F5C611-4BAE-41D3-8761-A94911218560}"/>
    <cellStyle name="Percent 11 2 2 2 2 2 4 2" xfId="27526" xr:uid="{CB3E9E85-00D8-491E-BF0C-D092ECD564DA}"/>
    <cellStyle name="Percent 11 2 2 2 2 2 5" xfId="19078" xr:uid="{F8E539B9-E6F1-481A-BA75-C72F4ECFF415}"/>
    <cellStyle name="Percent 11 2 2 2 2 3" xfId="3192" xr:uid="{67F89B91-B796-4DB3-ADD8-BDA12014DE35}"/>
    <cellStyle name="Percent 11 2 2 2 2 3 2" xfId="7418" xr:uid="{A65B53B7-BE25-4CC8-96E7-955224D490F2}"/>
    <cellStyle name="Percent 11 2 2 2 2 3 2 2" xfId="15866" xr:uid="{15583228-8B4D-41CC-A61F-E62C6FE11687}"/>
    <cellStyle name="Percent 11 2 2 2 2 3 2 2 2" xfId="32806" xr:uid="{4BBDB609-29D4-41C4-AC34-FA3F962E12F6}"/>
    <cellStyle name="Percent 11 2 2 2 2 3 2 3" xfId="24358" xr:uid="{15793BCC-8FFD-411E-9053-2C8AF7191B8F}"/>
    <cellStyle name="Percent 11 2 2 2 2 3 3" xfId="11642" xr:uid="{701145A8-3CD8-4DA1-8045-08661E70F159}"/>
    <cellStyle name="Percent 11 2 2 2 2 3 3 2" xfId="28582" xr:uid="{D41D1E52-5881-40CD-85A4-EA3ED6BAA2A4}"/>
    <cellStyle name="Percent 11 2 2 2 2 3 4" xfId="20134" xr:uid="{97CA1B24-F6C5-46D2-B06F-A0713C7EE236}"/>
    <cellStyle name="Percent 11 2 2 2 2 4" xfId="5306" xr:uid="{503DA94F-913F-478C-B4E0-C37372214A98}"/>
    <cellStyle name="Percent 11 2 2 2 2 4 2" xfId="13754" xr:uid="{6B9BA567-DA39-4A6C-84AB-069C72CB75D1}"/>
    <cellStyle name="Percent 11 2 2 2 2 4 2 2" xfId="30694" xr:uid="{BE7C3C44-AD7B-493F-9279-7021D80CADE5}"/>
    <cellStyle name="Percent 11 2 2 2 2 4 3" xfId="22246" xr:uid="{4C370D1B-980D-4D27-9253-F4BF0412234C}"/>
    <cellStyle name="Percent 11 2 2 2 2 5" xfId="9530" xr:uid="{A798D481-DF7B-403A-8579-7941985159E0}"/>
    <cellStyle name="Percent 11 2 2 2 2 5 2" xfId="26470" xr:uid="{43272684-A619-421D-9F5B-60C3AF7D3E2B}"/>
    <cellStyle name="Percent 11 2 2 2 2 6" xfId="18022" xr:uid="{3828F095-D1D7-4478-9B14-B43372868664}"/>
    <cellStyle name="Percent 11 2 2 2 3" xfId="1784" xr:uid="{2C506747-B9AC-4A2B-90AE-A51C4BC8429E}"/>
    <cellStyle name="Percent 11 2 2 2 3 2" xfId="3896" xr:uid="{C6FB69C9-58A4-420F-AA98-3FC67324165A}"/>
    <cellStyle name="Percent 11 2 2 2 3 2 2" xfId="8122" xr:uid="{16B0E932-095A-4B86-81FA-3EE6C6DD40F3}"/>
    <cellStyle name="Percent 11 2 2 2 3 2 2 2" xfId="16570" xr:uid="{CCF024CE-07A2-47FD-B68E-DCA0FBC82B16}"/>
    <cellStyle name="Percent 11 2 2 2 3 2 2 2 2" xfId="33510" xr:uid="{C3905D7C-7DE2-4B29-9A45-1979C36515C4}"/>
    <cellStyle name="Percent 11 2 2 2 3 2 2 3" xfId="25062" xr:uid="{E48DED20-C288-4E41-BFEF-786B46FFD05E}"/>
    <cellStyle name="Percent 11 2 2 2 3 2 3" xfId="12346" xr:uid="{5D72E57C-820B-4823-BD66-2DE1B8A54503}"/>
    <cellStyle name="Percent 11 2 2 2 3 2 3 2" xfId="29286" xr:uid="{E9C58322-FE49-49DA-A852-096FD4F99135}"/>
    <cellStyle name="Percent 11 2 2 2 3 2 4" xfId="20838" xr:uid="{507669D3-AC93-4F06-B8E0-CC369ECE5ED4}"/>
    <cellStyle name="Percent 11 2 2 2 3 3" xfId="6010" xr:uid="{FD08B554-C7AD-4E3F-A810-8C57E0F603BE}"/>
    <cellStyle name="Percent 11 2 2 2 3 3 2" xfId="14458" xr:uid="{28159C2A-FEDA-4E72-BC21-A55CCFC2D309}"/>
    <cellStyle name="Percent 11 2 2 2 3 3 2 2" xfId="31398" xr:uid="{1CCBD44A-BDF0-419F-A94E-5DAA77FB3525}"/>
    <cellStyle name="Percent 11 2 2 2 3 3 3" xfId="22950" xr:uid="{0C607362-2328-43EF-94A5-17B3A9322606}"/>
    <cellStyle name="Percent 11 2 2 2 3 4" xfId="10234" xr:uid="{EE17F907-B5DF-4965-B8BD-95926A4190FB}"/>
    <cellStyle name="Percent 11 2 2 2 3 4 2" xfId="27174" xr:uid="{A0CAA8AB-587A-4CFE-B931-EA948711D603}"/>
    <cellStyle name="Percent 11 2 2 2 3 5" xfId="18726" xr:uid="{7A6D118C-8A8A-43C8-B9A7-7F75729ABCCB}"/>
    <cellStyle name="Percent 11 2 2 2 4" xfId="2840" xr:uid="{6904AF8A-9D92-44F2-A2D2-864871CDA1CD}"/>
    <cellStyle name="Percent 11 2 2 2 4 2" xfId="7066" xr:uid="{6A261CD7-1034-4262-A4B9-2E92D3A349BC}"/>
    <cellStyle name="Percent 11 2 2 2 4 2 2" xfId="15514" xr:uid="{84346F3B-A979-46EF-B1C4-0BB0AE9CE14E}"/>
    <cellStyle name="Percent 11 2 2 2 4 2 2 2" xfId="32454" xr:uid="{A6A48B4E-32EE-490A-8FBE-9BEA2971CCC7}"/>
    <cellStyle name="Percent 11 2 2 2 4 2 3" xfId="24006" xr:uid="{AA06C224-5A4E-408D-88E1-D066A77ABACB}"/>
    <cellStyle name="Percent 11 2 2 2 4 3" xfId="11290" xr:uid="{6C51555F-453B-4609-BB99-2EF69B724FE2}"/>
    <cellStyle name="Percent 11 2 2 2 4 3 2" xfId="28230" xr:uid="{829C06EC-127F-4DC4-BD77-87EE4F64717C}"/>
    <cellStyle name="Percent 11 2 2 2 4 4" xfId="19782" xr:uid="{F608F212-814D-4FE7-A203-0B36D59B5C4A}"/>
    <cellStyle name="Percent 11 2 2 2 5" xfId="4954" xr:uid="{206A4D5D-9F47-497C-B3B5-A2EB5F81B1B8}"/>
    <cellStyle name="Percent 11 2 2 2 5 2" xfId="13402" xr:uid="{1217C204-BFA2-4EBB-98EB-20DFAE89AA6C}"/>
    <cellStyle name="Percent 11 2 2 2 5 2 2" xfId="30342" xr:uid="{72CF36B1-B16D-4DD5-9611-94A7BD0A1AEC}"/>
    <cellStyle name="Percent 11 2 2 2 5 3" xfId="21894" xr:uid="{936A0DB1-62A1-4B23-9D45-4667DC2A6C71}"/>
    <cellStyle name="Percent 11 2 2 2 6" xfId="9178" xr:uid="{1412A513-2903-4660-B205-87012BE7F1E2}"/>
    <cellStyle name="Percent 11 2 2 2 6 2" xfId="26118" xr:uid="{CBDE0872-52B8-4E55-A14C-FB442FFFB4D7}"/>
    <cellStyle name="Percent 11 2 2 2 7" xfId="17670" xr:uid="{3E5FA53E-907F-4484-8007-FC703C5D5AEC}"/>
    <cellStyle name="Percent 11 2 2 3" xfId="898" xr:uid="{7BEAEA89-6D76-42A5-85DC-3B65FFAEE9CE}"/>
    <cellStyle name="Percent 11 2 2 3 2" xfId="1960" xr:uid="{E3ADF928-F9A6-47CB-ADF6-82FC4E5F0168}"/>
    <cellStyle name="Percent 11 2 2 3 2 2" xfId="4072" xr:uid="{574040A5-C7E1-411C-8AA0-112B6BB3DBB5}"/>
    <cellStyle name="Percent 11 2 2 3 2 2 2" xfId="8298" xr:uid="{AE08FED4-A23A-44E5-AC20-619E25ADD893}"/>
    <cellStyle name="Percent 11 2 2 3 2 2 2 2" xfId="16746" xr:uid="{1011EBE3-C9D9-4AC5-9490-0707E2D20F49}"/>
    <cellStyle name="Percent 11 2 2 3 2 2 2 2 2" xfId="33686" xr:uid="{8B7781AB-B961-4D6E-8516-6AB88E992425}"/>
    <cellStyle name="Percent 11 2 2 3 2 2 2 3" xfId="25238" xr:uid="{132F3888-4CD1-4659-84E9-766BC797E22A}"/>
    <cellStyle name="Percent 11 2 2 3 2 2 3" xfId="12522" xr:uid="{391E095A-3429-4D0F-9E04-A30CF57A5109}"/>
    <cellStyle name="Percent 11 2 2 3 2 2 3 2" xfId="29462" xr:uid="{32F8F8AA-C2E8-41FA-A812-2A96A080D637}"/>
    <cellStyle name="Percent 11 2 2 3 2 2 4" xfId="21014" xr:uid="{68E476A5-FDEC-4402-ABD3-0DA3E70036F2}"/>
    <cellStyle name="Percent 11 2 2 3 2 3" xfId="6186" xr:uid="{8FB533EB-7C7C-4B69-8659-06AA43C70F77}"/>
    <cellStyle name="Percent 11 2 2 3 2 3 2" xfId="14634" xr:uid="{D13AF11D-1E41-4C3F-B44C-DD3B144D1BF6}"/>
    <cellStyle name="Percent 11 2 2 3 2 3 2 2" xfId="31574" xr:uid="{F5F2A8F4-D1DE-44A7-B172-6559C1833272}"/>
    <cellStyle name="Percent 11 2 2 3 2 3 3" xfId="23126" xr:uid="{C923235F-8DFF-4D08-9A7A-2208DEF1327F}"/>
    <cellStyle name="Percent 11 2 2 3 2 4" xfId="10410" xr:uid="{EB5122FC-74E5-4E53-8060-C5BC0938B1EB}"/>
    <cellStyle name="Percent 11 2 2 3 2 4 2" xfId="27350" xr:uid="{B17491EF-69C2-4F26-8BC2-D526C19AEDC2}"/>
    <cellStyle name="Percent 11 2 2 3 2 5" xfId="18902" xr:uid="{8CB8675A-636E-4979-87DA-B6E67C96BC41}"/>
    <cellStyle name="Percent 11 2 2 3 3" xfId="3016" xr:uid="{8DEA9881-C356-451B-9314-D5A0FC38F218}"/>
    <cellStyle name="Percent 11 2 2 3 3 2" xfId="7242" xr:uid="{E2F13395-72C6-4851-9F64-614DE601AB28}"/>
    <cellStyle name="Percent 11 2 2 3 3 2 2" xfId="15690" xr:uid="{F558447D-432A-4526-8153-6C0BB8B6A1BE}"/>
    <cellStyle name="Percent 11 2 2 3 3 2 2 2" xfId="32630" xr:uid="{395016E1-7D69-4E8D-BC97-1E1E6C68A9EF}"/>
    <cellStyle name="Percent 11 2 2 3 3 2 3" xfId="24182" xr:uid="{F7DF7D10-99EB-41F4-809A-E9DCBC060A2B}"/>
    <cellStyle name="Percent 11 2 2 3 3 3" xfId="11466" xr:uid="{0FE88070-680D-4B98-8656-F25719602660}"/>
    <cellStyle name="Percent 11 2 2 3 3 3 2" xfId="28406" xr:uid="{B08259C9-8AD4-4D6D-A2D4-62F33DA69301}"/>
    <cellStyle name="Percent 11 2 2 3 3 4" xfId="19958" xr:uid="{BD5CDCA5-D3BA-45CA-85F7-4F66CCF39E54}"/>
    <cellStyle name="Percent 11 2 2 3 4" xfId="5130" xr:uid="{AB007F1A-2E66-42B2-9DBA-A7B626152516}"/>
    <cellStyle name="Percent 11 2 2 3 4 2" xfId="13578" xr:uid="{8AA98308-B9BE-46D0-B84A-4679BDEF1206}"/>
    <cellStyle name="Percent 11 2 2 3 4 2 2" xfId="30518" xr:uid="{9EF9C874-CCB1-4FC3-B130-976E00BC7ED1}"/>
    <cellStyle name="Percent 11 2 2 3 4 3" xfId="22070" xr:uid="{3DC7D2CD-6D33-4C85-8EAE-61C9B705A6E0}"/>
    <cellStyle name="Percent 11 2 2 3 5" xfId="9354" xr:uid="{99EBDD28-62FE-40CC-896E-7F6D81E2056D}"/>
    <cellStyle name="Percent 11 2 2 3 5 2" xfId="26294" xr:uid="{BAE4DC92-8141-4ECF-9452-490B71C71F32}"/>
    <cellStyle name="Percent 11 2 2 3 6" xfId="17846" xr:uid="{8D509D19-1335-4A2C-ADD1-C92EED8B2722}"/>
    <cellStyle name="Percent 11 2 2 4" xfId="1250" xr:uid="{E1365805-57A3-49C5-B915-A7B32EEAB03E}"/>
    <cellStyle name="Percent 11 2 2 4 2" xfId="2312" xr:uid="{87D74FC7-7A26-4BB4-BAEA-B33AE6831E21}"/>
    <cellStyle name="Percent 11 2 2 4 2 2" xfId="4424" xr:uid="{708987B0-82F3-43C6-975A-37A2A80F18DE}"/>
    <cellStyle name="Percent 11 2 2 4 2 2 2" xfId="8650" xr:uid="{26D9F6CE-6193-4A31-A5E5-34386EC0530B}"/>
    <cellStyle name="Percent 11 2 2 4 2 2 2 2" xfId="17098" xr:uid="{0F2C2546-8B19-49C4-A832-0E328A0D38B3}"/>
    <cellStyle name="Percent 11 2 2 4 2 2 2 2 2" xfId="34038" xr:uid="{7716B85A-9AE5-445C-B2C5-A8C1FBF5099F}"/>
    <cellStyle name="Percent 11 2 2 4 2 2 2 3" xfId="25590" xr:uid="{0052D941-33BE-495A-8810-8011DB0C5449}"/>
    <cellStyle name="Percent 11 2 2 4 2 2 3" xfId="12874" xr:uid="{DB3E2F99-9709-4B9A-8753-DBF3721CF261}"/>
    <cellStyle name="Percent 11 2 2 4 2 2 3 2" xfId="29814" xr:uid="{F3C47B65-2B69-4B88-A4F8-1B47BC7A0D3E}"/>
    <cellStyle name="Percent 11 2 2 4 2 2 4" xfId="21366" xr:uid="{0F584F4F-6BAD-4121-B97B-64011C229792}"/>
    <cellStyle name="Percent 11 2 2 4 2 3" xfId="6538" xr:uid="{BC353517-340E-4454-8440-8D5D52EACD5F}"/>
    <cellStyle name="Percent 11 2 2 4 2 3 2" xfId="14986" xr:uid="{754FD886-216F-4F25-82AB-2D319B8ACE8F}"/>
    <cellStyle name="Percent 11 2 2 4 2 3 2 2" xfId="31926" xr:uid="{C08A500C-6970-4150-BFA0-E975BDB1162F}"/>
    <cellStyle name="Percent 11 2 2 4 2 3 3" xfId="23478" xr:uid="{1EA77B00-00EA-4643-9857-80B1380AE63D}"/>
    <cellStyle name="Percent 11 2 2 4 2 4" xfId="10762" xr:uid="{657ACA8D-5AE5-4699-B4DA-9EC283D7860B}"/>
    <cellStyle name="Percent 11 2 2 4 2 4 2" xfId="27702" xr:uid="{AD4EBC25-D0D6-4665-BAE6-06FB6AF70BC2}"/>
    <cellStyle name="Percent 11 2 2 4 2 5" xfId="19254" xr:uid="{918B8DF2-65B0-4987-9826-EEE85658673B}"/>
    <cellStyle name="Percent 11 2 2 4 3" xfId="3368" xr:uid="{5E34D9B2-383C-4B79-A46E-40910611FC99}"/>
    <cellStyle name="Percent 11 2 2 4 3 2" xfId="7594" xr:uid="{1C917506-0ED7-4A21-A9B6-B7DFC1DFDDEC}"/>
    <cellStyle name="Percent 11 2 2 4 3 2 2" xfId="16042" xr:uid="{9DC04C08-525B-4FE8-8704-2F267A670AE9}"/>
    <cellStyle name="Percent 11 2 2 4 3 2 2 2" xfId="32982" xr:uid="{43DE0713-46B8-4E50-A635-6941D69EEB39}"/>
    <cellStyle name="Percent 11 2 2 4 3 2 3" xfId="24534" xr:uid="{3160B7D4-F543-4D32-B67A-B9500F09F32B}"/>
    <cellStyle name="Percent 11 2 2 4 3 3" xfId="11818" xr:uid="{6FE80974-9629-4131-B7F1-96664CFB295B}"/>
    <cellStyle name="Percent 11 2 2 4 3 3 2" xfId="28758" xr:uid="{D4F35663-130D-4153-BBDF-1BF03EC7B9EE}"/>
    <cellStyle name="Percent 11 2 2 4 3 4" xfId="20310" xr:uid="{793FCD4B-E3F4-4340-AB4D-C377A4F26A25}"/>
    <cellStyle name="Percent 11 2 2 4 4" xfId="5482" xr:uid="{D6963079-70F6-41FD-872D-5AE4BBD3C457}"/>
    <cellStyle name="Percent 11 2 2 4 4 2" xfId="13930" xr:uid="{44E479FF-E68F-45FC-A891-5CD0D87862A5}"/>
    <cellStyle name="Percent 11 2 2 4 4 2 2" xfId="30870" xr:uid="{E7456FDB-0233-40B5-BBD7-CF18675485CE}"/>
    <cellStyle name="Percent 11 2 2 4 4 3" xfId="22422" xr:uid="{2C842E6C-FDD5-4E29-A386-2F406BF2C3E3}"/>
    <cellStyle name="Percent 11 2 2 4 5" xfId="9706" xr:uid="{FA380DCF-1C9F-470D-9A37-01168C403848}"/>
    <cellStyle name="Percent 11 2 2 4 5 2" xfId="26646" xr:uid="{B68C8849-88E2-4117-A819-8A526CADECEC}"/>
    <cellStyle name="Percent 11 2 2 4 6" xfId="18198" xr:uid="{0C9EF4BE-DC0F-45E4-9589-F205CCE55757}"/>
    <cellStyle name="Percent 11 2 2 5" xfId="1432" xr:uid="{934BDBDE-80B4-4B6D-B5FA-271F436DFBF8}"/>
    <cellStyle name="Percent 11 2 2 5 2" xfId="2488" xr:uid="{5E507224-BF08-46C1-B1D2-0A040A5A21F0}"/>
    <cellStyle name="Percent 11 2 2 5 2 2" xfId="4600" xr:uid="{568C8678-A363-43E6-99B0-A2FB8A4D1CBC}"/>
    <cellStyle name="Percent 11 2 2 5 2 2 2" xfId="8826" xr:uid="{33D3D3F9-5D98-4E92-8C30-E4C2486D70D5}"/>
    <cellStyle name="Percent 11 2 2 5 2 2 2 2" xfId="17274" xr:uid="{FC777B77-F4AD-4A35-A648-F2ABFF5A5A23}"/>
    <cellStyle name="Percent 11 2 2 5 2 2 2 2 2" xfId="34214" xr:uid="{DD722795-FDFA-4EC5-B5CB-90B17825B238}"/>
    <cellStyle name="Percent 11 2 2 5 2 2 2 3" xfId="25766" xr:uid="{3EAF1C3D-74FA-4683-A0AE-C2DCA4C35C82}"/>
    <cellStyle name="Percent 11 2 2 5 2 2 3" xfId="13050" xr:uid="{0A41A6DA-D5D7-4590-BC58-E7ED7638789B}"/>
    <cellStyle name="Percent 11 2 2 5 2 2 3 2" xfId="29990" xr:uid="{BE1F8B18-D2E2-42EA-86A5-1442B4ADEC29}"/>
    <cellStyle name="Percent 11 2 2 5 2 2 4" xfId="21542" xr:uid="{C149ED71-1531-4CBA-A554-3B256A146A85}"/>
    <cellStyle name="Percent 11 2 2 5 2 3" xfId="6714" xr:uid="{E0D1A5B3-03FC-49FE-A0C6-A13D2C65A417}"/>
    <cellStyle name="Percent 11 2 2 5 2 3 2" xfId="15162" xr:uid="{C1A73C38-CFEF-4243-930D-F89DC8B553F4}"/>
    <cellStyle name="Percent 11 2 2 5 2 3 2 2" xfId="32102" xr:uid="{F28161C3-CF2E-4CF6-9673-9733AB61AF25}"/>
    <cellStyle name="Percent 11 2 2 5 2 3 3" xfId="23654" xr:uid="{E3BD88E6-9B88-4B05-A3F8-51811CA04C0E}"/>
    <cellStyle name="Percent 11 2 2 5 2 4" xfId="10938" xr:uid="{88DFBAC8-A112-4342-981E-49839E5337CD}"/>
    <cellStyle name="Percent 11 2 2 5 2 4 2" xfId="27878" xr:uid="{CB18DBAC-2BFF-4209-B567-D33265A26337}"/>
    <cellStyle name="Percent 11 2 2 5 2 5" xfId="19430" xr:uid="{9DF2C11D-75D3-4335-9C24-872439557D82}"/>
    <cellStyle name="Percent 11 2 2 5 3" xfId="3544" xr:uid="{DBE78FD0-96C3-49C2-997E-39C31F6C2322}"/>
    <cellStyle name="Percent 11 2 2 5 3 2" xfId="7770" xr:uid="{ABF08D6C-690F-4B48-8A89-384A44352383}"/>
    <cellStyle name="Percent 11 2 2 5 3 2 2" xfId="16218" xr:uid="{79B8912B-C869-4956-A1F6-B9743EF08B65}"/>
    <cellStyle name="Percent 11 2 2 5 3 2 2 2" xfId="33158" xr:uid="{17C400D3-F7FF-4DB3-9CE4-DB8828352479}"/>
    <cellStyle name="Percent 11 2 2 5 3 2 3" xfId="24710" xr:uid="{E09EA59C-BA2D-46F2-AB32-9E58D4835CF1}"/>
    <cellStyle name="Percent 11 2 2 5 3 3" xfId="11994" xr:uid="{BD73B147-BD3F-4D62-9E00-9E576C96BFF2}"/>
    <cellStyle name="Percent 11 2 2 5 3 3 2" xfId="28934" xr:uid="{2B59DFC6-87B9-454A-B9A0-F12827DDD1C1}"/>
    <cellStyle name="Percent 11 2 2 5 3 4" xfId="20486" xr:uid="{767402DD-4391-455F-9D7F-D8E06EEE2D23}"/>
    <cellStyle name="Percent 11 2 2 5 4" xfId="5658" xr:uid="{EB130A75-DF84-4CD0-839D-7357CBF28185}"/>
    <cellStyle name="Percent 11 2 2 5 4 2" xfId="14106" xr:uid="{297A6658-F2AA-48C5-ACDF-C490E119BA01}"/>
    <cellStyle name="Percent 11 2 2 5 4 2 2" xfId="31046" xr:uid="{FE26551A-E97E-4BA5-8D36-150B8208E8EF}"/>
    <cellStyle name="Percent 11 2 2 5 4 3" xfId="22598" xr:uid="{020F5784-62E2-4859-8AED-DA8C9DABCF50}"/>
    <cellStyle name="Percent 11 2 2 5 5" xfId="9882" xr:uid="{14AD99DE-DC75-4A20-842C-C5BBA6228043}"/>
    <cellStyle name="Percent 11 2 2 5 5 2" xfId="26822" xr:uid="{793B99BF-F082-4D25-8ABA-72705BDBF17A}"/>
    <cellStyle name="Percent 11 2 2 5 6" xfId="18374" xr:uid="{73F7661C-E91A-4CFB-A14C-0F445312CE5B}"/>
    <cellStyle name="Percent 11 2 2 6" xfId="1608" xr:uid="{B1608810-FA9C-4BA0-A50F-06BDF7AFFD38}"/>
    <cellStyle name="Percent 11 2 2 6 2" xfId="3720" xr:uid="{22DC1C55-469D-46E3-94C0-FAAB17442FBA}"/>
    <cellStyle name="Percent 11 2 2 6 2 2" xfId="7946" xr:uid="{349FACAA-5BC1-46B9-8F61-482B1F29F30C}"/>
    <cellStyle name="Percent 11 2 2 6 2 2 2" xfId="16394" xr:uid="{CA6D279C-A5B0-4CA8-AE07-71744047C28C}"/>
    <cellStyle name="Percent 11 2 2 6 2 2 2 2" xfId="33334" xr:uid="{AF5C4D45-909E-43E8-BA8F-7BA1F0F98543}"/>
    <cellStyle name="Percent 11 2 2 6 2 2 3" xfId="24886" xr:uid="{43ACE5CD-5C57-4DF9-AB3D-07E4DBDB0F68}"/>
    <cellStyle name="Percent 11 2 2 6 2 3" xfId="12170" xr:uid="{ECE49142-3607-400B-A85D-BB871565DE68}"/>
    <cellStyle name="Percent 11 2 2 6 2 3 2" xfId="29110" xr:uid="{66B2F353-D823-47F7-800A-CAFE9860B7F9}"/>
    <cellStyle name="Percent 11 2 2 6 2 4" xfId="20662" xr:uid="{994B8628-503A-41AC-9966-918E5AFD3F5C}"/>
    <cellStyle name="Percent 11 2 2 6 3" xfId="5834" xr:uid="{A3D493E6-1CD1-48E7-860F-DA3845E01EC9}"/>
    <cellStyle name="Percent 11 2 2 6 3 2" xfId="14282" xr:uid="{98B04EED-3396-4AFF-849A-0A477546A4AA}"/>
    <cellStyle name="Percent 11 2 2 6 3 2 2" xfId="31222" xr:uid="{BB5899AA-3475-4716-AFEF-26367E0A18BE}"/>
    <cellStyle name="Percent 11 2 2 6 3 3" xfId="22774" xr:uid="{A43D6D82-A6C2-4700-BC4D-C12FBC8A2DA7}"/>
    <cellStyle name="Percent 11 2 2 6 4" xfId="10058" xr:uid="{69ED80D2-1B10-427B-A745-85BBA756AFE5}"/>
    <cellStyle name="Percent 11 2 2 6 4 2" xfId="26998" xr:uid="{23500012-17E3-47B4-BF25-623D41671491}"/>
    <cellStyle name="Percent 11 2 2 6 5" xfId="18550" xr:uid="{61979C4D-E811-4303-9D84-1575957D0F53}"/>
    <cellStyle name="Percent 11 2 2 7" xfId="2664" xr:uid="{A297A2B7-19E6-41FE-ADA1-F504B57382A1}"/>
    <cellStyle name="Percent 11 2 2 7 2" xfId="6890" xr:uid="{1FC34BC9-3CCF-4E6C-AAFA-CA02515BD5B0}"/>
    <cellStyle name="Percent 11 2 2 7 2 2" xfId="15338" xr:uid="{CEB6E1FB-4CC8-4D24-BF7D-11026468C633}"/>
    <cellStyle name="Percent 11 2 2 7 2 2 2" xfId="32278" xr:uid="{6D8F1B7F-BDD7-4634-9548-EA1860C7F674}"/>
    <cellStyle name="Percent 11 2 2 7 2 3" xfId="23830" xr:uid="{35BE7990-9009-4E82-9A42-27FBE865BBE3}"/>
    <cellStyle name="Percent 11 2 2 7 3" xfId="11114" xr:uid="{ECAE97A8-0B5F-499F-AA07-6FAF3C0550F9}"/>
    <cellStyle name="Percent 11 2 2 7 3 2" xfId="28054" xr:uid="{F98F5B73-35D4-45AB-A20D-4B64C3776311}"/>
    <cellStyle name="Percent 11 2 2 7 4" xfId="19606" xr:uid="{815298C9-7984-4C30-8F87-968DC83B6251}"/>
    <cellStyle name="Percent 11 2 2 8" xfId="4777" xr:uid="{9E3722DE-5832-4CA4-86B0-9BFE6C7E27B9}"/>
    <cellStyle name="Percent 11 2 2 8 2" xfId="13226" xr:uid="{C421FE4B-F9F4-4875-9D30-F840B1BF6DA5}"/>
    <cellStyle name="Percent 11 2 2 8 2 2" xfId="30166" xr:uid="{A7F2718E-727C-4C11-BE0B-E37B1E88F270}"/>
    <cellStyle name="Percent 11 2 2 8 3" xfId="21718" xr:uid="{34BDF675-7F1C-4682-AFC2-7A6E42D6486C}"/>
    <cellStyle name="Percent 11 2 2 9" xfId="9002" xr:uid="{E8204C6C-AB3D-479D-810F-B9F3A74B0F5D}"/>
    <cellStyle name="Percent 11 2 2 9 2" xfId="25942" xr:uid="{ACAB37D4-C829-4970-B392-4C72B8E4A3DB}"/>
    <cellStyle name="Percent 11 2 3" xfId="443" xr:uid="{E66FF4F9-8FFC-40D4-B658-1AB47AC78DCF}"/>
    <cellStyle name="Percent 11 2 3 10" xfId="17495" xr:uid="{D3820ADA-E043-49EE-810F-6C0C7E547130}"/>
    <cellStyle name="Percent 11 2 3 2" xfId="723" xr:uid="{FC633303-095A-4BC9-BDF2-21AFA73C1B2B}"/>
    <cellStyle name="Percent 11 2 3 2 2" xfId="1075" xr:uid="{59E55582-057C-4C12-9A8F-1D851C3E5EE4}"/>
    <cellStyle name="Percent 11 2 3 2 2 2" xfId="2137" xr:uid="{978B52B1-3111-4228-BA84-A7B5AE44062E}"/>
    <cellStyle name="Percent 11 2 3 2 2 2 2" xfId="4249" xr:uid="{5A537C95-7CD4-48D0-9658-34B0F62F26E9}"/>
    <cellStyle name="Percent 11 2 3 2 2 2 2 2" xfId="8475" xr:uid="{3B432150-0F7F-415C-AA31-1191865F46C1}"/>
    <cellStyle name="Percent 11 2 3 2 2 2 2 2 2" xfId="16923" xr:uid="{6296756D-0487-4C30-846F-533582730EC4}"/>
    <cellStyle name="Percent 11 2 3 2 2 2 2 2 2 2" xfId="33863" xr:uid="{53677C64-2602-40C6-98BE-A29A4152E299}"/>
    <cellStyle name="Percent 11 2 3 2 2 2 2 2 3" xfId="25415" xr:uid="{3DC50CF1-AE39-45D8-9575-0523EE0E05DC}"/>
    <cellStyle name="Percent 11 2 3 2 2 2 2 3" xfId="12699" xr:uid="{C7855064-03DF-4F8F-9B21-605900267781}"/>
    <cellStyle name="Percent 11 2 3 2 2 2 2 3 2" xfId="29639" xr:uid="{6120539D-0E71-43A5-94DE-52193D6382C6}"/>
    <cellStyle name="Percent 11 2 3 2 2 2 2 4" xfId="21191" xr:uid="{E169C7AB-7DC9-43EE-AD35-96A632B0664B}"/>
    <cellStyle name="Percent 11 2 3 2 2 2 3" xfId="6363" xr:uid="{B0B94E91-F19E-4D91-8887-FA2C3B5D8FA9}"/>
    <cellStyle name="Percent 11 2 3 2 2 2 3 2" xfId="14811" xr:uid="{F7449B8F-D49C-4A4E-B3D1-BFA643246B0B}"/>
    <cellStyle name="Percent 11 2 3 2 2 2 3 2 2" xfId="31751" xr:uid="{27D683D7-1A0B-4BAD-ACD0-445012764439}"/>
    <cellStyle name="Percent 11 2 3 2 2 2 3 3" xfId="23303" xr:uid="{2714E761-142A-440F-A427-470340ED65D8}"/>
    <cellStyle name="Percent 11 2 3 2 2 2 4" xfId="10587" xr:uid="{489880C4-7E67-4CD5-964B-DA97AE743156}"/>
    <cellStyle name="Percent 11 2 3 2 2 2 4 2" xfId="27527" xr:uid="{98A8BE3D-123A-4739-8B7A-2CCB23494546}"/>
    <cellStyle name="Percent 11 2 3 2 2 2 5" xfId="19079" xr:uid="{F5B6F398-696F-4DBF-ADDD-D09830415A00}"/>
    <cellStyle name="Percent 11 2 3 2 2 3" xfId="3193" xr:uid="{9E34315B-5FAD-4AAA-B008-9C8AB7F9216B}"/>
    <cellStyle name="Percent 11 2 3 2 2 3 2" xfId="7419" xr:uid="{E15120C7-F649-45F4-9812-3C1799E72688}"/>
    <cellStyle name="Percent 11 2 3 2 2 3 2 2" xfId="15867" xr:uid="{5BCBFCCB-B793-4842-967A-73AE369C11AF}"/>
    <cellStyle name="Percent 11 2 3 2 2 3 2 2 2" xfId="32807" xr:uid="{7F594D4B-59DE-4BD5-A5A7-BFE8E36B9699}"/>
    <cellStyle name="Percent 11 2 3 2 2 3 2 3" xfId="24359" xr:uid="{FDC961EB-C716-4F54-AFA0-C869D1EF962A}"/>
    <cellStyle name="Percent 11 2 3 2 2 3 3" xfId="11643" xr:uid="{22144028-3766-4858-B968-501177009CB9}"/>
    <cellStyle name="Percent 11 2 3 2 2 3 3 2" xfId="28583" xr:uid="{5A72B0ED-E38F-43FD-AA3D-9EED6CAF0DAB}"/>
    <cellStyle name="Percent 11 2 3 2 2 3 4" xfId="20135" xr:uid="{2D2B967B-92B6-4EF0-8FD5-499C64D938F6}"/>
    <cellStyle name="Percent 11 2 3 2 2 4" xfId="5307" xr:uid="{88B9088C-9770-4E0C-B551-7EF27EA40A00}"/>
    <cellStyle name="Percent 11 2 3 2 2 4 2" xfId="13755" xr:uid="{D3599EEE-C74D-47C7-9701-009579A46A31}"/>
    <cellStyle name="Percent 11 2 3 2 2 4 2 2" xfId="30695" xr:uid="{3574C7A6-3FE3-4075-AD82-06DAB0E09D53}"/>
    <cellStyle name="Percent 11 2 3 2 2 4 3" xfId="22247" xr:uid="{D056AB14-5CEB-4601-BFB5-F4AEDED51516}"/>
    <cellStyle name="Percent 11 2 3 2 2 5" xfId="9531" xr:uid="{D695C14D-226D-4C44-8D34-17A176D88D44}"/>
    <cellStyle name="Percent 11 2 3 2 2 5 2" xfId="26471" xr:uid="{DA38BE3F-67F6-4571-80D6-82AFF87FFEAA}"/>
    <cellStyle name="Percent 11 2 3 2 2 6" xfId="18023" xr:uid="{E610A82F-D121-4206-ADF3-9273B3C3978A}"/>
    <cellStyle name="Percent 11 2 3 2 3" xfId="1785" xr:uid="{166CCAD7-8B13-4017-8B62-567D013A6E68}"/>
    <cellStyle name="Percent 11 2 3 2 3 2" xfId="3897" xr:uid="{C4807AC4-9FCF-4E7E-B5EC-59CB71C86739}"/>
    <cellStyle name="Percent 11 2 3 2 3 2 2" xfId="8123" xr:uid="{3050F8CE-D036-4AA5-8119-1A1FF92CC10D}"/>
    <cellStyle name="Percent 11 2 3 2 3 2 2 2" xfId="16571" xr:uid="{927415D0-D7CB-4F9D-A051-F2C10F83EE66}"/>
    <cellStyle name="Percent 11 2 3 2 3 2 2 2 2" xfId="33511" xr:uid="{C0C80816-6CB6-4315-AA24-92C4489D89CA}"/>
    <cellStyle name="Percent 11 2 3 2 3 2 2 3" xfId="25063" xr:uid="{FD35383F-A303-47B8-881E-6D4C373F3F6B}"/>
    <cellStyle name="Percent 11 2 3 2 3 2 3" xfId="12347" xr:uid="{FADCB50F-16CE-48A7-8965-D766A456E18B}"/>
    <cellStyle name="Percent 11 2 3 2 3 2 3 2" xfId="29287" xr:uid="{D93D6FDD-4DB0-4809-89AD-A59463EFBAB8}"/>
    <cellStyle name="Percent 11 2 3 2 3 2 4" xfId="20839" xr:uid="{AEF07C5B-7574-4CC3-9A3A-0A4C5621F956}"/>
    <cellStyle name="Percent 11 2 3 2 3 3" xfId="6011" xr:uid="{3401953D-9D5D-40AE-B010-923F0642C75B}"/>
    <cellStyle name="Percent 11 2 3 2 3 3 2" xfId="14459" xr:uid="{91DF7885-4F1E-481E-8F63-17C827D383A5}"/>
    <cellStyle name="Percent 11 2 3 2 3 3 2 2" xfId="31399" xr:uid="{3FDD6005-D729-4BA9-994E-FB9F5FDBF685}"/>
    <cellStyle name="Percent 11 2 3 2 3 3 3" xfId="22951" xr:uid="{0733A1CF-27DA-49D7-8FBB-8CBA66C3ADF1}"/>
    <cellStyle name="Percent 11 2 3 2 3 4" xfId="10235" xr:uid="{D2A3C471-57B9-4841-8AA7-D0F1722C4610}"/>
    <cellStyle name="Percent 11 2 3 2 3 4 2" xfId="27175" xr:uid="{859645EA-9C7E-4868-AE99-DDA42A240BA9}"/>
    <cellStyle name="Percent 11 2 3 2 3 5" xfId="18727" xr:uid="{C9218E22-BB85-4689-8EF7-27D520BDDCA1}"/>
    <cellStyle name="Percent 11 2 3 2 4" xfId="2841" xr:uid="{B13BECFE-2A5F-4221-956D-83916EA6B573}"/>
    <cellStyle name="Percent 11 2 3 2 4 2" xfId="7067" xr:uid="{EDF4CD57-0F66-475E-92DC-0F9687A0AF22}"/>
    <cellStyle name="Percent 11 2 3 2 4 2 2" xfId="15515" xr:uid="{74985365-5E6D-4276-AF7A-29369465DAA2}"/>
    <cellStyle name="Percent 11 2 3 2 4 2 2 2" xfId="32455" xr:uid="{56329A5E-6E13-4649-AB8D-D8E6AD45FD7E}"/>
    <cellStyle name="Percent 11 2 3 2 4 2 3" xfId="24007" xr:uid="{6F8215D3-2B5C-4E9E-B7E1-AA97292170C6}"/>
    <cellStyle name="Percent 11 2 3 2 4 3" xfId="11291" xr:uid="{A2934603-2527-46E8-9D91-6604F6629E6E}"/>
    <cellStyle name="Percent 11 2 3 2 4 3 2" xfId="28231" xr:uid="{B3DE17BE-C1F4-4537-B50E-255E7F7B1838}"/>
    <cellStyle name="Percent 11 2 3 2 4 4" xfId="19783" xr:uid="{A0E90265-E5F0-4C25-B95F-7421300EB91E}"/>
    <cellStyle name="Percent 11 2 3 2 5" xfId="4955" xr:uid="{3B79B267-F289-47FD-AE7C-656941FA88E2}"/>
    <cellStyle name="Percent 11 2 3 2 5 2" xfId="13403" xr:uid="{99B57667-FB34-403D-A281-145281AFC78B}"/>
    <cellStyle name="Percent 11 2 3 2 5 2 2" xfId="30343" xr:uid="{8650729E-CF0B-44AE-8BA5-C054B9DEDEF4}"/>
    <cellStyle name="Percent 11 2 3 2 5 3" xfId="21895" xr:uid="{9BD4D5CF-FDB6-46EF-BA9A-B478595E9D33}"/>
    <cellStyle name="Percent 11 2 3 2 6" xfId="9179" xr:uid="{B3F4C45E-BE44-40FA-9E32-1CBCB80131C9}"/>
    <cellStyle name="Percent 11 2 3 2 6 2" xfId="26119" xr:uid="{C34F4F28-319C-4D85-960C-F073A1C712E2}"/>
    <cellStyle name="Percent 11 2 3 2 7" xfId="17671" xr:uid="{505F628D-4BA5-4F8F-B71F-2FFD9835AEFF}"/>
    <cellStyle name="Percent 11 2 3 3" xfId="899" xr:uid="{0A71B5A8-D9A0-41EC-BFEF-DB567AF2F104}"/>
    <cellStyle name="Percent 11 2 3 3 2" xfId="1961" xr:uid="{4B4B4130-3E88-40AB-ADE3-0CA5E73B299B}"/>
    <cellStyle name="Percent 11 2 3 3 2 2" xfId="4073" xr:uid="{60BACD47-3EF5-468C-BBA3-BEBCF44EBDD2}"/>
    <cellStyle name="Percent 11 2 3 3 2 2 2" xfId="8299" xr:uid="{413A3AEB-6FA5-40C7-9866-840475BECF34}"/>
    <cellStyle name="Percent 11 2 3 3 2 2 2 2" xfId="16747" xr:uid="{0A6A2D56-FDCC-47F4-A46D-DBE7DE4BAEE9}"/>
    <cellStyle name="Percent 11 2 3 3 2 2 2 2 2" xfId="33687" xr:uid="{1E9F758C-4FFC-42D9-B01B-91B37A84AE20}"/>
    <cellStyle name="Percent 11 2 3 3 2 2 2 3" xfId="25239" xr:uid="{630181B2-FB6B-4CD0-9702-3B4FBEB2C537}"/>
    <cellStyle name="Percent 11 2 3 3 2 2 3" xfId="12523" xr:uid="{4C54935D-A70D-469F-A21A-477322709039}"/>
    <cellStyle name="Percent 11 2 3 3 2 2 3 2" xfId="29463" xr:uid="{907C65C4-5C69-429F-AE06-F44CD527E49B}"/>
    <cellStyle name="Percent 11 2 3 3 2 2 4" xfId="21015" xr:uid="{637E17A9-3AE7-44B9-8648-7B50E86D43BE}"/>
    <cellStyle name="Percent 11 2 3 3 2 3" xfId="6187" xr:uid="{BFAF6696-63AD-4E26-A5DD-2AB55900A918}"/>
    <cellStyle name="Percent 11 2 3 3 2 3 2" xfId="14635" xr:uid="{23F1E922-93F6-4983-B598-96CF8B38CE96}"/>
    <cellStyle name="Percent 11 2 3 3 2 3 2 2" xfId="31575" xr:uid="{EE5869E5-BC2E-4E92-A6BF-8CC2898FD98F}"/>
    <cellStyle name="Percent 11 2 3 3 2 3 3" xfId="23127" xr:uid="{6D75342A-0734-401B-B93B-9888479091D3}"/>
    <cellStyle name="Percent 11 2 3 3 2 4" xfId="10411" xr:uid="{0459FC08-4789-4331-823C-BCCF5851F1A4}"/>
    <cellStyle name="Percent 11 2 3 3 2 4 2" xfId="27351" xr:uid="{116E6D12-5DCC-4E78-97B9-780981C7DD21}"/>
    <cellStyle name="Percent 11 2 3 3 2 5" xfId="18903" xr:uid="{2A0DD414-886A-4738-AF63-C0B4F01CFE7C}"/>
    <cellStyle name="Percent 11 2 3 3 3" xfId="3017" xr:uid="{4F0D97F2-188D-4687-8C16-211490B65C88}"/>
    <cellStyle name="Percent 11 2 3 3 3 2" xfId="7243" xr:uid="{40FE5A33-CE1E-49F0-9CA7-9F2770B24E3C}"/>
    <cellStyle name="Percent 11 2 3 3 3 2 2" xfId="15691" xr:uid="{BDC17FC2-B8FE-4E21-BADA-C9AD5DC93DBD}"/>
    <cellStyle name="Percent 11 2 3 3 3 2 2 2" xfId="32631" xr:uid="{3DDDBFDC-C0A6-46EF-9D2B-F5EA735433B9}"/>
    <cellStyle name="Percent 11 2 3 3 3 2 3" xfId="24183" xr:uid="{2ABDD429-38A5-4FBA-949F-003355A20BFF}"/>
    <cellStyle name="Percent 11 2 3 3 3 3" xfId="11467" xr:uid="{FF10AC9F-EDA4-489F-B1A7-DAD23B45F6FC}"/>
    <cellStyle name="Percent 11 2 3 3 3 3 2" xfId="28407" xr:uid="{502E976D-3A6A-4D7A-8907-78168EB60315}"/>
    <cellStyle name="Percent 11 2 3 3 3 4" xfId="19959" xr:uid="{958CAE61-23E8-4799-8814-0C8AC638E6F2}"/>
    <cellStyle name="Percent 11 2 3 3 4" xfId="5131" xr:uid="{A5228006-6119-4A29-88CF-FDEE80FF5BB9}"/>
    <cellStyle name="Percent 11 2 3 3 4 2" xfId="13579" xr:uid="{1D6C5436-F1F3-4FDA-8746-E09D699F4782}"/>
    <cellStyle name="Percent 11 2 3 3 4 2 2" xfId="30519" xr:uid="{F9A83694-4A59-4B9F-8FE4-4610D5331C7D}"/>
    <cellStyle name="Percent 11 2 3 3 4 3" xfId="22071" xr:uid="{C3BA33D3-1663-4C96-AB7E-86145AC2C492}"/>
    <cellStyle name="Percent 11 2 3 3 5" xfId="9355" xr:uid="{DC4BDCF9-345D-472D-93C1-9A1579FBDD0E}"/>
    <cellStyle name="Percent 11 2 3 3 5 2" xfId="26295" xr:uid="{9ABBF408-0812-4E0F-97ED-DB96651DAF65}"/>
    <cellStyle name="Percent 11 2 3 3 6" xfId="17847" xr:uid="{F235CCE6-931F-4318-9033-2A571FE182B2}"/>
    <cellStyle name="Percent 11 2 3 4" xfId="1251" xr:uid="{34803EE1-6E72-4605-A14B-1FC0DA1E1A20}"/>
    <cellStyle name="Percent 11 2 3 4 2" xfId="2313" xr:uid="{CBA753C1-86BE-43D7-AEEE-D396B6264176}"/>
    <cellStyle name="Percent 11 2 3 4 2 2" xfId="4425" xr:uid="{27B0189A-5201-4C76-ACC3-CC003F510F9B}"/>
    <cellStyle name="Percent 11 2 3 4 2 2 2" xfId="8651" xr:uid="{8969D1D1-B878-45B3-990A-27965218BB45}"/>
    <cellStyle name="Percent 11 2 3 4 2 2 2 2" xfId="17099" xr:uid="{442777AB-8436-4B3B-875B-639C1731E9CE}"/>
    <cellStyle name="Percent 11 2 3 4 2 2 2 2 2" xfId="34039" xr:uid="{8360CE13-C43F-483A-966C-8984FFC557A6}"/>
    <cellStyle name="Percent 11 2 3 4 2 2 2 3" xfId="25591" xr:uid="{114F8742-D34C-4C46-8291-D427E4B92042}"/>
    <cellStyle name="Percent 11 2 3 4 2 2 3" xfId="12875" xr:uid="{680BC206-5FDE-4652-BEF8-0F504A574E04}"/>
    <cellStyle name="Percent 11 2 3 4 2 2 3 2" xfId="29815" xr:uid="{5E5502B4-783F-4A91-82FC-9B8768E4F5EF}"/>
    <cellStyle name="Percent 11 2 3 4 2 2 4" xfId="21367" xr:uid="{6B0AD82C-BF38-4A9E-A90E-6BAFC2A32722}"/>
    <cellStyle name="Percent 11 2 3 4 2 3" xfId="6539" xr:uid="{23AB1F54-23F7-457E-8AB9-964860BF618C}"/>
    <cellStyle name="Percent 11 2 3 4 2 3 2" xfId="14987" xr:uid="{CCFCE214-9804-4099-A9E6-CE46E3D89777}"/>
    <cellStyle name="Percent 11 2 3 4 2 3 2 2" xfId="31927" xr:uid="{DCAF6F7C-3C75-43BF-AD22-A90985B823C6}"/>
    <cellStyle name="Percent 11 2 3 4 2 3 3" xfId="23479" xr:uid="{96015A31-C6BF-4D9E-9744-ECFBBD2269A8}"/>
    <cellStyle name="Percent 11 2 3 4 2 4" xfId="10763" xr:uid="{0FFB04C9-ECC3-4E43-A496-124C6E6850E8}"/>
    <cellStyle name="Percent 11 2 3 4 2 4 2" xfId="27703" xr:uid="{524857B6-B162-49BB-8141-451396CA964C}"/>
    <cellStyle name="Percent 11 2 3 4 2 5" xfId="19255" xr:uid="{B4A5C897-791D-465B-86D6-E2FEFFB7A7F3}"/>
    <cellStyle name="Percent 11 2 3 4 3" xfId="3369" xr:uid="{439CAE04-DF28-4A6B-BA1A-52FBF9C6DACD}"/>
    <cellStyle name="Percent 11 2 3 4 3 2" xfId="7595" xr:uid="{1DEFEEB2-50E9-4721-97E8-6FD10E417126}"/>
    <cellStyle name="Percent 11 2 3 4 3 2 2" xfId="16043" xr:uid="{09568A68-1A7C-47D0-8FD2-997CE94F08AC}"/>
    <cellStyle name="Percent 11 2 3 4 3 2 2 2" xfId="32983" xr:uid="{7FEBCF19-CA40-4B06-BBF6-D64FB3F10045}"/>
    <cellStyle name="Percent 11 2 3 4 3 2 3" xfId="24535" xr:uid="{FD6ACC0E-C384-47DA-8559-A77B9B0BB06D}"/>
    <cellStyle name="Percent 11 2 3 4 3 3" xfId="11819" xr:uid="{761FF10F-3259-4220-8E52-24A968AC5CDD}"/>
    <cellStyle name="Percent 11 2 3 4 3 3 2" xfId="28759" xr:uid="{F0818A85-219A-492D-BD2A-A48F73C75065}"/>
    <cellStyle name="Percent 11 2 3 4 3 4" xfId="20311" xr:uid="{A777AE88-F123-4E91-AAC3-720680EC1C43}"/>
    <cellStyle name="Percent 11 2 3 4 4" xfId="5483" xr:uid="{A00921C7-8BDA-4220-AAA2-FC46A0FC09A0}"/>
    <cellStyle name="Percent 11 2 3 4 4 2" xfId="13931" xr:uid="{56494721-D7A9-4D72-A8F7-C2AD3090F92A}"/>
    <cellStyle name="Percent 11 2 3 4 4 2 2" xfId="30871" xr:uid="{C16A8C74-B253-4963-9A85-18C2A39CF517}"/>
    <cellStyle name="Percent 11 2 3 4 4 3" xfId="22423" xr:uid="{8A93A98D-5F0C-47EA-A791-FD76CAA3B69B}"/>
    <cellStyle name="Percent 11 2 3 4 5" xfId="9707" xr:uid="{073F7740-1E94-43E5-843E-08B5C79541B5}"/>
    <cellStyle name="Percent 11 2 3 4 5 2" xfId="26647" xr:uid="{3BB4A66A-38E9-401F-8FB3-11EFF044DBAB}"/>
    <cellStyle name="Percent 11 2 3 4 6" xfId="18199" xr:uid="{17CA4F45-B87E-432A-A961-5440B3618B67}"/>
    <cellStyle name="Percent 11 2 3 5" xfId="1433" xr:uid="{CF55D347-B9FD-4C3A-AEEA-7FB81BE8C17B}"/>
    <cellStyle name="Percent 11 2 3 5 2" xfId="2489" xr:uid="{4D502CF8-3A08-441B-B488-B7EEB8DB6AE0}"/>
    <cellStyle name="Percent 11 2 3 5 2 2" xfId="4601" xr:uid="{5AB4E8DD-45D1-4D79-9E7B-C20C099BB4C6}"/>
    <cellStyle name="Percent 11 2 3 5 2 2 2" xfId="8827" xr:uid="{E5B19045-FEFC-4BF6-81B9-8F4E7BB4BF02}"/>
    <cellStyle name="Percent 11 2 3 5 2 2 2 2" xfId="17275" xr:uid="{5286910B-4459-4C98-A2E8-C84C9CB9A85B}"/>
    <cellStyle name="Percent 11 2 3 5 2 2 2 2 2" xfId="34215" xr:uid="{7D7672AC-E526-4108-BFB0-55D163ABBFDD}"/>
    <cellStyle name="Percent 11 2 3 5 2 2 2 3" xfId="25767" xr:uid="{6845A41B-F359-45E2-A9E3-3EEEAC0CA13E}"/>
    <cellStyle name="Percent 11 2 3 5 2 2 3" xfId="13051" xr:uid="{859F6DFB-E1CC-4580-8005-51624BAAE4ED}"/>
    <cellStyle name="Percent 11 2 3 5 2 2 3 2" xfId="29991" xr:uid="{665C95A8-AC68-48C1-9030-36AD5D4BDB14}"/>
    <cellStyle name="Percent 11 2 3 5 2 2 4" xfId="21543" xr:uid="{4E7AF8A4-9691-41AB-BBFA-DA337762DD22}"/>
    <cellStyle name="Percent 11 2 3 5 2 3" xfId="6715" xr:uid="{AD78ACAB-24E7-4A71-AA91-304BB1CEB2C0}"/>
    <cellStyle name="Percent 11 2 3 5 2 3 2" xfId="15163" xr:uid="{D0F09148-02F4-44D8-AE4A-C0625D95CD15}"/>
    <cellStyle name="Percent 11 2 3 5 2 3 2 2" xfId="32103" xr:uid="{A8C1AF57-F0D6-4BD8-B08F-F2A394481F30}"/>
    <cellStyle name="Percent 11 2 3 5 2 3 3" xfId="23655" xr:uid="{7B460766-6214-40F5-8E8D-EDA2B5C60413}"/>
    <cellStyle name="Percent 11 2 3 5 2 4" xfId="10939" xr:uid="{E2182BED-58D0-4214-8126-1E0BB7FEE024}"/>
    <cellStyle name="Percent 11 2 3 5 2 4 2" xfId="27879" xr:uid="{3AD84C5B-53F0-4678-86EF-9EAE0D34D7C8}"/>
    <cellStyle name="Percent 11 2 3 5 2 5" xfId="19431" xr:uid="{66D52594-AF78-4A46-AE65-6E0D625FF0FE}"/>
    <cellStyle name="Percent 11 2 3 5 3" xfId="3545" xr:uid="{BB38AE58-105E-45BD-A494-AA0910B3D84E}"/>
    <cellStyle name="Percent 11 2 3 5 3 2" xfId="7771" xr:uid="{06E3832A-44C3-4E00-B259-8B1B35CA9E53}"/>
    <cellStyle name="Percent 11 2 3 5 3 2 2" xfId="16219" xr:uid="{3486920F-9FA8-47CA-BC46-B7DEFF1C2751}"/>
    <cellStyle name="Percent 11 2 3 5 3 2 2 2" xfId="33159" xr:uid="{30B812B0-A743-48DD-BDF0-4BB62E40AA5C}"/>
    <cellStyle name="Percent 11 2 3 5 3 2 3" xfId="24711" xr:uid="{105210EC-D206-4E43-A16B-7D43B7226038}"/>
    <cellStyle name="Percent 11 2 3 5 3 3" xfId="11995" xr:uid="{57299F17-F496-4469-AC86-5A85B769E5F5}"/>
    <cellStyle name="Percent 11 2 3 5 3 3 2" xfId="28935" xr:uid="{A8BEF54B-1024-4BFE-ADFB-478E970CB596}"/>
    <cellStyle name="Percent 11 2 3 5 3 4" xfId="20487" xr:uid="{BF1C6DC7-2AC6-4E09-BCC7-475E7EE5B44E}"/>
    <cellStyle name="Percent 11 2 3 5 4" xfId="5659" xr:uid="{A67025C9-323E-4132-B250-0573EB37D10D}"/>
    <cellStyle name="Percent 11 2 3 5 4 2" xfId="14107" xr:uid="{715597CC-C169-4DB5-B82A-EC5054FEEE8E}"/>
    <cellStyle name="Percent 11 2 3 5 4 2 2" xfId="31047" xr:uid="{D2606CE6-03E3-47BE-BDFC-419389A00DFA}"/>
    <cellStyle name="Percent 11 2 3 5 4 3" xfId="22599" xr:uid="{D22CBE41-BE60-40D7-AC89-81EBE087C2D7}"/>
    <cellStyle name="Percent 11 2 3 5 5" xfId="9883" xr:uid="{D1C25734-7D7B-4127-8341-7D8878D7E65C}"/>
    <cellStyle name="Percent 11 2 3 5 5 2" xfId="26823" xr:uid="{FC12AE83-B515-44A0-B28B-25879204C27A}"/>
    <cellStyle name="Percent 11 2 3 5 6" xfId="18375" xr:uid="{54B4220E-BB5E-4214-93A7-E9310153A51C}"/>
    <cellStyle name="Percent 11 2 3 6" xfId="1609" xr:uid="{98F4B4C2-4776-467E-A634-208C8A626D19}"/>
    <cellStyle name="Percent 11 2 3 6 2" xfId="3721" xr:uid="{A6507937-EE62-42A7-9418-8EC7C6683170}"/>
    <cellStyle name="Percent 11 2 3 6 2 2" xfId="7947" xr:uid="{76C00F79-49EE-40C6-B079-83B5D1A099F9}"/>
    <cellStyle name="Percent 11 2 3 6 2 2 2" xfId="16395" xr:uid="{50939B12-B5AF-4987-A203-0DB840384176}"/>
    <cellStyle name="Percent 11 2 3 6 2 2 2 2" xfId="33335" xr:uid="{1068FEE0-AB77-480F-B534-6CE55C43D3B0}"/>
    <cellStyle name="Percent 11 2 3 6 2 2 3" xfId="24887" xr:uid="{286D1EE5-A34F-4DDF-B3B2-5CD8A2AC9696}"/>
    <cellStyle name="Percent 11 2 3 6 2 3" xfId="12171" xr:uid="{6E1F5C40-2681-474F-8CDB-CBB2693C8CFC}"/>
    <cellStyle name="Percent 11 2 3 6 2 3 2" xfId="29111" xr:uid="{20F53677-368C-4095-BC9F-6195F854B0EC}"/>
    <cellStyle name="Percent 11 2 3 6 2 4" xfId="20663" xr:uid="{33476361-77DF-481B-AAA1-F4E1870C29AA}"/>
    <cellStyle name="Percent 11 2 3 6 3" xfId="5835" xr:uid="{5452FE3C-7E0C-4EFE-B0D2-C6C448F02E67}"/>
    <cellStyle name="Percent 11 2 3 6 3 2" xfId="14283" xr:uid="{DC35596F-F01D-4F3E-B82B-8046974FE9BE}"/>
    <cellStyle name="Percent 11 2 3 6 3 2 2" xfId="31223" xr:uid="{422544E0-95B4-4E9D-9064-E04D040A7643}"/>
    <cellStyle name="Percent 11 2 3 6 3 3" xfId="22775" xr:uid="{39EAEFAE-0965-4F4E-B36D-A3C98DAE363A}"/>
    <cellStyle name="Percent 11 2 3 6 4" xfId="10059" xr:uid="{408E0A0A-A501-4CB2-A9A3-5883D7E59DD8}"/>
    <cellStyle name="Percent 11 2 3 6 4 2" xfId="26999" xr:uid="{F0D031AF-54AB-47D2-BB5B-7B3D4E006508}"/>
    <cellStyle name="Percent 11 2 3 6 5" xfId="18551" xr:uid="{70721E93-84A8-444D-A387-03159EA984F8}"/>
    <cellStyle name="Percent 11 2 3 7" xfId="2665" xr:uid="{5FD19016-474A-4B3A-AB05-6CED7E31D3A2}"/>
    <cellStyle name="Percent 11 2 3 7 2" xfId="6891" xr:uid="{F2F45FC9-5A61-4DA7-8916-88F013E54C41}"/>
    <cellStyle name="Percent 11 2 3 7 2 2" xfId="15339" xr:uid="{EE9A3B98-A822-45E8-A638-1062D396CB0A}"/>
    <cellStyle name="Percent 11 2 3 7 2 2 2" xfId="32279" xr:uid="{FD221DDA-3F58-44A2-8D41-4C1D44F2349A}"/>
    <cellStyle name="Percent 11 2 3 7 2 3" xfId="23831" xr:uid="{272B70E8-F580-48FE-B4C0-105CD07AFA70}"/>
    <cellStyle name="Percent 11 2 3 7 3" xfId="11115" xr:uid="{B040A0D8-1D14-4DB5-8BE7-2D70EC4F1327}"/>
    <cellStyle name="Percent 11 2 3 7 3 2" xfId="28055" xr:uid="{E57511A5-7A5E-4670-8E17-4EEDF708C0DD}"/>
    <cellStyle name="Percent 11 2 3 7 4" xfId="19607" xr:uid="{EB0DE92E-002C-4279-B547-5A875209BC54}"/>
    <cellStyle name="Percent 11 2 3 8" xfId="4778" xr:uid="{61E215BB-9991-4DE5-83A5-6D12B4C0E07B}"/>
    <cellStyle name="Percent 11 2 3 8 2" xfId="13227" xr:uid="{BEDEAB15-F5F8-49FF-949B-5B3FD6532D4A}"/>
    <cellStyle name="Percent 11 2 3 8 2 2" xfId="30167" xr:uid="{F9099C31-7ED4-4F2C-8BEA-492DCBF775D6}"/>
    <cellStyle name="Percent 11 2 3 8 3" xfId="21719" xr:uid="{10931EB4-5DEC-4601-A46C-BDBFDF1F58ED}"/>
    <cellStyle name="Percent 11 2 3 9" xfId="9003" xr:uid="{9444856C-0B55-45C7-9E89-E48323B5050D}"/>
    <cellStyle name="Percent 11 2 3 9 2" xfId="25943" xr:uid="{0E95776F-8215-4CA9-B229-F3F2EBDF19E3}"/>
    <cellStyle name="Percent 11 2 4" xfId="721" xr:uid="{8BC54419-EF18-44E1-BB1C-A2C343C4C5C2}"/>
    <cellStyle name="Percent 11 2 4 2" xfId="1073" xr:uid="{B5FFFC9C-F407-4BB5-81A1-28456E2DA5B9}"/>
    <cellStyle name="Percent 11 2 4 2 2" xfId="2135" xr:uid="{32788834-174E-4BD6-B06A-F23F68996C70}"/>
    <cellStyle name="Percent 11 2 4 2 2 2" xfId="4247" xr:uid="{16B1F3A3-1D35-46FC-8A28-2F760A3BCB6F}"/>
    <cellStyle name="Percent 11 2 4 2 2 2 2" xfId="8473" xr:uid="{B45B8053-EB46-40FE-8AA7-9E0CA6447FBA}"/>
    <cellStyle name="Percent 11 2 4 2 2 2 2 2" xfId="16921" xr:uid="{03FDF6D0-E3D8-4D2F-9D4A-CF6E2D2FBE38}"/>
    <cellStyle name="Percent 11 2 4 2 2 2 2 2 2" xfId="33861" xr:uid="{4E6A8DA4-B1A8-4F63-A589-EB62D0C9869A}"/>
    <cellStyle name="Percent 11 2 4 2 2 2 2 3" xfId="25413" xr:uid="{1FB90191-30C9-4A88-BA0B-990912DAE3E8}"/>
    <cellStyle name="Percent 11 2 4 2 2 2 3" xfId="12697" xr:uid="{D4A75558-3AB3-40BC-9B7D-AD4D8500DA55}"/>
    <cellStyle name="Percent 11 2 4 2 2 2 3 2" xfId="29637" xr:uid="{D9B691C7-3A7C-482A-BC0D-20C404E32A32}"/>
    <cellStyle name="Percent 11 2 4 2 2 2 4" xfId="21189" xr:uid="{79DA6D43-ACA7-4B41-8C0A-1CE4069E35D1}"/>
    <cellStyle name="Percent 11 2 4 2 2 3" xfId="6361" xr:uid="{F61FDCCE-BF09-4150-915F-04002EB5B686}"/>
    <cellStyle name="Percent 11 2 4 2 2 3 2" xfId="14809" xr:uid="{C3816343-7045-4F4F-828D-981F5BF32189}"/>
    <cellStyle name="Percent 11 2 4 2 2 3 2 2" xfId="31749" xr:uid="{C7876B8A-4AEC-4D29-8869-C4505F87861A}"/>
    <cellStyle name="Percent 11 2 4 2 2 3 3" xfId="23301" xr:uid="{90CE10B8-51E8-42A4-B603-EC7632412037}"/>
    <cellStyle name="Percent 11 2 4 2 2 4" xfId="10585" xr:uid="{19C1F468-F31B-480B-8BB3-555E47DB7B1E}"/>
    <cellStyle name="Percent 11 2 4 2 2 4 2" xfId="27525" xr:uid="{649FABA7-9111-4770-B661-E9728299EB03}"/>
    <cellStyle name="Percent 11 2 4 2 2 5" xfId="19077" xr:uid="{23AAB80C-0BCC-47CB-B8D5-6B455FF4819E}"/>
    <cellStyle name="Percent 11 2 4 2 3" xfId="3191" xr:uid="{AAB93673-D6A8-4D81-ACA8-C04C4BE10F6B}"/>
    <cellStyle name="Percent 11 2 4 2 3 2" xfId="7417" xr:uid="{7AB904A6-9B99-4255-9F18-ABFEB213AC22}"/>
    <cellStyle name="Percent 11 2 4 2 3 2 2" xfId="15865" xr:uid="{2CA8B5E0-6204-4DD5-AC4A-A6E0D42BFB09}"/>
    <cellStyle name="Percent 11 2 4 2 3 2 2 2" xfId="32805" xr:uid="{F21B2281-06DB-402F-864D-8F448198FB7D}"/>
    <cellStyle name="Percent 11 2 4 2 3 2 3" xfId="24357" xr:uid="{44E3DBD1-F97D-47E3-B62B-273BC0910280}"/>
    <cellStyle name="Percent 11 2 4 2 3 3" xfId="11641" xr:uid="{73066655-4510-4D59-A9D0-8DC5FD060449}"/>
    <cellStyle name="Percent 11 2 4 2 3 3 2" xfId="28581" xr:uid="{0BCE6EF7-F940-4436-AED3-1B3F637D85E4}"/>
    <cellStyle name="Percent 11 2 4 2 3 4" xfId="20133" xr:uid="{FB6457C1-6080-4EE7-867A-3403C2A245CB}"/>
    <cellStyle name="Percent 11 2 4 2 4" xfId="5305" xr:uid="{D3E1C321-774C-4C41-A576-83C8B6A7DC03}"/>
    <cellStyle name="Percent 11 2 4 2 4 2" xfId="13753" xr:uid="{D8F33CC8-1F81-4623-B9DD-BB6113211799}"/>
    <cellStyle name="Percent 11 2 4 2 4 2 2" xfId="30693" xr:uid="{4B321A3C-DFB2-46DC-98D0-955CDBBDFA98}"/>
    <cellStyle name="Percent 11 2 4 2 4 3" xfId="22245" xr:uid="{7F2FA00B-42B6-476C-82C5-0C335F1E3B27}"/>
    <cellStyle name="Percent 11 2 4 2 5" xfId="9529" xr:uid="{65E60663-8477-46C8-82A7-1799AD93CF72}"/>
    <cellStyle name="Percent 11 2 4 2 5 2" xfId="26469" xr:uid="{E609431B-A3B1-4B85-A26C-F79B3582AEFE}"/>
    <cellStyle name="Percent 11 2 4 2 6" xfId="18021" xr:uid="{953D6FB3-A0C7-45AD-B429-AE463A9B6301}"/>
    <cellStyle name="Percent 11 2 4 3" xfId="1783" xr:uid="{A753D434-F6CB-4DFA-BA59-4C51015F7B73}"/>
    <cellStyle name="Percent 11 2 4 3 2" xfId="3895" xr:uid="{C55C7900-035F-4CA6-8DA8-573BBF0198A2}"/>
    <cellStyle name="Percent 11 2 4 3 2 2" xfId="8121" xr:uid="{D5C2790B-B09D-4A3B-82A4-EA070FC00EA6}"/>
    <cellStyle name="Percent 11 2 4 3 2 2 2" xfId="16569" xr:uid="{FEF7BDED-BBEF-425A-9199-524DA00F7B89}"/>
    <cellStyle name="Percent 11 2 4 3 2 2 2 2" xfId="33509" xr:uid="{098285F7-02EE-4C63-A55E-47DD1A92CEF7}"/>
    <cellStyle name="Percent 11 2 4 3 2 2 3" xfId="25061" xr:uid="{8D2A9E16-CED5-4F21-BEC3-6298B2557C6D}"/>
    <cellStyle name="Percent 11 2 4 3 2 3" xfId="12345" xr:uid="{D26AA4B4-4840-4838-B444-E49A7F49C83A}"/>
    <cellStyle name="Percent 11 2 4 3 2 3 2" xfId="29285" xr:uid="{51E59CF7-99DD-4AB9-908C-7105467460D6}"/>
    <cellStyle name="Percent 11 2 4 3 2 4" xfId="20837" xr:uid="{3E998FA0-AE9B-4EA0-8019-AA8C929267F4}"/>
    <cellStyle name="Percent 11 2 4 3 3" xfId="6009" xr:uid="{5E626CEC-AE19-43E2-8632-ACBBDAE42C7B}"/>
    <cellStyle name="Percent 11 2 4 3 3 2" xfId="14457" xr:uid="{9CBFF618-7FD6-422B-904B-F5C508E67D8D}"/>
    <cellStyle name="Percent 11 2 4 3 3 2 2" xfId="31397" xr:uid="{55E5BD97-74E5-415F-AA5C-BF455422B05E}"/>
    <cellStyle name="Percent 11 2 4 3 3 3" xfId="22949" xr:uid="{4BEE0572-A077-431F-A893-F5494C499C5F}"/>
    <cellStyle name="Percent 11 2 4 3 4" xfId="10233" xr:uid="{7D611388-09F2-48FB-BFA6-A6B7EF7A6AE9}"/>
    <cellStyle name="Percent 11 2 4 3 4 2" xfId="27173" xr:uid="{4E26EDAF-84FF-42F6-B4B5-A088C92AAF1A}"/>
    <cellStyle name="Percent 11 2 4 3 5" xfId="18725" xr:uid="{73042725-0AA0-4DD3-9BCD-5663F18F8181}"/>
    <cellStyle name="Percent 11 2 4 4" xfId="2839" xr:uid="{648EDD27-5674-46DE-A176-665774B92AAD}"/>
    <cellStyle name="Percent 11 2 4 4 2" xfId="7065" xr:uid="{D3145024-606F-43E3-AEC7-0303B51E3FBE}"/>
    <cellStyle name="Percent 11 2 4 4 2 2" xfId="15513" xr:uid="{684A9E28-79CB-4E32-A728-D1E16FAB4229}"/>
    <cellStyle name="Percent 11 2 4 4 2 2 2" xfId="32453" xr:uid="{B9D38E03-9C74-4EDA-8A54-5BFE9A801372}"/>
    <cellStyle name="Percent 11 2 4 4 2 3" xfId="24005" xr:uid="{66CE6248-3371-4020-9288-561B763E8A51}"/>
    <cellStyle name="Percent 11 2 4 4 3" xfId="11289" xr:uid="{9118C903-65B7-483F-A907-35845448E61D}"/>
    <cellStyle name="Percent 11 2 4 4 3 2" xfId="28229" xr:uid="{23A39A92-DEC8-4C5F-8699-E79D13954416}"/>
    <cellStyle name="Percent 11 2 4 4 4" xfId="19781" xr:uid="{F73C2AB4-FB06-482A-8D0C-D8DB1495C05A}"/>
    <cellStyle name="Percent 11 2 4 5" xfId="4953" xr:uid="{A130F64F-D8C8-4F77-A1B1-F846B52510F7}"/>
    <cellStyle name="Percent 11 2 4 5 2" xfId="13401" xr:uid="{162C383E-7AD3-4506-9A20-B7BD4A3F8690}"/>
    <cellStyle name="Percent 11 2 4 5 2 2" xfId="30341" xr:uid="{4C3E5D01-0804-4DA2-B677-8D53B9B90D07}"/>
    <cellStyle name="Percent 11 2 4 5 3" xfId="21893" xr:uid="{8A12123E-48BB-48B3-9ADA-D3AEFA3DCE1E}"/>
    <cellStyle name="Percent 11 2 4 6" xfId="9177" xr:uid="{C68C9BDC-CBCE-4385-A7D5-C819F3B06FB6}"/>
    <cellStyle name="Percent 11 2 4 6 2" xfId="26117" xr:uid="{F05C6601-1E69-4594-A7A9-57DE2BBB36E9}"/>
    <cellStyle name="Percent 11 2 4 7" xfId="17669" xr:uid="{15158409-A568-4845-852B-0E231649252E}"/>
    <cellStyle name="Percent 11 2 5" xfId="897" xr:uid="{1629C1D7-1B08-4DA3-816B-0246D819AE0A}"/>
    <cellStyle name="Percent 11 2 5 2" xfId="1959" xr:uid="{D5EF10C4-5E82-4013-9E9D-75600F659443}"/>
    <cellStyle name="Percent 11 2 5 2 2" xfId="4071" xr:uid="{3D368581-28F3-4D27-BE34-9B8541C18CC5}"/>
    <cellStyle name="Percent 11 2 5 2 2 2" xfId="8297" xr:uid="{9F11F966-F8F6-4147-B1B7-EE5A3D310F92}"/>
    <cellStyle name="Percent 11 2 5 2 2 2 2" xfId="16745" xr:uid="{05C9ACF3-6C28-41E6-97AA-60B9F5E0FA21}"/>
    <cellStyle name="Percent 11 2 5 2 2 2 2 2" xfId="33685" xr:uid="{1171F497-DA60-4521-960B-1FF75E0A36B8}"/>
    <cellStyle name="Percent 11 2 5 2 2 2 3" xfId="25237" xr:uid="{B596FF63-7962-49DF-906B-084D0271B6F9}"/>
    <cellStyle name="Percent 11 2 5 2 2 3" xfId="12521" xr:uid="{6DD4EB66-75EE-486E-856D-F6D9C074A821}"/>
    <cellStyle name="Percent 11 2 5 2 2 3 2" xfId="29461" xr:uid="{BF63D545-D26C-41ED-9C53-D374352D5C73}"/>
    <cellStyle name="Percent 11 2 5 2 2 4" xfId="21013" xr:uid="{69488CEC-123E-438A-9728-B84B98572F80}"/>
    <cellStyle name="Percent 11 2 5 2 3" xfId="6185" xr:uid="{132F1E06-901F-46FF-B8FD-4527D0EC33F2}"/>
    <cellStyle name="Percent 11 2 5 2 3 2" xfId="14633" xr:uid="{5831AFCB-C5F7-4A0C-8AD0-2499D22BC391}"/>
    <cellStyle name="Percent 11 2 5 2 3 2 2" xfId="31573" xr:uid="{86E7A2A9-6470-4985-B1ED-006FB0124BEB}"/>
    <cellStyle name="Percent 11 2 5 2 3 3" xfId="23125" xr:uid="{5915553A-A592-4A8B-B1D0-2F25B486A867}"/>
    <cellStyle name="Percent 11 2 5 2 4" xfId="10409" xr:uid="{FAC56A42-F1CC-42CC-BE45-C461B51B8385}"/>
    <cellStyle name="Percent 11 2 5 2 4 2" xfId="27349" xr:uid="{C23336F8-0704-42C0-9BF3-093CD6100BCF}"/>
    <cellStyle name="Percent 11 2 5 2 5" xfId="18901" xr:uid="{9C1FD956-F225-4A57-8CED-E35782AD421F}"/>
    <cellStyle name="Percent 11 2 5 3" xfId="3015" xr:uid="{BCB74596-DB51-498D-A294-36EB5D393238}"/>
    <cellStyle name="Percent 11 2 5 3 2" xfId="7241" xr:uid="{C494E592-6BC1-4115-A597-6C32C8896288}"/>
    <cellStyle name="Percent 11 2 5 3 2 2" xfId="15689" xr:uid="{8ADECA44-B1A1-4A9E-955B-509AC88B5F22}"/>
    <cellStyle name="Percent 11 2 5 3 2 2 2" xfId="32629" xr:uid="{EA9CCD9A-2976-42B5-9269-7210A3999ADF}"/>
    <cellStyle name="Percent 11 2 5 3 2 3" xfId="24181" xr:uid="{007D53D2-E0C0-4B99-819D-494217E1A5E9}"/>
    <cellStyle name="Percent 11 2 5 3 3" xfId="11465" xr:uid="{FEF53BEB-F90A-4E2B-8080-419C7C6B3823}"/>
    <cellStyle name="Percent 11 2 5 3 3 2" xfId="28405" xr:uid="{72F851E4-8157-49BD-9AD5-F08A74E9BFAB}"/>
    <cellStyle name="Percent 11 2 5 3 4" xfId="19957" xr:uid="{A932924C-E55C-4211-B977-78FBEB836A65}"/>
    <cellStyle name="Percent 11 2 5 4" xfId="5129" xr:uid="{FEFA90C1-9010-4BA4-B398-1324615CC5B9}"/>
    <cellStyle name="Percent 11 2 5 4 2" xfId="13577" xr:uid="{665EFF25-3028-46CA-8452-105B459819CA}"/>
    <cellStyle name="Percent 11 2 5 4 2 2" xfId="30517" xr:uid="{DD46DF5E-3292-4CF2-9E9C-5C33C07570E2}"/>
    <cellStyle name="Percent 11 2 5 4 3" xfId="22069" xr:uid="{380871E6-6A98-400D-B5C4-0FEB73A60E77}"/>
    <cellStyle name="Percent 11 2 5 5" xfId="9353" xr:uid="{74A125BF-39DB-435E-B427-F187D04F3C42}"/>
    <cellStyle name="Percent 11 2 5 5 2" xfId="26293" xr:uid="{CCA9BF3E-2F23-4942-9019-41029BB5FF33}"/>
    <cellStyle name="Percent 11 2 5 6" xfId="17845" xr:uid="{A151E64F-E3D6-4CE0-9192-EF6862A6FCF0}"/>
    <cellStyle name="Percent 11 2 6" xfId="1249" xr:uid="{51071E29-EAAF-4B43-9AE3-9C5F2BB2A13E}"/>
    <cellStyle name="Percent 11 2 6 2" xfId="2311" xr:uid="{7A064410-1468-4DBE-8741-EFF8F7DB92D1}"/>
    <cellStyle name="Percent 11 2 6 2 2" xfId="4423" xr:uid="{2ACC943B-0F22-4C1D-869B-C690DDC5D4E3}"/>
    <cellStyle name="Percent 11 2 6 2 2 2" xfId="8649" xr:uid="{7C6ACF08-CE6E-4405-B4AD-18CED47DB123}"/>
    <cellStyle name="Percent 11 2 6 2 2 2 2" xfId="17097" xr:uid="{C8B44E3E-FF8F-45D0-A219-0B9ECCF91602}"/>
    <cellStyle name="Percent 11 2 6 2 2 2 2 2" xfId="34037" xr:uid="{6253CA97-B596-4EEE-99EE-EBDCBEF59F04}"/>
    <cellStyle name="Percent 11 2 6 2 2 2 3" xfId="25589" xr:uid="{A22C6312-0429-4A5D-BBC8-D3A895BCF6FD}"/>
    <cellStyle name="Percent 11 2 6 2 2 3" xfId="12873" xr:uid="{3365EF7A-FDC8-4FA6-A44F-C884EC250B7B}"/>
    <cellStyle name="Percent 11 2 6 2 2 3 2" xfId="29813" xr:uid="{2870ABB2-9989-46D0-8E7D-62A280B0DB5B}"/>
    <cellStyle name="Percent 11 2 6 2 2 4" xfId="21365" xr:uid="{235F39D0-312C-42BD-ACCD-B9369DFB7119}"/>
    <cellStyle name="Percent 11 2 6 2 3" xfId="6537" xr:uid="{1BD182CF-A631-40E6-A481-100DCF4E844F}"/>
    <cellStyle name="Percent 11 2 6 2 3 2" xfId="14985" xr:uid="{86EEE4E8-C9B2-42CF-8BE1-08E44616197C}"/>
    <cellStyle name="Percent 11 2 6 2 3 2 2" xfId="31925" xr:uid="{D3BC59CC-EFE1-4314-804D-09F455D9BFF5}"/>
    <cellStyle name="Percent 11 2 6 2 3 3" xfId="23477" xr:uid="{104E30FD-409E-435D-8F65-1F07E113E0FF}"/>
    <cellStyle name="Percent 11 2 6 2 4" xfId="10761" xr:uid="{D68F4AAF-8C22-4C6F-AD8E-42D9D23F69A4}"/>
    <cellStyle name="Percent 11 2 6 2 4 2" xfId="27701" xr:uid="{17229685-9C26-4B1B-980F-DBCC1905F470}"/>
    <cellStyle name="Percent 11 2 6 2 5" xfId="19253" xr:uid="{82354F8F-B37E-4CC7-BD5A-D60154B10A93}"/>
    <cellStyle name="Percent 11 2 6 3" xfId="3367" xr:uid="{0A03FF4A-86E1-408F-AEA8-27D048814EBD}"/>
    <cellStyle name="Percent 11 2 6 3 2" xfId="7593" xr:uid="{DBB8F25E-5CE6-4789-A607-5C7F7921E5D3}"/>
    <cellStyle name="Percent 11 2 6 3 2 2" xfId="16041" xr:uid="{225CE7BB-B968-4189-9E30-16A172F8C56B}"/>
    <cellStyle name="Percent 11 2 6 3 2 2 2" xfId="32981" xr:uid="{41764262-5769-4019-B424-8F187551C0AB}"/>
    <cellStyle name="Percent 11 2 6 3 2 3" xfId="24533" xr:uid="{F84A51ED-0AEA-402F-B590-E9BDD2DAE544}"/>
    <cellStyle name="Percent 11 2 6 3 3" xfId="11817" xr:uid="{264C8B84-DAD4-4F0C-BB4C-B6626D902D82}"/>
    <cellStyle name="Percent 11 2 6 3 3 2" xfId="28757" xr:uid="{CB1639E5-A643-401F-91AA-D6FD52D66F8E}"/>
    <cellStyle name="Percent 11 2 6 3 4" xfId="20309" xr:uid="{19751443-2B1D-436B-879A-775670D9D3D4}"/>
    <cellStyle name="Percent 11 2 6 4" xfId="5481" xr:uid="{7684BF12-EB0D-4D15-8795-38C9BE8ED2C9}"/>
    <cellStyle name="Percent 11 2 6 4 2" xfId="13929" xr:uid="{4F7E6A68-C10F-46FC-A17F-3BF8B19ACC8A}"/>
    <cellStyle name="Percent 11 2 6 4 2 2" xfId="30869" xr:uid="{F227F585-023B-4F25-8312-74C65C8BBB04}"/>
    <cellStyle name="Percent 11 2 6 4 3" xfId="22421" xr:uid="{E9FE30DB-86CB-43B2-B7F7-2350EA68CC3B}"/>
    <cellStyle name="Percent 11 2 6 5" xfId="9705" xr:uid="{7BF75BB9-FD29-465B-ACA9-BA269E7564DB}"/>
    <cellStyle name="Percent 11 2 6 5 2" xfId="26645" xr:uid="{8A1169D0-1385-49A5-BD4B-7C5935CB9E2F}"/>
    <cellStyle name="Percent 11 2 6 6" xfId="18197" xr:uid="{CFDA3EB2-A0F0-4DBA-A566-7F3A9A054D8D}"/>
    <cellStyle name="Percent 11 2 7" xfId="1431" xr:uid="{C2C82CE4-AA63-465B-8557-8B941E9F0FDB}"/>
    <cellStyle name="Percent 11 2 7 2" xfId="2487" xr:uid="{E9644F58-524C-4590-8FE8-75231B1A42F4}"/>
    <cellStyle name="Percent 11 2 7 2 2" xfId="4599" xr:uid="{1411BECF-05EE-4D60-94C5-C1052419EAF6}"/>
    <cellStyle name="Percent 11 2 7 2 2 2" xfId="8825" xr:uid="{E75089E8-5679-4659-8C24-831F438D398B}"/>
    <cellStyle name="Percent 11 2 7 2 2 2 2" xfId="17273" xr:uid="{F48B5C79-88DA-45B8-9264-25354291BE73}"/>
    <cellStyle name="Percent 11 2 7 2 2 2 2 2" xfId="34213" xr:uid="{81C59181-B5FE-4463-8B8E-54D93E2DCB64}"/>
    <cellStyle name="Percent 11 2 7 2 2 2 3" xfId="25765" xr:uid="{D1B8B193-01D1-4FB8-B626-F1A49E248065}"/>
    <cellStyle name="Percent 11 2 7 2 2 3" xfId="13049" xr:uid="{068FB1AA-52C6-4A71-A2B1-DFCEAFB2D070}"/>
    <cellStyle name="Percent 11 2 7 2 2 3 2" xfId="29989" xr:uid="{68EA85AB-B4B4-4D62-A5C1-C20EB6E1FD44}"/>
    <cellStyle name="Percent 11 2 7 2 2 4" xfId="21541" xr:uid="{D382C7BC-DEF3-4123-AFB3-538B7BCFDFE3}"/>
    <cellStyle name="Percent 11 2 7 2 3" xfId="6713" xr:uid="{548A1B59-727E-4C50-9EA5-5C299F969C75}"/>
    <cellStyle name="Percent 11 2 7 2 3 2" xfId="15161" xr:uid="{26E769C6-2480-449B-960E-E854DD41AFAB}"/>
    <cellStyle name="Percent 11 2 7 2 3 2 2" xfId="32101" xr:uid="{D6B04392-2F50-41C4-A893-6A79C4C9BBDA}"/>
    <cellStyle name="Percent 11 2 7 2 3 3" xfId="23653" xr:uid="{13F8C018-A6A3-47C8-A29B-E992113FE099}"/>
    <cellStyle name="Percent 11 2 7 2 4" xfId="10937" xr:uid="{F68D80E6-A9EE-4910-AB63-5B02F6372476}"/>
    <cellStyle name="Percent 11 2 7 2 4 2" xfId="27877" xr:uid="{83C4B7E1-1CAA-4D16-B1A2-51A8E5303C08}"/>
    <cellStyle name="Percent 11 2 7 2 5" xfId="19429" xr:uid="{696F2951-7FB3-4420-B962-1C8E1A4EF4BA}"/>
    <cellStyle name="Percent 11 2 7 3" xfId="3543" xr:uid="{374EF486-CBCC-4184-A9B5-F469E901B7D2}"/>
    <cellStyle name="Percent 11 2 7 3 2" xfId="7769" xr:uid="{F1AFA823-6B18-4D64-BCC5-5CFDCC46CF33}"/>
    <cellStyle name="Percent 11 2 7 3 2 2" xfId="16217" xr:uid="{BD558477-604C-49D6-87F1-0241EBB175F6}"/>
    <cellStyle name="Percent 11 2 7 3 2 2 2" xfId="33157" xr:uid="{BA804B4D-B43B-46EB-8B12-45E2CF1F88CA}"/>
    <cellStyle name="Percent 11 2 7 3 2 3" xfId="24709" xr:uid="{30CF6A9F-C2EC-4C42-84A4-E77FCB85CA4F}"/>
    <cellStyle name="Percent 11 2 7 3 3" xfId="11993" xr:uid="{9B7CC417-539A-4D93-9636-CE6290A6DCD0}"/>
    <cellStyle name="Percent 11 2 7 3 3 2" xfId="28933" xr:uid="{463C86DB-8769-4F0A-8614-7B305AD13661}"/>
    <cellStyle name="Percent 11 2 7 3 4" xfId="20485" xr:uid="{199427DC-5D9E-46C6-B16E-DE16224A8D90}"/>
    <cellStyle name="Percent 11 2 7 4" xfId="5657" xr:uid="{5AE03A54-57DA-48D1-92F9-2CC04291F52A}"/>
    <cellStyle name="Percent 11 2 7 4 2" xfId="14105" xr:uid="{EF4569B4-3B21-48FC-9F64-8FA12C07E5F8}"/>
    <cellStyle name="Percent 11 2 7 4 2 2" xfId="31045" xr:uid="{2DFD4AAB-9958-4BB3-9EBA-F54610210271}"/>
    <cellStyle name="Percent 11 2 7 4 3" xfId="22597" xr:uid="{22308851-5E10-41E6-9EDD-B168AC31F3F3}"/>
    <cellStyle name="Percent 11 2 7 5" xfId="9881" xr:uid="{EB39E7F2-A6FE-45BD-A98C-01055B360DEB}"/>
    <cellStyle name="Percent 11 2 7 5 2" xfId="26821" xr:uid="{7BC6217B-FB3D-4015-AC09-C9119E976765}"/>
    <cellStyle name="Percent 11 2 7 6" xfId="18373" xr:uid="{B7C470B5-DB20-4920-9835-044AAE5C7AE0}"/>
    <cellStyle name="Percent 11 2 8" xfId="1607" xr:uid="{02CDFC27-3380-44DB-9BCF-13DE6132B6A1}"/>
    <cellStyle name="Percent 11 2 8 2" xfId="3719" xr:uid="{0B0C1171-3FFF-4246-8BBA-14AA512B14CD}"/>
    <cellStyle name="Percent 11 2 8 2 2" xfId="7945" xr:uid="{ECF61571-18E3-432F-8128-AC041AA8DEB8}"/>
    <cellStyle name="Percent 11 2 8 2 2 2" xfId="16393" xr:uid="{F838F804-6D9A-413A-8206-4141BC628F69}"/>
    <cellStyle name="Percent 11 2 8 2 2 2 2" xfId="33333" xr:uid="{FC4A49F0-37A6-41DF-B75C-EC50AD506F3C}"/>
    <cellStyle name="Percent 11 2 8 2 2 3" xfId="24885" xr:uid="{14BBB499-43DB-44A5-825E-4EAE3BBFAA0F}"/>
    <cellStyle name="Percent 11 2 8 2 3" xfId="12169" xr:uid="{3B8223BF-A97A-45A4-A565-6D9D4A91DAB6}"/>
    <cellStyle name="Percent 11 2 8 2 3 2" xfId="29109" xr:uid="{8A476419-BB93-4FFE-BA2F-C0BB5CEB2524}"/>
    <cellStyle name="Percent 11 2 8 2 4" xfId="20661" xr:uid="{413EF1BE-71DD-4934-834B-476232CEB954}"/>
    <cellStyle name="Percent 11 2 8 3" xfId="5833" xr:uid="{1BF99C46-F16C-46FA-BC3D-DDE0AA594E29}"/>
    <cellStyle name="Percent 11 2 8 3 2" xfId="14281" xr:uid="{3DCA4710-DA62-44F8-BF68-32E91B3980FB}"/>
    <cellStyle name="Percent 11 2 8 3 2 2" xfId="31221" xr:uid="{E2ED26A0-FDC5-4A89-B5E0-BA5FC00CA1BE}"/>
    <cellStyle name="Percent 11 2 8 3 3" xfId="22773" xr:uid="{3A52E4B8-4370-4EC9-A05C-6376BB2EE8B1}"/>
    <cellStyle name="Percent 11 2 8 4" xfId="10057" xr:uid="{D5F2C7ED-E737-4F4F-B684-E849C1A1B5F5}"/>
    <cellStyle name="Percent 11 2 8 4 2" xfId="26997" xr:uid="{016D2F61-5D9B-4AEA-9FA0-94C982CB6CDA}"/>
    <cellStyle name="Percent 11 2 8 5" xfId="18549" xr:uid="{8C7A0E51-8D51-4B3E-92E4-EB0EB28A3F59}"/>
    <cellStyle name="Percent 11 2 9" xfId="2663" xr:uid="{29034D41-A267-4B24-8CE6-F54C99C76E5A}"/>
    <cellStyle name="Percent 11 2 9 2" xfId="6889" xr:uid="{FA73AABB-B720-4B3D-8175-EE147127682C}"/>
    <cellStyle name="Percent 11 2 9 2 2" xfId="15337" xr:uid="{A4898FF8-EB2C-4629-B5B6-A940F757827C}"/>
    <cellStyle name="Percent 11 2 9 2 2 2" xfId="32277" xr:uid="{27C3F230-92B7-4A3F-8DA1-2A564B67A93C}"/>
    <cellStyle name="Percent 11 2 9 2 3" xfId="23829" xr:uid="{72643286-F90C-4F6E-B2F4-AC8C419EA4F6}"/>
    <cellStyle name="Percent 11 2 9 3" xfId="11113" xr:uid="{B664E1BB-C042-49EA-9D5B-F4CE3B627513}"/>
    <cellStyle name="Percent 11 2 9 3 2" xfId="28053" xr:uid="{B85AD1F6-85BE-4221-8BA8-00E7CFC5973A}"/>
    <cellStyle name="Percent 11 2 9 4" xfId="19605" xr:uid="{7D24017E-E6C5-4B86-98AD-0BC2B716F41A}"/>
    <cellStyle name="Percent 11 3" xfId="444" xr:uid="{B3DD133A-4467-4C47-B050-B65A368275B6}"/>
    <cellStyle name="Percent 11 4" xfId="445" xr:uid="{3F2A0974-52DE-43C2-919D-4663CCE58185}"/>
    <cellStyle name="Percent 11 4 10" xfId="17496" xr:uid="{71B2EA19-D322-4AEB-B4C4-8FA4785C09A3}"/>
    <cellStyle name="Percent 11 4 2" xfId="724" xr:uid="{6E063ADA-9E90-43ED-899B-8C8DC9CD7111}"/>
    <cellStyle name="Percent 11 4 2 2" xfId="1076" xr:uid="{A8E4DB12-B04D-431C-A29D-C1AD83DFDCCA}"/>
    <cellStyle name="Percent 11 4 2 2 2" xfId="2138" xr:uid="{24891DDE-452D-4719-904C-1CCD80D286A3}"/>
    <cellStyle name="Percent 11 4 2 2 2 2" xfId="4250" xr:uid="{795C5CB9-2A67-4C30-B14B-A94831008307}"/>
    <cellStyle name="Percent 11 4 2 2 2 2 2" xfId="8476" xr:uid="{ADB23835-572F-483D-8EB9-75C7E5C4270E}"/>
    <cellStyle name="Percent 11 4 2 2 2 2 2 2" xfId="16924" xr:uid="{D028D55E-8304-403A-B7BB-AC2363D37456}"/>
    <cellStyle name="Percent 11 4 2 2 2 2 2 2 2" xfId="33864" xr:uid="{BFAF5C1D-6A4E-4A84-A029-8E046E930D9C}"/>
    <cellStyle name="Percent 11 4 2 2 2 2 2 3" xfId="25416" xr:uid="{3C4DBDB7-2092-4790-9BAC-1F3C8C0BB947}"/>
    <cellStyle name="Percent 11 4 2 2 2 2 3" xfId="12700" xr:uid="{F0A166E1-F754-4C42-873F-46D1C1D4B28F}"/>
    <cellStyle name="Percent 11 4 2 2 2 2 3 2" xfId="29640" xr:uid="{6017EFD2-AC77-4649-995E-1D9AEA2B6597}"/>
    <cellStyle name="Percent 11 4 2 2 2 2 4" xfId="21192" xr:uid="{1E025F10-1B4C-482F-A734-B9CC0F37CB85}"/>
    <cellStyle name="Percent 11 4 2 2 2 3" xfId="6364" xr:uid="{81575A2B-65A6-4F47-B986-20EA176D555D}"/>
    <cellStyle name="Percent 11 4 2 2 2 3 2" xfId="14812" xr:uid="{1977583D-3E3B-4A13-B4CA-2AD1A6516817}"/>
    <cellStyle name="Percent 11 4 2 2 2 3 2 2" xfId="31752" xr:uid="{FADA1D08-00EC-4145-8F79-937B9CB89846}"/>
    <cellStyle name="Percent 11 4 2 2 2 3 3" xfId="23304" xr:uid="{2189C240-9ADC-47A3-A232-8A0ED21B3C49}"/>
    <cellStyle name="Percent 11 4 2 2 2 4" xfId="10588" xr:uid="{A5F0C00C-DFB0-4035-B75E-8CD2FA6393F9}"/>
    <cellStyle name="Percent 11 4 2 2 2 4 2" xfId="27528" xr:uid="{C6FFA573-11D9-45C7-BF98-6A3CDDC47D69}"/>
    <cellStyle name="Percent 11 4 2 2 2 5" xfId="19080" xr:uid="{1505FF0E-BC7D-4F4E-B718-A341288A4AE1}"/>
    <cellStyle name="Percent 11 4 2 2 3" xfId="3194" xr:uid="{30ADC975-40F2-4247-ACEA-4DE45DF1B750}"/>
    <cellStyle name="Percent 11 4 2 2 3 2" xfId="7420" xr:uid="{AAC2A173-2E0A-4CA0-BAA9-E4170CBB8FE8}"/>
    <cellStyle name="Percent 11 4 2 2 3 2 2" xfId="15868" xr:uid="{1B355CDF-37F2-4119-AB7C-D66469509775}"/>
    <cellStyle name="Percent 11 4 2 2 3 2 2 2" xfId="32808" xr:uid="{D48768EC-554B-4914-8738-46F2A51AE49F}"/>
    <cellStyle name="Percent 11 4 2 2 3 2 3" xfId="24360" xr:uid="{9AD9F6D0-7FF1-47DA-AAD4-6792FF16AC96}"/>
    <cellStyle name="Percent 11 4 2 2 3 3" xfId="11644" xr:uid="{9C15AF11-50A7-4C3C-B842-26E9493F1025}"/>
    <cellStyle name="Percent 11 4 2 2 3 3 2" xfId="28584" xr:uid="{C1285E15-EFEB-4108-B7A7-834D9DAEF86D}"/>
    <cellStyle name="Percent 11 4 2 2 3 4" xfId="20136" xr:uid="{551148B5-E6B2-44BC-A0C6-BDE7C4890670}"/>
    <cellStyle name="Percent 11 4 2 2 4" xfId="5308" xr:uid="{56771A55-C5A0-405C-8B94-32BDF51AABBE}"/>
    <cellStyle name="Percent 11 4 2 2 4 2" xfId="13756" xr:uid="{D2772BD6-99E0-445E-B882-076FAE35DD72}"/>
    <cellStyle name="Percent 11 4 2 2 4 2 2" xfId="30696" xr:uid="{6F51C70F-397F-4C41-8BFF-3766EFE9D495}"/>
    <cellStyle name="Percent 11 4 2 2 4 3" xfId="22248" xr:uid="{10CF8D0D-627B-4E64-AE0F-1B465B60B9DF}"/>
    <cellStyle name="Percent 11 4 2 2 5" xfId="9532" xr:uid="{7A50CFBE-8D31-43C2-AD10-F620C4A78F7E}"/>
    <cellStyle name="Percent 11 4 2 2 5 2" xfId="26472" xr:uid="{51707666-97B5-4B08-A6AE-AF49D3A35498}"/>
    <cellStyle name="Percent 11 4 2 2 6" xfId="18024" xr:uid="{7559E18F-21CA-4568-A9C6-B6347BB51BAB}"/>
    <cellStyle name="Percent 11 4 2 3" xfId="1786" xr:uid="{389201EE-781A-4BFF-8235-9793E4E63A95}"/>
    <cellStyle name="Percent 11 4 2 3 2" xfId="3898" xr:uid="{C4DD9686-1AAC-497A-BDC8-43701B8565B6}"/>
    <cellStyle name="Percent 11 4 2 3 2 2" xfId="8124" xr:uid="{C952CE75-7412-44D5-A2D5-098C7CAAAE83}"/>
    <cellStyle name="Percent 11 4 2 3 2 2 2" xfId="16572" xr:uid="{6A7E31DC-1489-4AA5-99A3-7DA060890388}"/>
    <cellStyle name="Percent 11 4 2 3 2 2 2 2" xfId="33512" xr:uid="{37A57B26-DAC1-402E-A4C7-E10149681D00}"/>
    <cellStyle name="Percent 11 4 2 3 2 2 3" xfId="25064" xr:uid="{7EDE5663-0B43-423D-854A-A494E1B94EB0}"/>
    <cellStyle name="Percent 11 4 2 3 2 3" xfId="12348" xr:uid="{73C6A48C-CF60-4514-98E8-885C3347374F}"/>
    <cellStyle name="Percent 11 4 2 3 2 3 2" xfId="29288" xr:uid="{660AC6E8-D738-4EEC-A56B-93412D6253E1}"/>
    <cellStyle name="Percent 11 4 2 3 2 4" xfId="20840" xr:uid="{467E66C7-9ADA-4EDE-B16D-EC4498BDFF58}"/>
    <cellStyle name="Percent 11 4 2 3 3" xfId="6012" xr:uid="{5338ADBD-5B04-4345-ABE9-AAEC39434545}"/>
    <cellStyle name="Percent 11 4 2 3 3 2" xfId="14460" xr:uid="{CCD6871A-366D-4911-AFE6-49B287985629}"/>
    <cellStyle name="Percent 11 4 2 3 3 2 2" xfId="31400" xr:uid="{AAE2DC8B-9255-4966-B440-7F6BE920A1E5}"/>
    <cellStyle name="Percent 11 4 2 3 3 3" xfId="22952" xr:uid="{AB1CD3B8-9599-4BAF-AAC6-772D9A22FD76}"/>
    <cellStyle name="Percent 11 4 2 3 4" xfId="10236" xr:uid="{196C2AF7-0EA6-49A6-BC35-CE164C79C332}"/>
    <cellStyle name="Percent 11 4 2 3 4 2" xfId="27176" xr:uid="{C72BD797-4E53-4B35-959C-89019D90D04E}"/>
    <cellStyle name="Percent 11 4 2 3 5" xfId="18728" xr:uid="{1A3F4129-AF9C-498E-B0A6-735E7530BF04}"/>
    <cellStyle name="Percent 11 4 2 4" xfId="2842" xr:uid="{BFAA67BB-5C93-441B-BA7A-B929765A5939}"/>
    <cellStyle name="Percent 11 4 2 4 2" xfId="7068" xr:uid="{9A2524BB-2BB2-402C-A117-6EED7A9CBAF5}"/>
    <cellStyle name="Percent 11 4 2 4 2 2" xfId="15516" xr:uid="{B3C1D525-0133-43E8-9645-C03FF114A62B}"/>
    <cellStyle name="Percent 11 4 2 4 2 2 2" xfId="32456" xr:uid="{44626CDF-A8F8-4294-BD12-AABD163266A6}"/>
    <cellStyle name="Percent 11 4 2 4 2 3" xfId="24008" xr:uid="{633DFF29-BB96-4793-90A0-1CDBA6D61D25}"/>
    <cellStyle name="Percent 11 4 2 4 3" xfId="11292" xr:uid="{4D088D9E-F108-4CB7-B6FB-6FD7479E0DE7}"/>
    <cellStyle name="Percent 11 4 2 4 3 2" xfId="28232" xr:uid="{EED038FA-979F-4430-A3D5-44968573CA33}"/>
    <cellStyle name="Percent 11 4 2 4 4" xfId="19784" xr:uid="{FD8503C8-011D-4B0C-8F29-1881FAA7BB4A}"/>
    <cellStyle name="Percent 11 4 2 5" xfId="4956" xr:uid="{CFB82D10-D5BD-4EB1-8908-2BE2F7863053}"/>
    <cellStyle name="Percent 11 4 2 5 2" xfId="13404" xr:uid="{340DE713-126C-4FEB-8621-771C210E680D}"/>
    <cellStyle name="Percent 11 4 2 5 2 2" xfId="30344" xr:uid="{21ADECFB-8B1F-43B5-AFBA-812D9AFEA959}"/>
    <cellStyle name="Percent 11 4 2 5 3" xfId="21896" xr:uid="{6359CBD2-0B30-4855-B741-445A308E62D6}"/>
    <cellStyle name="Percent 11 4 2 6" xfId="9180" xr:uid="{4DBC9BA2-3A55-4C56-93B1-B51C81340B96}"/>
    <cellStyle name="Percent 11 4 2 6 2" xfId="26120" xr:uid="{B0F6F53B-55E6-4813-A0A2-3B2634EA0908}"/>
    <cellStyle name="Percent 11 4 2 7" xfId="17672" xr:uid="{4E847679-D434-4542-908B-305092F9B7D7}"/>
    <cellStyle name="Percent 11 4 3" xfId="900" xr:uid="{3A7660DF-6A00-400A-AA9E-7F3E2E06EB33}"/>
    <cellStyle name="Percent 11 4 3 2" xfId="1962" xr:uid="{15365B32-68D7-4C92-AA3B-E27EF079A6ED}"/>
    <cellStyle name="Percent 11 4 3 2 2" xfId="4074" xr:uid="{CAF6A3ED-4408-47E3-BBD7-9EB4F5DFCF4A}"/>
    <cellStyle name="Percent 11 4 3 2 2 2" xfId="8300" xr:uid="{A93415E0-BFE3-4271-B874-5B04838FCB7B}"/>
    <cellStyle name="Percent 11 4 3 2 2 2 2" xfId="16748" xr:uid="{5B6805B5-0599-4251-ADF1-ACB16219BC61}"/>
    <cellStyle name="Percent 11 4 3 2 2 2 2 2" xfId="33688" xr:uid="{2B34DFA2-8BDD-4EAC-8157-B890FB96DADD}"/>
    <cellStyle name="Percent 11 4 3 2 2 2 3" xfId="25240" xr:uid="{3534C3E6-6FA2-474B-93DA-F4BE4294D81B}"/>
    <cellStyle name="Percent 11 4 3 2 2 3" xfId="12524" xr:uid="{B745885D-89A5-438A-94E2-CBB088D9B570}"/>
    <cellStyle name="Percent 11 4 3 2 2 3 2" xfId="29464" xr:uid="{B3BCE06E-98D1-4BBC-827F-841BF7FF2EC3}"/>
    <cellStyle name="Percent 11 4 3 2 2 4" xfId="21016" xr:uid="{FADDD471-158C-41BA-9967-4A5F17752DCF}"/>
    <cellStyle name="Percent 11 4 3 2 3" xfId="6188" xr:uid="{A2B1B771-E87F-4F0B-9738-5D362586C748}"/>
    <cellStyle name="Percent 11 4 3 2 3 2" xfId="14636" xr:uid="{4D0A8C01-086E-4460-B6BF-D29CBFB546D2}"/>
    <cellStyle name="Percent 11 4 3 2 3 2 2" xfId="31576" xr:uid="{8A5D75B2-BB97-44E8-B25A-CF19C31D8263}"/>
    <cellStyle name="Percent 11 4 3 2 3 3" xfId="23128" xr:uid="{C01A9EB2-A2B5-44EC-9F47-3FC33C29F929}"/>
    <cellStyle name="Percent 11 4 3 2 4" xfId="10412" xr:uid="{B6B6D17C-4FEF-4C45-8D63-82F1F8BB6040}"/>
    <cellStyle name="Percent 11 4 3 2 4 2" xfId="27352" xr:uid="{D8D185E0-9688-4F8C-A8DC-7C9394B8D173}"/>
    <cellStyle name="Percent 11 4 3 2 5" xfId="18904" xr:uid="{6EAA8037-AD98-4E82-BFDD-B13FE911D758}"/>
    <cellStyle name="Percent 11 4 3 3" xfId="3018" xr:uid="{C761EADA-3904-4A8A-97EB-985ED1E4378D}"/>
    <cellStyle name="Percent 11 4 3 3 2" xfId="7244" xr:uid="{F9534D4D-E197-4B66-807A-C3F01D7B827D}"/>
    <cellStyle name="Percent 11 4 3 3 2 2" xfId="15692" xr:uid="{1AF59858-9A1A-4B4A-859E-F56A00512E58}"/>
    <cellStyle name="Percent 11 4 3 3 2 2 2" xfId="32632" xr:uid="{61EBC120-722A-4E19-8B54-B7A43671EC3C}"/>
    <cellStyle name="Percent 11 4 3 3 2 3" xfId="24184" xr:uid="{44585338-6A6F-4796-A3DC-DD489D6AAD4A}"/>
    <cellStyle name="Percent 11 4 3 3 3" xfId="11468" xr:uid="{811B0777-54D5-457B-86C3-4538CA6AA2C4}"/>
    <cellStyle name="Percent 11 4 3 3 3 2" xfId="28408" xr:uid="{57AB1A5D-5773-42DA-8352-09C41A4BCE09}"/>
    <cellStyle name="Percent 11 4 3 3 4" xfId="19960" xr:uid="{6A0D1430-1174-411A-84AF-D3C5F0D68A22}"/>
    <cellStyle name="Percent 11 4 3 4" xfId="5132" xr:uid="{1315E268-CB09-443D-B9EB-F94B95E7F2B8}"/>
    <cellStyle name="Percent 11 4 3 4 2" xfId="13580" xr:uid="{B87569D5-9BCF-49BC-890F-3BE797AEFFF5}"/>
    <cellStyle name="Percent 11 4 3 4 2 2" xfId="30520" xr:uid="{1EDB67A3-698F-40C8-82D3-067F7BF3AB69}"/>
    <cellStyle name="Percent 11 4 3 4 3" xfId="22072" xr:uid="{7FEBB8C8-C9B8-4DC5-90B4-11B427B5DE2D}"/>
    <cellStyle name="Percent 11 4 3 5" xfId="9356" xr:uid="{28E95EBF-2355-43C1-A6D2-891926D3A9AB}"/>
    <cellStyle name="Percent 11 4 3 5 2" xfId="26296" xr:uid="{F100C804-31F5-448D-9C15-A2B7F4482853}"/>
    <cellStyle name="Percent 11 4 3 6" xfId="17848" xr:uid="{89CE1A30-1C70-472B-952C-81FE12EAD8E5}"/>
    <cellStyle name="Percent 11 4 4" xfId="1252" xr:uid="{B66F972B-72EC-4F81-BEC5-19774966CCE6}"/>
    <cellStyle name="Percent 11 4 4 2" xfId="2314" xr:uid="{560A3B6B-741B-4D36-827F-F801C7D02965}"/>
    <cellStyle name="Percent 11 4 4 2 2" xfId="4426" xr:uid="{6C8F9BF5-255F-462C-8F20-511E1A1332F8}"/>
    <cellStyle name="Percent 11 4 4 2 2 2" xfId="8652" xr:uid="{D83147D8-AEDB-47D2-A150-2AF4B4F6F799}"/>
    <cellStyle name="Percent 11 4 4 2 2 2 2" xfId="17100" xr:uid="{B9D70E83-7F07-44B7-8FAA-39CA876831B6}"/>
    <cellStyle name="Percent 11 4 4 2 2 2 2 2" xfId="34040" xr:uid="{5F658F50-2E0C-42AC-8827-0E4E5E692666}"/>
    <cellStyle name="Percent 11 4 4 2 2 2 3" xfId="25592" xr:uid="{71AA6B07-04B4-42B8-AF6B-32E60E09BA8C}"/>
    <cellStyle name="Percent 11 4 4 2 2 3" xfId="12876" xr:uid="{1F5B3A4E-2968-4FB5-A8EE-085473CC3B0D}"/>
    <cellStyle name="Percent 11 4 4 2 2 3 2" xfId="29816" xr:uid="{1DF83440-F32E-411E-9664-BBED5ABA7D8A}"/>
    <cellStyle name="Percent 11 4 4 2 2 4" xfId="21368" xr:uid="{23E6FDF1-B063-44E6-8F5B-F3AAA52A5948}"/>
    <cellStyle name="Percent 11 4 4 2 3" xfId="6540" xr:uid="{F60758BF-8D03-4D87-8417-77A0D37FB63F}"/>
    <cellStyle name="Percent 11 4 4 2 3 2" xfId="14988" xr:uid="{D22C73FB-B588-4458-8CD0-BA139DF1597A}"/>
    <cellStyle name="Percent 11 4 4 2 3 2 2" xfId="31928" xr:uid="{363D2EAF-F389-458A-9667-0BE38BE6E23C}"/>
    <cellStyle name="Percent 11 4 4 2 3 3" xfId="23480" xr:uid="{7FDF9CB1-72DC-4A84-A99D-E4E89C2FF92E}"/>
    <cellStyle name="Percent 11 4 4 2 4" xfId="10764" xr:uid="{311F5193-742A-434A-AD5B-5DEE0262DF1D}"/>
    <cellStyle name="Percent 11 4 4 2 4 2" xfId="27704" xr:uid="{D567A907-A1EB-4E65-AE2E-F47DE6B311DB}"/>
    <cellStyle name="Percent 11 4 4 2 5" xfId="19256" xr:uid="{A7BD6330-99E0-4F75-97C4-8AA5047F1382}"/>
    <cellStyle name="Percent 11 4 4 3" xfId="3370" xr:uid="{BF6BBFF3-3559-4B83-A5C6-786A104CD371}"/>
    <cellStyle name="Percent 11 4 4 3 2" xfId="7596" xr:uid="{DB6FA031-E54C-400A-806C-AB37621B7908}"/>
    <cellStyle name="Percent 11 4 4 3 2 2" xfId="16044" xr:uid="{5642E7AA-0773-40D7-8E2F-560407B5932C}"/>
    <cellStyle name="Percent 11 4 4 3 2 2 2" xfId="32984" xr:uid="{64C6C54B-0C9E-4D6B-AEE6-72017619A0B5}"/>
    <cellStyle name="Percent 11 4 4 3 2 3" xfId="24536" xr:uid="{38A2C2E9-D665-43A1-80DD-540C7B4D4B17}"/>
    <cellStyle name="Percent 11 4 4 3 3" xfId="11820" xr:uid="{E26B7BE0-1CB6-4F98-8F92-3AD7787A7981}"/>
    <cellStyle name="Percent 11 4 4 3 3 2" xfId="28760" xr:uid="{93C23AA5-990F-4C41-ADA8-742B3F6064C6}"/>
    <cellStyle name="Percent 11 4 4 3 4" xfId="20312" xr:uid="{6DD1CC22-B82B-4E02-8322-41817ED3A06D}"/>
    <cellStyle name="Percent 11 4 4 4" xfId="5484" xr:uid="{73FF5B3A-7510-4B31-AB26-9FD407B9EC4C}"/>
    <cellStyle name="Percent 11 4 4 4 2" xfId="13932" xr:uid="{2BD4D2E5-C78E-4585-8716-03CD4373455D}"/>
    <cellStyle name="Percent 11 4 4 4 2 2" xfId="30872" xr:uid="{2E7F7416-3115-4F14-91E8-C8DB31D77E2F}"/>
    <cellStyle name="Percent 11 4 4 4 3" xfId="22424" xr:uid="{CB7C0563-23A8-4951-846B-9F46919B9508}"/>
    <cellStyle name="Percent 11 4 4 5" xfId="9708" xr:uid="{A74B7C19-B3AA-48E3-B799-3FE671CFA75F}"/>
    <cellStyle name="Percent 11 4 4 5 2" xfId="26648" xr:uid="{C28073E2-BEA9-4BDD-A1EF-200FF2FC6846}"/>
    <cellStyle name="Percent 11 4 4 6" xfId="18200" xr:uid="{B64781D0-BCCC-492E-A4A7-A5385B08D20E}"/>
    <cellStyle name="Percent 11 4 5" xfId="1434" xr:uid="{5A0DD556-9F7A-47FC-8E47-2A408341E072}"/>
    <cellStyle name="Percent 11 4 5 2" xfId="2490" xr:uid="{229082DA-103E-4EB6-B149-8C6C07414FEE}"/>
    <cellStyle name="Percent 11 4 5 2 2" xfId="4602" xr:uid="{0A5619A0-B0A8-442F-935B-4DC165240129}"/>
    <cellStyle name="Percent 11 4 5 2 2 2" xfId="8828" xr:uid="{48C43B25-FB43-4549-8064-6FD4E86913E7}"/>
    <cellStyle name="Percent 11 4 5 2 2 2 2" xfId="17276" xr:uid="{8ACD9F5C-D4D3-439C-A243-A526B3836935}"/>
    <cellStyle name="Percent 11 4 5 2 2 2 2 2" xfId="34216" xr:uid="{5B10E217-1C76-4FD3-962E-A399D1E5200D}"/>
    <cellStyle name="Percent 11 4 5 2 2 2 3" xfId="25768" xr:uid="{4D903B52-65B0-46F8-869A-BCBC8D1FBB46}"/>
    <cellStyle name="Percent 11 4 5 2 2 3" xfId="13052" xr:uid="{E01EEE69-5EB7-4BF0-9812-6F90310EDAB8}"/>
    <cellStyle name="Percent 11 4 5 2 2 3 2" xfId="29992" xr:uid="{B334FA2D-EAF8-4F10-980F-831ACD730F96}"/>
    <cellStyle name="Percent 11 4 5 2 2 4" xfId="21544" xr:uid="{B6B52627-4688-436D-9725-09329C461690}"/>
    <cellStyle name="Percent 11 4 5 2 3" xfId="6716" xr:uid="{2FCB1EFD-41B8-4073-8B5C-872B5614F587}"/>
    <cellStyle name="Percent 11 4 5 2 3 2" xfId="15164" xr:uid="{D0418807-1F23-486F-BE55-B9E7DA612A9C}"/>
    <cellStyle name="Percent 11 4 5 2 3 2 2" xfId="32104" xr:uid="{78237BE9-58D5-4A1A-8BDF-0B35BB7936B9}"/>
    <cellStyle name="Percent 11 4 5 2 3 3" xfId="23656" xr:uid="{B8A3B040-B84A-4476-9DBA-EC331972F0E5}"/>
    <cellStyle name="Percent 11 4 5 2 4" xfId="10940" xr:uid="{321DEB82-6203-43AE-AA66-06155EC920DE}"/>
    <cellStyle name="Percent 11 4 5 2 4 2" xfId="27880" xr:uid="{404D9F14-C70B-4DB7-88DA-8FA41E75761D}"/>
    <cellStyle name="Percent 11 4 5 2 5" xfId="19432" xr:uid="{EBC5E568-6C50-4714-A631-53119BD40CFB}"/>
    <cellStyle name="Percent 11 4 5 3" xfId="3546" xr:uid="{681C1055-6F70-4BFD-A561-ED85234638F1}"/>
    <cellStyle name="Percent 11 4 5 3 2" xfId="7772" xr:uid="{A88A24EE-0751-477D-9073-2190E7ED5602}"/>
    <cellStyle name="Percent 11 4 5 3 2 2" xfId="16220" xr:uid="{31A38A8C-02CA-46D4-9E7B-BC053C457C65}"/>
    <cellStyle name="Percent 11 4 5 3 2 2 2" xfId="33160" xr:uid="{9AACBBB0-6EEF-476E-B83F-E7B921592314}"/>
    <cellStyle name="Percent 11 4 5 3 2 3" xfId="24712" xr:uid="{83887B60-FB06-4043-B3C6-35DBCF0387E1}"/>
    <cellStyle name="Percent 11 4 5 3 3" xfId="11996" xr:uid="{458C157E-A50C-4084-B4EB-2FF563ED1088}"/>
    <cellStyle name="Percent 11 4 5 3 3 2" xfId="28936" xr:uid="{B58300B7-B862-4E19-A9D9-4A9A536DC2A2}"/>
    <cellStyle name="Percent 11 4 5 3 4" xfId="20488" xr:uid="{A35906FC-712B-412D-85F7-2A86F4F15334}"/>
    <cellStyle name="Percent 11 4 5 4" xfId="5660" xr:uid="{A1125390-8E4B-44EA-A065-B6B54F4D87D5}"/>
    <cellStyle name="Percent 11 4 5 4 2" xfId="14108" xr:uid="{BE85B46F-1090-4CF1-8BB9-2306E1F85152}"/>
    <cellStyle name="Percent 11 4 5 4 2 2" xfId="31048" xr:uid="{BC865A3F-9BC5-45DB-824B-A4EF18EB48AF}"/>
    <cellStyle name="Percent 11 4 5 4 3" xfId="22600" xr:uid="{3FF2BD03-F943-4747-A458-DBA6BA5244F7}"/>
    <cellStyle name="Percent 11 4 5 5" xfId="9884" xr:uid="{C8A2F152-B135-40E6-94EB-A48D4C0BDB08}"/>
    <cellStyle name="Percent 11 4 5 5 2" xfId="26824" xr:uid="{6451EBE3-BDF9-41D1-B4B0-F5171EF03164}"/>
    <cellStyle name="Percent 11 4 5 6" xfId="18376" xr:uid="{2388819C-5BB7-428A-AB7A-FA7089DC5EDB}"/>
    <cellStyle name="Percent 11 4 6" xfId="1610" xr:uid="{9160ACAA-5492-4412-9802-CEE372DD1388}"/>
    <cellStyle name="Percent 11 4 6 2" xfId="3722" xr:uid="{499385EC-7315-4736-8AE2-C3FFE43F1059}"/>
    <cellStyle name="Percent 11 4 6 2 2" xfId="7948" xr:uid="{598733A4-A44E-4549-8705-897DF288439B}"/>
    <cellStyle name="Percent 11 4 6 2 2 2" xfId="16396" xr:uid="{F4B7D240-B239-4D74-93DE-884C9EE46AC0}"/>
    <cellStyle name="Percent 11 4 6 2 2 2 2" xfId="33336" xr:uid="{7CB5A306-B74C-46E8-A69C-39B9F4426A43}"/>
    <cellStyle name="Percent 11 4 6 2 2 3" xfId="24888" xr:uid="{379BDB4C-8F5C-4A68-8A83-71F592F5B3DC}"/>
    <cellStyle name="Percent 11 4 6 2 3" xfId="12172" xr:uid="{DAC2C7A5-EFBA-4A20-A07A-486F8400CAFA}"/>
    <cellStyle name="Percent 11 4 6 2 3 2" xfId="29112" xr:uid="{94AC99B2-B840-4222-99A2-9D79F0B9A229}"/>
    <cellStyle name="Percent 11 4 6 2 4" xfId="20664" xr:uid="{23BDAE9B-E8BC-4FB9-8427-6E5A26CB8C90}"/>
    <cellStyle name="Percent 11 4 6 3" xfId="5836" xr:uid="{71D1E3CE-2172-44EB-A00D-D2CAFE611DA2}"/>
    <cellStyle name="Percent 11 4 6 3 2" xfId="14284" xr:uid="{DAADB807-B0C5-4A05-9FCB-75F52E93E64A}"/>
    <cellStyle name="Percent 11 4 6 3 2 2" xfId="31224" xr:uid="{8094D7F3-DEF7-4964-8A50-70320BA8157D}"/>
    <cellStyle name="Percent 11 4 6 3 3" xfId="22776" xr:uid="{63F0D6C1-2114-414B-9416-DAE33047A739}"/>
    <cellStyle name="Percent 11 4 6 4" xfId="10060" xr:uid="{2D0AAC6D-B90A-4461-9E4C-ED8872D535D4}"/>
    <cellStyle name="Percent 11 4 6 4 2" xfId="27000" xr:uid="{32722432-A3E6-4506-A15D-DC26B414DEA4}"/>
    <cellStyle name="Percent 11 4 6 5" xfId="18552" xr:uid="{A5775908-EF42-4CCB-BAD6-2CCE94CB4142}"/>
    <cellStyle name="Percent 11 4 7" xfId="2666" xr:uid="{87E2E309-9C07-4763-862A-CFC8D3BB1778}"/>
    <cellStyle name="Percent 11 4 7 2" xfId="6892" xr:uid="{4CBF07E1-8733-44EE-AB9F-D7F71523D427}"/>
    <cellStyle name="Percent 11 4 7 2 2" xfId="15340" xr:uid="{333A2C1A-6001-4CF3-A50F-53503A64D08C}"/>
    <cellStyle name="Percent 11 4 7 2 2 2" xfId="32280" xr:uid="{AFE8F930-E211-440D-A331-BA37CF49116B}"/>
    <cellStyle name="Percent 11 4 7 2 3" xfId="23832" xr:uid="{3CDA5883-7C24-4854-965F-29D2D9496335}"/>
    <cellStyle name="Percent 11 4 7 3" xfId="11116" xr:uid="{D9C71B2D-F31B-48A2-8DDD-DF5668FD829E}"/>
    <cellStyle name="Percent 11 4 7 3 2" xfId="28056" xr:uid="{D784B9F7-1483-4B47-8E89-0ACF6E412B15}"/>
    <cellStyle name="Percent 11 4 7 4" xfId="19608" xr:uid="{6CE4BB62-A2F6-47E4-A491-DFA44E3AAD7F}"/>
    <cellStyle name="Percent 11 4 8" xfId="4779" xr:uid="{3EA396E4-8119-4E82-8FC9-98E3DD45F837}"/>
    <cellStyle name="Percent 11 4 8 2" xfId="13228" xr:uid="{565A33F2-8762-41EC-8FCA-9517E2EFA664}"/>
    <cellStyle name="Percent 11 4 8 2 2" xfId="30168" xr:uid="{70FBD93F-B014-4D0F-8609-6514167B7FDD}"/>
    <cellStyle name="Percent 11 4 8 3" xfId="21720" xr:uid="{E190CDD8-0499-4337-95D8-7DA082A0F795}"/>
    <cellStyle name="Percent 11 4 9" xfId="9004" xr:uid="{04E6C4DB-6693-4A7E-8899-03BF13052F87}"/>
    <cellStyle name="Percent 11 4 9 2" xfId="25944" xr:uid="{300DC007-F650-4533-AD6D-790408B77B3E}"/>
    <cellStyle name="Percent 11 5" xfId="446" xr:uid="{0A5C5908-520E-4CC9-8605-C35CC9211650}"/>
    <cellStyle name="Percent 11 5 10" xfId="17497" xr:uid="{1853769B-BDB8-4A95-ADE4-CA3B581CAFE0}"/>
    <cellStyle name="Percent 11 5 2" xfId="725" xr:uid="{805810D1-972A-46B2-8A0C-5B2197BA540B}"/>
    <cellStyle name="Percent 11 5 2 2" xfId="1077" xr:uid="{33502298-5177-42CA-A02A-E13D1244A546}"/>
    <cellStyle name="Percent 11 5 2 2 2" xfId="2139" xr:uid="{D2B6F673-2B0E-4CF5-B665-BCF53C794D7E}"/>
    <cellStyle name="Percent 11 5 2 2 2 2" xfId="4251" xr:uid="{B2B3D369-2A9F-4E7A-B2A0-3B3CC4E702EB}"/>
    <cellStyle name="Percent 11 5 2 2 2 2 2" xfId="8477" xr:uid="{CC9C794C-4FBA-469E-96FE-7AAFA204A0B2}"/>
    <cellStyle name="Percent 11 5 2 2 2 2 2 2" xfId="16925" xr:uid="{F373081F-CACB-4C0B-852D-C7477EE466DC}"/>
    <cellStyle name="Percent 11 5 2 2 2 2 2 2 2" xfId="33865" xr:uid="{B9A88320-A471-4420-BD91-128631444371}"/>
    <cellStyle name="Percent 11 5 2 2 2 2 2 3" xfId="25417" xr:uid="{3F215978-FFC8-445C-AFA6-1B62CA9D960C}"/>
    <cellStyle name="Percent 11 5 2 2 2 2 3" xfId="12701" xr:uid="{7C45E660-8DBE-4896-A8B5-4B4C96ABD93A}"/>
    <cellStyle name="Percent 11 5 2 2 2 2 3 2" xfId="29641" xr:uid="{D6BCB341-C63D-45D0-B5C4-DDC9EF849A74}"/>
    <cellStyle name="Percent 11 5 2 2 2 2 4" xfId="21193" xr:uid="{A70F7FE0-616C-49D5-A5B5-C061AD6D113D}"/>
    <cellStyle name="Percent 11 5 2 2 2 3" xfId="6365" xr:uid="{70D264FC-17F0-44E0-857D-1F0A45211CF0}"/>
    <cellStyle name="Percent 11 5 2 2 2 3 2" xfId="14813" xr:uid="{3FA3BE07-CAEB-45E2-8BAC-9DA79D22EAAB}"/>
    <cellStyle name="Percent 11 5 2 2 2 3 2 2" xfId="31753" xr:uid="{27228FE6-AD84-439B-A3C9-BC5FAE4AE7C4}"/>
    <cellStyle name="Percent 11 5 2 2 2 3 3" xfId="23305" xr:uid="{9C95C255-0FA1-47DF-BC4B-73BD88CD14EF}"/>
    <cellStyle name="Percent 11 5 2 2 2 4" xfId="10589" xr:uid="{AF05D23D-35EF-45C5-BCE0-0A394C7D9738}"/>
    <cellStyle name="Percent 11 5 2 2 2 4 2" xfId="27529" xr:uid="{7540E00F-1064-46B7-8150-7B1FA7403ADD}"/>
    <cellStyle name="Percent 11 5 2 2 2 5" xfId="19081" xr:uid="{8F2254E7-5EFF-47C7-9708-5DE8633D53C5}"/>
    <cellStyle name="Percent 11 5 2 2 3" xfId="3195" xr:uid="{D787E97D-94A8-4C18-85B9-0E07DAC6060B}"/>
    <cellStyle name="Percent 11 5 2 2 3 2" xfId="7421" xr:uid="{C3448529-5B9E-4361-917C-12BACE51428A}"/>
    <cellStyle name="Percent 11 5 2 2 3 2 2" xfId="15869" xr:uid="{01469F58-7CD3-4292-AF43-97B97377673F}"/>
    <cellStyle name="Percent 11 5 2 2 3 2 2 2" xfId="32809" xr:uid="{59AC20B6-5514-46EC-8A68-D313DE73558F}"/>
    <cellStyle name="Percent 11 5 2 2 3 2 3" xfId="24361" xr:uid="{9452C8FB-33D0-4CB7-A5FA-811BB32B28ED}"/>
    <cellStyle name="Percent 11 5 2 2 3 3" xfId="11645" xr:uid="{E6435CD1-51FA-459F-BA39-230F8545351B}"/>
    <cellStyle name="Percent 11 5 2 2 3 3 2" xfId="28585" xr:uid="{9E06B5DC-D3C9-45D8-84B9-2E416166DA81}"/>
    <cellStyle name="Percent 11 5 2 2 3 4" xfId="20137" xr:uid="{D338CC8D-B0E8-46C0-889C-CB6808A798A7}"/>
    <cellStyle name="Percent 11 5 2 2 4" xfId="5309" xr:uid="{AB052089-A11E-453C-945D-3991BA9A9FA5}"/>
    <cellStyle name="Percent 11 5 2 2 4 2" xfId="13757" xr:uid="{B0FB6560-95F2-4BFF-B5F3-47C0C3C2BA29}"/>
    <cellStyle name="Percent 11 5 2 2 4 2 2" xfId="30697" xr:uid="{98C206CF-30F3-4CDD-9820-A91E3C194D57}"/>
    <cellStyle name="Percent 11 5 2 2 4 3" xfId="22249" xr:uid="{AA6C0A1D-9649-4625-A06D-0E34F084F448}"/>
    <cellStyle name="Percent 11 5 2 2 5" xfId="9533" xr:uid="{3DBE75D8-EB46-47B1-9AFC-4EA2C461B8E1}"/>
    <cellStyle name="Percent 11 5 2 2 5 2" xfId="26473" xr:uid="{6F19DE46-C71E-4909-BF97-AC86A62B22C4}"/>
    <cellStyle name="Percent 11 5 2 2 6" xfId="18025" xr:uid="{263D6DDF-3399-404A-A560-0FEBB489FC69}"/>
    <cellStyle name="Percent 11 5 2 3" xfId="1787" xr:uid="{BBA1CEC1-2F66-4549-9DAF-F0E6298AEFAF}"/>
    <cellStyle name="Percent 11 5 2 3 2" xfId="3899" xr:uid="{8080AF82-8BF9-444D-98D1-9D3B90765D55}"/>
    <cellStyle name="Percent 11 5 2 3 2 2" xfId="8125" xr:uid="{5AC579EB-00B9-41F8-8211-BB6ACE46890C}"/>
    <cellStyle name="Percent 11 5 2 3 2 2 2" xfId="16573" xr:uid="{B50611E2-84BD-4A5D-8815-7A1F8355C703}"/>
    <cellStyle name="Percent 11 5 2 3 2 2 2 2" xfId="33513" xr:uid="{B83AFC37-AA8E-4AC3-8DB2-FCCC3171D621}"/>
    <cellStyle name="Percent 11 5 2 3 2 2 3" xfId="25065" xr:uid="{CDDF853B-20C8-45CB-B3DF-22C4E665633D}"/>
    <cellStyle name="Percent 11 5 2 3 2 3" xfId="12349" xr:uid="{48C68269-F969-4DA2-A567-A12F1A599914}"/>
    <cellStyle name="Percent 11 5 2 3 2 3 2" xfId="29289" xr:uid="{B6B20D3C-11F6-45BD-8A6E-D2112ADC2480}"/>
    <cellStyle name="Percent 11 5 2 3 2 4" xfId="20841" xr:uid="{2087944A-908E-4AB4-95E9-5904A330E406}"/>
    <cellStyle name="Percent 11 5 2 3 3" xfId="6013" xr:uid="{B3C403A1-DE86-48C5-A72D-A0DBC6145DA9}"/>
    <cellStyle name="Percent 11 5 2 3 3 2" xfId="14461" xr:uid="{EA400BF3-142B-4DE9-AC15-B3E9A625EBC4}"/>
    <cellStyle name="Percent 11 5 2 3 3 2 2" xfId="31401" xr:uid="{BBF54BA7-67BD-4341-BDC0-D2D2D1301112}"/>
    <cellStyle name="Percent 11 5 2 3 3 3" xfId="22953" xr:uid="{0A5612E5-1DAF-49D4-8E69-027E3C39166E}"/>
    <cellStyle name="Percent 11 5 2 3 4" xfId="10237" xr:uid="{A31EE67D-6911-4992-BA7F-11739867CC9D}"/>
    <cellStyle name="Percent 11 5 2 3 4 2" xfId="27177" xr:uid="{B0D64805-1977-4C53-A0F7-56DCEAAD9C8A}"/>
    <cellStyle name="Percent 11 5 2 3 5" xfId="18729" xr:uid="{0E284D70-E820-45C0-9D95-B03BBDE668CD}"/>
    <cellStyle name="Percent 11 5 2 4" xfId="2843" xr:uid="{43445C69-801B-4B2A-8240-79A3EB628CC9}"/>
    <cellStyle name="Percent 11 5 2 4 2" xfId="7069" xr:uid="{C7E84591-04DF-4F1C-8525-0B9FC6466353}"/>
    <cellStyle name="Percent 11 5 2 4 2 2" xfId="15517" xr:uid="{BBCCDD4F-40F1-41D6-A061-EF604F3C2A6D}"/>
    <cellStyle name="Percent 11 5 2 4 2 2 2" xfId="32457" xr:uid="{38A0D7FB-0F7F-46BA-9C72-ABE14F632E60}"/>
    <cellStyle name="Percent 11 5 2 4 2 3" xfId="24009" xr:uid="{D75C35B1-3CED-44D3-A052-BD881964DB34}"/>
    <cellStyle name="Percent 11 5 2 4 3" xfId="11293" xr:uid="{AD0B8763-B33A-4F17-83B4-D66709030300}"/>
    <cellStyle name="Percent 11 5 2 4 3 2" xfId="28233" xr:uid="{0E58528D-35E8-4139-BBD4-F9C3C2442B04}"/>
    <cellStyle name="Percent 11 5 2 4 4" xfId="19785" xr:uid="{AB3383D0-8FF0-405C-B1E4-5669575FCD2E}"/>
    <cellStyle name="Percent 11 5 2 5" xfId="4957" xr:uid="{DAF0AAC9-68B5-40A8-B271-80BE3226E65F}"/>
    <cellStyle name="Percent 11 5 2 5 2" xfId="13405" xr:uid="{F125F4EC-891D-477C-99E2-358B0DBE768F}"/>
    <cellStyle name="Percent 11 5 2 5 2 2" xfId="30345" xr:uid="{DDA4E60F-DF5C-40AE-93D9-79E1223C93FF}"/>
    <cellStyle name="Percent 11 5 2 5 3" xfId="21897" xr:uid="{DD92E41F-DE62-4030-8511-06208F019329}"/>
    <cellStyle name="Percent 11 5 2 6" xfId="9181" xr:uid="{ACEA01C5-C5AC-447A-8B8F-98A62F306AB3}"/>
    <cellStyle name="Percent 11 5 2 6 2" xfId="26121" xr:uid="{9A7DE774-9341-4702-9FC1-F097F0AB8ED4}"/>
    <cellStyle name="Percent 11 5 2 7" xfId="17673" xr:uid="{A25E8FD7-2085-4495-B667-12607FB1CBC2}"/>
    <cellStyle name="Percent 11 5 3" xfId="901" xr:uid="{B6A6D86C-8376-451A-92C4-82F9929E2E44}"/>
    <cellStyle name="Percent 11 5 3 2" xfId="1963" xr:uid="{CCD4F111-16EC-4E32-A781-878DBF77F032}"/>
    <cellStyle name="Percent 11 5 3 2 2" xfId="4075" xr:uid="{141B859D-F1E1-496C-9983-80DB0D2FF791}"/>
    <cellStyle name="Percent 11 5 3 2 2 2" xfId="8301" xr:uid="{5829C8FA-0E50-4D04-81E6-862521D76904}"/>
    <cellStyle name="Percent 11 5 3 2 2 2 2" xfId="16749" xr:uid="{FFA2C92F-5C83-46D4-9B80-4325B7C6E910}"/>
    <cellStyle name="Percent 11 5 3 2 2 2 2 2" xfId="33689" xr:uid="{CBE63239-B5E6-4790-AED3-0E119F1EDB95}"/>
    <cellStyle name="Percent 11 5 3 2 2 2 3" xfId="25241" xr:uid="{27D0AE8B-1986-4E15-9A2B-C82C8EAEE9DC}"/>
    <cellStyle name="Percent 11 5 3 2 2 3" xfId="12525" xr:uid="{170CB88D-F6B4-498E-A144-7F3CCDE1FB5A}"/>
    <cellStyle name="Percent 11 5 3 2 2 3 2" xfId="29465" xr:uid="{83A68B91-1A28-48AC-B788-CDED1C11186D}"/>
    <cellStyle name="Percent 11 5 3 2 2 4" xfId="21017" xr:uid="{89FAA38A-3B8D-45CF-9BD3-2AE217BB4108}"/>
    <cellStyle name="Percent 11 5 3 2 3" xfId="6189" xr:uid="{F3840E4A-FA20-4E6E-A7F0-4C784D6860FD}"/>
    <cellStyle name="Percent 11 5 3 2 3 2" xfId="14637" xr:uid="{54585952-8F24-438A-82ED-9862B7BC1E8F}"/>
    <cellStyle name="Percent 11 5 3 2 3 2 2" xfId="31577" xr:uid="{D0B8C31D-B6FB-4DE6-9B79-0065C84A3401}"/>
    <cellStyle name="Percent 11 5 3 2 3 3" xfId="23129" xr:uid="{5ED3CC8C-0A66-442E-B12C-B02F681B64D1}"/>
    <cellStyle name="Percent 11 5 3 2 4" xfId="10413" xr:uid="{1F4A00C7-C60A-40F4-858D-C8F64E88183F}"/>
    <cellStyle name="Percent 11 5 3 2 4 2" xfId="27353" xr:uid="{9DD0C003-01AD-4C5B-B78F-B621D27B84A5}"/>
    <cellStyle name="Percent 11 5 3 2 5" xfId="18905" xr:uid="{408AC05F-97ED-4732-B6E5-6BEF6897AF6A}"/>
    <cellStyle name="Percent 11 5 3 3" xfId="3019" xr:uid="{DDB8732D-FBDD-414E-8326-BDBFAA2BEDBB}"/>
    <cellStyle name="Percent 11 5 3 3 2" xfId="7245" xr:uid="{60248A05-0B1F-44C3-8ABE-A25E61849DF5}"/>
    <cellStyle name="Percent 11 5 3 3 2 2" xfId="15693" xr:uid="{F6D44C82-DF7F-47BC-83FD-8E15C2278B2B}"/>
    <cellStyle name="Percent 11 5 3 3 2 2 2" xfId="32633" xr:uid="{C2D0271F-B29A-478D-B8F3-BE0EE55F4199}"/>
    <cellStyle name="Percent 11 5 3 3 2 3" xfId="24185" xr:uid="{9C49EE62-B1F3-4F15-9CCA-21114A04F06E}"/>
    <cellStyle name="Percent 11 5 3 3 3" xfId="11469" xr:uid="{09866385-8163-41EF-9F9E-488F41D530B8}"/>
    <cellStyle name="Percent 11 5 3 3 3 2" xfId="28409" xr:uid="{93ED8E26-7177-4E76-A5C9-1E3E40034AB6}"/>
    <cellStyle name="Percent 11 5 3 3 4" xfId="19961" xr:uid="{CE328C99-4D42-467B-A6E8-EA0C154FB3B4}"/>
    <cellStyle name="Percent 11 5 3 4" xfId="5133" xr:uid="{054B1716-D33F-4F66-B376-E2296A4243A6}"/>
    <cellStyle name="Percent 11 5 3 4 2" xfId="13581" xr:uid="{7BFFC653-6878-49E8-994F-E93BC93F2989}"/>
    <cellStyle name="Percent 11 5 3 4 2 2" xfId="30521" xr:uid="{D621D702-73C8-4D37-9D2B-64BF47647450}"/>
    <cellStyle name="Percent 11 5 3 4 3" xfId="22073" xr:uid="{954FC90E-1F43-4837-9103-7D027ACA9A03}"/>
    <cellStyle name="Percent 11 5 3 5" xfId="9357" xr:uid="{346AD97E-A25A-42F4-920B-4EF398B67170}"/>
    <cellStyle name="Percent 11 5 3 5 2" xfId="26297" xr:uid="{C89D80F1-DE74-4442-A055-36B17C2D6AFB}"/>
    <cellStyle name="Percent 11 5 3 6" xfId="17849" xr:uid="{DDD9B874-9149-4FB6-A1EB-90EA3C53E5C1}"/>
    <cellStyle name="Percent 11 5 4" xfId="1253" xr:uid="{93B936FF-A4C5-47D2-A334-8ED0A2767805}"/>
    <cellStyle name="Percent 11 5 4 2" xfId="2315" xr:uid="{8C3D7023-37F7-4547-8EA4-827645CF2E42}"/>
    <cellStyle name="Percent 11 5 4 2 2" xfId="4427" xr:uid="{81610BDF-1EBA-4E0E-A650-D0AB9616CCD1}"/>
    <cellStyle name="Percent 11 5 4 2 2 2" xfId="8653" xr:uid="{CB1BD30D-6AE0-4466-B7B2-3C626F460FC1}"/>
    <cellStyle name="Percent 11 5 4 2 2 2 2" xfId="17101" xr:uid="{80B47328-C0D8-4B55-BC8A-48708AAA0924}"/>
    <cellStyle name="Percent 11 5 4 2 2 2 2 2" xfId="34041" xr:uid="{CA848E14-89F3-4DE4-96AE-374E86D230BB}"/>
    <cellStyle name="Percent 11 5 4 2 2 2 3" xfId="25593" xr:uid="{68FD680F-188F-4D0E-829B-68E5B7B6F225}"/>
    <cellStyle name="Percent 11 5 4 2 2 3" xfId="12877" xr:uid="{A40EE31D-B0F0-4C48-B28C-9A4CBC86F7BE}"/>
    <cellStyle name="Percent 11 5 4 2 2 3 2" xfId="29817" xr:uid="{99C63AC3-2C13-48B3-BBB9-4A3E4AE8CC90}"/>
    <cellStyle name="Percent 11 5 4 2 2 4" xfId="21369" xr:uid="{26FA1027-F3D4-44D1-8F54-887C6325CBE4}"/>
    <cellStyle name="Percent 11 5 4 2 3" xfId="6541" xr:uid="{F229B3DF-FA4C-4FC2-A36A-DFC6811F2550}"/>
    <cellStyle name="Percent 11 5 4 2 3 2" xfId="14989" xr:uid="{F807AA37-5A51-44D8-A8D5-D5982AE834CB}"/>
    <cellStyle name="Percent 11 5 4 2 3 2 2" xfId="31929" xr:uid="{401923B0-69EC-4910-B74F-612F8974E313}"/>
    <cellStyle name="Percent 11 5 4 2 3 3" xfId="23481" xr:uid="{3F9F94C4-9154-4E08-A616-F016212363E2}"/>
    <cellStyle name="Percent 11 5 4 2 4" xfId="10765" xr:uid="{E84A4429-61CE-48DD-8647-97E5B33F6DCF}"/>
    <cellStyle name="Percent 11 5 4 2 4 2" xfId="27705" xr:uid="{9D21FF68-9750-4BCE-B6A6-F816DBFC7D88}"/>
    <cellStyle name="Percent 11 5 4 2 5" xfId="19257" xr:uid="{9BC7ED72-92EA-4422-AAD5-C480C106A328}"/>
    <cellStyle name="Percent 11 5 4 3" xfId="3371" xr:uid="{3D374B82-F1A7-401A-9137-DD6DA442F4D6}"/>
    <cellStyle name="Percent 11 5 4 3 2" xfId="7597" xr:uid="{24BA4E48-4F47-4F6E-960E-42743FC2DA89}"/>
    <cellStyle name="Percent 11 5 4 3 2 2" xfId="16045" xr:uid="{CA8B9995-41C6-4330-B8D8-072838DCBA92}"/>
    <cellStyle name="Percent 11 5 4 3 2 2 2" xfId="32985" xr:uid="{E8B25D1F-9506-488E-974E-FDA0ADD5EBD9}"/>
    <cellStyle name="Percent 11 5 4 3 2 3" xfId="24537" xr:uid="{D666167D-FD67-4BD9-BEE7-4FDDB7B43026}"/>
    <cellStyle name="Percent 11 5 4 3 3" xfId="11821" xr:uid="{70617A8C-CB8E-489F-90E7-CB871644A925}"/>
    <cellStyle name="Percent 11 5 4 3 3 2" xfId="28761" xr:uid="{79F65D7E-42DF-41EE-A802-834060132607}"/>
    <cellStyle name="Percent 11 5 4 3 4" xfId="20313" xr:uid="{D5B1168A-C54B-4EC6-B142-878D12E1ADEE}"/>
    <cellStyle name="Percent 11 5 4 4" xfId="5485" xr:uid="{A6F95D6E-F7C7-4B03-8CF9-25F7A9ECA75B}"/>
    <cellStyle name="Percent 11 5 4 4 2" xfId="13933" xr:uid="{9A7A300A-ABF2-497A-B4F0-75EE93889FE0}"/>
    <cellStyle name="Percent 11 5 4 4 2 2" xfId="30873" xr:uid="{F9E571BD-309C-4E39-AF38-8E42633076C0}"/>
    <cellStyle name="Percent 11 5 4 4 3" xfId="22425" xr:uid="{A7229A4A-7DA5-411A-B30E-AEB17A219770}"/>
    <cellStyle name="Percent 11 5 4 5" xfId="9709" xr:uid="{17C77C87-C418-47CC-B2D3-A2AAED64CFDB}"/>
    <cellStyle name="Percent 11 5 4 5 2" xfId="26649" xr:uid="{69B5A8DE-C028-460E-BF32-85D335BFE51B}"/>
    <cellStyle name="Percent 11 5 4 6" xfId="18201" xr:uid="{292F4340-1181-46F4-A267-C7150C8DC6AF}"/>
    <cellStyle name="Percent 11 5 5" xfId="1435" xr:uid="{3BEBCFB2-03E6-4154-8011-16CCAA99A564}"/>
    <cellStyle name="Percent 11 5 5 2" xfId="2491" xr:uid="{DBC4630E-A3B8-4A2A-998C-B96F8BB83ADC}"/>
    <cellStyle name="Percent 11 5 5 2 2" xfId="4603" xr:uid="{6BC16A20-0DDE-4477-821A-CD1C7C909436}"/>
    <cellStyle name="Percent 11 5 5 2 2 2" xfId="8829" xr:uid="{B76BDE8D-9269-41C3-AB22-309F54FE19FB}"/>
    <cellStyle name="Percent 11 5 5 2 2 2 2" xfId="17277" xr:uid="{E4014D6A-1542-4EA0-9F26-A9103B9EF86B}"/>
    <cellStyle name="Percent 11 5 5 2 2 2 2 2" xfId="34217" xr:uid="{BC5DC8D0-3881-4F35-B897-71F805801A40}"/>
    <cellStyle name="Percent 11 5 5 2 2 2 3" xfId="25769" xr:uid="{B8F31DEB-192C-40C2-82EE-8776184D18AB}"/>
    <cellStyle name="Percent 11 5 5 2 2 3" xfId="13053" xr:uid="{E33252A2-679B-42FB-A70D-4CB98E63360A}"/>
    <cellStyle name="Percent 11 5 5 2 2 3 2" xfId="29993" xr:uid="{1F875237-F2BB-48CC-AAB5-5A7BA39ECC8B}"/>
    <cellStyle name="Percent 11 5 5 2 2 4" xfId="21545" xr:uid="{B5F94546-0CD6-4D31-98F3-8FB4F87F7830}"/>
    <cellStyle name="Percent 11 5 5 2 3" xfId="6717" xr:uid="{7BB3DAC9-D58F-4DEA-90AB-DDD4E98902E4}"/>
    <cellStyle name="Percent 11 5 5 2 3 2" xfId="15165" xr:uid="{3B46D8D3-4598-4A9A-BA69-07D422961206}"/>
    <cellStyle name="Percent 11 5 5 2 3 2 2" xfId="32105" xr:uid="{EE4EDD11-D776-48E5-8741-3F3783F1AD78}"/>
    <cellStyle name="Percent 11 5 5 2 3 3" xfId="23657" xr:uid="{42301EE0-A6BD-4935-AEC2-46A9C88DFB71}"/>
    <cellStyle name="Percent 11 5 5 2 4" xfId="10941" xr:uid="{08BA2284-C080-48EC-A6E8-A48E31121C97}"/>
    <cellStyle name="Percent 11 5 5 2 4 2" xfId="27881" xr:uid="{10DAB7B8-ABFD-4228-BA3D-6CBA4A494640}"/>
    <cellStyle name="Percent 11 5 5 2 5" xfId="19433" xr:uid="{FBD21FF4-0968-4317-A728-513C386658A5}"/>
    <cellStyle name="Percent 11 5 5 3" xfId="3547" xr:uid="{73A57FCD-E088-4D11-9274-40D67B7ACBAC}"/>
    <cellStyle name="Percent 11 5 5 3 2" xfId="7773" xr:uid="{AE1E67F2-3A68-4308-A618-908F014BBB42}"/>
    <cellStyle name="Percent 11 5 5 3 2 2" xfId="16221" xr:uid="{CB54EB59-4E82-4E31-AC4B-3B8B17B75431}"/>
    <cellStyle name="Percent 11 5 5 3 2 2 2" xfId="33161" xr:uid="{0E9AD743-5BF1-4F52-A1AC-CA00780D19DC}"/>
    <cellStyle name="Percent 11 5 5 3 2 3" xfId="24713" xr:uid="{B200E4AD-112C-4B36-9454-2F2A017EACE3}"/>
    <cellStyle name="Percent 11 5 5 3 3" xfId="11997" xr:uid="{1BC164FF-6BD3-4FBA-BF90-0F93D76AD956}"/>
    <cellStyle name="Percent 11 5 5 3 3 2" xfId="28937" xr:uid="{27B64693-1BE5-452E-AC56-BDC63A61B246}"/>
    <cellStyle name="Percent 11 5 5 3 4" xfId="20489" xr:uid="{59C5731E-DDDF-428E-BEC9-E69410BA8D10}"/>
    <cellStyle name="Percent 11 5 5 4" xfId="5661" xr:uid="{FB718C0D-6FC8-41E5-9A7F-1E796E84B0E2}"/>
    <cellStyle name="Percent 11 5 5 4 2" xfId="14109" xr:uid="{A16C871C-3AA7-4BC1-8738-D0F3778999E8}"/>
    <cellStyle name="Percent 11 5 5 4 2 2" xfId="31049" xr:uid="{79C13DAD-FEB5-4C52-A890-309BF5A743A7}"/>
    <cellStyle name="Percent 11 5 5 4 3" xfId="22601" xr:uid="{AA1E488A-EF65-4F97-BE3E-B337A38A7189}"/>
    <cellStyle name="Percent 11 5 5 5" xfId="9885" xr:uid="{10EEA6AB-585D-4BF2-A747-E52FE4AD5E26}"/>
    <cellStyle name="Percent 11 5 5 5 2" xfId="26825" xr:uid="{83FC5249-D546-4B71-B176-E882AE1191EF}"/>
    <cellStyle name="Percent 11 5 5 6" xfId="18377" xr:uid="{2B2C8132-B20E-4D7C-8369-9BAF8E25955E}"/>
    <cellStyle name="Percent 11 5 6" xfId="1611" xr:uid="{F71F948A-9673-4ABD-A4E0-758523DAF4E1}"/>
    <cellStyle name="Percent 11 5 6 2" xfId="3723" xr:uid="{C0EB8A7D-1846-47AF-816A-2A08C5BDA7F0}"/>
    <cellStyle name="Percent 11 5 6 2 2" xfId="7949" xr:uid="{5A08FF61-66D6-4227-BFDB-B11E02AFE19C}"/>
    <cellStyle name="Percent 11 5 6 2 2 2" xfId="16397" xr:uid="{332D5F4C-7348-41F7-8365-CEB98CAF1BD3}"/>
    <cellStyle name="Percent 11 5 6 2 2 2 2" xfId="33337" xr:uid="{B3E25357-689B-4B9D-A7E0-673FE77A5CD7}"/>
    <cellStyle name="Percent 11 5 6 2 2 3" xfId="24889" xr:uid="{DABC709C-5A0E-4699-B0F7-A0FFF7C05219}"/>
    <cellStyle name="Percent 11 5 6 2 3" xfId="12173" xr:uid="{2CC4AC02-83C0-4C42-85EA-B30736F68E3F}"/>
    <cellStyle name="Percent 11 5 6 2 3 2" xfId="29113" xr:uid="{6D45D6CA-A026-4452-8C88-690EF5CC623C}"/>
    <cellStyle name="Percent 11 5 6 2 4" xfId="20665" xr:uid="{1E0C4C96-295A-4B1F-A612-C77FD752F1D8}"/>
    <cellStyle name="Percent 11 5 6 3" xfId="5837" xr:uid="{AEBEAB7D-4F25-4A29-A677-6AF5B4540C2A}"/>
    <cellStyle name="Percent 11 5 6 3 2" xfId="14285" xr:uid="{11218AFC-847C-45D0-9162-3D6093135AF6}"/>
    <cellStyle name="Percent 11 5 6 3 2 2" xfId="31225" xr:uid="{C10C53C4-E7BA-41A2-BD8B-023881D7E7BD}"/>
    <cellStyle name="Percent 11 5 6 3 3" xfId="22777" xr:uid="{5C425855-624A-4DE2-873F-D1A8E1229DA7}"/>
    <cellStyle name="Percent 11 5 6 4" xfId="10061" xr:uid="{54378692-4987-4A7A-A149-85764C2C0FC4}"/>
    <cellStyle name="Percent 11 5 6 4 2" xfId="27001" xr:uid="{DE0AEBD9-6EE8-4500-BDDF-1A5FDD33D781}"/>
    <cellStyle name="Percent 11 5 6 5" xfId="18553" xr:uid="{934D7240-B2C5-4FFF-8BAD-BA17FBDE4DFD}"/>
    <cellStyle name="Percent 11 5 7" xfId="2667" xr:uid="{E3794AAE-A0E8-44FA-902F-BD6F340319AE}"/>
    <cellStyle name="Percent 11 5 7 2" xfId="6893" xr:uid="{CCCF9D2C-2C27-4E1C-A2E3-CC5F3C872389}"/>
    <cellStyle name="Percent 11 5 7 2 2" xfId="15341" xr:uid="{36BBFEA0-E872-4915-AF41-0D54211CF84F}"/>
    <cellStyle name="Percent 11 5 7 2 2 2" xfId="32281" xr:uid="{BF0C6271-0236-4111-90CF-5EF618693950}"/>
    <cellStyle name="Percent 11 5 7 2 3" xfId="23833" xr:uid="{4280AE62-AD42-4AE1-990B-EA39808C6577}"/>
    <cellStyle name="Percent 11 5 7 3" xfId="11117" xr:uid="{F7F3A359-F4AA-49F6-B3F3-158D344ED054}"/>
    <cellStyle name="Percent 11 5 7 3 2" xfId="28057" xr:uid="{678B2B89-9335-4553-AC06-5877D5215D0B}"/>
    <cellStyle name="Percent 11 5 7 4" xfId="19609" xr:uid="{39EEFB14-3551-4E26-9864-A2A80299B116}"/>
    <cellStyle name="Percent 11 5 8" xfId="4780" xr:uid="{AF7BD307-6DE8-4386-BC91-50C77FB9E9A3}"/>
    <cellStyle name="Percent 11 5 8 2" xfId="13229" xr:uid="{5023C648-A028-4FBC-A1D2-E140BD2CB6F0}"/>
    <cellStyle name="Percent 11 5 8 2 2" xfId="30169" xr:uid="{400B87A8-B116-4537-8E6D-15250A64D07C}"/>
    <cellStyle name="Percent 11 5 8 3" xfId="21721" xr:uid="{FF2889C2-3496-4626-9B48-2CC1805C39CF}"/>
    <cellStyle name="Percent 11 5 9" xfId="9005" xr:uid="{FAC6B640-63BE-43EE-95FB-5832AC93FFED}"/>
    <cellStyle name="Percent 11 5 9 2" xfId="25945" xr:uid="{FC3025BD-8C96-414B-9632-A55EE3A2DDC9}"/>
    <cellStyle name="Percent 11 6" xfId="720" xr:uid="{D8DC0A3D-F03C-465C-BAE4-03CEE2D9C608}"/>
    <cellStyle name="Percent 11 6 2" xfId="1072" xr:uid="{444E4E31-BAE4-4C43-903F-5749A001F36A}"/>
    <cellStyle name="Percent 11 6 2 2" xfId="2134" xr:uid="{751DBECC-CBA3-4F70-A2AC-EF85F4C5CF74}"/>
    <cellStyle name="Percent 11 6 2 2 2" xfId="4246" xr:uid="{0D67E8E0-D2AA-4C18-819D-CAA9D6C6BFB0}"/>
    <cellStyle name="Percent 11 6 2 2 2 2" xfId="8472" xr:uid="{8ED6DF80-B23F-4328-8132-7CF50920F654}"/>
    <cellStyle name="Percent 11 6 2 2 2 2 2" xfId="16920" xr:uid="{963F6BEA-AA64-4825-8FBA-10D636B7E467}"/>
    <cellStyle name="Percent 11 6 2 2 2 2 2 2" xfId="33860" xr:uid="{D1D4E97A-DC63-4931-9E40-8F7243E626C1}"/>
    <cellStyle name="Percent 11 6 2 2 2 2 3" xfId="25412" xr:uid="{D927CDED-434D-412D-BC2D-FE47153B0299}"/>
    <cellStyle name="Percent 11 6 2 2 2 3" xfId="12696" xr:uid="{C8F9B71E-D233-46D6-B771-A26C9D73723C}"/>
    <cellStyle name="Percent 11 6 2 2 2 3 2" xfId="29636" xr:uid="{504ECF64-A734-4768-AB43-E6CB10AA17DA}"/>
    <cellStyle name="Percent 11 6 2 2 2 4" xfId="21188" xr:uid="{C4004417-6AE7-42B3-A9FC-31A4FABF431A}"/>
    <cellStyle name="Percent 11 6 2 2 3" xfId="6360" xr:uid="{E5A6AFB3-3625-408C-886F-4896495DF14D}"/>
    <cellStyle name="Percent 11 6 2 2 3 2" xfId="14808" xr:uid="{D675C0BD-56FA-4D41-8680-AA2283F9E176}"/>
    <cellStyle name="Percent 11 6 2 2 3 2 2" xfId="31748" xr:uid="{9AFA6E50-C34B-4FB7-9DCB-B95A936E1812}"/>
    <cellStyle name="Percent 11 6 2 2 3 3" xfId="23300" xr:uid="{6E09A455-C7BE-4CDB-8EFD-23F95C7857CE}"/>
    <cellStyle name="Percent 11 6 2 2 4" xfId="10584" xr:uid="{E1141EC3-8A11-4CD8-9988-0FD917BF54DE}"/>
    <cellStyle name="Percent 11 6 2 2 4 2" xfId="27524" xr:uid="{0CAAD77B-5C2C-4005-966F-73D95BF42AE2}"/>
    <cellStyle name="Percent 11 6 2 2 5" xfId="19076" xr:uid="{FD5F44B6-0103-4F83-B7CA-F1DE8CCB1AE3}"/>
    <cellStyle name="Percent 11 6 2 3" xfId="3190" xr:uid="{D02063EC-B2FF-4CD0-A83E-64FE1E0214E5}"/>
    <cellStyle name="Percent 11 6 2 3 2" xfId="7416" xr:uid="{BAD00815-98BA-41D9-AC9E-E10F42143B3F}"/>
    <cellStyle name="Percent 11 6 2 3 2 2" xfId="15864" xr:uid="{D4509B0B-5582-47E4-93B6-F6CF5B579E7C}"/>
    <cellStyle name="Percent 11 6 2 3 2 2 2" xfId="32804" xr:uid="{0EBA2C58-F581-4D6D-A84A-7FE401C02998}"/>
    <cellStyle name="Percent 11 6 2 3 2 3" xfId="24356" xr:uid="{03474286-78AB-41F7-BC09-3516F0A147E4}"/>
    <cellStyle name="Percent 11 6 2 3 3" xfId="11640" xr:uid="{D744826C-9674-4AAA-9913-40470F3325BA}"/>
    <cellStyle name="Percent 11 6 2 3 3 2" xfId="28580" xr:uid="{68DE228E-2DD2-462F-8A69-FF747CBF57B5}"/>
    <cellStyle name="Percent 11 6 2 3 4" xfId="20132" xr:uid="{4E9567CF-9C84-450B-A230-7C4FDA7C3220}"/>
    <cellStyle name="Percent 11 6 2 4" xfId="5304" xr:uid="{5D1F1FE1-22C5-4820-BB16-278B0EAC2B72}"/>
    <cellStyle name="Percent 11 6 2 4 2" xfId="13752" xr:uid="{3559335F-A2A0-4D35-B3D4-35236A6D9507}"/>
    <cellStyle name="Percent 11 6 2 4 2 2" xfId="30692" xr:uid="{867501F1-CA9F-4BCC-BE9B-B783B22ED79B}"/>
    <cellStyle name="Percent 11 6 2 4 3" xfId="22244" xr:uid="{0F52BED6-C7C7-4B4C-AA10-94CE52E8B5B4}"/>
    <cellStyle name="Percent 11 6 2 5" xfId="9528" xr:uid="{7E301995-91B3-4395-BAF8-DFB33AD87905}"/>
    <cellStyle name="Percent 11 6 2 5 2" xfId="26468" xr:uid="{F4008E34-9F2A-4830-A91F-FC97940D7357}"/>
    <cellStyle name="Percent 11 6 2 6" xfId="18020" xr:uid="{D984A2A7-8DA8-4B0E-BEEC-8E14F4E577A2}"/>
    <cellStyle name="Percent 11 6 3" xfId="1782" xr:uid="{7E2C42FE-9227-4094-9C43-54677B0A17B7}"/>
    <cellStyle name="Percent 11 6 3 2" xfId="3894" xr:uid="{343FB8BD-9A69-465F-805A-CBA6A05B50CC}"/>
    <cellStyle name="Percent 11 6 3 2 2" xfId="8120" xr:uid="{FF678440-1028-440C-8674-4710BE43F9FC}"/>
    <cellStyle name="Percent 11 6 3 2 2 2" xfId="16568" xr:uid="{4EFC7C4D-9410-47A2-BFF2-81A45C219D93}"/>
    <cellStyle name="Percent 11 6 3 2 2 2 2" xfId="33508" xr:uid="{73D182DD-A38C-49DB-8AFD-4FB2BD513F01}"/>
    <cellStyle name="Percent 11 6 3 2 2 3" xfId="25060" xr:uid="{48B4FD04-9C52-49F0-8DD9-CAB793645EB7}"/>
    <cellStyle name="Percent 11 6 3 2 3" xfId="12344" xr:uid="{E672ACEA-4001-41AA-9898-C5D90E8AE066}"/>
    <cellStyle name="Percent 11 6 3 2 3 2" xfId="29284" xr:uid="{1CD6A6DC-D433-4EF5-9BD5-0E5F316CB877}"/>
    <cellStyle name="Percent 11 6 3 2 4" xfId="20836" xr:uid="{5A8CEC54-1692-4641-A21B-7C2460CE408D}"/>
    <cellStyle name="Percent 11 6 3 3" xfId="6008" xr:uid="{5F1073F6-A267-4432-9654-D0ECA59A86BF}"/>
    <cellStyle name="Percent 11 6 3 3 2" xfId="14456" xr:uid="{5453D71F-4B7C-40BA-A7F5-294E89C84D03}"/>
    <cellStyle name="Percent 11 6 3 3 2 2" xfId="31396" xr:uid="{0C679BFA-AAAA-4D4E-83E3-2B0200B560D9}"/>
    <cellStyle name="Percent 11 6 3 3 3" xfId="22948" xr:uid="{18DA5953-4751-4037-B584-9F10697F3A8F}"/>
    <cellStyle name="Percent 11 6 3 4" xfId="10232" xr:uid="{DBEF16A4-CE1D-4C3A-8716-B50344842779}"/>
    <cellStyle name="Percent 11 6 3 4 2" xfId="27172" xr:uid="{98D5B64B-052E-4059-868C-E25C1AAD4F40}"/>
    <cellStyle name="Percent 11 6 3 5" xfId="18724" xr:uid="{78E08168-78ED-4ADE-9D8B-084E75E4BEA2}"/>
    <cellStyle name="Percent 11 6 4" xfId="2838" xr:uid="{7A53E367-B63A-45C0-8FCE-A59A7724C412}"/>
    <cellStyle name="Percent 11 6 4 2" xfId="7064" xr:uid="{C1C50063-A7A3-49EA-B715-25C48CFE2E14}"/>
    <cellStyle name="Percent 11 6 4 2 2" xfId="15512" xr:uid="{4AD4B097-09DE-4BEC-8F29-9665862A1670}"/>
    <cellStyle name="Percent 11 6 4 2 2 2" xfId="32452" xr:uid="{387271EB-7382-4BA4-95E7-3FA8C5DA720C}"/>
    <cellStyle name="Percent 11 6 4 2 3" xfId="24004" xr:uid="{DB2790FF-1169-44AF-BDD9-FE6E409364AE}"/>
    <cellStyle name="Percent 11 6 4 3" xfId="11288" xr:uid="{0067E29B-99B8-44B5-BF21-5414F21F1C0F}"/>
    <cellStyle name="Percent 11 6 4 3 2" xfId="28228" xr:uid="{41F3D54D-E526-4E2E-AFB9-3CE39F3AA0B5}"/>
    <cellStyle name="Percent 11 6 4 4" xfId="19780" xr:uid="{8B24F3BB-C192-4B34-84A7-186A8735257D}"/>
    <cellStyle name="Percent 11 6 5" xfId="4952" xr:uid="{BC933EDD-2054-43DA-886B-6AF847B3CD5E}"/>
    <cellStyle name="Percent 11 6 5 2" xfId="13400" xr:uid="{F1D797AF-27C3-4C41-A941-44396B78C5A3}"/>
    <cellStyle name="Percent 11 6 5 2 2" xfId="30340" xr:uid="{9166357A-5E01-4025-9EA8-E1F989FC1FB4}"/>
    <cellStyle name="Percent 11 6 5 3" xfId="21892" xr:uid="{CEBE7401-7546-44AB-A249-5384AD5E88FA}"/>
    <cellStyle name="Percent 11 6 6" xfId="9176" xr:uid="{E5C816DB-FB4D-4AD5-A41C-B9D408C8E443}"/>
    <cellStyle name="Percent 11 6 6 2" xfId="26116" xr:uid="{3B9E3E02-BAB6-4E70-94AE-7C7B7C0EB913}"/>
    <cellStyle name="Percent 11 6 7" xfId="17668" xr:uid="{7E74B402-F848-4A1E-A397-DD3F49F795B2}"/>
    <cellStyle name="Percent 11 7" xfId="896" xr:uid="{CBCA0CA2-6453-48C0-BC5D-605C4941C601}"/>
    <cellStyle name="Percent 11 7 2" xfId="1958" xr:uid="{12A01846-8BB8-422C-8FFF-1B0A70080659}"/>
    <cellStyle name="Percent 11 7 2 2" xfId="4070" xr:uid="{01C81B88-5F3A-43A5-A726-2430414520AA}"/>
    <cellStyle name="Percent 11 7 2 2 2" xfId="8296" xr:uid="{E60B2BA6-0D05-4511-A348-27B25BDA1A33}"/>
    <cellStyle name="Percent 11 7 2 2 2 2" xfId="16744" xr:uid="{3C1AFB75-4D4C-45F9-8426-589962FF0B6D}"/>
    <cellStyle name="Percent 11 7 2 2 2 2 2" xfId="33684" xr:uid="{E9E5722A-2A5C-4CA6-A592-E437EF445740}"/>
    <cellStyle name="Percent 11 7 2 2 2 3" xfId="25236" xr:uid="{B5901755-89F1-43D4-91D2-E6BD90ABC031}"/>
    <cellStyle name="Percent 11 7 2 2 3" xfId="12520" xr:uid="{5656485F-09E6-46A5-869E-7B48AB407491}"/>
    <cellStyle name="Percent 11 7 2 2 3 2" xfId="29460" xr:uid="{EC027BF8-0EF0-4B09-8A4A-146B45DD0711}"/>
    <cellStyle name="Percent 11 7 2 2 4" xfId="21012" xr:uid="{6DD710E7-B8E7-4F8E-9FDE-12CF49D92781}"/>
    <cellStyle name="Percent 11 7 2 3" xfId="6184" xr:uid="{2A13F792-A6A0-40D2-BC0C-81AA1E597312}"/>
    <cellStyle name="Percent 11 7 2 3 2" xfId="14632" xr:uid="{6B08A909-4A0D-4CE6-8E31-6CA1453BD504}"/>
    <cellStyle name="Percent 11 7 2 3 2 2" xfId="31572" xr:uid="{7CBF6307-EAB8-4BB9-8225-697C32053DB1}"/>
    <cellStyle name="Percent 11 7 2 3 3" xfId="23124" xr:uid="{0EBE9A7A-927B-46F2-810A-4BFE8A44D253}"/>
    <cellStyle name="Percent 11 7 2 4" xfId="10408" xr:uid="{74484B7A-015A-4D6B-937B-FBB85319E4E3}"/>
    <cellStyle name="Percent 11 7 2 4 2" xfId="27348" xr:uid="{6BBCCF62-51A2-42C4-98BB-18BF4001867E}"/>
    <cellStyle name="Percent 11 7 2 5" xfId="18900" xr:uid="{F0A1BA84-17E8-423B-96F0-D6340D833A17}"/>
    <cellStyle name="Percent 11 7 3" xfId="3014" xr:uid="{3C2AA86D-FB06-41A3-89D9-AEF416D94501}"/>
    <cellStyle name="Percent 11 7 3 2" xfId="7240" xr:uid="{63831520-47AC-440E-AF33-19135CF98F71}"/>
    <cellStyle name="Percent 11 7 3 2 2" xfId="15688" xr:uid="{BC603CE3-2BA1-4646-8217-50D522E12D30}"/>
    <cellStyle name="Percent 11 7 3 2 2 2" xfId="32628" xr:uid="{1594BC3F-C943-499A-94B8-5B00168AAC96}"/>
    <cellStyle name="Percent 11 7 3 2 3" xfId="24180" xr:uid="{B253FB9C-A01A-4A4E-9C61-FD7DB73FC890}"/>
    <cellStyle name="Percent 11 7 3 3" xfId="11464" xr:uid="{A1FB24E1-11DA-4E46-B8D0-7113C739A7EE}"/>
    <cellStyle name="Percent 11 7 3 3 2" xfId="28404" xr:uid="{588F9A11-B0DD-4C2E-8C1D-88D3872BF715}"/>
    <cellStyle name="Percent 11 7 3 4" xfId="19956" xr:uid="{6D8DBE1B-9C01-46A4-ACBF-8D8525E39799}"/>
    <cellStyle name="Percent 11 7 4" xfId="5128" xr:uid="{727862BE-BF04-4891-A01E-297D7319CAC1}"/>
    <cellStyle name="Percent 11 7 4 2" xfId="13576" xr:uid="{4947E02B-9B7B-4692-800D-33EFCC0CCE8A}"/>
    <cellStyle name="Percent 11 7 4 2 2" xfId="30516" xr:uid="{2DC9CF19-255F-4B7E-AF91-A391809DCFDA}"/>
    <cellStyle name="Percent 11 7 4 3" xfId="22068" xr:uid="{B1D803E3-8642-416C-B526-DD9DC8846DC9}"/>
    <cellStyle name="Percent 11 7 5" xfId="9352" xr:uid="{871FDE61-5057-43CA-9445-743A8B6DE0B8}"/>
    <cellStyle name="Percent 11 7 5 2" xfId="26292" xr:uid="{EDA66CA5-28FF-446F-AEE6-64615103AC3F}"/>
    <cellStyle name="Percent 11 7 6" xfId="17844" xr:uid="{4DBF24F4-784C-4C0C-937D-565540E1D143}"/>
    <cellStyle name="Percent 11 8" xfId="1248" xr:uid="{05E2A96E-64B7-4944-93FC-63655FF17C29}"/>
    <cellStyle name="Percent 11 8 2" xfId="2310" xr:uid="{D395524E-D8E7-4464-9727-843A29ADBFDA}"/>
    <cellStyle name="Percent 11 8 2 2" xfId="4422" xr:uid="{CB37669E-299E-4EA7-8DC4-6CE048A87ADC}"/>
    <cellStyle name="Percent 11 8 2 2 2" xfId="8648" xr:uid="{7CEBB46A-51E6-4845-A415-7C878E4008D6}"/>
    <cellStyle name="Percent 11 8 2 2 2 2" xfId="17096" xr:uid="{22F21020-DAB3-4CF2-ACFA-82F2AFFFAF07}"/>
    <cellStyle name="Percent 11 8 2 2 2 2 2" xfId="34036" xr:uid="{A53AACE7-7C99-4643-874E-F9D5BFA5DF23}"/>
    <cellStyle name="Percent 11 8 2 2 2 3" xfId="25588" xr:uid="{F52E9946-E3DE-407B-970E-D8D0456B64D0}"/>
    <cellStyle name="Percent 11 8 2 2 3" xfId="12872" xr:uid="{816BE3D4-EF8F-4640-8BB4-77F4452030BB}"/>
    <cellStyle name="Percent 11 8 2 2 3 2" xfId="29812" xr:uid="{2A0FC1E7-6680-4472-ADD4-4A6200239BF4}"/>
    <cellStyle name="Percent 11 8 2 2 4" xfId="21364" xr:uid="{9B3FFD2C-CF1E-4015-9CEA-6035157332AA}"/>
    <cellStyle name="Percent 11 8 2 3" xfId="6536" xr:uid="{740D44F1-8887-4E90-935B-45036248A0D9}"/>
    <cellStyle name="Percent 11 8 2 3 2" xfId="14984" xr:uid="{74D43ECF-B94F-4BF6-AC47-234D85A4B505}"/>
    <cellStyle name="Percent 11 8 2 3 2 2" xfId="31924" xr:uid="{0C00ABFB-BB39-4355-B773-24C7431241DC}"/>
    <cellStyle name="Percent 11 8 2 3 3" xfId="23476" xr:uid="{AAD493E4-B5BE-416D-94B6-177A7F7AED0D}"/>
    <cellStyle name="Percent 11 8 2 4" xfId="10760" xr:uid="{99BAAAF5-BD1E-40D1-9573-54A5CFFF36B3}"/>
    <cellStyle name="Percent 11 8 2 4 2" xfId="27700" xr:uid="{1161FB95-0519-4CA0-8187-D56B43F03A39}"/>
    <cellStyle name="Percent 11 8 2 5" xfId="19252" xr:uid="{7D90424E-32D5-451D-A2B0-799F9335EB1E}"/>
    <cellStyle name="Percent 11 8 3" xfId="3366" xr:uid="{771547CE-E269-484B-A516-7CB3EE605554}"/>
    <cellStyle name="Percent 11 8 3 2" xfId="7592" xr:uid="{3D2B8B34-F436-4441-B779-D45AE48077D3}"/>
    <cellStyle name="Percent 11 8 3 2 2" xfId="16040" xr:uid="{A159EADA-4A24-49DA-B189-344B66DAED0F}"/>
    <cellStyle name="Percent 11 8 3 2 2 2" xfId="32980" xr:uid="{4A4E525A-DCE3-4F44-8538-CB0649EA0FDE}"/>
    <cellStyle name="Percent 11 8 3 2 3" xfId="24532" xr:uid="{CBBD7DC0-5769-4F12-9393-554F298CE7CC}"/>
    <cellStyle name="Percent 11 8 3 3" xfId="11816" xr:uid="{00A9E4E9-B7CB-464A-93C9-D0B7943A7508}"/>
    <cellStyle name="Percent 11 8 3 3 2" xfId="28756" xr:uid="{637BC9DF-5C7F-4CDB-89F1-EA562F4E54FB}"/>
    <cellStyle name="Percent 11 8 3 4" xfId="20308" xr:uid="{FF7BA3BC-8542-4BAD-9D96-91827DA955C8}"/>
    <cellStyle name="Percent 11 8 4" xfId="5480" xr:uid="{22449E68-9C23-47C5-AABC-528900591084}"/>
    <cellStyle name="Percent 11 8 4 2" xfId="13928" xr:uid="{34CA9968-D88C-4733-92EB-3478A928A7C3}"/>
    <cellStyle name="Percent 11 8 4 2 2" xfId="30868" xr:uid="{B544EDF0-E65A-471B-8D10-AF060EF74556}"/>
    <cellStyle name="Percent 11 8 4 3" xfId="22420" xr:uid="{35020716-8CBA-4FF5-A7D6-C4F54666F7EE}"/>
    <cellStyle name="Percent 11 8 5" xfId="9704" xr:uid="{7B66362F-3A8F-404D-9F3B-CD4BA91BDEB4}"/>
    <cellStyle name="Percent 11 8 5 2" xfId="26644" xr:uid="{F8069C49-C9D5-47E6-A688-45B7B6858D7B}"/>
    <cellStyle name="Percent 11 8 6" xfId="18196" xr:uid="{6438F453-A3B2-4631-AC39-E597535B4083}"/>
    <cellStyle name="Percent 11 9" xfId="1430" xr:uid="{63BE4E7F-B869-4F59-9382-D9E4426375E0}"/>
    <cellStyle name="Percent 11 9 2" xfId="2486" xr:uid="{C8D58ACF-5C9D-4CDE-912B-D7A1AA006FC4}"/>
    <cellStyle name="Percent 11 9 2 2" xfId="4598" xr:uid="{45F36DAA-F460-4494-B892-622411114462}"/>
    <cellStyle name="Percent 11 9 2 2 2" xfId="8824" xr:uid="{6D8B1D6C-7C32-497C-836A-AF5075C12B47}"/>
    <cellStyle name="Percent 11 9 2 2 2 2" xfId="17272" xr:uid="{06409380-15FC-48DC-B2DC-EC0588B6076D}"/>
    <cellStyle name="Percent 11 9 2 2 2 2 2" xfId="34212" xr:uid="{12A85531-AEA5-48C0-8975-6CC251C553C6}"/>
    <cellStyle name="Percent 11 9 2 2 2 3" xfId="25764" xr:uid="{19E99D9B-0C2A-473F-92F0-6B44B6626BF1}"/>
    <cellStyle name="Percent 11 9 2 2 3" xfId="13048" xr:uid="{5319FF20-EBF9-44A3-8F91-2E09E5A08690}"/>
    <cellStyle name="Percent 11 9 2 2 3 2" xfId="29988" xr:uid="{1D68CEE7-BF28-4850-BF5F-C94D68D20E7B}"/>
    <cellStyle name="Percent 11 9 2 2 4" xfId="21540" xr:uid="{156FA608-AF2B-4728-9737-89EB7C7F2347}"/>
    <cellStyle name="Percent 11 9 2 3" xfId="6712" xr:uid="{F73E431B-B207-451C-A189-22502AF42ED2}"/>
    <cellStyle name="Percent 11 9 2 3 2" xfId="15160" xr:uid="{D73D9F7B-6187-474C-A87F-F815E422F68F}"/>
    <cellStyle name="Percent 11 9 2 3 2 2" xfId="32100" xr:uid="{A521A0C4-02A3-463D-9785-CC7CFF948AF1}"/>
    <cellStyle name="Percent 11 9 2 3 3" xfId="23652" xr:uid="{D138A78F-08A9-4768-A59F-773EB7F619F8}"/>
    <cellStyle name="Percent 11 9 2 4" xfId="10936" xr:uid="{9F795912-CEEC-4D7F-A752-0FE1E283D32F}"/>
    <cellStyle name="Percent 11 9 2 4 2" xfId="27876" xr:uid="{83BDF069-B25A-4F61-8744-8549652A7185}"/>
    <cellStyle name="Percent 11 9 2 5" xfId="19428" xr:uid="{12389D99-A1AC-456B-8146-D2040B331906}"/>
    <cellStyle name="Percent 11 9 3" xfId="3542" xr:uid="{19E05096-C2CD-4EF2-B525-00555B6076AD}"/>
    <cellStyle name="Percent 11 9 3 2" xfId="7768" xr:uid="{794A3292-5C58-46A4-BDA3-646C80B11B8E}"/>
    <cellStyle name="Percent 11 9 3 2 2" xfId="16216" xr:uid="{BD61C02E-8A37-4729-82D7-5DFB5C779B99}"/>
    <cellStyle name="Percent 11 9 3 2 2 2" xfId="33156" xr:uid="{5F427095-F185-4895-B0FB-176C266D5027}"/>
    <cellStyle name="Percent 11 9 3 2 3" xfId="24708" xr:uid="{953F87CE-C8C4-4C37-B8D9-9B28D66D64D1}"/>
    <cellStyle name="Percent 11 9 3 3" xfId="11992" xr:uid="{7C623559-0777-485D-BEAE-EDCB8E6337FB}"/>
    <cellStyle name="Percent 11 9 3 3 2" xfId="28932" xr:uid="{5685450D-5A1B-4927-8D4E-D5949289B71D}"/>
    <cellStyle name="Percent 11 9 3 4" xfId="20484" xr:uid="{14415AD7-5BB3-478B-A17A-82F8710E683E}"/>
    <cellStyle name="Percent 11 9 4" xfId="5656" xr:uid="{40EA179A-C48C-44BA-A2EE-824FBD654A2B}"/>
    <cellStyle name="Percent 11 9 4 2" xfId="14104" xr:uid="{F424036B-4FD8-4A50-8FBD-FE90BBC69BDF}"/>
    <cellStyle name="Percent 11 9 4 2 2" xfId="31044" xr:uid="{0706D6AE-DA09-4EEB-803A-A809E31D1937}"/>
    <cellStyle name="Percent 11 9 4 3" xfId="22596" xr:uid="{89A8A820-F3A7-4531-8E89-4E94943846CE}"/>
    <cellStyle name="Percent 11 9 5" xfId="9880" xr:uid="{0F303DB6-BBFD-4F4E-80D8-FBC6B78A3E7D}"/>
    <cellStyle name="Percent 11 9 5 2" xfId="26820" xr:uid="{347BBF74-85DD-46F6-BCC2-602D9FC33083}"/>
    <cellStyle name="Percent 11 9 6" xfId="18372" xr:uid="{5908471A-F878-469B-A8F0-2E59E90215DC}"/>
    <cellStyle name="Percent 12" xfId="447" xr:uid="{EC8706E8-0871-4F42-BEB8-FB168BE1ECC5}"/>
    <cellStyle name="Percent 12 10" xfId="1612" xr:uid="{B6D90D6C-BFEC-4C0B-B4A6-12F4A9EE3757}"/>
    <cellStyle name="Percent 12 10 2" xfId="3724" xr:uid="{996170F7-64DB-4140-834D-855A2BE6B513}"/>
    <cellStyle name="Percent 12 10 2 2" xfId="7950" xr:uid="{6B406E1D-1063-4441-BD40-C6BB534291F0}"/>
    <cellStyle name="Percent 12 10 2 2 2" xfId="16398" xr:uid="{DB0D8000-2FC0-4899-B4A2-D13AD48ED0BA}"/>
    <cellStyle name="Percent 12 10 2 2 2 2" xfId="33338" xr:uid="{E316645B-14C6-438B-AF4B-5950CA44E8ED}"/>
    <cellStyle name="Percent 12 10 2 2 3" xfId="24890" xr:uid="{E2C225EA-CC63-4AA6-89ED-ABFF87881147}"/>
    <cellStyle name="Percent 12 10 2 3" xfId="12174" xr:uid="{535ECA8D-A34F-42CF-A66A-328E29C4ECE3}"/>
    <cellStyle name="Percent 12 10 2 3 2" xfId="29114" xr:uid="{A70DD882-D9F3-4537-B1C2-010BE0BFA16F}"/>
    <cellStyle name="Percent 12 10 2 4" xfId="20666" xr:uid="{5CE3D8C2-882E-48BB-9C07-8FAE05AC795D}"/>
    <cellStyle name="Percent 12 10 3" xfId="5838" xr:uid="{15670B5C-9873-4492-8CE4-B559ED59053D}"/>
    <cellStyle name="Percent 12 10 3 2" xfId="14286" xr:uid="{6F51AF27-C993-4862-B455-104E3EDD1B2E}"/>
    <cellStyle name="Percent 12 10 3 2 2" xfId="31226" xr:uid="{B190E15A-78B2-44F1-A62E-88CFF55FE193}"/>
    <cellStyle name="Percent 12 10 3 3" xfId="22778" xr:uid="{DC800246-5919-405D-944F-DD395C9B3FA9}"/>
    <cellStyle name="Percent 12 10 4" xfId="10062" xr:uid="{4E371CBE-587F-4378-A3B8-5FD246F9E628}"/>
    <cellStyle name="Percent 12 10 4 2" xfId="27002" xr:uid="{2C870165-D0A3-445E-BDA1-061459A81BDE}"/>
    <cellStyle name="Percent 12 10 5" xfId="18554" xr:uid="{A139F52C-2129-49C6-B46B-F6CBA5A70EBC}"/>
    <cellStyle name="Percent 12 11" xfId="2668" xr:uid="{B3E58CAE-D224-48A9-A9D8-2054E59DE3CF}"/>
    <cellStyle name="Percent 12 11 2" xfId="6894" xr:uid="{C8B6C031-3905-4E20-9ABD-1985AC2A2EB4}"/>
    <cellStyle name="Percent 12 11 2 2" xfId="15342" xr:uid="{7228047F-E1D7-4C31-B9EF-036C524E886F}"/>
    <cellStyle name="Percent 12 11 2 2 2" xfId="32282" xr:uid="{96D444C7-1BD7-4E0C-8069-3E0ED8F10E75}"/>
    <cellStyle name="Percent 12 11 2 3" xfId="23834" xr:uid="{E11D1E4F-0CD5-4433-A391-00761583539A}"/>
    <cellStyle name="Percent 12 11 3" xfId="11118" xr:uid="{60A08B35-F34E-45EB-9CFF-56744CA7AB45}"/>
    <cellStyle name="Percent 12 11 3 2" xfId="28058" xr:uid="{32CA6562-7557-4B75-9A62-8581A6C42DAE}"/>
    <cellStyle name="Percent 12 11 4" xfId="19610" xr:uid="{F34C836F-3930-4447-ACEF-25FEB1C1A4A2}"/>
    <cellStyle name="Percent 12 12" xfId="4781" xr:uid="{DC427DE7-E4FC-40CA-82A5-0852BFBDA843}"/>
    <cellStyle name="Percent 12 12 2" xfId="13230" xr:uid="{220EA31B-9B56-4D6C-83E0-9C91A6E7D687}"/>
    <cellStyle name="Percent 12 12 2 2" xfId="30170" xr:uid="{F2C4AE40-74BD-4E32-85F6-50D8586A8377}"/>
    <cellStyle name="Percent 12 12 3" xfId="21722" xr:uid="{59EAADA1-07CC-4CDA-8D2C-E8ACD0A4B075}"/>
    <cellStyle name="Percent 12 13" xfId="9006" xr:uid="{6300E17B-96D6-4658-99C0-D13A23013017}"/>
    <cellStyle name="Percent 12 13 2" xfId="25946" xr:uid="{B7281E40-CF19-459D-8764-833C39A66DCB}"/>
    <cellStyle name="Percent 12 14" xfId="17498" xr:uid="{8FBB39EC-8D25-432F-A8DE-BDE748A8FAA2}"/>
    <cellStyle name="Percent 12 2" xfId="448" xr:uid="{C10D65BB-886F-4023-ACA3-85B8F769803A}"/>
    <cellStyle name="Percent 12 2 10" xfId="4782" xr:uid="{9B88A3BD-B36F-4F08-9F61-9E6C0F1B9A85}"/>
    <cellStyle name="Percent 12 2 10 2" xfId="13231" xr:uid="{582F5B04-16F5-481E-93BA-EB007FE1CCB0}"/>
    <cellStyle name="Percent 12 2 10 2 2" xfId="30171" xr:uid="{0640D019-6B1A-4532-A11E-89C423A6D094}"/>
    <cellStyle name="Percent 12 2 10 3" xfId="21723" xr:uid="{CC103312-47E9-4377-8321-11B90CF1EAB9}"/>
    <cellStyle name="Percent 12 2 11" xfId="9007" xr:uid="{F2FA0874-A29D-4D84-BF34-AAD2A0FCA942}"/>
    <cellStyle name="Percent 12 2 11 2" xfId="25947" xr:uid="{130106E8-AB18-4905-8596-D89A2DA3193A}"/>
    <cellStyle name="Percent 12 2 12" xfId="17499" xr:uid="{92F2F544-782F-42FA-8E40-BD2A95698475}"/>
    <cellStyle name="Percent 12 2 2" xfId="449" xr:uid="{BE99F39A-5AC5-45C8-B9FD-505AF9974C4D}"/>
    <cellStyle name="Percent 12 2 2 10" xfId="17500" xr:uid="{9EDBA0BF-AAFE-4754-A8F3-6CCD9320CD8B}"/>
    <cellStyle name="Percent 12 2 2 2" xfId="728" xr:uid="{E010BD38-7B2C-4BE1-85E3-AE87A5616122}"/>
    <cellStyle name="Percent 12 2 2 2 2" xfId="1080" xr:uid="{F673B8A6-CD86-4454-A2D3-682771FBEFB9}"/>
    <cellStyle name="Percent 12 2 2 2 2 2" xfId="2142" xr:uid="{32F6CCBF-5104-480C-BC2C-CA0A9C79D0C4}"/>
    <cellStyle name="Percent 12 2 2 2 2 2 2" xfId="4254" xr:uid="{D25B4BBE-6C70-4F56-94DF-30FE49690393}"/>
    <cellStyle name="Percent 12 2 2 2 2 2 2 2" xfId="8480" xr:uid="{72E9BBC7-1916-4F5C-B3F3-64BB22E7A608}"/>
    <cellStyle name="Percent 12 2 2 2 2 2 2 2 2" xfId="16928" xr:uid="{F73D9283-BB07-437E-83B1-802F3BC297D2}"/>
    <cellStyle name="Percent 12 2 2 2 2 2 2 2 2 2" xfId="33868" xr:uid="{CAFDE7B3-64A0-46DA-BCD2-11D6AE33B4E3}"/>
    <cellStyle name="Percent 12 2 2 2 2 2 2 2 3" xfId="25420" xr:uid="{66B97424-1BCC-41B2-AB16-4A635A83A179}"/>
    <cellStyle name="Percent 12 2 2 2 2 2 2 3" xfId="12704" xr:uid="{1C2F4888-C66D-46BB-9A48-9D2E4E58DDAE}"/>
    <cellStyle name="Percent 12 2 2 2 2 2 2 3 2" xfId="29644" xr:uid="{C1C9DB1D-6508-416D-BA89-BE4D3927C729}"/>
    <cellStyle name="Percent 12 2 2 2 2 2 2 4" xfId="21196" xr:uid="{CC3484EE-6B7E-47BB-880E-9CA40DE64412}"/>
    <cellStyle name="Percent 12 2 2 2 2 2 3" xfId="6368" xr:uid="{7C47A17D-6D8C-4571-8BCA-15FBBB9BBACE}"/>
    <cellStyle name="Percent 12 2 2 2 2 2 3 2" xfId="14816" xr:uid="{D8EB3144-930A-4E04-8A5B-71E10BC7BFCF}"/>
    <cellStyle name="Percent 12 2 2 2 2 2 3 2 2" xfId="31756" xr:uid="{DFD95037-9BC9-4268-9760-9793D3EA5979}"/>
    <cellStyle name="Percent 12 2 2 2 2 2 3 3" xfId="23308" xr:uid="{0A5C5204-8284-45C9-9ECC-D7E87BD67FB0}"/>
    <cellStyle name="Percent 12 2 2 2 2 2 4" xfId="10592" xr:uid="{24A392AD-0E29-4330-BDBD-294B7BA89B74}"/>
    <cellStyle name="Percent 12 2 2 2 2 2 4 2" xfId="27532" xr:uid="{A8D0868E-ED77-48F8-A904-2D6DD60F5F42}"/>
    <cellStyle name="Percent 12 2 2 2 2 2 5" xfId="19084" xr:uid="{1EAB26B2-618C-446E-8600-93914B6E4290}"/>
    <cellStyle name="Percent 12 2 2 2 2 3" xfId="3198" xr:uid="{083FF532-9122-4B19-BE1C-11AA51DF8481}"/>
    <cellStyle name="Percent 12 2 2 2 2 3 2" xfId="7424" xr:uid="{0683901D-1175-4F27-B20B-C13840B03811}"/>
    <cellStyle name="Percent 12 2 2 2 2 3 2 2" xfId="15872" xr:uid="{4BF1E2F8-03F0-4E2C-9920-231530D1754B}"/>
    <cellStyle name="Percent 12 2 2 2 2 3 2 2 2" xfId="32812" xr:uid="{9BA3975A-6F29-46A2-AEE6-973930877BDD}"/>
    <cellStyle name="Percent 12 2 2 2 2 3 2 3" xfId="24364" xr:uid="{5E5C1FB3-1216-4A00-84C3-2DA00880F3B2}"/>
    <cellStyle name="Percent 12 2 2 2 2 3 3" xfId="11648" xr:uid="{8BFAF1F7-CD53-4F4B-B864-CFAA4BB49B81}"/>
    <cellStyle name="Percent 12 2 2 2 2 3 3 2" xfId="28588" xr:uid="{BC815181-419D-406C-97EF-8B70B7D1C49B}"/>
    <cellStyle name="Percent 12 2 2 2 2 3 4" xfId="20140" xr:uid="{6DDF66DC-A848-4F1F-B7DA-699AA32B1E90}"/>
    <cellStyle name="Percent 12 2 2 2 2 4" xfId="5312" xr:uid="{DC622909-42B4-41EB-84A4-0535B38B5483}"/>
    <cellStyle name="Percent 12 2 2 2 2 4 2" xfId="13760" xr:uid="{D1734756-1DDF-419A-969A-B556FB4D9AE0}"/>
    <cellStyle name="Percent 12 2 2 2 2 4 2 2" xfId="30700" xr:uid="{F3D6FE89-FCCC-4E23-A97B-660E89BEF3E9}"/>
    <cellStyle name="Percent 12 2 2 2 2 4 3" xfId="22252" xr:uid="{32E7A100-44CF-4EB6-A329-99D96ED16708}"/>
    <cellStyle name="Percent 12 2 2 2 2 5" xfId="9536" xr:uid="{297317E3-7F3F-4F62-95BF-BEC9B7273E86}"/>
    <cellStyle name="Percent 12 2 2 2 2 5 2" xfId="26476" xr:uid="{AF482062-C67D-4467-AF3B-4175CE3AB5B1}"/>
    <cellStyle name="Percent 12 2 2 2 2 6" xfId="18028" xr:uid="{81F8EBBF-FEF5-4342-BF4B-0DB10A3F617D}"/>
    <cellStyle name="Percent 12 2 2 2 3" xfId="1790" xr:uid="{B0C2BD04-5F0E-417C-B2E2-2BB3BC13BD9C}"/>
    <cellStyle name="Percent 12 2 2 2 3 2" xfId="3902" xr:uid="{CE0D5DA8-F97C-428F-BD69-83D1879CAF90}"/>
    <cellStyle name="Percent 12 2 2 2 3 2 2" xfId="8128" xr:uid="{BFA58FEF-4077-49A8-924A-4A1DF6D5720A}"/>
    <cellStyle name="Percent 12 2 2 2 3 2 2 2" xfId="16576" xr:uid="{1AC82510-69CB-40F5-A518-92DB6B1A9447}"/>
    <cellStyle name="Percent 12 2 2 2 3 2 2 2 2" xfId="33516" xr:uid="{AA14FAAB-10B3-433E-B781-CBB7DCED8398}"/>
    <cellStyle name="Percent 12 2 2 2 3 2 2 3" xfId="25068" xr:uid="{A76AE9DF-A89A-4AF7-A508-725440CA0045}"/>
    <cellStyle name="Percent 12 2 2 2 3 2 3" xfId="12352" xr:uid="{D7BF13D0-09B6-473B-AA76-2A787F91D8B9}"/>
    <cellStyle name="Percent 12 2 2 2 3 2 3 2" xfId="29292" xr:uid="{36667B42-EC6A-4C5E-89C3-8D9984311D3F}"/>
    <cellStyle name="Percent 12 2 2 2 3 2 4" xfId="20844" xr:uid="{F93D4C6E-2665-4389-B0F3-89327AFCA1D5}"/>
    <cellStyle name="Percent 12 2 2 2 3 3" xfId="6016" xr:uid="{143F8275-E7FC-40D1-8DBC-0FC4FE7F7A6E}"/>
    <cellStyle name="Percent 12 2 2 2 3 3 2" xfId="14464" xr:uid="{D40B887B-FEB7-4093-ABC3-A5FA364F5299}"/>
    <cellStyle name="Percent 12 2 2 2 3 3 2 2" xfId="31404" xr:uid="{17347376-C629-4514-92FA-E9733384BBFA}"/>
    <cellStyle name="Percent 12 2 2 2 3 3 3" xfId="22956" xr:uid="{41361813-3C3B-4501-9146-E0DF7C4FD388}"/>
    <cellStyle name="Percent 12 2 2 2 3 4" xfId="10240" xr:uid="{E0315F94-CE0E-4471-B403-82EC5942435B}"/>
    <cellStyle name="Percent 12 2 2 2 3 4 2" xfId="27180" xr:uid="{84FDE0F2-8C2E-48A0-99F1-4E7771C70827}"/>
    <cellStyle name="Percent 12 2 2 2 3 5" xfId="18732" xr:uid="{2EC67FBF-4FFB-404B-8708-0B4A07503CCB}"/>
    <cellStyle name="Percent 12 2 2 2 4" xfId="2846" xr:uid="{7DCF1B78-5AA6-4B66-BA74-215EE90A566A}"/>
    <cellStyle name="Percent 12 2 2 2 4 2" xfId="7072" xr:uid="{042E9357-9262-4FF1-8D7E-13E3D1A6F643}"/>
    <cellStyle name="Percent 12 2 2 2 4 2 2" xfId="15520" xr:uid="{07EDAAA5-B972-4BA9-B484-9C282120FE7F}"/>
    <cellStyle name="Percent 12 2 2 2 4 2 2 2" xfId="32460" xr:uid="{EBD22450-5794-4F62-8067-06ACA4586C2D}"/>
    <cellStyle name="Percent 12 2 2 2 4 2 3" xfId="24012" xr:uid="{7ABAF9C9-544C-4BC2-84C0-9C99798A85DD}"/>
    <cellStyle name="Percent 12 2 2 2 4 3" xfId="11296" xr:uid="{3D1CC87A-D556-46CB-B573-C829F02A1788}"/>
    <cellStyle name="Percent 12 2 2 2 4 3 2" xfId="28236" xr:uid="{8B60452D-F76E-4CC5-94B0-1FCE1D898D1F}"/>
    <cellStyle name="Percent 12 2 2 2 4 4" xfId="19788" xr:uid="{C5BA4A65-F836-4A4A-84A7-46F6310BB7E3}"/>
    <cellStyle name="Percent 12 2 2 2 5" xfId="4960" xr:uid="{5A1E5B6D-25BE-4494-9618-D5785E65AF9B}"/>
    <cellStyle name="Percent 12 2 2 2 5 2" xfId="13408" xr:uid="{30C503BF-9908-47F8-986F-F8CF7481042A}"/>
    <cellStyle name="Percent 12 2 2 2 5 2 2" xfId="30348" xr:uid="{8C0ED36E-7FE9-4F4F-AEFE-9D26129094DD}"/>
    <cellStyle name="Percent 12 2 2 2 5 3" xfId="21900" xr:uid="{B2EDAB12-34CF-4949-89EB-DD988649383A}"/>
    <cellStyle name="Percent 12 2 2 2 6" xfId="9184" xr:uid="{F628864D-6D32-490B-AF5A-C2D8C47A0054}"/>
    <cellStyle name="Percent 12 2 2 2 6 2" xfId="26124" xr:uid="{C6D4DD02-E33F-439D-899F-23418272EE8E}"/>
    <cellStyle name="Percent 12 2 2 2 7" xfId="17676" xr:uid="{CD1DFA42-AFC0-402E-8FBB-F9EB715FEA4E}"/>
    <cellStyle name="Percent 12 2 2 3" xfId="904" xr:uid="{FD36BB33-9395-4919-9A42-D88751ED7B7A}"/>
    <cellStyle name="Percent 12 2 2 3 2" xfId="1966" xr:uid="{2EBB50DF-9BEB-40FE-ADC7-A42679B46FE3}"/>
    <cellStyle name="Percent 12 2 2 3 2 2" xfId="4078" xr:uid="{A6D46654-F97D-4D6E-8A85-10D445F6F26B}"/>
    <cellStyle name="Percent 12 2 2 3 2 2 2" xfId="8304" xr:uid="{921DD59F-68E4-42C1-9A56-51B43058C60B}"/>
    <cellStyle name="Percent 12 2 2 3 2 2 2 2" xfId="16752" xr:uid="{7C3D8647-8F14-4165-B632-D4A86B9FAEA9}"/>
    <cellStyle name="Percent 12 2 2 3 2 2 2 2 2" xfId="33692" xr:uid="{A535E4C4-A899-4B64-947D-ED354FFDF0E8}"/>
    <cellStyle name="Percent 12 2 2 3 2 2 2 3" xfId="25244" xr:uid="{D62B24FC-CD88-4811-B2E4-7D90885B6747}"/>
    <cellStyle name="Percent 12 2 2 3 2 2 3" xfId="12528" xr:uid="{4B660D42-4F83-43E4-B8E1-689B6D61811C}"/>
    <cellStyle name="Percent 12 2 2 3 2 2 3 2" xfId="29468" xr:uid="{0C3C6B66-CE22-4C07-8C96-3EA2F71781C6}"/>
    <cellStyle name="Percent 12 2 2 3 2 2 4" xfId="21020" xr:uid="{0850BB8B-C6B2-4489-95DF-2C09D886D6A7}"/>
    <cellStyle name="Percent 12 2 2 3 2 3" xfId="6192" xr:uid="{28830772-7E72-4063-BF9F-BEB8AC08A889}"/>
    <cellStyle name="Percent 12 2 2 3 2 3 2" xfId="14640" xr:uid="{3EB7510C-D202-493F-AAEA-EEC51FD04339}"/>
    <cellStyle name="Percent 12 2 2 3 2 3 2 2" xfId="31580" xr:uid="{138201D8-FEA6-490D-9568-40FC0ECF03AD}"/>
    <cellStyle name="Percent 12 2 2 3 2 3 3" xfId="23132" xr:uid="{12AAA08C-C047-4E84-A184-FEEE84A2232F}"/>
    <cellStyle name="Percent 12 2 2 3 2 4" xfId="10416" xr:uid="{1F296B85-77EE-47BF-9A30-0B633E4A5C16}"/>
    <cellStyle name="Percent 12 2 2 3 2 4 2" xfId="27356" xr:uid="{FBFE5B15-3906-4E84-A927-7EE3A25B3B7F}"/>
    <cellStyle name="Percent 12 2 2 3 2 5" xfId="18908" xr:uid="{D29C8CEF-45B4-43DA-B2C3-FB9AC5D9E77F}"/>
    <cellStyle name="Percent 12 2 2 3 3" xfId="3022" xr:uid="{6B0B967D-1245-4EF3-858C-585BCC07C2E4}"/>
    <cellStyle name="Percent 12 2 2 3 3 2" xfId="7248" xr:uid="{C58A491D-5E3E-4FA6-A96D-D3450EDEE994}"/>
    <cellStyle name="Percent 12 2 2 3 3 2 2" xfId="15696" xr:uid="{42015C84-5B58-4939-90A6-5FA0DB4C50F9}"/>
    <cellStyle name="Percent 12 2 2 3 3 2 2 2" xfId="32636" xr:uid="{81FA7CC6-74B4-4580-A8F1-3C0E57540F76}"/>
    <cellStyle name="Percent 12 2 2 3 3 2 3" xfId="24188" xr:uid="{85B32364-41D1-47EC-A678-0DEA2C2D253B}"/>
    <cellStyle name="Percent 12 2 2 3 3 3" xfId="11472" xr:uid="{8AB1A3A0-B7CA-433C-8559-A659D73E44CA}"/>
    <cellStyle name="Percent 12 2 2 3 3 3 2" xfId="28412" xr:uid="{7B94DDB2-E8FD-47F6-81DD-21258C6518A8}"/>
    <cellStyle name="Percent 12 2 2 3 3 4" xfId="19964" xr:uid="{2321BEDB-885E-4886-BFAC-DC8BC6A11B0E}"/>
    <cellStyle name="Percent 12 2 2 3 4" xfId="5136" xr:uid="{10B65CA8-8DC9-4651-A5AE-16050064A817}"/>
    <cellStyle name="Percent 12 2 2 3 4 2" xfId="13584" xr:uid="{2DD3BDB3-9AA8-4979-8692-48A5A4EE80BB}"/>
    <cellStyle name="Percent 12 2 2 3 4 2 2" xfId="30524" xr:uid="{D5F11E04-D724-48CE-A098-00124AC844C1}"/>
    <cellStyle name="Percent 12 2 2 3 4 3" xfId="22076" xr:uid="{B71F3653-5A56-48EC-ABC2-A469DDB7D78B}"/>
    <cellStyle name="Percent 12 2 2 3 5" xfId="9360" xr:uid="{E451D824-E89B-4026-958A-E7762A8705BC}"/>
    <cellStyle name="Percent 12 2 2 3 5 2" xfId="26300" xr:uid="{B5F58F14-FEB9-4B05-832F-9DA9693906EA}"/>
    <cellStyle name="Percent 12 2 2 3 6" xfId="17852" xr:uid="{F5FA0286-1333-4704-A6BA-9258A8939257}"/>
    <cellStyle name="Percent 12 2 2 4" xfId="1256" xr:uid="{9290C044-843E-4843-83B2-BEF54B17ECC9}"/>
    <cellStyle name="Percent 12 2 2 4 2" xfId="2318" xr:uid="{9BE3F011-DEF9-4CF3-B8F6-A2863940ABA5}"/>
    <cellStyle name="Percent 12 2 2 4 2 2" xfId="4430" xr:uid="{2D12CCF8-C34F-4C79-A0F8-1BA805479625}"/>
    <cellStyle name="Percent 12 2 2 4 2 2 2" xfId="8656" xr:uid="{D1272B7B-10DA-4EF3-9828-7C49C89CE396}"/>
    <cellStyle name="Percent 12 2 2 4 2 2 2 2" xfId="17104" xr:uid="{9A6D11D5-BE51-49DF-B3EB-1C9BE0F535E2}"/>
    <cellStyle name="Percent 12 2 2 4 2 2 2 2 2" xfId="34044" xr:uid="{E582F054-98FC-4F6B-AFD2-C6F63836B7C9}"/>
    <cellStyle name="Percent 12 2 2 4 2 2 2 3" xfId="25596" xr:uid="{B96CE131-C0C6-49B1-BC0D-E36C27D5D4C3}"/>
    <cellStyle name="Percent 12 2 2 4 2 2 3" xfId="12880" xr:uid="{CFC05511-963C-45F4-AC44-B94999990EE5}"/>
    <cellStyle name="Percent 12 2 2 4 2 2 3 2" xfId="29820" xr:uid="{C471B9B1-5F88-4A73-9A43-855CA6EC28A7}"/>
    <cellStyle name="Percent 12 2 2 4 2 2 4" xfId="21372" xr:uid="{AA2BDD87-6E03-4A7A-AE39-7A7E76E2F041}"/>
    <cellStyle name="Percent 12 2 2 4 2 3" xfId="6544" xr:uid="{2071FAD5-6CD1-4FEF-BEAE-033EF6968B75}"/>
    <cellStyle name="Percent 12 2 2 4 2 3 2" xfId="14992" xr:uid="{24AD16F7-0E62-44EA-A7BA-56695C9A6D19}"/>
    <cellStyle name="Percent 12 2 2 4 2 3 2 2" xfId="31932" xr:uid="{B953058E-F256-4DC3-8AC7-E4650573378C}"/>
    <cellStyle name="Percent 12 2 2 4 2 3 3" xfId="23484" xr:uid="{A2EF9FED-72BA-41A8-BB1F-5397F8FEC70E}"/>
    <cellStyle name="Percent 12 2 2 4 2 4" xfId="10768" xr:uid="{4A15C69C-CB39-4112-B5FD-7E6490A69952}"/>
    <cellStyle name="Percent 12 2 2 4 2 4 2" xfId="27708" xr:uid="{585EB09E-2480-47AE-A7A4-3166A50DA7F3}"/>
    <cellStyle name="Percent 12 2 2 4 2 5" xfId="19260" xr:uid="{BA03342B-486F-4006-8A53-B117356B0810}"/>
    <cellStyle name="Percent 12 2 2 4 3" xfId="3374" xr:uid="{ADA463F4-D0AC-4C4B-9B6D-28B69ADC5C98}"/>
    <cellStyle name="Percent 12 2 2 4 3 2" xfId="7600" xr:uid="{679D03F7-08BF-4EE3-90EF-D679A6C28535}"/>
    <cellStyle name="Percent 12 2 2 4 3 2 2" xfId="16048" xr:uid="{AF737B97-3774-4E82-B052-CAA0568776F6}"/>
    <cellStyle name="Percent 12 2 2 4 3 2 2 2" xfId="32988" xr:uid="{24AA29DF-D631-4D19-B6D6-3808F510C4C2}"/>
    <cellStyle name="Percent 12 2 2 4 3 2 3" xfId="24540" xr:uid="{98B58DAF-5848-4F77-820E-073A56CCBAA2}"/>
    <cellStyle name="Percent 12 2 2 4 3 3" xfId="11824" xr:uid="{785CD647-7F06-437B-94E6-3055FFCABFFA}"/>
    <cellStyle name="Percent 12 2 2 4 3 3 2" xfId="28764" xr:uid="{8F9F2044-9EFD-4F51-ADC9-CC30466B26B9}"/>
    <cellStyle name="Percent 12 2 2 4 3 4" xfId="20316" xr:uid="{D4F03895-D852-4A40-B744-56EA7EC1EBAC}"/>
    <cellStyle name="Percent 12 2 2 4 4" xfId="5488" xr:uid="{620F4556-C927-4CA3-B7A0-B07406226A91}"/>
    <cellStyle name="Percent 12 2 2 4 4 2" xfId="13936" xr:uid="{30BBD4FD-9598-45EE-A113-18FE1099812A}"/>
    <cellStyle name="Percent 12 2 2 4 4 2 2" xfId="30876" xr:uid="{D7833F4C-5F39-41AC-9890-07DD7546F95C}"/>
    <cellStyle name="Percent 12 2 2 4 4 3" xfId="22428" xr:uid="{14C6F9E8-DC64-467F-87DE-2BBDEB3829F1}"/>
    <cellStyle name="Percent 12 2 2 4 5" xfId="9712" xr:uid="{8951220C-DEF4-4237-8D14-5A88EFBC3D70}"/>
    <cellStyle name="Percent 12 2 2 4 5 2" xfId="26652" xr:uid="{5EF08AFF-BFBC-450F-97C3-0BAE5B9C76B2}"/>
    <cellStyle name="Percent 12 2 2 4 6" xfId="18204" xr:uid="{4AC317D1-F251-4FFC-B4AA-155D7245A970}"/>
    <cellStyle name="Percent 12 2 2 5" xfId="1438" xr:uid="{D7137A37-B90D-4A0E-A3B3-D2BCDCAE919A}"/>
    <cellStyle name="Percent 12 2 2 5 2" xfId="2494" xr:uid="{CFEDE5DF-8648-4059-AFE6-244D3FC39D74}"/>
    <cellStyle name="Percent 12 2 2 5 2 2" xfId="4606" xr:uid="{AEF9A805-5E59-4A6A-B6D0-C5EB2FADDA37}"/>
    <cellStyle name="Percent 12 2 2 5 2 2 2" xfId="8832" xr:uid="{8E878857-B2B5-416D-BC00-A8EA57B00A9E}"/>
    <cellStyle name="Percent 12 2 2 5 2 2 2 2" xfId="17280" xr:uid="{798BD7B2-C66C-433E-9070-096B28BD9DCC}"/>
    <cellStyle name="Percent 12 2 2 5 2 2 2 2 2" xfId="34220" xr:uid="{346940C7-9D15-4C71-BD55-C80E7BED4DF3}"/>
    <cellStyle name="Percent 12 2 2 5 2 2 2 3" xfId="25772" xr:uid="{6D03A036-ED11-40EC-9220-45A27F698B16}"/>
    <cellStyle name="Percent 12 2 2 5 2 2 3" xfId="13056" xr:uid="{65DA2C83-850D-4F7D-9937-5252CBA3884F}"/>
    <cellStyle name="Percent 12 2 2 5 2 2 3 2" xfId="29996" xr:uid="{68A13B7F-596E-4B06-BFD7-8FF6529EB547}"/>
    <cellStyle name="Percent 12 2 2 5 2 2 4" xfId="21548" xr:uid="{4F73C954-8CE1-4A51-9C08-ECCC6A4EDE1E}"/>
    <cellStyle name="Percent 12 2 2 5 2 3" xfId="6720" xr:uid="{C8C2E093-A076-4EC1-9E90-35A1CD4D6804}"/>
    <cellStyle name="Percent 12 2 2 5 2 3 2" xfId="15168" xr:uid="{0D566401-3884-4593-A905-B5052E6575BB}"/>
    <cellStyle name="Percent 12 2 2 5 2 3 2 2" xfId="32108" xr:uid="{2150B24A-8B47-4DB3-84FA-F52DB145AA80}"/>
    <cellStyle name="Percent 12 2 2 5 2 3 3" xfId="23660" xr:uid="{F68727ED-FCA8-4B87-AA02-2D6DE12887CF}"/>
    <cellStyle name="Percent 12 2 2 5 2 4" xfId="10944" xr:uid="{9BCC5B3A-17B6-4B3F-8F8A-16D37A7D3ED2}"/>
    <cellStyle name="Percent 12 2 2 5 2 4 2" xfId="27884" xr:uid="{4D83512E-5249-4EFD-A2B8-23671CC3C505}"/>
    <cellStyle name="Percent 12 2 2 5 2 5" xfId="19436" xr:uid="{AA7643DD-D393-4D08-907A-FF25B80217E2}"/>
    <cellStyle name="Percent 12 2 2 5 3" xfId="3550" xr:uid="{EE86D67C-3A29-4BA2-96D1-F78674BD4CE3}"/>
    <cellStyle name="Percent 12 2 2 5 3 2" xfId="7776" xr:uid="{2280911D-99A8-4083-AD9A-98020EC3475E}"/>
    <cellStyle name="Percent 12 2 2 5 3 2 2" xfId="16224" xr:uid="{8C2C91E4-403D-47AE-99B9-141D91CBB0EC}"/>
    <cellStyle name="Percent 12 2 2 5 3 2 2 2" xfId="33164" xr:uid="{5F4DEA51-2F65-44E0-B9D5-6865BC5964B2}"/>
    <cellStyle name="Percent 12 2 2 5 3 2 3" xfId="24716" xr:uid="{5A5C5636-DF6B-42C2-98AE-A4CA9899F730}"/>
    <cellStyle name="Percent 12 2 2 5 3 3" xfId="12000" xr:uid="{113A58A6-F802-437F-AE26-CD2582F68BDA}"/>
    <cellStyle name="Percent 12 2 2 5 3 3 2" xfId="28940" xr:uid="{68E60BDA-B4A0-4B5E-95F7-3D52E8F81C67}"/>
    <cellStyle name="Percent 12 2 2 5 3 4" xfId="20492" xr:uid="{E3C21DC5-8907-4215-BD0B-AD942CAA8432}"/>
    <cellStyle name="Percent 12 2 2 5 4" xfId="5664" xr:uid="{FC31AE25-8D1A-4753-98E9-92264A825487}"/>
    <cellStyle name="Percent 12 2 2 5 4 2" xfId="14112" xr:uid="{11E5250F-54C7-4B65-9E1E-EED5B9B64A49}"/>
    <cellStyle name="Percent 12 2 2 5 4 2 2" xfId="31052" xr:uid="{D556621B-4FDF-4CED-B0F6-1800D996ABB9}"/>
    <cellStyle name="Percent 12 2 2 5 4 3" xfId="22604" xr:uid="{36E8B9A0-02EC-4D06-B294-BC52B08DD7CB}"/>
    <cellStyle name="Percent 12 2 2 5 5" xfId="9888" xr:uid="{4D2604F5-07BF-4D2E-BB57-0086B3633138}"/>
    <cellStyle name="Percent 12 2 2 5 5 2" xfId="26828" xr:uid="{85848E0E-D8F1-4172-95AC-D9C69A4FF9F3}"/>
    <cellStyle name="Percent 12 2 2 5 6" xfId="18380" xr:uid="{0F94B8DD-CB6C-43B2-924E-23F2C09ED5AC}"/>
    <cellStyle name="Percent 12 2 2 6" xfId="1614" xr:uid="{9A5C7A3A-81E6-4B46-8FD1-2EEB3E8B4C2C}"/>
    <cellStyle name="Percent 12 2 2 6 2" xfId="3726" xr:uid="{6748C949-3CC4-4E5B-91B6-0C201050662F}"/>
    <cellStyle name="Percent 12 2 2 6 2 2" xfId="7952" xr:uid="{3D371FDB-754C-4C9D-856C-7571951F6E3A}"/>
    <cellStyle name="Percent 12 2 2 6 2 2 2" xfId="16400" xr:uid="{86829192-4BDE-451F-BD97-D5F028983FAC}"/>
    <cellStyle name="Percent 12 2 2 6 2 2 2 2" xfId="33340" xr:uid="{2F0C5612-42FB-419D-B584-D010C03E434A}"/>
    <cellStyle name="Percent 12 2 2 6 2 2 3" xfId="24892" xr:uid="{AA981646-601C-4DC5-B6AD-FEBD6C85C4E9}"/>
    <cellStyle name="Percent 12 2 2 6 2 3" xfId="12176" xr:uid="{6F9EDF77-6C29-4C1E-8550-10755146B821}"/>
    <cellStyle name="Percent 12 2 2 6 2 3 2" xfId="29116" xr:uid="{8CA5DF45-26C2-4B98-8E8E-CA6730CF629C}"/>
    <cellStyle name="Percent 12 2 2 6 2 4" xfId="20668" xr:uid="{9E1FBC6B-ABA7-46CA-AE72-F499023C8BF0}"/>
    <cellStyle name="Percent 12 2 2 6 3" xfId="5840" xr:uid="{2DC2C71A-4997-4275-9DBC-97A0509E5B4F}"/>
    <cellStyle name="Percent 12 2 2 6 3 2" xfId="14288" xr:uid="{3EA19A76-983D-4215-B644-B86DDF8F2CFB}"/>
    <cellStyle name="Percent 12 2 2 6 3 2 2" xfId="31228" xr:uid="{1E43905C-0604-4CFB-B793-0EE0FEA90724}"/>
    <cellStyle name="Percent 12 2 2 6 3 3" xfId="22780" xr:uid="{04F92672-88D0-488C-9E9E-98BD02F68A8E}"/>
    <cellStyle name="Percent 12 2 2 6 4" xfId="10064" xr:uid="{64E36289-2632-4787-8BFD-3CEB7329C0C3}"/>
    <cellStyle name="Percent 12 2 2 6 4 2" xfId="27004" xr:uid="{B037C6D3-98A6-41E1-B089-8AAC2F216705}"/>
    <cellStyle name="Percent 12 2 2 6 5" xfId="18556" xr:uid="{EA1CA2DE-14A5-4D73-8C83-3ACB460F8EC2}"/>
    <cellStyle name="Percent 12 2 2 7" xfId="2670" xr:uid="{D93FCEAB-6586-495A-B7A1-B889CD22A40B}"/>
    <cellStyle name="Percent 12 2 2 7 2" xfId="6896" xr:uid="{15731785-920E-44A1-AD17-3A54EE1C4C5E}"/>
    <cellStyle name="Percent 12 2 2 7 2 2" xfId="15344" xr:uid="{D0695B35-D2F2-4034-A5E7-7BC612A7D593}"/>
    <cellStyle name="Percent 12 2 2 7 2 2 2" xfId="32284" xr:uid="{B02AE5D3-8644-4B21-82D1-7A447B3D2965}"/>
    <cellStyle name="Percent 12 2 2 7 2 3" xfId="23836" xr:uid="{8135BF45-50CF-4BF2-94F5-DFA26930D40A}"/>
    <cellStyle name="Percent 12 2 2 7 3" xfId="11120" xr:uid="{E684AA2F-FDC2-4D60-81CC-35DADC3898E5}"/>
    <cellStyle name="Percent 12 2 2 7 3 2" xfId="28060" xr:uid="{714C7BFB-89AA-431D-A81A-1508BB28D6E7}"/>
    <cellStyle name="Percent 12 2 2 7 4" xfId="19612" xr:uid="{FE42FCC6-391C-44B0-94A6-C2B9D2882F5D}"/>
    <cellStyle name="Percent 12 2 2 8" xfId="4783" xr:uid="{F58B175D-BD43-4085-A479-8C8C4078B06E}"/>
    <cellStyle name="Percent 12 2 2 8 2" xfId="13232" xr:uid="{72ED5FF2-F620-43F5-971C-D4305B5EDBF2}"/>
    <cellStyle name="Percent 12 2 2 8 2 2" xfId="30172" xr:uid="{4CF8621E-5470-4623-94B5-E098E22E649F}"/>
    <cellStyle name="Percent 12 2 2 8 3" xfId="21724" xr:uid="{9ED2A851-A31A-4475-BFC9-8D6B05BA1B5B}"/>
    <cellStyle name="Percent 12 2 2 9" xfId="9008" xr:uid="{9AFB2DE0-19BB-43DC-AD78-AF4A91DC9CF8}"/>
    <cellStyle name="Percent 12 2 2 9 2" xfId="25948" xr:uid="{56458834-FA14-4437-A225-E70CD91C2CB2}"/>
    <cellStyle name="Percent 12 2 3" xfId="450" xr:uid="{D5A1615C-5236-4171-B72F-9BAC67A5B804}"/>
    <cellStyle name="Percent 12 2 3 10" xfId="17501" xr:uid="{6FD9E4A0-BC36-49CD-B07C-AA02A2AE67F0}"/>
    <cellStyle name="Percent 12 2 3 2" xfId="729" xr:uid="{E5D90145-36C5-4E6A-8E24-5D56E8F29A6F}"/>
    <cellStyle name="Percent 12 2 3 2 2" xfId="1081" xr:uid="{32D767BC-CB5A-41E6-B54B-97A465AFD6C7}"/>
    <cellStyle name="Percent 12 2 3 2 2 2" xfId="2143" xr:uid="{98096DDA-2D9A-4D30-8CF5-2863F8786D56}"/>
    <cellStyle name="Percent 12 2 3 2 2 2 2" xfId="4255" xr:uid="{5F9C5E90-374E-4BB8-9296-B9192A6B7209}"/>
    <cellStyle name="Percent 12 2 3 2 2 2 2 2" xfId="8481" xr:uid="{C90B89CB-3A0C-42E3-A836-F1C444CE380E}"/>
    <cellStyle name="Percent 12 2 3 2 2 2 2 2 2" xfId="16929" xr:uid="{C55A2B23-B166-48F4-A712-B7ABAC5F8DB9}"/>
    <cellStyle name="Percent 12 2 3 2 2 2 2 2 2 2" xfId="33869" xr:uid="{ECC9487D-C8E4-4440-857E-383C2CE7A95B}"/>
    <cellStyle name="Percent 12 2 3 2 2 2 2 2 3" xfId="25421" xr:uid="{EF2E56CD-2287-4479-A5F8-A2763E14CAB0}"/>
    <cellStyle name="Percent 12 2 3 2 2 2 2 3" xfId="12705" xr:uid="{1BE0D0B9-1766-4830-ABB6-E3211294A617}"/>
    <cellStyle name="Percent 12 2 3 2 2 2 2 3 2" xfId="29645" xr:uid="{D26CBFEC-9164-4F13-A718-4C5872FDC36E}"/>
    <cellStyle name="Percent 12 2 3 2 2 2 2 4" xfId="21197" xr:uid="{3A7F34CB-1274-4BE0-9D36-AE1A658E894A}"/>
    <cellStyle name="Percent 12 2 3 2 2 2 3" xfId="6369" xr:uid="{D97DDA10-13EF-464E-9012-C28766217AC8}"/>
    <cellStyle name="Percent 12 2 3 2 2 2 3 2" xfId="14817" xr:uid="{E784C732-B208-4B7E-B824-8AD1759D2923}"/>
    <cellStyle name="Percent 12 2 3 2 2 2 3 2 2" xfId="31757" xr:uid="{DD1E054F-D8E4-4838-9615-ECDF9DF7F42B}"/>
    <cellStyle name="Percent 12 2 3 2 2 2 3 3" xfId="23309" xr:uid="{1EB71F4C-0E59-4506-BBA9-D8CFA74C4AAA}"/>
    <cellStyle name="Percent 12 2 3 2 2 2 4" xfId="10593" xr:uid="{F0A3B841-0F7F-4D53-8542-A1940869A46F}"/>
    <cellStyle name="Percent 12 2 3 2 2 2 4 2" xfId="27533" xr:uid="{E6E05ABB-FF7E-44AE-90E0-5F9D36C527FC}"/>
    <cellStyle name="Percent 12 2 3 2 2 2 5" xfId="19085" xr:uid="{9EBEA4C6-7A25-47AD-9E4E-B1E8876CAE4B}"/>
    <cellStyle name="Percent 12 2 3 2 2 3" xfId="3199" xr:uid="{4F29835D-8B4D-4E30-B56D-584D8EB2F18C}"/>
    <cellStyle name="Percent 12 2 3 2 2 3 2" xfId="7425" xr:uid="{A0592A29-BCF6-42A4-8D03-D290EFE42418}"/>
    <cellStyle name="Percent 12 2 3 2 2 3 2 2" xfId="15873" xr:uid="{F68CF501-BF15-4B05-A711-97B72D26E627}"/>
    <cellStyle name="Percent 12 2 3 2 2 3 2 2 2" xfId="32813" xr:uid="{E726C0C6-7250-459F-A6AB-D0F89E1922BC}"/>
    <cellStyle name="Percent 12 2 3 2 2 3 2 3" xfId="24365" xr:uid="{2BA81577-7545-4011-8987-5DDCEDC15660}"/>
    <cellStyle name="Percent 12 2 3 2 2 3 3" xfId="11649" xr:uid="{D409757D-CD85-4E0A-AA7D-BA598EC3A29A}"/>
    <cellStyle name="Percent 12 2 3 2 2 3 3 2" xfId="28589" xr:uid="{86D9BBD9-280C-4C4E-BD4D-9D6E7E92BE6E}"/>
    <cellStyle name="Percent 12 2 3 2 2 3 4" xfId="20141" xr:uid="{1BEA2ACE-B38D-4B7F-B679-92E72632BFD7}"/>
    <cellStyle name="Percent 12 2 3 2 2 4" xfId="5313" xr:uid="{E13C1620-EFD3-48F3-B47B-0AD25DEF3B0F}"/>
    <cellStyle name="Percent 12 2 3 2 2 4 2" xfId="13761" xr:uid="{72E3EFD6-8094-4EC1-BF0D-B0C3993F0F3B}"/>
    <cellStyle name="Percent 12 2 3 2 2 4 2 2" xfId="30701" xr:uid="{54068817-BC76-4196-8036-21D95FC7BE98}"/>
    <cellStyle name="Percent 12 2 3 2 2 4 3" xfId="22253" xr:uid="{58CD523C-F43F-4D4E-AACA-FAEAC27F6408}"/>
    <cellStyle name="Percent 12 2 3 2 2 5" xfId="9537" xr:uid="{2C6D67CD-84BF-4D55-8B01-03DE38EF3D9A}"/>
    <cellStyle name="Percent 12 2 3 2 2 5 2" xfId="26477" xr:uid="{2B055CA3-4E86-443B-91F3-645FDD716B4C}"/>
    <cellStyle name="Percent 12 2 3 2 2 6" xfId="18029" xr:uid="{A73A0AD3-862D-4C8D-8BD0-4368483AA65E}"/>
    <cellStyle name="Percent 12 2 3 2 3" xfId="1791" xr:uid="{2FCF392A-3FCC-4639-ABDA-FD6427A0E552}"/>
    <cellStyle name="Percent 12 2 3 2 3 2" xfId="3903" xr:uid="{44A1C43B-25D8-4CF7-8A6B-220530F16513}"/>
    <cellStyle name="Percent 12 2 3 2 3 2 2" xfId="8129" xr:uid="{91A9F5D2-BA45-4DDF-A51C-2582517A6538}"/>
    <cellStyle name="Percent 12 2 3 2 3 2 2 2" xfId="16577" xr:uid="{B5AD89FA-615F-4D4B-9704-C450F291D7A6}"/>
    <cellStyle name="Percent 12 2 3 2 3 2 2 2 2" xfId="33517" xr:uid="{3A69C26D-6F37-4427-8737-7CC08BEF5B25}"/>
    <cellStyle name="Percent 12 2 3 2 3 2 2 3" xfId="25069" xr:uid="{4E93F2ED-92D5-4F89-8153-C54A5C65F46C}"/>
    <cellStyle name="Percent 12 2 3 2 3 2 3" xfId="12353" xr:uid="{AC22748F-3700-4102-94AC-38D50526A3C5}"/>
    <cellStyle name="Percent 12 2 3 2 3 2 3 2" xfId="29293" xr:uid="{6EA82609-81D2-4694-AE51-3973D22AD5D1}"/>
    <cellStyle name="Percent 12 2 3 2 3 2 4" xfId="20845" xr:uid="{70160C67-C10D-4239-89CB-7CD01D043E27}"/>
    <cellStyle name="Percent 12 2 3 2 3 3" xfId="6017" xr:uid="{34E66E86-06A4-4EC0-ACEE-AE6C0DE68CB0}"/>
    <cellStyle name="Percent 12 2 3 2 3 3 2" xfId="14465" xr:uid="{351F64EC-99EF-4000-B0BD-E2E0504BD31A}"/>
    <cellStyle name="Percent 12 2 3 2 3 3 2 2" xfId="31405" xr:uid="{523E4BEA-94C7-41AA-A8AE-47B82D29E658}"/>
    <cellStyle name="Percent 12 2 3 2 3 3 3" xfId="22957" xr:uid="{D0D95426-B579-4F0F-9D69-DD14536B549C}"/>
    <cellStyle name="Percent 12 2 3 2 3 4" xfId="10241" xr:uid="{DDE9F9AB-C194-4AE8-8B29-BCD2A25D0EC6}"/>
    <cellStyle name="Percent 12 2 3 2 3 4 2" xfId="27181" xr:uid="{1D0D99FC-1448-4A15-B9CE-AF0DE8882404}"/>
    <cellStyle name="Percent 12 2 3 2 3 5" xfId="18733" xr:uid="{BBB25576-9532-4D40-BC69-FF26B8F15924}"/>
    <cellStyle name="Percent 12 2 3 2 4" xfId="2847" xr:uid="{0B998F8F-611B-45FF-B60A-F8FA19677262}"/>
    <cellStyle name="Percent 12 2 3 2 4 2" xfId="7073" xr:uid="{155476E6-8F9A-4AF6-93E9-1600C0335986}"/>
    <cellStyle name="Percent 12 2 3 2 4 2 2" xfId="15521" xr:uid="{7FD18F54-673B-4519-9D18-ADF2CAC67B98}"/>
    <cellStyle name="Percent 12 2 3 2 4 2 2 2" xfId="32461" xr:uid="{E0FAD3E7-8B50-4BA8-BB04-A6FDB25EF288}"/>
    <cellStyle name="Percent 12 2 3 2 4 2 3" xfId="24013" xr:uid="{84BCC3BA-640B-4EC1-A18B-1C148BE3D0E5}"/>
    <cellStyle name="Percent 12 2 3 2 4 3" xfId="11297" xr:uid="{F8D8735C-64CF-4B61-BD85-E06728255C58}"/>
    <cellStyle name="Percent 12 2 3 2 4 3 2" xfId="28237" xr:uid="{2C064760-9D21-4B33-94BD-6194C29349D3}"/>
    <cellStyle name="Percent 12 2 3 2 4 4" xfId="19789" xr:uid="{B0B07285-E081-4DAA-BB86-8C6A9E5F5DAA}"/>
    <cellStyle name="Percent 12 2 3 2 5" xfId="4961" xr:uid="{1193D030-59D7-47F1-A913-EAE0963D32E8}"/>
    <cellStyle name="Percent 12 2 3 2 5 2" xfId="13409" xr:uid="{D081D25D-C273-426D-B9C4-A83D2300D0F6}"/>
    <cellStyle name="Percent 12 2 3 2 5 2 2" xfId="30349" xr:uid="{69158B99-1A91-47A9-9762-088E1FAB6C29}"/>
    <cellStyle name="Percent 12 2 3 2 5 3" xfId="21901" xr:uid="{D25D74E1-2258-4E29-A43F-F3FA5A548147}"/>
    <cellStyle name="Percent 12 2 3 2 6" xfId="9185" xr:uid="{0823AEBF-E485-4A02-B20C-3D6A7FA59DAB}"/>
    <cellStyle name="Percent 12 2 3 2 6 2" xfId="26125" xr:uid="{7FE97B54-339E-4C70-84B8-79823F2129BC}"/>
    <cellStyle name="Percent 12 2 3 2 7" xfId="17677" xr:uid="{7CAAC87B-541D-4D95-8500-F6E7A8431F10}"/>
    <cellStyle name="Percent 12 2 3 3" xfId="905" xr:uid="{C6B77925-A183-4361-8393-35058A6BBCF9}"/>
    <cellStyle name="Percent 12 2 3 3 2" xfId="1967" xr:uid="{40CBC43D-BEF7-4B9E-8BC7-6A97ED0BA0A9}"/>
    <cellStyle name="Percent 12 2 3 3 2 2" xfId="4079" xr:uid="{6458A14C-F79F-4DDD-B445-3A4045F5DF8E}"/>
    <cellStyle name="Percent 12 2 3 3 2 2 2" xfId="8305" xr:uid="{AE6508E8-3172-46C7-AD66-68D10CF5AD59}"/>
    <cellStyle name="Percent 12 2 3 3 2 2 2 2" xfId="16753" xr:uid="{7178D705-B5EF-4997-974B-031EEE008DB3}"/>
    <cellStyle name="Percent 12 2 3 3 2 2 2 2 2" xfId="33693" xr:uid="{A8464C5C-5A21-476F-A96D-02E21413E286}"/>
    <cellStyle name="Percent 12 2 3 3 2 2 2 3" xfId="25245" xr:uid="{075B8BCC-75D9-4693-82C6-E101E98655F7}"/>
    <cellStyle name="Percent 12 2 3 3 2 2 3" xfId="12529" xr:uid="{C3851BBB-4111-443C-8DF8-0E5EE871E418}"/>
    <cellStyle name="Percent 12 2 3 3 2 2 3 2" xfId="29469" xr:uid="{D722DF64-495F-49D9-B27D-BBE2ED563E45}"/>
    <cellStyle name="Percent 12 2 3 3 2 2 4" xfId="21021" xr:uid="{06A7FDF3-BDAD-4D7C-B2A7-001DF2A4449E}"/>
    <cellStyle name="Percent 12 2 3 3 2 3" xfId="6193" xr:uid="{C46BE23E-E16F-4229-8D29-5A94B1D7CE73}"/>
    <cellStyle name="Percent 12 2 3 3 2 3 2" xfId="14641" xr:uid="{879CEFA8-B869-42C5-BA80-75B690192143}"/>
    <cellStyle name="Percent 12 2 3 3 2 3 2 2" xfId="31581" xr:uid="{D69E610E-4572-4889-A6C9-9C8FC887769C}"/>
    <cellStyle name="Percent 12 2 3 3 2 3 3" xfId="23133" xr:uid="{1672E15D-C10A-408E-8B8E-0363E2B3F242}"/>
    <cellStyle name="Percent 12 2 3 3 2 4" xfId="10417" xr:uid="{CA3857BC-6E07-4853-9541-DC6920568B87}"/>
    <cellStyle name="Percent 12 2 3 3 2 4 2" xfId="27357" xr:uid="{17BD4B5F-3CD3-4F6B-B79F-55667BCCA140}"/>
    <cellStyle name="Percent 12 2 3 3 2 5" xfId="18909" xr:uid="{E49114BB-F946-48E7-B168-9D52A5B2B23F}"/>
    <cellStyle name="Percent 12 2 3 3 3" xfId="3023" xr:uid="{CD612391-62C7-47ED-93D0-4D5C5F6F1188}"/>
    <cellStyle name="Percent 12 2 3 3 3 2" xfId="7249" xr:uid="{9FA0BDBF-96D8-4F1D-9AC7-15F97662D80A}"/>
    <cellStyle name="Percent 12 2 3 3 3 2 2" xfId="15697" xr:uid="{101FC7BF-70B8-4859-B374-80F6D7BA8B2D}"/>
    <cellStyle name="Percent 12 2 3 3 3 2 2 2" xfId="32637" xr:uid="{7E64854F-E307-4E4E-9EAF-8D92FE35FB28}"/>
    <cellStyle name="Percent 12 2 3 3 3 2 3" xfId="24189" xr:uid="{AA421D19-79ED-43C7-950E-58E4CB0752E9}"/>
    <cellStyle name="Percent 12 2 3 3 3 3" xfId="11473" xr:uid="{9E8491FA-CDCC-46E7-AB0B-2723CEA8861C}"/>
    <cellStyle name="Percent 12 2 3 3 3 3 2" xfId="28413" xr:uid="{629142F6-B821-4B80-A3BE-AF8FBF2C196E}"/>
    <cellStyle name="Percent 12 2 3 3 3 4" xfId="19965" xr:uid="{7F6AC791-96B2-4A05-AE91-499A210BAE0E}"/>
    <cellStyle name="Percent 12 2 3 3 4" xfId="5137" xr:uid="{B52F3A1E-203F-43B5-91F6-552B92013794}"/>
    <cellStyle name="Percent 12 2 3 3 4 2" xfId="13585" xr:uid="{C3038D2C-16D1-42F7-B01D-988EFCBC5FD5}"/>
    <cellStyle name="Percent 12 2 3 3 4 2 2" xfId="30525" xr:uid="{3EAB7912-E234-4642-A810-4A2078BC3021}"/>
    <cellStyle name="Percent 12 2 3 3 4 3" xfId="22077" xr:uid="{3F6D02B1-2755-4979-A10C-FDACC1752FDB}"/>
    <cellStyle name="Percent 12 2 3 3 5" xfId="9361" xr:uid="{2C3E6887-3CAE-479A-B310-54DE3D659DB4}"/>
    <cellStyle name="Percent 12 2 3 3 5 2" xfId="26301" xr:uid="{A42205BF-C6C4-49EA-B7E9-F24169B0E06F}"/>
    <cellStyle name="Percent 12 2 3 3 6" xfId="17853" xr:uid="{BA00E73E-77A4-4468-9258-97A4A706C280}"/>
    <cellStyle name="Percent 12 2 3 4" xfId="1257" xr:uid="{84620C88-EE30-4B03-895D-70381C243614}"/>
    <cellStyle name="Percent 12 2 3 4 2" xfId="2319" xr:uid="{7FE0631E-1FC8-485A-A087-DA06FFBFBF13}"/>
    <cellStyle name="Percent 12 2 3 4 2 2" xfId="4431" xr:uid="{C1BDDB67-004F-4AF8-9EF0-0E9B6445482D}"/>
    <cellStyle name="Percent 12 2 3 4 2 2 2" xfId="8657" xr:uid="{70AD0B40-54FE-49E1-B747-295433AF0F7A}"/>
    <cellStyle name="Percent 12 2 3 4 2 2 2 2" xfId="17105" xr:uid="{9F630277-9B47-4534-AC34-CAD4EEDB0B1A}"/>
    <cellStyle name="Percent 12 2 3 4 2 2 2 2 2" xfId="34045" xr:uid="{80FE33F7-6392-4360-A230-3F8C94619262}"/>
    <cellStyle name="Percent 12 2 3 4 2 2 2 3" xfId="25597" xr:uid="{4AECC726-7E27-4169-B5BD-D58AAD7C9F22}"/>
    <cellStyle name="Percent 12 2 3 4 2 2 3" xfId="12881" xr:uid="{6CCEA91D-A754-4279-A1EE-AFD970E82266}"/>
    <cellStyle name="Percent 12 2 3 4 2 2 3 2" xfId="29821" xr:uid="{9CE74BD7-260E-48ED-B601-4083EC307770}"/>
    <cellStyle name="Percent 12 2 3 4 2 2 4" xfId="21373" xr:uid="{99A6DD48-802F-46A0-8C0D-2F80A59BA1CF}"/>
    <cellStyle name="Percent 12 2 3 4 2 3" xfId="6545" xr:uid="{78122CDD-CC9E-4CA0-B901-0207E17B37A2}"/>
    <cellStyle name="Percent 12 2 3 4 2 3 2" xfId="14993" xr:uid="{C58C58C4-8DDE-4D89-AB68-DFD15D3D8FD1}"/>
    <cellStyle name="Percent 12 2 3 4 2 3 2 2" xfId="31933" xr:uid="{79C018D2-52D3-4A0A-BDED-66D926D09D7D}"/>
    <cellStyle name="Percent 12 2 3 4 2 3 3" xfId="23485" xr:uid="{1498D388-93C7-4C8F-BA1F-5A7E2D35BEFA}"/>
    <cellStyle name="Percent 12 2 3 4 2 4" xfId="10769" xr:uid="{FE49FE6F-1F9A-4505-8BC9-431178207409}"/>
    <cellStyle name="Percent 12 2 3 4 2 4 2" xfId="27709" xr:uid="{4B5B968B-5044-4DDF-9582-F9A1244090E8}"/>
    <cellStyle name="Percent 12 2 3 4 2 5" xfId="19261" xr:uid="{A827E0D9-7AA8-4B83-9B20-C0A8057841EF}"/>
    <cellStyle name="Percent 12 2 3 4 3" xfId="3375" xr:uid="{93DD435F-3398-412A-A408-0DD07C353489}"/>
    <cellStyle name="Percent 12 2 3 4 3 2" xfId="7601" xr:uid="{F468C4E7-0FDC-404D-AED4-911893F068DE}"/>
    <cellStyle name="Percent 12 2 3 4 3 2 2" xfId="16049" xr:uid="{FD86652F-9C70-4F03-A743-E95B4D791868}"/>
    <cellStyle name="Percent 12 2 3 4 3 2 2 2" xfId="32989" xr:uid="{B1EAA65F-33A5-4708-A9CC-5B56C66784D4}"/>
    <cellStyle name="Percent 12 2 3 4 3 2 3" xfId="24541" xr:uid="{53EEF58E-40D5-45CB-B7DE-10F9B5090B29}"/>
    <cellStyle name="Percent 12 2 3 4 3 3" xfId="11825" xr:uid="{A663B317-86FA-4B02-AB45-D44589A91C0C}"/>
    <cellStyle name="Percent 12 2 3 4 3 3 2" xfId="28765" xr:uid="{6C70C922-1DD8-4D8C-81D8-1314AB1339C5}"/>
    <cellStyle name="Percent 12 2 3 4 3 4" xfId="20317" xr:uid="{237DCBB8-7F38-4D84-8799-1B6562DC83C1}"/>
    <cellStyle name="Percent 12 2 3 4 4" xfId="5489" xr:uid="{4881FC2F-36C2-49DD-8AEB-EBCEF81F1469}"/>
    <cellStyle name="Percent 12 2 3 4 4 2" xfId="13937" xr:uid="{A8DA5FEF-C2D3-411F-990B-76F3A658ACD5}"/>
    <cellStyle name="Percent 12 2 3 4 4 2 2" xfId="30877" xr:uid="{EAAF7713-3ECA-4290-A76D-54774BEA7D7D}"/>
    <cellStyle name="Percent 12 2 3 4 4 3" xfId="22429" xr:uid="{764AB2D7-6FCF-4D63-B7AB-097F67C0D28D}"/>
    <cellStyle name="Percent 12 2 3 4 5" xfId="9713" xr:uid="{9BB37A13-F407-4785-8A78-A4521B5B1720}"/>
    <cellStyle name="Percent 12 2 3 4 5 2" xfId="26653" xr:uid="{4F133C97-2892-4AC9-BA5D-F92A8C076140}"/>
    <cellStyle name="Percent 12 2 3 4 6" xfId="18205" xr:uid="{C683B584-25A7-4B64-B4E7-A44025466836}"/>
    <cellStyle name="Percent 12 2 3 5" xfId="1439" xr:uid="{9023B6F6-81BD-4820-96D4-74CA3562E0D1}"/>
    <cellStyle name="Percent 12 2 3 5 2" xfId="2495" xr:uid="{4E00339A-62DB-4633-8371-E4C9F51925A9}"/>
    <cellStyle name="Percent 12 2 3 5 2 2" xfId="4607" xr:uid="{58E57EA0-7852-48F6-BDEC-7077F0323A8F}"/>
    <cellStyle name="Percent 12 2 3 5 2 2 2" xfId="8833" xr:uid="{30879BF1-FE9A-4BC3-800A-E7AE5F2D5715}"/>
    <cellStyle name="Percent 12 2 3 5 2 2 2 2" xfId="17281" xr:uid="{FC09CDF4-137E-48FC-B2B0-058E8B161E16}"/>
    <cellStyle name="Percent 12 2 3 5 2 2 2 2 2" xfId="34221" xr:uid="{F8A63BD1-499B-4A40-B14E-CB483F6D5837}"/>
    <cellStyle name="Percent 12 2 3 5 2 2 2 3" xfId="25773" xr:uid="{857EE68A-3CE8-4952-A337-6CE3BE744F4C}"/>
    <cellStyle name="Percent 12 2 3 5 2 2 3" xfId="13057" xr:uid="{2CE592D4-CDF7-492B-9D4D-BD451BE031D7}"/>
    <cellStyle name="Percent 12 2 3 5 2 2 3 2" xfId="29997" xr:uid="{ABAA4FD7-45D4-40EF-AD4E-D292145A0652}"/>
    <cellStyle name="Percent 12 2 3 5 2 2 4" xfId="21549" xr:uid="{16C4C062-9DF9-4869-B3E2-211C6C27C5A1}"/>
    <cellStyle name="Percent 12 2 3 5 2 3" xfId="6721" xr:uid="{0DD4AADF-8A32-479C-ABAD-2DED198C45A6}"/>
    <cellStyle name="Percent 12 2 3 5 2 3 2" xfId="15169" xr:uid="{67D76C80-EDDB-4971-8E08-8F272DD4394E}"/>
    <cellStyle name="Percent 12 2 3 5 2 3 2 2" xfId="32109" xr:uid="{0F160F82-6800-4390-B615-8D56F0160D06}"/>
    <cellStyle name="Percent 12 2 3 5 2 3 3" xfId="23661" xr:uid="{AC0F69C6-F00F-47EE-BFCB-FC93F438FACF}"/>
    <cellStyle name="Percent 12 2 3 5 2 4" xfId="10945" xr:uid="{3C7209DF-0018-4E3F-A5C6-59295456862C}"/>
    <cellStyle name="Percent 12 2 3 5 2 4 2" xfId="27885" xr:uid="{FE6AF74A-3D78-49F8-BCEA-35F00AC386EC}"/>
    <cellStyle name="Percent 12 2 3 5 2 5" xfId="19437" xr:uid="{1D09C15F-784F-4DCE-9564-ABD7A041D92A}"/>
    <cellStyle name="Percent 12 2 3 5 3" xfId="3551" xr:uid="{7E0422E1-8A06-4AED-B817-76A1EFC3D2F5}"/>
    <cellStyle name="Percent 12 2 3 5 3 2" xfId="7777" xr:uid="{AE5C2FBA-02FE-4488-9CFC-EF8B565D60DA}"/>
    <cellStyle name="Percent 12 2 3 5 3 2 2" xfId="16225" xr:uid="{07FB26F4-3B87-4BA3-856F-4E364F5E0A13}"/>
    <cellStyle name="Percent 12 2 3 5 3 2 2 2" xfId="33165" xr:uid="{5EE60285-1DD3-4AB7-950F-BCCB559096D0}"/>
    <cellStyle name="Percent 12 2 3 5 3 2 3" xfId="24717" xr:uid="{CFA3AFD3-3746-4924-ACA7-B2EB1B4665BB}"/>
    <cellStyle name="Percent 12 2 3 5 3 3" xfId="12001" xr:uid="{89675546-9CE7-456F-AEA8-80EA7016FA53}"/>
    <cellStyle name="Percent 12 2 3 5 3 3 2" xfId="28941" xr:uid="{11501682-099C-4730-8744-8880A78132AB}"/>
    <cellStyle name="Percent 12 2 3 5 3 4" xfId="20493" xr:uid="{235B2FA8-EC80-4115-84F6-53DADFA15EFB}"/>
    <cellStyle name="Percent 12 2 3 5 4" xfId="5665" xr:uid="{BCD61D3D-FDDA-4F8A-8167-7D3D2CCD9534}"/>
    <cellStyle name="Percent 12 2 3 5 4 2" xfId="14113" xr:uid="{F69A4D94-B7F5-4331-B955-95863C8A0B0B}"/>
    <cellStyle name="Percent 12 2 3 5 4 2 2" xfId="31053" xr:uid="{17FB6409-D7BF-4BA1-B628-4C516CA1B460}"/>
    <cellStyle name="Percent 12 2 3 5 4 3" xfId="22605" xr:uid="{76976D4C-2976-4C89-B1C6-511B20F5D8E6}"/>
    <cellStyle name="Percent 12 2 3 5 5" xfId="9889" xr:uid="{10475BFB-875E-4805-9AA8-F634193A660A}"/>
    <cellStyle name="Percent 12 2 3 5 5 2" xfId="26829" xr:uid="{68F27763-AF7E-4127-850D-13401B3222FD}"/>
    <cellStyle name="Percent 12 2 3 5 6" xfId="18381" xr:uid="{7FA422B1-C3DB-48D7-A957-247FB989D461}"/>
    <cellStyle name="Percent 12 2 3 6" xfId="1615" xr:uid="{D414A478-5F19-40E7-A15B-08DA87BD7677}"/>
    <cellStyle name="Percent 12 2 3 6 2" xfId="3727" xr:uid="{EFB945DA-2085-430D-9AE9-68F6E0DAD00E}"/>
    <cellStyle name="Percent 12 2 3 6 2 2" xfId="7953" xr:uid="{BC21BA21-7907-4428-9226-B80A4B7B30E6}"/>
    <cellStyle name="Percent 12 2 3 6 2 2 2" xfId="16401" xr:uid="{7A7CCCD2-E782-4E5F-A2C4-9C0BF4E19CCE}"/>
    <cellStyle name="Percent 12 2 3 6 2 2 2 2" xfId="33341" xr:uid="{B07FDFAF-8EC7-4F20-9A84-178C7E6A8F95}"/>
    <cellStyle name="Percent 12 2 3 6 2 2 3" xfId="24893" xr:uid="{9640CCA8-9430-4754-A665-90EC4ECD8D36}"/>
    <cellStyle name="Percent 12 2 3 6 2 3" xfId="12177" xr:uid="{427302BA-B404-4FA5-A100-8C2261F9DE48}"/>
    <cellStyle name="Percent 12 2 3 6 2 3 2" xfId="29117" xr:uid="{78071F14-1BC8-4B25-BD37-B78AED733656}"/>
    <cellStyle name="Percent 12 2 3 6 2 4" xfId="20669" xr:uid="{A864EC7A-921F-42A7-A906-7AA9837415CC}"/>
    <cellStyle name="Percent 12 2 3 6 3" xfId="5841" xr:uid="{D3DAB01F-A110-4D86-B15D-A360897DDA10}"/>
    <cellStyle name="Percent 12 2 3 6 3 2" xfId="14289" xr:uid="{7ED55CAA-D306-4659-8D1C-6963A58796FB}"/>
    <cellStyle name="Percent 12 2 3 6 3 2 2" xfId="31229" xr:uid="{A38CA4F3-7C65-42B5-9443-EB8B8B310AE4}"/>
    <cellStyle name="Percent 12 2 3 6 3 3" xfId="22781" xr:uid="{CD3D60E1-DD5D-4FFD-B9E6-29F206B5C77A}"/>
    <cellStyle name="Percent 12 2 3 6 4" xfId="10065" xr:uid="{ECF16571-9701-4027-AE97-86074B3B8FEF}"/>
    <cellStyle name="Percent 12 2 3 6 4 2" xfId="27005" xr:uid="{8923C131-EEFF-4BAE-BB6F-F3F5D52F1B5F}"/>
    <cellStyle name="Percent 12 2 3 6 5" xfId="18557" xr:uid="{9357CE31-E7F3-4886-943B-9B7DED32CE69}"/>
    <cellStyle name="Percent 12 2 3 7" xfId="2671" xr:uid="{5FA7F13C-99D1-43C6-BCA2-86B4951E60FE}"/>
    <cellStyle name="Percent 12 2 3 7 2" xfId="6897" xr:uid="{17741688-A551-4577-B453-62D33E2AD50C}"/>
    <cellStyle name="Percent 12 2 3 7 2 2" xfId="15345" xr:uid="{5009CC69-039A-43B1-9B50-D32A333F16B8}"/>
    <cellStyle name="Percent 12 2 3 7 2 2 2" xfId="32285" xr:uid="{1EDA1B60-7191-413E-8A23-9E4E008AFF3A}"/>
    <cellStyle name="Percent 12 2 3 7 2 3" xfId="23837" xr:uid="{DC7B376F-952C-44CD-A474-F295F4D971A8}"/>
    <cellStyle name="Percent 12 2 3 7 3" xfId="11121" xr:uid="{35259DB8-0B0B-4A73-872F-B7FDA81DD1A7}"/>
    <cellStyle name="Percent 12 2 3 7 3 2" xfId="28061" xr:uid="{29A8843A-A948-4350-BFE0-CB07349146CE}"/>
    <cellStyle name="Percent 12 2 3 7 4" xfId="19613" xr:uid="{5E60B925-7A0E-4CD3-8D08-0AF5884F088F}"/>
    <cellStyle name="Percent 12 2 3 8" xfId="4784" xr:uid="{968F8360-FF75-48A7-A4B1-58FFCD0673E7}"/>
    <cellStyle name="Percent 12 2 3 8 2" xfId="13233" xr:uid="{F2A98B30-09FC-48E7-A947-ACFD053288C5}"/>
    <cellStyle name="Percent 12 2 3 8 2 2" xfId="30173" xr:uid="{17DEB703-BD09-490C-BC13-849153105998}"/>
    <cellStyle name="Percent 12 2 3 8 3" xfId="21725" xr:uid="{498A509F-9B40-4F7E-8D8A-8C12A4720A4C}"/>
    <cellStyle name="Percent 12 2 3 9" xfId="9009" xr:uid="{55348D85-5F40-422B-B0D3-BC11F09A28F8}"/>
    <cellStyle name="Percent 12 2 3 9 2" xfId="25949" xr:uid="{9A90D00D-39FB-4333-8A27-9C010C72E1EC}"/>
    <cellStyle name="Percent 12 2 4" xfId="727" xr:uid="{07041E28-B99B-420C-A2B7-F25FFF356980}"/>
    <cellStyle name="Percent 12 2 4 2" xfId="1079" xr:uid="{FC18B5C5-7060-45A0-B748-9D8384B79411}"/>
    <cellStyle name="Percent 12 2 4 2 2" xfId="2141" xr:uid="{EA5CA127-0622-4D04-83C0-95F5B1A88D1C}"/>
    <cellStyle name="Percent 12 2 4 2 2 2" xfId="4253" xr:uid="{E65A3BC0-062E-45D2-86AB-235221825F42}"/>
    <cellStyle name="Percent 12 2 4 2 2 2 2" xfId="8479" xr:uid="{57E344DF-8523-46FF-9ABC-53F6CE0D0CEC}"/>
    <cellStyle name="Percent 12 2 4 2 2 2 2 2" xfId="16927" xr:uid="{B4511211-9EBD-472C-B7D6-035E41AEAC3B}"/>
    <cellStyle name="Percent 12 2 4 2 2 2 2 2 2" xfId="33867" xr:uid="{7F1D00E8-6B1E-4562-A359-ADC5E011227B}"/>
    <cellStyle name="Percent 12 2 4 2 2 2 2 3" xfId="25419" xr:uid="{85824085-8D9F-423E-AC3F-FA92BDE963E3}"/>
    <cellStyle name="Percent 12 2 4 2 2 2 3" xfId="12703" xr:uid="{6C76D47F-4184-433A-BC9F-69C91AF4EC4C}"/>
    <cellStyle name="Percent 12 2 4 2 2 2 3 2" xfId="29643" xr:uid="{A42FCA7F-27C3-418B-B93E-75150BC73467}"/>
    <cellStyle name="Percent 12 2 4 2 2 2 4" xfId="21195" xr:uid="{1FD6C361-0BBB-4285-9C97-C28B03DCDD3C}"/>
    <cellStyle name="Percent 12 2 4 2 2 3" xfId="6367" xr:uid="{0A73D836-B51B-4E5B-BC78-819778BE453E}"/>
    <cellStyle name="Percent 12 2 4 2 2 3 2" xfId="14815" xr:uid="{39552F07-1860-457E-999F-68188B6C3A42}"/>
    <cellStyle name="Percent 12 2 4 2 2 3 2 2" xfId="31755" xr:uid="{572C8CCF-02FA-4A46-8E22-F8076307B7D0}"/>
    <cellStyle name="Percent 12 2 4 2 2 3 3" xfId="23307" xr:uid="{E2138DDD-8307-480B-9D36-1D7014FED177}"/>
    <cellStyle name="Percent 12 2 4 2 2 4" xfId="10591" xr:uid="{28840F9C-ADB2-47FC-A390-CCB68DBAC97A}"/>
    <cellStyle name="Percent 12 2 4 2 2 4 2" xfId="27531" xr:uid="{97B30BB5-7D75-4346-A973-F48A278F240B}"/>
    <cellStyle name="Percent 12 2 4 2 2 5" xfId="19083" xr:uid="{B1932395-DB59-46FF-A5DF-AABC2C95B4B9}"/>
    <cellStyle name="Percent 12 2 4 2 3" xfId="3197" xr:uid="{890561BF-1A7E-4B0F-93D1-382FC2638F2F}"/>
    <cellStyle name="Percent 12 2 4 2 3 2" xfId="7423" xr:uid="{0AE5AD29-DA94-4B99-A825-1F0052AB0CAB}"/>
    <cellStyle name="Percent 12 2 4 2 3 2 2" xfId="15871" xr:uid="{AB546D6F-D05D-4D6A-A360-1B45F4D80DB5}"/>
    <cellStyle name="Percent 12 2 4 2 3 2 2 2" xfId="32811" xr:uid="{ACCF9AC8-3891-451A-9F3B-ECDCAEAE7952}"/>
    <cellStyle name="Percent 12 2 4 2 3 2 3" xfId="24363" xr:uid="{D64C6159-E318-4EDE-938B-468E3F30C533}"/>
    <cellStyle name="Percent 12 2 4 2 3 3" xfId="11647" xr:uid="{99C9AA6E-0B50-4363-BA2F-E0065A3D8078}"/>
    <cellStyle name="Percent 12 2 4 2 3 3 2" xfId="28587" xr:uid="{0D7A6BB8-6E67-4771-A915-A8332D1E5565}"/>
    <cellStyle name="Percent 12 2 4 2 3 4" xfId="20139" xr:uid="{EA695736-A6F1-46E6-B1B9-F0CB92700FE0}"/>
    <cellStyle name="Percent 12 2 4 2 4" xfId="5311" xr:uid="{6B8470F9-ACA6-457A-892A-5A684E699943}"/>
    <cellStyle name="Percent 12 2 4 2 4 2" xfId="13759" xr:uid="{659A06D6-00F1-4037-B7A3-E78BC326A950}"/>
    <cellStyle name="Percent 12 2 4 2 4 2 2" xfId="30699" xr:uid="{68BF39C9-796E-4A87-847A-3278BE5CFF49}"/>
    <cellStyle name="Percent 12 2 4 2 4 3" xfId="22251" xr:uid="{728AA7C6-D6E2-4F6D-AF9C-A460F9E83B48}"/>
    <cellStyle name="Percent 12 2 4 2 5" xfId="9535" xr:uid="{C27B3CC9-8B90-4F9E-BA0B-97FBDC8ED567}"/>
    <cellStyle name="Percent 12 2 4 2 5 2" xfId="26475" xr:uid="{0CAA9666-D974-43AF-9824-AD08C2539A9E}"/>
    <cellStyle name="Percent 12 2 4 2 6" xfId="18027" xr:uid="{86527EFF-3205-4195-90D6-F41D4DC70053}"/>
    <cellStyle name="Percent 12 2 4 3" xfId="1789" xr:uid="{F19E3F2B-C2DB-47C4-A283-E2AA6C92B345}"/>
    <cellStyle name="Percent 12 2 4 3 2" xfId="3901" xr:uid="{0343C389-2304-4CA0-9545-EE2E6768DCA6}"/>
    <cellStyle name="Percent 12 2 4 3 2 2" xfId="8127" xr:uid="{9C751A65-7EA7-43BF-B743-FA6E2FB896D1}"/>
    <cellStyle name="Percent 12 2 4 3 2 2 2" xfId="16575" xr:uid="{1069FC16-2F2C-47AE-B6A2-6C78F7F58275}"/>
    <cellStyle name="Percent 12 2 4 3 2 2 2 2" xfId="33515" xr:uid="{A58DDFC1-134A-418E-9CE4-6F535A436775}"/>
    <cellStyle name="Percent 12 2 4 3 2 2 3" xfId="25067" xr:uid="{2EC28260-1F4F-4C21-9554-97072CC4D2B4}"/>
    <cellStyle name="Percent 12 2 4 3 2 3" xfId="12351" xr:uid="{79E6943A-0F19-442C-988D-F847F455EBB1}"/>
    <cellStyle name="Percent 12 2 4 3 2 3 2" xfId="29291" xr:uid="{64FE577C-641B-4873-A463-FF9BBE2305B2}"/>
    <cellStyle name="Percent 12 2 4 3 2 4" xfId="20843" xr:uid="{0919CD89-CF04-4AF7-8EE0-80813A10B113}"/>
    <cellStyle name="Percent 12 2 4 3 3" xfId="6015" xr:uid="{AC86FB98-F4C4-486C-BD84-C9EEE4BCBAAC}"/>
    <cellStyle name="Percent 12 2 4 3 3 2" xfId="14463" xr:uid="{89548813-E001-4F90-A4EC-03161CC17FDE}"/>
    <cellStyle name="Percent 12 2 4 3 3 2 2" xfId="31403" xr:uid="{94DE9D97-F0DA-43D0-AC86-67707F905AE2}"/>
    <cellStyle name="Percent 12 2 4 3 3 3" xfId="22955" xr:uid="{9C8F9A2E-75B6-448F-BA62-49DC8344DE96}"/>
    <cellStyle name="Percent 12 2 4 3 4" xfId="10239" xr:uid="{298F70D9-51D5-4D59-A9E7-91B079623A74}"/>
    <cellStyle name="Percent 12 2 4 3 4 2" xfId="27179" xr:uid="{2CE4B58D-2B47-43CA-8297-52AF134D1BD8}"/>
    <cellStyle name="Percent 12 2 4 3 5" xfId="18731" xr:uid="{AE476164-B971-4ED0-B493-F857F05A5093}"/>
    <cellStyle name="Percent 12 2 4 4" xfId="2845" xr:uid="{ED842EDB-714F-4860-8307-E256FEE9C10A}"/>
    <cellStyle name="Percent 12 2 4 4 2" xfId="7071" xr:uid="{F2EC1E5B-2686-4E76-83B7-7EFBE58390A1}"/>
    <cellStyle name="Percent 12 2 4 4 2 2" xfId="15519" xr:uid="{9971D814-D0D2-48AD-8583-594371FDA92F}"/>
    <cellStyle name="Percent 12 2 4 4 2 2 2" xfId="32459" xr:uid="{0BD1AC01-9119-4390-98EB-288467FA21BD}"/>
    <cellStyle name="Percent 12 2 4 4 2 3" xfId="24011" xr:uid="{765E5BDA-B7C7-4C91-B21E-5A4E57A07EC8}"/>
    <cellStyle name="Percent 12 2 4 4 3" xfId="11295" xr:uid="{D201B8C4-F421-4C84-A7BD-02480EA5844A}"/>
    <cellStyle name="Percent 12 2 4 4 3 2" xfId="28235" xr:uid="{E0776368-8239-4BDC-8846-0B1BD161A7D1}"/>
    <cellStyle name="Percent 12 2 4 4 4" xfId="19787" xr:uid="{BE42CE79-CFA3-43A2-9346-CF2DF38173A9}"/>
    <cellStyle name="Percent 12 2 4 5" xfId="4959" xr:uid="{AA4285B0-5E9C-4F7D-9EB3-34834FDBC762}"/>
    <cellStyle name="Percent 12 2 4 5 2" xfId="13407" xr:uid="{D9B5C222-F0D8-4297-BEC0-C35BBD4444AE}"/>
    <cellStyle name="Percent 12 2 4 5 2 2" xfId="30347" xr:uid="{71E7AEDC-9421-4072-89E3-C0645AEBBB02}"/>
    <cellStyle name="Percent 12 2 4 5 3" xfId="21899" xr:uid="{8A713DE9-94F6-4065-9DE1-58ECFB3EFE6A}"/>
    <cellStyle name="Percent 12 2 4 6" xfId="9183" xr:uid="{B240CE02-E573-440E-9B67-258FFA443244}"/>
    <cellStyle name="Percent 12 2 4 6 2" xfId="26123" xr:uid="{55DDEB21-9B96-448F-BF0F-6F5E9DD25FD5}"/>
    <cellStyle name="Percent 12 2 4 7" xfId="17675" xr:uid="{DE7B0ADF-51C6-424C-B0B7-1DA996B67769}"/>
    <cellStyle name="Percent 12 2 5" xfId="903" xr:uid="{89718606-6075-4F79-9A7D-B70B9358E2A3}"/>
    <cellStyle name="Percent 12 2 5 2" xfId="1965" xr:uid="{C88B443B-6A3B-4E59-8A6B-9DBA3E5FEAEB}"/>
    <cellStyle name="Percent 12 2 5 2 2" xfId="4077" xr:uid="{4C0034C6-08B8-4083-8AAF-8D59CB07ACAC}"/>
    <cellStyle name="Percent 12 2 5 2 2 2" xfId="8303" xr:uid="{23FCD776-97C8-4B85-B40B-E1747CF1F7EE}"/>
    <cellStyle name="Percent 12 2 5 2 2 2 2" xfId="16751" xr:uid="{53EF34A5-D644-4750-A893-3232D73AE433}"/>
    <cellStyle name="Percent 12 2 5 2 2 2 2 2" xfId="33691" xr:uid="{D4E2A4F0-2399-4010-BE41-7078D0D80EC6}"/>
    <cellStyle name="Percent 12 2 5 2 2 2 3" xfId="25243" xr:uid="{D0EA5FAD-F5D9-4D72-AA85-0C91A09EF8C6}"/>
    <cellStyle name="Percent 12 2 5 2 2 3" xfId="12527" xr:uid="{6FD49AC7-7EE2-464F-BD94-30544D95991F}"/>
    <cellStyle name="Percent 12 2 5 2 2 3 2" xfId="29467" xr:uid="{A5C66BA6-4BB0-463A-BB30-76BD6FCDC842}"/>
    <cellStyle name="Percent 12 2 5 2 2 4" xfId="21019" xr:uid="{D9FA4BCE-4D4E-44BC-8E45-394A55250633}"/>
    <cellStyle name="Percent 12 2 5 2 3" xfId="6191" xr:uid="{0E80B065-3243-41BA-AB49-DF5C6590C707}"/>
    <cellStyle name="Percent 12 2 5 2 3 2" xfId="14639" xr:uid="{3DD319A9-7B80-4DA0-A756-83613F5C12F3}"/>
    <cellStyle name="Percent 12 2 5 2 3 2 2" xfId="31579" xr:uid="{AC84EA10-65D1-489F-93DE-BA9424ADE49B}"/>
    <cellStyle name="Percent 12 2 5 2 3 3" xfId="23131" xr:uid="{0FF46255-54C6-4CA4-88BC-DE4669230D0F}"/>
    <cellStyle name="Percent 12 2 5 2 4" xfId="10415" xr:uid="{8BA6A218-A756-4068-8979-DF41572AB322}"/>
    <cellStyle name="Percent 12 2 5 2 4 2" xfId="27355" xr:uid="{A6A89FCA-8865-412B-A93D-8AAD42EBBBA2}"/>
    <cellStyle name="Percent 12 2 5 2 5" xfId="18907" xr:uid="{F2C0D689-70CF-4C46-97DA-F0C24054ED9C}"/>
    <cellStyle name="Percent 12 2 5 3" xfId="3021" xr:uid="{86795D98-7C93-485A-8664-AE9DE4A5F704}"/>
    <cellStyle name="Percent 12 2 5 3 2" xfId="7247" xr:uid="{DE61502C-2F12-4254-A038-289D83250A99}"/>
    <cellStyle name="Percent 12 2 5 3 2 2" xfId="15695" xr:uid="{249339DF-7E1C-495E-BE3E-83E1D012C907}"/>
    <cellStyle name="Percent 12 2 5 3 2 2 2" xfId="32635" xr:uid="{A1CE5AEF-7B64-483A-89B2-31717E98BB2C}"/>
    <cellStyle name="Percent 12 2 5 3 2 3" xfId="24187" xr:uid="{9E0DD0DE-8FFB-4CD3-8582-EA781FE8921B}"/>
    <cellStyle name="Percent 12 2 5 3 3" xfId="11471" xr:uid="{AE6DB7D9-0D79-47F0-9B52-9C36A6FF2233}"/>
    <cellStyle name="Percent 12 2 5 3 3 2" xfId="28411" xr:uid="{AC971E9D-B7E8-4D82-88B3-BDAC7474FC54}"/>
    <cellStyle name="Percent 12 2 5 3 4" xfId="19963" xr:uid="{DB2E671A-ABBE-4FFA-866F-19714120BCF8}"/>
    <cellStyle name="Percent 12 2 5 4" xfId="5135" xr:uid="{1C9A748B-7071-48C9-A344-88CF94DF9D6B}"/>
    <cellStyle name="Percent 12 2 5 4 2" xfId="13583" xr:uid="{3F3798B8-791D-48BD-88DD-8172BAA21C29}"/>
    <cellStyle name="Percent 12 2 5 4 2 2" xfId="30523" xr:uid="{44BB348D-0630-4ED3-B471-E62976707197}"/>
    <cellStyle name="Percent 12 2 5 4 3" xfId="22075" xr:uid="{BF0F69AD-6B9A-4228-8F8C-8A2A8ECD5F91}"/>
    <cellStyle name="Percent 12 2 5 5" xfId="9359" xr:uid="{8A3F5DAC-83B6-40EF-A520-E42FA3CEE963}"/>
    <cellStyle name="Percent 12 2 5 5 2" xfId="26299" xr:uid="{650F6A67-011A-44CF-84CD-6619FA9DC53F}"/>
    <cellStyle name="Percent 12 2 5 6" xfId="17851" xr:uid="{27CE80F0-388E-48BD-AD66-0FF6CB6FC5A4}"/>
    <cellStyle name="Percent 12 2 6" xfId="1255" xr:uid="{32713E41-E7A4-4489-9BE2-2DA1FA38A6CE}"/>
    <cellStyle name="Percent 12 2 6 2" xfId="2317" xr:uid="{99AB99AD-053E-4519-A31B-09A34DC2E4BC}"/>
    <cellStyle name="Percent 12 2 6 2 2" xfId="4429" xr:uid="{72666E45-DFE5-485F-83A3-BC225A7448EF}"/>
    <cellStyle name="Percent 12 2 6 2 2 2" xfId="8655" xr:uid="{6DDEDAA1-8AF4-42ED-8AD8-C4C83D201366}"/>
    <cellStyle name="Percent 12 2 6 2 2 2 2" xfId="17103" xr:uid="{502DA401-04D6-4D86-9D47-10A39A6EE517}"/>
    <cellStyle name="Percent 12 2 6 2 2 2 2 2" xfId="34043" xr:uid="{C66BD594-3A5B-4D1A-92FC-E13B50973AC4}"/>
    <cellStyle name="Percent 12 2 6 2 2 2 3" xfId="25595" xr:uid="{03A6CCAF-1CE6-404B-A073-DAD82F3D626B}"/>
    <cellStyle name="Percent 12 2 6 2 2 3" xfId="12879" xr:uid="{E43DA723-83BB-4FD0-88EE-3081C256DD16}"/>
    <cellStyle name="Percent 12 2 6 2 2 3 2" xfId="29819" xr:uid="{8539C0F7-0EC2-483E-93CA-F54757E94F9B}"/>
    <cellStyle name="Percent 12 2 6 2 2 4" xfId="21371" xr:uid="{09DC7AC6-FD5A-4CC4-94CA-F24CAACB1FC1}"/>
    <cellStyle name="Percent 12 2 6 2 3" xfId="6543" xr:uid="{C47B9F60-A082-4729-AA05-EE3220634839}"/>
    <cellStyle name="Percent 12 2 6 2 3 2" xfId="14991" xr:uid="{D4387EF6-991F-4D60-8C5E-E63C4426F051}"/>
    <cellStyle name="Percent 12 2 6 2 3 2 2" xfId="31931" xr:uid="{F248BB22-4017-4FAE-97EA-7C3576447CCB}"/>
    <cellStyle name="Percent 12 2 6 2 3 3" xfId="23483" xr:uid="{CA3F6B8D-8B1E-4C31-A1FA-5F76832048BB}"/>
    <cellStyle name="Percent 12 2 6 2 4" xfId="10767" xr:uid="{633BED55-0184-4FE8-9844-DE9305F4628A}"/>
    <cellStyle name="Percent 12 2 6 2 4 2" xfId="27707" xr:uid="{111AF557-2309-43CE-A24E-EDCB7F72A1A6}"/>
    <cellStyle name="Percent 12 2 6 2 5" xfId="19259" xr:uid="{1E9BF2BB-3A12-48F2-957E-9114F4D715D9}"/>
    <cellStyle name="Percent 12 2 6 3" xfId="3373" xr:uid="{1BA4D1BC-88B4-4F75-927F-FF6C83112B26}"/>
    <cellStyle name="Percent 12 2 6 3 2" xfId="7599" xr:uid="{926C37B5-9D81-419E-89C5-1F697BBAB4C9}"/>
    <cellStyle name="Percent 12 2 6 3 2 2" xfId="16047" xr:uid="{FA2D11CC-5292-4B38-B533-9EB6C52332FB}"/>
    <cellStyle name="Percent 12 2 6 3 2 2 2" xfId="32987" xr:uid="{40E58DB7-E54B-4864-9392-9824A73B9AD0}"/>
    <cellStyle name="Percent 12 2 6 3 2 3" xfId="24539" xr:uid="{A6C3B59E-6400-4DF7-9DB0-532DE83F03E7}"/>
    <cellStyle name="Percent 12 2 6 3 3" xfId="11823" xr:uid="{7022D38B-8BB0-46A8-A979-C424B155D1F0}"/>
    <cellStyle name="Percent 12 2 6 3 3 2" xfId="28763" xr:uid="{AA9633DF-DABF-45D6-914C-D7A0D3EAC30F}"/>
    <cellStyle name="Percent 12 2 6 3 4" xfId="20315" xr:uid="{7FDF6E36-A01D-4E45-A83E-6B3BB4F4FBD0}"/>
    <cellStyle name="Percent 12 2 6 4" xfId="5487" xr:uid="{784D79C7-F067-4C20-87A2-2DE316CA10DC}"/>
    <cellStyle name="Percent 12 2 6 4 2" xfId="13935" xr:uid="{10FE2E88-9817-43F4-943D-24EB3D22FDD0}"/>
    <cellStyle name="Percent 12 2 6 4 2 2" xfId="30875" xr:uid="{ABF05D41-4B1E-4CC3-98C7-342BDBCA7D61}"/>
    <cellStyle name="Percent 12 2 6 4 3" xfId="22427" xr:uid="{73A352B4-449E-44E2-86F3-6459B279B998}"/>
    <cellStyle name="Percent 12 2 6 5" xfId="9711" xr:uid="{50C8262D-B093-4232-87AE-614C0CB8EDBB}"/>
    <cellStyle name="Percent 12 2 6 5 2" xfId="26651" xr:uid="{2A4A988D-0132-44ED-8E2B-614B53B06E7E}"/>
    <cellStyle name="Percent 12 2 6 6" xfId="18203" xr:uid="{8F0667F5-D2A9-4A49-899E-6C9982704736}"/>
    <cellStyle name="Percent 12 2 7" xfId="1437" xr:uid="{6D10D8A5-57E5-4FBA-BC32-7A96B1AD44B9}"/>
    <cellStyle name="Percent 12 2 7 2" xfId="2493" xr:uid="{35ED671B-2CC9-4E76-8C3E-DE963AED0C8D}"/>
    <cellStyle name="Percent 12 2 7 2 2" xfId="4605" xr:uid="{54362CCE-4DDD-4DA4-8034-A6411C458BD3}"/>
    <cellStyle name="Percent 12 2 7 2 2 2" xfId="8831" xr:uid="{7B5852E6-C717-49E1-ACC8-57A8B0458A26}"/>
    <cellStyle name="Percent 12 2 7 2 2 2 2" xfId="17279" xr:uid="{D3BF0A68-BE1E-4D1E-AD6F-3DB2725AE2AE}"/>
    <cellStyle name="Percent 12 2 7 2 2 2 2 2" xfId="34219" xr:uid="{9BFA0BB4-37EB-4DDD-9016-C1097D94F90A}"/>
    <cellStyle name="Percent 12 2 7 2 2 2 3" xfId="25771" xr:uid="{EA033D9F-3ABB-4BC1-A06D-AC4F2934E5A0}"/>
    <cellStyle name="Percent 12 2 7 2 2 3" xfId="13055" xr:uid="{81D4E69C-9279-40ED-91B6-DEA64BB3A7F3}"/>
    <cellStyle name="Percent 12 2 7 2 2 3 2" xfId="29995" xr:uid="{5946F131-BC08-43A6-B1EE-312597DDC061}"/>
    <cellStyle name="Percent 12 2 7 2 2 4" xfId="21547" xr:uid="{F4F74FFB-94DC-421B-9463-9B4D304C8B4F}"/>
    <cellStyle name="Percent 12 2 7 2 3" xfId="6719" xr:uid="{81148735-BD18-4FB5-8EBB-C21AF95DF23F}"/>
    <cellStyle name="Percent 12 2 7 2 3 2" xfId="15167" xr:uid="{96286BD2-FD68-44ED-B156-9EE40C314384}"/>
    <cellStyle name="Percent 12 2 7 2 3 2 2" xfId="32107" xr:uid="{B9991397-1CB7-4441-99D7-F5F6F509A608}"/>
    <cellStyle name="Percent 12 2 7 2 3 3" xfId="23659" xr:uid="{8B66056D-0A6C-4156-85A8-D3507D97841D}"/>
    <cellStyle name="Percent 12 2 7 2 4" xfId="10943" xr:uid="{B8F659C2-2646-4EF0-8E00-0EEABD8944DF}"/>
    <cellStyle name="Percent 12 2 7 2 4 2" xfId="27883" xr:uid="{577F1BC2-1E37-417F-9AA1-FD1C0D41D21D}"/>
    <cellStyle name="Percent 12 2 7 2 5" xfId="19435" xr:uid="{A5F9CBB5-767F-49FB-875F-0A5869F19B05}"/>
    <cellStyle name="Percent 12 2 7 3" xfId="3549" xr:uid="{DD834536-C33E-457F-8FEC-E724A2042507}"/>
    <cellStyle name="Percent 12 2 7 3 2" xfId="7775" xr:uid="{296CE147-5030-4F83-B794-4265FFC241E4}"/>
    <cellStyle name="Percent 12 2 7 3 2 2" xfId="16223" xr:uid="{AC652DF5-C053-4C07-AF96-73A8BF251E8A}"/>
    <cellStyle name="Percent 12 2 7 3 2 2 2" xfId="33163" xr:uid="{AC52231A-BF08-450F-A90B-99D3A631FAA9}"/>
    <cellStyle name="Percent 12 2 7 3 2 3" xfId="24715" xr:uid="{3A4EE9EF-535A-4B5D-99ED-D0AAEFC9007A}"/>
    <cellStyle name="Percent 12 2 7 3 3" xfId="11999" xr:uid="{5BD58CB5-75D3-40C5-BF02-42E709D5610C}"/>
    <cellStyle name="Percent 12 2 7 3 3 2" xfId="28939" xr:uid="{39A27BFC-A8C7-4A92-A7F2-221A9F7A652E}"/>
    <cellStyle name="Percent 12 2 7 3 4" xfId="20491" xr:uid="{29A9FE61-24FB-4AB8-BC30-4C00AA3F0872}"/>
    <cellStyle name="Percent 12 2 7 4" xfId="5663" xr:uid="{D1B1A561-AEEE-4103-B05A-385FB391EAEB}"/>
    <cellStyle name="Percent 12 2 7 4 2" xfId="14111" xr:uid="{A139965A-91D9-4C21-BF6F-F6784EAF6B72}"/>
    <cellStyle name="Percent 12 2 7 4 2 2" xfId="31051" xr:uid="{653C1D92-79D3-4FFB-BAA5-85A884478FE7}"/>
    <cellStyle name="Percent 12 2 7 4 3" xfId="22603" xr:uid="{960FDBAC-C513-4733-A05B-A08F0819F083}"/>
    <cellStyle name="Percent 12 2 7 5" xfId="9887" xr:uid="{3DAECFCE-5078-4C59-83C6-6DCCED9EAA0C}"/>
    <cellStyle name="Percent 12 2 7 5 2" xfId="26827" xr:uid="{93AEB9D9-9E3B-46E0-8265-B9439A0022D7}"/>
    <cellStyle name="Percent 12 2 7 6" xfId="18379" xr:uid="{E3319E93-47ED-46EF-BB54-E8958BECCEED}"/>
    <cellStyle name="Percent 12 2 8" xfId="1613" xr:uid="{D76657D9-C997-414B-A59F-0802778158FD}"/>
    <cellStyle name="Percent 12 2 8 2" xfId="3725" xr:uid="{BC7F7A61-E083-433C-BA54-2AC4BCB05BC5}"/>
    <cellStyle name="Percent 12 2 8 2 2" xfId="7951" xr:uid="{6F03D2A7-745F-4452-B52F-963F16D3F884}"/>
    <cellStyle name="Percent 12 2 8 2 2 2" xfId="16399" xr:uid="{5D82C8ED-B81D-4E43-852E-EDE69C59EDE4}"/>
    <cellStyle name="Percent 12 2 8 2 2 2 2" xfId="33339" xr:uid="{DCF5DFC9-D37B-4738-885C-FB73FB0A5919}"/>
    <cellStyle name="Percent 12 2 8 2 2 3" xfId="24891" xr:uid="{49B5007E-F22C-4AD6-9AAE-510A0F17B1E4}"/>
    <cellStyle name="Percent 12 2 8 2 3" xfId="12175" xr:uid="{61D17183-64B0-4065-A18B-EF9F7DA5D391}"/>
    <cellStyle name="Percent 12 2 8 2 3 2" xfId="29115" xr:uid="{41459B6E-9095-45D9-A33F-EE2741648EB9}"/>
    <cellStyle name="Percent 12 2 8 2 4" xfId="20667" xr:uid="{3C9A6118-47FC-4B0C-9E46-02F6AA6F489D}"/>
    <cellStyle name="Percent 12 2 8 3" xfId="5839" xr:uid="{FEBC94FE-8338-4B59-BD27-B32455DC46A5}"/>
    <cellStyle name="Percent 12 2 8 3 2" xfId="14287" xr:uid="{5C9E69B9-6AFF-4EA0-A549-609349B44B5F}"/>
    <cellStyle name="Percent 12 2 8 3 2 2" xfId="31227" xr:uid="{586630C6-8BF8-4D29-A5C4-94C1684EBE70}"/>
    <cellStyle name="Percent 12 2 8 3 3" xfId="22779" xr:uid="{106E1F0A-072D-4CD9-AA08-995AE7C7A8AE}"/>
    <cellStyle name="Percent 12 2 8 4" xfId="10063" xr:uid="{D01164DF-59AC-4FCB-9D6A-14726BBDFFD0}"/>
    <cellStyle name="Percent 12 2 8 4 2" xfId="27003" xr:uid="{44AF848F-D3CD-4EBA-9BB1-88636C5A00C7}"/>
    <cellStyle name="Percent 12 2 8 5" xfId="18555" xr:uid="{F4698A07-304A-4E9D-9084-7D257CCFA3C8}"/>
    <cellStyle name="Percent 12 2 9" xfId="2669" xr:uid="{CD09D89C-2D78-4632-83D3-1680413305E3}"/>
    <cellStyle name="Percent 12 2 9 2" xfId="6895" xr:uid="{4D41B211-19C5-4154-90FF-45527D851939}"/>
    <cellStyle name="Percent 12 2 9 2 2" xfId="15343" xr:uid="{081EE935-FEEE-451A-8634-9F491C1FDA1F}"/>
    <cellStyle name="Percent 12 2 9 2 2 2" xfId="32283" xr:uid="{2EDBEA30-A06B-4D72-8EEA-1263F4E32FB5}"/>
    <cellStyle name="Percent 12 2 9 2 3" xfId="23835" xr:uid="{9172BD17-FE24-4D56-86CF-CDD9E6B9A0DB}"/>
    <cellStyle name="Percent 12 2 9 3" xfId="11119" xr:uid="{1914CF2D-47A8-4816-859E-29607566E5DC}"/>
    <cellStyle name="Percent 12 2 9 3 2" xfId="28059" xr:uid="{6AE02768-8347-428F-B310-E1A471DB3D78}"/>
    <cellStyle name="Percent 12 2 9 4" xfId="19611" xr:uid="{E834858B-05AB-4B9D-A180-3B67BDD2C1ED}"/>
    <cellStyle name="Percent 12 3" xfId="451" xr:uid="{83B453F0-2B99-46A2-AFC5-53B4ED3EB925}"/>
    <cellStyle name="Percent 12 4" xfId="452" xr:uid="{A8A09BE7-EA47-4238-A97F-B4C28C4BECF4}"/>
    <cellStyle name="Percent 12 4 10" xfId="17502" xr:uid="{4D5620EB-CEDE-47AF-8918-94BECE94A144}"/>
    <cellStyle name="Percent 12 4 2" xfId="730" xr:uid="{7F22214B-3FF3-468C-A91F-ED5A1DC66F66}"/>
    <cellStyle name="Percent 12 4 2 2" xfId="1082" xr:uid="{47C1DAB5-F39F-47C9-AF39-08A595AED987}"/>
    <cellStyle name="Percent 12 4 2 2 2" xfId="2144" xr:uid="{1A240332-9917-41AC-9C83-571183E244B1}"/>
    <cellStyle name="Percent 12 4 2 2 2 2" xfId="4256" xr:uid="{EFF1529A-332E-4605-9EE9-A90BAF644D3A}"/>
    <cellStyle name="Percent 12 4 2 2 2 2 2" xfId="8482" xr:uid="{171F5CD4-8A2A-4EBF-A12F-C9B3BEA4AC73}"/>
    <cellStyle name="Percent 12 4 2 2 2 2 2 2" xfId="16930" xr:uid="{5DDED463-170D-498B-B990-E60D87EF15F6}"/>
    <cellStyle name="Percent 12 4 2 2 2 2 2 2 2" xfId="33870" xr:uid="{AF785FEB-4DB1-4438-8F5C-3313D7B5FE10}"/>
    <cellStyle name="Percent 12 4 2 2 2 2 2 3" xfId="25422" xr:uid="{E8251ED0-C367-4D44-BCB8-903A8E3721A2}"/>
    <cellStyle name="Percent 12 4 2 2 2 2 3" xfId="12706" xr:uid="{9A1C62F5-B5DC-4518-AD48-85CD5C731EA7}"/>
    <cellStyle name="Percent 12 4 2 2 2 2 3 2" xfId="29646" xr:uid="{5CCDF886-5ED9-4AC5-8524-1D7DDBBE0EB8}"/>
    <cellStyle name="Percent 12 4 2 2 2 2 4" xfId="21198" xr:uid="{B55C545F-99B3-42AC-9DF5-139B423B2F51}"/>
    <cellStyle name="Percent 12 4 2 2 2 3" xfId="6370" xr:uid="{3228CCE0-C3AE-4F20-B7C1-F9EC29AD569E}"/>
    <cellStyle name="Percent 12 4 2 2 2 3 2" xfId="14818" xr:uid="{1ED2132C-D4EF-486E-A8C7-34FD1C1537A9}"/>
    <cellStyle name="Percent 12 4 2 2 2 3 2 2" xfId="31758" xr:uid="{20853793-7BFA-4868-8F7C-D8C0C0C3644D}"/>
    <cellStyle name="Percent 12 4 2 2 2 3 3" xfId="23310" xr:uid="{1B81D689-EFE6-47F5-8D21-8B50A9EA232F}"/>
    <cellStyle name="Percent 12 4 2 2 2 4" xfId="10594" xr:uid="{54DD20AB-ACB2-4591-907B-F89A96EEC913}"/>
    <cellStyle name="Percent 12 4 2 2 2 4 2" xfId="27534" xr:uid="{BE7E1291-50D6-4714-B55E-67DDA4A65DC9}"/>
    <cellStyle name="Percent 12 4 2 2 2 5" xfId="19086" xr:uid="{A896294B-6897-4334-BDCF-43868325435F}"/>
    <cellStyle name="Percent 12 4 2 2 3" xfId="3200" xr:uid="{6A5B8771-58F4-4EE6-B849-709601B074FE}"/>
    <cellStyle name="Percent 12 4 2 2 3 2" xfId="7426" xr:uid="{99E14F51-F95B-43C9-89F5-250C050FF3BA}"/>
    <cellStyle name="Percent 12 4 2 2 3 2 2" xfId="15874" xr:uid="{0E927B35-7641-4D45-8094-846AE096AEA1}"/>
    <cellStyle name="Percent 12 4 2 2 3 2 2 2" xfId="32814" xr:uid="{D66606F8-E680-4F2B-BA92-4D142AC12BD1}"/>
    <cellStyle name="Percent 12 4 2 2 3 2 3" xfId="24366" xr:uid="{5B627A42-DFF5-4EB2-B72B-061587526896}"/>
    <cellStyle name="Percent 12 4 2 2 3 3" xfId="11650" xr:uid="{80B57B8F-5EB2-4187-96C7-1F6283E48D87}"/>
    <cellStyle name="Percent 12 4 2 2 3 3 2" xfId="28590" xr:uid="{FF3D55F8-CF24-422A-80F1-F3ABCD7CC23B}"/>
    <cellStyle name="Percent 12 4 2 2 3 4" xfId="20142" xr:uid="{B507FDB8-303D-4F95-8C5E-A0D2340A2335}"/>
    <cellStyle name="Percent 12 4 2 2 4" xfId="5314" xr:uid="{68E59DDE-9E0C-4005-955E-2D87E4166097}"/>
    <cellStyle name="Percent 12 4 2 2 4 2" xfId="13762" xr:uid="{62B6457D-D1D4-4F06-BEAD-C237EABF3FEA}"/>
    <cellStyle name="Percent 12 4 2 2 4 2 2" xfId="30702" xr:uid="{94378CFD-8E13-490E-A725-6EC9313182CA}"/>
    <cellStyle name="Percent 12 4 2 2 4 3" xfId="22254" xr:uid="{3892B409-0C4E-41C6-8E3F-C48548A92CA3}"/>
    <cellStyle name="Percent 12 4 2 2 5" xfId="9538" xr:uid="{5B60E5FC-4FF4-40FA-B88E-DDF524DBE1C0}"/>
    <cellStyle name="Percent 12 4 2 2 5 2" xfId="26478" xr:uid="{90F466E9-A14A-4BB6-AAAC-DCB9B0926E50}"/>
    <cellStyle name="Percent 12 4 2 2 6" xfId="18030" xr:uid="{9B5E282A-7874-4B38-B235-9C740D90EFC7}"/>
    <cellStyle name="Percent 12 4 2 3" xfId="1792" xr:uid="{2241E2B9-759E-4F19-9F8E-603316F3E60E}"/>
    <cellStyle name="Percent 12 4 2 3 2" xfId="3904" xr:uid="{9EDCFB35-EC4F-4168-9FD6-06D7FAC53B76}"/>
    <cellStyle name="Percent 12 4 2 3 2 2" xfId="8130" xr:uid="{3ABB9AFD-EF03-4251-9F06-5A78D9ED6327}"/>
    <cellStyle name="Percent 12 4 2 3 2 2 2" xfId="16578" xr:uid="{13A7047A-F0B7-4B8A-B88F-802EA894DE5E}"/>
    <cellStyle name="Percent 12 4 2 3 2 2 2 2" xfId="33518" xr:uid="{35B1C0C7-6387-47A4-9B86-15A20A7CB7B2}"/>
    <cellStyle name="Percent 12 4 2 3 2 2 3" xfId="25070" xr:uid="{1E5B7419-9B1A-4D62-8C7A-660C68F8486D}"/>
    <cellStyle name="Percent 12 4 2 3 2 3" xfId="12354" xr:uid="{74A39D43-DAEB-4264-81E6-519910975726}"/>
    <cellStyle name="Percent 12 4 2 3 2 3 2" xfId="29294" xr:uid="{9C721FA3-9528-451B-A9DB-D058524B658F}"/>
    <cellStyle name="Percent 12 4 2 3 2 4" xfId="20846" xr:uid="{0C293ADD-FE84-4BB4-8E65-FC1C63E50508}"/>
    <cellStyle name="Percent 12 4 2 3 3" xfId="6018" xr:uid="{43296D0A-C3A0-4F9F-A1C9-2399CE057E2E}"/>
    <cellStyle name="Percent 12 4 2 3 3 2" xfId="14466" xr:uid="{F3D83B09-5784-4BB6-967E-D71D5A2718A4}"/>
    <cellStyle name="Percent 12 4 2 3 3 2 2" xfId="31406" xr:uid="{9E661EA5-CB2D-4E5E-B834-1B901BCBEE4B}"/>
    <cellStyle name="Percent 12 4 2 3 3 3" xfId="22958" xr:uid="{419C518F-DC25-44CC-B102-0A481DB7043E}"/>
    <cellStyle name="Percent 12 4 2 3 4" xfId="10242" xr:uid="{3A8F35E3-B199-471A-995D-24418D6923D3}"/>
    <cellStyle name="Percent 12 4 2 3 4 2" xfId="27182" xr:uid="{1A77FE0E-5C03-4215-B62D-5AB8E29785FD}"/>
    <cellStyle name="Percent 12 4 2 3 5" xfId="18734" xr:uid="{59A536AF-58A6-4D23-96BF-2A62BFA136C5}"/>
    <cellStyle name="Percent 12 4 2 4" xfId="2848" xr:uid="{A5E08F2C-B94B-49A2-A81C-9F8E8540CB2A}"/>
    <cellStyle name="Percent 12 4 2 4 2" xfId="7074" xr:uid="{3BC8E4D0-2746-4F50-A3CF-68C9EEAAA852}"/>
    <cellStyle name="Percent 12 4 2 4 2 2" xfId="15522" xr:uid="{D8D38C00-D43E-409C-9343-7F0504DD92C7}"/>
    <cellStyle name="Percent 12 4 2 4 2 2 2" xfId="32462" xr:uid="{53D9A92C-0541-41A4-89EA-6CE005A3198C}"/>
    <cellStyle name="Percent 12 4 2 4 2 3" xfId="24014" xr:uid="{DE1FBAFE-5805-454D-9166-5828DD72131C}"/>
    <cellStyle name="Percent 12 4 2 4 3" xfId="11298" xr:uid="{FAAD8B90-347B-4A33-9DC4-1EE044E407BB}"/>
    <cellStyle name="Percent 12 4 2 4 3 2" xfId="28238" xr:uid="{04E736F8-05A5-4775-9793-B58C864269C0}"/>
    <cellStyle name="Percent 12 4 2 4 4" xfId="19790" xr:uid="{AD714E8A-F9AD-4E4D-B7A3-CA1204FB51ED}"/>
    <cellStyle name="Percent 12 4 2 5" xfId="4962" xr:uid="{38F8AE8C-C3CF-4956-A01B-935A7E9D170B}"/>
    <cellStyle name="Percent 12 4 2 5 2" xfId="13410" xr:uid="{BD624E66-4F5F-42C2-B2AB-D922CF20BDA4}"/>
    <cellStyle name="Percent 12 4 2 5 2 2" xfId="30350" xr:uid="{B4BB33FD-797A-4E55-BF21-40D3C677C5A9}"/>
    <cellStyle name="Percent 12 4 2 5 3" xfId="21902" xr:uid="{1C7318DA-56F4-45F0-8143-F0E54A16D55C}"/>
    <cellStyle name="Percent 12 4 2 6" xfId="9186" xr:uid="{E6EA7D3A-70DC-4E64-9000-19E6AFF94A72}"/>
    <cellStyle name="Percent 12 4 2 6 2" xfId="26126" xr:uid="{6CBC37D5-44D5-4907-9406-689384F31863}"/>
    <cellStyle name="Percent 12 4 2 7" xfId="17678" xr:uid="{8215D22C-7CEC-48D3-A216-34742297CFB9}"/>
    <cellStyle name="Percent 12 4 3" xfId="906" xr:uid="{0B4B6E06-BB70-4B27-9488-4628C090FF11}"/>
    <cellStyle name="Percent 12 4 3 2" xfId="1968" xr:uid="{99A869A3-6436-4CFE-8EBA-F9B83B33ACE6}"/>
    <cellStyle name="Percent 12 4 3 2 2" xfId="4080" xr:uid="{AE5111F6-6EE5-482A-9150-4AABCF7B5799}"/>
    <cellStyle name="Percent 12 4 3 2 2 2" xfId="8306" xr:uid="{6DB24018-C189-4A60-B4AE-056DDB36B04D}"/>
    <cellStyle name="Percent 12 4 3 2 2 2 2" xfId="16754" xr:uid="{CA0A4F8F-E1FE-4D12-B41D-CED4E56197FB}"/>
    <cellStyle name="Percent 12 4 3 2 2 2 2 2" xfId="33694" xr:uid="{952A0A56-774D-4902-9B72-C4091CCFE99A}"/>
    <cellStyle name="Percent 12 4 3 2 2 2 3" xfId="25246" xr:uid="{824EA4F3-8CB7-47F6-8A6A-E25BD827C33D}"/>
    <cellStyle name="Percent 12 4 3 2 2 3" xfId="12530" xr:uid="{674FE9FB-6B63-4381-880E-955A05183776}"/>
    <cellStyle name="Percent 12 4 3 2 2 3 2" xfId="29470" xr:uid="{B424DFC8-2919-446E-8DAE-2D82CA87A7B9}"/>
    <cellStyle name="Percent 12 4 3 2 2 4" xfId="21022" xr:uid="{1A54A074-36F4-41BE-A933-A0A30370D986}"/>
    <cellStyle name="Percent 12 4 3 2 3" xfId="6194" xr:uid="{C2DA95B1-BCC0-47D9-8508-7E1004292B43}"/>
    <cellStyle name="Percent 12 4 3 2 3 2" xfId="14642" xr:uid="{EA6B9578-43EF-45F9-A7AC-DE6FE2BF7F22}"/>
    <cellStyle name="Percent 12 4 3 2 3 2 2" xfId="31582" xr:uid="{B8034657-5B9D-41EA-8915-CF5F1986E0F7}"/>
    <cellStyle name="Percent 12 4 3 2 3 3" xfId="23134" xr:uid="{CF54404B-EB4F-4860-AD75-43882D4B4B01}"/>
    <cellStyle name="Percent 12 4 3 2 4" xfId="10418" xr:uid="{677D4511-21CE-4022-A1A4-9C5572F557A8}"/>
    <cellStyle name="Percent 12 4 3 2 4 2" xfId="27358" xr:uid="{40485839-BDD8-46C0-8E1C-059DE3931722}"/>
    <cellStyle name="Percent 12 4 3 2 5" xfId="18910" xr:uid="{F52080C9-E2A7-4610-87EF-43368934B50D}"/>
    <cellStyle name="Percent 12 4 3 3" xfId="3024" xr:uid="{9C533ED2-D690-4C69-ACAD-FF146A071530}"/>
    <cellStyle name="Percent 12 4 3 3 2" xfId="7250" xr:uid="{76DF2005-0C33-4664-ABE2-FDD93EA597B6}"/>
    <cellStyle name="Percent 12 4 3 3 2 2" xfId="15698" xr:uid="{43AEBB74-C26F-4BDE-B234-F2D3E4439769}"/>
    <cellStyle name="Percent 12 4 3 3 2 2 2" xfId="32638" xr:uid="{B09FCC81-CCB8-429A-8131-8D0FC77B6D06}"/>
    <cellStyle name="Percent 12 4 3 3 2 3" xfId="24190" xr:uid="{9FFC6B7B-3B8D-4385-8965-09DD60C252EA}"/>
    <cellStyle name="Percent 12 4 3 3 3" xfId="11474" xr:uid="{00651103-15A8-42CE-9875-75EF296CC247}"/>
    <cellStyle name="Percent 12 4 3 3 3 2" xfId="28414" xr:uid="{92849B7C-9D75-4803-B516-ABE643291A40}"/>
    <cellStyle name="Percent 12 4 3 3 4" xfId="19966" xr:uid="{B03470A1-7205-4904-A584-F57ECC92C79E}"/>
    <cellStyle name="Percent 12 4 3 4" xfId="5138" xr:uid="{D9B4F6DF-ADC6-4E0C-91D8-8B2EB19D4EDF}"/>
    <cellStyle name="Percent 12 4 3 4 2" xfId="13586" xr:uid="{013893DB-0CF1-481D-9C61-F5FAE42AF5A2}"/>
    <cellStyle name="Percent 12 4 3 4 2 2" xfId="30526" xr:uid="{F75764EC-4779-466C-A618-FF08065D68D6}"/>
    <cellStyle name="Percent 12 4 3 4 3" xfId="22078" xr:uid="{70E5E12E-C244-45F0-BCF8-D3979C708D7D}"/>
    <cellStyle name="Percent 12 4 3 5" xfId="9362" xr:uid="{7D93CB5D-DA39-4E91-BC21-A2A812F56C8F}"/>
    <cellStyle name="Percent 12 4 3 5 2" xfId="26302" xr:uid="{B07D4DA0-C85D-4A66-8706-A7A2E45BE610}"/>
    <cellStyle name="Percent 12 4 3 6" xfId="17854" xr:uid="{10757260-4974-4054-97F2-6137C56BC595}"/>
    <cellStyle name="Percent 12 4 4" xfId="1258" xr:uid="{4AE5B4FC-E7E1-4425-8DBA-B0A25938192A}"/>
    <cellStyle name="Percent 12 4 4 2" xfId="2320" xr:uid="{C6D3A8C3-5B71-42FB-AEA0-B53398A77334}"/>
    <cellStyle name="Percent 12 4 4 2 2" xfId="4432" xr:uid="{76D6BB50-6E7E-42CF-AF74-8B5C157C1C0E}"/>
    <cellStyle name="Percent 12 4 4 2 2 2" xfId="8658" xr:uid="{A66CC7D9-54D4-4216-AEEB-BBE960E60476}"/>
    <cellStyle name="Percent 12 4 4 2 2 2 2" xfId="17106" xr:uid="{2ECB33D0-5E18-4BA9-9DC6-4AA1FBBE4784}"/>
    <cellStyle name="Percent 12 4 4 2 2 2 2 2" xfId="34046" xr:uid="{B622DCE5-EBF3-44D0-990C-161FB6BEDA15}"/>
    <cellStyle name="Percent 12 4 4 2 2 2 3" xfId="25598" xr:uid="{6034A205-00BD-442D-B554-6E1F8AB74DF2}"/>
    <cellStyle name="Percent 12 4 4 2 2 3" xfId="12882" xr:uid="{6AE86633-0EA7-4EBC-A158-13FBF4EA0E45}"/>
    <cellStyle name="Percent 12 4 4 2 2 3 2" xfId="29822" xr:uid="{23459649-8C02-49B5-9EDC-9F093E7F97A6}"/>
    <cellStyle name="Percent 12 4 4 2 2 4" xfId="21374" xr:uid="{0E0C416A-DB77-427C-B5C9-E4399B8A23C1}"/>
    <cellStyle name="Percent 12 4 4 2 3" xfId="6546" xr:uid="{0AE2B937-F6E8-483A-A1AD-AD318D52FEE1}"/>
    <cellStyle name="Percent 12 4 4 2 3 2" xfId="14994" xr:uid="{54A9574F-9C1A-4FDD-8710-BC96C1B06E1B}"/>
    <cellStyle name="Percent 12 4 4 2 3 2 2" xfId="31934" xr:uid="{5A22FD53-6DF1-4BC9-B578-53D999775FCE}"/>
    <cellStyle name="Percent 12 4 4 2 3 3" xfId="23486" xr:uid="{CFAC2536-B703-4F34-BD04-99B2C7A48BD8}"/>
    <cellStyle name="Percent 12 4 4 2 4" xfId="10770" xr:uid="{70C5B466-9730-4833-BF2E-D74E17F3D934}"/>
    <cellStyle name="Percent 12 4 4 2 4 2" xfId="27710" xr:uid="{80B8563D-4EA5-42D7-8ED4-3B1535A0EE78}"/>
    <cellStyle name="Percent 12 4 4 2 5" xfId="19262" xr:uid="{C7F37946-B91F-4F6A-9132-7AE9D4A7DBE8}"/>
    <cellStyle name="Percent 12 4 4 3" xfId="3376" xr:uid="{3E046AC7-C121-4CE0-A594-618963E58B39}"/>
    <cellStyle name="Percent 12 4 4 3 2" xfId="7602" xr:uid="{38091D1B-2618-4FAB-AAEE-A0C233BEEAF1}"/>
    <cellStyle name="Percent 12 4 4 3 2 2" xfId="16050" xr:uid="{65413815-F6D8-4CAC-8B14-F014CD102BEC}"/>
    <cellStyle name="Percent 12 4 4 3 2 2 2" xfId="32990" xr:uid="{1D2E336B-09E4-44D1-93CB-C81169874813}"/>
    <cellStyle name="Percent 12 4 4 3 2 3" xfId="24542" xr:uid="{5AD5888A-7835-4638-9C7C-7E9FEAF1EB84}"/>
    <cellStyle name="Percent 12 4 4 3 3" xfId="11826" xr:uid="{661C1153-EFA0-4DD6-B055-73623DEB3E34}"/>
    <cellStyle name="Percent 12 4 4 3 3 2" xfId="28766" xr:uid="{CE95B27D-047E-4A0F-8DCF-5916C2363390}"/>
    <cellStyle name="Percent 12 4 4 3 4" xfId="20318" xr:uid="{9A3481FA-E45B-4AEE-BE0E-4111BD70E6D0}"/>
    <cellStyle name="Percent 12 4 4 4" xfId="5490" xr:uid="{5AEA1F24-940D-4DA8-9D78-EABD8AC24F6E}"/>
    <cellStyle name="Percent 12 4 4 4 2" xfId="13938" xr:uid="{0F1D7DD4-AFE9-43FC-A0F9-77D35B1634B2}"/>
    <cellStyle name="Percent 12 4 4 4 2 2" xfId="30878" xr:uid="{61493BF4-E0FE-497B-9D9F-BA1A7C70EFAF}"/>
    <cellStyle name="Percent 12 4 4 4 3" xfId="22430" xr:uid="{C4F1F390-9BA2-48C6-849A-5A6494A2A358}"/>
    <cellStyle name="Percent 12 4 4 5" xfId="9714" xr:uid="{765A7BED-8EFC-465F-B9C1-098C82ABB64A}"/>
    <cellStyle name="Percent 12 4 4 5 2" xfId="26654" xr:uid="{E02EA96E-39DB-4A93-A621-3DE53D33A0F6}"/>
    <cellStyle name="Percent 12 4 4 6" xfId="18206" xr:uid="{E400C05A-7889-43F7-9865-AB078BAB1169}"/>
    <cellStyle name="Percent 12 4 5" xfId="1440" xr:uid="{79A2BD07-68ED-4A00-AFCE-7A4A07BBF281}"/>
    <cellStyle name="Percent 12 4 5 2" xfId="2496" xr:uid="{2279BDC8-DFE6-45BF-AE89-2B76DF9DCABC}"/>
    <cellStyle name="Percent 12 4 5 2 2" xfId="4608" xr:uid="{575869C8-51AC-4CBE-81E3-48685B04AAB3}"/>
    <cellStyle name="Percent 12 4 5 2 2 2" xfId="8834" xr:uid="{E1E4BCF6-484C-42A5-BD0E-CF932D69082E}"/>
    <cellStyle name="Percent 12 4 5 2 2 2 2" xfId="17282" xr:uid="{F4CFC303-C056-449D-8EB3-72254AA486B3}"/>
    <cellStyle name="Percent 12 4 5 2 2 2 2 2" xfId="34222" xr:uid="{901C99FE-89A7-4681-8B76-8FBBAAD843D3}"/>
    <cellStyle name="Percent 12 4 5 2 2 2 3" xfId="25774" xr:uid="{AEB9D4FE-EE64-4E69-B231-A14FA9F924FD}"/>
    <cellStyle name="Percent 12 4 5 2 2 3" xfId="13058" xr:uid="{EA9BF472-18C4-433B-A664-33CD49E865DE}"/>
    <cellStyle name="Percent 12 4 5 2 2 3 2" xfId="29998" xr:uid="{87962953-1319-477A-B6D8-89FEF9BEAA16}"/>
    <cellStyle name="Percent 12 4 5 2 2 4" xfId="21550" xr:uid="{71DB736E-5669-49EC-B108-0D5E1459B03A}"/>
    <cellStyle name="Percent 12 4 5 2 3" xfId="6722" xr:uid="{B18E6690-3708-4551-9269-39A7553FA433}"/>
    <cellStyle name="Percent 12 4 5 2 3 2" xfId="15170" xr:uid="{7CB205CE-430E-4DB9-A4D9-949FDA8949ED}"/>
    <cellStyle name="Percent 12 4 5 2 3 2 2" xfId="32110" xr:uid="{D39BEE03-A245-4B88-ACE7-5FA93C3AF03E}"/>
    <cellStyle name="Percent 12 4 5 2 3 3" xfId="23662" xr:uid="{15E05A21-ED3E-4FF6-B89C-AE5A18CD8E6A}"/>
    <cellStyle name="Percent 12 4 5 2 4" xfId="10946" xr:uid="{DEE13295-C14D-4A6B-96B7-DE1F61DF5BA9}"/>
    <cellStyle name="Percent 12 4 5 2 4 2" xfId="27886" xr:uid="{D6AEDCB2-7D3D-44BA-957B-59F40AFCCAE6}"/>
    <cellStyle name="Percent 12 4 5 2 5" xfId="19438" xr:uid="{39D4A343-C92D-4BC7-91E7-CAA714ECC0A2}"/>
    <cellStyle name="Percent 12 4 5 3" xfId="3552" xr:uid="{7F5E65E3-EE0A-4A43-9498-873CB1C4DB5B}"/>
    <cellStyle name="Percent 12 4 5 3 2" xfId="7778" xr:uid="{C909B93D-C1F2-4781-B95E-5346DAB2238A}"/>
    <cellStyle name="Percent 12 4 5 3 2 2" xfId="16226" xr:uid="{767D8941-F9F8-4E3F-A5DF-86DCAB83333B}"/>
    <cellStyle name="Percent 12 4 5 3 2 2 2" xfId="33166" xr:uid="{21809F68-05B4-4A0C-8ABF-251A10939EEB}"/>
    <cellStyle name="Percent 12 4 5 3 2 3" xfId="24718" xr:uid="{42E7DAC6-6934-441F-87AF-95588F529DEB}"/>
    <cellStyle name="Percent 12 4 5 3 3" xfId="12002" xr:uid="{F3DB741A-E44C-41DF-97AA-3DC82CB37C53}"/>
    <cellStyle name="Percent 12 4 5 3 3 2" xfId="28942" xr:uid="{C3853AE8-8F72-4CCC-A9A6-886FAD8F72F8}"/>
    <cellStyle name="Percent 12 4 5 3 4" xfId="20494" xr:uid="{00FD02F6-759C-4E5D-9EC2-D3DED32C2EB2}"/>
    <cellStyle name="Percent 12 4 5 4" xfId="5666" xr:uid="{C146617A-9365-459F-9618-AAB5CCC33E92}"/>
    <cellStyle name="Percent 12 4 5 4 2" xfId="14114" xr:uid="{18815FA5-24A0-4232-8B58-ED9F41CB80C8}"/>
    <cellStyle name="Percent 12 4 5 4 2 2" xfId="31054" xr:uid="{7BECA8CD-3D73-4500-A48A-E6315EA8736B}"/>
    <cellStyle name="Percent 12 4 5 4 3" xfId="22606" xr:uid="{1B84F79C-32A2-41A9-848A-D6BA92A399F1}"/>
    <cellStyle name="Percent 12 4 5 5" xfId="9890" xr:uid="{1EEEE10C-9E06-460E-BB57-DA99A7186EE4}"/>
    <cellStyle name="Percent 12 4 5 5 2" xfId="26830" xr:uid="{CA7961FB-888F-43BD-8EB4-B9FC3AE562CB}"/>
    <cellStyle name="Percent 12 4 5 6" xfId="18382" xr:uid="{A983AF95-3473-47EB-A8E8-4C31AF035049}"/>
    <cellStyle name="Percent 12 4 6" xfId="1616" xr:uid="{C0357530-E725-4924-B0A2-5BF13E02DFFD}"/>
    <cellStyle name="Percent 12 4 6 2" xfId="3728" xr:uid="{6E2DFBC6-2EA1-40D1-A29B-7F69D78FC5AA}"/>
    <cellStyle name="Percent 12 4 6 2 2" xfId="7954" xr:uid="{66203D09-76F2-4F19-9FCA-DE7AFDF8E0D6}"/>
    <cellStyle name="Percent 12 4 6 2 2 2" xfId="16402" xr:uid="{6F9C72A4-88DB-405B-BAA3-03E6F36CC6E0}"/>
    <cellStyle name="Percent 12 4 6 2 2 2 2" xfId="33342" xr:uid="{CF3A5BB2-52C3-4938-AC5B-F5A06503A513}"/>
    <cellStyle name="Percent 12 4 6 2 2 3" xfId="24894" xr:uid="{471D1E1A-1A50-489C-8086-C18691E9A336}"/>
    <cellStyle name="Percent 12 4 6 2 3" xfId="12178" xr:uid="{E1C16593-3D43-4F4D-BE06-93EBDB3081F7}"/>
    <cellStyle name="Percent 12 4 6 2 3 2" xfId="29118" xr:uid="{0D6E52B1-7A99-40B3-8A56-709A5C4F2389}"/>
    <cellStyle name="Percent 12 4 6 2 4" xfId="20670" xr:uid="{9495027A-EC44-4855-9A5E-E4900E290FAC}"/>
    <cellStyle name="Percent 12 4 6 3" xfId="5842" xr:uid="{F6452337-DB83-484B-9CAC-63544C6C17C7}"/>
    <cellStyle name="Percent 12 4 6 3 2" xfId="14290" xr:uid="{A342C40E-08CF-4491-AB23-4497511C2376}"/>
    <cellStyle name="Percent 12 4 6 3 2 2" xfId="31230" xr:uid="{6BD2FDD9-C4A3-43E9-ABE7-9E64E42A9B05}"/>
    <cellStyle name="Percent 12 4 6 3 3" xfId="22782" xr:uid="{2AB092BE-7E29-42A7-98D1-48641616E6E2}"/>
    <cellStyle name="Percent 12 4 6 4" xfId="10066" xr:uid="{49F0D5B6-ECA9-4D99-8732-6B13FFC136F8}"/>
    <cellStyle name="Percent 12 4 6 4 2" xfId="27006" xr:uid="{7D8E0F2F-D384-411E-AF85-D8DDB6685C89}"/>
    <cellStyle name="Percent 12 4 6 5" xfId="18558" xr:uid="{B076F734-2555-41C0-ABB7-923C2E832986}"/>
    <cellStyle name="Percent 12 4 7" xfId="2672" xr:uid="{081EE9C0-BDB3-4682-95DD-DF988073D773}"/>
    <cellStyle name="Percent 12 4 7 2" xfId="6898" xr:uid="{DA98D65F-9275-4FB5-A6D9-DCBAF5D49C33}"/>
    <cellStyle name="Percent 12 4 7 2 2" xfId="15346" xr:uid="{B9D5B8B6-8C12-4C2F-9DA0-4DB012C82EF7}"/>
    <cellStyle name="Percent 12 4 7 2 2 2" xfId="32286" xr:uid="{82D13408-C450-4B9A-AD3B-2011CC8EDA8B}"/>
    <cellStyle name="Percent 12 4 7 2 3" xfId="23838" xr:uid="{D1500337-1F01-4DFC-BE7C-DD6518F2AB22}"/>
    <cellStyle name="Percent 12 4 7 3" xfId="11122" xr:uid="{43451D90-72A8-456F-BFC6-F568F51D4EC3}"/>
    <cellStyle name="Percent 12 4 7 3 2" xfId="28062" xr:uid="{D0F8DEAF-3EE0-429E-9ECF-0E9C887216BC}"/>
    <cellStyle name="Percent 12 4 7 4" xfId="19614" xr:uid="{A8E7EE1A-30E0-4665-8853-F5ABF5891674}"/>
    <cellStyle name="Percent 12 4 8" xfId="4785" xr:uid="{7ACDD37E-71F4-49E3-BEBE-F4BE88D11F0A}"/>
    <cellStyle name="Percent 12 4 8 2" xfId="13234" xr:uid="{229FE7E6-577D-4CD9-AC8A-1B3994D37DBC}"/>
    <cellStyle name="Percent 12 4 8 2 2" xfId="30174" xr:uid="{28E96FC6-C63B-4E5F-85AF-50EA2E91099C}"/>
    <cellStyle name="Percent 12 4 8 3" xfId="21726" xr:uid="{862E38BF-2219-4DA2-98B1-253FBB2EA17F}"/>
    <cellStyle name="Percent 12 4 9" xfId="9010" xr:uid="{528B54CB-F8FB-4D77-9E2E-FEBFA7BFAB35}"/>
    <cellStyle name="Percent 12 4 9 2" xfId="25950" xr:uid="{FF1AB01D-8FA3-4424-9394-14DBBCAE9DD1}"/>
    <cellStyle name="Percent 12 5" xfId="453" xr:uid="{208A078D-BDA2-493C-908F-E1CFDDA56DF8}"/>
    <cellStyle name="Percent 12 5 10" xfId="17503" xr:uid="{54682BB3-880F-42A5-BBB7-24423DBF0283}"/>
    <cellStyle name="Percent 12 5 2" xfId="731" xr:uid="{9187F3AB-107F-4A02-A6AF-C25888E59E23}"/>
    <cellStyle name="Percent 12 5 2 2" xfId="1083" xr:uid="{1A7E5F14-FB53-4962-8AD7-ECCBAA358879}"/>
    <cellStyle name="Percent 12 5 2 2 2" xfId="2145" xr:uid="{3AC35B09-B3A5-4F17-A780-C9D99A438137}"/>
    <cellStyle name="Percent 12 5 2 2 2 2" xfId="4257" xr:uid="{FBF0E924-1E87-4621-B98E-05345DA4A28D}"/>
    <cellStyle name="Percent 12 5 2 2 2 2 2" xfId="8483" xr:uid="{0AB99FCF-183F-453C-854E-CD95B2944845}"/>
    <cellStyle name="Percent 12 5 2 2 2 2 2 2" xfId="16931" xr:uid="{4DFFF215-5BCA-4641-BA37-5E6AF400D590}"/>
    <cellStyle name="Percent 12 5 2 2 2 2 2 2 2" xfId="33871" xr:uid="{E9C4BBFF-6D54-411A-8FA8-00CAC3F67040}"/>
    <cellStyle name="Percent 12 5 2 2 2 2 2 3" xfId="25423" xr:uid="{F605AF68-D90A-4FFA-9B18-BE9C7FD23AA6}"/>
    <cellStyle name="Percent 12 5 2 2 2 2 3" xfId="12707" xr:uid="{799729A4-109C-4563-84AE-CDE2A94C72DC}"/>
    <cellStyle name="Percent 12 5 2 2 2 2 3 2" xfId="29647" xr:uid="{530CB432-ADF3-445A-A1A0-BEFECF951B41}"/>
    <cellStyle name="Percent 12 5 2 2 2 2 4" xfId="21199" xr:uid="{E02AA023-DE54-4A24-BCBA-699C8C81BF62}"/>
    <cellStyle name="Percent 12 5 2 2 2 3" xfId="6371" xr:uid="{C477D572-B4C1-48F2-A771-9BDE83B6758F}"/>
    <cellStyle name="Percent 12 5 2 2 2 3 2" xfId="14819" xr:uid="{F4186074-E932-4BA6-8C61-7EF65C03BBFF}"/>
    <cellStyle name="Percent 12 5 2 2 2 3 2 2" xfId="31759" xr:uid="{6CCAD697-79EF-44AC-8E54-C56E879DB8B9}"/>
    <cellStyle name="Percent 12 5 2 2 2 3 3" xfId="23311" xr:uid="{6FE6274C-BD76-431F-908B-5716C5B6874B}"/>
    <cellStyle name="Percent 12 5 2 2 2 4" xfId="10595" xr:uid="{8FFAAF86-C03D-496D-98FC-819A5391A8B4}"/>
    <cellStyle name="Percent 12 5 2 2 2 4 2" xfId="27535" xr:uid="{F2813C97-5FD8-4922-804F-A6262BFBA761}"/>
    <cellStyle name="Percent 12 5 2 2 2 5" xfId="19087" xr:uid="{90BED52B-5E4B-4064-B9FD-DD2448683F2C}"/>
    <cellStyle name="Percent 12 5 2 2 3" xfId="3201" xr:uid="{C88576E7-B1BC-4B1E-B53C-D39062350A17}"/>
    <cellStyle name="Percent 12 5 2 2 3 2" xfId="7427" xr:uid="{ED36E979-1B73-4A3A-8294-CD129660D8D3}"/>
    <cellStyle name="Percent 12 5 2 2 3 2 2" xfId="15875" xr:uid="{274C0346-52B0-4AC6-B951-DFFF340E4AE9}"/>
    <cellStyle name="Percent 12 5 2 2 3 2 2 2" xfId="32815" xr:uid="{3DF9A54C-2733-4490-9682-C49678C6CB8C}"/>
    <cellStyle name="Percent 12 5 2 2 3 2 3" xfId="24367" xr:uid="{85E4054E-6FE7-4766-87AB-E558F9A6C1F9}"/>
    <cellStyle name="Percent 12 5 2 2 3 3" xfId="11651" xr:uid="{18D104BD-8320-493F-91BE-263BFC78700D}"/>
    <cellStyle name="Percent 12 5 2 2 3 3 2" xfId="28591" xr:uid="{4DD68CE0-F22A-4DF9-BA35-5C37BD0D6F5F}"/>
    <cellStyle name="Percent 12 5 2 2 3 4" xfId="20143" xr:uid="{A40D6473-8472-4E78-9594-4CCC0C699E60}"/>
    <cellStyle name="Percent 12 5 2 2 4" xfId="5315" xr:uid="{29A0FE4D-B4D4-4D52-9A7C-2CE121E0464F}"/>
    <cellStyle name="Percent 12 5 2 2 4 2" xfId="13763" xr:uid="{CBC1A404-6E09-41A1-A20D-184AEA221504}"/>
    <cellStyle name="Percent 12 5 2 2 4 2 2" xfId="30703" xr:uid="{795AB42C-ADD0-457A-B5D6-B7315B255AAA}"/>
    <cellStyle name="Percent 12 5 2 2 4 3" xfId="22255" xr:uid="{53D79E49-C50D-4FEC-851B-D6C1A6933567}"/>
    <cellStyle name="Percent 12 5 2 2 5" xfId="9539" xr:uid="{191970DE-4B07-4014-939A-FA3B4E231958}"/>
    <cellStyle name="Percent 12 5 2 2 5 2" xfId="26479" xr:uid="{535380FD-43FE-4C39-B9AB-A2577C2C5697}"/>
    <cellStyle name="Percent 12 5 2 2 6" xfId="18031" xr:uid="{7E0FD446-199D-43CB-A302-688B8AD7B4D2}"/>
    <cellStyle name="Percent 12 5 2 3" xfId="1793" xr:uid="{B3677F47-77A4-4D4D-BBED-1160E9913CEE}"/>
    <cellStyle name="Percent 12 5 2 3 2" xfId="3905" xr:uid="{83C16AD9-70E2-4DE5-9BDB-94B20350F5E9}"/>
    <cellStyle name="Percent 12 5 2 3 2 2" xfId="8131" xr:uid="{B9E0B653-43BD-44D3-942F-343EF19D0649}"/>
    <cellStyle name="Percent 12 5 2 3 2 2 2" xfId="16579" xr:uid="{894FA0CF-BC8A-49A9-A8FA-29E9DAFC4629}"/>
    <cellStyle name="Percent 12 5 2 3 2 2 2 2" xfId="33519" xr:uid="{8F6711A8-66FA-4B74-A784-52E53A921625}"/>
    <cellStyle name="Percent 12 5 2 3 2 2 3" xfId="25071" xr:uid="{14AF25F3-F78B-4E34-AA58-DBDA4FFDDF52}"/>
    <cellStyle name="Percent 12 5 2 3 2 3" xfId="12355" xr:uid="{F5619F42-FC16-4933-AFAE-29BE60545B8E}"/>
    <cellStyle name="Percent 12 5 2 3 2 3 2" xfId="29295" xr:uid="{CF9C88D6-4FEC-4ADA-8E65-97531244F27F}"/>
    <cellStyle name="Percent 12 5 2 3 2 4" xfId="20847" xr:uid="{0F6A4A89-2C4A-4C88-BF19-07373577AC20}"/>
    <cellStyle name="Percent 12 5 2 3 3" xfId="6019" xr:uid="{3A75D305-73F4-4092-91C8-243BB3F2D7AC}"/>
    <cellStyle name="Percent 12 5 2 3 3 2" xfId="14467" xr:uid="{7F92F10D-3324-42C4-8123-1D8566686269}"/>
    <cellStyle name="Percent 12 5 2 3 3 2 2" xfId="31407" xr:uid="{9CAED629-3344-455F-80A9-E02219E14F7B}"/>
    <cellStyle name="Percent 12 5 2 3 3 3" xfId="22959" xr:uid="{2FFA566D-A815-4050-AD36-34EC4316E267}"/>
    <cellStyle name="Percent 12 5 2 3 4" xfId="10243" xr:uid="{332F7534-A74A-41A7-97DF-4593378BDEF9}"/>
    <cellStyle name="Percent 12 5 2 3 4 2" xfId="27183" xr:uid="{AFAA1998-303B-40A3-85F1-0889133D264A}"/>
    <cellStyle name="Percent 12 5 2 3 5" xfId="18735" xr:uid="{D889054D-3D46-45DD-8DB1-C98CFDFBC863}"/>
    <cellStyle name="Percent 12 5 2 4" xfId="2849" xr:uid="{E3819CA5-96B4-47C8-ADE0-B06B3463AC7E}"/>
    <cellStyle name="Percent 12 5 2 4 2" xfId="7075" xr:uid="{6E2514A7-6182-4DF5-BAC4-180BFD3224C8}"/>
    <cellStyle name="Percent 12 5 2 4 2 2" xfId="15523" xr:uid="{B23C401A-5F50-495A-BEC1-29C82A683EF0}"/>
    <cellStyle name="Percent 12 5 2 4 2 2 2" xfId="32463" xr:uid="{79764984-A942-41A2-96B4-BA494B0D3524}"/>
    <cellStyle name="Percent 12 5 2 4 2 3" xfId="24015" xr:uid="{3E17AECF-27F8-4199-9E6F-09F9CC4D743B}"/>
    <cellStyle name="Percent 12 5 2 4 3" xfId="11299" xr:uid="{F6A2F5FA-E709-4350-BF50-2334407E1AC1}"/>
    <cellStyle name="Percent 12 5 2 4 3 2" xfId="28239" xr:uid="{F7AA1DF5-F5A6-4A0F-AA7F-36B40E1D6BC4}"/>
    <cellStyle name="Percent 12 5 2 4 4" xfId="19791" xr:uid="{04D76982-01FA-47E9-BCFD-ED8716E6AFB5}"/>
    <cellStyle name="Percent 12 5 2 5" xfId="4963" xr:uid="{CA50F4BF-B81C-4BD8-938B-F38EB97A5C65}"/>
    <cellStyle name="Percent 12 5 2 5 2" xfId="13411" xr:uid="{7F341FB1-F74F-4426-BC7B-61C624320564}"/>
    <cellStyle name="Percent 12 5 2 5 2 2" xfId="30351" xr:uid="{37A025E0-9722-4239-AC10-7C90E26C9551}"/>
    <cellStyle name="Percent 12 5 2 5 3" xfId="21903" xr:uid="{BB5B5F81-55DB-4580-A815-503DFD9262AA}"/>
    <cellStyle name="Percent 12 5 2 6" xfId="9187" xr:uid="{1489F7B6-FE73-4DA4-8511-62E5A0288486}"/>
    <cellStyle name="Percent 12 5 2 6 2" xfId="26127" xr:uid="{4F70AF9C-6EE5-40EE-9A8C-BB075200673B}"/>
    <cellStyle name="Percent 12 5 2 7" xfId="17679" xr:uid="{C570F2F5-CD6A-46CF-A3C3-1BA843916AC8}"/>
    <cellStyle name="Percent 12 5 3" xfId="907" xr:uid="{207A8ABC-7457-4011-89CE-12E8B80E490E}"/>
    <cellStyle name="Percent 12 5 3 2" xfId="1969" xr:uid="{FDA4CB64-41BB-466A-BC18-5425CD08526D}"/>
    <cellStyle name="Percent 12 5 3 2 2" xfId="4081" xr:uid="{566E1110-194A-479C-83D1-865CAC159A5E}"/>
    <cellStyle name="Percent 12 5 3 2 2 2" xfId="8307" xr:uid="{F7098A76-A34B-40F1-9ED3-F9F100447FEB}"/>
    <cellStyle name="Percent 12 5 3 2 2 2 2" xfId="16755" xr:uid="{6722863E-463C-4D8F-A24B-D37102A50E83}"/>
    <cellStyle name="Percent 12 5 3 2 2 2 2 2" xfId="33695" xr:uid="{E9382B60-8706-44AA-B5A1-0CAF05E88824}"/>
    <cellStyle name="Percent 12 5 3 2 2 2 3" xfId="25247" xr:uid="{A4DE5C27-B844-45E8-B4F2-ED4C1833F1D0}"/>
    <cellStyle name="Percent 12 5 3 2 2 3" xfId="12531" xr:uid="{1BDBF6E2-D95C-4E4D-958E-40F0D160E601}"/>
    <cellStyle name="Percent 12 5 3 2 2 3 2" xfId="29471" xr:uid="{78729F8C-6751-440E-8734-F4B1B10B3872}"/>
    <cellStyle name="Percent 12 5 3 2 2 4" xfId="21023" xr:uid="{D6470E50-7B56-49CF-B9C3-5384F3BFE0B9}"/>
    <cellStyle name="Percent 12 5 3 2 3" xfId="6195" xr:uid="{5B683778-A6F1-4036-B2CF-F6EBDF8DC5FC}"/>
    <cellStyle name="Percent 12 5 3 2 3 2" xfId="14643" xr:uid="{6AEDCC73-4081-4E78-BA2A-9B906C21F7BE}"/>
    <cellStyle name="Percent 12 5 3 2 3 2 2" xfId="31583" xr:uid="{40AB1FD3-EE1E-4C74-BA38-36634342AB8D}"/>
    <cellStyle name="Percent 12 5 3 2 3 3" xfId="23135" xr:uid="{FE7F742B-C197-41E9-9456-3ACC6765F067}"/>
    <cellStyle name="Percent 12 5 3 2 4" xfId="10419" xr:uid="{404B1349-A616-4E8B-9E78-5703E33D56C5}"/>
    <cellStyle name="Percent 12 5 3 2 4 2" xfId="27359" xr:uid="{16FE0A4B-DB41-4D8D-AB8F-9D8CC1E0699C}"/>
    <cellStyle name="Percent 12 5 3 2 5" xfId="18911" xr:uid="{F21F3281-055A-49A8-973B-60485A8D0951}"/>
    <cellStyle name="Percent 12 5 3 3" xfId="3025" xr:uid="{8EFAA005-D90C-434A-A761-3801017252BD}"/>
    <cellStyle name="Percent 12 5 3 3 2" xfId="7251" xr:uid="{3837CF5F-5CD6-4606-AE12-EAA930E43473}"/>
    <cellStyle name="Percent 12 5 3 3 2 2" xfId="15699" xr:uid="{6D2E3202-101A-4A1F-9529-77D6599465C4}"/>
    <cellStyle name="Percent 12 5 3 3 2 2 2" xfId="32639" xr:uid="{4D56CCBC-C3F2-4DF5-9D7D-9CFF5A40DD6B}"/>
    <cellStyle name="Percent 12 5 3 3 2 3" xfId="24191" xr:uid="{78510EBE-BB26-4D78-9C01-53DED9C04F61}"/>
    <cellStyle name="Percent 12 5 3 3 3" xfId="11475" xr:uid="{08F6F608-12C5-4048-B4E0-3FB3C22B91DB}"/>
    <cellStyle name="Percent 12 5 3 3 3 2" xfId="28415" xr:uid="{E97403CF-0436-46A4-A29E-1FCDDFC750EB}"/>
    <cellStyle name="Percent 12 5 3 3 4" xfId="19967" xr:uid="{A7338A26-363F-4332-A728-06360E19F501}"/>
    <cellStyle name="Percent 12 5 3 4" xfId="5139" xr:uid="{07E020A7-C8F6-4DCC-A8C6-EF373FAF42E1}"/>
    <cellStyle name="Percent 12 5 3 4 2" xfId="13587" xr:uid="{E31CEFB1-6AE1-4062-B3AE-30B695B7E9F1}"/>
    <cellStyle name="Percent 12 5 3 4 2 2" xfId="30527" xr:uid="{A83AD8A7-D395-43FB-8DFE-E666E418A80C}"/>
    <cellStyle name="Percent 12 5 3 4 3" xfId="22079" xr:uid="{9B643174-A94A-4739-98F4-E39686619894}"/>
    <cellStyle name="Percent 12 5 3 5" xfId="9363" xr:uid="{41E62801-8F63-4594-9C35-04A3562B92FB}"/>
    <cellStyle name="Percent 12 5 3 5 2" xfId="26303" xr:uid="{887B116E-E901-432F-8276-EC6497A0E5E3}"/>
    <cellStyle name="Percent 12 5 3 6" xfId="17855" xr:uid="{DFB9294B-5AE3-4A8C-B925-4C0004B26375}"/>
    <cellStyle name="Percent 12 5 4" xfId="1259" xr:uid="{5BC391E8-B613-4D76-9F07-26BEDC5C2210}"/>
    <cellStyle name="Percent 12 5 4 2" xfId="2321" xr:uid="{D85B63EA-FBF1-497C-8007-C1681C757DB9}"/>
    <cellStyle name="Percent 12 5 4 2 2" xfId="4433" xr:uid="{3B19F142-C5F3-43E0-83DB-F96AA2CA246D}"/>
    <cellStyle name="Percent 12 5 4 2 2 2" xfId="8659" xr:uid="{CCBC3137-F6E7-4FF8-99B6-D02962DCB0CA}"/>
    <cellStyle name="Percent 12 5 4 2 2 2 2" xfId="17107" xr:uid="{D7C9ADD3-3817-440B-B8A8-E5CBCBD72467}"/>
    <cellStyle name="Percent 12 5 4 2 2 2 2 2" xfId="34047" xr:uid="{4A92B56E-4722-4EA6-BFD5-DA441FD42B60}"/>
    <cellStyle name="Percent 12 5 4 2 2 2 3" xfId="25599" xr:uid="{CD9A4C68-4606-41FB-BB8A-2F21483EA35B}"/>
    <cellStyle name="Percent 12 5 4 2 2 3" xfId="12883" xr:uid="{12D27BF3-7B74-488B-8073-AA985DB15AA9}"/>
    <cellStyle name="Percent 12 5 4 2 2 3 2" xfId="29823" xr:uid="{D3B9AAE3-B2ED-4447-9AFF-B7430B378EFD}"/>
    <cellStyle name="Percent 12 5 4 2 2 4" xfId="21375" xr:uid="{1493297D-5A91-46BE-8488-DB6FB3143BAA}"/>
    <cellStyle name="Percent 12 5 4 2 3" xfId="6547" xr:uid="{044861EA-A22B-4209-9D63-F566701EA5CA}"/>
    <cellStyle name="Percent 12 5 4 2 3 2" xfId="14995" xr:uid="{FB0D103B-617A-490A-A081-3BC8D62D074B}"/>
    <cellStyle name="Percent 12 5 4 2 3 2 2" xfId="31935" xr:uid="{44353844-0127-4212-B61F-12C6284BF245}"/>
    <cellStyle name="Percent 12 5 4 2 3 3" xfId="23487" xr:uid="{DE3C6905-E0E8-478E-AD34-B4C93756737C}"/>
    <cellStyle name="Percent 12 5 4 2 4" xfId="10771" xr:uid="{DD99DD2E-639E-4923-9469-84CCFCB4A317}"/>
    <cellStyle name="Percent 12 5 4 2 4 2" xfId="27711" xr:uid="{FC4EDCA0-00B4-4AD6-A2BA-8154F50A6E15}"/>
    <cellStyle name="Percent 12 5 4 2 5" xfId="19263" xr:uid="{A7137854-A5B7-4B3D-8DF8-57738D5C815C}"/>
    <cellStyle name="Percent 12 5 4 3" xfId="3377" xr:uid="{8019AC54-8AD4-41C1-BCBA-704D8402C39E}"/>
    <cellStyle name="Percent 12 5 4 3 2" xfId="7603" xr:uid="{44916001-F451-405A-A394-D7E7F635376B}"/>
    <cellStyle name="Percent 12 5 4 3 2 2" xfId="16051" xr:uid="{4CC1963E-7C7C-492E-B6B8-878EA452B294}"/>
    <cellStyle name="Percent 12 5 4 3 2 2 2" xfId="32991" xr:uid="{68F3E1C8-3BA4-4EE1-B19F-73AE07203F49}"/>
    <cellStyle name="Percent 12 5 4 3 2 3" xfId="24543" xr:uid="{624144EB-9A81-4C5E-866C-D1F92673D3D5}"/>
    <cellStyle name="Percent 12 5 4 3 3" xfId="11827" xr:uid="{2496B1B5-FDAC-4280-959F-F7D803BD4230}"/>
    <cellStyle name="Percent 12 5 4 3 3 2" xfId="28767" xr:uid="{5E6F4827-60AA-488E-9BDB-8F0C97F7B916}"/>
    <cellStyle name="Percent 12 5 4 3 4" xfId="20319" xr:uid="{90CAECCF-1780-4321-95A5-1F226A929614}"/>
    <cellStyle name="Percent 12 5 4 4" xfId="5491" xr:uid="{F95B318E-1FBD-4682-BAE3-7F3FFCCDD7BD}"/>
    <cellStyle name="Percent 12 5 4 4 2" xfId="13939" xr:uid="{3C184719-BEB4-4E9F-9127-1FFAAD1086B6}"/>
    <cellStyle name="Percent 12 5 4 4 2 2" xfId="30879" xr:uid="{2C7E40BB-F206-4DB7-A0DA-B8A2E21CE802}"/>
    <cellStyle name="Percent 12 5 4 4 3" xfId="22431" xr:uid="{C94D99C4-DAF0-4401-B9F9-E8AE83B28B98}"/>
    <cellStyle name="Percent 12 5 4 5" xfId="9715" xr:uid="{C8D1A199-DFFA-405D-B585-B62D935546E6}"/>
    <cellStyle name="Percent 12 5 4 5 2" xfId="26655" xr:uid="{1671907C-FE46-4CAC-BA21-5FEDADF7D270}"/>
    <cellStyle name="Percent 12 5 4 6" xfId="18207" xr:uid="{CD615E2C-5B7D-4325-999B-3D9130273433}"/>
    <cellStyle name="Percent 12 5 5" xfId="1441" xr:uid="{33766E2C-A767-4B31-8377-82C6967744E0}"/>
    <cellStyle name="Percent 12 5 5 2" xfId="2497" xr:uid="{426FF960-5F8A-4007-8FD5-DAC0DF3D77E8}"/>
    <cellStyle name="Percent 12 5 5 2 2" xfId="4609" xr:uid="{F66F0C31-B2AD-492C-8691-3085AE9D2FE9}"/>
    <cellStyle name="Percent 12 5 5 2 2 2" xfId="8835" xr:uid="{2CAF4031-B9C6-45E7-9512-3540988D30C7}"/>
    <cellStyle name="Percent 12 5 5 2 2 2 2" xfId="17283" xr:uid="{2144B813-B2C3-4BC4-86B3-3129B789AB13}"/>
    <cellStyle name="Percent 12 5 5 2 2 2 2 2" xfId="34223" xr:uid="{53E3139A-675B-4B38-B71A-C74E5A356DBC}"/>
    <cellStyle name="Percent 12 5 5 2 2 2 3" xfId="25775" xr:uid="{2A436778-66BA-46EC-8B7C-F39F2EA44990}"/>
    <cellStyle name="Percent 12 5 5 2 2 3" xfId="13059" xr:uid="{C7BB8AB1-7E9F-4F37-B819-CE4BC203D347}"/>
    <cellStyle name="Percent 12 5 5 2 2 3 2" xfId="29999" xr:uid="{B23CB5FD-BDD4-4E0E-9E80-786D7FD5212E}"/>
    <cellStyle name="Percent 12 5 5 2 2 4" xfId="21551" xr:uid="{347E44B8-AAC1-4F4E-9573-8BB50758FCD3}"/>
    <cellStyle name="Percent 12 5 5 2 3" xfId="6723" xr:uid="{071789D7-4708-41BE-B0E9-B20CB10EDE10}"/>
    <cellStyle name="Percent 12 5 5 2 3 2" xfId="15171" xr:uid="{56838520-D373-4D3F-9EA8-BBE0D8F45F82}"/>
    <cellStyle name="Percent 12 5 5 2 3 2 2" xfId="32111" xr:uid="{F7FB2CAD-3574-4F4D-A9C3-02847682A10B}"/>
    <cellStyle name="Percent 12 5 5 2 3 3" xfId="23663" xr:uid="{13757585-1CB6-4FD1-AB71-BF5C880840EA}"/>
    <cellStyle name="Percent 12 5 5 2 4" xfId="10947" xr:uid="{34B0A5CB-403B-468D-820A-216B270E4E18}"/>
    <cellStyle name="Percent 12 5 5 2 4 2" xfId="27887" xr:uid="{E69A4DEB-309B-44B2-91CA-5B34EB64768D}"/>
    <cellStyle name="Percent 12 5 5 2 5" xfId="19439" xr:uid="{8727E879-5734-4121-9F00-F9E86D62FF30}"/>
    <cellStyle name="Percent 12 5 5 3" xfId="3553" xr:uid="{648FEE99-AF6D-45AF-A425-1B5A00814CFC}"/>
    <cellStyle name="Percent 12 5 5 3 2" xfId="7779" xr:uid="{64407050-C1DA-4230-ABC6-AD8E241B53A9}"/>
    <cellStyle name="Percent 12 5 5 3 2 2" xfId="16227" xr:uid="{890E4E0E-C13A-4BB6-946D-1FD11AAD670C}"/>
    <cellStyle name="Percent 12 5 5 3 2 2 2" xfId="33167" xr:uid="{983CBA81-E8C2-4A9D-A2DB-ABF516D839B3}"/>
    <cellStyle name="Percent 12 5 5 3 2 3" xfId="24719" xr:uid="{16B55481-C0E3-48CD-B852-2F6C080ECC05}"/>
    <cellStyle name="Percent 12 5 5 3 3" xfId="12003" xr:uid="{62D9A6EF-E885-458D-9495-895F9FAC6B72}"/>
    <cellStyle name="Percent 12 5 5 3 3 2" xfId="28943" xr:uid="{022474C7-0430-4FE9-8B98-F0C95601845F}"/>
    <cellStyle name="Percent 12 5 5 3 4" xfId="20495" xr:uid="{50F34B4D-6253-46B0-9C27-F0CC575B9D99}"/>
    <cellStyle name="Percent 12 5 5 4" xfId="5667" xr:uid="{777A8124-0FC4-43B7-BBC0-25A8725A3CE9}"/>
    <cellStyle name="Percent 12 5 5 4 2" xfId="14115" xr:uid="{5DD30732-F474-4CDF-86B9-1AE0467E8B00}"/>
    <cellStyle name="Percent 12 5 5 4 2 2" xfId="31055" xr:uid="{7F8A9B49-2949-424C-A21A-96F8F9828E69}"/>
    <cellStyle name="Percent 12 5 5 4 3" xfId="22607" xr:uid="{A9352166-CB09-408C-8C2E-BCFB9BFC38C0}"/>
    <cellStyle name="Percent 12 5 5 5" xfId="9891" xr:uid="{DC5A374B-6DD1-4822-B31F-05A32A1CB8E6}"/>
    <cellStyle name="Percent 12 5 5 5 2" xfId="26831" xr:uid="{BC19580B-EFD7-4A19-A92F-873DAAF7E424}"/>
    <cellStyle name="Percent 12 5 5 6" xfId="18383" xr:uid="{F222DB9A-ACAE-4DB4-8E75-CC492498CF2A}"/>
    <cellStyle name="Percent 12 5 6" xfId="1617" xr:uid="{D5B57E82-1868-47C1-A4E7-44449D83CDD8}"/>
    <cellStyle name="Percent 12 5 6 2" xfId="3729" xr:uid="{849B0AA5-9383-4D02-ADC3-A5DEA2DADBD3}"/>
    <cellStyle name="Percent 12 5 6 2 2" xfId="7955" xr:uid="{27B784DB-5E46-4243-9732-99F59A4B4320}"/>
    <cellStyle name="Percent 12 5 6 2 2 2" xfId="16403" xr:uid="{7296F50A-28F9-420B-B549-28F4F3C7CCD4}"/>
    <cellStyle name="Percent 12 5 6 2 2 2 2" xfId="33343" xr:uid="{5BBC611D-93CC-46FD-AD3A-68F0E97A1E4B}"/>
    <cellStyle name="Percent 12 5 6 2 2 3" xfId="24895" xr:uid="{0A40CB66-4487-4C5A-9FB7-4B695E72E0D9}"/>
    <cellStyle name="Percent 12 5 6 2 3" xfId="12179" xr:uid="{8BDEA898-D981-46EE-BF12-187A2EF4AF69}"/>
    <cellStyle name="Percent 12 5 6 2 3 2" xfId="29119" xr:uid="{AD5B3E9A-B72D-4CDA-A6A1-220AF423B3F9}"/>
    <cellStyle name="Percent 12 5 6 2 4" xfId="20671" xr:uid="{FA34B893-CF7E-4265-81EA-9DD92E7BBD37}"/>
    <cellStyle name="Percent 12 5 6 3" xfId="5843" xr:uid="{0731A87E-E386-4034-AC8A-56147FC499C1}"/>
    <cellStyle name="Percent 12 5 6 3 2" xfId="14291" xr:uid="{F1C19E53-503D-465F-BD91-4336B0DD7802}"/>
    <cellStyle name="Percent 12 5 6 3 2 2" xfId="31231" xr:uid="{167B9095-5527-45EB-8F0F-DF20912E50D7}"/>
    <cellStyle name="Percent 12 5 6 3 3" xfId="22783" xr:uid="{B64C9DEC-3E81-472F-B388-A515152054AD}"/>
    <cellStyle name="Percent 12 5 6 4" xfId="10067" xr:uid="{8992BCED-6562-44FD-8C48-F1623B5A53CA}"/>
    <cellStyle name="Percent 12 5 6 4 2" xfId="27007" xr:uid="{E26C2740-9B72-474B-820F-9F7E04B8C0B5}"/>
    <cellStyle name="Percent 12 5 6 5" xfId="18559" xr:uid="{C0C88B33-15A3-44F9-BC14-6F9D9AAA56F6}"/>
    <cellStyle name="Percent 12 5 7" xfId="2673" xr:uid="{CE1F3DBE-0270-4A46-BE5C-5AB24B6AAA6A}"/>
    <cellStyle name="Percent 12 5 7 2" xfId="6899" xr:uid="{F81EFDFF-E5D2-4BFF-B026-DA5927A965BC}"/>
    <cellStyle name="Percent 12 5 7 2 2" xfId="15347" xr:uid="{26FF1C0B-AE1B-4E3F-9D6A-0529D3A1EAD0}"/>
    <cellStyle name="Percent 12 5 7 2 2 2" xfId="32287" xr:uid="{410F2EB4-A446-47EE-897F-FE0E4F1137C8}"/>
    <cellStyle name="Percent 12 5 7 2 3" xfId="23839" xr:uid="{A7E28B86-08E5-41FE-9D50-F975FB930A9A}"/>
    <cellStyle name="Percent 12 5 7 3" xfId="11123" xr:uid="{FDB6A3BE-41B8-4D7C-A171-EE8074EA5639}"/>
    <cellStyle name="Percent 12 5 7 3 2" xfId="28063" xr:uid="{DCA00896-AB18-42B0-8A9D-382E37CB02FF}"/>
    <cellStyle name="Percent 12 5 7 4" xfId="19615" xr:uid="{D2865C3F-8E5A-4CA1-AE8B-5251F47082CF}"/>
    <cellStyle name="Percent 12 5 8" xfId="4786" xr:uid="{3493636C-EBFE-4ACB-97E0-FB482392A3DA}"/>
    <cellStyle name="Percent 12 5 8 2" xfId="13235" xr:uid="{9DB99866-DF29-4BF6-8D78-58BF5FEFB867}"/>
    <cellStyle name="Percent 12 5 8 2 2" xfId="30175" xr:uid="{DAB967DA-9BDA-4CC8-95D2-C99412194D21}"/>
    <cellStyle name="Percent 12 5 8 3" xfId="21727" xr:uid="{4D10B372-0D0F-4641-A9C2-CAF7A516FF12}"/>
    <cellStyle name="Percent 12 5 9" xfId="9011" xr:uid="{B3F8300C-38F7-41AA-B054-14D28690F64B}"/>
    <cellStyle name="Percent 12 5 9 2" xfId="25951" xr:uid="{2916CA42-F38D-4FB7-9C11-620701C3786E}"/>
    <cellStyle name="Percent 12 6" xfId="726" xr:uid="{3A5FE069-2593-4A19-B86A-AA9993DEB0CF}"/>
    <cellStyle name="Percent 12 6 2" xfId="1078" xr:uid="{A822447A-C8BC-401D-AE90-E0413D683EAD}"/>
    <cellStyle name="Percent 12 6 2 2" xfId="2140" xr:uid="{B2B83BCE-0D62-4066-96BE-DA7366DE8B00}"/>
    <cellStyle name="Percent 12 6 2 2 2" xfId="4252" xr:uid="{C80084ED-4027-4B49-93D2-998099154F0D}"/>
    <cellStyle name="Percent 12 6 2 2 2 2" xfId="8478" xr:uid="{FBD4EADB-3014-4794-B1C2-379977A50F5B}"/>
    <cellStyle name="Percent 12 6 2 2 2 2 2" xfId="16926" xr:uid="{0A3025E0-E2BC-4C5D-8549-F253A645ACB6}"/>
    <cellStyle name="Percent 12 6 2 2 2 2 2 2" xfId="33866" xr:uid="{25498BD7-348A-41A1-8115-0DBBABFCF677}"/>
    <cellStyle name="Percent 12 6 2 2 2 2 3" xfId="25418" xr:uid="{33BF1DAD-BCBB-48E8-8582-312C66BEB46F}"/>
    <cellStyle name="Percent 12 6 2 2 2 3" xfId="12702" xr:uid="{AD3C4D0F-F3C7-4EA7-B24B-4AEBF392890F}"/>
    <cellStyle name="Percent 12 6 2 2 2 3 2" xfId="29642" xr:uid="{87C24C7D-6BDD-4442-9A51-3A116DABD983}"/>
    <cellStyle name="Percent 12 6 2 2 2 4" xfId="21194" xr:uid="{3CB527A0-C578-498C-80F7-5F068A253426}"/>
    <cellStyle name="Percent 12 6 2 2 3" xfId="6366" xr:uid="{5BF9D234-F34F-440C-B94C-AF7A7015854B}"/>
    <cellStyle name="Percent 12 6 2 2 3 2" xfId="14814" xr:uid="{1094DF6A-CB89-4725-9322-5C52ECE360F3}"/>
    <cellStyle name="Percent 12 6 2 2 3 2 2" xfId="31754" xr:uid="{2F668C39-C0A1-4B78-8882-142657DB7903}"/>
    <cellStyle name="Percent 12 6 2 2 3 3" xfId="23306" xr:uid="{547A27B1-C13E-4A13-A730-82DB337DFFE3}"/>
    <cellStyle name="Percent 12 6 2 2 4" xfId="10590" xr:uid="{5E113A69-2A28-4641-80F8-E3B4B7040551}"/>
    <cellStyle name="Percent 12 6 2 2 4 2" xfId="27530" xr:uid="{182549A2-7F81-4D7E-97AE-65126AAE504C}"/>
    <cellStyle name="Percent 12 6 2 2 5" xfId="19082" xr:uid="{EF85B77D-F045-4DD3-90E6-0B4D493C95F3}"/>
    <cellStyle name="Percent 12 6 2 3" xfId="3196" xr:uid="{4FB9A28D-64E6-43BE-800B-28C2AF3AEA8D}"/>
    <cellStyle name="Percent 12 6 2 3 2" xfId="7422" xr:uid="{31CB9929-6306-4617-9750-A4C76066BA79}"/>
    <cellStyle name="Percent 12 6 2 3 2 2" xfId="15870" xr:uid="{559F4A17-5B84-40DA-BEA8-7D5BDC818343}"/>
    <cellStyle name="Percent 12 6 2 3 2 2 2" xfId="32810" xr:uid="{C763194C-D82E-41C0-BB42-84941207E946}"/>
    <cellStyle name="Percent 12 6 2 3 2 3" xfId="24362" xr:uid="{9B4B86A4-0279-430A-9843-FBCE5DEE1A20}"/>
    <cellStyle name="Percent 12 6 2 3 3" xfId="11646" xr:uid="{F9A1E85E-A652-47EF-91EE-1A291B059D68}"/>
    <cellStyle name="Percent 12 6 2 3 3 2" xfId="28586" xr:uid="{B9E74497-8827-47AB-AFF9-3A46346E41B6}"/>
    <cellStyle name="Percent 12 6 2 3 4" xfId="20138" xr:uid="{D17EE598-D309-4DC5-9A4D-F5C29C7EE4A0}"/>
    <cellStyle name="Percent 12 6 2 4" xfId="5310" xr:uid="{EBD80357-37B4-40BD-825E-1CED93026F09}"/>
    <cellStyle name="Percent 12 6 2 4 2" xfId="13758" xr:uid="{D1663AA2-28CA-4DBB-93AB-4AD5063F2CAB}"/>
    <cellStyle name="Percent 12 6 2 4 2 2" xfId="30698" xr:uid="{52CC4E13-C26C-416F-99DD-917FA4EE5A26}"/>
    <cellStyle name="Percent 12 6 2 4 3" xfId="22250" xr:uid="{56FCCD96-8A1C-48EE-B370-B761C9980C7B}"/>
    <cellStyle name="Percent 12 6 2 5" xfId="9534" xr:uid="{0E80B0DE-86BA-4111-8180-BE2938623D51}"/>
    <cellStyle name="Percent 12 6 2 5 2" xfId="26474" xr:uid="{D99BFBD3-9820-4396-81E9-0BB6864EC251}"/>
    <cellStyle name="Percent 12 6 2 6" xfId="18026" xr:uid="{BAB94171-C79F-4926-964C-E6226688ABAB}"/>
    <cellStyle name="Percent 12 6 3" xfId="1788" xr:uid="{38BAA1AA-7EC4-42B2-A599-78D4D462EC8B}"/>
    <cellStyle name="Percent 12 6 3 2" xfId="3900" xr:uid="{928AFC30-125D-4EB8-998A-8D31D1CC390C}"/>
    <cellStyle name="Percent 12 6 3 2 2" xfId="8126" xr:uid="{26D46E98-D757-494F-8F6B-FA8041BD461E}"/>
    <cellStyle name="Percent 12 6 3 2 2 2" xfId="16574" xr:uid="{C85B511E-B6CE-4140-9567-16AFCA4E928B}"/>
    <cellStyle name="Percent 12 6 3 2 2 2 2" xfId="33514" xr:uid="{6016DDC4-71F6-44AC-A3DC-44FA03EA3DCF}"/>
    <cellStyle name="Percent 12 6 3 2 2 3" xfId="25066" xr:uid="{84B8BAEA-9322-4AB5-965B-200B6DC918A5}"/>
    <cellStyle name="Percent 12 6 3 2 3" xfId="12350" xr:uid="{DFBF8441-0329-463D-AE62-D8FCDD24D0D6}"/>
    <cellStyle name="Percent 12 6 3 2 3 2" xfId="29290" xr:uid="{77563734-B22D-478B-B58F-DF2DCCDA2D90}"/>
    <cellStyle name="Percent 12 6 3 2 4" xfId="20842" xr:uid="{99545A26-28B9-4D44-81C4-6ED3D1676D41}"/>
    <cellStyle name="Percent 12 6 3 3" xfId="6014" xr:uid="{AD34F773-2D25-4787-8934-1FF6685E885D}"/>
    <cellStyle name="Percent 12 6 3 3 2" xfId="14462" xr:uid="{3C6287F7-3434-46B8-861F-DD2976EEFED3}"/>
    <cellStyle name="Percent 12 6 3 3 2 2" xfId="31402" xr:uid="{27D30DC4-BCB0-4126-9B87-1628E273F737}"/>
    <cellStyle name="Percent 12 6 3 3 3" xfId="22954" xr:uid="{36946DEA-9634-453C-A4D8-A86356E4799B}"/>
    <cellStyle name="Percent 12 6 3 4" xfId="10238" xr:uid="{3EAB2F58-3408-47CF-B31A-80E62A8C1F37}"/>
    <cellStyle name="Percent 12 6 3 4 2" xfId="27178" xr:uid="{CDB04056-2A18-44AB-8B4A-C11C1168EC60}"/>
    <cellStyle name="Percent 12 6 3 5" xfId="18730" xr:uid="{6DBED7BF-8FBB-4459-8ECB-F328BCE44133}"/>
    <cellStyle name="Percent 12 6 4" xfId="2844" xr:uid="{34B1A01A-0E67-4BC8-8764-1D16C9AEEFAD}"/>
    <cellStyle name="Percent 12 6 4 2" xfId="7070" xr:uid="{C0411A64-14B8-416D-8CB7-AA6C8BF53D44}"/>
    <cellStyle name="Percent 12 6 4 2 2" xfId="15518" xr:uid="{2B89F2E8-DFA1-4A55-90E2-98052BD7E9B8}"/>
    <cellStyle name="Percent 12 6 4 2 2 2" xfId="32458" xr:uid="{93384B9D-6321-436B-AAF7-1CF3E8CDECCC}"/>
    <cellStyle name="Percent 12 6 4 2 3" xfId="24010" xr:uid="{ECC3DD8F-A578-4BFD-A7F6-37FFEED7CB44}"/>
    <cellStyle name="Percent 12 6 4 3" xfId="11294" xr:uid="{BE786C22-B0F5-4D59-B9F8-1ABCC02D04EC}"/>
    <cellStyle name="Percent 12 6 4 3 2" xfId="28234" xr:uid="{B555E2A8-E929-434A-9562-5E5989A7D691}"/>
    <cellStyle name="Percent 12 6 4 4" xfId="19786" xr:uid="{B4392EA0-F9A3-4520-AD26-658EF8E3F35B}"/>
    <cellStyle name="Percent 12 6 5" xfId="4958" xr:uid="{1A8B7608-3198-4AE4-B033-E25AD369AA12}"/>
    <cellStyle name="Percent 12 6 5 2" xfId="13406" xr:uid="{C429B5F3-D301-4268-B976-DA1518D6D2E1}"/>
    <cellStyle name="Percent 12 6 5 2 2" xfId="30346" xr:uid="{12D11103-7C74-4965-AE09-3CC5F112DD7B}"/>
    <cellStyle name="Percent 12 6 5 3" xfId="21898" xr:uid="{13BB6718-CF66-40F8-9E22-7B86596F3258}"/>
    <cellStyle name="Percent 12 6 6" xfId="9182" xr:uid="{73E55594-AB44-4E6D-AC8B-4E62B6FD5C5F}"/>
    <cellStyle name="Percent 12 6 6 2" xfId="26122" xr:uid="{043F2C7E-0DF0-4884-95CB-8D4E760A5471}"/>
    <cellStyle name="Percent 12 6 7" xfId="17674" xr:uid="{1F0C5AF1-7CB4-4233-A925-AF444317F5C4}"/>
    <cellStyle name="Percent 12 7" xfId="902" xr:uid="{EFD73CE7-7E0C-4182-AE90-B4B4128319E7}"/>
    <cellStyle name="Percent 12 7 2" xfId="1964" xr:uid="{372D24DB-021E-454E-AC09-608085C4C253}"/>
    <cellStyle name="Percent 12 7 2 2" xfId="4076" xr:uid="{45ECD0CD-67EE-4E87-AC39-C2397BC2C3AB}"/>
    <cellStyle name="Percent 12 7 2 2 2" xfId="8302" xr:uid="{4B0EBA98-C905-4E37-AF25-FDF627E17F5E}"/>
    <cellStyle name="Percent 12 7 2 2 2 2" xfId="16750" xr:uid="{253547E8-E4B5-485B-B3EA-87B90C45EE20}"/>
    <cellStyle name="Percent 12 7 2 2 2 2 2" xfId="33690" xr:uid="{56C60C70-43E3-453F-B3C6-491EFD42EEFE}"/>
    <cellStyle name="Percent 12 7 2 2 2 3" xfId="25242" xr:uid="{603CF6D7-12F6-47AD-B665-3B00622CC4DF}"/>
    <cellStyle name="Percent 12 7 2 2 3" xfId="12526" xr:uid="{AAF75AE8-1472-4857-8DFD-76DF08097698}"/>
    <cellStyle name="Percent 12 7 2 2 3 2" xfId="29466" xr:uid="{0104BA7E-C355-4BED-B19C-200DAEEFFFBC}"/>
    <cellStyle name="Percent 12 7 2 2 4" xfId="21018" xr:uid="{321E79F4-AA04-4974-B4EF-BA059796CA98}"/>
    <cellStyle name="Percent 12 7 2 3" xfId="6190" xr:uid="{EE5A9927-70D7-428B-A01C-F1111E0BC29B}"/>
    <cellStyle name="Percent 12 7 2 3 2" xfId="14638" xr:uid="{30D7129C-9E1D-4700-932F-A2193DD246C0}"/>
    <cellStyle name="Percent 12 7 2 3 2 2" xfId="31578" xr:uid="{FDA1BB1F-9E9B-4FFC-BF72-29C3D9E07D5A}"/>
    <cellStyle name="Percent 12 7 2 3 3" xfId="23130" xr:uid="{68D7EFDF-8CD0-4A30-906F-AA1BB4C11D90}"/>
    <cellStyle name="Percent 12 7 2 4" xfId="10414" xr:uid="{8B7F92AB-1C79-4CB2-9D6A-5B979D1941FD}"/>
    <cellStyle name="Percent 12 7 2 4 2" xfId="27354" xr:uid="{DAB48260-CEDF-4653-B354-8EB0551B383C}"/>
    <cellStyle name="Percent 12 7 2 5" xfId="18906" xr:uid="{827D2898-8182-450C-9AF4-98F84B8A9FC2}"/>
    <cellStyle name="Percent 12 7 3" xfId="3020" xr:uid="{4C4CEA24-63F5-4542-A106-C60F9D3E2E2E}"/>
    <cellStyle name="Percent 12 7 3 2" xfId="7246" xr:uid="{7BE558BD-B29D-4C64-AA44-C4304855B09C}"/>
    <cellStyle name="Percent 12 7 3 2 2" xfId="15694" xr:uid="{818C6AA8-0D3B-49B1-8EEC-D7A38DF41D97}"/>
    <cellStyle name="Percent 12 7 3 2 2 2" xfId="32634" xr:uid="{A863B5F9-2789-41EE-BDD3-A740CE4AFBFF}"/>
    <cellStyle name="Percent 12 7 3 2 3" xfId="24186" xr:uid="{AA954CBA-6FFA-47C0-9832-D54A58D2EBA2}"/>
    <cellStyle name="Percent 12 7 3 3" xfId="11470" xr:uid="{0B8D7424-55A4-4FE5-8B65-7E35B5C0A098}"/>
    <cellStyle name="Percent 12 7 3 3 2" xfId="28410" xr:uid="{F5DE66F3-A791-4076-AC87-F3D6110BC679}"/>
    <cellStyle name="Percent 12 7 3 4" xfId="19962" xr:uid="{0574732A-DD63-4734-B806-643D7D355FD8}"/>
    <cellStyle name="Percent 12 7 4" xfId="5134" xr:uid="{5288419C-F3AC-4A23-900D-6408E64070B5}"/>
    <cellStyle name="Percent 12 7 4 2" xfId="13582" xr:uid="{B2525E68-39AA-47EC-A61B-226D3F8AE869}"/>
    <cellStyle name="Percent 12 7 4 2 2" xfId="30522" xr:uid="{02154102-D64A-48AA-B92F-FDFF6281F5C3}"/>
    <cellStyle name="Percent 12 7 4 3" xfId="22074" xr:uid="{3E48C766-4DEB-4EFE-B3F0-9706B811DCCB}"/>
    <cellStyle name="Percent 12 7 5" xfId="9358" xr:uid="{634854B2-AD46-4C65-B988-81132B24F163}"/>
    <cellStyle name="Percent 12 7 5 2" xfId="26298" xr:uid="{265BE184-BE1D-4B11-B1D3-8CD38AB7E76C}"/>
    <cellStyle name="Percent 12 7 6" xfId="17850" xr:uid="{8F8A7F7C-5C44-4C8A-8D97-FDB6CAC1DEB5}"/>
    <cellStyle name="Percent 12 8" xfId="1254" xr:uid="{0B773546-733E-44CD-9768-353A31610C62}"/>
    <cellStyle name="Percent 12 8 2" xfId="2316" xr:uid="{CE52730A-FB6E-4FFC-B69D-E2F08F7F74E2}"/>
    <cellStyle name="Percent 12 8 2 2" xfId="4428" xr:uid="{A9965A22-9C3F-477E-9078-4FB633B117EA}"/>
    <cellStyle name="Percent 12 8 2 2 2" xfId="8654" xr:uid="{12473855-D4BB-4FB7-BE84-F90A9A783A2A}"/>
    <cellStyle name="Percent 12 8 2 2 2 2" xfId="17102" xr:uid="{B03C1CEA-AD19-43CD-B4C0-38C372C9E310}"/>
    <cellStyle name="Percent 12 8 2 2 2 2 2" xfId="34042" xr:uid="{57DE32A7-4F4F-4042-BDA6-73B0F6E16440}"/>
    <cellStyle name="Percent 12 8 2 2 2 3" xfId="25594" xr:uid="{7EC903DF-E9D4-42ED-9C5A-50A0CBBDA554}"/>
    <cellStyle name="Percent 12 8 2 2 3" xfId="12878" xr:uid="{AA4F4DA9-64E1-4601-B870-689E210A4DCE}"/>
    <cellStyle name="Percent 12 8 2 2 3 2" xfId="29818" xr:uid="{9AF5569E-7883-4AB0-B707-F5ADEE126124}"/>
    <cellStyle name="Percent 12 8 2 2 4" xfId="21370" xr:uid="{9FE79898-14E4-4865-8F64-36A360B83487}"/>
    <cellStyle name="Percent 12 8 2 3" xfId="6542" xr:uid="{BDA53C07-E2C2-4E40-977D-C4E88217CA22}"/>
    <cellStyle name="Percent 12 8 2 3 2" xfId="14990" xr:uid="{867C9B03-45CA-4FF8-B2EB-263BA2FD3551}"/>
    <cellStyle name="Percent 12 8 2 3 2 2" xfId="31930" xr:uid="{70FDE7DA-E0C7-4196-A9D0-7AA7916A3EF5}"/>
    <cellStyle name="Percent 12 8 2 3 3" xfId="23482" xr:uid="{9156925D-BD79-4B64-9984-332DBC0AC65B}"/>
    <cellStyle name="Percent 12 8 2 4" xfId="10766" xr:uid="{0EC19FBC-2AFB-4D6E-AB9F-FD08AA8C093E}"/>
    <cellStyle name="Percent 12 8 2 4 2" xfId="27706" xr:uid="{DEC4E0A6-58BF-4209-9FD7-1F07B252FCA3}"/>
    <cellStyle name="Percent 12 8 2 5" xfId="19258" xr:uid="{9F6D5F04-06D9-4936-A7DB-0360E250046D}"/>
    <cellStyle name="Percent 12 8 3" xfId="3372" xr:uid="{5203ADF4-F0E2-44C1-BB0A-10D96755A79A}"/>
    <cellStyle name="Percent 12 8 3 2" xfId="7598" xr:uid="{30951D6E-C7B5-4095-A249-E07CB1DDA45D}"/>
    <cellStyle name="Percent 12 8 3 2 2" xfId="16046" xr:uid="{F896B483-F729-4771-88CB-C1B07973DE49}"/>
    <cellStyle name="Percent 12 8 3 2 2 2" xfId="32986" xr:uid="{3FEB0142-416B-4713-BD20-5772C2B1DA94}"/>
    <cellStyle name="Percent 12 8 3 2 3" xfId="24538" xr:uid="{4F688DA8-04DF-4DF7-89E3-A65AC22EFCDC}"/>
    <cellStyle name="Percent 12 8 3 3" xfId="11822" xr:uid="{0C3CDA1B-EF4A-48BC-BDFD-25DC39A3C7C3}"/>
    <cellStyle name="Percent 12 8 3 3 2" xfId="28762" xr:uid="{C883273F-3922-468A-85DC-750AF0EC968F}"/>
    <cellStyle name="Percent 12 8 3 4" xfId="20314" xr:uid="{8F66F6BC-8582-4FC9-A292-E4E63E829932}"/>
    <cellStyle name="Percent 12 8 4" xfId="5486" xr:uid="{C5FBA978-2513-4DAD-9195-B2AF8202964B}"/>
    <cellStyle name="Percent 12 8 4 2" xfId="13934" xr:uid="{026F5571-DD8F-4FFA-9E2F-DF677856036E}"/>
    <cellStyle name="Percent 12 8 4 2 2" xfId="30874" xr:uid="{B4C81739-5975-479B-978C-007FE1931B93}"/>
    <cellStyle name="Percent 12 8 4 3" xfId="22426" xr:uid="{8BBB1CFC-5640-4EF6-8C18-23AEDFCBB140}"/>
    <cellStyle name="Percent 12 8 5" xfId="9710" xr:uid="{B7B937EF-CFAB-4CE9-8585-28CE5B3B6E01}"/>
    <cellStyle name="Percent 12 8 5 2" xfId="26650" xr:uid="{AD429E13-E0E6-4721-9E0F-BCE8266F866D}"/>
    <cellStyle name="Percent 12 8 6" xfId="18202" xr:uid="{E0E903E7-CBD7-40F9-B49C-8AEE80CFE801}"/>
    <cellStyle name="Percent 12 9" xfId="1436" xr:uid="{4CA0CE4E-D5DD-4A21-ACDA-C56D88C4B2E8}"/>
    <cellStyle name="Percent 12 9 2" xfId="2492" xr:uid="{C086C05A-F8CF-4305-8A19-9203324CB7DE}"/>
    <cellStyle name="Percent 12 9 2 2" xfId="4604" xr:uid="{611B8707-5B50-4413-8820-044D0E66AF55}"/>
    <cellStyle name="Percent 12 9 2 2 2" xfId="8830" xr:uid="{E196EAA8-C032-41B2-B70B-C0CE5AF7B72F}"/>
    <cellStyle name="Percent 12 9 2 2 2 2" xfId="17278" xr:uid="{BF6B7202-FD71-4D90-A5D0-A7078D83607B}"/>
    <cellStyle name="Percent 12 9 2 2 2 2 2" xfId="34218" xr:uid="{95745D34-77D7-4C91-8CF5-7E61F43F3891}"/>
    <cellStyle name="Percent 12 9 2 2 2 3" xfId="25770" xr:uid="{EDE1AC48-D294-4E47-B725-05231E9BD633}"/>
    <cellStyle name="Percent 12 9 2 2 3" xfId="13054" xr:uid="{5977E4C2-DA87-4038-AD57-35E1D7442FDC}"/>
    <cellStyle name="Percent 12 9 2 2 3 2" xfId="29994" xr:uid="{DF37A2D6-8CBE-47CB-BE72-0C958D71E5E2}"/>
    <cellStyle name="Percent 12 9 2 2 4" xfId="21546" xr:uid="{059504FA-DB1E-4162-80EC-3C2F29E15B78}"/>
    <cellStyle name="Percent 12 9 2 3" xfId="6718" xr:uid="{A4A91831-E921-4690-AB62-007A2E1DF662}"/>
    <cellStyle name="Percent 12 9 2 3 2" xfId="15166" xr:uid="{D2DA03C8-5C12-4EA4-9373-26F24F8B60F1}"/>
    <cellStyle name="Percent 12 9 2 3 2 2" xfId="32106" xr:uid="{9544B0AE-3972-48A7-8FE2-F9907BA1639F}"/>
    <cellStyle name="Percent 12 9 2 3 3" xfId="23658" xr:uid="{E60B47F8-10FB-445E-AF66-7620C10A7A92}"/>
    <cellStyle name="Percent 12 9 2 4" xfId="10942" xr:uid="{E2506155-2EEC-4CD0-AC7F-6D9635870C4F}"/>
    <cellStyle name="Percent 12 9 2 4 2" xfId="27882" xr:uid="{38F2AC8E-C799-4173-9648-DF6DDA72E036}"/>
    <cellStyle name="Percent 12 9 2 5" xfId="19434" xr:uid="{1EC2BD39-5E1B-41BD-B960-02961836C953}"/>
    <cellStyle name="Percent 12 9 3" xfId="3548" xr:uid="{B20CDA06-ABCF-4C4D-A853-6D1B34B24AD7}"/>
    <cellStyle name="Percent 12 9 3 2" xfId="7774" xr:uid="{E1A6A909-01E1-4532-A812-DCC00973E49A}"/>
    <cellStyle name="Percent 12 9 3 2 2" xfId="16222" xr:uid="{C8E07EA0-62E7-4729-82F3-06E103154ECE}"/>
    <cellStyle name="Percent 12 9 3 2 2 2" xfId="33162" xr:uid="{0FE238C2-4164-4A3F-94EC-1BF9F18814E7}"/>
    <cellStyle name="Percent 12 9 3 2 3" xfId="24714" xr:uid="{6185B456-B919-4987-B942-4B732B227F54}"/>
    <cellStyle name="Percent 12 9 3 3" xfId="11998" xr:uid="{A393D328-38A9-48A9-BE4F-4B12B7F8DE79}"/>
    <cellStyle name="Percent 12 9 3 3 2" xfId="28938" xr:uid="{0D9EF414-8C19-4097-AB0C-B63CC1809885}"/>
    <cellStyle name="Percent 12 9 3 4" xfId="20490" xr:uid="{1FC0B47F-CC35-4D0C-BAC1-55AE09A125C3}"/>
    <cellStyle name="Percent 12 9 4" xfId="5662" xr:uid="{8BDAF5EE-D5AB-4049-98CA-9DE7CBE6581A}"/>
    <cellStyle name="Percent 12 9 4 2" xfId="14110" xr:uid="{F71C64D1-43BD-47FA-A2E0-504A36C7A638}"/>
    <cellStyle name="Percent 12 9 4 2 2" xfId="31050" xr:uid="{1106CB73-B604-4520-81D8-189A2D8224A4}"/>
    <cellStyle name="Percent 12 9 4 3" xfId="22602" xr:uid="{B6292B97-C9C5-4B00-9037-EC16D22817B4}"/>
    <cellStyle name="Percent 12 9 5" xfId="9886" xr:uid="{66C1CEEB-AE93-4806-B617-F7F4A85903A7}"/>
    <cellStyle name="Percent 12 9 5 2" xfId="26826" xr:uid="{C39E6F09-30D0-4E7F-B89D-AD82EFD55B5D}"/>
    <cellStyle name="Percent 12 9 6" xfId="18378" xr:uid="{A55A7084-E733-408F-A2BA-EA163DA18648}"/>
    <cellStyle name="Percent 13" xfId="454" xr:uid="{7764A4CA-CA2A-4EC2-B7E7-9FC4597B3C40}"/>
    <cellStyle name="Percent 14" xfId="455" xr:uid="{3756B076-94C1-487F-B4A7-9D3EA288D36E}"/>
    <cellStyle name="Percent 15" xfId="456" xr:uid="{554E37B8-FC55-4B92-BCB3-7FAD14C970AA}"/>
    <cellStyle name="Percent 15 2" xfId="457" xr:uid="{8251A1F9-63A2-4FC6-8B6C-8A696D8BD601}"/>
    <cellStyle name="Percent 16" xfId="458" xr:uid="{A4B61B32-5656-46DC-B5AA-ABC106A179F7}"/>
    <cellStyle name="Percent 16 2" xfId="459" xr:uid="{7AC1DF64-24AC-4D20-93FF-24EF2B3A41A9}"/>
    <cellStyle name="Percent 17" xfId="460" xr:uid="{7F5E07A4-76E7-44ED-B82A-7A5A53498D63}"/>
    <cellStyle name="Percent 18" xfId="461" xr:uid="{4315459A-719D-4532-A3A1-0D527AED41A7}"/>
    <cellStyle name="Percent 19" xfId="462" xr:uid="{C36E589E-6406-4B95-9002-ABEE6AA39264}"/>
    <cellStyle name="Percent 2" xfId="31" xr:uid="{30122B3E-047D-498B-8D6F-B1828058E746}"/>
    <cellStyle name="Percent 2 2" xfId="464" xr:uid="{B0CD263F-7BBA-46F0-820E-7A1F842686BB}"/>
    <cellStyle name="Percent 2 2 2" xfId="465" xr:uid="{0D362559-D6CB-47A2-BAC8-77B1E6237E62}"/>
    <cellStyle name="Percent 2 2 3" xfId="466" xr:uid="{CA4ADA40-E057-4B1B-8736-A3CFEF442CB0}"/>
    <cellStyle name="Percent 2 3" xfId="463" xr:uid="{6EBEE569-CD78-4E3E-AB2D-3EC426FACBAF}"/>
    <cellStyle name="Percent 20" xfId="467" xr:uid="{9FC79B6C-E127-447D-884F-6F7BEBC1E210}"/>
    <cellStyle name="Percent 3" xfId="468" xr:uid="{AF00C83B-A6EA-4F6E-BBA7-777CEE0E5268}"/>
    <cellStyle name="Percent 3 10" xfId="2674" xr:uid="{0EA08490-1A47-47F9-B82D-CB100A39A7E6}"/>
    <cellStyle name="Percent 3 10 2" xfId="6900" xr:uid="{E35C86EC-FD51-4D0A-B8AA-5E8B50C2FF97}"/>
    <cellStyle name="Percent 3 10 2 2" xfId="15348" xr:uid="{094A3070-BCC2-44ED-AAD2-EE4635FB3705}"/>
    <cellStyle name="Percent 3 10 2 2 2" xfId="32288" xr:uid="{B6F3EE6C-40E3-4223-81A3-E78921FBC80C}"/>
    <cellStyle name="Percent 3 10 2 3" xfId="23840" xr:uid="{F3FE1338-8028-40A9-B58A-9EBA58CDC55E}"/>
    <cellStyle name="Percent 3 10 3" xfId="11124" xr:uid="{0042003B-03E6-42AD-9184-C70C18C827C9}"/>
    <cellStyle name="Percent 3 10 3 2" xfId="28064" xr:uid="{F607968D-D31B-4868-854E-B0B9883281C6}"/>
    <cellStyle name="Percent 3 10 4" xfId="19616" xr:uid="{374BB96C-3401-4072-9F47-53D2D9A662D4}"/>
    <cellStyle name="Percent 3 11" xfId="4787" xr:uid="{91C10171-BCE2-48B7-AF81-219537D38970}"/>
    <cellStyle name="Percent 3 11 2" xfId="13236" xr:uid="{0886EA2C-35F3-480E-BC30-671295322FEE}"/>
    <cellStyle name="Percent 3 11 2 2" xfId="30176" xr:uid="{020B8E4B-92F4-41B5-90CA-F850B02165E6}"/>
    <cellStyle name="Percent 3 11 3" xfId="21728" xr:uid="{27AF366D-CEF7-4FCD-B4FF-867B9572CF57}"/>
    <cellStyle name="Percent 3 12" xfId="9012" xr:uid="{B7A2DADF-42C8-44BB-8BA5-EA8418B417B5}"/>
    <cellStyle name="Percent 3 12 2" xfId="25952" xr:uid="{7E64E2A5-E508-4521-8CC8-511D3BA97FBD}"/>
    <cellStyle name="Percent 3 13" xfId="17504" xr:uid="{E3A8A2DE-8FA2-4415-969C-15B50210C170}"/>
    <cellStyle name="Percent 3 2" xfId="469" xr:uid="{78AB6D16-1CDF-4C73-A74F-15A91C886135}"/>
    <cellStyle name="Percent 3 3" xfId="470" xr:uid="{6174FF13-960C-4704-BE9A-1AC3A79127FD}"/>
    <cellStyle name="Percent 3 3 10" xfId="17505" xr:uid="{CBEF2A2C-2C99-43F6-A2D0-C7F8D19CDD57}"/>
    <cellStyle name="Percent 3 3 2" xfId="733" xr:uid="{7E371E40-5C5A-4CBF-8F37-F901709B5A34}"/>
    <cellStyle name="Percent 3 3 2 2" xfId="1085" xr:uid="{721A89C9-106C-48AC-A13B-66755327F15C}"/>
    <cellStyle name="Percent 3 3 2 2 2" xfId="2147" xr:uid="{1FFBF281-22B7-47CD-A63C-6CBBD0B224D2}"/>
    <cellStyle name="Percent 3 3 2 2 2 2" xfId="4259" xr:uid="{7C270881-D7FD-4557-9DC4-551FE50C46D6}"/>
    <cellStyle name="Percent 3 3 2 2 2 2 2" xfId="8485" xr:uid="{60115620-2078-4C30-9D27-71BE5C015F0F}"/>
    <cellStyle name="Percent 3 3 2 2 2 2 2 2" xfId="16933" xr:uid="{B484C51B-D512-4802-919F-DAD3A0CD35F0}"/>
    <cellStyle name="Percent 3 3 2 2 2 2 2 2 2" xfId="33873" xr:uid="{720D2362-1E67-47F8-B8DD-05A5E33757B3}"/>
    <cellStyle name="Percent 3 3 2 2 2 2 2 3" xfId="25425" xr:uid="{B3378F59-76D9-4091-8AE4-5488B3D98C69}"/>
    <cellStyle name="Percent 3 3 2 2 2 2 3" xfId="12709" xr:uid="{F2AA202C-CA77-4BAA-9A10-5FBA870381C8}"/>
    <cellStyle name="Percent 3 3 2 2 2 2 3 2" xfId="29649" xr:uid="{037EA167-FF48-4BFB-B6E9-E5C5EB4C858F}"/>
    <cellStyle name="Percent 3 3 2 2 2 2 4" xfId="21201" xr:uid="{9977A2DA-A2CE-429D-9AE9-261473E5961C}"/>
    <cellStyle name="Percent 3 3 2 2 2 3" xfId="6373" xr:uid="{EBCDC9E8-28BF-4478-8D62-6C108D1F4A23}"/>
    <cellStyle name="Percent 3 3 2 2 2 3 2" xfId="14821" xr:uid="{2A13A220-1380-48D6-B01A-EFE748E3B9CA}"/>
    <cellStyle name="Percent 3 3 2 2 2 3 2 2" xfId="31761" xr:uid="{B6222F74-EA03-4634-B414-8DA890F41602}"/>
    <cellStyle name="Percent 3 3 2 2 2 3 3" xfId="23313" xr:uid="{FABEE44C-3926-4F4D-B5F8-583F5AA0A2B7}"/>
    <cellStyle name="Percent 3 3 2 2 2 4" xfId="10597" xr:uid="{161D7948-6985-403C-9580-99C3D33D35DE}"/>
    <cellStyle name="Percent 3 3 2 2 2 4 2" xfId="27537" xr:uid="{BCF2D317-A2F9-49A3-9DAF-0FA736DE8DE8}"/>
    <cellStyle name="Percent 3 3 2 2 2 5" xfId="19089" xr:uid="{3DD8F183-FB89-4F49-A64B-F1CED6158424}"/>
    <cellStyle name="Percent 3 3 2 2 3" xfId="3203" xr:uid="{E18B528F-D784-4E69-8E59-D90EF2E70D2F}"/>
    <cellStyle name="Percent 3 3 2 2 3 2" xfId="7429" xr:uid="{D177835E-0627-4B9A-B8B0-BCBCE786B0D2}"/>
    <cellStyle name="Percent 3 3 2 2 3 2 2" xfId="15877" xr:uid="{75284534-AE96-4031-9247-F505D73CD86C}"/>
    <cellStyle name="Percent 3 3 2 2 3 2 2 2" xfId="32817" xr:uid="{5F94DFEE-E30C-42D0-8FB7-DA1F955DA3EC}"/>
    <cellStyle name="Percent 3 3 2 2 3 2 3" xfId="24369" xr:uid="{3F1C9D95-C1B4-4EEC-A7C2-585EBB80CD90}"/>
    <cellStyle name="Percent 3 3 2 2 3 3" xfId="11653" xr:uid="{D77F8AC1-79B9-46A5-8F21-F5E53F43F16B}"/>
    <cellStyle name="Percent 3 3 2 2 3 3 2" xfId="28593" xr:uid="{C186CCC9-CE59-47F3-9DA7-14284BCCCFA0}"/>
    <cellStyle name="Percent 3 3 2 2 3 4" xfId="20145" xr:uid="{4F935321-54F1-4A3B-A6D8-1447B7D877FE}"/>
    <cellStyle name="Percent 3 3 2 2 4" xfId="5317" xr:uid="{0AAFA753-A974-40C2-99FB-B923B6C697D1}"/>
    <cellStyle name="Percent 3 3 2 2 4 2" xfId="13765" xr:uid="{55545CC7-2329-4D2B-97F9-E6D8A8673B4E}"/>
    <cellStyle name="Percent 3 3 2 2 4 2 2" xfId="30705" xr:uid="{44354E19-1C1C-46AF-9B05-8B59E743171C}"/>
    <cellStyle name="Percent 3 3 2 2 4 3" xfId="22257" xr:uid="{1085F893-8255-46DD-8991-BDF4ED664BC1}"/>
    <cellStyle name="Percent 3 3 2 2 5" xfId="9541" xr:uid="{55E33317-15F8-4AF2-A42F-5639E6492ABC}"/>
    <cellStyle name="Percent 3 3 2 2 5 2" xfId="26481" xr:uid="{4B3B66B8-DB5B-479F-B144-898CEB258321}"/>
    <cellStyle name="Percent 3 3 2 2 6" xfId="18033" xr:uid="{D28E7F1D-1721-430C-9D53-F22834918D44}"/>
    <cellStyle name="Percent 3 3 2 3" xfId="1795" xr:uid="{825535D8-AAA1-415B-AD42-ECC35CA9F190}"/>
    <cellStyle name="Percent 3 3 2 3 2" xfId="3907" xr:uid="{F0BB70C1-81C9-4AFE-AEDF-CA5B991FEFF8}"/>
    <cellStyle name="Percent 3 3 2 3 2 2" xfId="8133" xr:uid="{39620532-D3B9-490E-9747-1579CA1B401C}"/>
    <cellStyle name="Percent 3 3 2 3 2 2 2" xfId="16581" xr:uid="{135CF80A-58BC-4071-9346-63374F855161}"/>
    <cellStyle name="Percent 3 3 2 3 2 2 2 2" xfId="33521" xr:uid="{EEF0C3B6-AE3A-40E6-AA50-8AF4400D4378}"/>
    <cellStyle name="Percent 3 3 2 3 2 2 3" xfId="25073" xr:uid="{988692B6-CEC7-4DD6-AB65-74E777A21CAE}"/>
    <cellStyle name="Percent 3 3 2 3 2 3" xfId="12357" xr:uid="{9D13E0EF-9101-4E73-9614-B68723248FB0}"/>
    <cellStyle name="Percent 3 3 2 3 2 3 2" xfId="29297" xr:uid="{EBFF5BAF-7438-4D3E-B6E3-732CE0A81D61}"/>
    <cellStyle name="Percent 3 3 2 3 2 4" xfId="20849" xr:uid="{2D04FE00-BDB6-40EC-8DCE-2336382F46FD}"/>
    <cellStyle name="Percent 3 3 2 3 3" xfId="6021" xr:uid="{3E06C653-FA30-48FE-8CC3-40265BD90495}"/>
    <cellStyle name="Percent 3 3 2 3 3 2" xfId="14469" xr:uid="{12737FBE-9C0D-4447-BC6E-E9CDC10360BA}"/>
    <cellStyle name="Percent 3 3 2 3 3 2 2" xfId="31409" xr:uid="{A0478994-DC9D-4423-A897-44875BDF954C}"/>
    <cellStyle name="Percent 3 3 2 3 3 3" xfId="22961" xr:uid="{7DA779A3-544C-4A67-8F55-7A5ABA9D0CB6}"/>
    <cellStyle name="Percent 3 3 2 3 4" xfId="10245" xr:uid="{F996464B-04C4-4D37-895A-2B34EE9451B7}"/>
    <cellStyle name="Percent 3 3 2 3 4 2" xfId="27185" xr:uid="{2AE80B94-A2C4-4346-AFB0-584D93B17157}"/>
    <cellStyle name="Percent 3 3 2 3 5" xfId="18737" xr:uid="{2FF31956-0731-4604-93B8-02B05CE91A8C}"/>
    <cellStyle name="Percent 3 3 2 4" xfId="2851" xr:uid="{5042E3A5-1D3F-483A-B1DD-822AB7C48590}"/>
    <cellStyle name="Percent 3 3 2 4 2" xfId="7077" xr:uid="{A72760E5-B750-49F7-8BA3-C78980B41491}"/>
    <cellStyle name="Percent 3 3 2 4 2 2" xfId="15525" xr:uid="{2B734E8E-24FE-443D-8977-7785DE25CF84}"/>
    <cellStyle name="Percent 3 3 2 4 2 2 2" xfId="32465" xr:uid="{B78490CE-CB11-4897-9A3C-151A6BFF5F0C}"/>
    <cellStyle name="Percent 3 3 2 4 2 3" xfId="24017" xr:uid="{D8627FB5-B81D-410A-B12E-21FF1F1CEA1D}"/>
    <cellStyle name="Percent 3 3 2 4 3" xfId="11301" xr:uid="{4F6DFAF8-AD4B-45A9-BF8A-E51309617327}"/>
    <cellStyle name="Percent 3 3 2 4 3 2" xfId="28241" xr:uid="{EFC327AB-50CD-4AD5-B0A6-7684684DE78B}"/>
    <cellStyle name="Percent 3 3 2 4 4" xfId="19793" xr:uid="{4AE6B5DB-09EE-4743-9B71-1D55545F1186}"/>
    <cellStyle name="Percent 3 3 2 5" xfId="4965" xr:uid="{8E421A13-7A86-4614-A826-14E583D271BD}"/>
    <cellStyle name="Percent 3 3 2 5 2" xfId="13413" xr:uid="{8DE42AF7-D610-410D-A36A-07A16EE359BD}"/>
    <cellStyle name="Percent 3 3 2 5 2 2" xfId="30353" xr:uid="{6FA4574A-80A7-4536-91DD-A68098698443}"/>
    <cellStyle name="Percent 3 3 2 5 3" xfId="21905" xr:uid="{1F72BFC0-7076-44AB-BA92-0933B0C57239}"/>
    <cellStyle name="Percent 3 3 2 6" xfId="9189" xr:uid="{A6C8DDAF-25A9-45FB-A452-CD2FDED7C516}"/>
    <cellStyle name="Percent 3 3 2 6 2" xfId="26129" xr:uid="{4A07105C-AF46-4723-8586-B4DDF5071133}"/>
    <cellStyle name="Percent 3 3 2 7" xfId="17681" xr:uid="{A02FB530-6EE1-46F3-8102-0122F3A1F1B0}"/>
    <cellStyle name="Percent 3 3 3" xfId="909" xr:uid="{EA023381-AACF-469E-A752-217847BBC52D}"/>
    <cellStyle name="Percent 3 3 3 2" xfId="1971" xr:uid="{21B1C154-5E18-46F8-91BA-28E46C58CE9B}"/>
    <cellStyle name="Percent 3 3 3 2 2" xfId="4083" xr:uid="{8D5DEACC-F4ED-4D48-9CCE-2C4F5AF851CC}"/>
    <cellStyle name="Percent 3 3 3 2 2 2" xfId="8309" xr:uid="{C099285A-1E6A-4D00-94CB-2ADDA323C251}"/>
    <cellStyle name="Percent 3 3 3 2 2 2 2" xfId="16757" xr:uid="{55FE4E7E-D18A-4328-917F-612B5B5E3777}"/>
    <cellStyle name="Percent 3 3 3 2 2 2 2 2" xfId="33697" xr:uid="{36B9DEA4-669B-4FD2-955B-7FA2A39522DB}"/>
    <cellStyle name="Percent 3 3 3 2 2 2 3" xfId="25249" xr:uid="{B3D175B7-2E2E-4B65-9B4F-BF77467229C4}"/>
    <cellStyle name="Percent 3 3 3 2 2 3" xfId="12533" xr:uid="{CE3340CE-CCE4-4421-A633-11500EDAE243}"/>
    <cellStyle name="Percent 3 3 3 2 2 3 2" xfId="29473" xr:uid="{7A2175C1-E623-423A-B3CD-B68D9615E0A0}"/>
    <cellStyle name="Percent 3 3 3 2 2 4" xfId="21025" xr:uid="{5C3CED64-F1CD-4DC3-8BBE-96E3139216F3}"/>
    <cellStyle name="Percent 3 3 3 2 3" xfId="6197" xr:uid="{102911A1-156E-4F99-A280-A376553624F3}"/>
    <cellStyle name="Percent 3 3 3 2 3 2" xfId="14645" xr:uid="{A0423513-4B02-4753-B79D-4B442C86DBEF}"/>
    <cellStyle name="Percent 3 3 3 2 3 2 2" xfId="31585" xr:uid="{A9A73259-35B5-486A-B521-46279BE1E613}"/>
    <cellStyle name="Percent 3 3 3 2 3 3" xfId="23137" xr:uid="{7DB82FA1-7B48-4DE0-9357-48E756CB7D8C}"/>
    <cellStyle name="Percent 3 3 3 2 4" xfId="10421" xr:uid="{C7156D02-7B08-4BE6-89AB-7D203BBA7B91}"/>
    <cellStyle name="Percent 3 3 3 2 4 2" xfId="27361" xr:uid="{3060008E-D923-47B6-A8D7-8696CD63547A}"/>
    <cellStyle name="Percent 3 3 3 2 5" xfId="18913" xr:uid="{8B26786B-C2BB-4CD3-BFC4-4090164E3B6F}"/>
    <cellStyle name="Percent 3 3 3 3" xfId="3027" xr:uid="{D10E2D3B-2EA7-45FE-8DB2-DD4AEEFA5CD7}"/>
    <cellStyle name="Percent 3 3 3 3 2" xfId="7253" xr:uid="{6A66BA4F-10C0-446A-B1EA-D3E7E2055783}"/>
    <cellStyle name="Percent 3 3 3 3 2 2" xfId="15701" xr:uid="{325CA240-EBFF-4C21-84F4-79BF80256992}"/>
    <cellStyle name="Percent 3 3 3 3 2 2 2" xfId="32641" xr:uid="{57FD0349-DF78-42D6-9181-1359C92586BC}"/>
    <cellStyle name="Percent 3 3 3 3 2 3" xfId="24193" xr:uid="{CE32EF5E-87F5-4BE4-8778-F2C8B7217306}"/>
    <cellStyle name="Percent 3 3 3 3 3" xfId="11477" xr:uid="{EA39E0DC-0142-4B1C-BD21-D4BEF527A22D}"/>
    <cellStyle name="Percent 3 3 3 3 3 2" xfId="28417" xr:uid="{C2EFE30B-4F72-42DC-9858-B6705A899DB2}"/>
    <cellStyle name="Percent 3 3 3 3 4" xfId="19969" xr:uid="{E1FC2FBD-3A68-4CB5-97B3-E56B80447960}"/>
    <cellStyle name="Percent 3 3 3 4" xfId="5141" xr:uid="{BA44F8FA-A0AE-4811-B9FD-9FCC25F9FD9E}"/>
    <cellStyle name="Percent 3 3 3 4 2" xfId="13589" xr:uid="{2D882DFC-61A4-43C3-B545-1DA22AE2B8DF}"/>
    <cellStyle name="Percent 3 3 3 4 2 2" xfId="30529" xr:uid="{E9464FFA-2DFC-407C-8A90-FEE54C4CE468}"/>
    <cellStyle name="Percent 3 3 3 4 3" xfId="22081" xr:uid="{B145F8FB-ADE0-48A1-B785-CA1A89743C44}"/>
    <cellStyle name="Percent 3 3 3 5" xfId="9365" xr:uid="{7E1A2B4B-A6D2-4DFA-B54C-DFAFFACDC0EE}"/>
    <cellStyle name="Percent 3 3 3 5 2" xfId="26305" xr:uid="{7B658169-694A-438E-B7D6-CCB9F3354F3C}"/>
    <cellStyle name="Percent 3 3 3 6" xfId="17857" xr:uid="{06F2769E-F986-49B5-AE45-5AF660653E0F}"/>
    <cellStyle name="Percent 3 3 4" xfId="1261" xr:uid="{529CA8DA-5405-411D-BC29-179FEBC61CD4}"/>
    <cellStyle name="Percent 3 3 4 2" xfId="2323" xr:uid="{411B61D4-AD96-4AEF-8E75-31A6C07DA3DA}"/>
    <cellStyle name="Percent 3 3 4 2 2" xfId="4435" xr:uid="{68095A5B-F158-4E3F-B4D3-9FA9DB426D52}"/>
    <cellStyle name="Percent 3 3 4 2 2 2" xfId="8661" xr:uid="{C2A2AB2F-0879-4EAA-A476-27BB3DCED1D7}"/>
    <cellStyle name="Percent 3 3 4 2 2 2 2" xfId="17109" xr:uid="{C47E80F6-8D6D-41DF-8D80-89DC225E8975}"/>
    <cellStyle name="Percent 3 3 4 2 2 2 2 2" xfId="34049" xr:uid="{F772805E-19BD-4570-B057-324D6804050D}"/>
    <cellStyle name="Percent 3 3 4 2 2 2 3" xfId="25601" xr:uid="{E154A661-D0B1-42D3-ADB8-C49110839FB0}"/>
    <cellStyle name="Percent 3 3 4 2 2 3" xfId="12885" xr:uid="{4EA1A528-C30E-4BE3-8E29-3FE99A1B8835}"/>
    <cellStyle name="Percent 3 3 4 2 2 3 2" xfId="29825" xr:uid="{3CC51356-BACD-48ED-933D-78B2C5EA1048}"/>
    <cellStyle name="Percent 3 3 4 2 2 4" xfId="21377" xr:uid="{AE82DC57-DB19-4A51-B9EB-64DCF5451E13}"/>
    <cellStyle name="Percent 3 3 4 2 3" xfId="6549" xr:uid="{564573C3-2636-4F75-9C28-4E0938F49717}"/>
    <cellStyle name="Percent 3 3 4 2 3 2" xfId="14997" xr:uid="{4CBE9AA5-E778-4CA6-AD49-F92B6D08B95E}"/>
    <cellStyle name="Percent 3 3 4 2 3 2 2" xfId="31937" xr:uid="{1C7102F5-EC56-42C4-B93A-48E2DAD1A75E}"/>
    <cellStyle name="Percent 3 3 4 2 3 3" xfId="23489" xr:uid="{D95B2A96-3C7E-459F-B9B6-6E18CFF20612}"/>
    <cellStyle name="Percent 3 3 4 2 4" xfId="10773" xr:uid="{F13F5E19-4549-4D7C-AFC9-E0CC268550D0}"/>
    <cellStyle name="Percent 3 3 4 2 4 2" xfId="27713" xr:uid="{6AA0978F-A548-4903-819F-723C0EE13162}"/>
    <cellStyle name="Percent 3 3 4 2 5" xfId="19265" xr:uid="{97AC83C7-B4B5-4949-A5D6-0F246B7C3EA6}"/>
    <cellStyle name="Percent 3 3 4 3" xfId="3379" xr:uid="{09FCCBA2-129F-4556-A5BF-070397F2E47A}"/>
    <cellStyle name="Percent 3 3 4 3 2" xfId="7605" xr:uid="{7722257F-CDE1-46A3-BB38-A246CF14EC39}"/>
    <cellStyle name="Percent 3 3 4 3 2 2" xfId="16053" xr:uid="{C7FAD513-820C-4984-8A49-88F33E6535C4}"/>
    <cellStyle name="Percent 3 3 4 3 2 2 2" xfId="32993" xr:uid="{C15FACD7-1838-49D0-9974-44F615C3274A}"/>
    <cellStyle name="Percent 3 3 4 3 2 3" xfId="24545" xr:uid="{DFA60B18-7243-493E-92CB-35CBB1CA3178}"/>
    <cellStyle name="Percent 3 3 4 3 3" xfId="11829" xr:uid="{F93A2573-1C4E-4731-ACCA-E5407A4DC3D7}"/>
    <cellStyle name="Percent 3 3 4 3 3 2" xfId="28769" xr:uid="{40841899-2F30-4EBC-BA0D-9955024B8C31}"/>
    <cellStyle name="Percent 3 3 4 3 4" xfId="20321" xr:uid="{107D4822-FC55-4F91-8D98-7A5AE8554FDB}"/>
    <cellStyle name="Percent 3 3 4 4" xfId="5493" xr:uid="{D6E46283-E131-4FEE-A594-764116C7CA17}"/>
    <cellStyle name="Percent 3 3 4 4 2" xfId="13941" xr:uid="{A0EAA34B-1C43-4AAC-8D13-E0F9AC8E0DED}"/>
    <cellStyle name="Percent 3 3 4 4 2 2" xfId="30881" xr:uid="{DAD370A2-A600-449A-8C4A-C7F0920EF491}"/>
    <cellStyle name="Percent 3 3 4 4 3" xfId="22433" xr:uid="{A88269C0-8842-4B7C-9C9C-85699F8D1A9F}"/>
    <cellStyle name="Percent 3 3 4 5" xfId="9717" xr:uid="{97E1B5AF-C4C8-4770-8EE3-3A8D1A6F3F6F}"/>
    <cellStyle name="Percent 3 3 4 5 2" xfId="26657" xr:uid="{3351A7EE-E050-4292-880C-56D30AC73BAC}"/>
    <cellStyle name="Percent 3 3 4 6" xfId="18209" xr:uid="{9DA2DEE5-CC84-4052-800D-197C2B72FC9B}"/>
    <cellStyle name="Percent 3 3 5" xfId="1443" xr:uid="{3CC1B26C-ED84-4CC0-A287-BB28FAA0CE3D}"/>
    <cellStyle name="Percent 3 3 5 2" xfId="2499" xr:uid="{6E1C5894-3A6D-44A6-88EA-E3C55E80645D}"/>
    <cellStyle name="Percent 3 3 5 2 2" xfId="4611" xr:uid="{1252FD6E-0E4A-4D01-B50D-922BC0606D55}"/>
    <cellStyle name="Percent 3 3 5 2 2 2" xfId="8837" xr:uid="{D2CB0050-A6FA-4721-90C7-7BE49D89A679}"/>
    <cellStyle name="Percent 3 3 5 2 2 2 2" xfId="17285" xr:uid="{196FD292-9268-4A22-B13F-CC8CFEE29807}"/>
    <cellStyle name="Percent 3 3 5 2 2 2 2 2" xfId="34225" xr:uid="{6D11D990-DEF9-40BA-A57E-4A895E1EEAB1}"/>
    <cellStyle name="Percent 3 3 5 2 2 2 3" xfId="25777" xr:uid="{CF9041D5-86EB-4F4E-B2B0-16D1F12947FA}"/>
    <cellStyle name="Percent 3 3 5 2 2 3" xfId="13061" xr:uid="{0D914358-6905-432F-878C-F286BE3ED735}"/>
    <cellStyle name="Percent 3 3 5 2 2 3 2" xfId="30001" xr:uid="{52385001-341A-4AF6-B98E-1FBAA3F4240E}"/>
    <cellStyle name="Percent 3 3 5 2 2 4" xfId="21553" xr:uid="{E2A8085C-AED1-485F-8AB0-B864270619E0}"/>
    <cellStyle name="Percent 3 3 5 2 3" xfId="6725" xr:uid="{F914FA07-39B6-48F2-B5AE-89E446F5065D}"/>
    <cellStyle name="Percent 3 3 5 2 3 2" xfId="15173" xr:uid="{7001E8B7-7388-4354-B3A8-36C4A710CCBD}"/>
    <cellStyle name="Percent 3 3 5 2 3 2 2" xfId="32113" xr:uid="{6ACDC58D-7E1A-4EC5-9874-79EB46B85941}"/>
    <cellStyle name="Percent 3 3 5 2 3 3" xfId="23665" xr:uid="{6AC3EB9D-EA4E-462E-A319-5316FF5163B8}"/>
    <cellStyle name="Percent 3 3 5 2 4" xfId="10949" xr:uid="{2EA75182-0DF7-49C7-AA98-89EEA0D9D145}"/>
    <cellStyle name="Percent 3 3 5 2 4 2" xfId="27889" xr:uid="{58F38FF4-43D8-4CD8-A51C-87875FA1CEC2}"/>
    <cellStyle name="Percent 3 3 5 2 5" xfId="19441" xr:uid="{8B2C3647-4B88-48E9-A082-71DAA4E52CCE}"/>
    <cellStyle name="Percent 3 3 5 3" xfId="3555" xr:uid="{89B3735E-8596-4C45-AA80-C2571EE197A6}"/>
    <cellStyle name="Percent 3 3 5 3 2" xfId="7781" xr:uid="{B7DF5579-41D5-4DC6-87AF-74FC67C2A5CA}"/>
    <cellStyle name="Percent 3 3 5 3 2 2" xfId="16229" xr:uid="{9F8E31F6-6921-46EC-B874-778B169494FC}"/>
    <cellStyle name="Percent 3 3 5 3 2 2 2" xfId="33169" xr:uid="{76584905-151E-42D0-8C1F-C61B74B47D6A}"/>
    <cellStyle name="Percent 3 3 5 3 2 3" xfId="24721" xr:uid="{9F6D640B-C170-41A0-81D6-4180E78761F0}"/>
    <cellStyle name="Percent 3 3 5 3 3" xfId="12005" xr:uid="{4B73522A-4E63-4A17-9780-E152A62204D7}"/>
    <cellStyle name="Percent 3 3 5 3 3 2" xfId="28945" xr:uid="{A1EBC555-7069-4E91-B111-B92DE02BB6F3}"/>
    <cellStyle name="Percent 3 3 5 3 4" xfId="20497" xr:uid="{EB766267-7336-4F18-A246-D29990C83A03}"/>
    <cellStyle name="Percent 3 3 5 4" xfId="5669" xr:uid="{38FA69C4-A167-4C35-A96E-77C30FD1782B}"/>
    <cellStyle name="Percent 3 3 5 4 2" xfId="14117" xr:uid="{7A84FA01-209B-4D03-BFAE-0538E2AF9B0B}"/>
    <cellStyle name="Percent 3 3 5 4 2 2" xfId="31057" xr:uid="{22A63713-595B-4728-8243-393341ADF92F}"/>
    <cellStyle name="Percent 3 3 5 4 3" xfId="22609" xr:uid="{4A8554D8-D71A-4D81-8D3E-834561CC3CE2}"/>
    <cellStyle name="Percent 3 3 5 5" xfId="9893" xr:uid="{9645F590-45E0-4B08-AF6C-B55504573650}"/>
    <cellStyle name="Percent 3 3 5 5 2" xfId="26833" xr:uid="{B42B97F6-32CF-4E0E-8F76-D8A2E76CDAD1}"/>
    <cellStyle name="Percent 3 3 5 6" xfId="18385" xr:uid="{4D613198-D998-4F5B-9E64-6225ED97A070}"/>
    <cellStyle name="Percent 3 3 6" xfId="1619" xr:uid="{9E2E6E98-C6F3-4C6E-B170-D1CAACF70B51}"/>
    <cellStyle name="Percent 3 3 6 2" xfId="3731" xr:uid="{F4C6F3C6-11A4-426D-8BDD-9A47ABBE0EB5}"/>
    <cellStyle name="Percent 3 3 6 2 2" xfId="7957" xr:uid="{D964E5B6-4A41-48CD-ABB5-3EA9184309CC}"/>
    <cellStyle name="Percent 3 3 6 2 2 2" xfId="16405" xr:uid="{D582BCC6-77BC-4280-9F2E-EEFAE5C676D9}"/>
    <cellStyle name="Percent 3 3 6 2 2 2 2" xfId="33345" xr:uid="{88E7D050-84FC-46AB-8D6A-D52CE568868A}"/>
    <cellStyle name="Percent 3 3 6 2 2 3" xfId="24897" xr:uid="{2ABA86E0-4269-4364-9A65-92470B230507}"/>
    <cellStyle name="Percent 3 3 6 2 3" xfId="12181" xr:uid="{A8FA81B6-2215-4F41-A24D-564A441B2298}"/>
    <cellStyle name="Percent 3 3 6 2 3 2" xfId="29121" xr:uid="{9D039F33-4A55-4A44-806C-5BE91BBD011C}"/>
    <cellStyle name="Percent 3 3 6 2 4" xfId="20673" xr:uid="{2C03E8A8-B538-4FDE-8DAB-727C882C1D48}"/>
    <cellStyle name="Percent 3 3 6 3" xfId="5845" xr:uid="{61FF1333-03EA-48F7-B02B-34C3205D491E}"/>
    <cellStyle name="Percent 3 3 6 3 2" xfId="14293" xr:uid="{56EE40CD-4B70-433A-82E3-E40EFD780535}"/>
    <cellStyle name="Percent 3 3 6 3 2 2" xfId="31233" xr:uid="{660C9120-3DC4-456F-8A14-145025337847}"/>
    <cellStyle name="Percent 3 3 6 3 3" xfId="22785" xr:uid="{4A683670-A437-4FD6-99C0-43FCBDDB650B}"/>
    <cellStyle name="Percent 3 3 6 4" xfId="10069" xr:uid="{31A35B6B-92B4-4D91-90F8-C0C189630A86}"/>
    <cellStyle name="Percent 3 3 6 4 2" xfId="27009" xr:uid="{3BB6FE34-3236-48CA-AB7F-B7EAE10B5967}"/>
    <cellStyle name="Percent 3 3 6 5" xfId="18561" xr:uid="{564CC27A-C2CD-4037-ABA5-A697A5D15B12}"/>
    <cellStyle name="Percent 3 3 7" xfId="2675" xr:uid="{A5ABA9E4-3C06-4A08-845B-B3F8E2B71A43}"/>
    <cellStyle name="Percent 3 3 7 2" xfId="6901" xr:uid="{A21403C1-F5FE-4ED2-B70D-456114D534EE}"/>
    <cellStyle name="Percent 3 3 7 2 2" xfId="15349" xr:uid="{8D805EA7-BDE3-4426-8F37-BD70721AAA1A}"/>
    <cellStyle name="Percent 3 3 7 2 2 2" xfId="32289" xr:uid="{10B0F9DD-AAC4-4E19-9E1D-ACAA96028125}"/>
    <cellStyle name="Percent 3 3 7 2 3" xfId="23841" xr:uid="{0D9C8238-8FF4-4242-A9DA-9653F25BF675}"/>
    <cellStyle name="Percent 3 3 7 3" xfId="11125" xr:uid="{3F9A9058-548D-406D-B8E5-CB5329E79200}"/>
    <cellStyle name="Percent 3 3 7 3 2" xfId="28065" xr:uid="{D04E4E1A-C5D6-427A-9503-D364EB5E098D}"/>
    <cellStyle name="Percent 3 3 7 4" xfId="19617" xr:uid="{1A895066-27EA-44C4-A139-CDE736F4E2AB}"/>
    <cellStyle name="Percent 3 3 8" xfId="4788" xr:uid="{4D6314C4-E72E-4B7F-8AC5-C8B20144E94A}"/>
    <cellStyle name="Percent 3 3 8 2" xfId="13237" xr:uid="{8A1A42A0-7069-438C-983E-DAB7D07FFDBA}"/>
    <cellStyle name="Percent 3 3 8 2 2" xfId="30177" xr:uid="{A4585F91-34E0-47EC-AD22-F3696D3E2C2C}"/>
    <cellStyle name="Percent 3 3 8 3" xfId="21729" xr:uid="{DCC50580-FA31-4C0C-B0D4-3E148762E033}"/>
    <cellStyle name="Percent 3 3 9" xfId="9013" xr:uid="{A6CF552C-5F9A-4A2D-A3D0-D1D9D503D416}"/>
    <cellStyle name="Percent 3 3 9 2" xfId="25953" xr:uid="{E15DE95A-FE3D-4A78-A42B-C03B5E386475}"/>
    <cellStyle name="Percent 3 4" xfId="471" xr:uid="{7F315190-68A0-4E3F-B4C8-66D0167A83B4}"/>
    <cellStyle name="Percent 3 4 10" xfId="17506" xr:uid="{339E6D33-ACEE-4BA4-9E5B-8C2602550CDA}"/>
    <cellStyle name="Percent 3 4 2" xfId="734" xr:uid="{8F0D3917-441D-4293-A6EC-7D306B0579D8}"/>
    <cellStyle name="Percent 3 4 2 2" xfId="1086" xr:uid="{DA38CBD5-7E19-4A67-96BC-AB28AE59E1AA}"/>
    <cellStyle name="Percent 3 4 2 2 2" xfId="2148" xr:uid="{97B2BCAF-7A9B-43A5-A6B0-E4F7DAAE2187}"/>
    <cellStyle name="Percent 3 4 2 2 2 2" xfId="4260" xr:uid="{33F36E4C-6298-45D8-8189-C3EAF5813740}"/>
    <cellStyle name="Percent 3 4 2 2 2 2 2" xfId="8486" xr:uid="{7D6C4333-DD61-4B95-A69B-F414C789F47A}"/>
    <cellStyle name="Percent 3 4 2 2 2 2 2 2" xfId="16934" xr:uid="{013E4A04-29AD-4169-8AB2-A6DACDB5C52F}"/>
    <cellStyle name="Percent 3 4 2 2 2 2 2 2 2" xfId="33874" xr:uid="{DA015728-AADD-49A4-9C20-B99D32F31E88}"/>
    <cellStyle name="Percent 3 4 2 2 2 2 2 3" xfId="25426" xr:uid="{7DFABA05-ADC6-4E37-A4FC-AE27A898B36C}"/>
    <cellStyle name="Percent 3 4 2 2 2 2 3" xfId="12710" xr:uid="{B1100634-CB41-4FA5-B5E4-54CD818AC850}"/>
    <cellStyle name="Percent 3 4 2 2 2 2 3 2" xfId="29650" xr:uid="{A8003F7A-292D-483E-B3C1-5BBF6E9A6910}"/>
    <cellStyle name="Percent 3 4 2 2 2 2 4" xfId="21202" xr:uid="{EBD290C0-BB7E-4463-AC98-9015CC2B45AC}"/>
    <cellStyle name="Percent 3 4 2 2 2 3" xfId="6374" xr:uid="{BD07A75E-53E2-4DFE-B7AF-4F03E0477ED0}"/>
    <cellStyle name="Percent 3 4 2 2 2 3 2" xfId="14822" xr:uid="{648346BC-D6B6-489A-9FF2-F566D75B3AB3}"/>
    <cellStyle name="Percent 3 4 2 2 2 3 2 2" xfId="31762" xr:uid="{C10D845F-0B57-47E7-8D75-9CB6599A1AED}"/>
    <cellStyle name="Percent 3 4 2 2 2 3 3" xfId="23314" xr:uid="{48F2A89E-9AA7-4DFB-8AC2-711DA305974E}"/>
    <cellStyle name="Percent 3 4 2 2 2 4" xfId="10598" xr:uid="{E0662981-FF7B-4FD6-8C37-E3222AA4DD50}"/>
    <cellStyle name="Percent 3 4 2 2 2 4 2" xfId="27538" xr:uid="{DBF2B935-D875-4FF8-8B3A-970176961F8A}"/>
    <cellStyle name="Percent 3 4 2 2 2 5" xfId="19090" xr:uid="{163A7178-B4C5-4737-B5A8-88386CB78B7F}"/>
    <cellStyle name="Percent 3 4 2 2 3" xfId="3204" xr:uid="{19896976-4CF4-4BB3-95B9-FA9DC314F449}"/>
    <cellStyle name="Percent 3 4 2 2 3 2" xfId="7430" xr:uid="{C8F174F9-1484-46BC-BCFD-F54A012537EB}"/>
    <cellStyle name="Percent 3 4 2 2 3 2 2" xfId="15878" xr:uid="{0C6AD6FF-F67D-45D1-95C6-3285A2F357C5}"/>
    <cellStyle name="Percent 3 4 2 2 3 2 2 2" xfId="32818" xr:uid="{E09F6FBB-15E0-4136-B271-3F932410AA6C}"/>
    <cellStyle name="Percent 3 4 2 2 3 2 3" xfId="24370" xr:uid="{F3F5F2EF-45DF-4EF5-834F-D44A82F9F085}"/>
    <cellStyle name="Percent 3 4 2 2 3 3" xfId="11654" xr:uid="{9B5D96F6-14CA-45AD-9CEA-A4A9E39E971B}"/>
    <cellStyle name="Percent 3 4 2 2 3 3 2" xfId="28594" xr:uid="{84640864-BADD-40E3-A54B-96A0E8BABAC4}"/>
    <cellStyle name="Percent 3 4 2 2 3 4" xfId="20146" xr:uid="{0FC65383-D8CE-4830-9D62-C4EC837A72D8}"/>
    <cellStyle name="Percent 3 4 2 2 4" xfId="5318" xr:uid="{0FCD925C-D18D-4397-BD75-8CC8FD50779C}"/>
    <cellStyle name="Percent 3 4 2 2 4 2" xfId="13766" xr:uid="{71A83C05-1C1F-4B1B-8EEC-65C98554679D}"/>
    <cellStyle name="Percent 3 4 2 2 4 2 2" xfId="30706" xr:uid="{7104781C-82ED-4018-8243-E993DFD7D9EC}"/>
    <cellStyle name="Percent 3 4 2 2 4 3" xfId="22258" xr:uid="{B2C3FE92-625D-499F-B07C-B59F2566A6CD}"/>
    <cellStyle name="Percent 3 4 2 2 5" xfId="9542" xr:uid="{867F7091-31AA-4F33-BDEE-F96DB7282BE9}"/>
    <cellStyle name="Percent 3 4 2 2 5 2" xfId="26482" xr:uid="{4EAFC1E8-2299-4801-AF71-B8B95565D5EC}"/>
    <cellStyle name="Percent 3 4 2 2 6" xfId="18034" xr:uid="{A85F84A4-EA61-4A4B-9B4D-0D731D4F11C5}"/>
    <cellStyle name="Percent 3 4 2 3" xfId="1796" xr:uid="{3998DA67-6D78-4960-A82B-D94AEC3283C8}"/>
    <cellStyle name="Percent 3 4 2 3 2" xfId="3908" xr:uid="{6492933A-BD27-4F21-A0C1-EC60C63D472D}"/>
    <cellStyle name="Percent 3 4 2 3 2 2" xfId="8134" xr:uid="{1D937BBC-BF20-40ED-A7CF-AAA475CA83F9}"/>
    <cellStyle name="Percent 3 4 2 3 2 2 2" xfId="16582" xr:uid="{2C32E3F4-1EF0-4D21-81CE-03A862D794F2}"/>
    <cellStyle name="Percent 3 4 2 3 2 2 2 2" xfId="33522" xr:uid="{D5271AA7-CF77-4A00-919D-1F59D23A8898}"/>
    <cellStyle name="Percent 3 4 2 3 2 2 3" xfId="25074" xr:uid="{9311AF75-6B1A-4D9F-9DE1-3C7D0CE02545}"/>
    <cellStyle name="Percent 3 4 2 3 2 3" xfId="12358" xr:uid="{5AF049A1-B8F4-4D1C-8D82-FEE0C1BDE6F5}"/>
    <cellStyle name="Percent 3 4 2 3 2 3 2" xfId="29298" xr:uid="{251ACA7E-24C3-4872-B0BD-90E64007F7F3}"/>
    <cellStyle name="Percent 3 4 2 3 2 4" xfId="20850" xr:uid="{8BF6FCD2-ED50-4BCE-842B-F5A7F328FEAD}"/>
    <cellStyle name="Percent 3 4 2 3 3" xfId="6022" xr:uid="{51439530-ACFE-402D-BE92-C267114A54D8}"/>
    <cellStyle name="Percent 3 4 2 3 3 2" xfId="14470" xr:uid="{A5FE6AE4-E408-47B2-BE94-D57141AE5F23}"/>
    <cellStyle name="Percent 3 4 2 3 3 2 2" xfId="31410" xr:uid="{494B4AAD-4D39-4116-8CCF-5D2B097E36B1}"/>
    <cellStyle name="Percent 3 4 2 3 3 3" xfId="22962" xr:uid="{D6CDB572-941A-4703-B743-321E29B69806}"/>
    <cellStyle name="Percent 3 4 2 3 4" xfId="10246" xr:uid="{AB5163AA-1509-465F-9AB0-C25CC75B2F11}"/>
    <cellStyle name="Percent 3 4 2 3 4 2" xfId="27186" xr:uid="{64AB0F06-DA40-46E5-934A-57F6034A8170}"/>
    <cellStyle name="Percent 3 4 2 3 5" xfId="18738" xr:uid="{F5A5AE18-F08F-425B-A2C1-159E3BADE275}"/>
    <cellStyle name="Percent 3 4 2 4" xfId="2852" xr:uid="{059B9C51-FFA0-406B-9E9C-276EBCDD297D}"/>
    <cellStyle name="Percent 3 4 2 4 2" xfId="7078" xr:uid="{BF14928C-8E4C-4269-BC21-121BB12680A5}"/>
    <cellStyle name="Percent 3 4 2 4 2 2" xfId="15526" xr:uid="{517241F7-262D-4144-A9C2-ADD44F94CA90}"/>
    <cellStyle name="Percent 3 4 2 4 2 2 2" xfId="32466" xr:uid="{5045A856-CA1A-4A14-A002-107DA0A7322A}"/>
    <cellStyle name="Percent 3 4 2 4 2 3" xfId="24018" xr:uid="{FADEE694-182B-4847-947D-04F4DC452110}"/>
    <cellStyle name="Percent 3 4 2 4 3" xfId="11302" xr:uid="{DD9C36FA-09EA-4218-9E2F-BC040479AFC6}"/>
    <cellStyle name="Percent 3 4 2 4 3 2" xfId="28242" xr:uid="{BBE2CE5B-4540-4380-A238-951296CA6B41}"/>
    <cellStyle name="Percent 3 4 2 4 4" xfId="19794" xr:uid="{06153536-7DA2-4DC1-9ED0-363C78A94075}"/>
    <cellStyle name="Percent 3 4 2 5" xfId="4966" xr:uid="{3644B5DF-E725-4051-B934-B427FA43E757}"/>
    <cellStyle name="Percent 3 4 2 5 2" xfId="13414" xr:uid="{F0A0B62B-1B42-498A-AA49-FBBB56C60541}"/>
    <cellStyle name="Percent 3 4 2 5 2 2" xfId="30354" xr:uid="{BC18DC82-16A1-4D44-9264-D0975ACFDD5B}"/>
    <cellStyle name="Percent 3 4 2 5 3" xfId="21906" xr:uid="{085803B1-DEA8-43A1-B50F-2FF0B9BBB97E}"/>
    <cellStyle name="Percent 3 4 2 6" xfId="9190" xr:uid="{D1863DFE-FDF1-4BAA-8743-F0A9A0D64296}"/>
    <cellStyle name="Percent 3 4 2 6 2" xfId="26130" xr:uid="{A39A7560-547D-4212-B276-199A462B4B42}"/>
    <cellStyle name="Percent 3 4 2 7" xfId="17682" xr:uid="{EA2FC238-6385-4228-B34B-03DD8F2EEC2E}"/>
    <cellStyle name="Percent 3 4 3" xfId="910" xr:uid="{3E66B166-0AAF-449D-A677-69A07D98B2FD}"/>
    <cellStyle name="Percent 3 4 3 2" xfId="1972" xr:uid="{D33DD925-C29E-4FAD-B0B0-AC6601A5A175}"/>
    <cellStyle name="Percent 3 4 3 2 2" xfId="4084" xr:uid="{939B1B60-437C-4455-9E74-5786889F2CBD}"/>
    <cellStyle name="Percent 3 4 3 2 2 2" xfId="8310" xr:uid="{2CBBDAA8-D711-479D-AF39-FF4CC9A773A9}"/>
    <cellStyle name="Percent 3 4 3 2 2 2 2" xfId="16758" xr:uid="{D4A21B7C-FA6C-4E8D-8CE9-597E23BCD41E}"/>
    <cellStyle name="Percent 3 4 3 2 2 2 2 2" xfId="33698" xr:uid="{FB5C195E-B574-4231-83FF-0D8EA37038BB}"/>
    <cellStyle name="Percent 3 4 3 2 2 2 3" xfId="25250" xr:uid="{464CECDF-3978-4C72-861B-F1522B6D7630}"/>
    <cellStyle name="Percent 3 4 3 2 2 3" xfId="12534" xr:uid="{9D0CD098-F51C-40AC-B9D8-93F0457DD663}"/>
    <cellStyle name="Percent 3 4 3 2 2 3 2" xfId="29474" xr:uid="{467D974A-1E92-445B-A22F-058C1A44B734}"/>
    <cellStyle name="Percent 3 4 3 2 2 4" xfId="21026" xr:uid="{AFA49160-7C25-4122-AF6B-A2C1603B835A}"/>
    <cellStyle name="Percent 3 4 3 2 3" xfId="6198" xr:uid="{E02EEFC4-47D2-4C46-A427-0204B3AF56D3}"/>
    <cellStyle name="Percent 3 4 3 2 3 2" xfId="14646" xr:uid="{5E338A48-F436-4F29-85F8-29974DF806DE}"/>
    <cellStyle name="Percent 3 4 3 2 3 2 2" xfId="31586" xr:uid="{8BC4FC39-0EB1-474D-B278-CD6BEEDE21E6}"/>
    <cellStyle name="Percent 3 4 3 2 3 3" xfId="23138" xr:uid="{8444B1C4-7F0B-46EE-94C8-F06E999B233F}"/>
    <cellStyle name="Percent 3 4 3 2 4" xfId="10422" xr:uid="{DAAAEF8F-F801-450E-BCA5-606C54122ACE}"/>
    <cellStyle name="Percent 3 4 3 2 4 2" xfId="27362" xr:uid="{D920F418-6197-4DCA-B506-BAC48863EB8B}"/>
    <cellStyle name="Percent 3 4 3 2 5" xfId="18914" xr:uid="{36431364-4464-40B9-943A-0F333868F22A}"/>
    <cellStyle name="Percent 3 4 3 3" xfId="3028" xr:uid="{B3294F1B-FD71-43EC-BCE2-06274D647C0F}"/>
    <cellStyle name="Percent 3 4 3 3 2" xfId="7254" xr:uid="{780C312A-F466-47E2-9396-E78C39DF0586}"/>
    <cellStyle name="Percent 3 4 3 3 2 2" xfId="15702" xr:uid="{3DF17CB7-F300-471E-9953-2B8A5AF54C02}"/>
    <cellStyle name="Percent 3 4 3 3 2 2 2" xfId="32642" xr:uid="{707F649E-C8FC-4708-8341-BCB528FFC362}"/>
    <cellStyle name="Percent 3 4 3 3 2 3" xfId="24194" xr:uid="{037C0FA2-AF74-47EF-8A8B-4393EE4FCA28}"/>
    <cellStyle name="Percent 3 4 3 3 3" xfId="11478" xr:uid="{8F3569F2-29CA-4650-A7E2-D9640975C314}"/>
    <cellStyle name="Percent 3 4 3 3 3 2" xfId="28418" xr:uid="{55B5B65D-C9D3-4515-9B55-81F31553FB61}"/>
    <cellStyle name="Percent 3 4 3 3 4" xfId="19970" xr:uid="{961B29E4-47F6-49BE-92B3-3745FDC5AE16}"/>
    <cellStyle name="Percent 3 4 3 4" xfId="5142" xr:uid="{501B69CF-8331-418A-8DA9-8BB8AE8ED389}"/>
    <cellStyle name="Percent 3 4 3 4 2" xfId="13590" xr:uid="{B389CAE7-9407-472A-A9B1-3D3C1FFEB6A4}"/>
    <cellStyle name="Percent 3 4 3 4 2 2" xfId="30530" xr:uid="{7BA54DA6-66B5-4647-B74B-398F34EBAA1B}"/>
    <cellStyle name="Percent 3 4 3 4 3" xfId="22082" xr:uid="{8B26A03F-FFDD-4DCF-BF14-30F3F7F7D3DE}"/>
    <cellStyle name="Percent 3 4 3 5" xfId="9366" xr:uid="{A2B6CD7F-B043-43E4-AD45-A5B0C991E003}"/>
    <cellStyle name="Percent 3 4 3 5 2" xfId="26306" xr:uid="{182AC71F-2213-4D89-9323-50FD895CC642}"/>
    <cellStyle name="Percent 3 4 3 6" xfId="17858" xr:uid="{4D387D74-D540-49D4-88FC-4D75EC254365}"/>
    <cellStyle name="Percent 3 4 4" xfId="1262" xr:uid="{C924041C-0752-4577-B3F2-F62DAEAC9DD8}"/>
    <cellStyle name="Percent 3 4 4 2" xfId="2324" xr:uid="{D19E2514-CD72-46A8-A0A9-4209A5B17331}"/>
    <cellStyle name="Percent 3 4 4 2 2" xfId="4436" xr:uid="{CEB61C2D-3565-4257-B9C5-4977C7CA233E}"/>
    <cellStyle name="Percent 3 4 4 2 2 2" xfId="8662" xr:uid="{8DDC023F-6348-4874-B28A-C6E0BE3D8D04}"/>
    <cellStyle name="Percent 3 4 4 2 2 2 2" xfId="17110" xr:uid="{7F8414A4-C308-47CF-A30B-885B31CBC604}"/>
    <cellStyle name="Percent 3 4 4 2 2 2 2 2" xfId="34050" xr:uid="{A78DFD0D-48BD-4B7C-98EC-56CC7214CD3B}"/>
    <cellStyle name="Percent 3 4 4 2 2 2 3" xfId="25602" xr:uid="{763CE28B-7DEF-4821-AFA3-8454FD442FC1}"/>
    <cellStyle name="Percent 3 4 4 2 2 3" xfId="12886" xr:uid="{7ABCB237-B8D9-4443-926E-F2BE389BE8C9}"/>
    <cellStyle name="Percent 3 4 4 2 2 3 2" xfId="29826" xr:uid="{F795ECC7-A251-4FC9-BCFB-89794AD98C40}"/>
    <cellStyle name="Percent 3 4 4 2 2 4" xfId="21378" xr:uid="{DF9BB358-39D5-4A8F-9FDD-BB151E51D856}"/>
    <cellStyle name="Percent 3 4 4 2 3" xfId="6550" xr:uid="{D556B6B0-8F0C-4700-B3BB-078B65CAAC9B}"/>
    <cellStyle name="Percent 3 4 4 2 3 2" xfId="14998" xr:uid="{0C7C6E50-116C-489A-A7B3-E2B95F1F363C}"/>
    <cellStyle name="Percent 3 4 4 2 3 2 2" xfId="31938" xr:uid="{97400BEB-64AE-4174-A328-0C1CA27F8632}"/>
    <cellStyle name="Percent 3 4 4 2 3 3" xfId="23490" xr:uid="{DF444D59-7923-441A-9960-890B3295C972}"/>
    <cellStyle name="Percent 3 4 4 2 4" xfId="10774" xr:uid="{D3369B34-3CB9-46CC-A7CD-2A28B2730D30}"/>
    <cellStyle name="Percent 3 4 4 2 4 2" xfId="27714" xr:uid="{C0476780-71FC-4A78-89B4-381DDBDE5B3F}"/>
    <cellStyle name="Percent 3 4 4 2 5" xfId="19266" xr:uid="{D38F4CC4-065C-4300-ABD2-42086FB42B82}"/>
    <cellStyle name="Percent 3 4 4 3" xfId="3380" xr:uid="{02D77C67-9C66-47A6-B86A-543AEE284791}"/>
    <cellStyle name="Percent 3 4 4 3 2" xfId="7606" xr:uid="{2728F13A-A720-4268-8AA5-74AC0F79909D}"/>
    <cellStyle name="Percent 3 4 4 3 2 2" xfId="16054" xr:uid="{3BA02D7E-9121-4C89-BEF8-61533CDBCB3E}"/>
    <cellStyle name="Percent 3 4 4 3 2 2 2" xfId="32994" xr:uid="{B6888F75-C9E7-4CCC-8B60-D0B5309FE1D1}"/>
    <cellStyle name="Percent 3 4 4 3 2 3" xfId="24546" xr:uid="{A13EE383-6936-4360-BAAB-EDC47D5AAAED}"/>
    <cellStyle name="Percent 3 4 4 3 3" xfId="11830" xr:uid="{11B21ACD-2DC0-45AB-B706-C9573666D15C}"/>
    <cellStyle name="Percent 3 4 4 3 3 2" xfId="28770" xr:uid="{336B1A75-C435-4CE3-ABFC-83B451B846F9}"/>
    <cellStyle name="Percent 3 4 4 3 4" xfId="20322" xr:uid="{CDA077BE-544D-4C46-ABF7-6D8F005586F3}"/>
    <cellStyle name="Percent 3 4 4 4" xfId="5494" xr:uid="{0B1AEB9F-8B64-41B1-AD17-16A99B067379}"/>
    <cellStyle name="Percent 3 4 4 4 2" xfId="13942" xr:uid="{A8CC8275-43F2-4416-9FE1-AF7F590E885E}"/>
    <cellStyle name="Percent 3 4 4 4 2 2" xfId="30882" xr:uid="{0C05EF17-AB18-4D83-8196-3D9C4D795AF1}"/>
    <cellStyle name="Percent 3 4 4 4 3" xfId="22434" xr:uid="{C59723A7-6FC3-4C0F-A396-9A6F0866611F}"/>
    <cellStyle name="Percent 3 4 4 5" xfId="9718" xr:uid="{09AB8798-F65F-4E36-8834-A70E61C9A3BD}"/>
    <cellStyle name="Percent 3 4 4 5 2" xfId="26658" xr:uid="{1C087786-AD29-41EF-B922-E078CA8CCB75}"/>
    <cellStyle name="Percent 3 4 4 6" xfId="18210" xr:uid="{F7CC780A-C5B5-4EC8-816C-3A1F15584F5A}"/>
    <cellStyle name="Percent 3 4 5" xfId="1444" xr:uid="{D8D535EC-B116-4C2B-82C2-F75C9ECDE6B4}"/>
    <cellStyle name="Percent 3 4 5 2" xfId="2500" xr:uid="{7FCA2CD1-96EF-4A20-B538-3A8148C8B573}"/>
    <cellStyle name="Percent 3 4 5 2 2" xfId="4612" xr:uid="{AE748B17-3841-4258-B8F3-E20620D5D793}"/>
    <cellStyle name="Percent 3 4 5 2 2 2" xfId="8838" xr:uid="{A0287391-BB49-4DF2-AB21-B498F8D557BC}"/>
    <cellStyle name="Percent 3 4 5 2 2 2 2" xfId="17286" xr:uid="{3C051112-3B3E-4100-8107-A0BBAF6AA4A9}"/>
    <cellStyle name="Percent 3 4 5 2 2 2 2 2" xfId="34226" xr:uid="{9D9ABFA5-EBDB-4144-B0D0-29B7CDB34BE3}"/>
    <cellStyle name="Percent 3 4 5 2 2 2 3" xfId="25778" xr:uid="{E13CE08F-F2DA-4F4A-8750-06A7D75C18E0}"/>
    <cellStyle name="Percent 3 4 5 2 2 3" xfId="13062" xr:uid="{77C51CED-4A6B-4B92-8AAE-8786557AE7C6}"/>
    <cellStyle name="Percent 3 4 5 2 2 3 2" xfId="30002" xr:uid="{B24D7A73-9D3D-4B06-920A-5DA0D55EE7FE}"/>
    <cellStyle name="Percent 3 4 5 2 2 4" xfId="21554" xr:uid="{6C8D1766-1623-4FE3-9A5A-9E4A81EB95A7}"/>
    <cellStyle name="Percent 3 4 5 2 3" xfId="6726" xr:uid="{D286337D-B744-4B87-820D-788836D7E327}"/>
    <cellStyle name="Percent 3 4 5 2 3 2" xfId="15174" xr:uid="{7C178CC2-8685-45B7-984F-8406F7159132}"/>
    <cellStyle name="Percent 3 4 5 2 3 2 2" xfId="32114" xr:uid="{BE39EAE6-CA07-4F2A-966F-D6448C39C495}"/>
    <cellStyle name="Percent 3 4 5 2 3 3" xfId="23666" xr:uid="{416D4A2E-8E6F-41A1-8613-5BDE797AAF2B}"/>
    <cellStyle name="Percent 3 4 5 2 4" xfId="10950" xr:uid="{928115DC-E408-4DE7-A583-95DBCE6BBB7D}"/>
    <cellStyle name="Percent 3 4 5 2 4 2" xfId="27890" xr:uid="{9C62382D-B2B1-47F7-8495-F1311B400104}"/>
    <cellStyle name="Percent 3 4 5 2 5" xfId="19442" xr:uid="{7172C3D7-6D6A-49D8-B439-860CBA847D9E}"/>
    <cellStyle name="Percent 3 4 5 3" xfId="3556" xr:uid="{A984AEB0-3741-4B02-B739-2C484EDE782B}"/>
    <cellStyle name="Percent 3 4 5 3 2" xfId="7782" xr:uid="{915D80D9-EDA2-44D2-828D-8C62C1A1D047}"/>
    <cellStyle name="Percent 3 4 5 3 2 2" xfId="16230" xr:uid="{9EEE2322-0542-4A3F-AD71-6DDAC2D52D17}"/>
    <cellStyle name="Percent 3 4 5 3 2 2 2" xfId="33170" xr:uid="{ACAAAD02-6733-4D05-AAF9-E914DA48A031}"/>
    <cellStyle name="Percent 3 4 5 3 2 3" xfId="24722" xr:uid="{823B3947-28CF-4DF3-9FC2-493CB1F224BB}"/>
    <cellStyle name="Percent 3 4 5 3 3" xfId="12006" xr:uid="{1B7F9285-A9AA-4BD4-9112-FDE79A4FF9FE}"/>
    <cellStyle name="Percent 3 4 5 3 3 2" xfId="28946" xr:uid="{CFA58F63-BD90-4FC4-A966-EE1D4E54E26B}"/>
    <cellStyle name="Percent 3 4 5 3 4" xfId="20498" xr:uid="{C655D7E6-4DFF-4D0D-B8CD-8BD7D609C535}"/>
    <cellStyle name="Percent 3 4 5 4" xfId="5670" xr:uid="{418294E1-4629-43BF-ABE7-53098955C6E2}"/>
    <cellStyle name="Percent 3 4 5 4 2" xfId="14118" xr:uid="{78A0BFF0-0DA7-4B5C-94E4-18BF020A5DED}"/>
    <cellStyle name="Percent 3 4 5 4 2 2" xfId="31058" xr:uid="{598966BC-6882-4D69-ADEB-2072A6D6BB3A}"/>
    <cellStyle name="Percent 3 4 5 4 3" xfId="22610" xr:uid="{D2A79626-64A5-4083-905A-BFB49AE5901D}"/>
    <cellStyle name="Percent 3 4 5 5" xfId="9894" xr:uid="{638A4223-FB4C-4960-BB4D-4BC091A6BD94}"/>
    <cellStyle name="Percent 3 4 5 5 2" xfId="26834" xr:uid="{5846801C-5384-45A9-A31F-8FBDB7478BCB}"/>
    <cellStyle name="Percent 3 4 5 6" xfId="18386" xr:uid="{D4A27481-19E6-42FF-BDCB-386BCD5875AA}"/>
    <cellStyle name="Percent 3 4 6" xfId="1620" xr:uid="{E80CA832-3078-4F8B-91C3-97B859EA035B}"/>
    <cellStyle name="Percent 3 4 6 2" xfId="3732" xr:uid="{B158B6A4-E6A0-464A-A7B6-F36A02BBADC6}"/>
    <cellStyle name="Percent 3 4 6 2 2" xfId="7958" xr:uid="{34398710-B20E-4DF4-A1F1-08C12AB02BA5}"/>
    <cellStyle name="Percent 3 4 6 2 2 2" xfId="16406" xr:uid="{87BD5D2B-2669-4FC1-AC39-3EE3C2193D7C}"/>
    <cellStyle name="Percent 3 4 6 2 2 2 2" xfId="33346" xr:uid="{6626266B-5C8E-4450-9F17-CF540FDA6375}"/>
    <cellStyle name="Percent 3 4 6 2 2 3" xfId="24898" xr:uid="{C4698CA0-8A32-4ED8-9565-E7016A34A8E0}"/>
    <cellStyle name="Percent 3 4 6 2 3" xfId="12182" xr:uid="{D8B76633-0C5C-4159-A239-71F4F43955DE}"/>
    <cellStyle name="Percent 3 4 6 2 3 2" xfId="29122" xr:uid="{C6667B89-DCD4-4262-9D34-16A4EBCE8992}"/>
    <cellStyle name="Percent 3 4 6 2 4" xfId="20674" xr:uid="{D0D118C2-8D53-4005-9B97-6F448EBFECF1}"/>
    <cellStyle name="Percent 3 4 6 3" xfId="5846" xr:uid="{955F9034-5308-490C-B08F-49319D1F5792}"/>
    <cellStyle name="Percent 3 4 6 3 2" xfId="14294" xr:uid="{CF7F2596-AD3B-4B52-91E0-A7B79EE92796}"/>
    <cellStyle name="Percent 3 4 6 3 2 2" xfId="31234" xr:uid="{5D8D3865-A416-4157-9605-46D1C3D549F1}"/>
    <cellStyle name="Percent 3 4 6 3 3" xfId="22786" xr:uid="{AF54ABCA-D602-46A0-9E34-566D0D23C3DB}"/>
    <cellStyle name="Percent 3 4 6 4" xfId="10070" xr:uid="{A7567A6A-E4CB-4D9B-9151-FC5FCAE2891C}"/>
    <cellStyle name="Percent 3 4 6 4 2" xfId="27010" xr:uid="{7C501D96-F4C6-46E3-BDAD-DC78A64405AD}"/>
    <cellStyle name="Percent 3 4 6 5" xfId="18562" xr:uid="{C9198ED7-4A9A-44BE-AD90-11EBC32B58EF}"/>
    <cellStyle name="Percent 3 4 7" xfId="2676" xr:uid="{960710F4-66CC-42A3-915C-201CEA6537AB}"/>
    <cellStyle name="Percent 3 4 7 2" xfId="6902" xr:uid="{359BC31D-B172-44C4-9E2B-66F3A867D5F6}"/>
    <cellStyle name="Percent 3 4 7 2 2" xfId="15350" xr:uid="{A1528E06-A5C3-46D5-B162-A122E95E9FDD}"/>
    <cellStyle name="Percent 3 4 7 2 2 2" xfId="32290" xr:uid="{1908EFDA-8269-4121-A21F-8BE6CC902079}"/>
    <cellStyle name="Percent 3 4 7 2 3" xfId="23842" xr:uid="{930EC316-561E-4A0F-8323-1A30F263B376}"/>
    <cellStyle name="Percent 3 4 7 3" xfId="11126" xr:uid="{F88DF15A-766A-4560-B719-3F3FEEF79C53}"/>
    <cellStyle name="Percent 3 4 7 3 2" xfId="28066" xr:uid="{452D038B-BFBD-466A-8802-CF0BA6777A9B}"/>
    <cellStyle name="Percent 3 4 7 4" xfId="19618" xr:uid="{F3D98A8D-1EFA-43D6-A7B5-B2A4C0C29B76}"/>
    <cellStyle name="Percent 3 4 8" xfId="4789" xr:uid="{BD84767E-0E40-4828-A8B3-7EFEB3AF148D}"/>
    <cellStyle name="Percent 3 4 8 2" xfId="13238" xr:uid="{CE01C0A8-C172-428D-A0C8-FEA592342CCD}"/>
    <cellStyle name="Percent 3 4 8 2 2" xfId="30178" xr:uid="{B345C9E5-26B7-41BF-AFB7-B025A36B420F}"/>
    <cellStyle name="Percent 3 4 8 3" xfId="21730" xr:uid="{32E79F38-429E-4E78-827B-269442BE93AF}"/>
    <cellStyle name="Percent 3 4 9" xfId="9014" xr:uid="{BE4BF7BB-DB2B-408A-93B6-358ABEB274A3}"/>
    <cellStyle name="Percent 3 4 9 2" xfId="25954" xr:uid="{3E258511-4BC3-436F-9B25-BA22A55E4056}"/>
    <cellStyle name="Percent 3 5" xfId="732" xr:uid="{E1C372EA-2F07-4BF5-9657-33B71AFD991B}"/>
    <cellStyle name="Percent 3 5 2" xfId="1084" xr:uid="{BCB0EFFC-1C91-4AAB-A6B5-E4D8CC006676}"/>
    <cellStyle name="Percent 3 5 2 2" xfId="2146" xr:uid="{9568BF0F-FDB9-41DA-9384-DAE12F25005E}"/>
    <cellStyle name="Percent 3 5 2 2 2" xfId="4258" xr:uid="{8E6EA0B6-9F49-492B-B684-2FEFCE764C2D}"/>
    <cellStyle name="Percent 3 5 2 2 2 2" xfId="8484" xr:uid="{CD6B8858-12BF-4F85-8CFD-02E0E3FC383B}"/>
    <cellStyle name="Percent 3 5 2 2 2 2 2" xfId="16932" xr:uid="{BBCE0B55-3301-45DA-B93D-D65092B32EF9}"/>
    <cellStyle name="Percent 3 5 2 2 2 2 2 2" xfId="33872" xr:uid="{AF5105A9-08DB-4F5E-B472-4E918123F368}"/>
    <cellStyle name="Percent 3 5 2 2 2 2 3" xfId="25424" xr:uid="{9F247900-0802-489B-B97E-6BD1F6928469}"/>
    <cellStyle name="Percent 3 5 2 2 2 3" xfId="12708" xr:uid="{AFD86456-182C-4657-B658-5B8C585A9D31}"/>
    <cellStyle name="Percent 3 5 2 2 2 3 2" xfId="29648" xr:uid="{4B3348E8-5CB4-4040-B5DD-57CBF5E0427F}"/>
    <cellStyle name="Percent 3 5 2 2 2 4" xfId="21200" xr:uid="{0545FD02-A7E5-4522-8915-75669485059D}"/>
    <cellStyle name="Percent 3 5 2 2 3" xfId="6372" xr:uid="{000FF97A-81A9-4DA5-8542-02119BF95D09}"/>
    <cellStyle name="Percent 3 5 2 2 3 2" xfId="14820" xr:uid="{CB2A0489-E491-4796-812A-DFFA9BB50EDE}"/>
    <cellStyle name="Percent 3 5 2 2 3 2 2" xfId="31760" xr:uid="{0D186613-EDB3-4C82-8685-623BE8299326}"/>
    <cellStyle name="Percent 3 5 2 2 3 3" xfId="23312" xr:uid="{627E8FAE-097C-482F-9D9F-FF2ADF3BD298}"/>
    <cellStyle name="Percent 3 5 2 2 4" xfId="10596" xr:uid="{4352CF70-BC98-4AD9-82E4-09111B60890F}"/>
    <cellStyle name="Percent 3 5 2 2 4 2" xfId="27536" xr:uid="{F1D98CF1-E990-48D1-944D-2CEB5D9DC2B7}"/>
    <cellStyle name="Percent 3 5 2 2 5" xfId="19088" xr:uid="{AE1281E3-AE1D-4AD0-A8CC-A007328FB92E}"/>
    <cellStyle name="Percent 3 5 2 3" xfId="3202" xr:uid="{A4767EAC-8D6D-4D73-B22F-D59ABB176ED1}"/>
    <cellStyle name="Percent 3 5 2 3 2" xfId="7428" xr:uid="{971DC6D4-8556-4645-8D99-EF0C414767A3}"/>
    <cellStyle name="Percent 3 5 2 3 2 2" xfId="15876" xr:uid="{8A57446B-32F5-4E4A-AEF1-1A5CE91DF4EF}"/>
    <cellStyle name="Percent 3 5 2 3 2 2 2" xfId="32816" xr:uid="{82F0B648-B9BF-484D-B949-85B41364D961}"/>
    <cellStyle name="Percent 3 5 2 3 2 3" xfId="24368" xr:uid="{4A5C6951-5116-4E6E-9B73-D68EA02495DE}"/>
    <cellStyle name="Percent 3 5 2 3 3" xfId="11652" xr:uid="{EE278966-8154-41CC-B59F-FD19EB2E8AD4}"/>
    <cellStyle name="Percent 3 5 2 3 3 2" xfId="28592" xr:uid="{4C1C5A8E-CCBF-491C-BE6D-A50C462B8B98}"/>
    <cellStyle name="Percent 3 5 2 3 4" xfId="20144" xr:uid="{D0C980E1-D926-4883-A7F9-882BDE423A45}"/>
    <cellStyle name="Percent 3 5 2 4" xfId="5316" xr:uid="{1A310149-552D-4851-AADD-1EBF5658827C}"/>
    <cellStyle name="Percent 3 5 2 4 2" xfId="13764" xr:uid="{36CC2E9F-DFB0-4707-AB9A-7F21054FA1C9}"/>
    <cellStyle name="Percent 3 5 2 4 2 2" xfId="30704" xr:uid="{4F090602-C08C-4BE5-9924-AB2517451753}"/>
    <cellStyle name="Percent 3 5 2 4 3" xfId="22256" xr:uid="{C3F2D044-FF51-48F3-BFB3-C39FA2222DC8}"/>
    <cellStyle name="Percent 3 5 2 5" xfId="9540" xr:uid="{646D2CAB-BB48-4413-84B5-53771E72540A}"/>
    <cellStyle name="Percent 3 5 2 5 2" xfId="26480" xr:uid="{A5D85416-22E7-49DB-84F4-D23887294083}"/>
    <cellStyle name="Percent 3 5 2 6" xfId="18032" xr:uid="{B0173559-B938-4B23-8AC7-9414CE47E083}"/>
    <cellStyle name="Percent 3 5 3" xfId="1794" xr:uid="{646E500A-7BEE-4BF0-B177-73BDBA128884}"/>
    <cellStyle name="Percent 3 5 3 2" xfId="3906" xr:uid="{9F7A7A05-EA88-4252-85A0-2C44E6CF4D23}"/>
    <cellStyle name="Percent 3 5 3 2 2" xfId="8132" xr:uid="{72A69E71-B65A-42EB-927A-408C52D7B5B5}"/>
    <cellStyle name="Percent 3 5 3 2 2 2" xfId="16580" xr:uid="{07951D2E-4B64-43B4-AD49-924133BD7035}"/>
    <cellStyle name="Percent 3 5 3 2 2 2 2" xfId="33520" xr:uid="{E3B878B4-D56C-4B55-967B-32B4E2625ACB}"/>
    <cellStyle name="Percent 3 5 3 2 2 3" xfId="25072" xr:uid="{53F88ABC-4DFE-4819-AD7F-BC0D471A94E2}"/>
    <cellStyle name="Percent 3 5 3 2 3" xfId="12356" xr:uid="{E5702747-CF96-462E-A429-6E8BE76A4B40}"/>
    <cellStyle name="Percent 3 5 3 2 3 2" xfId="29296" xr:uid="{EA7E66D1-7EDD-4DDA-ABCE-1438D4FF4CAD}"/>
    <cellStyle name="Percent 3 5 3 2 4" xfId="20848" xr:uid="{3014F876-C257-4043-89E8-04515A22FF92}"/>
    <cellStyle name="Percent 3 5 3 3" xfId="6020" xr:uid="{66ED526E-8F17-4FA8-A1F1-ABFB86E15703}"/>
    <cellStyle name="Percent 3 5 3 3 2" xfId="14468" xr:uid="{F53695CA-E039-456F-9D4A-741A94F617C9}"/>
    <cellStyle name="Percent 3 5 3 3 2 2" xfId="31408" xr:uid="{71B95BB0-A3B6-428F-83DE-337FF69BE0A6}"/>
    <cellStyle name="Percent 3 5 3 3 3" xfId="22960" xr:uid="{DF475EA1-CB5F-46F4-A666-BA5B1E1295A1}"/>
    <cellStyle name="Percent 3 5 3 4" xfId="10244" xr:uid="{AE19A9B9-BC66-4A80-B98C-3F5B03786215}"/>
    <cellStyle name="Percent 3 5 3 4 2" xfId="27184" xr:uid="{1F8A4BF0-C3F5-4E42-9B75-E36C9B06BC01}"/>
    <cellStyle name="Percent 3 5 3 5" xfId="18736" xr:uid="{9ADEE4BF-9B09-4169-BFBC-069922FCB135}"/>
    <cellStyle name="Percent 3 5 4" xfId="2850" xr:uid="{BAF58E86-6DBA-4662-8E23-3BFAB6A39194}"/>
    <cellStyle name="Percent 3 5 4 2" xfId="7076" xr:uid="{D73B526B-D3A0-4AFC-9802-9B6D486D7518}"/>
    <cellStyle name="Percent 3 5 4 2 2" xfId="15524" xr:uid="{65E6A3CC-667B-4FEB-804B-1B6DCBA85A7B}"/>
    <cellStyle name="Percent 3 5 4 2 2 2" xfId="32464" xr:uid="{FE72D1E1-30DB-4E07-B0CB-A919EDF3D6D7}"/>
    <cellStyle name="Percent 3 5 4 2 3" xfId="24016" xr:uid="{504D4202-5B9F-432F-B47E-B35AE700C193}"/>
    <cellStyle name="Percent 3 5 4 3" xfId="11300" xr:uid="{A77D4594-DACF-40D3-8739-C726655417FB}"/>
    <cellStyle name="Percent 3 5 4 3 2" xfId="28240" xr:uid="{DB55342F-624C-48A7-B697-67B2E5FBBA0B}"/>
    <cellStyle name="Percent 3 5 4 4" xfId="19792" xr:uid="{CFB5EF42-7B5D-436C-A036-6CF7978C0B0F}"/>
    <cellStyle name="Percent 3 5 5" xfId="4964" xr:uid="{76E973FB-773D-424D-9B6B-444AFADF8E00}"/>
    <cellStyle name="Percent 3 5 5 2" xfId="13412" xr:uid="{331FF6D0-1C37-4C84-ABB7-51931CC9E1E7}"/>
    <cellStyle name="Percent 3 5 5 2 2" xfId="30352" xr:uid="{A9381EF7-AD22-4431-98B9-F1EEF6A0CFC7}"/>
    <cellStyle name="Percent 3 5 5 3" xfId="21904" xr:uid="{A78A9E37-8B8F-4855-B5AE-55E5C918BBAD}"/>
    <cellStyle name="Percent 3 5 6" xfId="9188" xr:uid="{E9E033B8-2411-4765-ABB1-B50215C096B9}"/>
    <cellStyle name="Percent 3 5 6 2" xfId="26128" xr:uid="{92AF02AC-2BFD-4C4F-A479-0FB76D8E5186}"/>
    <cellStyle name="Percent 3 5 7" xfId="17680" xr:uid="{CF1F5820-CC50-4AA4-9309-46C174154D85}"/>
    <cellStyle name="Percent 3 6" xfId="908" xr:uid="{62D01C7F-DC75-414F-890E-45DD0C1FDD43}"/>
    <cellStyle name="Percent 3 6 2" xfId="1970" xr:uid="{95141709-E80C-4F2E-B732-118735C4EC54}"/>
    <cellStyle name="Percent 3 6 2 2" xfId="4082" xr:uid="{7C68244A-679D-4B67-8CA4-CA6BE2D46CC5}"/>
    <cellStyle name="Percent 3 6 2 2 2" xfId="8308" xr:uid="{36AEC0DD-62BA-454B-B48B-5F908F83A3BA}"/>
    <cellStyle name="Percent 3 6 2 2 2 2" xfId="16756" xr:uid="{84FD7EF4-6A21-497B-B54E-8FC174F476B8}"/>
    <cellStyle name="Percent 3 6 2 2 2 2 2" xfId="33696" xr:uid="{74FCAE23-C557-4B21-81A1-5AB7721E7591}"/>
    <cellStyle name="Percent 3 6 2 2 2 3" xfId="25248" xr:uid="{ED0DE589-EC53-4E96-B165-9D16032D4AF1}"/>
    <cellStyle name="Percent 3 6 2 2 3" xfId="12532" xr:uid="{A2F88C0B-CD95-4D08-AF28-90ECCB02D0B7}"/>
    <cellStyle name="Percent 3 6 2 2 3 2" xfId="29472" xr:uid="{1C1DA54E-D984-444A-B383-444A91A126CA}"/>
    <cellStyle name="Percent 3 6 2 2 4" xfId="21024" xr:uid="{0AF4B577-9487-4B9A-BBBC-53E249B63D47}"/>
    <cellStyle name="Percent 3 6 2 3" xfId="6196" xr:uid="{79B65EF7-5888-45A4-B3B4-087EE2E60F40}"/>
    <cellStyle name="Percent 3 6 2 3 2" xfId="14644" xr:uid="{DF9799B5-D0B6-4CEA-AAE5-CA951CB7A295}"/>
    <cellStyle name="Percent 3 6 2 3 2 2" xfId="31584" xr:uid="{721FD02D-B9BD-4B7F-A94E-7A88C6AFE362}"/>
    <cellStyle name="Percent 3 6 2 3 3" xfId="23136" xr:uid="{BBDA707D-672B-45BE-AE53-2B56BCCCFBC7}"/>
    <cellStyle name="Percent 3 6 2 4" xfId="10420" xr:uid="{96C33771-4E4C-49E9-8B36-0C32C19246C3}"/>
    <cellStyle name="Percent 3 6 2 4 2" xfId="27360" xr:uid="{D8DFEDA4-BD22-4B59-B5C1-A22A71BF9DE3}"/>
    <cellStyle name="Percent 3 6 2 5" xfId="18912" xr:uid="{CAEA5F5F-8634-4D26-A46C-DF75BED6DEE3}"/>
    <cellStyle name="Percent 3 6 3" xfId="3026" xr:uid="{076F7D4E-F771-44E7-95BA-80F15A6B013B}"/>
    <cellStyle name="Percent 3 6 3 2" xfId="7252" xr:uid="{0EFE1A9B-EEBF-4B8F-8887-E3E413123BD4}"/>
    <cellStyle name="Percent 3 6 3 2 2" xfId="15700" xr:uid="{1E299921-275F-44F8-935F-03E60F8E862B}"/>
    <cellStyle name="Percent 3 6 3 2 2 2" xfId="32640" xr:uid="{AE372B75-93A4-42CA-B753-DA09C60F21C2}"/>
    <cellStyle name="Percent 3 6 3 2 3" xfId="24192" xr:uid="{A253F94F-B2CE-464C-A1F2-0F1218D1DE06}"/>
    <cellStyle name="Percent 3 6 3 3" xfId="11476" xr:uid="{12A8E396-DFAB-4BA8-AE7B-7A71162697C0}"/>
    <cellStyle name="Percent 3 6 3 3 2" xfId="28416" xr:uid="{8E3FB9B1-6834-4EF4-8AA2-1ADC84A4F197}"/>
    <cellStyle name="Percent 3 6 3 4" xfId="19968" xr:uid="{FD56CE33-49A7-4D00-A6BE-C6831CE71EE4}"/>
    <cellStyle name="Percent 3 6 4" xfId="5140" xr:uid="{BFEEE73C-8DDA-499F-87D1-476741EBE55E}"/>
    <cellStyle name="Percent 3 6 4 2" xfId="13588" xr:uid="{835F745E-8E89-4425-9ED4-35064F022651}"/>
    <cellStyle name="Percent 3 6 4 2 2" xfId="30528" xr:uid="{489E68A9-6A70-4291-ACCC-EF7DD8567079}"/>
    <cellStyle name="Percent 3 6 4 3" xfId="22080" xr:uid="{19CAB9FB-5895-45F2-8ABC-599D64F8E684}"/>
    <cellStyle name="Percent 3 6 5" xfId="9364" xr:uid="{6F8831BF-6644-4B21-8F47-8862ABCC6F72}"/>
    <cellStyle name="Percent 3 6 5 2" xfId="26304" xr:uid="{D295D902-21FC-45BD-8908-180D75464900}"/>
    <cellStyle name="Percent 3 6 6" xfId="17856" xr:uid="{48926C61-EE34-4147-88F4-83FCD44E1197}"/>
    <cellStyle name="Percent 3 7" xfId="1260" xr:uid="{E1E50DF4-1C7E-4AD8-932A-9CD674E73074}"/>
    <cellStyle name="Percent 3 7 2" xfId="2322" xr:uid="{EB810ACE-CC0F-4E99-B71B-B88AAF6FAE3B}"/>
    <cellStyle name="Percent 3 7 2 2" xfId="4434" xr:uid="{A9AB297B-E8F5-4FCA-8EEB-97D01912A6E2}"/>
    <cellStyle name="Percent 3 7 2 2 2" xfId="8660" xr:uid="{2DB2742D-90E5-4FBA-ABAB-49B6ED46C245}"/>
    <cellStyle name="Percent 3 7 2 2 2 2" xfId="17108" xr:uid="{15DA9172-B8D9-4BDB-A888-A4B53B8C0F37}"/>
    <cellStyle name="Percent 3 7 2 2 2 2 2" xfId="34048" xr:uid="{BBEC453B-6F97-49BC-9E12-D9F2B50DA5C3}"/>
    <cellStyle name="Percent 3 7 2 2 2 3" xfId="25600" xr:uid="{779176E0-E6DA-4D12-890B-EFC847410BF0}"/>
    <cellStyle name="Percent 3 7 2 2 3" xfId="12884" xr:uid="{EBAAE842-D186-4B3A-B7EC-CEDC8D531A26}"/>
    <cellStyle name="Percent 3 7 2 2 3 2" xfId="29824" xr:uid="{6D823BDC-8331-415F-87D7-10742A7C5643}"/>
    <cellStyle name="Percent 3 7 2 2 4" xfId="21376" xr:uid="{E75DB1B2-2E32-42C5-969B-DD69C30C108E}"/>
    <cellStyle name="Percent 3 7 2 3" xfId="6548" xr:uid="{62FE64AE-090C-4989-8536-EDC7C2B80724}"/>
    <cellStyle name="Percent 3 7 2 3 2" xfId="14996" xr:uid="{44CA7473-24C7-4BF5-9D95-39AB384EB32A}"/>
    <cellStyle name="Percent 3 7 2 3 2 2" xfId="31936" xr:uid="{E27D0B3C-22C1-4AD2-8060-9912E9E0B288}"/>
    <cellStyle name="Percent 3 7 2 3 3" xfId="23488" xr:uid="{7E57CC02-5D2A-4E5E-9FA0-B368B1682D5C}"/>
    <cellStyle name="Percent 3 7 2 4" xfId="10772" xr:uid="{F5B83279-18B2-42E8-B2D0-3C95348C1EA9}"/>
    <cellStyle name="Percent 3 7 2 4 2" xfId="27712" xr:uid="{67A27767-8CBF-432E-8230-7C8A2C80B8F0}"/>
    <cellStyle name="Percent 3 7 2 5" xfId="19264" xr:uid="{E3E54A19-BDBB-4383-BC18-63B9DCDBA7C0}"/>
    <cellStyle name="Percent 3 7 3" xfId="3378" xr:uid="{6AFE9418-20E9-498B-8D63-6E214C9AFF5F}"/>
    <cellStyle name="Percent 3 7 3 2" xfId="7604" xr:uid="{061469BB-3D5A-419A-80FE-60808F8EC8B0}"/>
    <cellStyle name="Percent 3 7 3 2 2" xfId="16052" xr:uid="{5FE4A8AE-B5A5-44A2-B039-F3D9AEF6A8D9}"/>
    <cellStyle name="Percent 3 7 3 2 2 2" xfId="32992" xr:uid="{00B5AD31-26C4-40C7-ADF8-E12AA4BFF123}"/>
    <cellStyle name="Percent 3 7 3 2 3" xfId="24544" xr:uid="{B33905FA-6D42-4CB3-8BCF-C9644B7F706C}"/>
    <cellStyle name="Percent 3 7 3 3" xfId="11828" xr:uid="{354CBA1D-0E7C-4189-8251-396201B2A8B4}"/>
    <cellStyle name="Percent 3 7 3 3 2" xfId="28768" xr:uid="{526B1C38-C50A-4E10-A4D3-E8E8853F23AD}"/>
    <cellStyle name="Percent 3 7 3 4" xfId="20320" xr:uid="{841DEE61-C9E3-457B-9502-C9F5C5D209DC}"/>
    <cellStyle name="Percent 3 7 4" xfId="5492" xr:uid="{03B772CE-E459-4065-80BC-E6734F66F5C9}"/>
    <cellStyle name="Percent 3 7 4 2" xfId="13940" xr:uid="{F8F33715-D9A8-4845-B183-E2E92F43E89F}"/>
    <cellStyle name="Percent 3 7 4 2 2" xfId="30880" xr:uid="{46DC78AE-C03B-4DA5-8E7A-DE41B94141BC}"/>
    <cellStyle name="Percent 3 7 4 3" xfId="22432" xr:uid="{47D20535-18F4-4839-BE84-B1F3B38B1B05}"/>
    <cellStyle name="Percent 3 7 5" xfId="9716" xr:uid="{5E03FC28-0BFA-42E6-BB1F-79E402E21D8A}"/>
    <cellStyle name="Percent 3 7 5 2" xfId="26656" xr:uid="{0F5DDC54-CB86-478A-9FF1-A9A036938D2C}"/>
    <cellStyle name="Percent 3 7 6" xfId="18208" xr:uid="{C3E76DC2-0E83-4893-8279-09B88CD0C94A}"/>
    <cellStyle name="Percent 3 8" xfId="1442" xr:uid="{A81FE035-BCDA-4C4E-9130-FD6FBFA4DFCA}"/>
    <cellStyle name="Percent 3 8 2" xfId="2498" xr:uid="{A66CA453-38D3-45DE-9622-D8514DFF4DAE}"/>
    <cellStyle name="Percent 3 8 2 2" xfId="4610" xr:uid="{24324488-C36D-42C9-85F4-87BA42734E75}"/>
    <cellStyle name="Percent 3 8 2 2 2" xfId="8836" xr:uid="{33DAE78E-326E-48BF-839F-CE684E96DFB7}"/>
    <cellStyle name="Percent 3 8 2 2 2 2" xfId="17284" xr:uid="{64FB12C4-F86E-40D0-A846-0C0CEB2A95BE}"/>
    <cellStyle name="Percent 3 8 2 2 2 2 2" xfId="34224" xr:uid="{4BE3D585-E508-4EE7-9E58-FC26C05E047E}"/>
    <cellStyle name="Percent 3 8 2 2 2 3" xfId="25776" xr:uid="{5E3FA9D5-DFB3-42D0-93DB-8AD3D35D1C2C}"/>
    <cellStyle name="Percent 3 8 2 2 3" xfId="13060" xr:uid="{56AE38FF-99A6-41F4-BA9A-2A245E7A0EFE}"/>
    <cellStyle name="Percent 3 8 2 2 3 2" xfId="30000" xr:uid="{937C2C1E-D0C2-48B5-9845-F62E51215F9D}"/>
    <cellStyle name="Percent 3 8 2 2 4" xfId="21552" xr:uid="{D1FD5AF5-889C-4A5E-B09F-D0742E075B29}"/>
    <cellStyle name="Percent 3 8 2 3" xfId="6724" xr:uid="{9528A69C-1857-45D0-BB1F-48D32B8F0574}"/>
    <cellStyle name="Percent 3 8 2 3 2" xfId="15172" xr:uid="{FC339F5E-4C63-4AA8-81AC-7A9B15339E80}"/>
    <cellStyle name="Percent 3 8 2 3 2 2" xfId="32112" xr:uid="{AFE43FD3-FFE3-4F0D-A779-61244148D1B4}"/>
    <cellStyle name="Percent 3 8 2 3 3" xfId="23664" xr:uid="{9C6956C5-5DA5-440F-BEDA-35E18B698CD8}"/>
    <cellStyle name="Percent 3 8 2 4" xfId="10948" xr:uid="{A07A332E-A198-4B70-99EE-B158B0B0613D}"/>
    <cellStyle name="Percent 3 8 2 4 2" xfId="27888" xr:uid="{48360D06-DBD0-4AA1-8EA5-DB4200106AF2}"/>
    <cellStyle name="Percent 3 8 2 5" xfId="19440" xr:uid="{FF2E3538-A8D2-4DD2-828A-8B3053BE4436}"/>
    <cellStyle name="Percent 3 8 3" xfId="3554" xr:uid="{5FD5D9E1-F0D6-4E11-BAA0-2DFA1AC94CBC}"/>
    <cellStyle name="Percent 3 8 3 2" xfId="7780" xr:uid="{93F66BDE-604D-4B8B-AFC9-94CA64CC1ABE}"/>
    <cellStyle name="Percent 3 8 3 2 2" xfId="16228" xr:uid="{9C6F09E7-1078-47CC-B04F-CDC3816D88A8}"/>
    <cellStyle name="Percent 3 8 3 2 2 2" xfId="33168" xr:uid="{E7344B79-A46A-4E37-9405-E483BF522353}"/>
    <cellStyle name="Percent 3 8 3 2 3" xfId="24720" xr:uid="{0BE202AB-4667-4F7D-927A-F458C1593A1A}"/>
    <cellStyle name="Percent 3 8 3 3" xfId="12004" xr:uid="{D14B6E2C-25F0-45EA-9CD9-8B2AB03393A6}"/>
    <cellStyle name="Percent 3 8 3 3 2" xfId="28944" xr:uid="{1C1DFD5C-25C9-43E9-89BE-B26A9C63F5B5}"/>
    <cellStyle name="Percent 3 8 3 4" xfId="20496" xr:uid="{CA07937F-4DF9-4384-9EB5-88DCA1CC8017}"/>
    <cellStyle name="Percent 3 8 4" xfId="5668" xr:uid="{39F5C1FB-0BE7-4F6D-BAAE-BDE0EDEFEE12}"/>
    <cellStyle name="Percent 3 8 4 2" xfId="14116" xr:uid="{58E4E0B0-633C-4423-A100-83E875CDA5F2}"/>
    <cellStyle name="Percent 3 8 4 2 2" xfId="31056" xr:uid="{8ADA1CD3-AB80-4320-87CB-7A30E61069C0}"/>
    <cellStyle name="Percent 3 8 4 3" xfId="22608" xr:uid="{C46CC2F6-81B8-45E2-91D1-762C8585F4DC}"/>
    <cellStyle name="Percent 3 8 5" xfId="9892" xr:uid="{C76D5D69-2D9C-4CC6-9F48-CAF2B972F541}"/>
    <cellStyle name="Percent 3 8 5 2" xfId="26832" xr:uid="{7E8FF6CA-2F04-447D-AD4B-933ECC971D37}"/>
    <cellStyle name="Percent 3 8 6" xfId="18384" xr:uid="{B9298F3D-FC1C-4446-A0C4-2AE7BF5CA9BF}"/>
    <cellStyle name="Percent 3 9" xfId="1618" xr:uid="{8F2567CA-F087-417D-A212-AD55E762C3D1}"/>
    <cellStyle name="Percent 3 9 2" xfId="3730" xr:uid="{68A4EAFA-67C7-46F7-8752-C0C6B5236774}"/>
    <cellStyle name="Percent 3 9 2 2" xfId="7956" xr:uid="{FCE3314E-7EE5-4E1C-A928-71F92A63B355}"/>
    <cellStyle name="Percent 3 9 2 2 2" xfId="16404" xr:uid="{2A932D63-2FC8-4297-A35A-3991624112B2}"/>
    <cellStyle name="Percent 3 9 2 2 2 2" xfId="33344" xr:uid="{BF731368-9973-44E8-8AC3-7593B49D94C1}"/>
    <cellStyle name="Percent 3 9 2 2 3" xfId="24896" xr:uid="{62B1DDA9-31C3-4DDF-9B88-1846C72293FB}"/>
    <cellStyle name="Percent 3 9 2 3" xfId="12180" xr:uid="{024FFE34-789B-4AF4-AA92-F0A74B978CCF}"/>
    <cellStyle name="Percent 3 9 2 3 2" xfId="29120" xr:uid="{BD8158F4-E094-4B0B-9FE6-F29615F7DEE8}"/>
    <cellStyle name="Percent 3 9 2 4" xfId="20672" xr:uid="{66B58BE1-6599-46DD-9686-22AED99FAD07}"/>
    <cellStyle name="Percent 3 9 3" xfId="5844" xr:uid="{B36784FF-08BF-497E-802B-9DF6CDD1C600}"/>
    <cellStyle name="Percent 3 9 3 2" xfId="14292" xr:uid="{F495D647-2F6B-484D-AA19-A1EA9FDC37B7}"/>
    <cellStyle name="Percent 3 9 3 2 2" xfId="31232" xr:uid="{058FEA84-6C1C-4F80-8F84-5DC559C00F79}"/>
    <cellStyle name="Percent 3 9 3 3" xfId="22784" xr:uid="{C190822A-386D-4291-AA0C-1259A6F79816}"/>
    <cellStyle name="Percent 3 9 4" xfId="10068" xr:uid="{54DA09C6-7D7C-4863-8606-D7BDBA3D462E}"/>
    <cellStyle name="Percent 3 9 4 2" xfId="27008" xr:uid="{B0EE046C-AC04-4ACC-86E3-759C16B776B0}"/>
    <cellStyle name="Percent 3 9 5" xfId="18560" xr:uid="{D5975226-CD25-4172-B6C3-74A5EF47320C}"/>
    <cellStyle name="Percent 4" xfId="472" xr:uid="{283A949E-34C6-428E-8A1E-7D0FC1EBCC04}"/>
    <cellStyle name="Percent 4 2" xfId="473" xr:uid="{9BAE21F9-7602-4DCB-A425-959A186BABDA}"/>
    <cellStyle name="Percent 4 3" xfId="474" xr:uid="{B919D843-3975-4259-B541-2B70A58D83EA}"/>
    <cellStyle name="Percent 5" xfId="475" xr:uid="{1E380B4D-3694-4033-BDB4-F451E373F177}"/>
    <cellStyle name="Percent 5 2" xfId="476" xr:uid="{A9720484-AA2C-4342-84BB-2922413717F3}"/>
    <cellStyle name="Percent 5 3" xfId="477" xr:uid="{1763E7BA-8BC6-44C1-B53F-56DB6BE80F9A}"/>
    <cellStyle name="Percent 6" xfId="478" xr:uid="{8599897A-7D45-417E-9B22-93C1C93DAE51}"/>
    <cellStyle name="Percent 6 2" xfId="479" xr:uid="{2BB075E2-92CE-4022-80B7-8D6AE423A835}"/>
    <cellStyle name="Percent 6 3" xfId="480" xr:uid="{BD99134F-ADC6-4D11-867B-D90C4122B7C9}"/>
    <cellStyle name="Percent 7" xfId="481" xr:uid="{DDD8E85D-1B10-48C3-AD0E-EF3ED1E75680}"/>
    <cellStyle name="Percent 7 2" xfId="482" xr:uid="{925263BB-811D-4228-8CEC-377AF6974416}"/>
    <cellStyle name="Percent 7 3" xfId="483" xr:uid="{F4D9F16F-06B8-4D86-A8A2-5E66787370B8}"/>
    <cellStyle name="Percent 7 4" xfId="484" xr:uid="{8B5BD166-80F2-4C45-BBF1-6E7F602C9CF7}"/>
    <cellStyle name="Percent 8" xfId="485" xr:uid="{BA1F631D-AAF6-42C9-95E8-A01CFA8E8A09}"/>
    <cellStyle name="Percent 8 10" xfId="1621" xr:uid="{AB3BEA5F-4457-491E-8C91-6B96C29DDEA8}"/>
    <cellStyle name="Percent 8 10 2" xfId="3733" xr:uid="{17B4A139-173D-4E6B-A084-284EFB9D1FDE}"/>
    <cellStyle name="Percent 8 10 2 2" xfId="7959" xr:uid="{B2CAB44B-F696-4B24-A456-08E59E270720}"/>
    <cellStyle name="Percent 8 10 2 2 2" xfId="16407" xr:uid="{F30377DB-58FE-41D4-A293-7597E95BD68E}"/>
    <cellStyle name="Percent 8 10 2 2 2 2" xfId="33347" xr:uid="{90327CF2-CE2F-4EE9-8F25-220532D01A1E}"/>
    <cellStyle name="Percent 8 10 2 2 3" xfId="24899" xr:uid="{061D7844-C589-4707-85C2-1F21527AA9DE}"/>
    <cellStyle name="Percent 8 10 2 3" xfId="12183" xr:uid="{1F3C5F5D-C1A6-4B7F-9BA4-167F4BD77CDA}"/>
    <cellStyle name="Percent 8 10 2 3 2" xfId="29123" xr:uid="{6ACA2875-6347-4B9D-824B-DAB3500BA52D}"/>
    <cellStyle name="Percent 8 10 2 4" xfId="20675" xr:uid="{162087DD-D56F-46A5-B8C9-F30D5095D3C5}"/>
    <cellStyle name="Percent 8 10 3" xfId="5847" xr:uid="{A5AA885C-85F7-4DC6-B98F-BEB1F22894DC}"/>
    <cellStyle name="Percent 8 10 3 2" xfId="14295" xr:uid="{319B277D-61BC-44CD-99AB-A8A66875C246}"/>
    <cellStyle name="Percent 8 10 3 2 2" xfId="31235" xr:uid="{E5EEF27D-50FD-40B6-91B2-19B50B7D153A}"/>
    <cellStyle name="Percent 8 10 3 3" xfId="22787" xr:uid="{0FF85CBD-2F84-4B1A-BAF7-E32207EA26F0}"/>
    <cellStyle name="Percent 8 10 4" xfId="10071" xr:uid="{DE19652B-546A-412A-9E25-4BD54A1CDA6E}"/>
    <cellStyle name="Percent 8 10 4 2" xfId="27011" xr:uid="{3010EC54-CF88-4E2B-B00F-7CAE85FAD8C5}"/>
    <cellStyle name="Percent 8 10 5" xfId="18563" xr:uid="{3961B648-67FD-4CCE-8786-E34AB370EF70}"/>
    <cellStyle name="Percent 8 11" xfId="2677" xr:uid="{7C813756-F71D-4B3D-BF88-F55E2F6754A8}"/>
    <cellStyle name="Percent 8 11 2" xfId="6903" xr:uid="{4C49FB50-5276-49CD-AD87-27E86B5F8F24}"/>
    <cellStyle name="Percent 8 11 2 2" xfId="15351" xr:uid="{B7AAE7CA-18D9-4A82-82BF-F882DB8B88B4}"/>
    <cellStyle name="Percent 8 11 2 2 2" xfId="32291" xr:uid="{DC318DBC-5D12-4A41-86A2-98AC94E76A60}"/>
    <cellStyle name="Percent 8 11 2 3" xfId="23843" xr:uid="{81BDBF0C-FA2F-4B25-A5C6-EB4822909DAA}"/>
    <cellStyle name="Percent 8 11 3" xfId="11127" xr:uid="{CB7A6AE3-3634-4971-92AC-D6436E125CC7}"/>
    <cellStyle name="Percent 8 11 3 2" xfId="28067" xr:uid="{86764B60-8477-4F03-B373-5605A0FA4AF2}"/>
    <cellStyle name="Percent 8 11 4" xfId="19619" xr:uid="{3FF80013-91B9-4D30-8113-676216AB9BFA}"/>
    <cellStyle name="Percent 8 12" xfId="4790" xr:uid="{9CB30A62-E579-4272-8998-77EAFF8E96A7}"/>
    <cellStyle name="Percent 8 12 2" xfId="13239" xr:uid="{60B997E6-9C9A-4E1A-BAF7-944FE8F69AF0}"/>
    <cellStyle name="Percent 8 12 2 2" xfId="30179" xr:uid="{6F2B4C94-4B39-4C8C-96DB-01C7D445C6AF}"/>
    <cellStyle name="Percent 8 12 3" xfId="21731" xr:uid="{88BF5B34-8462-4939-B76F-A3930D67E628}"/>
    <cellStyle name="Percent 8 13" xfId="9015" xr:uid="{D217BC1F-68AC-4595-B7BA-492F729779F7}"/>
    <cellStyle name="Percent 8 13 2" xfId="25955" xr:uid="{F24CEF0C-9129-4F56-9BAF-521BEE9D9E1C}"/>
    <cellStyle name="Percent 8 14" xfId="17507" xr:uid="{5E9BC2B2-27F0-46F8-A0BC-9D45FDD31EF7}"/>
    <cellStyle name="Percent 8 2" xfId="486" xr:uid="{0CB02EB9-864A-4E36-979A-24BF8C18BE48}"/>
    <cellStyle name="Percent 8 2 10" xfId="4791" xr:uid="{24AA2FC0-34F8-4B96-9265-63BBC0E01B70}"/>
    <cellStyle name="Percent 8 2 10 2" xfId="13240" xr:uid="{7EFD2355-68C1-4095-8F64-37E2095D93A9}"/>
    <cellStyle name="Percent 8 2 10 2 2" xfId="30180" xr:uid="{65E12015-80C2-47CD-B3EB-F196BCEAB7CB}"/>
    <cellStyle name="Percent 8 2 10 3" xfId="21732" xr:uid="{7C28482C-D2A0-4F6A-A452-E9BE3535DD41}"/>
    <cellStyle name="Percent 8 2 11" xfId="9016" xr:uid="{8DC4E061-34CB-44DC-8452-AF8C833DCC48}"/>
    <cellStyle name="Percent 8 2 11 2" xfId="25956" xr:uid="{B8744B7D-D864-40FD-AEE3-6C7ED415ABE9}"/>
    <cellStyle name="Percent 8 2 12" xfId="17508" xr:uid="{26B9E1DD-9CC7-4D0D-AFCC-22D88D1149B4}"/>
    <cellStyle name="Percent 8 2 2" xfId="487" xr:uid="{1D1FAAF2-40A9-4DB6-909C-F8EDF2E72D2E}"/>
    <cellStyle name="Percent 8 2 2 10" xfId="17509" xr:uid="{16E023F5-F115-4C65-8109-CBEC4B542925}"/>
    <cellStyle name="Percent 8 2 2 2" xfId="737" xr:uid="{4741F1C9-64FD-4B6A-A185-2B1B4298E54D}"/>
    <cellStyle name="Percent 8 2 2 2 2" xfId="1089" xr:uid="{8C16C936-3408-4043-AE2F-A1C6B630A373}"/>
    <cellStyle name="Percent 8 2 2 2 2 2" xfId="2151" xr:uid="{984810FD-2403-455E-B940-CE9300E9C2E0}"/>
    <cellStyle name="Percent 8 2 2 2 2 2 2" xfId="4263" xr:uid="{E8979482-8F1F-4064-B1E1-9442F5252FF7}"/>
    <cellStyle name="Percent 8 2 2 2 2 2 2 2" xfId="8489" xr:uid="{0AD9B746-C717-4D91-A873-C804DD306986}"/>
    <cellStyle name="Percent 8 2 2 2 2 2 2 2 2" xfId="16937" xr:uid="{1420B0AF-743A-416E-9D33-CF4BC2F5D808}"/>
    <cellStyle name="Percent 8 2 2 2 2 2 2 2 2 2" xfId="33877" xr:uid="{FA326091-88D0-4F1A-8DCF-F269C50610BC}"/>
    <cellStyle name="Percent 8 2 2 2 2 2 2 2 3" xfId="25429" xr:uid="{BE10145E-DA99-4EC5-9DC6-AC8FB6CB4E58}"/>
    <cellStyle name="Percent 8 2 2 2 2 2 2 3" xfId="12713" xr:uid="{859791A2-AC71-40E7-9522-D45798F08946}"/>
    <cellStyle name="Percent 8 2 2 2 2 2 2 3 2" xfId="29653" xr:uid="{FCD77EAA-7564-4E3A-90C3-98F3327A9D8C}"/>
    <cellStyle name="Percent 8 2 2 2 2 2 2 4" xfId="21205" xr:uid="{53C3400A-64C9-4738-A86C-F90ADD263758}"/>
    <cellStyle name="Percent 8 2 2 2 2 2 3" xfId="6377" xr:uid="{34C7131D-27D0-48F7-8952-B995E5CE5ECB}"/>
    <cellStyle name="Percent 8 2 2 2 2 2 3 2" xfId="14825" xr:uid="{3D62B927-B562-4A1B-99F9-4FE213D4A77D}"/>
    <cellStyle name="Percent 8 2 2 2 2 2 3 2 2" xfId="31765" xr:uid="{5600BCC2-67FE-4F5C-8DA7-3C8CF2179F78}"/>
    <cellStyle name="Percent 8 2 2 2 2 2 3 3" xfId="23317" xr:uid="{C5922448-62FC-4617-A1DB-C4A97870C4AE}"/>
    <cellStyle name="Percent 8 2 2 2 2 2 4" xfId="10601" xr:uid="{1C43E38D-1186-40E5-9A03-5A0F06301425}"/>
    <cellStyle name="Percent 8 2 2 2 2 2 4 2" xfId="27541" xr:uid="{A03FC505-1953-48D3-A940-87C365B61B1C}"/>
    <cellStyle name="Percent 8 2 2 2 2 2 5" xfId="19093" xr:uid="{F09AA7BD-ED90-4C10-BE26-7DCBC7F73E2E}"/>
    <cellStyle name="Percent 8 2 2 2 2 3" xfId="3207" xr:uid="{EEAA73FE-4D8B-483B-B85C-AE8C65A7C671}"/>
    <cellStyle name="Percent 8 2 2 2 2 3 2" xfId="7433" xr:uid="{46321218-C497-4C51-815B-B628845743EE}"/>
    <cellStyle name="Percent 8 2 2 2 2 3 2 2" xfId="15881" xr:uid="{92CDC0BE-6207-423C-A3AD-EB1792ACF024}"/>
    <cellStyle name="Percent 8 2 2 2 2 3 2 2 2" xfId="32821" xr:uid="{F4D32E72-45FB-4267-91FA-CF32897F5C52}"/>
    <cellStyle name="Percent 8 2 2 2 2 3 2 3" xfId="24373" xr:uid="{5D0A3CF2-79BB-4971-8B13-933C0440D62B}"/>
    <cellStyle name="Percent 8 2 2 2 2 3 3" xfId="11657" xr:uid="{B2FF268D-A045-42D3-98C6-2189F31DD09F}"/>
    <cellStyle name="Percent 8 2 2 2 2 3 3 2" xfId="28597" xr:uid="{464025D0-4B2C-4986-8E06-566767910014}"/>
    <cellStyle name="Percent 8 2 2 2 2 3 4" xfId="20149" xr:uid="{BCE59395-8E13-4261-B000-B30A4657F489}"/>
    <cellStyle name="Percent 8 2 2 2 2 4" xfId="5321" xr:uid="{4167BD3E-50D2-4B74-9A6F-84401695235C}"/>
    <cellStyle name="Percent 8 2 2 2 2 4 2" xfId="13769" xr:uid="{3DA4041F-EA09-4A92-BA7D-739F431DBF1A}"/>
    <cellStyle name="Percent 8 2 2 2 2 4 2 2" xfId="30709" xr:uid="{1FEADF67-060B-442A-B9E4-0A7DAD23BE62}"/>
    <cellStyle name="Percent 8 2 2 2 2 4 3" xfId="22261" xr:uid="{7871A72F-F2D9-48E5-A522-A1026F80B566}"/>
    <cellStyle name="Percent 8 2 2 2 2 5" xfId="9545" xr:uid="{16E25D29-AA0B-478B-9EB4-55E2F2A9A6FB}"/>
    <cellStyle name="Percent 8 2 2 2 2 5 2" xfId="26485" xr:uid="{67602961-5D65-460B-80F2-5F1E9B283AF3}"/>
    <cellStyle name="Percent 8 2 2 2 2 6" xfId="18037" xr:uid="{D0190016-B754-4699-80A1-6C551EE9C821}"/>
    <cellStyle name="Percent 8 2 2 2 3" xfId="1799" xr:uid="{4AEBE97D-DA87-41E4-ABE3-5DD04A66A2CB}"/>
    <cellStyle name="Percent 8 2 2 2 3 2" xfId="3911" xr:uid="{0DA09115-11BD-4D81-A81B-BECC5DEBACD1}"/>
    <cellStyle name="Percent 8 2 2 2 3 2 2" xfId="8137" xr:uid="{ED121D15-64FB-4339-8317-E9FCB064375E}"/>
    <cellStyle name="Percent 8 2 2 2 3 2 2 2" xfId="16585" xr:uid="{6297122C-6181-4881-83A8-568F27C2FA05}"/>
    <cellStyle name="Percent 8 2 2 2 3 2 2 2 2" xfId="33525" xr:uid="{12419DE4-A3EF-414E-988A-D8F0E1947213}"/>
    <cellStyle name="Percent 8 2 2 2 3 2 2 3" xfId="25077" xr:uid="{E5F78D16-ED20-49A0-9D37-C9CFC8EDE893}"/>
    <cellStyle name="Percent 8 2 2 2 3 2 3" xfId="12361" xr:uid="{0DC8DE1B-0868-496E-977B-8D120406718E}"/>
    <cellStyle name="Percent 8 2 2 2 3 2 3 2" xfId="29301" xr:uid="{1EB5018D-2CCE-4FF4-A984-8607978198F0}"/>
    <cellStyle name="Percent 8 2 2 2 3 2 4" xfId="20853" xr:uid="{008AA4B3-6ACA-4F3E-815F-A6B4580FCC99}"/>
    <cellStyle name="Percent 8 2 2 2 3 3" xfId="6025" xr:uid="{8EED964A-CEC1-4863-87DF-6692030C6776}"/>
    <cellStyle name="Percent 8 2 2 2 3 3 2" xfId="14473" xr:uid="{93B0C842-3159-4846-ACE5-AE6EA9E36C56}"/>
    <cellStyle name="Percent 8 2 2 2 3 3 2 2" xfId="31413" xr:uid="{7C7848FD-B975-4967-B97C-2941B440F21F}"/>
    <cellStyle name="Percent 8 2 2 2 3 3 3" xfId="22965" xr:uid="{DCB96F51-49E8-4272-919F-ED3ABC219005}"/>
    <cellStyle name="Percent 8 2 2 2 3 4" xfId="10249" xr:uid="{21F199AB-A8AF-4747-B349-F4EEACADC36B}"/>
    <cellStyle name="Percent 8 2 2 2 3 4 2" xfId="27189" xr:uid="{323C4AF6-BEF7-4853-91C0-9192804230F7}"/>
    <cellStyle name="Percent 8 2 2 2 3 5" xfId="18741" xr:uid="{C2FCE7B3-C954-4B02-AF2E-3790B5904473}"/>
    <cellStyle name="Percent 8 2 2 2 4" xfId="2855" xr:uid="{732BE0A4-FBE2-4D26-B79D-BCBA2543BE30}"/>
    <cellStyle name="Percent 8 2 2 2 4 2" xfId="7081" xr:uid="{9820BFE6-974E-4295-BC60-7C2F64F7FB3C}"/>
    <cellStyle name="Percent 8 2 2 2 4 2 2" xfId="15529" xr:uid="{674FE402-3436-4B73-A343-AC2A5F252715}"/>
    <cellStyle name="Percent 8 2 2 2 4 2 2 2" xfId="32469" xr:uid="{8321640A-6BF2-4FF9-A54D-796C89580725}"/>
    <cellStyle name="Percent 8 2 2 2 4 2 3" xfId="24021" xr:uid="{ACBA431A-2C3A-48EF-8EDF-1973A21E2DF5}"/>
    <cellStyle name="Percent 8 2 2 2 4 3" xfId="11305" xr:uid="{566C2C46-4B41-465E-AFE3-FD825258C3A3}"/>
    <cellStyle name="Percent 8 2 2 2 4 3 2" xfId="28245" xr:uid="{7C90C5DB-FD60-4691-9AA9-754FA2B76976}"/>
    <cellStyle name="Percent 8 2 2 2 4 4" xfId="19797" xr:uid="{C90FF4CD-09DF-47F4-ADFC-F1F3A941D901}"/>
    <cellStyle name="Percent 8 2 2 2 5" xfId="4969" xr:uid="{8640E95F-B53D-4577-B233-CDF253F9CF85}"/>
    <cellStyle name="Percent 8 2 2 2 5 2" xfId="13417" xr:uid="{00763B5E-9AEF-46F3-A549-0E5D26EC0339}"/>
    <cellStyle name="Percent 8 2 2 2 5 2 2" xfId="30357" xr:uid="{1B732E09-C437-43D3-89CC-E110D1345B7B}"/>
    <cellStyle name="Percent 8 2 2 2 5 3" xfId="21909" xr:uid="{48EA9C32-EA2F-4473-BCE4-8CAFB6A102F6}"/>
    <cellStyle name="Percent 8 2 2 2 6" xfId="9193" xr:uid="{D5CA3D8B-B6ED-49ED-97ED-03DAC6F4DBF5}"/>
    <cellStyle name="Percent 8 2 2 2 6 2" xfId="26133" xr:uid="{07021042-2F1B-4AB6-A922-2E34F95101CB}"/>
    <cellStyle name="Percent 8 2 2 2 7" xfId="17685" xr:uid="{4812FDD1-7EA9-4AA0-88D4-0CD3E1AC7CBF}"/>
    <cellStyle name="Percent 8 2 2 3" xfId="913" xr:uid="{17E5A016-6603-41D6-8959-1F534540E5D1}"/>
    <cellStyle name="Percent 8 2 2 3 2" xfId="1975" xr:uid="{9FD1E93F-3402-4A46-A1C4-583A4BA2DF25}"/>
    <cellStyle name="Percent 8 2 2 3 2 2" xfId="4087" xr:uid="{0F72B856-318F-4433-8B11-1CADA8A2C682}"/>
    <cellStyle name="Percent 8 2 2 3 2 2 2" xfId="8313" xr:uid="{401635AF-F951-4451-85F9-726D69565DEF}"/>
    <cellStyle name="Percent 8 2 2 3 2 2 2 2" xfId="16761" xr:uid="{0CB75116-E2E1-4A50-824A-E7DB728B2F90}"/>
    <cellStyle name="Percent 8 2 2 3 2 2 2 2 2" xfId="33701" xr:uid="{03499255-A245-4452-A904-87D140B1FED3}"/>
    <cellStyle name="Percent 8 2 2 3 2 2 2 3" xfId="25253" xr:uid="{CCE45112-D2FF-4D36-8984-FE7743B11361}"/>
    <cellStyle name="Percent 8 2 2 3 2 2 3" xfId="12537" xr:uid="{7933BC8B-67AD-440E-9154-C010C627961B}"/>
    <cellStyle name="Percent 8 2 2 3 2 2 3 2" xfId="29477" xr:uid="{0CF57589-999B-42DD-B1A1-90E8640164EC}"/>
    <cellStyle name="Percent 8 2 2 3 2 2 4" xfId="21029" xr:uid="{F568B76B-0F99-43BD-AC0E-239ED02E7572}"/>
    <cellStyle name="Percent 8 2 2 3 2 3" xfId="6201" xr:uid="{CD7437BD-8B78-45A9-B992-CE9621BF9C27}"/>
    <cellStyle name="Percent 8 2 2 3 2 3 2" xfId="14649" xr:uid="{80FE9DEE-CB0E-4ADD-8A5B-7938C13EDF9A}"/>
    <cellStyle name="Percent 8 2 2 3 2 3 2 2" xfId="31589" xr:uid="{4C6FE011-A19D-4C00-953F-7E8CA1A0A51D}"/>
    <cellStyle name="Percent 8 2 2 3 2 3 3" xfId="23141" xr:uid="{53A42B81-3536-4E55-821D-2A668223C000}"/>
    <cellStyle name="Percent 8 2 2 3 2 4" xfId="10425" xr:uid="{00327BB6-B8D9-474D-934B-AE6D53E01A4C}"/>
    <cellStyle name="Percent 8 2 2 3 2 4 2" xfId="27365" xr:uid="{766A5E2C-99B6-493C-A076-49942816E56D}"/>
    <cellStyle name="Percent 8 2 2 3 2 5" xfId="18917" xr:uid="{275E78A1-5BAC-4AC7-B249-AA14709C529A}"/>
    <cellStyle name="Percent 8 2 2 3 3" xfId="3031" xr:uid="{0A968B0D-C57B-4B26-B3AF-E0C73E74870E}"/>
    <cellStyle name="Percent 8 2 2 3 3 2" xfId="7257" xr:uid="{52111A51-7426-4DDB-9722-FA59FE2AB4C9}"/>
    <cellStyle name="Percent 8 2 2 3 3 2 2" xfId="15705" xr:uid="{8F876C5D-2BE1-4455-B489-1889504AB146}"/>
    <cellStyle name="Percent 8 2 2 3 3 2 2 2" xfId="32645" xr:uid="{3187BA76-7EA0-459A-A256-78B517917723}"/>
    <cellStyle name="Percent 8 2 2 3 3 2 3" xfId="24197" xr:uid="{B8CC89D9-D6C6-4F0B-A4FA-C0A521A6A823}"/>
    <cellStyle name="Percent 8 2 2 3 3 3" xfId="11481" xr:uid="{D47CDE99-600F-4033-AA17-024B51B43489}"/>
    <cellStyle name="Percent 8 2 2 3 3 3 2" xfId="28421" xr:uid="{A459160B-175F-4358-88E8-EA5A65256C68}"/>
    <cellStyle name="Percent 8 2 2 3 3 4" xfId="19973" xr:uid="{9BAD957D-71E2-4621-BC39-9E49BC66E1BD}"/>
    <cellStyle name="Percent 8 2 2 3 4" xfId="5145" xr:uid="{383FA2BE-7BF6-425A-AF6F-360A3548BA33}"/>
    <cellStyle name="Percent 8 2 2 3 4 2" xfId="13593" xr:uid="{23D0D505-2471-4371-BEA2-C6E8745BEBB4}"/>
    <cellStyle name="Percent 8 2 2 3 4 2 2" xfId="30533" xr:uid="{08239901-8E3F-41C7-A470-BD235EE1ABB0}"/>
    <cellStyle name="Percent 8 2 2 3 4 3" xfId="22085" xr:uid="{49BAE8D6-9DE0-4E41-B40B-B4CB2B01787C}"/>
    <cellStyle name="Percent 8 2 2 3 5" xfId="9369" xr:uid="{913368D1-4E3B-47CB-8A5C-7D04B7F2203A}"/>
    <cellStyle name="Percent 8 2 2 3 5 2" xfId="26309" xr:uid="{B3237F3F-DFBE-4CC9-891B-17A5277B9426}"/>
    <cellStyle name="Percent 8 2 2 3 6" xfId="17861" xr:uid="{359683A7-10F1-435D-8E16-FE297741B5BA}"/>
    <cellStyle name="Percent 8 2 2 4" xfId="1265" xr:uid="{C47E5F46-6249-41C0-B37E-5DD0C03519CF}"/>
    <cellStyle name="Percent 8 2 2 4 2" xfId="2327" xr:uid="{3FB7D611-FC63-4AC6-B1DB-A683A854F2E0}"/>
    <cellStyle name="Percent 8 2 2 4 2 2" xfId="4439" xr:uid="{74ECC3FD-274E-423B-B79D-6DBA431042B0}"/>
    <cellStyle name="Percent 8 2 2 4 2 2 2" xfId="8665" xr:uid="{C79261AC-BC1D-4255-AC94-386D22ED1F39}"/>
    <cellStyle name="Percent 8 2 2 4 2 2 2 2" xfId="17113" xr:uid="{857A16AE-3D75-441B-8528-62F2F8AB5EAB}"/>
    <cellStyle name="Percent 8 2 2 4 2 2 2 2 2" xfId="34053" xr:uid="{1DB54834-FD5A-4820-8F77-21AB5428D363}"/>
    <cellStyle name="Percent 8 2 2 4 2 2 2 3" xfId="25605" xr:uid="{92E83B62-481D-41DD-8F0A-9D31C76F0272}"/>
    <cellStyle name="Percent 8 2 2 4 2 2 3" xfId="12889" xr:uid="{AA07A4A4-8698-4E91-8FA5-4CCA4779B79A}"/>
    <cellStyle name="Percent 8 2 2 4 2 2 3 2" xfId="29829" xr:uid="{E4C07109-D75C-4B52-8DC2-4CBC730917CC}"/>
    <cellStyle name="Percent 8 2 2 4 2 2 4" xfId="21381" xr:uid="{46A1AB73-4F77-4C5E-AB3D-4E97D96450AB}"/>
    <cellStyle name="Percent 8 2 2 4 2 3" xfId="6553" xr:uid="{EC6FF8C4-D66E-4C3C-848B-06C145492E9B}"/>
    <cellStyle name="Percent 8 2 2 4 2 3 2" xfId="15001" xr:uid="{D59AED6D-0E00-4444-A0EC-D2A7E68290F9}"/>
    <cellStyle name="Percent 8 2 2 4 2 3 2 2" xfId="31941" xr:uid="{7F72F00A-90CF-4368-B25C-221C2BB4C1AA}"/>
    <cellStyle name="Percent 8 2 2 4 2 3 3" xfId="23493" xr:uid="{EE092663-360F-4598-82A6-39C7DCB6C1FC}"/>
    <cellStyle name="Percent 8 2 2 4 2 4" xfId="10777" xr:uid="{D2097813-6DDF-43C5-BB8D-E19C68BDC73C}"/>
    <cellStyle name="Percent 8 2 2 4 2 4 2" xfId="27717" xr:uid="{62D0D525-D3BC-48A0-87E0-DE63BA3CCD3A}"/>
    <cellStyle name="Percent 8 2 2 4 2 5" xfId="19269" xr:uid="{AB925632-3467-402F-9FFD-BC4215A06363}"/>
    <cellStyle name="Percent 8 2 2 4 3" xfId="3383" xr:uid="{6F99B5F7-C43E-4AE3-A047-CE45198A2AD0}"/>
    <cellStyle name="Percent 8 2 2 4 3 2" xfId="7609" xr:uid="{3E601C9A-33EE-4719-B89D-6C90E8D6F921}"/>
    <cellStyle name="Percent 8 2 2 4 3 2 2" xfId="16057" xr:uid="{5D018A7C-2EB5-4717-B5C8-05F1CD6787D3}"/>
    <cellStyle name="Percent 8 2 2 4 3 2 2 2" xfId="32997" xr:uid="{AD7BEEF0-610A-41DF-861A-FA25E57AA700}"/>
    <cellStyle name="Percent 8 2 2 4 3 2 3" xfId="24549" xr:uid="{9C1E6949-F744-44CD-A243-AE8205E84D20}"/>
    <cellStyle name="Percent 8 2 2 4 3 3" xfId="11833" xr:uid="{9E392B41-4EE0-42A5-A0CB-41A70C2884B9}"/>
    <cellStyle name="Percent 8 2 2 4 3 3 2" xfId="28773" xr:uid="{12E2E420-F01C-4F85-B240-7184E3202003}"/>
    <cellStyle name="Percent 8 2 2 4 3 4" xfId="20325" xr:uid="{750046A5-D144-4B13-BDE0-4BF371C88256}"/>
    <cellStyle name="Percent 8 2 2 4 4" xfId="5497" xr:uid="{CF8ACCD8-88E7-4200-B0B6-781CEC9E6909}"/>
    <cellStyle name="Percent 8 2 2 4 4 2" xfId="13945" xr:uid="{34BDC1CE-1A0E-4FED-9F4B-866EEEF47380}"/>
    <cellStyle name="Percent 8 2 2 4 4 2 2" xfId="30885" xr:uid="{49962B97-2A1C-4079-A7D1-CCE6D6CEEC37}"/>
    <cellStyle name="Percent 8 2 2 4 4 3" xfId="22437" xr:uid="{F317CC92-4A04-4749-88B5-FB364E35D068}"/>
    <cellStyle name="Percent 8 2 2 4 5" xfId="9721" xr:uid="{AF45D402-2DFD-49FB-A693-15FC34116054}"/>
    <cellStyle name="Percent 8 2 2 4 5 2" xfId="26661" xr:uid="{357F4EAA-D3F0-4055-A574-CA2D9A2D9573}"/>
    <cellStyle name="Percent 8 2 2 4 6" xfId="18213" xr:uid="{477CE5A2-7ADF-44F8-ABF5-FC16881D6568}"/>
    <cellStyle name="Percent 8 2 2 5" xfId="1447" xr:uid="{178BE74C-5B8E-4096-8B3F-651340BADCBB}"/>
    <cellStyle name="Percent 8 2 2 5 2" xfId="2503" xr:uid="{4644CA2A-A18D-47CA-B281-C1C4E41255DA}"/>
    <cellStyle name="Percent 8 2 2 5 2 2" xfId="4615" xr:uid="{81F52BD3-FAE8-4AF2-AB66-3373B4245DAB}"/>
    <cellStyle name="Percent 8 2 2 5 2 2 2" xfId="8841" xr:uid="{AE2477E0-DAF5-4F46-844C-E0576DB8371D}"/>
    <cellStyle name="Percent 8 2 2 5 2 2 2 2" xfId="17289" xr:uid="{E449577D-FC9A-4C67-B28A-A7CCC7197500}"/>
    <cellStyle name="Percent 8 2 2 5 2 2 2 2 2" xfId="34229" xr:uid="{140328D7-4FC0-4DA1-B55F-8E35C803053F}"/>
    <cellStyle name="Percent 8 2 2 5 2 2 2 3" xfId="25781" xr:uid="{1F142E7B-7E5E-48D5-8B81-E0DA871BF722}"/>
    <cellStyle name="Percent 8 2 2 5 2 2 3" xfId="13065" xr:uid="{BD18294C-E03C-4E01-8763-5C8AB7A33369}"/>
    <cellStyle name="Percent 8 2 2 5 2 2 3 2" xfId="30005" xr:uid="{45E03307-617E-4574-B98C-1D89999C27AE}"/>
    <cellStyle name="Percent 8 2 2 5 2 2 4" xfId="21557" xr:uid="{70227761-5F0C-4F28-8280-EC856A274968}"/>
    <cellStyle name="Percent 8 2 2 5 2 3" xfId="6729" xr:uid="{C5632F73-AA5C-4A5B-AF1D-91BF648FCD64}"/>
    <cellStyle name="Percent 8 2 2 5 2 3 2" xfId="15177" xr:uid="{C2FA98DA-5AB9-4DAE-8A85-06516E83D831}"/>
    <cellStyle name="Percent 8 2 2 5 2 3 2 2" xfId="32117" xr:uid="{C8BE899B-69C3-4F69-8C88-FE6C08CF35EF}"/>
    <cellStyle name="Percent 8 2 2 5 2 3 3" xfId="23669" xr:uid="{A10E09EB-EE17-4E08-9A0B-7DDF0EEB1D20}"/>
    <cellStyle name="Percent 8 2 2 5 2 4" xfId="10953" xr:uid="{E864C839-81FE-4D45-B505-AEF986415417}"/>
    <cellStyle name="Percent 8 2 2 5 2 4 2" xfId="27893" xr:uid="{8F707AB6-FE1C-45BE-AD4E-CD31944C3142}"/>
    <cellStyle name="Percent 8 2 2 5 2 5" xfId="19445" xr:uid="{AB4F26F4-D70F-495E-9C19-607E779CEB65}"/>
    <cellStyle name="Percent 8 2 2 5 3" xfId="3559" xr:uid="{2BC9FA7A-B33C-4293-98DC-F1DFDD86BD68}"/>
    <cellStyle name="Percent 8 2 2 5 3 2" xfId="7785" xr:uid="{767F08C8-F31F-423F-9560-BBB22AE2B6B3}"/>
    <cellStyle name="Percent 8 2 2 5 3 2 2" xfId="16233" xr:uid="{F16AE6D0-7B69-4AE9-830F-7CC08ECF771B}"/>
    <cellStyle name="Percent 8 2 2 5 3 2 2 2" xfId="33173" xr:uid="{B028F25A-BA24-41CE-8937-D967D8204F79}"/>
    <cellStyle name="Percent 8 2 2 5 3 2 3" xfId="24725" xr:uid="{C2001CF3-C9A8-437D-B48D-FD780566C6D7}"/>
    <cellStyle name="Percent 8 2 2 5 3 3" xfId="12009" xr:uid="{F7ACF818-B649-4A4C-82CB-EB7C014656DB}"/>
    <cellStyle name="Percent 8 2 2 5 3 3 2" xfId="28949" xr:uid="{FD5E83B9-A295-432F-868F-F00FEA47FACF}"/>
    <cellStyle name="Percent 8 2 2 5 3 4" xfId="20501" xr:uid="{ABE931E9-7189-4718-930D-3BB7A654D74F}"/>
    <cellStyle name="Percent 8 2 2 5 4" xfId="5673" xr:uid="{1DBA4552-F3C2-4D61-9567-E9716D74AF5F}"/>
    <cellStyle name="Percent 8 2 2 5 4 2" xfId="14121" xr:uid="{2012E0E5-282A-4B6C-A909-A78E382244DC}"/>
    <cellStyle name="Percent 8 2 2 5 4 2 2" xfId="31061" xr:uid="{CF68334D-407A-4303-B012-E0CF00A82C2D}"/>
    <cellStyle name="Percent 8 2 2 5 4 3" xfId="22613" xr:uid="{E38F09BC-D310-4639-99D9-107011A5C597}"/>
    <cellStyle name="Percent 8 2 2 5 5" xfId="9897" xr:uid="{58C05B90-436A-45F9-9361-244A65308535}"/>
    <cellStyle name="Percent 8 2 2 5 5 2" xfId="26837" xr:uid="{A0A7AE8A-A62C-4E86-9E5F-120AF17B663B}"/>
    <cellStyle name="Percent 8 2 2 5 6" xfId="18389" xr:uid="{2038F4B3-A182-4AD2-A2A3-CF154D16E0AE}"/>
    <cellStyle name="Percent 8 2 2 6" xfId="1623" xr:uid="{4ADC1AE5-B52E-4830-91A6-64CF08F345C0}"/>
    <cellStyle name="Percent 8 2 2 6 2" xfId="3735" xr:uid="{B258FB47-1281-42C2-B99D-DE199B009A13}"/>
    <cellStyle name="Percent 8 2 2 6 2 2" xfId="7961" xr:uid="{F0CEA5C2-C242-498A-9DA8-BE2F162F4856}"/>
    <cellStyle name="Percent 8 2 2 6 2 2 2" xfId="16409" xr:uid="{F0D4550A-20AD-4900-8E0D-8C34BC0143E7}"/>
    <cellStyle name="Percent 8 2 2 6 2 2 2 2" xfId="33349" xr:uid="{46ADBC47-0851-4FDA-8B28-E3A8F713E8A2}"/>
    <cellStyle name="Percent 8 2 2 6 2 2 3" xfId="24901" xr:uid="{C0A8BF14-D5E4-447A-AEEA-7255CE9A07AC}"/>
    <cellStyle name="Percent 8 2 2 6 2 3" xfId="12185" xr:uid="{C2062B4D-0117-47C5-8A06-A4009C4C106E}"/>
    <cellStyle name="Percent 8 2 2 6 2 3 2" xfId="29125" xr:uid="{1F23A8F7-8D0A-4F33-A60D-8880DC7EA36E}"/>
    <cellStyle name="Percent 8 2 2 6 2 4" xfId="20677" xr:uid="{CEA26615-4147-4228-946B-38F15E78D3F4}"/>
    <cellStyle name="Percent 8 2 2 6 3" xfId="5849" xr:uid="{E36875B9-0952-45A6-86F4-9BFAA9EE1356}"/>
    <cellStyle name="Percent 8 2 2 6 3 2" xfId="14297" xr:uid="{B3105343-4851-4A59-8CD0-B871841D2737}"/>
    <cellStyle name="Percent 8 2 2 6 3 2 2" xfId="31237" xr:uid="{67E5E460-516D-4EDA-9875-C77E20EFB047}"/>
    <cellStyle name="Percent 8 2 2 6 3 3" xfId="22789" xr:uid="{58C17342-D795-4FC6-B91D-C75066279667}"/>
    <cellStyle name="Percent 8 2 2 6 4" xfId="10073" xr:uid="{13852CC9-C158-4748-B3D9-D5FC2BAEB70A}"/>
    <cellStyle name="Percent 8 2 2 6 4 2" xfId="27013" xr:uid="{4AB3C78D-9B73-44CE-B66A-2D63AB9CC1DC}"/>
    <cellStyle name="Percent 8 2 2 6 5" xfId="18565" xr:uid="{801B21CD-3DB9-4A3C-BFFC-B44A5DD1959A}"/>
    <cellStyle name="Percent 8 2 2 7" xfId="2679" xr:uid="{6CC88C22-0A78-4C95-BF88-82E5E933C3DD}"/>
    <cellStyle name="Percent 8 2 2 7 2" xfId="6905" xr:uid="{38AC305F-7528-4CA8-B42F-5F0DE10BE6F5}"/>
    <cellStyle name="Percent 8 2 2 7 2 2" xfId="15353" xr:uid="{59F65CC2-EDEB-49B1-9D77-13006B62FB62}"/>
    <cellStyle name="Percent 8 2 2 7 2 2 2" xfId="32293" xr:uid="{A9733AD1-B084-4CB9-BEF8-AB749D7B390E}"/>
    <cellStyle name="Percent 8 2 2 7 2 3" xfId="23845" xr:uid="{DEE4EA6B-0E12-4CC3-A20A-73CCC1294DB4}"/>
    <cellStyle name="Percent 8 2 2 7 3" xfId="11129" xr:uid="{A504CB6E-DAC6-4184-A8AF-85CAE3D9E4B9}"/>
    <cellStyle name="Percent 8 2 2 7 3 2" xfId="28069" xr:uid="{4293C4FE-6FC8-4FAD-B69B-D69972F94062}"/>
    <cellStyle name="Percent 8 2 2 7 4" xfId="19621" xr:uid="{2746633B-358C-488C-A7AC-5A82AB8C40D0}"/>
    <cellStyle name="Percent 8 2 2 8" xfId="4792" xr:uid="{4FCEBB46-0C2A-45AC-8CB0-DBB117BB9CBF}"/>
    <cellStyle name="Percent 8 2 2 8 2" xfId="13241" xr:uid="{78CF2D4D-7F87-4491-BC77-59E3A12E170C}"/>
    <cellStyle name="Percent 8 2 2 8 2 2" xfId="30181" xr:uid="{80D85DBC-A154-4B49-89B7-20A3BB110B44}"/>
    <cellStyle name="Percent 8 2 2 8 3" xfId="21733" xr:uid="{E143F11F-8831-4889-90E0-7A06DA8A9F04}"/>
    <cellStyle name="Percent 8 2 2 9" xfId="9017" xr:uid="{48B37540-A865-4E8C-9797-8456EDC5B2B0}"/>
    <cellStyle name="Percent 8 2 2 9 2" xfId="25957" xr:uid="{B5095A9B-BED7-4576-A7F0-60851C7413CF}"/>
    <cellStyle name="Percent 8 2 3" xfId="488" xr:uid="{2895A253-1B89-463C-80AE-E0D6A1E22BD1}"/>
    <cellStyle name="Percent 8 2 3 10" xfId="17510" xr:uid="{1D254659-6355-4134-8822-A408455B5C03}"/>
    <cellStyle name="Percent 8 2 3 2" xfId="738" xr:uid="{8C425A2A-405D-4D96-A881-40649CF10DCF}"/>
    <cellStyle name="Percent 8 2 3 2 2" xfId="1090" xr:uid="{CDA5FF1D-7AB2-4698-B53E-D32A46FF0716}"/>
    <cellStyle name="Percent 8 2 3 2 2 2" xfId="2152" xr:uid="{A27C232D-7783-49A5-A459-29D6179550B4}"/>
    <cellStyle name="Percent 8 2 3 2 2 2 2" xfId="4264" xr:uid="{E9424825-9291-4D3D-A36F-08C5DA48BA27}"/>
    <cellStyle name="Percent 8 2 3 2 2 2 2 2" xfId="8490" xr:uid="{14C51667-E568-4693-8030-57A70D28920B}"/>
    <cellStyle name="Percent 8 2 3 2 2 2 2 2 2" xfId="16938" xr:uid="{37E17DC8-02B7-4BA2-A7CA-F649B585DD89}"/>
    <cellStyle name="Percent 8 2 3 2 2 2 2 2 2 2" xfId="33878" xr:uid="{9349CE5E-2C3B-48CB-9E25-5251E4896E2B}"/>
    <cellStyle name="Percent 8 2 3 2 2 2 2 2 3" xfId="25430" xr:uid="{4235482E-506A-4CEF-B3DA-21CBA95BAC16}"/>
    <cellStyle name="Percent 8 2 3 2 2 2 2 3" xfId="12714" xr:uid="{93AC125C-3DA8-4E91-A93C-4FAE03D78194}"/>
    <cellStyle name="Percent 8 2 3 2 2 2 2 3 2" xfId="29654" xr:uid="{13109978-C991-48CE-96FC-52AE3A005235}"/>
    <cellStyle name="Percent 8 2 3 2 2 2 2 4" xfId="21206" xr:uid="{6AE4876B-9FFB-4C27-84CF-D801B81C1D10}"/>
    <cellStyle name="Percent 8 2 3 2 2 2 3" xfId="6378" xr:uid="{E00793DC-2BB8-42FF-B589-BCA059DEB436}"/>
    <cellStyle name="Percent 8 2 3 2 2 2 3 2" xfId="14826" xr:uid="{AFE76338-9BE0-43B4-B831-9B0739F218FF}"/>
    <cellStyle name="Percent 8 2 3 2 2 2 3 2 2" xfId="31766" xr:uid="{32E578ED-E86A-4EEE-8E66-8E4A2BD1137E}"/>
    <cellStyle name="Percent 8 2 3 2 2 2 3 3" xfId="23318" xr:uid="{02DE3BF2-43FC-4E2F-A6A8-7245E4C0D7FB}"/>
    <cellStyle name="Percent 8 2 3 2 2 2 4" xfId="10602" xr:uid="{51036125-DD0C-4583-91B4-3CF48AFF0880}"/>
    <cellStyle name="Percent 8 2 3 2 2 2 4 2" xfId="27542" xr:uid="{C0BD3CA4-BE5C-4DA3-BC20-3372838DCFC0}"/>
    <cellStyle name="Percent 8 2 3 2 2 2 5" xfId="19094" xr:uid="{C40B5918-41BE-4147-BBFC-227A6A390D51}"/>
    <cellStyle name="Percent 8 2 3 2 2 3" xfId="3208" xr:uid="{F53DFB2C-B47C-40A7-8760-BDDBB805CE75}"/>
    <cellStyle name="Percent 8 2 3 2 2 3 2" xfId="7434" xr:uid="{B90A6377-DDEE-4404-839A-F368B3BD46DE}"/>
    <cellStyle name="Percent 8 2 3 2 2 3 2 2" xfId="15882" xr:uid="{A32DD14F-5298-4BDC-B9D5-36343C04114A}"/>
    <cellStyle name="Percent 8 2 3 2 2 3 2 2 2" xfId="32822" xr:uid="{78C4A49A-10BF-4F50-8982-09B236885E8A}"/>
    <cellStyle name="Percent 8 2 3 2 2 3 2 3" xfId="24374" xr:uid="{7955464A-AB6A-4E6E-88AC-06CCBBD03F90}"/>
    <cellStyle name="Percent 8 2 3 2 2 3 3" xfId="11658" xr:uid="{58C34F2D-23AF-45C3-9133-22A9AB083CE4}"/>
    <cellStyle name="Percent 8 2 3 2 2 3 3 2" xfId="28598" xr:uid="{2A3A581B-89F5-40D8-9180-0189C580AE6D}"/>
    <cellStyle name="Percent 8 2 3 2 2 3 4" xfId="20150" xr:uid="{6C9DB340-60CB-49EB-A82F-81BFAB5B14D5}"/>
    <cellStyle name="Percent 8 2 3 2 2 4" xfId="5322" xr:uid="{D19FF1CB-C7AC-4C1E-97FA-C4EC6949E1C4}"/>
    <cellStyle name="Percent 8 2 3 2 2 4 2" xfId="13770" xr:uid="{04636558-FBC8-471A-81BA-1318EFBA82C6}"/>
    <cellStyle name="Percent 8 2 3 2 2 4 2 2" xfId="30710" xr:uid="{257101F1-DC0C-44DA-B43F-1459BD0CF41F}"/>
    <cellStyle name="Percent 8 2 3 2 2 4 3" xfId="22262" xr:uid="{6DF0412B-FBDA-4D8D-92D0-5438452E4226}"/>
    <cellStyle name="Percent 8 2 3 2 2 5" xfId="9546" xr:uid="{98583F48-F542-40AD-A853-24131345833F}"/>
    <cellStyle name="Percent 8 2 3 2 2 5 2" xfId="26486" xr:uid="{A2C32A8E-9B8A-46FD-A541-A706F327760C}"/>
    <cellStyle name="Percent 8 2 3 2 2 6" xfId="18038" xr:uid="{6EA6C691-3883-44A1-B29B-8A29FC44DEBD}"/>
    <cellStyle name="Percent 8 2 3 2 3" xfId="1800" xr:uid="{73BE97BA-4A0F-4031-AD02-0199F910A0F7}"/>
    <cellStyle name="Percent 8 2 3 2 3 2" xfId="3912" xr:uid="{ABC0AC32-696C-45A8-A504-FCD6BBDE7B90}"/>
    <cellStyle name="Percent 8 2 3 2 3 2 2" xfId="8138" xr:uid="{40AC9EC1-64C8-487B-9F8B-0F8BF1E7265F}"/>
    <cellStyle name="Percent 8 2 3 2 3 2 2 2" xfId="16586" xr:uid="{12AAA7CE-0DF9-464B-8F5B-3F62B2768459}"/>
    <cellStyle name="Percent 8 2 3 2 3 2 2 2 2" xfId="33526" xr:uid="{75F36F25-E395-4142-A90A-DF5B1F0C58A3}"/>
    <cellStyle name="Percent 8 2 3 2 3 2 2 3" xfId="25078" xr:uid="{9BF3CDCF-B90C-4C83-9451-E6F0C7AC6B37}"/>
    <cellStyle name="Percent 8 2 3 2 3 2 3" xfId="12362" xr:uid="{D98E65EF-9191-4988-8CF3-283DABA8AEC0}"/>
    <cellStyle name="Percent 8 2 3 2 3 2 3 2" xfId="29302" xr:uid="{E5B95A0E-52E9-46C7-A3BA-BC4D23285923}"/>
    <cellStyle name="Percent 8 2 3 2 3 2 4" xfId="20854" xr:uid="{93679123-7444-48AF-930E-C7CFCF694605}"/>
    <cellStyle name="Percent 8 2 3 2 3 3" xfId="6026" xr:uid="{C96584CA-870A-46F3-87F5-2403D72E8168}"/>
    <cellStyle name="Percent 8 2 3 2 3 3 2" xfId="14474" xr:uid="{B20C3207-00E3-450A-ABFB-3B118280F9A7}"/>
    <cellStyle name="Percent 8 2 3 2 3 3 2 2" xfId="31414" xr:uid="{D9DE70D1-0F9A-40F3-854B-CA04205805E3}"/>
    <cellStyle name="Percent 8 2 3 2 3 3 3" xfId="22966" xr:uid="{83E8884C-FB02-4854-B338-FB696ACF75DC}"/>
    <cellStyle name="Percent 8 2 3 2 3 4" xfId="10250" xr:uid="{58BA5ED2-0DEC-4079-AAE4-28AE0BE04D3F}"/>
    <cellStyle name="Percent 8 2 3 2 3 4 2" xfId="27190" xr:uid="{08EF1011-47F0-4BB0-90C5-E0C92925F4CB}"/>
    <cellStyle name="Percent 8 2 3 2 3 5" xfId="18742" xr:uid="{D397E853-5B96-4A61-9227-9936802DD4A6}"/>
    <cellStyle name="Percent 8 2 3 2 4" xfId="2856" xr:uid="{92B9A9AB-7375-4764-AD91-B9D5E3142848}"/>
    <cellStyle name="Percent 8 2 3 2 4 2" xfId="7082" xr:uid="{72CB7AE1-0FFE-4488-B2F3-A155E81956CB}"/>
    <cellStyle name="Percent 8 2 3 2 4 2 2" xfId="15530" xr:uid="{BD6A2473-1DD2-40E6-8E29-A0D19D693095}"/>
    <cellStyle name="Percent 8 2 3 2 4 2 2 2" xfId="32470" xr:uid="{0FDCCD91-8C05-4BF9-8002-A1A45526536F}"/>
    <cellStyle name="Percent 8 2 3 2 4 2 3" xfId="24022" xr:uid="{811D406E-0683-4C23-B430-3E649D7D32F4}"/>
    <cellStyle name="Percent 8 2 3 2 4 3" xfId="11306" xr:uid="{4569EB35-FF40-4EA3-8737-7F2D5DEC163C}"/>
    <cellStyle name="Percent 8 2 3 2 4 3 2" xfId="28246" xr:uid="{08682847-9F25-4338-A5FA-BB62ED04378D}"/>
    <cellStyle name="Percent 8 2 3 2 4 4" xfId="19798" xr:uid="{87256CE3-C6F4-4F6B-A59C-0D3453744494}"/>
    <cellStyle name="Percent 8 2 3 2 5" xfId="4970" xr:uid="{690E87D6-EE1D-48DD-B018-4EE02506C650}"/>
    <cellStyle name="Percent 8 2 3 2 5 2" xfId="13418" xr:uid="{7BA13FB5-0087-40D6-90D6-FE19ECBAA69F}"/>
    <cellStyle name="Percent 8 2 3 2 5 2 2" xfId="30358" xr:uid="{ACD57C4E-DA61-43CC-9E68-243DE053C737}"/>
    <cellStyle name="Percent 8 2 3 2 5 3" xfId="21910" xr:uid="{4758750C-029C-4E60-903A-E7101C68A684}"/>
    <cellStyle name="Percent 8 2 3 2 6" xfId="9194" xr:uid="{7E0A4504-000D-4A54-87E4-FBA21C7F2BD4}"/>
    <cellStyle name="Percent 8 2 3 2 6 2" xfId="26134" xr:uid="{80329330-8891-4C7E-8F11-BA13C0BAC822}"/>
    <cellStyle name="Percent 8 2 3 2 7" xfId="17686" xr:uid="{6D914E30-EB9F-4DE4-97F8-122E38922196}"/>
    <cellStyle name="Percent 8 2 3 3" xfId="914" xr:uid="{8A3021C5-5312-4142-B0B0-16F25595F42B}"/>
    <cellStyle name="Percent 8 2 3 3 2" xfId="1976" xr:uid="{4062840C-5F3B-43F7-9BDB-33DDCA395E4F}"/>
    <cellStyle name="Percent 8 2 3 3 2 2" xfId="4088" xr:uid="{EB9F2E36-D736-4512-9069-B3513A736CCA}"/>
    <cellStyle name="Percent 8 2 3 3 2 2 2" xfId="8314" xr:uid="{58EC1D75-0EA2-4FF1-B4AC-EC0F1A06988D}"/>
    <cellStyle name="Percent 8 2 3 3 2 2 2 2" xfId="16762" xr:uid="{01115DD8-6E19-4AEC-9DC7-B2364880DDE3}"/>
    <cellStyle name="Percent 8 2 3 3 2 2 2 2 2" xfId="33702" xr:uid="{084C5175-AA00-4E53-9BFA-F84333D4D18B}"/>
    <cellStyle name="Percent 8 2 3 3 2 2 2 3" xfId="25254" xr:uid="{A0CD4A41-4DEE-4437-80A6-964C7F06216D}"/>
    <cellStyle name="Percent 8 2 3 3 2 2 3" xfId="12538" xr:uid="{CEC5FA9A-D1FA-4919-A5C6-49712BF7B5EE}"/>
    <cellStyle name="Percent 8 2 3 3 2 2 3 2" xfId="29478" xr:uid="{9E9F3D95-33AD-4D5A-B690-69B44CA5B62E}"/>
    <cellStyle name="Percent 8 2 3 3 2 2 4" xfId="21030" xr:uid="{462E9281-8B42-40C8-8BC1-00CA70BFB5E4}"/>
    <cellStyle name="Percent 8 2 3 3 2 3" xfId="6202" xr:uid="{AC216B44-41A2-4D84-AAFE-792A3A1F2C2C}"/>
    <cellStyle name="Percent 8 2 3 3 2 3 2" xfId="14650" xr:uid="{796B60B3-97D5-4883-BAE2-4EE8A38196C1}"/>
    <cellStyle name="Percent 8 2 3 3 2 3 2 2" xfId="31590" xr:uid="{28855DA6-A138-4871-8298-3AEE29DAAFF3}"/>
    <cellStyle name="Percent 8 2 3 3 2 3 3" xfId="23142" xr:uid="{2669EFC6-83BB-464B-81BD-6C4D9F1DBADE}"/>
    <cellStyle name="Percent 8 2 3 3 2 4" xfId="10426" xr:uid="{B125AF2F-CEF3-485A-B21E-12677F72962B}"/>
    <cellStyle name="Percent 8 2 3 3 2 4 2" xfId="27366" xr:uid="{F2C76DAF-E632-44D2-895B-5C20238F2AD2}"/>
    <cellStyle name="Percent 8 2 3 3 2 5" xfId="18918" xr:uid="{41082129-7960-4F86-B199-1FD1CFD3A543}"/>
    <cellStyle name="Percent 8 2 3 3 3" xfId="3032" xr:uid="{0DFA1E4F-1A9C-48CB-9023-DD2C30F7F30A}"/>
    <cellStyle name="Percent 8 2 3 3 3 2" xfId="7258" xr:uid="{2A57490F-6A13-4335-BE81-D19290EEEFCE}"/>
    <cellStyle name="Percent 8 2 3 3 3 2 2" xfId="15706" xr:uid="{AEE89FE9-F32A-40C0-8B9C-5AE2BDF58AB9}"/>
    <cellStyle name="Percent 8 2 3 3 3 2 2 2" xfId="32646" xr:uid="{31FC54E7-C2C5-4A57-9FA4-B0E17B912F2E}"/>
    <cellStyle name="Percent 8 2 3 3 3 2 3" xfId="24198" xr:uid="{C47A8D20-D95E-4520-B486-89178786BB29}"/>
    <cellStyle name="Percent 8 2 3 3 3 3" xfId="11482" xr:uid="{A60E64A9-A92A-4290-999B-A52028F1F14E}"/>
    <cellStyle name="Percent 8 2 3 3 3 3 2" xfId="28422" xr:uid="{EEB6FDCF-468F-4B79-A502-DC6EB3E7DB0A}"/>
    <cellStyle name="Percent 8 2 3 3 3 4" xfId="19974" xr:uid="{6BFD45C8-A3E2-4137-8142-2275F6197B75}"/>
    <cellStyle name="Percent 8 2 3 3 4" xfId="5146" xr:uid="{3953AA5C-4108-472B-8458-306B21D0568C}"/>
    <cellStyle name="Percent 8 2 3 3 4 2" xfId="13594" xr:uid="{7DF26E3E-EEA1-497D-8FFE-66462D6AEAA1}"/>
    <cellStyle name="Percent 8 2 3 3 4 2 2" xfId="30534" xr:uid="{3FBEB747-4339-4DAE-83EE-8AB4A4EC0D3D}"/>
    <cellStyle name="Percent 8 2 3 3 4 3" xfId="22086" xr:uid="{92EC4FEE-C0A4-41C8-8AFA-C2B5471A7342}"/>
    <cellStyle name="Percent 8 2 3 3 5" xfId="9370" xr:uid="{2CF8B0C4-E939-4153-91E3-7AF156183465}"/>
    <cellStyle name="Percent 8 2 3 3 5 2" xfId="26310" xr:uid="{9A083BAE-E41E-4767-AA81-8E8BCC1CCF7C}"/>
    <cellStyle name="Percent 8 2 3 3 6" xfId="17862" xr:uid="{AB9D00FF-465D-489E-A0E4-D19137345B11}"/>
    <cellStyle name="Percent 8 2 3 4" xfId="1266" xr:uid="{5FB11FFF-1812-4435-BEFB-6491657EC355}"/>
    <cellStyle name="Percent 8 2 3 4 2" xfId="2328" xr:uid="{731F1F73-899D-4B09-BC54-38055BC9B9F5}"/>
    <cellStyle name="Percent 8 2 3 4 2 2" xfId="4440" xr:uid="{53C1241D-4075-4D69-ADB1-BEB812FC647C}"/>
    <cellStyle name="Percent 8 2 3 4 2 2 2" xfId="8666" xr:uid="{1A0DCF41-400F-47A5-913A-95FF572CDC56}"/>
    <cellStyle name="Percent 8 2 3 4 2 2 2 2" xfId="17114" xr:uid="{81CF4280-5BE0-40B3-AF04-D0B12C7C8719}"/>
    <cellStyle name="Percent 8 2 3 4 2 2 2 2 2" xfId="34054" xr:uid="{7C46CCAA-62E0-4B17-B813-7FFCC330B209}"/>
    <cellStyle name="Percent 8 2 3 4 2 2 2 3" xfId="25606" xr:uid="{B51B1AE4-F55D-4B34-80EB-7AAF1F21F04D}"/>
    <cellStyle name="Percent 8 2 3 4 2 2 3" xfId="12890" xr:uid="{506E14E5-331A-4B49-8634-E8302754FA29}"/>
    <cellStyle name="Percent 8 2 3 4 2 2 3 2" xfId="29830" xr:uid="{30679FB1-DDFA-4E45-BBB2-BF5D542E6CA9}"/>
    <cellStyle name="Percent 8 2 3 4 2 2 4" xfId="21382" xr:uid="{A3AB15F9-5982-4F3C-B9E9-88BFF808DC3C}"/>
    <cellStyle name="Percent 8 2 3 4 2 3" xfId="6554" xr:uid="{EED2F666-7C95-4DAF-8DD4-291204257EB3}"/>
    <cellStyle name="Percent 8 2 3 4 2 3 2" xfId="15002" xr:uid="{D5668347-B7C7-44D6-91D5-4E9F5B8800E3}"/>
    <cellStyle name="Percent 8 2 3 4 2 3 2 2" xfId="31942" xr:uid="{C868E861-39A7-47E3-8E60-02673915439B}"/>
    <cellStyle name="Percent 8 2 3 4 2 3 3" xfId="23494" xr:uid="{81AB2D0A-BC5D-4CE6-9017-37B99FBEDB91}"/>
    <cellStyle name="Percent 8 2 3 4 2 4" xfId="10778" xr:uid="{755BDB75-CCA5-425C-AF33-4BE0759D752C}"/>
    <cellStyle name="Percent 8 2 3 4 2 4 2" xfId="27718" xr:uid="{2664372E-5AB1-4F83-B46A-0BF8FECE8543}"/>
    <cellStyle name="Percent 8 2 3 4 2 5" xfId="19270" xr:uid="{E62C2FF3-B7BC-4FF3-B4EE-E6DC047DC451}"/>
    <cellStyle name="Percent 8 2 3 4 3" xfId="3384" xr:uid="{A1975167-8F4B-4290-ACA5-759AA8D75931}"/>
    <cellStyle name="Percent 8 2 3 4 3 2" xfId="7610" xr:uid="{E2F095CE-8B7C-4441-B16B-920C216E5FBD}"/>
    <cellStyle name="Percent 8 2 3 4 3 2 2" xfId="16058" xr:uid="{AC6E80F9-35B2-40FD-9627-3044E36861F8}"/>
    <cellStyle name="Percent 8 2 3 4 3 2 2 2" xfId="32998" xr:uid="{C97EBC07-5B1F-44B7-A870-0E7BD78FD97E}"/>
    <cellStyle name="Percent 8 2 3 4 3 2 3" xfId="24550" xr:uid="{7E296AC1-9A9D-49B6-801D-C77BD21D2932}"/>
    <cellStyle name="Percent 8 2 3 4 3 3" xfId="11834" xr:uid="{34758A01-96BE-4951-9523-00EABD140535}"/>
    <cellStyle name="Percent 8 2 3 4 3 3 2" xfId="28774" xr:uid="{46C5B17B-F063-447F-AB51-BF3C66180A8C}"/>
    <cellStyle name="Percent 8 2 3 4 3 4" xfId="20326" xr:uid="{8EEEFC30-B905-4079-89B0-FD0F9EC3A7B1}"/>
    <cellStyle name="Percent 8 2 3 4 4" xfId="5498" xr:uid="{39C3F96B-BEA0-4F78-B29A-A2E8ACEB9FC5}"/>
    <cellStyle name="Percent 8 2 3 4 4 2" xfId="13946" xr:uid="{EFCF5AF8-E000-4C84-9F7E-389075567DBD}"/>
    <cellStyle name="Percent 8 2 3 4 4 2 2" xfId="30886" xr:uid="{11340192-431D-47E3-9393-83705179CABF}"/>
    <cellStyle name="Percent 8 2 3 4 4 3" xfId="22438" xr:uid="{97838FCA-614D-4F16-95D3-13E8219085FC}"/>
    <cellStyle name="Percent 8 2 3 4 5" xfId="9722" xr:uid="{CBA72F40-B529-4684-9225-E43D1542C2EF}"/>
    <cellStyle name="Percent 8 2 3 4 5 2" xfId="26662" xr:uid="{3ADDEE5E-BFDA-4F6C-91E2-07E5C5E3F9A4}"/>
    <cellStyle name="Percent 8 2 3 4 6" xfId="18214" xr:uid="{4AF015EB-8373-4F1B-A17E-2304DC6DBA3A}"/>
    <cellStyle name="Percent 8 2 3 5" xfId="1448" xr:uid="{9478CE7C-35A2-4850-887F-D38D1FD64BB9}"/>
    <cellStyle name="Percent 8 2 3 5 2" xfId="2504" xr:uid="{A9A14DD8-3660-4E38-8AA0-423586E3454B}"/>
    <cellStyle name="Percent 8 2 3 5 2 2" xfId="4616" xr:uid="{4D7EFCD7-61DC-46A7-8062-8CDA7373279C}"/>
    <cellStyle name="Percent 8 2 3 5 2 2 2" xfId="8842" xr:uid="{7344DF57-E828-4F87-9028-28E496E1D755}"/>
    <cellStyle name="Percent 8 2 3 5 2 2 2 2" xfId="17290" xr:uid="{5CCCE2DE-2845-47BF-8B8B-6A439FB2E7C6}"/>
    <cellStyle name="Percent 8 2 3 5 2 2 2 2 2" xfId="34230" xr:uid="{A0FD70DA-A86A-48F8-9C7F-B12331F72C07}"/>
    <cellStyle name="Percent 8 2 3 5 2 2 2 3" xfId="25782" xr:uid="{2E05D52D-5FAB-4EFC-8D43-3340F7C22608}"/>
    <cellStyle name="Percent 8 2 3 5 2 2 3" xfId="13066" xr:uid="{374D612E-8802-4656-AE9F-141029D79216}"/>
    <cellStyle name="Percent 8 2 3 5 2 2 3 2" xfId="30006" xr:uid="{4C456723-B775-42CF-82E2-9F48FB3573D8}"/>
    <cellStyle name="Percent 8 2 3 5 2 2 4" xfId="21558" xr:uid="{477BB9AB-8D1E-4305-ADA3-DB336664E900}"/>
    <cellStyle name="Percent 8 2 3 5 2 3" xfId="6730" xr:uid="{2799A2AA-708F-4317-9F71-FD7C1DED2960}"/>
    <cellStyle name="Percent 8 2 3 5 2 3 2" xfId="15178" xr:uid="{5E5FF896-D51D-4D5C-9E53-61D84EDCEF4C}"/>
    <cellStyle name="Percent 8 2 3 5 2 3 2 2" xfId="32118" xr:uid="{519E90A3-92C1-45B2-BA78-4141F4E5B4D9}"/>
    <cellStyle name="Percent 8 2 3 5 2 3 3" xfId="23670" xr:uid="{EDB802EA-1499-4EE2-8A42-05AF953DB10A}"/>
    <cellStyle name="Percent 8 2 3 5 2 4" xfId="10954" xr:uid="{96489E3E-59A3-4589-8A9F-7EECB11D1BD3}"/>
    <cellStyle name="Percent 8 2 3 5 2 4 2" xfId="27894" xr:uid="{286A07B8-9E4F-4AEA-B2C9-62AB2C00817F}"/>
    <cellStyle name="Percent 8 2 3 5 2 5" xfId="19446" xr:uid="{454474BF-240A-4901-A93F-1B3E3BBF8528}"/>
    <cellStyle name="Percent 8 2 3 5 3" xfId="3560" xr:uid="{76E82504-A6CB-49E5-912A-E526F803093B}"/>
    <cellStyle name="Percent 8 2 3 5 3 2" xfId="7786" xr:uid="{E240616C-FA4C-419C-A692-E210EB2A3EC0}"/>
    <cellStyle name="Percent 8 2 3 5 3 2 2" xfId="16234" xr:uid="{79049401-D5CC-4483-8FF6-240F0D729952}"/>
    <cellStyle name="Percent 8 2 3 5 3 2 2 2" xfId="33174" xr:uid="{7CD4D1F4-7DE5-4226-AA10-0405EBF4F59D}"/>
    <cellStyle name="Percent 8 2 3 5 3 2 3" xfId="24726" xr:uid="{37C05434-58C8-4524-80F4-BB21229D290D}"/>
    <cellStyle name="Percent 8 2 3 5 3 3" xfId="12010" xr:uid="{6A39086F-2509-4D1F-AEFA-092321470D50}"/>
    <cellStyle name="Percent 8 2 3 5 3 3 2" xfId="28950" xr:uid="{7D81C388-255A-4870-A905-8CD7DFFD8F35}"/>
    <cellStyle name="Percent 8 2 3 5 3 4" xfId="20502" xr:uid="{05BD5DF9-E960-4E0B-8228-D8E80C6B0FF6}"/>
    <cellStyle name="Percent 8 2 3 5 4" xfId="5674" xr:uid="{580095C0-E8EE-4F48-AC0D-54A6F8C59E1A}"/>
    <cellStyle name="Percent 8 2 3 5 4 2" xfId="14122" xr:uid="{4F115121-6862-4ACF-B8FD-CC29A7B1C872}"/>
    <cellStyle name="Percent 8 2 3 5 4 2 2" xfId="31062" xr:uid="{75208C96-FCD1-460C-8089-08A73E96934F}"/>
    <cellStyle name="Percent 8 2 3 5 4 3" xfId="22614" xr:uid="{58B7A3A3-3513-4A6A-8F0A-BE4927B9E39D}"/>
    <cellStyle name="Percent 8 2 3 5 5" xfId="9898" xr:uid="{CE68AC94-661E-4FBF-A942-FBC4924EA0E5}"/>
    <cellStyle name="Percent 8 2 3 5 5 2" xfId="26838" xr:uid="{1D68ECD4-6A45-46E5-9EF4-C3A9A9F56868}"/>
    <cellStyle name="Percent 8 2 3 5 6" xfId="18390" xr:uid="{57BA7A4C-9E6A-4403-9437-29E40361A179}"/>
    <cellStyle name="Percent 8 2 3 6" xfId="1624" xr:uid="{183CEFFC-7CBC-4B86-A48C-60CA857D31C9}"/>
    <cellStyle name="Percent 8 2 3 6 2" xfId="3736" xr:uid="{4D7AF5C8-7D19-407B-BB5E-D751DC2327BB}"/>
    <cellStyle name="Percent 8 2 3 6 2 2" xfId="7962" xr:uid="{43F0DDB6-9B61-4BC6-BB29-692C3FA95F23}"/>
    <cellStyle name="Percent 8 2 3 6 2 2 2" xfId="16410" xr:uid="{06FF3D2C-E3B3-4B63-81CC-D76B3BB5A025}"/>
    <cellStyle name="Percent 8 2 3 6 2 2 2 2" xfId="33350" xr:uid="{364F4859-A0AA-4AD9-95E4-FAEA87B0B20E}"/>
    <cellStyle name="Percent 8 2 3 6 2 2 3" xfId="24902" xr:uid="{572536DA-DD8D-4E5C-9963-BB8AC03301F1}"/>
    <cellStyle name="Percent 8 2 3 6 2 3" xfId="12186" xr:uid="{5A15A071-D86F-473C-AA84-DB015E0C2E7C}"/>
    <cellStyle name="Percent 8 2 3 6 2 3 2" xfId="29126" xr:uid="{7CB2127F-CCE1-4053-9037-F350DEF81177}"/>
    <cellStyle name="Percent 8 2 3 6 2 4" xfId="20678" xr:uid="{208F0ABD-561C-4E46-9CFE-133C1750662C}"/>
    <cellStyle name="Percent 8 2 3 6 3" xfId="5850" xr:uid="{0978E33B-F0A2-4639-924A-8B6A5F7A9E6F}"/>
    <cellStyle name="Percent 8 2 3 6 3 2" xfId="14298" xr:uid="{C8986B3C-027D-4A5E-894C-B8E0BBBBAD79}"/>
    <cellStyle name="Percent 8 2 3 6 3 2 2" xfId="31238" xr:uid="{1477DE8F-94CF-4D5E-8892-178A114BF0B1}"/>
    <cellStyle name="Percent 8 2 3 6 3 3" xfId="22790" xr:uid="{810265C5-4D19-4E7A-ADDB-618A4BF126FE}"/>
    <cellStyle name="Percent 8 2 3 6 4" xfId="10074" xr:uid="{64369819-607B-4A60-824D-50E7F89D823E}"/>
    <cellStyle name="Percent 8 2 3 6 4 2" xfId="27014" xr:uid="{E85FC34A-9222-4D25-822E-D7BB46629C3D}"/>
    <cellStyle name="Percent 8 2 3 6 5" xfId="18566" xr:uid="{DEE8C287-EAE2-4FC5-BB6B-C4F40572BCA9}"/>
    <cellStyle name="Percent 8 2 3 7" xfId="2680" xr:uid="{5BB2A8B5-390A-4FE2-8A66-92BB72293332}"/>
    <cellStyle name="Percent 8 2 3 7 2" xfId="6906" xr:uid="{D7F6857D-4A65-4598-AB7F-1EBA2D193A7D}"/>
    <cellStyle name="Percent 8 2 3 7 2 2" xfId="15354" xr:uid="{9A5EAE37-1C9F-4D54-B9CA-6E68D6377452}"/>
    <cellStyle name="Percent 8 2 3 7 2 2 2" xfId="32294" xr:uid="{5628AF35-E4BF-4772-808E-C19E002199AC}"/>
    <cellStyle name="Percent 8 2 3 7 2 3" xfId="23846" xr:uid="{E3FCFAC8-85E3-4642-B5AC-153F810D7870}"/>
    <cellStyle name="Percent 8 2 3 7 3" xfId="11130" xr:uid="{B4DA9E0D-C420-425C-8697-D2C307EC32D9}"/>
    <cellStyle name="Percent 8 2 3 7 3 2" xfId="28070" xr:uid="{92DCBD0D-1C07-4AAF-AC78-AF8752818B69}"/>
    <cellStyle name="Percent 8 2 3 7 4" xfId="19622" xr:uid="{6E029420-D8CC-43C2-991F-0DD4C3EC9341}"/>
    <cellStyle name="Percent 8 2 3 8" xfId="4793" xr:uid="{A6955404-BFB1-488A-BA3E-E25FA9C3F2AB}"/>
    <cellStyle name="Percent 8 2 3 8 2" xfId="13242" xr:uid="{AD5AC3F3-AD25-4B92-B7B1-24F0B4C0300C}"/>
    <cellStyle name="Percent 8 2 3 8 2 2" xfId="30182" xr:uid="{4A628C3C-7C17-46C2-99C7-1311A402E988}"/>
    <cellStyle name="Percent 8 2 3 8 3" xfId="21734" xr:uid="{C256229E-1F39-4785-A676-C9EA106F9AD3}"/>
    <cellStyle name="Percent 8 2 3 9" xfId="9018" xr:uid="{62BE0D07-CC84-4120-9039-013565ACA53F}"/>
    <cellStyle name="Percent 8 2 3 9 2" xfId="25958" xr:uid="{14FCFC98-7897-4D27-AF3C-4E87572BE6CC}"/>
    <cellStyle name="Percent 8 2 4" xfId="736" xr:uid="{8141FE16-B294-4576-8271-3B98605DA9E3}"/>
    <cellStyle name="Percent 8 2 4 2" xfId="1088" xr:uid="{CD2654A5-0C49-4A1D-BEC8-4438DE4F757E}"/>
    <cellStyle name="Percent 8 2 4 2 2" xfId="2150" xr:uid="{922E630B-4D2A-436A-A70C-2E027EA31D81}"/>
    <cellStyle name="Percent 8 2 4 2 2 2" xfId="4262" xr:uid="{A978A094-69BF-47AA-9544-02B742A37C3F}"/>
    <cellStyle name="Percent 8 2 4 2 2 2 2" xfId="8488" xr:uid="{47945771-3A4F-48B1-8749-C903E5F869CC}"/>
    <cellStyle name="Percent 8 2 4 2 2 2 2 2" xfId="16936" xr:uid="{7D55A0DB-03E1-4BE2-AF94-27B58CA284B7}"/>
    <cellStyle name="Percent 8 2 4 2 2 2 2 2 2" xfId="33876" xr:uid="{228049E6-3931-435D-AC5E-264040BCDE17}"/>
    <cellStyle name="Percent 8 2 4 2 2 2 2 3" xfId="25428" xr:uid="{F82A57E5-9A00-4B93-A0E8-ADD48E153B0C}"/>
    <cellStyle name="Percent 8 2 4 2 2 2 3" xfId="12712" xr:uid="{1A08D138-A49E-4270-B2F8-3B511F21886E}"/>
    <cellStyle name="Percent 8 2 4 2 2 2 3 2" xfId="29652" xr:uid="{F91AEFE9-6F89-4E1C-969D-4345C96AA4A2}"/>
    <cellStyle name="Percent 8 2 4 2 2 2 4" xfId="21204" xr:uid="{7E2F0AB5-6527-4C42-8A0F-08C30F1FA103}"/>
    <cellStyle name="Percent 8 2 4 2 2 3" xfId="6376" xr:uid="{A6C567E3-13A1-4870-B01D-5998C290BC38}"/>
    <cellStyle name="Percent 8 2 4 2 2 3 2" xfId="14824" xr:uid="{9F42158C-EF34-4DBF-9E8D-4BDC5A2ADF96}"/>
    <cellStyle name="Percent 8 2 4 2 2 3 2 2" xfId="31764" xr:uid="{9F3C5CE9-ABBA-4D4C-B960-4D0079C972E7}"/>
    <cellStyle name="Percent 8 2 4 2 2 3 3" xfId="23316" xr:uid="{3143ADE5-DB63-4CD5-9069-CA3405B1726E}"/>
    <cellStyle name="Percent 8 2 4 2 2 4" xfId="10600" xr:uid="{58F092B5-29F8-4D02-9AAF-85169073C89B}"/>
    <cellStyle name="Percent 8 2 4 2 2 4 2" xfId="27540" xr:uid="{65E7C28A-4F00-47C2-967D-D0065A5346F9}"/>
    <cellStyle name="Percent 8 2 4 2 2 5" xfId="19092" xr:uid="{FB08956D-555C-4C01-8AB8-635BA2DCEFAC}"/>
    <cellStyle name="Percent 8 2 4 2 3" xfId="3206" xr:uid="{F34BCCA7-4567-46A2-BA85-168FCE5B962D}"/>
    <cellStyle name="Percent 8 2 4 2 3 2" xfId="7432" xr:uid="{CFA1A8B8-DAE9-4233-9E55-F0FD6C2218A1}"/>
    <cellStyle name="Percent 8 2 4 2 3 2 2" xfId="15880" xr:uid="{37026943-7EE9-4456-9FA8-52FE21C56059}"/>
    <cellStyle name="Percent 8 2 4 2 3 2 2 2" xfId="32820" xr:uid="{70FE9E76-1C39-4D92-B122-1B4313251BC8}"/>
    <cellStyle name="Percent 8 2 4 2 3 2 3" xfId="24372" xr:uid="{17B3EFFA-3FA7-4B4C-AB4B-A449A1A9320C}"/>
    <cellStyle name="Percent 8 2 4 2 3 3" xfId="11656" xr:uid="{4B677D90-CF54-437B-8619-180858BD152E}"/>
    <cellStyle name="Percent 8 2 4 2 3 3 2" xfId="28596" xr:uid="{1B02C547-243C-48F7-BA95-11D56C094C34}"/>
    <cellStyle name="Percent 8 2 4 2 3 4" xfId="20148" xr:uid="{F3292B60-71D4-4A2A-A22C-D9FC6A721A00}"/>
    <cellStyle name="Percent 8 2 4 2 4" xfId="5320" xr:uid="{0EE39D30-D116-4E1B-9FF9-E25F7F0D2B59}"/>
    <cellStyle name="Percent 8 2 4 2 4 2" xfId="13768" xr:uid="{1FB27BD5-4CA1-4492-A60F-8394A226A2E1}"/>
    <cellStyle name="Percent 8 2 4 2 4 2 2" xfId="30708" xr:uid="{EE15400D-B04D-4C07-9D2A-A70E5E1538E5}"/>
    <cellStyle name="Percent 8 2 4 2 4 3" xfId="22260" xr:uid="{C8B65DCC-93A6-44AE-A8E4-D81365980C54}"/>
    <cellStyle name="Percent 8 2 4 2 5" xfId="9544" xr:uid="{17B17AC8-7A49-4510-8A06-2BCBA2467EB2}"/>
    <cellStyle name="Percent 8 2 4 2 5 2" xfId="26484" xr:uid="{9973062B-8C1E-4565-8E0E-360A946FBD53}"/>
    <cellStyle name="Percent 8 2 4 2 6" xfId="18036" xr:uid="{B3AB5988-775A-4457-8593-AFF07A77DA3E}"/>
    <cellStyle name="Percent 8 2 4 3" xfId="1798" xr:uid="{F01BDBDA-7D8D-481A-9CFD-64E341665B28}"/>
    <cellStyle name="Percent 8 2 4 3 2" xfId="3910" xr:uid="{D71318E9-FB7F-4852-9C50-0EDCC463E283}"/>
    <cellStyle name="Percent 8 2 4 3 2 2" xfId="8136" xr:uid="{5C95E40D-BAFE-49C1-A527-0DF2725995A5}"/>
    <cellStyle name="Percent 8 2 4 3 2 2 2" xfId="16584" xr:uid="{B05033DA-00F3-44D2-92C6-D851A00F8704}"/>
    <cellStyle name="Percent 8 2 4 3 2 2 2 2" xfId="33524" xr:uid="{A0101E65-80E3-4ED6-A437-B35100A0689E}"/>
    <cellStyle name="Percent 8 2 4 3 2 2 3" xfId="25076" xr:uid="{60F0813D-6F73-43B8-AF31-F99D78468502}"/>
    <cellStyle name="Percent 8 2 4 3 2 3" xfId="12360" xr:uid="{531AF24C-A23A-48E7-B134-46ABE4B7645F}"/>
    <cellStyle name="Percent 8 2 4 3 2 3 2" xfId="29300" xr:uid="{3AD89C4F-F0B8-4FED-AE63-0DFE86115858}"/>
    <cellStyle name="Percent 8 2 4 3 2 4" xfId="20852" xr:uid="{755F9284-A7D4-4B95-8E91-4F5C0BB0CB43}"/>
    <cellStyle name="Percent 8 2 4 3 3" xfId="6024" xr:uid="{E3B8027D-38D0-4942-AE37-5901D451F7E5}"/>
    <cellStyle name="Percent 8 2 4 3 3 2" xfId="14472" xr:uid="{EF43A5D5-07A7-46B3-83E6-2292D873B180}"/>
    <cellStyle name="Percent 8 2 4 3 3 2 2" xfId="31412" xr:uid="{5DD61591-22CB-418C-88A9-120F471A7C2D}"/>
    <cellStyle name="Percent 8 2 4 3 3 3" xfId="22964" xr:uid="{0E49D221-8EBB-4F1F-9519-CFBE615FF007}"/>
    <cellStyle name="Percent 8 2 4 3 4" xfId="10248" xr:uid="{1960C03C-3E1A-4AD3-929C-63D07F2D0992}"/>
    <cellStyle name="Percent 8 2 4 3 4 2" xfId="27188" xr:uid="{3A4779F5-3A8A-4497-A7D5-AD08CE6356AB}"/>
    <cellStyle name="Percent 8 2 4 3 5" xfId="18740" xr:uid="{A07C4A84-2314-4E23-98E8-5557009740FA}"/>
    <cellStyle name="Percent 8 2 4 4" xfId="2854" xr:uid="{633BDF9A-A976-470E-809B-F9C0BAE54BC7}"/>
    <cellStyle name="Percent 8 2 4 4 2" xfId="7080" xr:uid="{70F2835A-5DE9-428D-89A0-A78A2C7DF169}"/>
    <cellStyle name="Percent 8 2 4 4 2 2" xfId="15528" xr:uid="{190929E5-AF54-462E-8AF7-61FE19B1F20A}"/>
    <cellStyle name="Percent 8 2 4 4 2 2 2" xfId="32468" xr:uid="{F56B7353-A98C-4A10-A2A6-1A5493C5FCC5}"/>
    <cellStyle name="Percent 8 2 4 4 2 3" xfId="24020" xr:uid="{5A9983BD-C5A4-483B-B2BA-E7530719A8D9}"/>
    <cellStyle name="Percent 8 2 4 4 3" xfId="11304" xr:uid="{E649D958-173F-45F1-ABFF-F78AE2B54178}"/>
    <cellStyle name="Percent 8 2 4 4 3 2" xfId="28244" xr:uid="{F2BCA839-89E9-47FF-93AA-AF5CA7D22174}"/>
    <cellStyle name="Percent 8 2 4 4 4" xfId="19796" xr:uid="{502F7D42-33DA-477E-8623-A3FFADDEC6F9}"/>
    <cellStyle name="Percent 8 2 4 5" xfId="4968" xr:uid="{FECF89CA-96CA-49F4-9DCC-0BECC762768D}"/>
    <cellStyle name="Percent 8 2 4 5 2" xfId="13416" xr:uid="{62426EB2-A019-4B18-890B-A6FB4BB4EB8F}"/>
    <cellStyle name="Percent 8 2 4 5 2 2" xfId="30356" xr:uid="{15BEFE09-CAEC-4C2B-B752-529EFB3E8218}"/>
    <cellStyle name="Percent 8 2 4 5 3" xfId="21908" xr:uid="{984DA138-0D9E-44BA-9E38-F7EB641D5C97}"/>
    <cellStyle name="Percent 8 2 4 6" xfId="9192" xr:uid="{CE4B6C58-7E36-4FE5-95DF-DA0ABBA047F2}"/>
    <cellStyle name="Percent 8 2 4 6 2" xfId="26132" xr:uid="{09B88D4A-087A-4A8B-8044-2EFE2B2A52AF}"/>
    <cellStyle name="Percent 8 2 4 7" xfId="17684" xr:uid="{C7CD871D-E3DC-4524-B40F-F73466B254CB}"/>
    <cellStyle name="Percent 8 2 5" xfId="912" xr:uid="{532EFE64-743B-400E-A68D-F9801F9B6924}"/>
    <cellStyle name="Percent 8 2 5 2" xfId="1974" xr:uid="{64360357-58E8-4396-A7E7-997A37FEA768}"/>
    <cellStyle name="Percent 8 2 5 2 2" xfId="4086" xr:uid="{00374600-4E94-48AB-AC62-62E70AF9E413}"/>
    <cellStyle name="Percent 8 2 5 2 2 2" xfId="8312" xr:uid="{C7D0CEC2-E9B5-41D4-BB65-3688BA6D013A}"/>
    <cellStyle name="Percent 8 2 5 2 2 2 2" xfId="16760" xr:uid="{FEC1181E-E5F3-4A32-97E7-DEF911CE7D2D}"/>
    <cellStyle name="Percent 8 2 5 2 2 2 2 2" xfId="33700" xr:uid="{18293658-198A-46D8-AB30-4B4A57773176}"/>
    <cellStyle name="Percent 8 2 5 2 2 2 3" xfId="25252" xr:uid="{5B9531FE-1A99-4F76-B629-480868C7406E}"/>
    <cellStyle name="Percent 8 2 5 2 2 3" xfId="12536" xr:uid="{79FBBC3E-EEC6-4561-A3B1-E4C557025435}"/>
    <cellStyle name="Percent 8 2 5 2 2 3 2" xfId="29476" xr:uid="{F2D8E5C7-2819-4D09-A2DD-5D420E13031A}"/>
    <cellStyle name="Percent 8 2 5 2 2 4" xfId="21028" xr:uid="{468F8C46-D046-4B21-84FD-F5E1941B03D0}"/>
    <cellStyle name="Percent 8 2 5 2 3" xfId="6200" xr:uid="{0150D9C3-F14D-4E76-963C-4E2D8DFDE88E}"/>
    <cellStyle name="Percent 8 2 5 2 3 2" xfId="14648" xr:uid="{EDA3C33A-A77A-43D2-87C7-A6EB8C10891E}"/>
    <cellStyle name="Percent 8 2 5 2 3 2 2" xfId="31588" xr:uid="{B3B57AF8-4AF7-407D-9C67-8968388C5D73}"/>
    <cellStyle name="Percent 8 2 5 2 3 3" xfId="23140" xr:uid="{61E1BA13-2AA8-4F96-8F91-13C44984F638}"/>
    <cellStyle name="Percent 8 2 5 2 4" xfId="10424" xr:uid="{D4CFBFD3-5755-4CEA-B3B4-F727A4A08C0F}"/>
    <cellStyle name="Percent 8 2 5 2 4 2" xfId="27364" xr:uid="{788949E5-D75A-4E32-8E48-94F7060255CE}"/>
    <cellStyle name="Percent 8 2 5 2 5" xfId="18916" xr:uid="{99C0339A-5E10-47A6-A4B4-1E6A4EA66CC3}"/>
    <cellStyle name="Percent 8 2 5 3" xfId="3030" xr:uid="{1BB95FA3-6A8E-421F-AC22-8DFDB416ABE0}"/>
    <cellStyle name="Percent 8 2 5 3 2" xfId="7256" xr:uid="{F41FE448-79AE-4D53-93D2-0567FF17B906}"/>
    <cellStyle name="Percent 8 2 5 3 2 2" xfId="15704" xr:uid="{00A0F5B7-8CE5-4C39-9242-7E11E3D45CDE}"/>
    <cellStyle name="Percent 8 2 5 3 2 2 2" xfId="32644" xr:uid="{C22886F7-CAA3-4DC5-9709-4636D060DB3B}"/>
    <cellStyle name="Percent 8 2 5 3 2 3" xfId="24196" xr:uid="{8F4E466A-E2B7-4B5E-8403-1E56DBE95427}"/>
    <cellStyle name="Percent 8 2 5 3 3" xfId="11480" xr:uid="{A9300405-7AFD-492E-84F8-1FBD7410AA4C}"/>
    <cellStyle name="Percent 8 2 5 3 3 2" xfId="28420" xr:uid="{CA6E7E4C-A56B-47B3-B272-93533040196F}"/>
    <cellStyle name="Percent 8 2 5 3 4" xfId="19972" xr:uid="{FABC651F-85D0-4D22-9D17-D2C70BAF49EC}"/>
    <cellStyle name="Percent 8 2 5 4" xfId="5144" xr:uid="{581B19FE-BD84-4AC0-89DC-FBD86D846255}"/>
    <cellStyle name="Percent 8 2 5 4 2" xfId="13592" xr:uid="{3FAC2CBE-E17D-48E6-AC61-1A0C7CB76F3D}"/>
    <cellStyle name="Percent 8 2 5 4 2 2" xfId="30532" xr:uid="{A3ACF651-F281-4706-94E0-A0EB97D3A96A}"/>
    <cellStyle name="Percent 8 2 5 4 3" xfId="22084" xr:uid="{C3D84E8C-0A12-4B64-AA09-E32E34E7780C}"/>
    <cellStyle name="Percent 8 2 5 5" xfId="9368" xr:uid="{3AD19D3E-5227-4B25-9D3C-CB8CE810720B}"/>
    <cellStyle name="Percent 8 2 5 5 2" xfId="26308" xr:uid="{B9B8A74F-F64B-43F6-92FA-C70E07368ED2}"/>
    <cellStyle name="Percent 8 2 5 6" xfId="17860" xr:uid="{1C61CD88-1E45-4234-9FF4-8DB44592F2BE}"/>
    <cellStyle name="Percent 8 2 6" xfId="1264" xr:uid="{C951438A-DDD6-4ED8-9BE2-2C7AA286D466}"/>
    <cellStyle name="Percent 8 2 6 2" xfId="2326" xr:uid="{4E9AAAB6-F607-4A52-964F-88227C4E8A43}"/>
    <cellStyle name="Percent 8 2 6 2 2" xfId="4438" xr:uid="{A2927A07-E7D9-4F0A-8824-AE8137907FDE}"/>
    <cellStyle name="Percent 8 2 6 2 2 2" xfId="8664" xr:uid="{32222661-D9C2-425C-A7D0-8D04DB9AB80A}"/>
    <cellStyle name="Percent 8 2 6 2 2 2 2" xfId="17112" xr:uid="{B54DAE86-D3EE-4338-BB47-A58005B23E8B}"/>
    <cellStyle name="Percent 8 2 6 2 2 2 2 2" xfId="34052" xr:uid="{1E7473F4-FB4A-44FC-81B3-B96E8AEB58C5}"/>
    <cellStyle name="Percent 8 2 6 2 2 2 3" xfId="25604" xr:uid="{F9455F32-8350-42DE-BFD8-0DD68D215652}"/>
    <cellStyle name="Percent 8 2 6 2 2 3" xfId="12888" xr:uid="{80B520DF-AEDB-460A-956E-596F323052E2}"/>
    <cellStyle name="Percent 8 2 6 2 2 3 2" xfId="29828" xr:uid="{DD1BD3B0-0626-4CFC-8906-774F44423E75}"/>
    <cellStyle name="Percent 8 2 6 2 2 4" xfId="21380" xr:uid="{6C6FDC94-E0C1-4729-B833-B067DEA7E347}"/>
    <cellStyle name="Percent 8 2 6 2 3" xfId="6552" xr:uid="{4BC7CA61-0CA5-4634-8F66-39CD2BAD8AEB}"/>
    <cellStyle name="Percent 8 2 6 2 3 2" xfId="15000" xr:uid="{59A46DBF-93F6-4A90-90C7-7E0BFAB824EA}"/>
    <cellStyle name="Percent 8 2 6 2 3 2 2" xfId="31940" xr:uid="{7DDF0C7B-5DF5-4312-A78E-29D67C8D019A}"/>
    <cellStyle name="Percent 8 2 6 2 3 3" xfId="23492" xr:uid="{EFEFC8E5-F3D9-4AF9-8BE6-E5992E6EB916}"/>
    <cellStyle name="Percent 8 2 6 2 4" xfId="10776" xr:uid="{B24AB29E-0527-4E39-ACF1-F1B739FFFAEA}"/>
    <cellStyle name="Percent 8 2 6 2 4 2" xfId="27716" xr:uid="{950A5953-F011-4AE3-BD3F-9ACB051FFE5D}"/>
    <cellStyle name="Percent 8 2 6 2 5" xfId="19268" xr:uid="{BB8C1931-6AAB-4827-8777-E42A852B1FD1}"/>
    <cellStyle name="Percent 8 2 6 3" xfId="3382" xr:uid="{2981136A-36D9-4709-8A7A-2663FD1FEA2F}"/>
    <cellStyle name="Percent 8 2 6 3 2" xfId="7608" xr:uid="{C3D71673-DE0E-414F-9C91-5A1C1A644C65}"/>
    <cellStyle name="Percent 8 2 6 3 2 2" xfId="16056" xr:uid="{65B09F53-39FE-4AFC-8169-CC8277D57725}"/>
    <cellStyle name="Percent 8 2 6 3 2 2 2" xfId="32996" xr:uid="{887C1244-3C1A-4AE0-8733-65DE822A26B3}"/>
    <cellStyle name="Percent 8 2 6 3 2 3" xfId="24548" xr:uid="{D93BF9B0-1D51-4DD2-9C4E-D28032CE5720}"/>
    <cellStyle name="Percent 8 2 6 3 3" xfId="11832" xr:uid="{B39D322D-5FBC-4300-ADEB-92204E8E38F4}"/>
    <cellStyle name="Percent 8 2 6 3 3 2" xfId="28772" xr:uid="{7909FAAB-FD01-43B9-A6B9-770CBE7A056E}"/>
    <cellStyle name="Percent 8 2 6 3 4" xfId="20324" xr:uid="{3A2F49B2-952B-4715-A488-525346BA649B}"/>
    <cellStyle name="Percent 8 2 6 4" xfId="5496" xr:uid="{4913478A-3C2B-49CA-8894-22EB42C49790}"/>
    <cellStyle name="Percent 8 2 6 4 2" xfId="13944" xr:uid="{6CA0C691-4D65-43F1-A9C6-1D315599D41E}"/>
    <cellStyle name="Percent 8 2 6 4 2 2" xfId="30884" xr:uid="{E2D55DED-36CD-4CEE-A572-FE76923DDDA0}"/>
    <cellStyle name="Percent 8 2 6 4 3" xfId="22436" xr:uid="{2178D711-D137-4759-A97A-076DB6979AC9}"/>
    <cellStyle name="Percent 8 2 6 5" xfId="9720" xr:uid="{B4A9A61B-EEBC-48F7-A1CF-DEA58AD7B2E8}"/>
    <cellStyle name="Percent 8 2 6 5 2" xfId="26660" xr:uid="{A7481B7D-783E-446B-834D-82133398A97D}"/>
    <cellStyle name="Percent 8 2 6 6" xfId="18212" xr:uid="{997FCB9C-74C2-4B27-99C6-AAA3735ABFAE}"/>
    <cellStyle name="Percent 8 2 7" xfId="1446" xr:uid="{9839DB63-AC86-45BA-8DC2-639CD263266F}"/>
    <cellStyle name="Percent 8 2 7 2" xfId="2502" xr:uid="{CCA730AD-9E3D-44CF-AA55-B90F9CF95A46}"/>
    <cellStyle name="Percent 8 2 7 2 2" xfId="4614" xr:uid="{1F20F82F-8496-4C04-909B-9A4330A930D2}"/>
    <cellStyle name="Percent 8 2 7 2 2 2" xfId="8840" xr:uid="{DEBB0B2E-BC7E-43AC-A683-5CE518EF5C46}"/>
    <cellStyle name="Percent 8 2 7 2 2 2 2" xfId="17288" xr:uid="{0A15CD52-BF2E-4E19-9F77-9E26BF964A05}"/>
    <cellStyle name="Percent 8 2 7 2 2 2 2 2" xfId="34228" xr:uid="{0DA97183-274B-42B0-9E75-0F365F06832E}"/>
    <cellStyle name="Percent 8 2 7 2 2 2 3" xfId="25780" xr:uid="{DA0F3807-DC3D-40C1-8A26-8F26C71662DF}"/>
    <cellStyle name="Percent 8 2 7 2 2 3" xfId="13064" xr:uid="{2CDFA27C-B964-44C5-8DE6-E4F457894929}"/>
    <cellStyle name="Percent 8 2 7 2 2 3 2" xfId="30004" xr:uid="{F3EBEFD4-7B76-45EA-859F-472AD9DFD5A5}"/>
    <cellStyle name="Percent 8 2 7 2 2 4" xfId="21556" xr:uid="{968A1AA1-43AA-48B5-ABC7-3094CD87BF44}"/>
    <cellStyle name="Percent 8 2 7 2 3" xfId="6728" xr:uid="{EC737833-6DF7-458B-A5DF-68C833053B4E}"/>
    <cellStyle name="Percent 8 2 7 2 3 2" xfId="15176" xr:uid="{6D6F6697-80E6-46BE-9996-141013E696B4}"/>
    <cellStyle name="Percent 8 2 7 2 3 2 2" xfId="32116" xr:uid="{5FAA81A5-BFAA-4873-9E06-C6D5EA60B0A4}"/>
    <cellStyle name="Percent 8 2 7 2 3 3" xfId="23668" xr:uid="{775368BC-3894-48A8-B178-23CF6F29233F}"/>
    <cellStyle name="Percent 8 2 7 2 4" xfId="10952" xr:uid="{04773558-F803-4CF7-8CA7-D140D7A13214}"/>
    <cellStyle name="Percent 8 2 7 2 4 2" xfId="27892" xr:uid="{6D8129B9-A367-4A6C-A9D2-DE957272471C}"/>
    <cellStyle name="Percent 8 2 7 2 5" xfId="19444" xr:uid="{585CB898-C37D-4C36-9F29-4B4ABBE5BEF5}"/>
    <cellStyle name="Percent 8 2 7 3" xfId="3558" xr:uid="{FDE0A699-D4E6-48A4-8CB0-36DD33BD7B23}"/>
    <cellStyle name="Percent 8 2 7 3 2" xfId="7784" xr:uid="{0BE11D5A-25E6-4FCC-B766-BFF107B102FA}"/>
    <cellStyle name="Percent 8 2 7 3 2 2" xfId="16232" xr:uid="{8B19BA08-21BD-4223-B00A-834C7CC16E2C}"/>
    <cellStyle name="Percent 8 2 7 3 2 2 2" xfId="33172" xr:uid="{1FE9A45A-556D-4553-B0BB-FAAA507CACDA}"/>
    <cellStyle name="Percent 8 2 7 3 2 3" xfId="24724" xr:uid="{DCDF1A51-55A8-40BA-8BBE-172D0F350FB1}"/>
    <cellStyle name="Percent 8 2 7 3 3" xfId="12008" xr:uid="{9209603E-A917-4E8D-B967-8A261A731C90}"/>
    <cellStyle name="Percent 8 2 7 3 3 2" xfId="28948" xr:uid="{4F5725E6-4BA3-4E61-B8CA-06CB7962A0C0}"/>
    <cellStyle name="Percent 8 2 7 3 4" xfId="20500" xr:uid="{046458E9-4366-4EB8-BC22-BC309808D130}"/>
    <cellStyle name="Percent 8 2 7 4" xfId="5672" xr:uid="{5710239A-D539-4C97-95EC-70ABF84C64F9}"/>
    <cellStyle name="Percent 8 2 7 4 2" xfId="14120" xr:uid="{7643225B-E863-4B70-944A-5D89C8499D09}"/>
    <cellStyle name="Percent 8 2 7 4 2 2" xfId="31060" xr:uid="{1A1C30B5-88AE-42EE-9E20-CCBEE646509C}"/>
    <cellStyle name="Percent 8 2 7 4 3" xfId="22612" xr:uid="{5F20335A-B5AB-4FB0-BBEC-8AC14358E2F3}"/>
    <cellStyle name="Percent 8 2 7 5" xfId="9896" xr:uid="{78EF4BD9-1914-4AC2-AED1-A2D622ED7155}"/>
    <cellStyle name="Percent 8 2 7 5 2" xfId="26836" xr:uid="{0ABDE0A9-E991-4989-8F89-3D2C44E22FCE}"/>
    <cellStyle name="Percent 8 2 7 6" xfId="18388" xr:uid="{57609783-7B3B-4C2E-A91B-DEB3521736FC}"/>
    <cellStyle name="Percent 8 2 8" xfId="1622" xr:uid="{9D081C17-6501-44E7-A18B-665346FD4C6F}"/>
    <cellStyle name="Percent 8 2 8 2" xfId="3734" xr:uid="{3DF702E8-297B-464E-922C-49104B59FDA2}"/>
    <cellStyle name="Percent 8 2 8 2 2" xfId="7960" xr:uid="{683780B2-E240-4224-8E1D-437361034CA5}"/>
    <cellStyle name="Percent 8 2 8 2 2 2" xfId="16408" xr:uid="{72D2A0DA-4087-4610-9182-378552626286}"/>
    <cellStyle name="Percent 8 2 8 2 2 2 2" xfId="33348" xr:uid="{B8F0473C-A020-47A4-A201-8218B5CDA1E9}"/>
    <cellStyle name="Percent 8 2 8 2 2 3" xfId="24900" xr:uid="{06EC0DB5-4EA3-4798-A0C4-CC604EBDFBD7}"/>
    <cellStyle name="Percent 8 2 8 2 3" xfId="12184" xr:uid="{5DC314E3-1548-4A2B-849D-0EFE5FB7EB95}"/>
    <cellStyle name="Percent 8 2 8 2 3 2" xfId="29124" xr:uid="{45439856-89F3-4950-A1BD-642348B485C2}"/>
    <cellStyle name="Percent 8 2 8 2 4" xfId="20676" xr:uid="{C21C38E5-7016-4EF7-B022-5877AFCDF31F}"/>
    <cellStyle name="Percent 8 2 8 3" xfId="5848" xr:uid="{845855F5-DCAB-4F05-A25F-00BABEA02B30}"/>
    <cellStyle name="Percent 8 2 8 3 2" xfId="14296" xr:uid="{BA463531-C438-49C1-B0EF-1E465F520C05}"/>
    <cellStyle name="Percent 8 2 8 3 2 2" xfId="31236" xr:uid="{7D7C85EA-6C98-4962-8204-1AECFD1C3431}"/>
    <cellStyle name="Percent 8 2 8 3 3" xfId="22788" xr:uid="{D93011E5-46B6-46D2-8ED5-DBED213BDB64}"/>
    <cellStyle name="Percent 8 2 8 4" xfId="10072" xr:uid="{D5855540-0782-404E-9459-E6900BC5D6EE}"/>
    <cellStyle name="Percent 8 2 8 4 2" xfId="27012" xr:uid="{BFA5DA3A-19C5-411F-8E70-CF13EFE008E3}"/>
    <cellStyle name="Percent 8 2 8 5" xfId="18564" xr:uid="{7458BDF6-39D7-4E77-B0B2-9D1DCE986D2B}"/>
    <cellStyle name="Percent 8 2 9" xfId="2678" xr:uid="{665D35FC-C17A-4BDF-87CA-48672D7E5F48}"/>
    <cellStyle name="Percent 8 2 9 2" xfId="6904" xr:uid="{A993A831-EA73-4223-B0F7-3373D2F5A39A}"/>
    <cellStyle name="Percent 8 2 9 2 2" xfId="15352" xr:uid="{43547BB0-D0F0-431B-BA77-BBCFAECDB951}"/>
    <cellStyle name="Percent 8 2 9 2 2 2" xfId="32292" xr:uid="{0FFCE403-A221-440C-9DCD-4167EDAFD700}"/>
    <cellStyle name="Percent 8 2 9 2 3" xfId="23844" xr:uid="{01DD9821-5682-4B9F-8027-610CBD72014F}"/>
    <cellStyle name="Percent 8 2 9 3" xfId="11128" xr:uid="{F0743FCB-EBD1-4CA6-AD9C-48342D84D306}"/>
    <cellStyle name="Percent 8 2 9 3 2" xfId="28068" xr:uid="{8C228D60-787E-4ED3-9DA6-C086AB4AF41A}"/>
    <cellStyle name="Percent 8 2 9 4" xfId="19620" xr:uid="{9B943FC0-19E6-4EB0-9D72-34F783304B18}"/>
    <cellStyle name="Percent 8 3" xfId="489" xr:uid="{F1234C8A-78B4-4AAE-A427-2BBC90337AB7}"/>
    <cellStyle name="Percent 8 4" xfId="490" xr:uid="{86766C36-0007-40BF-8226-264CD82425E7}"/>
    <cellStyle name="Percent 8 4 10" xfId="17511" xr:uid="{79F4E93C-9CA6-40A9-B372-CBBD2BCB9E05}"/>
    <cellStyle name="Percent 8 4 2" xfId="739" xr:uid="{9EE8223F-7A0D-4B41-A97F-2160D786C500}"/>
    <cellStyle name="Percent 8 4 2 2" xfId="1091" xr:uid="{D451B860-2A24-4319-BDED-C2A04BEEC83E}"/>
    <cellStyle name="Percent 8 4 2 2 2" xfId="2153" xr:uid="{5853A18A-FFFD-457D-B616-F4488CC9ED09}"/>
    <cellStyle name="Percent 8 4 2 2 2 2" xfId="4265" xr:uid="{1B509148-7CB9-43C7-A67D-8C052C8A86DD}"/>
    <cellStyle name="Percent 8 4 2 2 2 2 2" xfId="8491" xr:uid="{9C8011B5-AF8A-4F31-90A6-A11C036A9FC4}"/>
    <cellStyle name="Percent 8 4 2 2 2 2 2 2" xfId="16939" xr:uid="{6D99402E-E92E-4E71-A406-4AC15361DB54}"/>
    <cellStyle name="Percent 8 4 2 2 2 2 2 2 2" xfId="33879" xr:uid="{38C75D62-9373-4895-A887-8ABA5207218E}"/>
    <cellStyle name="Percent 8 4 2 2 2 2 2 3" xfId="25431" xr:uid="{DDB7DCAA-751E-4945-B266-33310A176FE9}"/>
    <cellStyle name="Percent 8 4 2 2 2 2 3" xfId="12715" xr:uid="{B2FAE84B-3033-40E6-95B3-74CD5004AB44}"/>
    <cellStyle name="Percent 8 4 2 2 2 2 3 2" xfId="29655" xr:uid="{FE3E7360-290C-47D2-B586-063ED0B691D5}"/>
    <cellStyle name="Percent 8 4 2 2 2 2 4" xfId="21207" xr:uid="{DA1F1C8F-1ECC-451D-9A2B-B124972ECF13}"/>
    <cellStyle name="Percent 8 4 2 2 2 3" xfId="6379" xr:uid="{3AAF9F45-82CE-41A7-AAB2-1B46601DD45D}"/>
    <cellStyle name="Percent 8 4 2 2 2 3 2" xfId="14827" xr:uid="{E11872F6-93C8-4197-96ED-529B4C8B2D47}"/>
    <cellStyle name="Percent 8 4 2 2 2 3 2 2" xfId="31767" xr:uid="{D853678F-5ED9-4031-86C4-822733ABDC04}"/>
    <cellStyle name="Percent 8 4 2 2 2 3 3" xfId="23319" xr:uid="{B8AB0B06-697E-4811-A6D0-CBD3254ADD2D}"/>
    <cellStyle name="Percent 8 4 2 2 2 4" xfId="10603" xr:uid="{15F65107-9D78-4DA6-866F-E7CFC54802BD}"/>
    <cellStyle name="Percent 8 4 2 2 2 4 2" xfId="27543" xr:uid="{432065DE-68F4-468B-A651-39CC2C55407B}"/>
    <cellStyle name="Percent 8 4 2 2 2 5" xfId="19095" xr:uid="{4CA10C1B-AFBF-499B-A2DE-AD0587795A9D}"/>
    <cellStyle name="Percent 8 4 2 2 3" xfId="3209" xr:uid="{443D7F8D-4E49-449E-8784-4751F10B5E34}"/>
    <cellStyle name="Percent 8 4 2 2 3 2" xfId="7435" xr:uid="{3758D26D-5D48-4D09-A1B3-8043E50DF478}"/>
    <cellStyle name="Percent 8 4 2 2 3 2 2" xfId="15883" xr:uid="{EF64F01D-5041-4D1D-AA22-1CB84C77A299}"/>
    <cellStyle name="Percent 8 4 2 2 3 2 2 2" xfId="32823" xr:uid="{2CF0ED28-741C-4CCB-BB94-193AB4D5B638}"/>
    <cellStyle name="Percent 8 4 2 2 3 2 3" xfId="24375" xr:uid="{55F3CD3A-E784-47A5-995C-C65F286EA027}"/>
    <cellStyle name="Percent 8 4 2 2 3 3" xfId="11659" xr:uid="{09B3762C-4AE9-4BDA-93A3-8FEED52E4EE8}"/>
    <cellStyle name="Percent 8 4 2 2 3 3 2" xfId="28599" xr:uid="{CD0CAD48-6DAE-40DC-A4F6-B48447E23D70}"/>
    <cellStyle name="Percent 8 4 2 2 3 4" xfId="20151" xr:uid="{D947E255-C44F-46CF-A0D2-4994A19038F6}"/>
    <cellStyle name="Percent 8 4 2 2 4" xfId="5323" xr:uid="{307A71E8-9C24-499E-8FD9-6AE24CBC4D26}"/>
    <cellStyle name="Percent 8 4 2 2 4 2" xfId="13771" xr:uid="{C82062A1-2E1A-457B-A80C-B7F9905EBE7D}"/>
    <cellStyle name="Percent 8 4 2 2 4 2 2" xfId="30711" xr:uid="{4636C1F8-48FF-4441-B78E-F0276F81658C}"/>
    <cellStyle name="Percent 8 4 2 2 4 3" xfId="22263" xr:uid="{AAADDBF8-473F-4810-993C-06C06208153B}"/>
    <cellStyle name="Percent 8 4 2 2 5" xfId="9547" xr:uid="{38812155-749F-4DC0-BD57-A23A1E529D4E}"/>
    <cellStyle name="Percent 8 4 2 2 5 2" xfId="26487" xr:uid="{313004EF-A80A-40C5-880D-D844BF30BBB2}"/>
    <cellStyle name="Percent 8 4 2 2 6" xfId="18039" xr:uid="{5BA2A1FC-B0B1-405A-8DB9-9782A778FD26}"/>
    <cellStyle name="Percent 8 4 2 3" xfId="1801" xr:uid="{5C135BC8-48B8-4CA5-BBAD-F072C6BD5428}"/>
    <cellStyle name="Percent 8 4 2 3 2" xfId="3913" xr:uid="{F7E9DB90-EE9B-40B7-8B00-C9168FFF0280}"/>
    <cellStyle name="Percent 8 4 2 3 2 2" xfId="8139" xr:uid="{CD506FA7-2002-485B-AEF2-A6D3D0485CCC}"/>
    <cellStyle name="Percent 8 4 2 3 2 2 2" xfId="16587" xr:uid="{229999D9-8EBC-43BE-B067-4CEFD9405203}"/>
    <cellStyle name="Percent 8 4 2 3 2 2 2 2" xfId="33527" xr:uid="{67933C8A-57D0-4CE1-9B62-2BD193CB767A}"/>
    <cellStyle name="Percent 8 4 2 3 2 2 3" xfId="25079" xr:uid="{8CF128EA-C63A-4192-8FB6-04AB93210CCE}"/>
    <cellStyle name="Percent 8 4 2 3 2 3" xfId="12363" xr:uid="{7C2325D3-3AE0-4953-BB17-161482CCD16A}"/>
    <cellStyle name="Percent 8 4 2 3 2 3 2" xfId="29303" xr:uid="{B9183343-1CB4-4CFD-9651-948419443D95}"/>
    <cellStyle name="Percent 8 4 2 3 2 4" xfId="20855" xr:uid="{6A820A8F-5203-4420-A94A-AB7C9A3EEE7C}"/>
    <cellStyle name="Percent 8 4 2 3 3" xfId="6027" xr:uid="{9AE7E617-7570-4505-BB50-AC2778BF5169}"/>
    <cellStyle name="Percent 8 4 2 3 3 2" xfId="14475" xr:uid="{9D04D5E6-7336-4333-89C3-5813FCED638C}"/>
    <cellStyle name="Percent 8 4 2 3 3 2 2" xfId="31415" xr:uid="{50F7C274-7E5F-4381-83E1-3F8CB5C122A9}"/>
    <cellStyle name="Percent 8 4 2 3 3 3" xfId="22967" xr:uid="{963B4D89-1983-4FA8-9590-9276398C1A97}"/>
    <cellStyle name="Percent 8 4 2 3 4" xfId="10251" xr:uid="{8AFEEFE0-7074-4D9C-882D-2955F4BCB353}"/>
    <cellStyle name="Percent 8 4 2 3 4 2" xfId="27191" xr:uid="{5CE68E7D-D5C2-417B-83E9-9A9D2C843C14}"/>
    <cellStyle name="Percent 8 4 2 3 5" xfId="18743" xr:uid="{7960E56B-0FA9-45FA-AA24-D6D7EA6C3DC5}"/>
    <cellStyle name="Percent 8 4 2 4" xfId="2857" xr:uid="{AFFE8362-8DAC-4DA1-AF89-9130949F1902}"/>
    <cellStyle name="Percent 8 4 2 4 2" xfId="7083" xr:uid="{9F93580B-1C5C-48B9-B930-87D80890998A}"/>
    <cellStyle name="Percent 8 4 2 4 2 2" xfId="15531" xr:uid="{DDA5E227-8483-48E0-921A-98DE2FBA6686}"/>
    <cellStyle name="Percent 8 4 2 4 2 2 2" xfId="32471" xr:uid="{24E9E259-285B-4AC7-86D0-BDC1FA57E481}"/>
    <cellStyle name="Percent 8 4 2 4 2 3" xfId="24023" xr:uid="{484C2F7C-4020-43E9-962A-AD5795DD1DCC}"/>
    <cellStyle name="Percent 8 4 2 4 3" xfId="11307" xr:uid="{2C7A44AC-3618-4A1A-9A95-616EEC6113D4}"/>
    <cellStyle name="Percent 8 4 2 4 3 2" xfId="28247" xr:uid="{50505EA4-7C31-4DA7-A999-10E7B58D5011}"/>
    <cellStyle name="Percent 8 4 2 4 4" xfId="19799" xr:uid="{93796C22-117A-4B6D-8FE9-CED7A1F664C7}"/>
    <cellStyle name="Percent 8 4 2 5" xfId="4971" xr:uid="{77C4794F-E464-445C-AD80-E881AF50D4B7}"/>
    <cellStyle name="Percent 8 4 2 5 2" xfId="13419" xr:uid="{EAF8DF00-B733-418F-9711-49CF73377B6F}"/>
    <cellStyle name="Percent 8 4 2 5 2 2" xfId="30359" xr:uid="{2FB67E57-9221-4B44-88DE-BC1882A68F79}"/>
    <cellStyle name="Percent 8 4 2 5 3" xfId="21911" xr:uid="{3A8BFB9C-9FBD-4D71-B577-23B09465FF8D}"/>
    <cellStyle name="Percent 8 4 2 6" xfId="9195" xr:uid="{FC5AECF5-ECDB-4A00-81D0-E9C378938A93}"/>
    <cellStyle name="Percent 8 4 2 6 2" xfId="26135" xr:uid="{74F8278E-62F2-4F12-BE61-C9C220D0EFCE}"/>
    <cellStyle name="Percent 8 4 2 7" xfId="17687" xr:uid="{E8743582-EF32-4178-A9C7-792004535A81}"/>
    <cellStyle name="Percent 8 4 3" xfId="915" xr:uid="{755762C8-3D7C-4D74-823F-E8C254844212}"/>
    <cellStyle name="Percent 8 4 3 2" xfId="1977" xr:uid="{20B993DC-EC8B-48F4-8712-DDA3AA2956C2}"/>
    <cellStyle name="Percent 8 4 3 2 2" xfId="4089" xr:uid="{6C1C6F1F-9489-4143-BFF6-96560625A95F}"/>
    <cellStyle name="Percent 8 4 3 2 2 2" xfId="8315" xr:uid="{93BA3AA2-F34D-482B-9AF7-0C3520E425E7}"/>
    <cellStyle name="Percent 8 4 3 2 2 2 2" xfId="16763" xr:uid="{A17D9076-6B6C-43D0-B14E-7BF410989A61}"/>
    <cellStyle name="Percent 8 4 3 2 2 2 2 2" xfId="33703" xr:uid="{CC8727DD-20A8-4DC6-9FB7-6D40DFE80964}"/>
    <cellStyle name="Percent 8 4 3 2 2 2 3" xfId="25255" xr:uid="{409C6EDB-8F67-4B1A-8293-5FB3402BEE5E}"/>
    <cellStyle name="Percent 8 4 3 2 2 3" xfId="12539" xr:uid="{96D0464D-13C4-4668-BC8B-B10538983D74}"/>
    <cellStyle name="Percent 8 4 3 2 2 3 2" xfId="29479" xr:uid="{0D1B6AE1-7366-42BB-83D3-CA7C133363D8}"/>
    <cellStyle name="Percent 8 4 3 2 2 4" xfId="21031" xr:uid="{79809AC1-F256-4B50-A1FD-E3ACAB250969}"/>
    <cellStyle name="Percent 8 4 3 2 3" xfId="6203" xr:uid="{E2883D20-8023-4487-9AAC-70D39892601A}"/>
    <cellStyle name="Percent 8 4 3 2 3 2" xfId="14651" xr:uid="{A6F16D39-E67E-4039-9807-9676B674C797}"/>
    <cellStyle name="Percent 8 4 3 2 3 2 2" xfId="31591" xr:uid="{3630E14A-5551-4790-974D-43F9CDBB8EC3}"/>
    <cellStyle name="Percent 8 4 3 2 3 3" xfId="23143" xr:uid="{788C61A5-4038-4604-B1F2-3C2BBCFA7968}"/>
    <cellStyle name="Percent 8 4 3 2 4" xfId="10427" xr:uid="{DAB73357-9480-42BB-ACEA-1158BCD749F1}"/>
    <cellStyle name="Percent 8 4 3 2 4 2" xfId="27367" xr:uid="{4CDD01BC-36A6-47AF-9304-9417F6CC227E}"/>
    <cellStyle name="Percent 8 4 3 2 5" xfId="18919" xr:uid="{B9E2A59C-78E2-48D2-B161-91051FD506ED}"/>
    <cellStyle name="Percent 8 4 3 3" xfId="3033" xr:uid="{6EC13644-F33C-442F-BF17-B08737203CA5}"/>
    <cellStyle name="Percent 8 4 3 3 2" xfId="7259" xr:uid="{6CA3D4A4-2E0E-4783-9F9C-57941B5A1541}"/>
    <cellStyle name="Percent 8 4 3 3 2 2" xfId="15707" xr:uid="{9C1D2873-B43B-45D6-9DEA-C193DF620185}"/>
    <cellStyle name="Percent 8 4 3 3 2 2 2" xfId="32647" xr:uid="{151573A1-C3FC-412F-9396-9666EB8DA1C5}"/>
    <cellStyle name="Percent 8 4 3 3 2 3" xfId="24199" xr:uid="{98FE075D-D403-4B0B-9EEE-283535D8F4ED}"/>
    <cellStyle name="Percent 8 4 3 3 3" xfId="11483" xr:uid="{46DDD7E8-40E7-4A8D-9A26-5669831575A6}"/>
    <cellStyle name="Percent 8 4 3 3 3 2" xfId="28423" xr:uid="{A4A858F0-B474-4F10-8EF0-8466D18EA4E3}"/>
    <cellStyle name="Percent 8 4 3 3 4" xfId="19975" xr:uid="{7FDD00D4-2932-404D-8A8A-8C37A5441124}"/>
    <cellStyle name="Percent 8 4 3 4" xfId="5147" xr:uid="{1A6BBFFD-A57E-4D25-A5D0-F9BD1FFA63D2}"/>
    <cellStyle name="Percent 8 4 3 4 2" xfId="13595" xr:uid="{3CA94396-F937-44AA-BE0B-72D5510565C4}"/>
    <cellStyle name="Percent 8 4 3 4 2 2" xfId="30535" xr:uid="{0240F304-7D77-4EEA-A865-FD9AA7C2DEF4}"/>
    <cellStyle name="Percent 8 4 3 4 3" xfId="22087" xr:uid="{507BE7AD-AB8B-4986-B778-0EBE12418C92}"/>
    <cellStyle name="Percent 8 4 3 5" xfId="9371" xr:uid="{DB615CC8-A90A-4BB2-8142-B3232863F8BD}"/>
    <cellStyle name="Percent 8 4 3 5 2" xfId="26311" xr:uid="{44084D78-8CC2-48C9-A15A-536EA4CE18BA}"/>
    <cellStyle name="Percent 8 4 3 6" xfId="17863" xr:uid="{85F9789C-84A9-4E67-8907-FFACF8F49EBA}"/>
    <cellStyle name="Percent 8 4 4" xfId="1267" xr:uid="{CB035B2C-2A03-4D3A-B53F-7C85B4C01B72}"/>
    <cellStyle name="Percent 8 4 4 2" xfId="2329" xr:uid="{F015D2E2-CB3F-4AC1-9AE7-2DD1B2000218}"/>
    <cellStyle name="Percent 8 4 4 2 2" xfId="4441" xr:uid="{AB41D13B-3235-4ECE-AE8D-2499CC8DA353}"/>
    <cellStyle name="Percent 8 4 4 2 2 2" xfId="8667" xr:uid="{8475E878-9459-49E4-B3E1-4945D9F60180}"/>
    <cellStyle name="Percent 8 4 4 2 2 2 2" xfId="17115" xr:uid="{3BA231A5-34CD-4141-AF94-C5EACAD50CA9}"/>
    <cellStyle name="Percent 8 4 4 2 2 2 2 2" xfId="34055" xr:uid="{F43DC3B0-9193-4FE9-B720-49EE051F305E}"/>
    <cellStyle name="Percent 8 4 4 2 2 2 3" xfId="25607" xr:uid="{8BACE974-667C-452B-B983-FE58C4E08620}"/>
    <cellStyle name="Percent 8 4 4 2 2 3" xfId="12891" xr:uid="{578B76A2-ED84-42EF-BDE9-32B768865D1C}"/>
    <cellStyle name="Percent 8 4 4 2 2 3 2" xfId="29831" xr:uid="{FC7A4233-48A9-4ACA-B7B2-DAFA8AFAB545}"/>
    <cellStyle name="Percent 8 4 4 2 2 4" xfId="21383" xr:uid="{B37DDA3C-BEB7-4FF2-BC58-CCDB274A04E4}"/>
    <cellStyle name="Percent 8 4 4 2 3" xfId="6555" xr:uid="{08213471-FBC1-4EC9-A1F5-074B0B549556}"/>
    <cellStyle name="Percent 8 4 4 2 3 2" xfId="15003" xr:uid="{37121251-F8BF-46BC-91FC-5B19EA03FBBC}"/>
    <cellStyle name="Percent 8 4 4 2 3 2 2" xfId="31943" xr:uid="{3485A7E5-B8C4-43F4-A947-B59BCC01583C}"/>
    <cellStyle name="Percent 8 4 4 2 3 3" xfId="23495" xr:uid="{2DBB5D8C-389E-4EE1-887D-163DCD9B8895}"/>
    <cellStyle name="Percent 8 4 4 2 4" xfId="10779" xr:uid="{752538C4-9C8C-402A-997F-BDEC148C570C}"/>
    <cellStyle name="Percent 8 4 4 2 4 2" xfId="27719" xr:uid="{39E519FA-417F-4BAB-AC7B-8A82E44F7390}"/>
    <cellStyle name="Percent 8 4 4 2 5" xfId="19271" xr:uid="{6ED390EE-A18B-493C-8332-F7FAACB64665}"/>
    <cellStyle name="Percent 8 4 4 3" xfId="3385" xr:uid="{EF682091-5A57-4C4D-8639-0F7F98ECBF3C}"/>
    <cellStyle name="Percent 8 4 4 3 2" xfId="7611" xr:uid="{D2FA8FAD-CE5E-4228-AC5A-98875D682AF8}"/>
    <cellStyle name="Percent 8 4 4 3 2 2" xfId="16059" xr:uid="{15D1883A-6FF8-40AF-8AEB-45358E9F2415}"/>
    <cellStyle name="Percent 8 4 4 3 2 2 2" xfId="32999" xr:uid="{EF44206D-A2E7-44C9-970F-C744F485EFF9}"/>
    <cellStyle name="Percent 8 4 4 3 2 3" xfId="24551" xr:uid="{9277FDF3-368D-4CE5-9422-7A82F81BF9AB}"/>
    <cellStyle name="Percent 8 4 4 3 3" xfId="11835" xr:uid="{B78405F9-D37F-442F-ABFC-B8FE8103F826}"/>
    <cellStyle name="Percent 8 4 4 3 3 2" xfId="28775" xr:uid="{28122042-1367-4A33-8A0A-096A5B2D5B0C}"/>
    <cellStyle name="Percent 8 4 4 3 4" xfId="20327" xr:uid="{7CE451A7-7215-4FE1-8BFD-1CCBEF791836}"/>
    <cellStyle name="Percent 8 4 4 4" xfId="5499" xr:uid="{43D7EDCE-C784-4AFB-996D-17C306F32194}"/>
    <cellStyle name="Percent 8 4 4 4 2" xfId="13947" xr:uid="{CF53255A-7AF3-4348-AEBA-411DB8CB7408}"/>
    <cellStyle name="Percent 8 4 4 4 2 2" xfId="30887" xr:uid="{5150C183-3D23-4CBB-9910-4D191DB39769}"/>
    <cellStyle name="Percent 8 4 4 4 3" xfId="22439" xr:uid="{F8799805-DBA6-4C9A-BCDB-4AE97D602C56}"/>
    <cellStyle name="Percent 8 4 4 5" xfId="9723" xr:uid="{E09CFACB-3F6A-4BF2-9805-BDE5520D62C7}"/>
    <cellStyle name="Percent 8 4 4 5 2" xfId="26663" xr:uid="{15FAF1DE-ADA9-4F54-899E-8750E59E2C50}"/>
    <cellStyle name="Percent 8 4 4 6" xfId="18215" xr:uid="{BA48B4AD-6835-457C-AF7A-1A1CD53C7BB3}"/>
    <cellStyle name="Percent 8 4 5" xfId="1449" xr:uid="{9AF2DE0C-84DA-41DD-9204-456F7E5DDBD0}"/>
    <cellStyle name="Percent 8 4 5 2" xfId="2505" xr:uid="{6759BF4C-E362-4F3D-A697-EDC481F1B161}"/>
    <cellStyle name="Percent 8 4 5 2 2" xfId="4617" xr:uid="{15BA08B2-200A-409A-BDCC-8A45C057327F}"/>
    <cellStyle name="Percent 8 4 5 2 2 2" xfId="8843" xr:uid="{ADF7DE52-D7BD-495D-915A-F08FBBA51F33}"/>
    <cellStyle name="Percent 8 4 5 2 2 2 2" xfId="17291" xr:uid="{9D841CBA-48A9-48D6-986A-E03614F784A4}"/>
    <cellStyle name="Percent 8 4 5 2 2 2 2 2" xfId="34231" xr:uid="{35B10303-08F4-47A0-8D41-F701BE6C80FA}"/>
    <cellStyle name="Percent 8 4 5 2 2 2 3" xfId="25783" xr:uid="{DFA6CD6E-262A-4F76-B9B4-BD4D914102D2}"/>
    <cellStyle name="Percent 8 4 5 2 2 3" xfId="13067" xr:uid="{A680B99F-50E2-4E74-BAC5-B21D0AC70E57}"/>
    <cellStyle name="Percent 8 4 5 2 2 3 2" xfId="30007" xr:uid="{9A6EEBCB-93F3-4CAF-A5C6-08D3261879A0}"/>
    <cellStyle name="Percent 8 4 5 2 2 4" xfId="21559" xr:uid="{9E7FBB07-4412-4143-BFE1-03D8C08CEED0}"/>
    <cellStyle name="Percent 8 4 5 2 3" xfId="6731" xr:uid="{D0DDD551-CC01-400C-8D90-52B139586F12}"/>
    <cellStyle name="Percent 8 4 5 2 3 2" xfId="15179" xr:uid="{7B0AC354-3A45-4F35-930E-8D8C0D1488C8}"/>
    <cellStyle name="Percent 8 4 5 2 3 2 2" xfId="32119" xr:uid="{23D003AB-EDE0-4530-B597-EB518794A24D}"/>
    <cellStyle name="Percent 8 4 5 2 3 3" xfId="23671" xr:uid="{CFFC042A-CDA7-4DAB-B53E-8AE08D3F534E}"/>
    <cellStyle name="Percent 8 4 5 2 4" xfId="10955" xr:uid="{FA7524C5-B476-4F04-A497-C8B17DD1A70A}"/>
    <cellStyle name="Percent 8 4 5 2 4 2" xfId="27895" xr:uid="{5812531A-0601-4C58-A64C-856597EDEE56}"/>
    <cellStyle name="Percent 8 4 5 2 5" xfId="19447" xr:uid="{0446DB78-BF83-41FD-8072-A67D0A39FEC3}"/>
    <cellStyle name="Percent 8 4 5 3" xfId="3561" xr:uid="{B04CCBC5-BAAF-4B4D-8839-27D97548F4C1}"/>
    <cellStyle name="Percent 8 4 5 3 2" xfId="7787" xr:uid="{093725D2-54A3-4FB3-9A38-42FAD3C0DABB}"/>
    <cellStyle name="Percent 8 4 5 3 2 2" xfId="16235" xr:uid="{E3964EB0-9C6C-4647-8ED5-4F98FF95C963}"/>
    <cellStyle name="Percent 8 4 5 3 2 2 2" xfId="33175" xr:uid="{CEA604B4-D2A5-4101-AE95-17C0C3506DDC}"/>
    <cellStyle name="Percent 8 4 5 3 2 3" xfId="24727" xr:uid="{703573E9-2DBD-48C4-9B85-444926E44B75}"/>
    <cellStyle name="Percent 8 4 5 3 3" xfId="12011" xr:uid="{89857CEC-9A0A-4D8B-A59D-C7625080611B}"/>
    <cellStyle name="Percent 8 4 5 3 3 2" xfId="28951" xr:uid="{32FF8142-3F8D-4071-B55F-7E473AEA25D4}"/>
    <cellStyle name="Percent 8 4 5 3 4" xfId="20503" xr:uid="{768CE035-DF57-4BF6-9EE2-E70849D48C0E}"/>
    <cellStyle name="Percent 8 4 5 4" xfId="5675" xr:uid="{268C5D65-2C0F-4C76-9A65-AE3B6D4EE5C8}"/>
    <cellStyle name="Percent 8 4 5 4 2" xfId="14123" xr:uid="{053C78C9-D5CE-4511-9271-9E8626A121B4}"/>
    <cellStyle name="Percent 8 4 5 4 2 2" xfId="31063" xr:uid="{4395A30A-4D5E-44AF-8BCA-905261DC080B}"/>
    <cellStyle name="Percent 8 4 5 4 3" xfId="22615" xr:uid="{8AFE8F24-12FF-498E-BF14-02F94B379777}"/>
    <cellStyle name="Percent 8 4 5 5" xfId="9899" xr:uid="{8B0EC05E-903D-4512-A83B-14F88BEF94BD}"/>
    <cellStyle name="Percent 8 4 5 5 2" xfId="26839" xr:uid="{2D937100-CDDA-4B88-AA38-ACFF05F2C482}"/>
    <cellStyle name="Percent 8 4 5 6" xfId="18391" xr:uid="{298A1CFE-361F-49F4-842F-151DFDCF7A4C}"/>
    <cellStyle name="Percent 8 4 6" xfId="1625" xr:uid="{42A1DDF9-94D6-4B8B-BE88-BC6F805471EA}"/>
    <cellStyle name="Percent 8 4 6 2" xfId="3737" xr:uid="{809ED339-B807-4095-BB95-AE7629797B69}"/>
    <cellStyle name="Percent 8 4 6 2 2" xfId="7963" xr:uid="{7A0C98CA-A13D-4442-BB50-ED1921E6AD40}"/>
    <cellStyle name="Percent 8 4 6 2 2 2" xfId="16411" xr:uid="{13B2C89D-389C-468C-B2BA-CCA4BBCEF1D7}"/>
    <cellStyle name="Percent 8 4 6 2 2 2 2" xfId="33351" xr:uid="{28FD5FC2-E078-45DD-8F90-979A44DBDDBA}"/>
    <cellStyle name="Percent 8 4 6 2 2 3" xfId="24903" xr:uid="{219A749B-00E4-4D88-BF38-431819F61B10}"/>
    <cellStyle name="Percent 8 4 6 2 3" xfId="12187" xr:uid="{C9EC1A2C-3EC8-4936-9D1F-06DE46279424}"/>
    <cellStyle name="Percent 8 4 6 2 3 2" xfId="29127" xr:uid="{F24C607F-7CF0-4FAF-AD3A-F8F44F5442DF}"/>
    <cellStyle name="Percent 8 4 6 2 4" xfId="20679" xr:uid="{A91A503A-9CDF-44E6-BD3E-3545B2D062FF}"/>
    <cellStyle name="Percent 8 4 6 3" xfId="5851" xr:uid="{DE1D905F-2C43-4923-B50A-52CD58E38567}"/>
    <cellStyle name="Percent 8 4 6 3 2" xfId="14299" xr:uid="{BBDD3A2E-B078-47AB-B855-D25F734BB973}"/>
    <cellStyle name="Percent 8 4 6 3 2 2" xfId="31239" xr:uid="{2A7165E7-43BA-42B1-8B37-90048BD662BD}"/>
    <cellStyle name="Percent 8 4 6 3 3" xfId="22791" xr:uid="{3FD38878-0135-415C-9312-AE3B6D4463DF}"/>
    <cellStyle name="Percent 8 4 6 4" xfId="10075" xr:uid="{65563176-78B8-4632-A9D6-1DC80858FCD8}"/>
    <cellStyle name="Percent 8 4 6 4 2" xfId="27015" xr:uid="{F4C72DEE-420B-46BD-AF31-889F8BBB8751}"/>
    <cellStyle name="Percent 8 4 6 5" xfId="18567" xr:uid="{30BFA039-E5C5-4CD1-A874-32E2698ED485}"/>
    <cellStyle name="Percent 8 4 7" xfId="2681" xr:uid="{EDD8EB64-9085-4C5B-9DC5-931FA3CF0C54}"/>
    <cellStyle name="Percent 8 4 7 2" xfId="6907" xr:uid="{4CCB710D-37EF-4E42-A56F-C2F62226301D}"/>
    <cellStyle name="Percent 8 4 7 2 2" xfId="15355" xr:uid="{DFF7BEE9-40F9-44FB-83FA-39CF930D76AC}"/>
    <cellStyle name="Percent 8 4 7 2 2 2" xfId="32295" xr:uid="{4196A396-0DE0-4B2F-846D-8A001082F243}"/>
    <cellStyle name="Percent 8 4 7 2 3" xfId="23847" xr:uid="{2E385AE0-729C-4B87-B87C-94D18EB10E9F}"/>
    <cellStyle name="Percent 8 4 7 3" xfId="11131" xr:uid="{5FFE0406-0A94-4315-A172-53ABA2284339}"/>
    <cellStyle name="Percent 8 4 7 3 2" xfId="28071" xr:uid="{DAE3E861-22A8-4902-B42B-BEBCB096885C}"/>
    <cellStyle name="Percent 8 4 7 4" xfId="19623" xr:uid="{20752B83-0B10-4E79-8A43-0466E72A2854}"/>
    <cellStyle name="Percent 8 4 8" xfId="4794" xr:uid="{CCF8C782-130D-4DF3-A619-FFE3BCB9A31C}"/>
    <cellStyle name="Percent 8 4 8 2" xfId="13243" xr:uid="{22E10DA8-C40B-4FB4-A6BC-9BC91AB67700}"/>
    <cellStyle name="Percent 8 4 8 2 2" xfId="30183" xr:uid="{174EDEFC-C31A-4707-B2EF-178F88DDDF3A}"/>
    <cellStyle name="Percent 8 4 8 3" xfId="21735" xr:uid="{857543CB-9C52-4487-86A2-8D6D8A9F5E6C}"/>
    <cellStyle name="Percent 8 4 9" xfId="9019" xr:uid="{E9F7F690-A198-484B-B2B8-50A7B2567867}"/>
    <cellStyle name="Percent 8 4 9 2" xfId="25959" xr:uid="{E719CBCB-9081-45DA-92A7-4E3204BAB31A}"/>
    <cellStyle name="Percent 8 5" xfId="491" xr:uid="{A823E5FF-3211-417D-B3B8-5142393EF703}"/>
    <cellStyle name="Percent 8 5 10" xfId="17512" xr:uid="{C14DD549-6586-48A3-90EA-BC3431CD83E4}"/>
    <cellStyle name="Percent 8 5 2" xfId="740" xr:uid="{AA5647A9-6989-40A0-B879-3C069D0CEA53}"/>
    <cellStyle name="Percent 8 5 2 2" xfId="1092" xr:uid="{EB34C1A0-8656-4E2B-A40F-26357CC79620}"/>
    <cellStyle name="Percent 8 5 2 2 2" xfId="2154" xr:uid="{1140FDC5-C307-439D-9E34-6B4776DEBC9B}"/>
    <cellStyle name="Percent 8 5 2 2 2 2" xfId="4266" xr:uid="{227FFF89-E09B-4382-AD4D-7CFCC9C8B103}"/>
    <cellStyle name="Percent 8 5 2 2 2 2 2" xfId="8492" xr:uid="{652D2AA2-6F73-47D6-B3E5-FEAF1562997F}"/>
    <cellStyle name="Percent 8 5 2 2 2 2 2 2" xfId="16940" xr:uid="{0636C6CB-D057-43E5-AFDC-D682104D585F}"/>
    <cellStyle name="Percent 8 5 2 2 2 2 2 2 2" xfId="33880" xr:uid="{2FF21190-C1C3-475A-849D-AE51A5E11CC8}"/>
    <cellStyle name="Percent 8 5 2 2 2 2 2 3" xfId="25432" xr:uid="{3C7A973E-331D-4C88-A165-013BE32B62B3}"/>
    <cellStyle name="Percent 8 5 2 2 2 2 3" xfId="12716" xr:uid="{2066C8DB-BA62-43A0-A596-AB1AA27B0730}"/>
    <cellStyle name="Percent 8 5 2 2 2 2 3 2" xfId="29656" xr:uid="{284F8BFA-3AAA-40AD-930F-2E6C04DE68DA}"/>
    <cellStyle name="Percent 8 5 2 2 2 2 4" xfId="21208" xr:uid="{16861CE9-0A26-42C4-9510-D2FEED97AB88}"/>
    <cellStyle name="Percent 8 5 2 2 2 3" xfId="6380" xr:uid="{A112A25D-2681-4B28-90F8-F723B5E0C259}"/>
    <cellStyle name="Percent 8 5 2 2 2 3 2" xfId="14828" xr:uid="{AF50D7A8-D7AB-4D9C-8F63-5B8EDCC7979D}"/>
    <cellStyle name="Percent 8 5 2 2 2 3 2 2" xfId="31768" xr:uid="{458D358B-40A0-4317-9ECF-FBC5BB497976}"/>
    <cellStyle name="Percent 8 5 2 2 2 3 3" xfId="23320" xr:uid="{9716E806-03B7-4DFC-A6B6-5E34B818884C}"/>
    <cellStyle name="Percent 8 5 2 2 2 4" xfId="10604" xr:uid="{C96C4700-C02D-48D9-AD5F-48825A72C489}"/>
    <cellStyle name="Percent 8 5 2 2 2 4 2" xfId="27544" xr:uid="{5AA8297D-1C06-4DE4-B5A8-F2BB23BD97F4}"/>
    <cellStyle name="Percent 8 5 2 2 2 5" xfId="19096" xr:uid="{2331A535-C185-422D-A841-6AB4A89192D2}"/>
    <cellStyle name="Percent 8 5 2 2 3" xfId="3210" xr:uid="{31383E46-D521-4A58-9B57-375FB37E7525}"/>
    <cellStyle name="Percent 8 5 2 2 3 2" xfId="7436" xr:uid="{027E096A-9DA2-4D37-A931-37FD50712CAA}"/>
    <cellStyle name="Percent 8 5 2 2 3 2 2" xfId="15884" xr:uid="{4CB9D7F7-BB36-4649-ADFE-F7FED3B83206}"/>
    <cellStyle name="Percent 8 5 2 2 3 2 2 2" xfId="32824" xr:uid="{049DDEC3-43E6-4090-9CEC-D989AFE2823B}"/>
    <cellStyle name="Percent 8 5 2 2 3 2 3" xfId="24376" xr:uid="{673A02C1-2C73-4C6A-8179-3969D75275D0}"/>
    <cellStyle name="Percent 8 5 2 2 3 3" xfId="11660" xr:uid="{B112DAC2-3E0B-450F-A60D-FF0B1C96FD74}"/>
    <cellStyle name="Percent 8 5 2 2 3 3 2" xfId="28600" xr:uid="{8B506239-F2BA-4B6B-B332-2EBE69758246}"/>
    <cellStyle name="Percent 8 5 2 2 3 4" xfId="20152" xr:uid="{D4983959-EC8E-4CF5-9A08-8A8C305AFD4F}"/>
    <cellStyle name="Percent 8 5 2 2 4" xfId="5324" xr:uid="{DA16E348-8E2E-41B9-A4FD-433B6EFFAF2F}"/>
    <cellStyle name="Percent 8 5 2 2 4 2" xfId="13772" xr:uid="{C3A95A81-DD54-430B-957C-6D57649A0AD2}"/>
    <cellStyle name="Percent 8 5 2 2 4 2 2" xfId="30712" xr:uid="{649210FD-4177-4517-A487-FB4A211B507C}"/>
    <cellStyle name="Percent 8 5 2 2 4 3" xfId="22264" xr:uid="{8E7D7A19-E659-49AA-9231-0A7748B5C924}"/>
    <cellStyle name="Percent 8 5 2 2 5" xfId="9548" xr:uid="{63712BC1-DA1B-4434-8FBA-566CAA62ACA7}"/>
    <cellStyle name="Percent 8 5 2 2 5 2" xfId="26488" xr:uid="{5F2BA201-1E2F-4C3D-9566-BC0392A255D3}"/>
    <cellStyle name="Percent 8 5 2 2 6" xfId="18040" xr:uid="{372FF1C6-1C6F-4122-8994-E8F02119D6CA}"/>
    <cellStyle name="Percent 8 5 2 3" xfId="1802" xr:uid="{18813D17-5823-4794-B3AD-6E05A1BAD2A4}"/>
    <cellStyle name="Percent 8 5 2 3 2" xfId="3914" xr:uid="{6FA8F722-56D1-4DC8-A813-AD3FC37F83EF}"/>
    <cellStyle name="Percent 8 5 2 3 2 2" xfId="8140" xr:uid="{534E88D0-23B6-4B97-B678-02779C266269}"/>
    <cellStyle name="Percent 8 5 2 3 2 2 2" xfId="16588" xr:uid="{0463078A-5E06-4E08-ADA0-DF558685474F}"/>
    <cellStyle name="Percent 8 5 2 3 2 2 2 2" xfId="33528" xr:uid="{6ED2ED72-7844-413F-95DE-DFD0231050E5}"/>
    <cellStyle name="Percent 8 5 2 3 2 2 3" xfId="25080" xr:uid="{78187C99-5A79-4DD9-8A5F-519094E18C98}"/>
    <cellStyle name="Percent 8 5 2 3 2 3" xfId="12364" xr:uid="{1D1C9AE8-88AB-40E2-9CA6-A06EA4701596}"/>
    <cellStyle name="Percent 8 5 2 3 2 3 2" xfId="29304" xr:uid="{E3B77990-1F67-4E50-B72D-3EC2F1033E6E}"/>
    <cellStyle name="Percent 8 5 2 3 2 4" xfId="20856" xr:uid="{84EB825C-8DC4-402F-9A33-3587DDAD666B}"/>
    <cellStyle name="Percent 8 5 2 3 3" xfId="6028" xr:uid="{33D66E87-BCBC-43D2-8AF7-ED6D143F8647}"/>
    <cellStyle name="Percent 8 5 2 3 3 2" xfId="14476" xr:uid="{1BD9A41F-14AE-4E1C-AA99-7B88F5FDD524}"/>
    <cellStyle name="Percent 8 5 2 3 3 2 2" xfId="31416" xr:uid="{759885BC-FB82-47E3-808E-A2A7A3BA4990}"/>
    <cellStyle name="Percent 8 5 2 3 3 3" xfId="22968" xr:uid="{0F29F780-F88C-4870-9F47-42C27BFECE10}"/>
    <cellStyle name="Percent 8 5 2 3 4" xfId="10252" xr:uid="{7CAF0DA4-12D7-4141-A98F-F9DCDBC73553}"/>
    <cellStyle name="Percent 8 5 2 3 4 2" xfId="27192" xr:uid="{03DFAF2B-1BC9-4F26-8B1B-E50DA0A6ED46}"/>
    <cellStyle name="Percent 8 5 2 3 5" xfId="18744" xr:uid="{295085BD-3D4E-4A45-A094-C858D578B16C}"/>
    <cellStyle name="Percent 8 5 2 4" xfId="2858" xr:uid="{1A03F5B6-A682-49E6-B853-9704BB427188}"/>
    <cellStyle name="Percent 8 5 2 4 2" xfId="7084" xr:uid="{DDD8764B-545A-4739-B676-48F590F6AB49}"/>
    <cellStyle name="Percent 8 5 2 4 2 2" xfId="15532" xr:uid="{8B4F9665-A6F4-4576-8275-CD40ACEFCDFF}"/>
    <cellStyle name="Percent 8 5 2 4 2 2 2" xfId="32472" xr:uid="{E458C4E2-DE8B-4ABA-905A-E06796592CC4}"/>
    <cellStyle name="Percent 8 5 2 4 2 3" xfId="24024" xr:uid="{E5E845B9-8C9A-4AAD-8B85-764FCE0B1438}"/>
    <cellStyle name="Percent 8 5 2 4 3" xfId="11308" xr:uid="{F65EE034-7BF9-4DBD-83F7-69F34D2E821D}"/>
    <cellStyle name="Percent 8 5 2 4 3 2" xfId="28248" xr:uid="{E2C7D647-50A4-4640-8429-2B6B77E73927}"/>
    <cellStyle name="Percent 8 5 2 4 4" xfId="19800" xr:uid="{66163FE0-20F9-4204-8144-6C3C03B3FC83}"/>
    <cellStyle name="Percent 8 5 2 5" xfId="4972" xr:uid="{35A5D486-3F74-485F-863B-5FD2DECADE05}"/>
    <cellStyle name="Percent 8 5 2 5 2" xfId="13420" xr:uid="{07AC9B46-132D-4ABC-89A5-B9848FFB064E}"/>
    <cellStyle name="Percent 8 5 2 5 2 2" xfId="30360" xr:uid="{FAF01378-55EC-49AF-AD2D-EF9BC176C585}"/>
    <cellStyle name="Percent 8 5 2 5 3" xfId="21912" xr:uid="{73AC1298-7979-4290-8CC2-B6D92095290A}"/>
    <cellStyle name="Percent 8 5 2 6" xfId="9196" xr:uid="{1E754587-CF14-4553-A61B-98CC3D69AE69}"/>
    <cellStyle name="Percent 8 5 2 6 2" xfId="26136" xr:uid="{B74E1FD2-959A-4FFC-B919-82DA95BF2759}"/>
    <cellStyle name="Percent 8 5 2 7" xfId="17688" xr:uid="{EF3AD178-F56A-40D0-A5AC-5C29E30A06A1}"/>
    <cellStyle name="Percent 8 5 3" xfId="916" xr:uid="{43960E34-D9E7-4053-B9EB-A9BA52FD1A76}"/>
    <cellStyle name="Percent 8 5 3 2" xfId="1978" xr:uid="{44E2F6AE-5327-48B9-AFF3-FD3442C0020E}"/>
    <cellStyle name="Percent 8 5 3 2 2" xfId="4090" xr:uid="{915A9BE6-AD75-4403-8D4B-06B96AD895F7}"/>
    <cellStyle name="Percent 8 5 3 2 2 2" xfId="8316" xr:uid="{2601F9A7-C604-4FD4-925F-4A387E62BC4B}"/>
    <cellStyle name="Percent 8 5 3 2 2 2 2" xfId="16764" xr:uid="{FCF23A6E-7BC8-4F1B-8351-9F1728CBD18B}"/>
    <cellStyle name="Percent 8 5 3 2 2 2 2 2" xfId="33704" xr:uid="{107792A6-AA06-4B5E-93A4-61E2CADB1A37}"/>
    <cellStyle name="Percent 8 5 3 2 2 2 3" xfId="25256" xr:uid="{04F8F634-CAF2-4C5F-B760-9E1A2FFD919C}"/>
    <cellStyle name="Percent 8 5 3 2 2 3" xfId="12540" xr:uid="{87378787-6FD8-4E3A-BD9B-5DBA3DF88692}"/>
    <cellStyle name="Percent 8 5 3 2 2 3 2" xfId="29480" xr:uid="{BD54ECF6-2544-465A-8A81-5E523ECBDB90}"/>
    <cellStyle name="Percent 8 5 3 2 2 4" xfId="21032" xr:uid="{AE923113-6E68-4789-AD1E-05F2BC842C8E}"/>
    <cellStyle name="Percent 8 5 3 2 3" xfId="6204" xr:uid="{EDDE940E-1702-4B2C-9F3C-7FE8886CBD50}"/>
    <cellStyle name="Percent 8 5 3 2 3 2" xfId="14652" xr:uid="{D9A96F48-72F1-43AE-A149-5A2ECB4F5E82}"/>
    <cellStyle name="Percent 8 5 3 2 3 2 2" xfId="31592" xr:uid="{0E0AA346-BF57-45B3-88DA-F586AAF18485}"/>
    <cellStyle name="Percent 8 5 3 2 3 3" xfId="23144" xr:uid="{6361CB81-C9C2-4D39-A060-10BA095D038E}"/>
    <cellStyle name="Percent 8 5 3 2 4" xfId="10428" xr:uid="{4AD0F677-211B-4C1D-97D1-14FD7808CFD5}"/>
    <cellStyle name="Percent 8 5 3 2 4 2" xfId="27368" xr:uid="{02FA703B-5BAF-4A0C-849E-6A6D51636752}"/>
    <cellStyle name="Percent 8 5 3 2 5" xfId="18920" xr:uid="{A0232A48-9398-400B-9078-5BEF9C4D8D4A}"/>
    <cellStyle name="Percent 8 5 3 3" xfId="3034" xr:uid="{CA1A4049-3286-4514-85EC-EBBBACFDD0D9}"/>
    <cellStyle name="Percent 8 5 3 3 2" xfId="7260" xr:uid="{A45186C8-509C-4705-9954-CC59357729E2}"/>
    <cellStyle name="Percent 8 5 3 3 2 2" xfId="15708" xr:uid="{EF649CC9-8DCB-4672-8928-3D5A026E57A3}"/>
    <cellStyle name="Percent 8 5 3 3 2 2 2" xfId="32648" xr:uid="{D49F2C1C-CAAC-420C-AA22-0FAB77BED32E}"/>
    <cellStyle name="Percent 8 5 3 3 2 3" xfId="24200" xr:uid="{4B00AE54-1DD5-4CC7-B2CB-00261072AC0A}"/>
    <cellStyle name="Percent 8 5 3 3 3" xfId="11484" xr:uid="{1560BAAE-69B0-4CE4-A1E2-2FD9F9827D26}"/>
    <cellStyle name="Percent 8 5 3 3 3 2" xfId="28424" xr:uid="{47FEB49E-DA44-497C-B457-44F7155AFACA}"/>
    <cellStyle name="Percent 8 5 3 3 4" xfId="19976" xr:uid="{6924B78C-402B-4607-A9C0-12006B42A177}"/>
    <cellStyle name="Percent 8 5 3 4" xfId="5148" xr:uid="{2740294B-EE3D-4B51-BF7B-29336C8EAEB3}"/>
    <cellStyle name="Percent 8 5 3 4 2" xfId="13596" xr:uid="{AEC428C0-BD34-4628-B168-834C3D28925F}"/>
    <cellStyle name="Percent 8 5 3 4 2 2" xfId="30536" xr:uid="{28CBDBF4-1FF3-403F-B953-906039EE9D75}"/>
    <cellStyle name="Percent 8 5 3 4 3" xfId="22088" xr:uid="{80B1395A-9F45-4820-963F-363A6DD1427B}"/>
    <cellStyle name="Percent 8 5 3 5" xfId="9372" xr:uid="{0A417F93-70AE-46D7-BE6C-DA477E321AF7}"/>
    <cellStyle name="Percent 8 5 3 5 2" xfId="26312" xr:uid="{1AEFD565-4F78-4BA0-B764-66D1A2243C9B}"/>
    <cellStyle name="Percent 8 5 3 6" xfId="17864" xr:uid="{8BAE1DA8-A2BE-481F-8D5A-7A14B1C41912}"/>
    <cellStyle name="Percent 8 5 4" xfId="1268" xr:uid="{B8DCDB32-846C-41CB-A728-C68394BE25BA}"/>
    <cellStyle name="Percent 8 5 4 2" xfId="2330" xr:uid="{0BCFC553-B421-43A6-B089-D640907BDB55}"/>
    <cellStyle name="Percent 8 5 4 2 2" xfId="4442" xr:uid="{7D1932D2-9F00-4787-B3E1-6F3FA8FDE61D}"/>
    <cellStyle name="Percent 8 5 4 2 2 2" xfId="8668" xr:uid="{F1E34367-07EE-44AF-993A-03BD3363EC4F}"/>
    <cellStyle name="Percent 8 5 4 2 2 2 2" xfId="17116" xr:uid="{329D534A-6746-476B-A84E-954EF97281F0}"/>
    <cellStyle name="Percent 8 5 4 2 2 2 2 2" xfId="34056" xr:uid="{83C97A01-5D8A-4753-9EF9-1C506E0FED4E}"/>
    <cellStyle name="Percent 8 5 4 2 2 2 3" xfId="25608" xr:uid="{49AEDFDB-EDA0-4C5D-8B99-332CAE0D1DD8}"/>
    <cellStyle name="Percent 8 5 4 2 2 3" xfId="12892" xr:uid="{30C8C402-D5F8-45E3-8060-F48C6429BD9B}"/>
    <cellStyle name="Percent 8 5 4 2 2 3 2" xfId="29832" xr:uid="{5D33E130-C5BD-499C-8BCB-097CB935F225}"/>
    <cellStyle name="Percent 8 5 4 2 2 4" xfId="21384" xr:uid="{D4F27FDE-7F65-47DE-9AF2-4CF7203A153A}"/>
    <cellStyle name="Percent 8 5 4 2 3" xfId="6556" xr:uid="{B3F0392E-0225-4678-BA0F-2B995B319A5D}"/>
    <cellStyle name="Percent 8 5 4 2 3 2" xfId="15004" xr:uid="{A3CA6858-9021-48A6-A5F1-8CAA445F6496}"/>
    <cellStyle name="Percent 8 5 4 2 3 2 2" xfId="31944" xr:uid="{F19BD61D-C39B-4D38-A7BA-40C5CA8A9548}"/>
    <cellStyle name="Percent 8 5 4 2 3 3" xfId="23496" xr:uid="{1C1804E8-BAC6-4B22-A70F-C6C540CC01F9}"/>
    <cellStyle name="Percent 8 5 4 2 4" xfId="10780" xr:uid="{C595CF1C-30BE-4018-9C71-5962144B09F5}"/>
    <cellStyle name="Percent 8 5 4 2 4 2" xfId="27720" xr:uid="{AA274345-54A5-4D49-90CD-E74B7779A85B}"/>
    <cellStyle name="Percent 8 5 4 2 5" xfId="19272" xr:uid="{9C95549C-831E-43CF-B4BB-54E03BC35F3D}"/>
    <cellStyle name="Percent 8 5 4 3" xfId="3386" xr:uid="{5C4967F7-209C-4E3A-8350-41C8BE45C8AE}"/>
    <cellStyle name="Percent 8 5 4 3 2" xfId="7612" xr:uid="{FDB8FA1D-9E29-41A7-B522-E2CC438747C2}"/>
    <cellStyle name="Percent 8 5 4 3 2 2" xfId="16060" xr:uid="{E1B0D57E-46D8-4D47-8C9E-0D442B5ACAED}"/>
    <cellStyle name="Percent 8 5 4 3 2 2 2" xfId="33000" xr:uid="{7DBD4B21-684F-4F0B-B790-29B16BEAF547}"/>
    <cellStyle name="Percent 8 5 4 3 2 3" xfId="24552" xr:uid="{1E236371-F31A-4869-A5AE-3EE34E672EB6}"/>
    <cellStyle name="Percent 8 5 4 3 3" xfId="11836" xr:uid="{21B2CA8F-E263-4A30-9A5F-DEC40C319D88}"/>
    <cellStyle name="Percent 8 5 4 3 3 2" xfId="28776" xr:uid="{384730D5-D0CC-48DE-8859-BA5977B2CEE4}"/>
    <cellStyle name="Percent 8 5 4 3 4" xfId="20328" xr:uid="{3FD6E9E9-924E-41B9-8FBF-9A331FCD27E0}"/>
    <cellStyle name="Percent 8 5 4 4" xfId="5500" xr:uid="{CCC30F47-80B8-47A5-9BFE-8CDF121144A5}"/>
    <cellStyle name="Percent 8 5 4 4 2" xfId="13948" xr:uid="{0DD66A2F-74A2-45DD-9DF7-CB9E6281D525}"/>
    <cellStyle name="Percent 8 5 4 4 2 2" xfId="30888" xr:uid="{037BBCCC-0900-448E-B220-00093FC1218C}"/>
    <cellStyle name="Percent 8 5 4 4 3" xfId="22440" xr:uid="{3E857BBE-3AC6-4D0E-A0E3-4367AAB4C55B}"/>
    <cellStyle name="Percent 8 5 4 5" xfId="9724" xr:uid="{14FDB535-EF49-459D-B19E-BADB7F39138B}"/>
    <cellStyle name="Percent 8 5 4 5 2" xfId="26664" xr:uid="{37A18FE5-07BF-4513-A85A-E802D5B41399}"/>
    <cellStyle name="Percent 8 5 4 6" xfId="18216" xr:uid="{D8973D45-EC53-4CDE-B521-A860C6020AD4}"/>
    <cellStyle name="Percent 8 5 5" xfId="1450" xr:uid="{DEEDBA52-D05D-4337-81B3-DD5A04366C1A}"/>
    <cellStyle name="Percent 8 5 5 2" xfId="2506" xr:uid="{E45D6FDD-FA3D-418D-BE34-15CAA10C758C}"/>
    <cellStyle name="Percent 8 5 5 2 2" xfId="4618" xr:uid="{8427C118-B855-4EF2-A1DB-456ED00007FE}"/>
    <cellStyle name="Percent 8 5 5 2 2 2" xfId="8844" xr:uid="{F3227E92-C207-46EE-9243-C2B9E25ED98D}"/>
    <cellStyle name="Percent 8 5 5 2 2 2 2" xfId="17292" xr:uid="{1A8C6AE6-BF5A-4D1F-858E-BD75FA98837B}"/>
    <cellStyle name="Percent 8 5 5 2 2 2 2 2" xfId="34232" xr:uid="{5FE493A7-7B92-474F-962D-22F3D13E5AD2}"/>
    <cellStyle name="Percent 8 5 5 2 2 2 3" xfId="25784" xr:uid="{7AECCD1A-1BAA-48AA-ADCD-1C6BECEB6632}"/>
    <cellStyle name="Percent 8 5 5 2 2 3" xfId="13068" xr:uid="{4174B0C3-14A9-44A1-BCAC-439B48D89CB2}"/>
    <cellStyle name="Percent 8 5 5 2 2 3 2" xfId="30008" xr:uid="{90BB63DC-482A-423E-9428-7367F6BA1A74}"/>
    <cellStyle name="Percent 8 5 5 2 2 4" xfId="21560" xr:uid="{20DB7C5F-8B25-4D6F-8A21-44A9AB3A5BDB}"/>
    <cellStyle name="Percent 8 5 5 2 3" xfId="6732" xr:uid="{4AD927B0-CAB4-4570-A1DD-E986AF882306}"/>
    <cellStyle name="Percent 8 5 5 2 3 2" xfId="15180" xr:uid="{D151791E-5746-4C4E-B513-ED3A11DABFF9}"/>
    <cellStyle name="Percent 8 5 5 2 3 2 2" xfId="32120" xr:uid="{A53D40F0-A3A7-4081-9E66-675CF8C8CA87}"/>
    <cellStyle name="Percent 8 5 5 2 3 3" xfId="23672" xr:uid="{1B31DA20-1C9B-46FF-BBA8-B309235EB237}"/>
    <cellStyle name="Percent 8 5 5 2 4" xfId="10956" xr:uid="{9F19C091-F2FA-4367-A184-A688CF9420DA}"/>
    <cellStyle name="Percent 8 5 5 2 4 2" xfId="27896" xr:uid="{75B4C54D-E8FB-444E-AE62-19A732493BD8}"/>
    <cellStyle name="Percent 8 5 5 2 5" xfId="19448" xr:uid="{380B7A21-B7F5-4120-9F59-91DFDAFB7B0E}"/>
    <cellStyle name="Percent 8 5 5 3" xfId="3562" xr:uid="{66F65A43-2E39-47B8-88D9-A9253D4CB1AC}"/>
    <cellStyle name="Percent 8 5 5 3 2" xfId="7788" xr:uid="{FED87527-2511-43E1-ABF2-D62830161E3A}"/>
    <cellStyle name="Percent 8 5 5 3 2 2" xfId="16236" xr:uid="{DB74FFE8-444D-43B3-A103-83010C655D36}"/>
    <cellStyle name="Percent 8 5 5 3 2 2 2" xfId="33176" xr:uid="{ABCE6E84-C79F-4709-AD54-C43D5DA6D5C3}"/>
    <cellStyle name="Percent 8 5 5 3 2 3" xfId="24728" xr:uid="{C7D4C735-BE16-4C8C-9FA1-6134E9746998}"/>
    <cellStyle name="Percent 8 5 5 3 3" xfId="12012" xr:uid="{827F8C82-565D-4F7A-B419-37A09C1E8698}"/>
    <cellStyle name="Percent 8 5 5 3 3 2" xfId="28952" xr:uid="{DCEC5B49-3C9B-4F5B-903A-CA468835ED52}"/>
    <cellStyle name="Percent 8 5 5 3 4" xfId="20504" xr:uid="{BBDD6B6C-20C9-4531-9B27-C229855444C6}"/>
    <cellStyle name="Percent 8 5 5 4" xfId="5676" xr:uid="{D3ADAC47-622A-483C-B4C8-1141F38DA33F}"/>
    <cellStyle name="Percent 8 5 5 4 2" xfId="14124" xr:uid="{0AD9265A-788F-4B81-9A65-4237B1F50963}"/>
    <cellStyle name="Percent 8 5 5 4 2 2" xfId="31064" xr:uid="{31B7BA36-549A-4696-9CCA-FF391B0B4BAB}"/>
    <cellStyle name="Percent 8 5 5 4 3" xfId="22616" xr:uid="{762D55A5-52E9-4F2E-AEDC-0487F22D23EC}"/>
    <cellStyle name="Percent 8 5 5 5" xfId="9900" xr:uid="{6D1B38E6-C9E3-4787-8DC9-F67094563B33}"/>
    <cellStyle name="Percent 8 5 5 5 2" xfId="26840" xr:uid="{F3520620-D268-4F49-9706-B4B28C83B3DE}"/>
    <cellStyle name="Percent 8 5 5 6" xfId="18392" xr:uid="{46E8A676-FB70-4BF2-8167-2D39DEBBD3A8}"/>
    <cellStyle name="Percent 8 5 6" xfId="1626" xr:uid="{99B234E3-0B90-41E5-AE6E-078EDB554A48}"/>
    <cellStyle name="Percent 8 5 6 2" xfId="3738" xr:uid="{19B0C634-56E7-46D5-9070-0796F7C8164B}"/>
    <cellStyle name="Percent 8 5 6 2 2" xfId="7964" xr:uid="{16FE16C1-016E-4F99-B75A-0B755B5B0E77}"/>
    <cellStyle name="Percent 8 5 6 2 2 2" xfId="16412" xr:uid="{C2C25130-F1E7-4D28-8B13-99725B54734F}"/>
    <cellStyle name="Percent 8 5 6 2 2 2 2" xfId="33352" xr:uid="{B1826A52-90FA-42F1-A473-303839FA3C05}"/>
    <cellStyle name="Percent 8 5 6 2 2 3" xfId="24904" xr:uid="{6E0CBF4D-2224-4C31-8140-8C1F502E6C47}"/>
    <cellStyle name="Percent 8 5 6 2 3" xfId="12188" xr:uid="{426F18BE-B74E-4C9C-8774-44CA844DC272}"/>
    <cellStyle name="Percent 8 5 6 2 3 2" xfId="29128" xr:uid="{2ED8FAFD-7F35-402F-9C82-091123350394}"/>
    <cellStyle name="Percent 8 5 6 2 4" xfId="20680" xr:uid="{E8E0E33E-7EF5-47F6-919A-071F0D92CF93}"/>
    <cellStyle name="Percent 8 5 6 3" xfId="5852" xr:uid="{0758308B-04CE-4644-8124-34FA983F5B6F}"/>
    <cellStyle name="Percent 8 5 6 3 2" xfId="14300" xr:uid="{2A6EC4B4-64B8-4BED-9F88-ADE668C95676}"/>
    <cellStyle name="Percent 8 5 6 3 2 2" xfId="31240" xr:uid="{74C2C67F-53EB-4012-8F6D-79E08333F806}"/>
    <cellStyle name="Percent 8 5 6 3 3" xfId="22792" xr:uid="{1CED01C4-AAFD-4831-AE25-1537B6BE7330}"/>
    <cellStyle name="Percent 8 5 6 4" xfId="10076" xr:uid="{5AE97A93-81E0-4BDC-ABEC-0AC4B7D56666}"/>
    <cellStyle name="Percent 8 5 6 4 2" xfId="27016" xr:uid="{C788E1DE-692C-4EDD-933C-FD41FF035D89}"/>
    <cellStyle name="Percent 8 5 6 5" xfId="18568" xr:uid="{7FD606D9-3E90-4B51-8F93-8E26AF35F06C}"/>
    <cellStyle name="Percent 8 5 7" xfId="2682" xr:uid="{0AD87BBE-3360-4238-9F7E-0A82E0466EC3}"/>
    <cellStyle name="Percent 8 5 7 2" xfId="6908" xr:uid="{4EBA66A6-2CD3-45F0-B580-21B6E44C958D}"/>
    <cellStyle name="Percent 8 5 7 2 2" xfId="15356" xr:uid="{FE2DC103-81EE-44F3-9831-36DBE5148595}"/>
    <cellStyle name="Percent 8 5 7 2 2 2" xfId="32296" xr:uid="{87528BDF-4C9D-45C1-AF76-BF3F1A476B58}"/>
    <cellStyle name="Percent 8 5 7 2 3" xfId="23848" xr:uid="{6A9D725F-5A4F-4D61-8FD4-1419F269C09E}"/>
    <cellStyle name="Percent 8 5 7 3" xfId="11132" xr:uid="{86BD9405-2D2B-4D24-8D75-43402B027B42}"/>
    <cellStyle name="Percent 8 5 7 3 2" xfId="28072" xr:uid="{BB440653-F6B7-4A13-8C9D-91C7C3E934E9}"/>
    <cellStyle name="Percent 8 5 7 4" xfId="19624" xr:uid="{26504899-6FAB-4B7D-9004-FD60A6F09579}"/>
    <cellStyle name="Percent 8 5 8" xfId="4795" xr:uid="{05AFE2F6-7A26-47BB-8CCF-143A8DA280E6}"/>
    <cellStyle name="Percent 8 5 8 2" xfId="13244" xr:uid="{3DAE72F3-DC34-484F-B5C7-D690B5464509}"/>
    <cellStyle name="Percent 8 5 8 2 2" xfId="30184" xr:uid="{A17411F4-94AD-481A-994E-896D2340DE89}"/>
    <cellStyle name="Percent 8 5 8 3" xfId="21736" xr:uid="{82363A85-8C84-43C5-9AFF-9C27CABE3A96}"/>
    <cellStyle name="Percent 8 5 9" xfId="9020" xr:uid="{48B0E31F-87E7-44C7-8A36-095166A919F9}"/>
    <cellStyle name="Percent 8 5 9 2" xfId="25960" xr:uid="{F82219F0-DF5B-463F-8777-7CD1EB08486A}"/>
    <cellStyle name="Percent 8 6" xfId="735" xr:uid="{E81CC1B1-5932-4E66-A95C-707A068D1297}"/>
    <cellStyle name="Percent 8 6 2" xfId="1087" xr:uid="{44001008-E337-4E84-BD38-5352E087F26A}"/>
    <cellStyle name="Percent 8 6 2 2" xfId="2149" xr:uid="{AB1A8803-F5A3-4091-BAAA-B3C21CCA9FD8}"/>
    <cellStyle name="Percent 8 6 2 2 2" xfId="4261" xr:uid="{0F6EF902-BF92-4EAD-936F-9A8A295DCAF9}"/>
    <cellStyle name="Percent 8 6 2 2 2 2" xfId="8487" xr:uid="{506ACEFE-9E26-440E-AD56-F163E62ED6C1}"/>
    <cellStyle name="Percent 8 6 2 2 2 2 2" xfId="16935" xr:uid="{B2B0B733-F1F5-4D70-9814-42413EF565B7}"/>
    <cellStyle name="Percent 8 6 2 2 2 2 2 2" xfId="33875" xr:uid="{5FD806F3-9228-4AD4-ADF7-E23C422693C0}"/>
    <cellStyle name="Percent 8 6 2 2 2 2 3" xfId="25427" xr:uid="{886B4AFD-2475-432E-8A94-814094A1098C}"/>
    <cellStyle name="Percent 8 6 2 2 2 3" xfId="12711" xr:uid="{C5DBCBB1-DF1B-41E3-AB5E-37A391CB29ED}"/>
    <cellStyle name="Percent 8 6 2 2 2 3 2" xfId="29651" xr:uid="{3221EDD4-ABDE-4EF3-851F-ED619FC4EE45}"/>
    <cellStyle name="Percent 8 6 2 2 2 4" xfId="21203" xr:uid="{0B2D20C7-DF03-45B4-8953-3009A26AE994}"/>
    <cellStyle name="Percent 8 6 2 2 3" xfId="6375" xr:uid="{3F110C86-74A1-40A3-A9AC-E63F92258DEC}"/>
    <cellStyle name="Percent 8 6 2 2 3 2" xfId="14823" xr:uid="{304E6186-873B-4B15-B507-38A63B0D59E8}"/>
    <cellStyle name="Percent 8 6 2 2 3 2 2" xfId="31763" xr:uid="{33AB1AC7-06F0-4A0D-BC08-42A12DDEDB52}"/>
    <cellStyle name="Percent 8 6 2 2 3 3" xfId="23315" xr:uid="{5E0AA815-EF26-4DED-9AA2-8D09139F7C9C}"/>
    <cellStyle name="Percent 8 6 2 2 4" xfId="10599" xr:uid="{B507B2EF-BDAB-4BBB-AB8C-6AA8B610E276}"/>
    <cellStyle name="Percent 8 6 2 2 4 2" xfId="27539" xr:uid="{52A36483-B1E9-4837-BD67-1F32E2037EEC}"/>
    <cellStyle name="Percent 8 6 2 2 5" xfId="19091" xr:uid="{EF030C3F-272E-4FF8-AABE-52879246529C}"/>
    <cellStyle name="Percent 8 6 2 3" xfId="3205" xr:uid="{7CEB0871-7A07-40A2-B659-A8A7D4E48EC3}"/>
    <cellStyle name="Percent 8 6 2 3 2" xfId="7431" xr:uid="{61FAB099-FD2D-4D89-9404-D4169ECF869F}"/>
    <cellStyle name="Percent 8 6 2 3 2 2" xfId="15879" xr:uid="{D4A6C4C1-60F9-4155-A8C4-B23554CF492D}"/>
    <cellStyle name="Percent 8 6 2 3 2 2 2" xfId="32819" xr:uid="{8BC34925-A27E-4320-8F0A-1DE28C77AFA3}"/>
    <cellStyle name="Percent 8 6 2 3 2 3" xfId="24371" xr:uid="{695305F5-AD92-461C-97B9-F98697B8F005}"/>
    <cellStyle name="Percent 8 6 2 3 3" xfId="11655" xr:uid="{28B2CC67-0B1E-43A7-B58E-760E3151C7FB}"/>
    <cellStyle name="Percent 8 6 2 3 3 2" xfId="28595" xr:uid="{2755B928-015C-4429-9BAF-3F945D06A4D0}"/>
    <cellStyle name="Percent 8 6 2 3 4" xfId="20147" xr:uid="{1DB64212-284D-4C02-9173-C83B3A52ACDA}"/>
    <cellStyle name="Percent 8 6 2 4" xfId="5319" xr:uid="{1B26F14C-8B47-416B-BC6D-C3A8336B5A3A}"/>
    <cellStyle name="Percent 8 6 2 4 2" xfId="13767" xr:uid="{DA69ACED-DD03-4B05-A314-6B97E7F84D53}"/>
    <cellStyle name="Percent 8 6 2 4 2 2" xfId="30707" xr:uid="{01B7BF74-FE5A-4777-9EF2-6F2F6F023686}"/>
    <cellStyle name="Percent 8 6 2 4 3" xfId="22259" xr:uid="{9C9DD4B1-A42A-4906-A591-4F8FC616CA5E}"/>
    <cellStyle name="Percent 8 6 2 5" xfId="9543" xr:uid="{D8C2665C-5098-40AB-BBD3-5F6DEC83A505}"/>
    <cellStyle name="Percent 8 6 2 5 2" xfId="26483" xr:uid="{EE09634E-9A95-4827-AB7E-421D0E3D8495}"/>
    <cellStyle name="Percent 8 6 2 6" xfId="18035" xr:uid="{3D0886F1-A4D1-4931-A4A2-B475ABFF6EC4}"/>
    <cellStyle name="Percent 8 6 3" xfId="1797" xr:uid="{29E72784-B4EB-4903-B8CB-44452AADA84E}"/>
    <cellStyle name="Percent 8 6 3 2" xfId="3909" xr:uid="{BE2CB1A8-A9FD-42C5-B8E3-FD7E79404BE9}"/>
    <cellStyle name="Percent 8 6 3 2 2" xfId="8135" xr:uid="{3481D0C8-F60A-419E-9253-8F86DBAD6B77}"/>
    <cellStyle name="Percent 8 6 3 2 2 2" xfId="16583" xr:uid="{E385DE18-C2AB-4AA0-84EB-84ABA9DA843D}"/>
    <cellStyle name="Percent 8 6 3 2 2 2 2" xfId="33523" xr:uid="{1367ABB7-3710-4338-B093-6D8C8EC65C3F}"/>
    <cellStyle name="Percent 8 6 3 2 2 3" xfId="25075" xr:uid="{1D851D66-1A6D-43DE-96CA-60E034002C8B}"/>
    <cellStyle name="Percent 8 6 3 2 3" xfId="12359" xr:uid="{DC710C18-22E1-4D7C-8DB5-6C3D64DB5581}"/>
    <cellStyle name="Percent 8 6 3 2 3 2" xfId="29299" xr:uid="{6DB5BA28-9309-4361-8502-295FE908A2CE}"/>
    <cellStyle name="Percent 8 6 3 2 4" xfId="20851" xr:uid="{16662CE6-8626-4FEC-8F3A-C88E9AD09846}"/>
    <cellStyle name="Percent 8 6 3 3" xfId="6023" xr:uid="{5195FA60-6B09-461D-9367-F4FE66078041}"/>
    <cellStyle name="Percent 8 6 3 3 2" xfId="14471" xr:uid="{F3A1DC20-A153-45C6-BB43-006E64B9A5E0}"/>
    <cellStyle name="Percent 8 6 3 3 2 2" xfId="31411" xr:uid="{E007E297-9FBC-41BF-928B-29F6B1105669}"/>
    <cellStyle name="Percent 8 6 3 3 3" xfId="22963" xr:uid="{5B6C8338-DEB3-4B74-BE88-9FF1C6D8AC7C}"/>
    <cellStyle name="Percent 8 6 3 4" xfId="10247" xr:uid="{41AC60C8-28E9-49A9-A00F-3FACD21CEAC8}"/>
    <cellStyle name="Percent 8 6 3 4 2" xfId="27187" xr:uid="{967211EE-5356-4FFF-9D2A-47CDFD658DF5}"/>
    <cellStyle name="Percent 8 6 3 5" xfId="18739" xr:uid="{851CBFD1-4B6F-4F1C-B61A-CB959A367455}"/>
    <cellStyle name="Percent 8 6 4" xfId="2853" xr:uid="{0E88D360-05A7-4CF3-969A-92F5BA88F42F}"/>
    <cellStyle name="Percent 8 6 4 2" xfId="7079" xr:uid="{5F0447CA-183B-48B9-8725-33BBFE034396}"/>
    <cellStyle name="Percent 8 6 4 2 2" xfId="15527" xr:uid="{25BEC830-7752-432E-A1B7-E7CE32FB7FFD}"/>
    <cellStyle name="Percent 8 6 4 2 2 2" xfId="32467" xr:uid="{74182E34-35AF-476A-B529-BD9A3A9A4945}"/>
    <cellStyle name="Percent 8 6 4 2 3" xfId="24019" xr:uid="{F69D05FD-297A-45FF-AC9D-AA9A37DFD298}"/>
    <cellStyle name="Percent 8 6 4 3" xfId="11303" xr:uid="{BECAD833-35B9-440A-BDE7-CA8815187CDD}"/>
    <cellStyle name="Percent 8 6 4 3 2" xfId="28243" xr:uid="{4F7A42EA-66C3-4B4E-A97D-FFEF9A3A65D7}"/>
    <cellStyle name="Percent 8 6 4 4" xfId="19795" xr:uid="{6C5356C8-B312-404E-96DB-D6143E96F160}"/>
    <cellStyle name="Percent 8 6 5" xfId="4967" xr:uid="{C75F031E-8B8A-4569-AA5D-E440B82AE38F}"/>
    <cellStyle name="Percent 8 6 5 2" xfId="13415" xr:uid="{68282E0D-6B3C-4E35-BEEC-3414CB14CB8A}"/>
    <cellStyle name="Percent 8 6 5 2 2" xfId="30355" xr:uid="{BDB4F1A4-3AB1-4BD7-9E32-DBC82345FF49}"/>
    <cellStyle name="Percent 8 6 5 3" xfId="21907" xr:uid="{64FDCF1C-4450-458B-9D46-1BFD7E589177}"/>
    <cellStyle name="Percent 8 6 6" xfId="9191" xr:uid="{49EB8102-DD48-41B8-A685-6A95D596CDA2}"/>
    <cellStyle name="Percent 8 6 6 2" xfId="26131" xr:uid="{D7410707-A8F1-40ED-9AD8-5C35CAB665B6}"/>
    <cellStyle name="Percent 8 6 7" xfId="17683" xr:uid="{977D83FA-C04F-41D5-920F-9C04EE67A89C}"/>
    <cellStyle name="Percent 8 7" xfId="911" xr:uid="{A4F52CB0-9982-4D36-86FF-C3C45CB6D397}"/>
    <cellStyle name="Percent 8 7 2" xfId="1973" xr:uid="{A22B5F35-5A15-4002-95BA-B678DC651000}"/>
    <cellStyle name="Percent 8 7 2 2" xfId="4085" xr:uid="{70FB2C67-1A9A-40A9-83B3-E636136639E8}"/>
    <cellStyle name="Percent 8 7 2 2 2" xfId="8311" xr:uid="{2FD33695-42F4-420F-9334-6D4D6DDE407C}"/>
    <cellStyle name="Percent 8 7 2 2 2 2" xfId="16759" xr:uid="{9271618C-FBCC-4B2D-9DB3-C2B20BE24761}"/>
    <cellStyle name="Percent 8 7 2 2 2 2 2" xfId="33699" xr:uid="{29FF65B1-90CF-40E5-9387-A730E5255CF3}"/>
    <cellStyle name="Percent 8 7 2 2 2 3" xfId="25251" xr:uid="{9997A76B-1E79-4E02-A11A-B3126FABFA0E}"/>
    <cellStyle name="Percent 8 7 2 2 3" xfId="12535" xr:uid="{8D9DBAB7-CC03-460E-A94A-585485265830}"/>
    <cellStyle name="Percent 8 7 2 2 3 2" xfId="29475" xr:uid="{4F94DFA7-F6FD-4D71-8907-C66D5B890B15}"/>
    <cellStyle name="Percent 8 7 2 2 4" xfId="21027" xr:uid="{DE39B359-B74A-41BB-B9D7-31EBA1185657}"/>
    <cellStyle name="Percent 8 7 2 3" xfId="6199" xr:uid="{B6C10F8C-3D6E-4530-9682-C40533248AD8}"/>
    <cellStyle name="Percent 8 7 2 3 2" xfId="14647" xr:uid="{D303486A-A86A-434A-B7BD-BCF8A57FBA32}"/>
    <cellStyle name="Percent 8 7 2 3 2 2" xfId="31587" xr:uid="{85F9A7C7-F0A4-45AB-B045-C5C0E7D11139}"/>
    <cellStyle name="Percent 8 7 2 3 3" xfId="23139" xr:uid="{382C7452-5B0A-440E-AB0F-9B701066085A}"/>
    <cellStyle name="Percent 8 7 2 4" xfId="10423" xr:uid="{79F9373A-0691-4B6E-B99C-848E823D1458}"/>
    <cellStyle name="Percent 8 7 2 4 2" xfId="27363" xr:uid="{A4CAEF29-2EAA-4076-8B96-055C1DAB78B2}"/>
    <cellStyle name="Percent 8 7 2 5" xfId="18915" xr:uid="{4EC036AA-8AD3-40D0-862E-821289CA2476}"/>
    <cellStyle name="Percent 8 7 3" xfId="3029" xr:uid="{37D88111-EA4D-47F7-94FB-16FF2909520F}"/>
    <cellStyle name="Percent 8 7 3 2" xfId="7255" xr:uid="{9C231F86-C63D-4147-B564-454EA6C9D4C5}"/>
    <cellStyle name="Percent 8 7 3 2 2" xfId="15703" xr:uid="{44911FE1-0F44-442F-8C6E-6908691A013D}"/>
    <cellStyle name="Percent 8 7 3 2 2 2" xfId="32643" xr:uid="{E95362C0-E12D-443F-A1E9-CFBD2D26BA2F}"/>
    <cellStyle name="Percent 8 7 3 2 3" xfId="24195" xr:uid="{F24D4C3B-0B54-4429-A091-C639978C4280}"/>
    <cellStyle name="Percent 8 7 3 3" xfId="11479" xr:uid="{1F9C6A0C-A550-4E1D-936C-287D7DA663A7}"/>
    <cellStyle name="Percent 8 7 3 3 2" xfId="28419" xr:uid="{7F5ABBBE-A798-4A1E-8688-5BDBC6E1A83B}"/>
    <cellStyle name="Percent 8 7 3 4" xfId="19971" xr:uid="{BDAF5B1B-C7E4-4D5E-B1A4-BA768FBC8452}"/>
    <cellStyle name="Percent 8 7 4" xfId="5143" xr:uid="{B9E3D7B0-E4D5-4CB1-8F8B-AF3BD2A370C1}"/>
    <cellStyle name="Percent 8 7 4 2" xfId="13591" xr:uid="{1B663201-E3AD-41B7-A9BD-DFE3355F3945}"/>
    <cellStyle name="Percent 8 7 4 2 2" xfId="30531" xr:uid="{BAE1FD7F-A1E7-4021-AE0C-EE93DBF42170}"/>
    <cellStyle name="Percent 8 7 4 3" xfId="22083" xr:uid="{7D1C5FC9-F262-43E7-B49E-0564D573DABB}"/>
    <cellStyle name="Percent 8 7 5" xfId="9367" xr:uid="{CEA6DC9A-DD88-4686-BC5B-56EA2EE08FDF}"/>
    <cellStyle name="Percent 8 7 5 2" xfId="26307" xr:uid="{A7143E7A-D97A-4C3B-8003-FD0A5E633491}"/>
    <cellStyle name="Percent 8 7 6" xfId="17859" xr:uid="{F9D04729-539E-41CA-8D16-51F47CBC216E}"/>
    <cellStyle name="Percent 8 8" xfId="1263" xr:uid="{394B1B64-E867-48A0-96DA-E2D4CD3BA497}"/>
    <cellStyle name="Percent 8 8 2" xfId="2325" xr:uid="{041CA047-4C84-4E0F-B070-D48B32968EA3}"/>
    <cellStyle name="Percent 8 8 2 2" xfId="4437" xr:uid="{3773F783-BBB5-4CAA-9AA4-D399D6D99C9D}"/>
    <cellStyle name="Percent 8 8 2 2 2" xfId="8663" xr:uid="{35A5DF62-5A38-45C3-B15F-28F3020456EC}"/>
    <cellStyle name="Percent 8 8 2 2 2 2" xfId="17111" xr:uid="{62DFC338-2A64-4520-9079-8359FE12D89E}"/>
    <cellStyle name="Percent 8 8 2 2 2 2 2" xfId="34051" xr:uid="{ADFC118B-7463-4832-90C2-653ED9B1FEF5}"/>
    <cellStyle name="Percent 8 8 2 2 2 3" xfId="25603" xr:uid="{DE8FC8E2-7C03-4B40-9F3E-94D795703183}"/>
    <cellStyle name="Percent 8 8 2 2 3" xfId="12887" xr:uid="{4ACA08F4-6F73-4870-BD0B-0C0142699553}"/>
    <cellStyle name="Percent 8 8 2 2 3 2" xfId="29827" xr:uid="{9422BEA6-5F2F-482B-9740-8655E6FBB0D9}"/>
    <cellStyle name="Percent 8 8 2 2 4" xfId="21379" xr:uid="{7C55257F-7A2F-4732-9840-A9AC82D6E9B4}"/>
    <cellStyle name="Percent 8 8 2 3" xfId="6551" xr:uid="{1845A03E-0FA4-4F4D-8D06-5368A189E0DA}"/>
    <cellStyle name="Percent 8 8 2 3 2" xfId="14999" xr:uid="{7A770469-5436-4766-88C5-155C34495CC3}"/>
    <cellStyle name="Percent 8 8 2 3 2 2" xfId="31939" xr:uid="{63E53C47-037D-4616-828E-EA9D4A8D2440}"/>
    <cellStyle name="Percent 8 8 2 3 3" xfId="23491" xr:uid="{0C8A8B6B-E2DF-495E-978F-91C11DCEB41C}"/>
    <cellStyle name="Percent 8 8 2 4" xfId="10775" xr:uid="{49F39D3F-1AE5-4825-92D8-5209EF7D9D91}"/>
    <cellStyle name="Percent 8 8 2 4 2" xfId="27715" xr:uid="{E4589C0A-9064-448D-9C94-522E8393DD38}"/>
    <cellStyle name="Percent 8 8 2 5" xfId="19267" xr:uid="{AD50D114-AF21-406A-9EB4-5220D88145AB}"/>
    <cellStyle name="Percent 8 8 3" xfId="3381" xr:uid="{8B5A91D3-2307-48F5-917B-32A2E29FF609}"/>
    <cellStyle name="Percent 8 8 3 2" xfId="7607" xr:uid="{DCD05A51-54AD-4BCB-B8CF-685C73F3B0D3}"/>
    <cellStyle name="Percent 8 8 3 2 2" xfId="16055" xr:uid="{1DF0A982-E757-4726-8098-F0C6317B5F32}"/>
    <cellStyle name="Percent 8 8 3 2 2 2" xfId="32995" xr:uid="{6130AE50-2AE2-432D-AD01-022DAA6E0F4E}"/>
    <cellStyle name="Percent 8 8 3 2 3" xfId="24547" xr:uid="{EBC1221F-BB16-442A-82E0-767AADA4F978}"/>
    <cellStyle name="Percent 8 8 3 3" xfId="11831" xr:uid="{E9FFFA63-EDCD-4FE3-AEB8-5C98B7423A6F}"/>
    <cellStyle name="Percent 8 8 3 3 2" xfId="28771" xr:uid="{6A9D2CCD-2A0E-444C-B6E2-EE9AB30D7DAE}"/>
    <cellStyle name="Percent 8 8 3 4" xfId="20323" xr:uid="{BE326F40-840D-42A2-8F2D-FBF9C24F76D3}"/>
    <cellStyle name="Percent 8 8 4" xfId="5495" xr:uid="{E887F8B4-DE49-4A1B-AD48-C2843D09A48A}"/>
    <cellStyle name="Percent 8 8 4 2" xfId="13943" xr:uid="{77743C99-AD94-4EFD-A7ED-4E7C3D15ECDB}"/>
    <cellStyle name="Percent 8 8 4 2 2" xfId="30883" xr:uid="{6CC558DD-60F8-401C-AF87-46E0FAA48ADE}"/>
    <cellStyle name="Percent 8 8 4 3" xfId="22435" xr:uid="{D5E62E00-CA2A-416F-9006-28CDD316A708}"/>
    <cellStyle name="Percent 8 8 5" xfId="9719" xr:uid="{2FE61D2A-2C23-48A9-A0E6-11608D6F2702}"/>
    <cellStyle name="Percent 8 8 5 2" xfId="26659" xr:uid="{2FBCB1A9-5E6C-46CC-BF73-1B3A3DE9E960}"/>
    <cellStyle name="Percent 8 8 6" xfId="18211" xr:uid="{5A21C8E4-ED50-427C-A15F-9E9A6397C6F9}"/>
    <cellStyle name="Percent 8 9" xfId="1445" xr:uid="{83906CF3-6FCD-42FD-AA6A-7AA554856807}"/>
    <cellStyle name="Percent 8 9 2" xfId="2501" xr:uid="{60ED125C-96DD-4187-BE62-30785FE0B013}"/>
    <cellStyle name="Percent 8 9 2 2" xfId="4613" xr:uid="{903C998E-F4DA-4B64-A2F4-81C80971B838}"/>
    <cellStyle name="Percent 8 9 2 2 2" xfId="8839" xr:uid="{60D977D4-A12F-459B-9C4E-EDB463A02A67}"/>
    <cellStyle name="Percent 8 9 2 2 2 2" xfId="17287" xr:uid="{F3E67DE0-94AE-470A-A296-23FB4C1E5D86}"/>
    <cellStyle name="Percent 8 9 2 2 2 2 2" xfId="34227" xr:uid="{3C42FD94-9478-4715-95AB-51AFA14D76C4}"/>
    <cellStyle name="Percent 8 9 2 2 2 3" xfId="25779" xr:uid="{3E61F62E-2C92-44A0-80DB-7A3A19D81CB7}"/>
    <cellStyle name="Percent 8 9 2 2 3" xfId="13063" xr:uid="{AB090D23-EEBC-4C63-BDDE-1C566EA41D9D}"/>
    <cellStyle name="Percent 8 9 2 2 3 2" xfId="30003" xr:uid="{1A472832-95A5-4AA6-858B-4052E94EABED}"/>
    <cellStyle name="Percent 8 9 2 2 4" xfId="21555" xr:uid="{68AE6F45-B08F-4908-B550-AFD280670FF2}"/>
    <cellStyle name="Percent 8 9 2 3" xfId="6727" xr:uid="{ACFCF917-DE55-45C1-8FFE-652BE4D5486C}"/>
    <cellStyle name="Percent 8 9 2 3 2" xfId="15175" xr:uid="{0A772978-6F5E-4C63-8DEB-0B87684C0EF8}"/>
    <cellStyle name="Percent 8 9 2 3 2 2" xfId="32115" xr:uid="{8ADDE30B-28CF-4BD8-80DE-2AD03D213612}"/>
    <cellStyle name="Percent 8 9 2 3 3" xfId="23667" xr:uid="{28993DF7-DB90-4C3A-BBB0-038CDD301E20}"/>
    <cellStyle name="Percent 8 9 2 4" xfId="10951" xr:uid="{E767322E-480E-46C2-8F8D-654909C35C35}"/>
    <cellStyle name="Percent 8 9 2 4 2" xfId="27891" xr:uid="{4C4673CE-D839-4846-8FDC-414D66FAC35E}"/>
    <cellStyle name="Percent 8 9 2 5" xfId="19443" xr:uid="{6DC20C08-816A-455B-A0A9-E2D9E86D0B96}"/>
    <cellStyle name="Percent 8 9 3" xfId="3557" xr:uid="{0FF27226-A2FB-4E4C-8464-ED1CDDD927F3}"/>
    <cellStyle name="Percent 8 9 3 2" xfId="7783" xr:uid="{B503DCEC-68E3-4479-BAFC-5F6CD87683E2}"/>
    <cellStyle name="Percent 8 9 3 2 2" xfId="16231" xr:uid="{65616F79-98D6-41A9-853B-1DCCFB12D04D}"/>
    <cellStyle name="Percent 8 9 3 2 2 2" xfId="33171" xr:uid="{E92991BC-83CB-4A59-82D4-03F530080525}"/>
    <cellStyle name="Percent 8 9 3 2 3" xfId="24723" xr:uid="{3C95C68B-9BCF-4624-81EA-123BC6CA72AC}"/>
    <cellStyle name="Percent 8 9 3 3" xfId="12007" xr:uid="{B6AB9C8A-295B-4886-A565-8F08CC570ADB}"/>
    <cellStyle name="Percent 8 9 3 3 2" xfId="28947" xr:uid="{8AE7FCE7-9B6C-4A14-B9BD-EC93D99C6C5C}"/>
    <cellStyle name="Percent 8 9 3 4" xfId="20499" xr:uid="{036DB38C-5953-460F-BE6E-B705EB126505}"/>
    <cellStyle name="Percent 8 9 4" xfId="5671" xr:uid="{21793C22-583F-4F78-8E1D-3F14CA9F8FAD}"/>
    <cellStyle name="Percent 8 9 4 2" xfId="14119" xr:uid="{7D6336DA-554B-4E34-9B6C-B46106842DC6}"/>
    <cellStyle name="Percent 8 9 4 2 2" xfId="31059" xr:uid="{9CEC0737-E359-4B73-A534-76ADE7FBCF20}"/>
    <cellStyle name="Percent 8 9 4 3" xfId="22611" xr:uid="{D423BEA4-38D7-4F7F-BFCC-90C478FDE14C}"/>
    <cellStyle name="Percent 8 9 5" xfId="9895" xr:uid="{B5BD99DA-D9D6-472A-9E13-5DEC68D9F71E}"/>
    <cellStyle name="Percent 8 9 5 2" xfId="26835" xr:uid="{5ED3AA22-225E-4FC3-BD5B-CA8EEDBEC7E9}"/>
    <cellStyle name="Percent 8 9 6" xfId="18387" xr:uid="{3CE443B3-CE5A-4932-A1B1-9052E571802E}"/>
    <cellStyle name="Percent 9" xfId="492" xr:uid="{AFE89D3E-CBD3-43F0-9598-3D4C8ACEDF4B}"/>
    <cellStyle name="Percent 9 10" xfId="1627" xr:uid="{F208F821-AB9F-42A8-9BB2-CC95305E5E28}"/>
    <cellStyle name="Percent 9 10 2" xfId="3739" xr:uid="{47AA5978-227A-4445-BB64-E518DC23F80D}"/>
    <cellStyle name="Percent 9 10 2 2" xfId="7965" xr:uid="{7E4DE210-5B32-4EAB-ADA1-DE8296146530}"/>
    <cellStyle name="Percent 9 10 2 2 2" xfId="16413" xr:uid="{05E18811-1B73-4F63-84AC-907AD5133E3C}"/>
    <cellStyle name="Percent 9 10 2 2 2 2" xfId="33353" xr:uid="{D13647E6-45EA-498C-B24D-DD6731C98DEC}"/>
    <cellStyle name="Percent 9 10 2 2 3" xfId="24905" xr:uid="{5859AF6F-3BCB-47CD-B6AB-4A2BF2916153}"/>
    <cellStyle name="Percent 9 10 2 3" xfId="12189" xr:uid="{87422851-B4AC-47D4-BF10-0EC2E1E61A1F}"/>
    <cellStyle name="Percent 9 10 2 3 2" xfId="29129" xr:uid="{4A3714B1-5E1E-4022-B701-D4FE88A72EED}"/>
    <cellStyle name="Percent 9 10 2 4" xfId="20681" xr:uid="{D1CE2E76-B54B-41F2-916C-FFD1F03D33C4}"/>
    <cellStyle name="Percent 9 10 3" xfId="5853" xr:uid="{5AE72C57-E6D0-4C48-BE45-4F2970F51259}"/>
    <cellStyle name="Percent 9 10 3 2" xfId="14301" xr:uid="{90F6B650-20D5-4CE5-A16B-8193697465FF}"/>
    <cellStyle name="Percent 9 10 3 2 2" xfId="31241" xr:uid="{9D5D42CE-7442-4A7F-9352-18F22EA7A6B0}"/>
    <cellStyle name="Percent 9 10 3 3" xfId="22793" xr:uid="{B61082A2-4FBB-42C2-9F33-9AD6C173AD2B}"/>
    <cellStyle name="Percent 9 10 4" xfId="10077" xr:uid="{5C85A987-21F3-4CB5-8D7C-C14AD5DCDBB9}"/>
    <cellStyle name="Percent 9 10 4 2" xfId="27017" xr:uid="{1C4897A2-D29D-4BA8-8133-32F8A9B75D58}"/>
    <cellStyle name="Percent 9 10 5" xfId="18569" xr:uid="{D9DB7C72-5A49-48B5-A916-B48F7339B407}"/>
    <cellStyle name="Percent 9 11" xfId="2683" xr:uid="{47402EB4-2C6B-4138-A948-27DC25AF7765}"/>
    <cellStyle name="Percent 9 11 2" xfId="6909" xr:uid="{9294A9C8-65F9-444A-A7C9-7E35DB9FC841}"/>
    <cellStyle name="Percent 9 11 2 2" xfId="15357" xr:uid="{F17A879E-7A9A-428B-96E1-186B5796AA83}"/>
    <cellStyle name="Percent 9 11 2 2 2" xfId="32297" xr:uid="{00EF09D9-EEF4-4C2B-A983-B690731A5A95}"/>
    <cellStyle name="Percent 9 11 2 3" xfId="23849" xr:uid="{8871B119-56E8-4D84-9EF1-2BE625266376}"/>
    <cellStyle name="Percent 9 11 3" xfId="11133" xr:uid="{517111E8-5CB2-47EA-8891-AC7031A756EF}"/>
    <cellStyle name="Percent 9 11 3 2" xfId="28073" xr:uid="{18F28251-C2BE-46A0-BC8D-080E339AF455}"/>
    <cellStyle name="Percent 9 11 4" xfId="19625" xr:uid="{55697297-31D3-4D06-A75F-17836C43672B}"/>
    <cellStyle name="Percent 9 12" xfId="4796" xr:uid="{8BDCC742-470E-4E02-BE72-C9DCBB33FCA5}"/>
    <cellStyle name="Percent 9 12 2" xfId="13245" xr:uid="{71065FAC-845C-46AA-ACC6-0762293AF7EF}"/>
    <cellStyle name="Percent 9 12 2 2" xfId="30185" xr:uid="{3E710EB7-54D1-4B80-B376-D65BD7985CD7}"/>
    <cellStyle name="Percent 9 12 3" xfId="21737" xr:uid="{EFBA329E-A739-46E5-8D10-7C732A535869}"/>
    <cellStyle name="Percent 9 13" xfId="9021" xr:uid="{1D040D4C-0E3F-4ACE-9B27-3C14CF8D4043}"/>
    <cellStyle name="Percent 9 13 2" xfId="25961" xr:uid="{03AB2C3F-DF4C-4FFC-9E6E-00181FF494DF}"/>
    <cellStyle name="Percent 9 14" xfId="17513" xr:uid="{E86A63DD-DAB3-4D0A-8BFF-A367D63FBDE8}"/>
    <cellStyle name="Percent 9 2" xfId="493" xr:uid="{95F4D394-08CA-4049-9256-1CC85390FBC7}"/>
    <cellStyle name="Percent 9 2 10" xfId="4797" xr:uid="{3C8C8158-5FD3-46DD-81BB-B140359FCC2B}"/>
    <cellStyle name="Percent 9 2 10 2" xfId="13246" xr:uid="{FB999B95-810F-4BAA-8EBB-5E2274A1B0C9}"/>
    <cellStyle name="Percent 9 2 10 2 2" xfId="30186" xr:uid="{4C1BDB43-2132-4E6B-843D-18E7642F4533}"/>
    <cellStyle name="Percent 9 2 10 3" xfId="21738" xr:uid="{B06CFB4D-F340-4C91-A95F-F00F9F08D114}"/>
    <cellStyle name="Percent 9 2 11" xfId="9022" xr:uid="{A53B94B4-F4CE-4743-8EB6-7A27D93C3ECE}"/>
    <cellStyle name="Percent 9 2 11 2" xfId="25962" xr:uid="{8058DB87-CE15-4455-9084-CBC4BD6C985B}"/>
    <cellStyle name="Percent 9 2 12" xfId="17514" xr:uid="{3F31E567-8AEC-4973-A33C-345632D8CCEB}"/>
    <cellStyle name="Percent 9 2 2" xfId="494" xr:uid="{5AF61ECB-B2FE-4C83-9C22-9CE0875ED720}"/>
    <cellStyle name="Percent 9 2 2 10" xfId="17515" xr:uid="{E27D23F2-92F5-4D2E-A50A-84E3A44AC95D}"/>
    <cellStyle name="Percent 9 2 2 2" xfId="743" xr:uid="{3575F774-3483-4F7F-B99E-9450752DFF38}"/>
    <cellStyle name="Percent 9 2 2 2 2" xfId="1095" xr:uid="{61787007-271D-4116-9092-E8D3ED66ABCC}"/>
    <cellStyle name="Percent 9 2 2 2 2 2" xfId="2157" xr:uid="{80B7399D-A970-4AB7-8FED-39F07931D95C}"/>
    <cellStyle name="Percent 9 2 2 2 2 2 2" xfId="4269" xr:uid="{D3E1CE97-5593-4183-9BC7-AE4005BDCC03}"/>
    <cellStyle name="Percent 9 2 2 2 2 2 2 2" xfId="8495" xr:uid="{9E96D3EE-7098-4A28-AD21-29B97D0CFBA7}"/>
    <cellStyle name="Percent 9 2 2 2 2 2 2 2 2" xfId="16943" xr:uid="{A3B50371-1829-43A1-BD8C-98DE106E5B89}"/>
    <cellStyle name="Percent 9 2 2 2 2 2 2 2 2 2" xfId="33883" xr:uid="{BE395BCC-751F-4A66-B1EF-E25EC69830FE}"/>
    <cellStyle name="Percent 9 2 2 2 2 2 2 2 3" xfId="25435" xr:uid="{EA6D8258-FDF5-4417-BB95-2FEA3AEBCF09}"/>
    <cellStyle name="Percent 9 2 2 2 2 2 2 3" xfId="12719" xr:uid="{05220794-E81E-496C-9C5D-061C89AC2E71}"/>
    <cellStyle name="Percent 9 2 2 2 2 2 2 3 2" xfId="29659" xr:uid="{3A530802-4DDB-4DA2-B030-70FAE9BB991F}"/>
    <cellStyle name="Percent 9 2 2 2 2 2 2 4" xfId="21211" xr:uid="{6E178338-4193-492E-B69F-FEE5983CBBEC}"/>
    <cellStyle name="Percent 9 2 2 2 2 2 3" xfId="6383" xr:uid="{BC7481E3-5CE7-4B49-A751-24F97A55B173}"/>
    <cellStyle name="Percent 9 2 2 2 2 2 3 2" xfId="14831" xr:uid="{69A87A53-534E-475D-B756-789CE3CB03D1}"/>
    <cellStyle name="Percent 9 2 2 2 2 2 3 2 2" xfId="31771" xr:uid="{F0B998E8-88AD-429E-943A-9D86451034B4}"/>
    <cellStyle name="Percent 9 2 2 2 2 2 3 3" xfId="23323" xr:uid="{81D1A5D5-EFBB-475A-95E1-F886E2307985}"/>
    <cellStyle name="Percent 9 2 2 2 2 2 4" xfId="10607" xr:uid="{704264AC-4290-4285-9BD0-74066063D57B}"/>
    <cellStyle name="Percent 9 2 2 2 2 2 4 2" xfId="27547" xr:uid="{CC6A06ED-0537-4552-A6AF-39095FEEDB85}"/>
    <cellStyle name="Percent 9 2 2 2 2 2 5" xfId="19099" xr:uid="{6F2E8784-366D-469B-A382-F3BFB6330A11}"/>
    <cellStyle name="Percent 9 2 2 2 2 3" xfId="3213" xr:uid="{6B91A245-AC96-49F0-843F-B9CD880DF70E}"/>
    <cellStyle name="Percent 9 2 2 2 2 3 2" xfId="7439" xr:uid="{733995FC-5DA6-438D-AD42-82B8206F9C00}"/>
    <cellStyle name="Percent 9 2 2 2 2 3 2 2" xfId="15887" xr:uid="{279CA2C0-5316-438E-9282-4119682BE5FA}"/>
    <cellStyle name="Percent 9 2 2 2 2 3 2 2 2" xfId="32827" xr:uid="{CAB83E81-205F-408B-B727-EDD03827928C}"/>
    <cellStyle name="Percent 9 2 2 2 2 3 2 3" xfId="24379" xr:uid="{B2480D53-FB5A-4F23-866C-4DB0E2E20A00}"/>
    <cellStyle name="Percent 9 2 2 2 2 3 3" xfId="11663" xr:uid="{48798549-5D1B-4192-8B35-F085C82C8DBC}"/>
    <cellStyle name="Percent 9 2 2 2 2 3 3 2" xfId="28603" xr:uid="{F92C9B58-3AAB-4A11-B3D0-D63979B7E168}"/>
    <cellStyle name="Percent 9 2 2 2 2 3 4" xfId="20155" xr:uid="{F23F7661-E5F7-44E4-A1F6-672C70189C0B}"/>
    <cellStyle name="Percent 9 2 2 2 2 4" xfId="5327" xr:uid="{7511524E-5321-4474-810F-3276FB6ECD23}"/>
    <cellStyle name="Percent 9 2 2 2 2 4 2" xfId="13775" xr:uid="{2BB684D0-EF65-4F64-9405-D0667F9273D7}"/>
    <cellStyle name="Percent 9 2 2 2 2 4 2 2" xfId="30715" xr:uid="{21471D31-8D89-4456-8551-668830D58C80}"/>
    <cellStyle name="Percent 9 2 2 2 2 4 3" xfId="22267" xr:uid="{4E99D7F5-AC12-43B1-A4D6-600F42A16A4F}"/>
    <cellStyle name="Percent 9 2 2 2 2 5" xfId="9551" xr:uid="{EC969D2C-9D37-4BB6-B300-3D44A15B0288}"/>
    <cellStyle name="Percent 9 2 2 2 2 5 2" xfId="26491" xr:uid="{BFE42917-0403-46A8-8928-F0FCEB5074E2}"/>
    <cellStyle name="Percent 9 2 2 2 2 6" xfId="18043" xr:uid="{4C442AD9-7298-4668-90E3-1A1ECED2398D}"/>
    <cellStyle name="Percent 9 2 2 2 3" xfId="1805" xr:uid="{BBBDC2D3-F34A-421F-B3AF-BE2508D5E7D9}"/>
    <cellStyle name="Percent 9 2 2 2 3 2" xfId="3917" xr:uid="{61FF57B6-CB65-4D74-8C22-5BC87011B394}"/>
    <cellStyle name="Percent 9 2 2 2 3 2 2" xfId="8143" xr:uid="{5B95B3E1-E9FC-44DE-8453-E1446AD7F568}"/>
    <cellStyle name="Percent 9 2 2 2 3 2 2 2" xfId="16591" xr:uid="{19CDDA25-0634-4100-B1EF-A8FF6C2BDC17}"/>
    <cellStyle name="Percent 9 2 2 2 3 2 2 2 2" xfId="33531" xr:uid="{CE5B2B8E-7164-4862-8AEB-F1645A460565}"/>
    <cellStyle name="Percent 9 2 2 2 3 2 2 3" xfId="25083" xr:uid="{B6AD12FC-9009-40EE-BF0D-5C627DB3E4E6}"/>
    <cellStyle name="Percent 9 2 2 2 3 2 3" xfId="12367" xr:uid="{7D7AAA9F-B1A2-4669-9EAC-1DFD62C7CCFE}"/>
    <cellStyle name="Percent 9 2 2 2 3 2 3 2" xfId="29307" xr:uid="{07DE3060-3DAA-4E93-813C-B3EFDB508074}"/>
    <cellStyle name="Percent 9 2 2 2 3 2 4" xfId="20859" xr:uid="{04BE4AF6-3617-4585-AF49-47FB2A820492}"/>
    <cellStyle name="Percent 9 2 2 2 3 3" xfId="6031" xr:uid="{F666677C-CFC5-4FD3-9752-DED2EB65B401}"/>
    <cellStyle name="Percent 9 2 2 2 3 3 2" xfId="14479" xr:uid="{015E869D-F296-4684-97F4-39092763F1B6}"/>
    <cellStyle name="Percent 9 2 2 2 3 3 2 2" xfId="31419" xr:uid="{915F4F18-68C7-4125-8758-05D0F1514799}"/>
    <cellStyle name="Percent 9 2 2 2 3 3 3" xfId="22971" xr:uid="{BA7245D7-2F7A-4C6A-B1D0-D73465A548A3}"/>
    <cellStyle name="Percent 9 2 2 2 3 4" xfId="10255" xr:uid="{FD028EE5-EAA2-4612-B473-33054AEC10BF}"/>
    <cellStyle name="Percent 9 2 2 2 3 4 2" xfId="27195" xr:uid="{4727F87E-2D46-44ED-9279-316125033796}"/>
    <cellStyle name="Percent 9 2 2 2 3 5" xfId="18747" xr:uid="{B5B96159-D071-4AAD-AD4B-645292187125}"/>
    <cellStyle name="Percent 9 2 2 2 4" xfId="2861" xr:uid="{4FD29BE4-77BF-42C7-B409-D8FB55FC140E}"/>
    <cellStyle name="Percent 9 2 2 2 4 2" xfId="7087" xr:uid="{A141DBC8-F933-4FE3-9892-CA7AC7AE1FDD}"/>
    <cellStyle name="Percent 9 2 2 2 4 2 2" xfId="15535" xr:uid="{89C5CCFA-7938-43D8-AEDC-4284E67435A1}"/>
    <cellStyle name="Percent 9 2 2 2 4 2 2 2" xfId="32475" xr:uid="{15A23C24-D32D-4E02-8923-2E540814523D}"/>
    <cellStyle name="Percent 9 2 2 2 4 2 3" xfId="24027" xr:uid="{AB92F05E-F5ED-495E-ADBE-BBA62FB3131F}"/>
    <cellStyle name="Percent 9 2 2 2 4 3" xfId="11311" xr:uid="{C953C924-FB28-43BF-A56F-507E30E23CC9}"/>
    <cellStyle name="Percent 9 2 2 2 4 3 2" xfId="28251" xr:uid="{3DE8E218-75EC-4036-819E-B9DF1E902232}"/>
    <cellStyle name="Percent 9 2 2 2 4 4" xfId="19803" xr:uid="{88971F40-2461-4CE2-A4CA-44C9DAE96278}"/>
    <cellStyle name="Percent 9 2 2 2 5" xfId="4975" xr:uid="{FD73B980-3BB1-416B-BDCC-C1EF17F71A32}"/>
    <cellStyle name="Percent 9 2 2 2 5 2" xfId="13423" xr:uid="{D729EB47-1FC3-4F14-AF0D-8E1A1F89DF0B}"/>
    <cellStyle name="Percent 9 2 2 2 5 2 2" xfId="30363" xr:uid="{A9ED734E-7DED-4545-88BC-80B530D4FAB8}"/>
    <cellStyle name="Percent 9 2 2 2 5 3" xfId="21915" xr:uid="{B6118B5D-7721-487C-BC68-447149EE2FF5}"/>
    <cellStyle name="Percent 9 2 2 2 6" xfId="9199" xr:uid="{419B0724-7049-43F2-BC6E-6C4694211BCB}"/>
    <cellStyle name="Percent 9 2 2 2 6 2" xfId="26139" xr:uid="{87CA2A95-1389-48B7-A6A9-1F9048D30DC4}"/>
    <cellStyle name="Percent 9 2 2 2 7" xfId="17691" xr:uid="{8113457C-E465-4418-91F3-914418D5A891}"/>
    <cellStyle name="Percent 9 2 2 3" xfId="919" xr:uid="{A26B9FD1-718D-48FC-83FC-396AF87267FA}"/>
    <cellStyle name="Percent 9 2 2 3 2" xfId="1981" xr:uid="{1F6D465C-67E9-4DE4-87A5-FC37E85F781A}"/>
    <cellStyle name="Percent 9 2 2 3 2 2" xfId="4093" xr:uid="{91443844-A16C-4188-91B8-53C9BC8C1C7C}"/>
    <cellStyle name="Percent 9 2 2 3 2 2 2" xfId="8319" xr:uid="{5CC45F59-0C0A-4408-AC72-FE9CB4855A0E}"/>
    <cellStyle name="Percent 9 2 2 3 2 2 2 2" xfId="16767" xr:uid="{0BDBC94D-CBBC-488C-87F7-26A6F435672E}"/>
    <cellStyle name="Percent 9 2 2 3 2 2 2 2 2" xfId="33707" xr:uid="{0FCA4792-0FF4-48E8-B2E4-A3E16E2DDB28}"/>
    <cellStyle name="Percent 9 2 2 3 2 2 2 3" xfId="25259" xr:uid="{15765370-9161-4E52-B889-A361A15EB204}"/>
    <cellStyle name="Percent 9 2 2 3 2 2 3" xfId="12543" xr:uid="{29AE0E19-B9A1-4E1A-8967-DDF1D38E9D08}"/>
    <cellStyle name="Percent 9 2 2 3 2 2 3 2" xfId="29483" xr:uid="{DC848D01-7AB4-4168-87F9-62ED524DAF7C}"/>
    <cellStyle name="Percent 9 2 2 3 2 2 4" xfId="21035" xr:uid="{FD593167-E9FE-4ACA-883F-0D9F10E818EB}"/>
    <cellStyle name="Percent 9 2 2 3 2 3" xfId="6207" xr:uid="{8C7F3BCA-132E-41C6-B07E-1E4A2A792BCB}"/>
    <cellStyle name="Percent 9 2 2 3 2 3 2" xfId="14655" xr:uid="{712A61CB-3EA1-4A9C-959F-8A3AF7DF6A15}"/>
    <cellStyle name="Percent 9 2 2 3 2 3 2 2" xfId="31595" xr:uid="{57846C55-CE76-4904-9480-763372F44935}"/>
    <cellStyle name="Percent 9 2 2 3 2 3 3" xfId="23147" xr:uid="{FEFEE92F-4264-4CB6-9D58-F61190C18212}"/>
    <cellStyle name="Percent 9 2 2 3 2 4" xfId="10431" xr:uid="{F0D1C1C8-AF97-44A4-A5F6-146D87E36AF2}"/>
    <cellStyle name="Percent 9 2 2 3 2 4 2" xfId="27371" xr:uid="{C0329439-DBF2-49F7-8F61-9E6E91755BD3}"/>
    <cellStyle name="Percent 9 2 2 3 2 5" xfId="18923" xr:uid="{62D12F02-5B5A-4B6E-9E40-56FEF5A2F4EE}"/>
    <cellStyle name="Percent 9 2 2 3 3" xfId="3037" xr:uid="{2EBFB644-BC2F-4F2E-B533-40FF20969372}"/>
    <cellStyle name="Percent 9 2 2 3 3 2" xfId="7263" xr:uid="{EE931BF0-28DE-4A81-BE77-537BC71AF32C}"/>
    <cellStyle name="Percent 9 2 2 3 3 2 2" xfId="15711" xr:uid="{219500DF-D67C-4AE5-8C93-3A9483225C3A}"/>
    <cellStyle name="Percent 9 2 2 3 3 2 2 2" xfId="32651" xr:uid="{1E7EB120-2D2D-4981-987A-C91E24D7DF1E}"/>
    <cellStyle name="Percent 9 2 2 3 3 2 3" xfId="24203" xr:uid="{A1C3BA85-3816-49F1-BD1E-C0025BD42A73}"/>
    <cellStyle name="Percent 9 2 2 3 3 3" xfId="11487" xr:uid="{55A01071-BE4A-44E9-9E20-41DD8098538F}"/>
    <cellStyle name="Percent 9 2 2 3 3 3 2" xfId="28427" xr:uid="{18B22FF7-4817-401D-9A54-B396E6C8B05C}"/>
    <cellStyle name="Percent 9 2 2 3 3 4" xfId="19979" xr:uid="{923B5220-EDEE-4EFA-B86E-BF886DBC71D6}"/>
    <cellStyle name="Percent 9 2 2 3 4" xfId="5151" xr:uid="{4C63F0EC-D9B6-457F-9A3B-9E1C87DF4092}"/>
    <cellStyle name="Percent 9 2 2 3 4 2" xfId="13599" xr:uid="{9996A2DA-67B2-4264-9092-B349B6E0AD74}"/>
    <cellStyle name="Percent 9 2 2 3 4 2 2" xfId="30539" xr:uid="{78A123FB-41E0-4BF9-86F0-9F3D9D1C7593}"/>
    <cellStyle name="Percent 9 2 2 3 4 3" xfId="22091" xr:uid="{34CD685F-20C2-4FC9-9AFD-F7467D358825}"/>
    <cellStyle name="Percent 9 2 2 3 5" xfId="9375" xr:uid="{FFCE4246-1B2D-4ED0-A597-8BE5F371AB40}"/>
    <cellStyle name="Percent 9 2 2 3 5 2" xfId="26315" xr:uid="{6A11F71D-88A3-459D-AF33-9171E84754ED}"/>
    <cellStyle name="Percent 9 2 2 3 6" xfId="17867" xr:uid="{EA465F23-E9EB-4EC6-A9B3-4E241E0B8A94}"/>
    <cellStyle name="Percent 9 2 2 4" xfId="1271" xr:uid="{89CC2145-F07F-4DD8-BED6-639346D0D936}"/>
    <cellStyle name="Percent 9 2 2 4 2" xfId="2333" xr:uid="{32E7D5D8-DEE5-4C94-88E9-EEAAA05416A2}"/>
    <cellStyle name="Percent 9 2 2 4 2 2" xfId="4445" xr:uid="{0097729A-C437-4217-BC83-D360BA5BF066}"/>
    <cellStyle name="Percent 9 2 2 4 2 2 2" xfId="8671" xr:uid="{1029222D-4A6B-4CB1-B8A8-4C9254D20DE2}"/>
    <cellStyle name="Percent 9 2 2 4 2 2 2 2" xfId="17119" xr:uid="{15986F91-AB92-4B48-9DCC-00C8AD896AE4}"/>
    <cellStyle name="Percent 9 2 2 4 2 2 2 2 2" xfId="34059" xr:uid="{6DAF5922-C200-4D55-9443-D62663006215}"/>
    <cellStyle name="Percent 9 2 2 4 2 2 2 3" xfId="25611" xr:uid="{B5482EF7-6D04-4A5B-BEC5-0636CBCD46B2}"/>
    <cellStyle name="Percent 9 2 2 4 2 2 3" xfId="12895" xr:uid="{31CC2D34-D0FE-46C6-A1BF-53E1A45EE1F5}"/>
    <cellStyle name="Percent 9 2 2 4 2 2 3 2" xfId="29835" xr:uid="{47A14849-3AB0-4CE9-81C0-DB6528076BC2}"/>
    <cellStyle name="Percent 9 2 2 4 2 2 4" xfId="21387" xr:uid="{29DC3BFD-9303-4ED9-9BE8-B2F45630F273}"/>
    <cellStyle name="Percent 9 2 2 4 2 3" xfId="6559" xr:uid="{C2AC41B7-DF2F-4B5E-8156-4AAB479838AC}"/>
    <cellStyle name="Percent 9 2 2 4 2 3 2" xfId="15007" xr:uid="{6D96D298-7E05-441F-9EB4-FE140C816AB8}"/>
    <cellStyle name="Percent 9 2 2 4 2 3 2 2" xfId="31947" xr:uid="{9274CBC5-55C4-4BC0-8FD0-DD3DDE5ADE7A}"/>
    <cellStyle name="Percent 9 2 2 4 2 3 3" xfId="23499" xr:uid="{AA20C74A-3C32-4056-A200-8D8931434EC5}"/>
    <cellStyle name="Percent 9 2 2 4 2 4" xfId="10783" xr:uid="{FAD9905C-0044-4A94-9702-8FF3C8D72FEE}"/>
    <cellStyle name="Percent 9 2 2 4 2 4 2" xfId="27723" xr:uid="{7BC11A94-51B9-4321-842F-28336CEA97A1}"/>
    <cellStyle name="Percent 9 2 2 4 2 5" xfId="19275" xr:uid="{3450125F-84D0-4A11-A40D-7893CCF2DC09}"/>
    <cellStyle name="Percent 9 2 2 4 3" xfId="3389" xr:uid="{F4C9F8FA-F2C6-423D-B0E4-5E452D8D24AD}"/>
    <cellStyle name="Percent 9 2 2 4 3 2" xfId="7615" xr:uid="{E9C7B2F7-3A4E-4A9A-9250-D887575D08AE}"/>
    <cellStyle name="Percent 9 2 2 4 3 2 2" xfId="16063" xr:uid="{A3D82563-B0CF-4D66-B7E9-C561A042D515}"/>
    <cellStyle name="Percent 9 2 2 4 3 2 2 2" xfId="33003" xr:uid="{1DEFA535-783A-4D7D-9842-A02C5866FF03}"/>
    <cellStyle name="Percent 9 2 2 4 3 2 3" xfId="24555" xr:uid="{941D109B-C79E-4421-A03B-E0494D177903}"/>
    <cellStyle name="Percent 9 2 2 4 3 3" xfId="11839" xr:uid="{F6689061-D123-46CD-A40D-195C55068AC3}"/>
    <cellStyle name="Percent 9 2 2 4 3 3 2" xfId="28779" xr:uid="{EADC24E5-53B4-4879-8CB3-E14C8C87AF3D}"/>
    <cellStyle name="Percent 9 2 2 4 3 4" xfId="20331" xr:uid="{506FF9F5-6209-459C-A48D-86CD3B48A1D5}"/>
    <cellStyle name="Percent 9 2 2 4 4" xfId="5503" xr:uid="{1C226E99-785F-4E2E-9D1C-1CDD8466607C}"/>
    <cellStyle name="Percent 9 2 2 4 4 2" xfId="13951" xr:uid="{7879D36E-05D1-42C4-8EC3-20F130986856}"/>
    <cellStyle name="Percent 9 2 2 4 4 2 2" xfId="30891" xr:uid="{66E8BDBD-BE3C-42D5-98FB-04DB613ABB1C}"/>
    <cellStyle name="Percent 9 2 2 4 4 3" xfId="22443" xr:uid="{04A639A5-421F-42B6-A2D9-E9FCDF8B4D0E}"/>
    <cellStyle name="Percent 9 2 2 4 5" xfId="9727" xr:uid="{035C134A-70F5-4F80-8204-6AC7C6EBEDD4}"/>
    <cellStyle name="Percent 9 2 2 4 5 2" xfId="26667" xr:uid="{EA60254D-4A12-4A8D-A02A-0844F8629E83}"/>
    <cellStyle name="Percent 9 2 2 4 6" xfId="18219" xr:uid="{C55070BD-DF29-4E7D-9C39-CB6B011B0C6D}"/>
    <cellStyle name="Percent 9 2 2 5" xfId="1453" xr:uid="{4A74693B-8369-4DFE-9AFB-BEFD9CCE0C91}"/>
    <cellStyle name="Percent 9 2 2 5 2" xfId="2509" xr:uid="{A355B0EF-FE8E-423A-AE6D-088E54EB6F25}"/>
    <cellStyle name="Percent 9 2 2 5 2 2" xfId="4621" xr:uid="{7EA35021-23BB-4818-8EF9-0CAB375DF09C}"/>
    <cellStyle name="Percent 9 2 2 5 2 2 2" xfId="8847" xr:uid="{F5DEFDF2-B76E-4398-B013-E0926DA58792}"/>
    <cellStyle name="Percent 9 2 2 5 2 2 2 2" xfId="17295" xr:uid="{0FA96825-3EFB-4FE4-92F6-97158F0A349A}"/>
    <cellStyle name="Percent 9 2 2 5 2 2 2 2 2" xfId="34235" xr:uid="{BB8A2CAE-0238-4A20-B6DB-1BE6637EF6EA}"/>
    <cellStyle name="Percent 9 2 2 5 2 2 2 3" xfId="25787" xr:uid="{649BBB43-FAC6-4D06-80F7-53C6B2EBAF8C}"/>
    <cellStyle name="Percent 9 2 2 5 2 2 3" xfId="13071" xr:uid="{7EF7DDD0-56FA-4D0C-AE81-29337482E7DD}"/>
    <cellStyle name="Percent 9 2 2 5 2 2 3 2" xfId="30011" xr:uid="{6576860E-0087-4113-816D-7814F2EF1514}"/>
    <cellStyle name="Percent 9 2 2 5 2 2 4" xfId="21563" xr:uid="{BA574864-E7ED-4908-A1B2-23D54F020BE8}"/>
    <cellStyle name="Percent 9 2 2 5 2 3" xfId="6735" xr:uid="{C2A40D9E-9347-44BA-81ED-1A556BD4669D}"/>
    <cellStyle name="Percent 9 2 2 5 2 3 2" xfId="15183" xr:uid="{1DCC5896-CEAF-413D-B0AA-4286B9E809F8}"/>
    <cellStyle name="Percent 9 2 2 5 2 3 2 2" xfId="32123" xr:uid="{D4D0F271-644E-4E26-908D-3E4FFEF3B44C}"/>
    <cellStyle name="Percent 9 2 2 5 2 3 3" xfId="23675" xr:uid="{277E765A-49AA-4F76-B474-C5A7F7C954DE}"/>
    <cellStyle name="Percent 9 2 2 5 2 4" xfId="10959" xr:uid="{0B68BF4D-1E57-4761-85F0-A9089B63D1D2}"/>
    <cellStyle name="Percent 9 2 2 5 2 4 2" xfId="27899" xr:uid="{CCAB8C28-D5FA-4C96-B495-7CB3B9B4F977}"/>
    <cellStyle name="Percent 9 2 2 5 2 5" xfId="19451" xr:uid="{B2D32255-8FA3-4FF5-B42A-7815A01D45C3}"/>
    <cellStyle name="Percent 9 2 2 5 3" xfId="3565" xr:uid="{AD82F9AF-BBD7-43A4-8A7E-FAA0B3A86135}"/>
    <cellStyle name="Percent 9 2 2 5 3 2" xfId="7791" xr:uid="{0851CCAA-8EC5-4415-9B07-AF213C5E0B34}"/>
    <cellStyle name="Percent 9 2 2 5 3 2 2" xfId="16239" xr:uid="{61B4100E-E540-4707-8627-7F5CCAF8E198}"/>
    <cellStyle name="Percent 9 2 2 5 3 2 2 2" xfId="33179" xr:uid="{71BB3A74-7DDD-4B73-92FE-B6715C1571CB}"/>
    <cellStyle name="Percent 9 2 2 5 3 2 3" xfId="24731" xr:uid="{5BF18653-76E0-4766-9040-A12CA50FC297}"/>
    <cellStyle name="Percent 9 2 2 5 3 3" xfId="12015" xr:uid="{712D130A-8EE0-4C13-B175-488122EBF329}"/>
    <cellStyle name="Percent 9 2 2 5 3 3 2" xfId="28955" xr:uid="{69A3C09B-750E-47B3-815F-87D303FBB429}"/>
    <cellStyle name="Percent 9 2 2 5 3 4" xfId="20507" xr:uid="{050A2872-4593-4190-998A-C51BB9CA89AB}"/>
    <cellStyle name="Percent 9 2 2 5 4" xfId="5679" xr:uid="{6FA873CA-65CF-45A9-BD85-C2B357CB21F7}"/>
    <cellStyle name="Percent 9 2 2 5 4 2" xfId="14127" xr:uid="{0AA5F7C2-A03A-4672-B030-2A57229CECC8}"/>
    <cellStyle name="Percent 9 2 2 5 4 2 2" xfId="31067" xr:uid="{26E65F5C-879B-4F3E-AD7D-6EF6BE2E81C8}"/>
    <cellStyle name="Percent 9 2 2 5 4 3" xfId="22619" xr:uid="{052CD9BA-5D5E-4F34-B927-6DE2AA6D050D}"/>
    <cellStyle name="Percent 9 2 2 5 5" xfId="9903" xr:uid="{AA05576B-87CD-4614-88D5-09A530C31322}"/>
    <cellStyle name="Percent 9 2 2 5 5 2" xfId="26843" xr:uid="{560C7C20-1202-4371-B2AF-B7AE6372D684}"/>
    <cellStyle name="Percent 9 2 2 5 6" xfId="18395" xr:uid="{E2406840-764E-4AC1-AE95-9BD5DA6228D3}"/>
    <cellStyle name="Percent 9 2 2 6" xfId="1629" xr:uid="{E71EE83D-D9E6-49A6-9A48-035B3F2E589F}"/>
    <cellStyle name="Percent 9 2 2 6 2" xfId="3741" xr:uid="{C136384A-BFC3-4710-B99D-62ABA4E554FF}"/>
    <cellStyle name="Percent 9 2 2 6 2 2" xfId="7967" xr:uid="{1800644C-5438-45CB-A155-0D8C00AEE2EF}"/>
    <cellStyle name="Percent 9 2 2 6 2 2 2" xfId="16415" xr:uid="{B9EB6157-EC00-4667-85D6-B560455E03C5}"/>
    <cellStyle name="Percent 9 2 2 6 2 2 2 2" xfId="33355" xr:uid="{3DEFFE2F-7A87-4120-861A-EA07C53D4B4B}"/>
    <cellStyle name="Percent 9 2 2 6 2 2 3" xfId="24907" xr:uid="{83B265CF-5037-4975-A006-EFCC7275B0C2}"/>
    <cellStyle name="Percent 9 2 2 6 2 3" xfId="12191" xr:uid="{7AF04010-B13C-4490-B360-8452E2D3B1E5}"/>
    <cellStyle name="Percent 9 2 2 6 2 3 2" xfId="29131" xr:uid="{BC226AC6-4A75-421B-9004-BD861E68E82A}"/>
    <cellStyle name="Percent 9 2 2 6 2 4" xfId="20683" xr:uid="{E0E09387-E445-4E35-9BD7-43859CEB4D21}"/>
    <cellStyle name="Percent 9 2 2 6 3" xfId="5855" xr:uid="{EB3A1A6E-69A2-4320-913C-D86B8C7E4A0E}"/>
    <cellStyle name="Percent 9 2 2 6 3 2" xfId="14303" xr:uid="{7E9593FD-2A7B-49C5-8C37-9D25DB39BDA5}"/>
    <cellStyle name="Percent 9 2 2 6 3 2 2" xfId="31243" xr:uid="{9EE87DF5-1BB8-438A-BF8D-D0197A495F8E}"/>
    <cellStyle name="Percent 9 2 2 6 3 3" xfId="22795" xr:uid="{4A858732-61D6-4D50-8214-63FC84074559}"/>
    <cellStyle name="Percent 9 2 2 6 4" xfId="10079" xr:uid="{ECB1684C-8C70-482B-9555-E56DA818A80D}"/>
    <cellStyle name="Percent 9 2 2 6 4 2" xfId="27019" xr:uid="{6CA0EACA-1F7B-4FC9-B9FE-0ABE11649755}"/>
    <cellStyle name="Percent 9 2 2 6 5" xfId="18571" xr:uid="{71F5953F-84A0-42DD-BB59-A59901B44E2C}"/>
    <cellStyle name="Percent 9 2 2 7" xfId="2685" xr:uid="{6902EAD8-47E6-4081-B278-D599FFE3590C}"/>
    <cellStyle name="Percent 9 2 2 7 2" xfId="6911" xr:uid="{618CD2E6-AE56-4B17-AD3E-8406A99EC11E}"/>
    <cellStyle name="Percent 9 2 2 7 2 2" xfId="15359" xr:uid="{B26D14A7-9BA8-431C-A185-E8E9E42031FB}"/>
    <cellStyle name="Percent 9 2 2 7 2 2 2" xfId="32299" xr:uid="{3A61B941-6E09-47C2-9846-D79FD6BF45AB}"/>
    <cellStyle name="Percent 9 2 2 7 2 3" xfId="23851" xr:uid="{2B614130-6F0B-42BD-A3AD-521AF34DA2CA}"/>
    <cellStyle name="Percent 9 2 2 7 3" xfId="11135" xr:uid="{AAD15E69-34E1-4740-B852-9B17591BAD27}"/>
    <cellStyle name="Percent 9 2 2 7 3 2" xfId="28075" xr:uid="{23A33669-AF5A-4089-B727-159B41541549}"/>
    <cellStyle name="Percent 9 2 2 7 4" xfId="19627" xr:uid="{1773E596-9F17-467D-972A-4ED074FD11D3}"/>
    <cellStyle name="Percent 9 2 2 8" xfId="4798" xr:uid="{C58E2A64-508D-4847-B7A9-FA54FDB359DC}"/>
    <cellStyle name="Percent 9 2 2 8 2" xfId="13247" xr:uid="{75FCDAE8-0389-4481-A5E6-42F832D13FEF}"/>
    <cellStyle name="Percent 9 2 2 8 2 2" xfId="30187" xr:uid="{04AE1464-F668-4CE4-A246-01684B23B536}"/>
    <cellStyle name="Percent 9 2 2 8 3" xfId="21739" xr:uid="{F1B33A14-1B22-4E38-BF25-F9D4984E525A}"/>
    <cellStyle name="Percent 9 2 2 9" xfId="9023" xr:uid="{AC9F906A-7B3C-4E20-9E16-92886FD04A81}"/>
    <cellStyle name="Percent 9 2 2 9 2" xfId="25963" xr:uid="{CDAACCDB-F142-4D2E-9BD9-3AE3F731D896}"/>
    <cellStyle name="Percent 9 2 3" xfId="495" xr:uid="{0B855217-2248-40C8-A4E3-F6B28BF03C15}"/>
    <cellStyle name="Percent 9 2 3 10" xfId="17516" xr:uid="{F6A891D5-414C-4D0B-826C-DE4B0979A854}"/>
    <cellStyle name="Percent 9 2 3 2" xfId="744" xr:uid="{94968CF8-9FA8-47A2-B7A7-D5F47E4752F0}"/>
    <cellStyle name="Percent 9 2 3 2 2" xfId="1096" xr:uid="{9EBB6604-EAC5-4C6F-94B2-C92BF6833D5F}"/>
    <cellStyle name="Percent 9 2 3 2 2 2" xfId="2158" xr:uid="{00B88639-6416-4C23-9483-D89F28152187}"/>
    <cellStyle name="Percent 9 2 3 2 2 2 2" xfId="4270" xr:uid="{4A6B9341-2996-43A7-8B9F-0B91D3BA3C2E}"/>
    <cellStyle name="Percent 9 2 3 2 2 2 2 2" xfId="8496" xr:uid="{A37F542C-1D95-4DD3-91B9-3CFEE783846B}"/>
    <cellStyle name="Percent 9 2 3 2 2 2 2 2 2" xfId="16944" xr:uid="{5FA5B1ED-5B5F-4FAA-800B-8A0E3F344677}"/>
    <cellStyle name="Percent 9 2 3 2 2 2 2 2 2 2" xfId="33884" xr:uid="{0E3B7838-3AD5-4F5C-90D3-CE9D3F14C141}"/>
    <cellStyle name="Percent 9 2 3 2 2 2 2 2 3" xfId="25436" xr:uid="{2E3DF3D8-C3CA-41A3-97EF-4AD220D50E28}"/>
    <cellStyle name="Percent 9 2 3 2 2 2 2 3" xfId="12720" xr:uid="{A4AFF78D-9E70-47B6-9CB3-CD3D71D226CA}"/>
    <cellStyle name="Percent 9 2 3 2 2 2 2 3 2" xfId="29660" xr:uid="{33A74CCA-668D-4C48-ABC0-11FA239B5B01}"/>
    <cellStyle name="Percent 9 2 3 2 2 2 2 4" xfId="21212" xr:uid="{B75FA46B-2875-43AF-A423-09D01B1BB46C}"/>
    <cellStyle name="Percent 9 2 3 2 2 2 3" xfId="6384" xr:uid="{B6741CC6-C563-4F24-80E8-0ADF1718A793}"/>
    <cellStyle name="Percent 9 2 3 2 2 2 3 2" xfId="14832" xr:uid="{DFEF1F42-0F7B-4AEA-9FC9-3BAC063558FF}"/>
    <cellStyle name="Percent 9 2 3 2 2 2 3 2 2" xfId="31772" xr:uid="{D6552179-D18C-416E-815A-478F24407D63}"/>
    <cellStyle name="Percent 9 2 3 2 2 2 3 3" xfId="23324" xr:uid="{32EFDF3D-2F52-4303-8D60-45D3EFDD31B6}"/>
    <cellStyle name="Percent 9 2 3 2 2 2 4" xfId="10608" xr:uid="{1EE44A95-3B5A-4035-BEC8-9B20083A77C8}"/>
    <cellStyle name="Percent 9 2 3 2 2 2 4 2" xfId="27548" xr:uid="{208DEE51-59B9-440F-BF1A-CEBFC6411CC9}"/>
    <cellStyle name="Percent 9 2 3 2 2 2 5" xfId="19100" xr:uid="{888DDB37-0D0B-4E23-A250-E55489C4ABB5}"/>
    <cellStyle name="Percent 9 2 3 2 2 3" xfId="3214" xr:uid="{EDADD2CF-8B82-4FC1-92F2-7B901F1EC479}"/>
    <cellStyle name="Percent 9 2 3 2 2 3 2" xfId="7440" xr:uid="{153AF6C6-2DBA-4DD8-9487-262E2AB7902C}"/>
    <cellStyle name="Percent 9 2 3 2 2 3 2 2" xfId="15888" xr:uid="{311521F5-2EDD-4EA7-8551-174D1A04B9A7}"/>
    <cellStyle name="Percent 9 2 3 2 2 3 2 2 2" xfId="32828" xr:uid="{01385B64-D451-4A26-9953-E11670A69C83}"/>
    <cellStyle name="Percent 9 2 3 2 2 3 2 3" xfId="24380" xr:uid="{1212486B-D968-46F5-B0A5-6813DA270C87}"/>
    <cellStyle name="Percent 9 2 3 2 2 3 3" xfId="11664" xr:uid="{EF4B3B16-6306-43C5-BD14-4F4EAF366393}"/>
    <cellStyle name="Percent 9 2 3 2 2 3 3 2" xfId="28604" xr:uid="{ED00AF95-F651-4766-BF84-652966BC74B9}"/>
    <cellStyle name="Percent 9 2 3 2 2 3 4" xfId="20156" xr:uid="{B8589122-1143-48E8-8392-96F4A6DE8BC4}"/>
    <cellStyle name="Percent 9 2 3 2 2 4" xfId="5328" xr:uid="{C2C618B8-59BF-4B4D-8C90-7EA82131C032}"/>
    <cellStyle name="Percent 9 2 3 2 2 4 2" xfId="13776" xr:uid="{E7E29C92-7FA1-4321-9276-463C51981937}"/>
    <cellStyle name="Percent 9 2 3 2 2 4 2 2" xfId="30716" xr:uid="{2816903F-740E-41C5-9D6A-B44C33E45396}"/>
    <cellStyle name="Percent 9 2 3 2 2 4 3" xfId="22268" xr:uid="{A0B94217-C1E7-43BD-BCDD-807FBFBD4FE4}"/>
    <cellStyle name="Percent 9 2 3 2 2 5" xfId="9552" xr:uid="{50D92E11-4E84-448C-9F3B-7F07C73F4014}"/>
    <cellStyle name="Percent 9 2 3 2 2 5 2" xfId="26492" xr:uid="{72AED9F3-A238-40DA-892B-DF1E20D70791}"/>
    <cellStyle name="Percent 9 2 3 2 2 6" xfId="18044" xr:uid="{A5E73151-4521-4F12-8E0D-36EA9D553600}"/>
    <cellStyle name="Percent 9 2 3 2 3" xfId="1806" xr:uid="{090D7F3C-808F-45DF-928E-64CE83F33A23}"/>
    <cellStyle name="Percent 9 2 3 2 3 2" xfId="3918" xr:uid="{8BCEDCEB-51A4-4EF5-B7E1-E69B38BB84F8}"/>
    <cellStyle name="Percent 9 2 3 2 3 2 2" xfId="8144" xr:uid="{F3326812-2946-4371-B65D-9947142744DE}"/>
    <cellStyle name="Percent 9 2 3 2 3 2 2 2" xfId="16592" xr:uid="{DEE42D6A-B32F-4279-8D8A-7CF404D79014}"/>
    <cellStyle name="Percent 9 2 3 2 3 2 2 2 2" xfId="33532" xr:uid="{422828FD-FAE0-4873-AEEA-6EBCE6A52BA1}"/>
    <cellStyle name="Percent 9 2 3 2 3 2 2 3" xfId="25084" xr:uid="{A795ABEA-26D4-4898-9484-85062CF34F6A}"/>
    <cellStyle name="Percent 9 2 3 2 3 2 3" xfId="12368" xr:uid="{D3E9AC7F-6E9B-442B-B7B1-E2DE593A4182}"/>
    <cellStyle name="Percent 9 2 3 2 3 2 3 2" xfId="29308" xr:uid="{7A4CB2F9-9F56-42B2-8A08-F1361D7077F1}"/>
    <cellStyle name="Percent 9 2 3 2 3 2 4" xfId="20860" xr:uid="{6DCE1450-1BBC-402F-8289-7A4B5F68F0C4}"/>
    <cellStyle name="Percent 9 2 3 2 3 3" xfId="6032" xr:uid="{46B05767-9372-4FE8-9BCB-3A8164BF9344}"/>
    <cellStyle name="Percent 9 2 3 2 3 3 2" xfId="14480" xr:uid="{7A8F8A2A-E4F6-4682-A245-65BD2B9729A2}"/>
    <cellStyle name="Percent 9 2 3 2 3 3 2 2" xfId="31420" xr:uid="{C3669396-2D2D-4436-A082-0A3602876B07}"/>
    <cellStyle name="Percent 9 2 3 2 3 3 3" xfId="22972" xr:uid="{0E10BAFA-E5FA-44C7-965B-90337E712BE7}"/>
    <cellStyle name="Percent 9 2 3 2 3 4" xfId="10256" xr:uid="{7A988FE1-EC72-4192-B35C-56FFB75465F7}"/>
    <cellStyle name="Percent 9 2 3 2 3 4 2" xfId="27196" xr:uid="{546D154E-BC69-4ECB-87ED-7653631F2FF5}"/>
    <cellStyle name="Percent 9 2 3 2 3 5" xfId="18748" xr:uid="{C8E587D9-6505-4520-86BF-D0AE7E7E1859}"/>
    <cellStyle name="Percent 9 2 3 2 4" xfId="2862" xr:uid="{B34EF4C1-994F-4B6D-8BED-DC6350612EF1}"/>
    <cellStyle name="Percent 9 2 3 2 4 2" xfId="7088" xr:uid="{68F59654-89FE-463A-855B-FC8AB8694045}"/>
    <cellStyle name="Percent 9 2 3 2 4 2 2" xfId="15536" xr:uid="{CE176341-897B-42E7-A78D-C08CDCB7B447}"/>
    <cellStyle name="Percent 9 2 3 2 4 2 2 2" xfId="32476" xr:uid="{439A8747-2312-4945-9554-8ADD8156244B}"/>
    <cellStyle name="Percent 9 2 3 2 4 2 3" xfId="24028" xr:uid="{1163B737-557D-43AF-9CEF-622B98BE09E8}"/>
    <cellStyle name="Percent 9 2 3 2 4 3" xfId="11312" xr:uid="{EF03E32B-99FA-4A2C-9ACA-5CC463072A1B}"/>
    <cellStyle name="Percent 9 2 3 2 4 3 2" xfId="28252" xr:uid="{A6F6ABC6-3228-4662-989F-38CE025EBE84}"/>
    <cellStyle name="Percent 9 2 3 2 4 4" xfId="19804" xr:uid="{2969D0FA-8A89-4F8B-8D16-FBAAB35740B7}"/>
    <cellStyle name="Percent 9 2 3 2 5" xfId="4976" xr:uid="{A3AE640D-44CD-4311-BD5A-23DFBC582A22}"/>
    <cellStyle name="Percent 9 2 3 2 5 2" xfId="13424" xr:uid="{6AA045C6-2AAD-40AB-9B9B-0107186204D7}"/>
    <cellStyle name="Percent 9 2 3 2 5 2 2" xfId="30364" xr:uid="{55B8A58D-0EA4-46F5-8C74-F04390BE2AB6}"/>
    <cellStyle name="Percent 9 2 3 2 5 3" xfId="21916" xr:uid="{D5CCE1F2-0EE5-4D78-82C0-9F7E3141F976}"/>
    <cellStyle name="Percent 9 2 3 2 6" xfId="9200" xr:uid="{FCAF150E-1F07-445A-9522-D8C5407AE930}"/>
    <cellStyle name="Percent 9 2 3 2 6 2" xfId="26140" xr:uid="{6C3576B2-2E78-4DCE-ADEF-43986C707746}"/>
    <cellStyle name="Percent 9 2 3 2 7" xfId="17692" xr:uid="{D62E4958-E4B8-43F1-92A4-91A383CE3633}"/>
    <cellStyle name="Percent 9 2 3 3" xfId="920" xr:uid="{FD765AEA-F08C-4229-82D4-EC18640D0B82}"/>
    <cellStyle name="Percent 9 2 3 3 2" xfId="1982" xr:uid="{6E56409D-E6A7-4906-8442-F4123957F395}"/>
    <cellStyle name="Percent 9 2 3 3 2 2" xfId="4094" xr:uid="{09FEC676-2BAC-470C-A3A4-BA5704F5EA90}"/>
    <cellStyle name="Percent 9 2 3 3 2 2 2" xfId="8320" xr:uid="{D32D4240-D339-4F22-B865-600473FE0CFD}"/>
    <cellStyle name="Percent 9 2 3 3 2 2 2 2" xfId="16768" xr:uid="{E706C35F-9D2A-4FB5-8B72-FCF61D12CB5D}"/>
    <cellStyle name="Percent 9 2 3 3 2 2 2 2 2" xfId="33708" xr:uid="{FE56147F-E527-4F46-89A8-2184014C7AF4}"/>
    <cellStyle name="Percent 9 2 3 3 2 2 2 3" xfId="25260" xr:uid="{7824BDBF-8A92-4A19-8F70-C272B0A276E5}"/>
    <cellStyle name="Percent 9 2 3 3 2 2 3" xfId="12544" xr:uid="{72AB8210-B4D3-4A92-8A22-077F65B1E6AD}"/>
    <cellStyle name="Percent 9 2 3 3 2 2 3 2" xfId="29484" xr:uid="{D928C200-BE66-4272-9186-9A900203887C}"/>
    <cellStyle name="Percent 9 2 3 3 2 2 4" xfId="21036" xr:uid="{E2649124-8E9D-4DDD-A382-77ECC147CA7C}"/>
    <cellStyle name="Percent 9 2 3 3 2 3" xfId="6208" xr:uid="{2BE1F871-106E-4BAA-AE3D-1569D82CD9F5}"/>
    <cellStyle name="Percent 9 2 3 3 2 3 2" xfId="14656" xr:uid="{8CD6F038-FF83-4673-B699-743D8004EB17}"/>
    <cellStyle name="Percent 9 2 3 3 2 3 2 2" xfId="31596" xr:uid="{7A1BD356-9893-4934-8F3C-1BA612C3C321}"/>
    <cellStyle name="Percent 9 2 3 3 2 3 3" xfId="23148" xr:uid="{A52B44B9-8F5C-4F6B-8D29-839911D479F5}"/>
    <cellStyle name="Percent 9 2 3 3 2 4" xfId="10432" xr:uid="{6BB66444-CA08-4CAA-9864-535BDE55C16A}"/>
    <cellStyle name="Percent 9 2 3 3 2 4 2" xfId="27372" xr:uid="{4CDE3C29-327A-44E0-BA74-42F01A14382A}"/>
    <cellStyle name="Percent 9 2 3 3 2 5" xfId="18924" xr:uid="{0865F8C8-92FD-47F8-AB64-ACA24EFFDA88}"/>
    <cellStyle name="Percent 9 2 3 3 3" xfId="3038" xr:uid="{161E8A75-34A8-4673-8830-EB3A5E0B6815}"/>
    <cellStyle name="Percent 9 2 3 3 3 2" xfId="7264" xr:uid="{A5FBEC32-F5EE-4525-9464-0BB71C215294}"/>
    <cellStyle name="Percent 9 2 3 3 3 2 2" xfId="15712" xr:uid="{3116FCE3-F30C-4EED-AD1E-D0AD9EA43569}"/>
    <cellStyle name="Percent 9 2 3 3 3 2 2 2" xfId="32652" xr:uid="{A49AF22F-F4EF-4B16-B2FE-6C9E0163E553}"/>
    <cellStyle name="Percent 9 2 3 3 3 2 3" xfId="24204" xr:uid="{077E4C00-70D1-448A-82B7-66E81347D8A2}"/>
    <cellStyle name="Percent 9 2 3 3 3 3" xfId="11488" xr:uid="{7B8AA556-4D65-4D54-9798-71D587840848}"/>
    <cellStyle name="Percent 9 2 3 3 3 3 2" xfId="28428" xr:uid="{555693FF-BE21-4286-A5A1-1B143A27DE87}"/>
    <cellStyle name="Percent 9 2 3 3 3 4" xfId="19980" xr:uid="{82C96DFC-DC6F-45FC-A22D-16AC518B560B}"/>
    <cellStyle name="Percent 9 2 3 3 4" xfId="5152" xr:uid="{A10F6672-9983-4FB4-B45F-CD5B5BB28BCC}"/>
    <cellStyle name="Percent 9 2 3 3 4 2" xfId="13600" xr:uid="{DF4EA37D-07B4-43F4-9B9C-B99E1BE975D9}"/>
    <cellStyle name="Percent 9 2 3 3 4 2 2" xfId="30540" xr:uid="{57879CA1-F2E5-41B6-94D6-1AD999D231AB}"/>
    <cellStyle name="Percent 9 2 3 3 4 3" xfId="22092" xr:uid="{9DD4968F-5066-4222-85E6-6A9670444FC2}"/>
    <cellStyle name="Percent 9 2 3 3 5" xfId="9376" xr:uid="{C48419F3-FA9D-418C-B00D-D0CEE1404320}"/>
    <cellStyle name="Percent 9 2 3 3 5 2" xfId="26316" xr:uid="{9CFE4A83-80D8-46FF-918E-58013598E496}"/>
    <cellStyle name="Percent 9 2 3 3 6" xfId="17868" xr:uid="{F7111632-FEF2-451E-B7CA-30220A906EE6}"/>
    <cellStyle name="Percent 9 2 3 4" xfId="1272" xr:uid="{A4E19DD7-299C-4A77-8E20-CFA25C511439}"/>
    <cellStyle name="Percent 9 2 3 4 2" xfId="2334" xr:uid="{A5E13B9F-8BD5-43CE-BE22-9D6E38B59EAA}"/>
    <cellStyle name="Percent 9 2 3 4 2 2" xfId="4446" xr:uid="{B80F4146-661C-426A-9852-F77198714156}"/>
    <cellStyle name="Percent 9 2 3 4 2 2 2" xfId="8672" xr:uid="{A73D3BC1-E853-4DA8-A598-0727B9620C82}"/>
    <cellStyle name="Percent 9 2 3 4 2 2 2 2" xfId="17120" xr:uid="{D7F3BF63-2BC0-4BE8-96C7-C99487FF2614}"/>
    <cellStyle name="Percent 9 2 3 4 2 2 2 2 2" xfId="34060" xr:uid="{6CFD6B35-5308-46F8-AB25-510562D139A4}"/>
    <cellStyle name="Percent 9 2 3 4 2 2 2 3" xfId="25612" xr:uid="{DA9739EE-04E5-49F3-AAF3-97B55E336775}"/>
    <cellStyle name="Percent 9 2 3 4 2 2 3" xfId="12896" xr:uid="{2C03EFB8-8319-4479-9ACC-AB39546AE6CF}"/>
    <cellStyle name="Percent 9 2 3 4 2 2 3 2" xfId="29836" xr:uid="{42AF40EF-99AA-46D1-9B35-198BD2BE65BE}"/>
    <cellStyle name="Percent 9 2 3 4 2 2 4" xfId="21388" xr:uid="{1FEDB816-BC80-41D7-9964-3359275617C4}"/>
    <cellStyle name="Percent 9 2 3 4 2 3" xfId="6560" xr:uid="{286359DE-3645-45AE-B234-CBE54F0EC7AE}"/>
    <cellStyle name="Percent 9 2 3 4 2 3 2" xfId="15008" xr:uid="{F41B05FA-5897-4963-AAD4-6B643E91A21B}"/>
    <cellStyle name="Percent 9 2 3 4 2 3 2 2" xfId="31948" xr:uid="{4E58C943-BC3E-4BF5-95AB-3C55FCC88596}"/>
    <cellStyle name="Percent 9 2 3 4 2 3 3" xfId="23500" xr:uid="{D4917192-5EB5-495D-9BCF-A40BF648130C}"/>
    <cellStyle name="Percent 9 2 3 4 2 4" xfId="10784" xr:uid="{40E94800-3927-4616-95B4-C06473EBC9CF}"/>
    <cellStyle name="Percent 9 2 3 4 2 4 2" xfId="27724" xr:uid="{0C1B8850-A6FD-423B-B52A-5482DBFD7FF2}"/>
    <cellStyle name="Percent 9 2 3 4 2 5" xfId="19276" xr:uid="{5E73C8B2-96AF-41C2-9768-11F50ADEF28F}"/>
    <cellStyle name="Percent 9 2 3 4 3" xfId="3390" xr:uid="{A8804536-09B7-4C1D-AE39-FB95E065836C}"/>
    <cellStyle name="Percent 9 2 3 4 3 2" xfId="7616" xr:uid="{72ABEE38-2D53-4EDA-8408-4639941B540C}"/>
    <cellStyle name="Percent 9 2 3 4 3 2 2" xfId="16064" xr:uid="{FBDBE7C0-BD4D-464F-893C-4F500300ACA3}"/>
    <cellStyle name="Percent 9 2 3 4 3 2 2 2" xfId="33004" xr:uid="{0B4B5760-ECEB-441F-9433-30573E358DDB}"/>
    <cellStyle name="Percent 9 2 3 4 3 2 3" xfId="24556" xr:uid="{18A3C3EE-3CA5-4A91-958A-0FB92F2FCE4A}"/>
    <cellStyle name="Percent 9 2 3 4 3 3" xfId="11840" xr:uid="{7EF01299-71FE-4E8D-9637-9119C52EDF6D}"/>
    <cellStyle name="Percent 9 2 3 4 3 3 2" xfId="28780" xr:uid="{8BEB1AC8-C668-45AD-A3EE-EA8B7DBFD37E}"/>
    <cellStyle name="Percent 9 2 3 4 3 4" xfId="20332" xr:uid="{9F55E00B-896C-48E6-BE43-618DED322434}"/>
    <cellStyle name="Percent 9 2 3 4 4" xfId="5504" xr:uid="{91DE2712-9016-4855-BAC8-49357BC1EA25}"/>
    <cellStyle name="Percent 9 2 3 4 4 2" xfId="13952" xr:uid="{1F269E7A-FDD0-443F-B76F-9CE3E1761A60}"/>
    <cellStyle name="Percent 9 2 3 4 4 2 2" xfId="30892" xr:uid="{1A200A4C-A9AD-42D7-8AE6-5D17CCB6D263}"/>
    <cellStyle name="Percent 9 2 3 4 4 3" xfId="22444" xr:uid="{B027EF74-4873-445F-B10A-61AD9445CC79}"/>
    <cellStyle name="Percent 9 2 3 4 5" xfId="9728" xr:uid="{6CA1B1B0-D4E0-4693-A6E2-8976CDEB86CF}"/>
    <cellStyle name="Percent 9 2 3 4 5 2" xfId="26668" xr:uid="{E54CF6D1-CD4E-4C31-8B85-29B4289F2579}"/>
    <cellStyle name="Percent 9 2 3 4 6" xfId="18220" xr:uid="{16522FD5-CF2D-4EDC-A7FD-0F42CCC47563}"/>
    <cellStyle name="Percent 9 2 3 5" xfId="1454" xr:uid="{6D084299-23DE-4A3D-B721-9480E5341113}"/>
    <cellStyle name="Percent 9 2 3 5 2" xfId="2510" xr:uid="{E93F4A20-48D9-4E94-842A-EFE49980C2F1}"/>
    <cellStyle name="Percent 9 2 3 5 2 2" xfId="4622" xr:uid="{8F7086D9-7EE0-44AF-825E-19574202F6BC}"/>
    <cellStyle name="Percent 9 2 3 5 2 2 2" xfId="8848" xr:uid="{B4CB902B-965E-47B6-A84C-7B828A62395C}"/>
    <cellStyle name="Percent 9 2 3 5 2 2 2 2" xfId="17296" xr:uid="{0261458C-20B9-4205-B302-74E13BCEB941}"/>
    <cellStyle name="Percent 9 2 3 5 2 2 2 2 2" xfId="34236" xr:uid="{E8C01CC6-00D7-4F45-9002-9C6FEC02AC01}"/>
    <cellStyle name="Percent 9 2 3 5 2 2 2 3" xfId="25788" xr:uid="{3B7F87A1-806D-4452-8705-4B9C43984A82}"/>
    <cellStyle name="Percent 9 2 3 5 2 2 3" xfId="13072" xr:uid="{9C109E44-06B1-4C63-A411-7BDB5483A665}"/>
    <cellStyle name="Percent 9 2 3 5 2 2 3 2" xfId="30012" xr:uid="{9FA5A24E-CD12-473B-B8B1-BA9B334A68AF}"/>
    <cellStyle name="Percent 9 2 3 5 2 2 4" xfId="21564" xr:uid="{BC6C3B2C-71AE-4E0B-B85D-F472BEEE2519}"/>
    <cellStyle name="Percent 9 2 3 5 2 3" xfId="6736" xr:uid="{7DA9DC46-34DC-46BC-9215-7549054E7FEA}"/>
    <cellStyle name="Percent 9 2 3 5 2 3 2" xfId="15184" xr:uid="{0AA18592-B1DB-4EE7-8214-282839C8304C}"/>
    <cellStyle name="Percent 9 2 3 5 2 3 2 2" xfId="32124" xr:uid="{A496BD2E-DA98-4742-AF26-22E0909C79C8}"/>
    <cellStyle name="Percent 9 2 3 5 2 3 3" xfId="23676" xr:uid="{E7FF403E-947F-4D70-BB3E-21736B5D4FC8}"/>
    <cellStyle name="Percent 9 2 3 5 2 4" xfId="10960" xr:uid="{B22BC61B-4FE1-4BDF-A51B-BF9B4F4D4E70}"/>
    <cellStyle name="Percent 9 2 3 5 2 4 2" xfId="27900" xr:uid="{95CA97B8-EC67-49CD-ADF4-F08C39E8CB89}"/>
    <cellStyle name="Percent 9 2 3 5 2 5" xfId="19452" xr:uid="{B6C880A8-1E5C-4663-BDAD-9F6ABB0BE4EE}"/>
    <cellStyle name="Percent 9 2 3 5 3" xfId="3566" xr:uid="{C490445D-4F94-4530-B353-A5D77870B620}"/>
    <cellStyle name="Percent 9 2 3 5 3 2" xfId="7792" xr:uid="{4F189008-617E-49C2-9D10-71604EF0EEA3}"/>
    <cellStyle name="Percent 9 2 3 5 3 2 2" xfId="16240" xr:uid="{9512EA95-FFA2-4CE2-A60B-67CA993CB32D}"/>
    <cellStyle name="Percent 9 2 3 5 3 2 2 2" xfId="33180" xr:uid="{32C468F4-80DE-4E21-B964-9FB33400A88A}"/>
    <cellStyle name="Percent 9 2 3 5 3 2 3" xfId="24732" xr:uid="{0E0EF924-016A-4C60-AB73-707AE6E86BF0}"/>
    <cellStyle name="Percent 9 2 3 5 3 3" xfId="12016" xr:uid="{3984BF6B-9984-4494-A56D-984B21EDDD97}"/>
    <cellStyle name="Percent 9 2 3 5 3 3 2" xfId="28956" xr:uid="{6D6565F8-126E-43C7-95BF-4FF80B9534CE}"/>
    <cellStyle name="Percent 9 2 3 5 3 4" xfId="20508" xr:uid="{7BD84587-5810-4E6D-A32B-D1E4F0439963}"/>
    <cellStyle name="Percent 9 2 3 5 4" xfId="5680" xr:uid="{9D69B248-24E8-4ED5-B64C-951AEEB0EC79}"/>
    <cellStyle name="Percent 9 2 3 5 4 2" xfId="14128" xr:uid="{A5F12C1A-3CAB-4230-A079-365A30792A8F}"/>
    <cellStyle name="Percent 9 2 3 5 4 2 2" xfId="31068" xr:uid="{7D77FC78-8FEE-4DC1-95DD-BB2CCA765803}"/>
    <cellStyle name="Percent 9 2 3 5 4 3" xfId="22620" xr:uid="{62A1B928-D673-416C-8E3D-9CCB96B51089}"/>
    <cellStyle name="Percent 9 2 3 5 5" xfId="9904" xr:uid="{67F349D9-C7B0-4B26-922B-D5FFC64CE3FA}"/>
    <cellStyle name="Percent 9 2 3 5 5 2" xfId="26844" xr:uid="{FF348CB8-AF84-4B0D-9C8A-82061598717D}"/>
    <cellStyle name="Percent 9 2 3 5 6" xfId="18396" xr:uid="{425298B0-A806-4B41-9C4F-03BB95CBDBE9}"/>
    <cellStyle name="Percent 9 2 3 6" xfId="1630" xr:uid="{50342C70-C478-4A4A-A067-8847D1F5BEF0}"/>
    <cellStyle name="Percent 9 2 3 6 2" xfId="3742" xr:uid="{E57D5D9E-B7E3-4F0D-B125-120553AC8433}"/>
    <cellStyle name="Percent 9 2 3 6 2 2" xfId="7968" xr:uid="{A32DAF8D-AAB7-488F-B99C-921C2D1CE790}"/>
    <cellStyle name="Percent 9 2 3 6 2 2 2" xfId="16416" xr:uid="{AA6B318C-448B-45CB-A406-F544E35168AC}"/>
    <cellStyle name="Percent 9 2 3 6 2 2 2 2" xfId="33356" xr:uid="{250011CE-E63C-4421-B660-7FEDCA17A40F}"/>
    <cellStyle name="Percent 9 2 3 6 2 2 3" xfId="24908" xr:uid="{A7AC4BB5-4802-43EF-A1E5-5057ADDFEB89}"/>
    <cellStyle name="Percent 9 2 3 6 2 3" xfId="12192" xr:uid="{6DFA0B62-A4EF-40BF-B8F8-D031A3ADA23E}"/>
    <cellStyle name="Percent 9 2 3 6 2 3 2" xfId="29132" xr:uid="{E8640B47-32C7-48DA-8631-FBDCA79C8F7D}"/>
    <cellStyle name="Percent 9 2 3 6 2 4" xfId="20684" xr:uid="{BA357573-D54A-45DC-82BE-E6AD70834A0C}"/>
    <cellStyle name="Percent 9 2 3 6 3" xfId="5856" xr:uid="{CCB34315-990F-49A5-831D-2F8C4EC18C99}"/>
    <cellStyle name="Percent 9 2 3 6 3 2" xfId="14304" xr:uid="{72E8603D-5CF2-441D-97EB-612EFCB7211A}"/>
    <cellStyle name="Percent 9 2 3 6 3 2 2" xfId="31244" xr:uid="{9AC483DF-34FF-45CF-8D19-663BF375841A}"/>
    <cellStyle name="Percent 9 2 3 6 3 3" xfId="22796" xr:uid="{D2B99EA7-67BA-45F2-A6ED-404C205844E6}"/>
    <cellStyle name="Percent 9 2 3 6 4" xfId="10080" xr:uid="{CB21E425-A070-45D7-B1A1-207D9D04E25A}"/>
    <cellStyle name="Percent 9 2 3 6 4 2" xfId="27020" xr:uid="{F144A1A5-DC79-42D8-A930-385B6ECAB17B}"/>
    <cellStyle name="Percent 9 2 3 6 5" xfId="18572" xr:uid="{50B6749A-85BF-4984-B215-ED967959D2F6}"/>
    <cellStyle name="Percent 9 2 3 7" xfId="2686" xr:uid="{650BDC1A-73D1-4815-AF23-FB925C75506B}"/>
    <cellStyle name="Percent 9 2 3 7 2" xfId="6912" xr:uid="{CFEB4561-4E48-4546-AF03-237D7877D689}"/>
    <cellStyle name="Percent 9 2 3 7 2 2" xfId="15360" xr:uid="{1F26D29C-4A04-479E-B753-D723791158AD}"/>
    <cellStyle name="Percent 9 2 3 7 2 2 2" xfId="32300" xr:uid="{5A418B41-EC19-48F0-97D8-71AEA2AC8438}"/>
    <cellStyle name="Percent 9 2 3 7 2 3" xfId="23852" xr:uid="{BDB65274-C28D-4DC8-851A-97802E1F35D9}"/>
    <cellStyle name="Percent 9 2 3 7 3" xfId="11136" xr:uid="{EA69580A-59C0-479F-A40A-D4C3E3F325C8}"/>
    <cellStyle name="Percent 9 2 3 7 3 2" xfId="28076" xr:uid="{890D05EA-8928-4B3D-804E-ABB3D757ADB5}"/>
    <cellStyle name="Percent 9 2 3 7 4" xfId="19628" xr:uid="{18F548FA-7A1A-46E3-8A5C-C12091C9EC42}"/>
    <cellStyle name="Percent 9 2 3 8" xfId="4799" xr:uid="{5A10C9C0-5FB7-4BE9-8330-38CD16CEADBC}"/>
    <cellStyle name="Percent 9 2 3 8 2" xfId="13248" xr:uid="{E12407C1-53E6-446A-A53E-1F6E74F17D73}"/>
    <cellStyle name="Percent 9 2 3 8 2 2" xfId="30188" xr:uid="{0108206C-F9E7-416B-9159-093322E189FF}"/>
    <cellStyle name="Percent 9 2 3 8 3" xfId="21740" xr:uid="{24D10A21-848E-4F68-BE9D-1BC8831B7150}"/>
    <cellStyle name="Percent 9 2 3 9" xfId="9024" xr:uid="{358F2F72-C8C2-4F4A-84C2-15105E38D877}"/>
    <cellStyle name="Percent 9 2 3 9 2" xfId="25964" xr:uid="{30182A24-9A22-472A-A3AC-4F601F02AEA3}"/>
    <cellStyle name="Percent 9 2 4" xfId="742" xr:uid="{ECD3F4E0-0EF1-49F1-A230-DB03AD2B2065}"/>
    <cellStyle name="Percent 9 2 4 2" xfId="1094" xr:uid="{C8D3F5A4-D735-4697-B981-68F159073852}"/>
    <cellStyle name="Percent 9 2 4 2 2" xfId="2156" xr:uid="{B0228806-BC74-4E53-8D46-A2F5E0B4402F}"/>
    <cellStyle name="Percent 9 2 4 2 2 2" xfId="4268" xr:uid="{A7BF084E-8D06-4541-AE26-9693B95DA94D}"/>
    <cellStyle name="Percent 9 2 4 2 2 2 2" xfId="8494" xr:uid="{876EA2DE-5AAD-4E5B-96DF-AA80E8EE78DD}"/>
    <cellStyle name="Percent 9 2 4 2 2 2 2 2" xfId="16942" xr:uid="{0780720D-5168-4019-A3BE-DBC65C7DC81E}"/>
    <cellStyle name="Percent 9 2 4 2 2 2 2 2 2" xfId="33882" xr:uid="{3AB0F710-5773-47C4-BC5E-6E3347D0355F}"/>
    <cellStyle name="Percent 9 2 4 2 2 2 2 3" xfId="25434" xr:uid="{74C695DA-2C02-4553-A089-77E2DD2D034E}"/>
    <cellStyle name="Percent 9 2 4 2 2 2 3" xfId="12718" xr:uid="{293E3D2D-129C-48CF-8485-D47D08BD3CC2}"/>
    <cellStyle name="Percent 9 2 4 2 2 2 3 2" xfId="29658" xr:uid="{ED503860-E447-46A4-96E1-8B89DF0B1351}"/>
    <cellStyle name="Percent 9 2 4 2 2 2 4" xfId="21210" xr:uid="{908DF2CA-9336-4EE3-A343-F748E7C54EDE}"/>
    <cellStyle name="Percent 9 2 4 2 2 3" xfId="6382" xr:uid="{CAE8F73C-8CFB-412A-A3DD-B5C420E93FFB}"/>
    <cellStyle name="Percent 9 2 4 2 2 3 2" xfId="14830" xr:uid="{17E71579-6021-4574-BCDD-81CFFB7EA6D1}"/>
    <cellStyle name="Percent 9 2 4 2 2 3 2 2" xfId="31770" xr:uid="{830A34BF-1BDC-4D7A-BCF6-F7BDAC2FFA02}"/>
    <cellStyle name="Percent 9 2 4 2 2 3 3" xfId="23322" xr:uid="{163E9C12-B720-4162-8FA5-5AD057C12616}"/>
    <cellStyle name="Percent 9 2 4 2 2 4" xfId="10606" xr:uid="{3AC07AD3-E9F7-466C-95DB-EA2F4727B5AA}"/>
    <cellStyle name="Percent 9 2 4 2 2 4 2" xfId="27546" xr:uid="{14EDDAA3-904F-45F2-9366-CA35B42D446F}"/>
    <cellStyle name="Percent 9 2 4 2 2 5" xfId="19098" xr:uid="{8C9ACEA7-D26E-4080-A2D7-5B0638560913}"/>
    <cellStyle name="Percent 9 2 4 2 3" xfId="3212" xr:uid="{08E2E2A8-DB1F-453E-B784-142517E06FF1}"/>
    <cellStyle name="Percent 9 2 4 2 3 2" xfId="7438" xr:uid="{80A122F5-9EDF-4C16-B5CC-105D5DFCB0AB}"/>
    <cellStyle name="Percent 9 2 4 2 3 2 2" xfId="15886" xr:uid="{72595321-EF7C-4738-AD88-D962D67D9DFB}"/>
    <cellStyle name="Percent 9 2 4 2 3 2 2 2" xfId="32826" xr:uid="{155415B3-72C4-49E9-8FD5-1BDAB05AA774}"/>
    <cellStyle name="Percent 9 2 4 2 3 2 3" xfId="24378" xr:uid="{6166A9F2-8DC0-456B-9E82-A7F576733DBC}"/>
    <cellStyle name="Percent 9 2 4 2 3 3" xfId="11662" xr:uid="{322A0A0E-9A48-49BC-BF3D-528D655B7818}"/>
    <cellStyle name="Percent 9 2 4 2 3 3 2" xfId="28602" xr:uid="{F9CA90FB-C372-4533-8D11-87EBDABB698A}"/>
    <cellStyle name="Percent 9 2 4 2 3 4" xfId="20154" xr:uid="{AD2B3FA5-A48A-4D61-968D-3583CAECD659}"/>
    <cellStyle name="Percent 9 2 4 2 4" xfId="5326" xr:uid="{6A868C1F-2299-4666-A149-3A400AE2455B}"/>
    <cellStyle name="Percent 9 2 4 2 4 2" xfId="13774" xr:uid="{F6CA4C6D-4888-4183-B2C1-45A346EDD1B3}"/>
    <cellStyle name="Percent 9 2 4 2 4 2 2" xfId="30714" xr:uid="{B32417D1-678D-4294-9941-1F8A6FAF71F9}"/>
    <cellStyle name="Percent 9 2 4 2 4 3" xfId="22266" xr:uid="{85D396F5-C602-47A2-B194-35841A15C936}"/>
    <cellStyle name="Percent 9 2 4 2 5" xfId="9550" xr:uid="{1D9BE748-824C-4A7C-934D-EEEEF3422246}"/>
    <cellStyle name="Percent 9 2 4 2 5 2" xfId="26490" xr:uid="{8E919BC0-9F6B-4E0C-95DA-80BE22F39958}"/>
    <cellStyle name="Percent 9 2 4 2 6" xfId="18042" xr:uid="{13352395-3D4F-4C5E-BA29-9C62ED19D9B9}"/>
    <cellStyle name="Percent 9 2 4 3" xfId="1804" xr:uid="{1278741C-929D-466B-8154-F5EA99AE6C7C}"/>
    <cellStyle name="Percent 9 2 4 3 2" xfId="3916" xr:uid="{702DA10D-442B-4335-A740-20920D77027A}"/>
    <cellStyle name="Percent 9 2 4 3 2 2" xfId="8142" xr:uid="{620F5622-5E74-41FF-9D0E-60F33BE82D83}"/>
    <cellStyle name="Percent 9 2 4 3 2 2 2" xfId="16590" xr:uid="{CA7A1D9A-C11B-4174-B780-3E6BBA153BE7}"/>
    <cellStyle name="Percent 9 2 4 3 2 2 2 2" xfId="33530" xr:uid="{59DE9B52-A313-4A72-8477-7C3946EA06B2}"/>
    <cellStyle name="Percent 9 2 4 3 2 2 3" xfId="25082" xr:uid="{99C7BD5A-60A5-444D-848D-09E866B655FF}"/>
    <cellStyle name="Percent 9 2 4 3 2 3" xfId="12366" xr:uid="{E17CD3FE-D75F-4882-893F-CAA3C644EF06}"/>
    <cellStyle name="Percent 9 2 4 3 2 3 2" xfId="29306" xr:uid="{F1903F31-A7DA-4C04-8C79-16274269905E}"/>
    <cellStyle name="Percent 9 2 4 3 2 4" xfId="20858" xr:uid="{D3CAE0C1-5724-4AEA-874B-C3A5B4A37C12}"/>
    <cellStyle name="Percent 9 2 4 3 3" xfId="6030" xr:uid="{C740CADB-57D0-4D65-8D4E-048CE0ADA962}"/>
    <cellStyle name="Percent 9 2 4 3 3 2" xfId="14478" xr:uid="{84C5B99F-FCE9-42C1-98D4-F4CF8BBB62AF}"/>
    <cellStyle name="Percent 9 2 4 3 3 2 2" xfId="31418" xr:uid="{A000C508-9262-4AA7-9272-06DE30853D9F}"/>
    <cellStyle name="Percent 9 2 4 3 3 3" xfId="22970" xr:uid="{160FEF67-3195-4856-8027-FE932DB06B87}"/>
    <cellStyle name="Percent 9 2 4 3 4" xfId="10254" xr:uid="{B8F00961-92DB-42DA-8733-D63737F0BC0A}"/>
    <cellStyle name="Percent 9 2 4 3 4 2" xfId="27194" xr:uid="{FD554F80-8D0E-45C1-A90C-24520C04A9FF}"/>
    <cellStyle name="Percent 9 2 4 3 5" xfId="18746" xr:uid="{A7457604-CB86-4F5C-BE1D-393DED12C838}"/>
    <cellStyle name="Percent 9 2 4 4" xfId="2860" xr:uid="{ED7C7414-376C-4711-BFF3-5372BC63A544}"/>
    <cellStyle name="Percent 9 2 4 4 2" xfId="7086" xr:uid="{1C8AC0AE-43B9-4B21-8858-3A048025962B}"/>
    <cellStyle name="Percent 9 2 4 4 2 2" xfId="15534" xr:uid="{3C49C3FC-A8A9-4FDC-A7C7-4EBC04FC9388}"/>
    <cellStyle name="Percent 9 2 4 4 2 2 2" xfId="32474" xr:uid="{56C7FD00-A7AD-4C9B-9E52-A09CBA3B4C62}"/>
    <cellStyle name="Percent 9 2 4 4 2 3" xfId="24026" xr:uid="{55173533-BEAC-483C-9969-DE3A00DDA41A}"/>
    <cellStyle name="Percent 9 2 4 4 3" xfId="11310" xr:uid="{90EC7DCB-391A-4FDF-B40F-D788E3D2E572}"/>
    <cellStyle name="Percent 9 2 4 4 3 2" xfId="28250" xr:uid="{C141DEA4-5FCE-4EE9-8475-A5DDB2F60138}"/>
    <cellStyle name="Percent 9 2 4 4 4" xfId="19802" xr:uid="{EC96879D-3538-4067-A3F8-DED58526234F}"/>
    <cellStyle name="Percent 9 2 4 5" xfId="4974" xr:uid="{D5543B72-004A-4329-B80B-94884B42858C}"/>
    <cellStyle name="Percent 9 2 4 5 2" xfId="13422" xr:uid="{9F22A68F-8578-46E1-8A9F-3FBE945D63E6}"/>
    <cellStyle name="Percent 9 2 4 5 2 2" xfId="30362" xr:uid="{F0F594DF-C753-416E-A896-54A2A629E658}"/>
    <cellStyle name="Percent 9 2 4 5 3" xfId="21914" xr:uid="{89D626C5-9861-4D39-95E5-9575327EDADB}"/>
    <cellStyle name="Percent 9 2 4 6" xfId="9198" xr:uid="{C7E61F6E-D42D-436E-BC73-DFDBC0DD3C02}"/>
    <cellStyle name="Percent 9 2 4 6 2" xfId="26138" xr:uid="{A8601552-F58F-4811-B3ED-6284651B8D3E}"/>
    <cellStyle name="Percent 9 2 4 7" xfId="17690" xr:uid="{64BD6C6A-009C-4A01-B77A-2328C053C6C9}"/>
    <cellStyle name="Percent 9 2 5" xfId="918" xr:uid="{3ECEAA0C-9B49-451A-996F-426A7703F3A5}"/>
    <cellStyle name="Percent 9 2 5 2" xfId="1980" xr:uid="{CBCB4C8A-9C51-4003-8E5E-BB0FE204FB6A}"/>
    <cellStyle name="Percent 9 2 5 2 2" xfId="4092" xr:uid="{EE1E58EA-1816-49EE-A1C0-A7F85EA78FC1}"/>
    <cellStyle name="Percent 9 2 5 2 2 2" xfId="8318" xr:uid="{04352F88-6E52-4B4D-9D2A-1CFBEEC71BBA}"/>
    <cellStyle name="Percent 9 2 5 2 2 2 2" xfId="16766" xr:uid="{F9B7FECD-4DAC-46D2-8066-A0292226F328}"/>
    <cellStyle name="Percent 9 2 5 2 2 2 2 2" xfId="33706" xr:uid="{D45964DF-E94C-4A24-A852-57EB1ECFF68A}"/>
    <cellStyle name="Percent 9 2 5 2 2 2 3" xfId="25258" xr:uid="{0C3C4365-6A9B-4921-A20B-F3768471079A}"/>
    <cellStyle name="Percent 9 2 5 2 2 3" xfId="12542" xr:uid="{7A452E6C-66BE-48DC-84E5-AD7CB949CF30}"/>
    <cellStyle name="Percent 9 2 5 2 2 3 2" xfId="29482" xr:uid="{3DCD8492-635F-4160-B8F4-B600E4E5117A}"/>
    <cellStyle name="Percent 9 2 5 2 2 4" xfId="21034" xr:uid="{82AB2266-C5F5-42CD-A506-742FB44D7503}"/>
    <cellStyle name="Percent 9 2 5 2 3" xfId="6206" xr:uid="{ADAB7A62-3007-44FA-AA5C-A577568EB9E6}"/>
    <cellStyle name="Percent 9 2 5 2 3 2" xfId="14654" xr:uid="{3E6B947A-868A-45A1-AF21-3AA397420722}"/>
    <cellStyle name="Percent 9 2 5 2 3 2 2" xfId="31594" xr:uid="{DCF1EF5D-09FB-4A28-ADBC-3EB8188AC453}"/>
    <cellStyle name="Percent 9 2 5 2 3 3" xfId="23146" xr:uid="{3BD59C0B-3AF7-4935-B8C6-0D80A7F28AF7}"/>
    <cellStyle name="Percent 9 2 5 2 4" xfId="10430" xr:uid="{03376289-E815-4862-AF4D-3275569A5323}"/>
    <cellStyle name="Percent 9 2 5 2 4 2" xfId="27370" xr:uid="{BEAC1A9B-D971-479E-9A7F-68811434B208}"/>
    <cellStyle name="Percent 9 2 5 2 5" xfId="18922" xr:uid="{96B09C7E-8740-4AF7-9AF8-7AF092410ADE}"/>
    <cellStyle name="Percent 9 2 5 3" xfId="3036" xr:uid="{12C9C0CA-3044-4697-A76E-BFB5ED7F40C2}"/>
    <cellStyle name="Percent 9 2 5 3 2" xfId="7262" xr:uid="{C96A19AA-E074-4FF7-9422-7146394C518D}"/>
    <cellStyle name="Percent 9 2 5 3 2 2" xfId="15710" xr:uid="{E893032B-0F38-414D-99F8-2CEA2F260733}"/>
    <cellStyle name="Percent 9 2 5 3 2 2 2" xfId="32650" xr:uid="{C890DAF3-E865-4956-A00F-8A807564AEEF}"/>
    <cellStyle name="Percent 9 2 5 3 2 3" xfId="24202" xr:uid="{67199790-9316-4978-93F4-AD2D52F4CF9B}"/>
    <cellStyle name="Percent 9 2 5 3 3" xfId="11486" xr:uid="{E48E9ACC-6990-4B18-9F5B-17062BFFA8E2}"/>
    <cellStyle name="Percent 9 2 5 3 3 2" xfId="28426" xr:uid="{1A7FCE31-C9F2-49B3-965F-2C48A5342720}"/>
    <cellStyle name="Percent 9 2 5 3 4" xfId="19978" xr:uid="{F11A09A8-3640-45B3-84E3-A66B4F7FE574}"/>
    <cellStyle name="Percent 9 2 5 4" xfId="5150" xr:uid="{9C216DF9-3953-4C95-B344-DF83710123D9}"/>
    <cellStyle name="Percent 9 2 5 4 2" xfId="13598" xr:uid="{E1A310E4-711B-407B-A193-A957AA8BD0DD}"/>
    <cellStyle name="Percent 9 2 5 4 2 2" xfId="30538" xr:uid="{70CEB577-8D21-42FE-A080-C0D13DBDB724}"/>
    <cellStyle name="Percent 9 2 5 4 3" xfId="22090" xr:uid="{59F9CFA1-639D-477E-9560-C0E6DA778C42}"/>
    <cellStyle name="Percent 9 2 5 5" xfId="9374" xr:uid="{967B1692-0BD0-42BD-893D-7AE325FDD9C3}"/>
    <cellStyle name="Percent 9 2 5 5 2" xfId="26314" xr:uid="{25BB45A9-8576-4EED-8FAF-498CDFA71300}"/>
    <cellStyle name="Percent 9 2 5 6" xfId="17866" xr:uid="{CCF4941A-2F50-42A9-BEC4-F6B60B3DA3F1}"/>
    <cellStyle name="Percent 9 2 6" xfId="1270" xr:uid="{0D91B9E9-F984-41B0-8AF1-D0C66E6F3710}"/>
    <cellStyle name="Percent 9 2 6 2" xfId="2332" xr:uid="{05E714B6-527F-4FB6-9756-735641ED98EA}"/>
    <cellStyle name="Percent 9 2 6 2 2" xfId="4444" xr:uid="{7F73890A-8295-4462-A9BD-B0130885FC0B}"/>
    <cellStyle name="Percent 9 2 6 2 2 2" xfId="8670" xr:uid="{F931B71D-22AA-4F60-B795-39892618B8F2}"/>
    <cellStyle name="Percent 9 2 6 2 2 2 2" xfId="17118" xr:uid="{E79BEA86-72A4-4AA7-A0F2-141814FB24CB}"/>
    <cellStyle name="Percent 9 2 6 2 2 2 2 2" xfId="34058" xr:uid="{968F881C-8D95-421D-A9A8-E14E9377EF47}"/>
    <cellStyle name="Percent 9 2 6 2 2 2 3" xfId="25610" xr:uid="{C0A82AB7-7139-413F-802C-EA4C50ABC80E}"/>
    <cellStyle name="Percent 9 2 6 2 2 3" xfId="12894" xr:uid="{5055E540-0579-465F-A913-B6B86DFFCCDE}"/>
    <cellStyle name="Percent 9 2 6 2 2 3 2" xfId="29834" xr:uid="{8F646611-D888-460F-94E0-C03436899516}"/>
    <cellStyle name="Percent 9 2 6 2 2 4" xfId="21386" xr:uid="{75FF2DB9-B5E5-48E4-90A3-DE5D1A7B1326}"/>
    <cellStyle name="Percent 9 2 6 2 3" xfId="6558" xr:uid="{29C190A3-EC43-4351-BE3E-DD34C201259C}"/>
    <cellStyle name="Percent 9 2 6 2 3 2" xfId="15006" xr:uid="{34856D9B-9F1A-458C-BB03-7CB0EDACD7E4}"/>
    <cellStyle name="Percent 9 2 6 2 3 2 2" xfId="31946" xr:uid="{C3D5AAC4-9930-422F-BEE1-78BFB43C16EE}"/>
    <cellStyle name="Percent 9 2 6 2 3 3" xfId="23498" xr:uid="{628FAEE0-6EAB-4706-BFC4-A678D31C4BBF}"/>
    <cellStyle name="Percent 9 2 6 2 4" xfId="10782" xr:uid="{9A36186C-6F87-4772-8036-9423F6969648}"/>
    <cellStyle name="Percent 9 2 6 2 4 2" xfId="27722" xr:uid="{EFA57B32-0C1D-413F-9493-5409F4E25F71}"/>
    <cellStyle name="Percent 9 2 6 2 5" xfId="19274" xr:uid="{8F6DF946-1B68-489D-92B3-E75483386724}"/>
    <cellStyle name="Percent 9 2 6 3" xfId="3388" xr:uid="{7DFF27A7-14DC-4E69-938A-4C21437D3A5A}"/>
    <cellStyle name="Percent 9 2 6 3 2" xfId="7614" xr:uid="{6FD394DD-5949-49A7-AB00-557C0EC26D76}"/>
    <cellStyle name="Percent 9 2 6 3 2 2" xfId="16062" xr:uid="{20DB62E6-2492-408F-85CC-516A2C98751B}"/>
    <cellStyle name="Percent 9 2 6 3 2 2 2" xfId="33002" xr:uid="{7FC6D663-58E8-45D8-AC1B-85FD094ACF50}"/>
    <cellStyle name="Percent 9 2 6 3 2 3" xfId="24554" xr:uid="{2A779F03-7F12-4E33-A91C-99DF75835208}"/>
    <cellStyle name="Percent 9 2 6 3 3" xfId="11838" xr:uid="{5DE96611-8A9D-47BB-AE71-FF717A2ACFE8}"/>
    <cellStyle name="Percent 9 2 6 3 3 2" xfId="28778" xr:uid="{EF3FFA7D-5B67-4DE4-9AD8-1C99ADFAB45B}"/>
    <cellStyle name="Percent 9 2 6 3 4" xfId="20330" xr:uid="{109A25FB-1260-43B5-81CD-E4372A7E2C51}"/>
    <cellStyle name="Percent 9 2 6 4" xfId="5502" xr:uid="{84080F76-A128-4E00-8F87-E3EF101DD837}"/>
    <cellStyle name="Percent 9 2 6 4 2" xfId="13950" xr:uid="{84500CEF-8A0D-445B-8A05-EBF4919E26D9}"/>
    <cellStyle name="Percent 9 2 6 4 2 2" xfId="30890" xr:uid="{38F076E5-06B0-435A-81E3-9D8AE81E6901}"/>
    <cellStyle name="Percent 9 2 6 4 3" xfId="22442" xr:uid="{DF4AF119-CA32-4606-BB12-47F217DF7AD8}"/>
    <cellStyle name="Percent 9 2 6 5" xfId="9726" xr:uid="{3D04BBE2-EF30-48A4-8FA3-298B7D1F339B}"/>
    <cellStyle name="Percent 9 2 6 5 2" xfId="26666" xr:uid="{8EA47642-8615-4499-B795-A73FF3F732D7}"/>
    <cellStyle name="Percent 9 2 6 6" xfId="18218" xr:uid="{30D3CD4F-563E-44B6-8349-1CB782CA1734}"/>
    <cellStyle name="Percent 9 2 7" xfId="1452" xr:uid="{3A0E1546-E580-41E2-86E2-67396D57FFF5}"/>
    <cellStyle name="Percent 9 2 7 2" xfId="2508" xr:uid="{CA280A5A-983E-4B42-8F6A-76722191C4BC}"/>
    <cellStyle name="Percent 9 2 7 2 2" xfId="4620" xr:uid="{5CE99036-52FF-4006-9E05-E6145313222A}"/>
    <cellStyle name="Percent 9 2 7 2 2 2" xfId="8846" xr:uid="{80EE74D6-2B4E-4AE6-8BCB-7B2C21055FBF}"/>
    <cellStyle name="Percent 9 2 7 2 2 2 2" xfId="17294" xr:uid="{96240967-FF3D-4020-B9C7-49B04BB185F2}"/>
    <cellStyle name="Percent 9 2 7 2 2 2 2 2" xfId="34234" xr:uid="{5EB6E73C-D3F4-4B83-9E8F-EA329247F765}"/>
    <cellStyle name="Percent 9 2 7 2 2 2 3" xfId="25786" xr:uid="{4E647314-33FE-49C3-A375-5CC8FEC129FA}"/>
    <cellStyle name="Percent 9 2 7 2 2 3" xfId="13070" xr:uid="{BDAAAFCB-2DFE-4D9F-A421-1D171467B047}"/>
    <cellStyle name="Percent 9 2 7 2 2 3 2" xfId="30010" xr:uid="{F832F97B-2642-4A8F-B6BE-0BD4397552AF}"/>
    <cellStyle name="Percent 9 2 7 2 2 4" xfId="21562" xr:uid="{6D284DAA-72EE-483C-8EA7-501C762A12EF}"/>
    <cellStyle name="Percent 9 2 7 2 3" xfId="6734" xr:uid="{33EAD024-67E1-4666-A2F4-449994AFA6C4}"/>
    <cellStyle name="Percent 9 2 7 2 3 2" xfId="15182" xr:uid="{85DE1D54-1CB8-4213-BAFB-88DE666E4C84}"/>
    <cellStyle name="Percent 9 2 7 2 3 2 2" xfId="32122" xr:uid="{68157A09-732F-4230-BCDB-7D95B631D4BF}"/>
    <cellStyle name="Percent 9 2 7 2 3 3" xfId="23674" xr:uid="{0E544420-C346-4414-8BEA-A061FED6A03C}"/>
    <cellStyle name="Percent 9 2 7 2 4" xfId="10958" xr:uid="{77B0DF1D-5B63-450F-ADCC-3823EA36EE7E}"/>
    <cellStyle name="Percent 9 2 7 2 4 2" xfId="27898" xr:uid="{BC93E13C-4305-4913-B13D-9A5D69611991}"/>
    <cellStyle name="Percent 9 2 7 2 5" xfId="19450" xr:uid="{F455B680-3792-421D-971C-741A449CA713}"/>
    <cellStyle name="Percent 9 2 7 3" xfId="3564" xr:uid="{3FB374CD-DE1A-43AB-A076-4E3E4B53872C}"/>
    <cellStyle name="Percent 9 2 7 3 2" xfId="7790" xr:uid="{D58EDDB1-4218-4D49-BC21-285E4EA6D127}"/>
    <cellStyle name="Percent 9 2 7 3 2 2" xfId="16238" xr:uid="{4814BA02-D118-49D2-85B1-6BFAA64916A9}"/>
    <cellStyle name="Percent 9 2 7 3 2 2 2" xfId="33178" xr:uid="{7964F49F-6F23-46D5-ADB6-7D1494EDBE40}"/>
    <cellStyle name="Percent 9 2 7 3 2 3" xfId="24730" xr:uid="{489F57C8-2215-47D2-94C1-86849DA54AA4}"/>
    <cellStyle name="Percent 9 2 7 3 3" xfId="12014" xr:uid="{6A0B0A53-6279-4E49-BAB8-9E02FDF8A42D}"/>
    <cellStyle name="Percent 9 2 7 3 3 2" xfId="28954" xr:uid="{55C52019-CF5C-4E16-8297-320D3E8C590F}"/>
    <cellStyle name="Percent 9 2 7 3 4" xfId="20506" xr:uid="{D180C224-630E-4C72-A1B5-957011F7228C}"/>
    <cellStyle name="Percent 9 2 7 4" xfId="5678" xr:uid="{901DD759-1C86-402E-A1EC-F93757786107}"/>
    <cellStyle name="Percent 9 2 7 4 2" xfId="14126" xr:uid="{964D46BB-1558-4675-B8F5-0A3AFB1856E7}"/>
    <cellStyle name="Percent 9 2 7 4 2 2" xfId="31066" xr:uid="{891378AA-A676-4F80-9602-CDE3C6686CB3}"/>
    <cellStyle name="Percent 9 2 7 4 3" xfId="22618" xr:uid="{0CB25E6E-31D0-48BB-89B6-1EB01EE5DB72}"/>
    <cellStyle name="Percent 9 2 7 5" xfId="9902" xr:uid="{78BA702B-BE38-4C0D-BD61-C38C8DA599F0}"/>
    <cellStyle name="Percent 9 2 7 5 2" xfId="26842" xr:uid="{76B037E0-1826-49E5-8F2F-D2C84F3003CB}"/>
    <cellStyle name="Percent 9 2 7 6" xfId="18394" xr:uid="{D4B4CE1D-21CE-46B3-83AC-C919F46DC5D5}"/>
    <cellStyle name="Percent 9 2 8" xfId="1628" xr:uid="{3BB93392-DE4D-49DD-BEEB-9BE59D07CFBB}"/>
    <cellStyle name="Percent 9 2 8 2" xfId="3740" xr:uid="{623A36CB-03E1-4494-9736-155B731CB394}"/>
    <cellStyle name="Percent 9 2 8 2 2" xfId="7966" xr:uid="{3371E7B1-85C5-478E-8173-6FC237C3903D}"/>
    <cellStyle name="Percent 9 2 8 2 2 2" xfId="16414" xr:uid="{0636F9B2-8350-48A0-BB88-BC9789D14EE1}"/>
    <cellStyle name="Percent 9 2 8 2 2 2 2" xfId="33354" xr:uid="{6DB5835E-3F1C-4526-9278-39DB4F5B090E}"/>
    <cellStyle name="Percent 9 2 8 2 2 3" xfId="24906" xr:uid="{ADAFB22C-403F-4D47-8E6B-9DD8B9B4FD61}"/>
    <cellStyle name="Percent 9 2 8 2 3" xfId="12190" xr:uid="{5D1B7A3E-25D2-4461-967D-BE17D9E01613}"/>
    <cellStyle name="Percent 9 2 8 2 3 2" xfId="29130" xr:uid="{D28490D6-7DAA-4098-8DC9-DB828BB1E9B5}"/>
    <cellStyle name="Percent 9 2 8 2 4" xfId="20682" xr:uid="{5992F933-04AB-4EE9-B2A7-236E139EC355}"/>
    <cellStyle name="Percent 9 2 8 3" xfId="5854" xr:uid="{A345E3B8-3A5D-48A6-8DF5-E631C8249C49}"/>
    <cellStyle name="Percent 9 2 8 3 2" xfId="14302" xr:uid="{CFCDC7B7-C70A-4DA8-83DF-AFF5E73A9801}"/>
    <cellStyle name="Percent 9 2 8 3 2 2" xfId="31242" xr:uid="{6141C2B4-40A0-4A02-9664-8C23E394CAE1}"/>
    <cellStyle name="Percent 9 2 8 3 3" xfId="22794" xr:uid="{5FC058EF-39C3-4AED-AD3A-2193B394BB6D}"/>
    <cellStyle name="Percent 9 2 8 4" xfId="10078" xr:uid="{EEFA5413-25E2-4EA1-983E-87B79C60F5A2}"/>
    <cellStyle name="Percent 9 2 8 4 2" xfId="27018" xr:uid="{8B534235-DDC0-4913-AB5E-FD882555A853}"/>
    <cellStyle name="Percent 9 2 8 5" xfId="18570" xr:uid="{49513C6B-4200-44D4-A9D3-E0D4750E9DA1}"/>
    <cellStyle name="Percent 9 2 9" xfId="2684" xr:uid="{1779FB74-383A-40AA-BE25-A1D481D831D4}"/>
    <cellStyle name="Percent 9 2 9 2" xfId="6910" xr:uid="{B6E5485C-A8CD-48EE-8EC0-5B9569568B2E}"/>
    <cellStyle name="Percent 9 2 9 2 2" xfId="15358" xr:uid="{543066AE-6BD0-4C97-B46A-90D0675C61FB}"/>
    <cellStyle name="Percent 9 2 9 2 2 2" xfId="32298" xr:uid="{1FC4F866-D93E-47EF-A1B5-D3ED123DD8D2}"/>
    <cellStyle name="Percent 9 2 9 2 3" xfId="23850" xr:uid="{416A81C4-58F2-4785-80B1-18BA08709B7F}"/>
    <cellStyle name="Percent 9 2 9 3" xfId="11134" xr:uid="{202BFAAC-DF60-40DA-9161-D77034A2C2DC}"/>
    <cellStyle name="Percent 9 2 9 3 2" xfId="28074" xr:uid="{06B33216-7D94-485C-920F-599A630E7C18}"/>
    <cellStyle name="Percent 9 2 9 4" xfId="19626" xr:uid="{5C29460C-5F74-4561-BF61-83AB8CE3B2EC}"/>
    <cellStyle name="Percent 9 3" xfId="496" xr:uid="{A0765733-A64F-4AF7-99D4-D034A35DA4BE}"/>
    <cellStyle name="Percent 9 4" xfId="497" xr:uid="{9D16E76E-27B9-47C8-A53A-415DA37D3B45}"/>
    <cellStyle name="Percent 9 4 10" xfId="17517" xr:uid="{93C80A7B-CD0F-4C84-8E01-98B1121B0889}"/>
    <cellStyle name="Percent 9 4 2" xfId="745" xr:uid="{53262C50-014E-4558-A10D-A18729A70EA5}"/>
    <cellStyle name="Percent 9 4 2 2" xfId="1097" xr:uid="{A4CEB125-CF29-4E25-BCA8-028FA9C6DDE7}"/>
    <cellStyle name="Percent 9 4 2 2 2" xfId="2159" xr:uid="{F9651C20-01E1-4AED-B6EF-0DCD8F65F946}"/>
    <cellStyle name="Percent 9 4 2 2 2 2" xfId="4271" xr:uid="{C3F81DF8-34AD-4FB1-8EB5-4529CDDA117F}"/>
    <cellStyle name="Percent 9 4 2 2 2 2 2" xfId="8497" xr:uid="{58425B69-7343-48EC-8EEC-BEE48A73575A}"/>
    <cellStyle name="Percent 9 4 2 2 2 2 2 2" xfId="16945" xr:uid="{D6857AF3-1C10-4E0E-BAC2-389427AD3638}"/>
    <cellStyle name="Percent 9 4 2 2 2 2 2 2 2" xfId="33885" xr:uid="{75D6058B-DBA3-434A-8682-261C6DF43DEA}"/>
    <cellStyle name="Percent 9 4 2 2 2 2 2 3" xfId="25437" xr:uid="{84F50C87-E602-4A46-9FD8-D1E97909974C}"/>
    <cellStyle name="Percent 9 4 2 2 2 2 3" xfId="12721" xr:uid="{B09F64D1-2C31-47B8-BB6B-0720BA50322E}"/>
    <cellStyle name="Percent 9 4 2 2 2 2 3 2" xfId="29661" xr:uid="{79B13231-558C-4300-8123-879B21FE3E11}"/>
    <cellStyle name="Percent 9 4 2 2 2 2 4" xfId="21213" xr:uid="{AF3DA068-B0AE-4832-9D44-35EA1D238C55}"/>
    <cellStyle name="Percent 9 4 2 2 2 3" xfId="6385" xr:uid="{CD215D14-1604-42CF-A91C-24D859803F65}"/>
    <cellStyle name="Percent 9 4 2 2 2 3 2" xfId="14833" xr:uid="{F1F100DF-17DB-4615-839F-13526595161C}"/>
    <cellStyle name="Percent 9 4 2 2 2 3 2 2" xfId="31773" xr:uid="{3DF7734D-FAF3-4C2E-838C-F448FF6A0313}"/>
    <cellStyle name="Percent 9 4 2 2 2 3 3" xfId="23325" xr:uid="{A8D23C38-7157-4D6F-BF45-59B438B9BE5B}"/>
    <cellStyle name="Percent 9 4 2 2 2 4" xfId="10609" xr:uid="{A9B782C2-290A-4849-B705-979C06E772AC}"/>
    <cellStyle name="Percent 9 4 2 2 2 4 2" xfId="27549" xr:uid="{E2362A57-9BD5-4F78-A292-C37250D2EC52}"/>
    <cellStyle name="Percent 9 4 2 2 2 5" xfId="19101" xr:uid="{50E17A58-0293-4DED-81F0-5413CFFBC6EA}"/>
    <cellStyle name="Percent 9 4 2 2 3" xfId="3215" xr:uid="{593BF704-72E8-4309-B089-5085AF4CEC43}"/>
    <cellStyle name="Percent 9 4 2 2 3 2" xfId="7441" xr:uid="{718E18E4-DBB0-4103-BC13-17F4E0185BA8}"/>
    <cellStyle name="Percent 9 4 2 2 3 2 2" xfId="15889" xr:uid="{A93BA16E-907A-444B-9B75-6527840878AE}"/>
    <cellStyle name="Percent 9 4 2 2 3 2 2 2" xfId="32829" xr:uid="{DED78AE9-2DDD-4A3C-9026-3183C08B7ADB}"/>
    <cellStyle name="Percent 9 4 2 2 3 2 3" xfId="24381" xr:uid="{AAE5FF19-B1F6-4457-9B19-D2FFDE6B91C4}"/>
    <cellStyle name="Percent 9 4 2 2 3 3" xfId="11665" xr:uid="{62CB759D-C58E-4C63-886B-5EF1AF42E208}"/>
    <cellStyle name="Percent 9 4 2 2 3 3 2" xfId="28605" xr:uid="{9A5CB5C9-F56C-425B-97B5-C32112D4A62C}"/>
    <cellStyle name="Percent 9 4 2 2 3 4" xfId="20157" xr:uid="{6173B5A9-E36B-4420-908F-C7E258385414}"/>
    <cellStyle name="Percent 9 4 2 2 4" xfId="5329" xr:uid="{D45E2402-D780-42B6-9653-47431FED64CC}"/>
    <cellStyle name="Percent 9 4 2 2 4 2" xfId="13777" xr:uid="{B5AFB3FD-CC81-4459-A68F-1260966BDA0B}"/>
    <cellStyle name="Percent 9 4 2 2 4 2 2" xfId="30717" xr:uid="{D8E52724-6E78-4210-A6B1-87F0FA7C2DAF}"/>
    <cellStyle name="Percent 9 4 2 2 4 3" xfId="22269" xr:uid="{7AF6FDB0-3AAA-4DC8-B8F7-79B746217543}"/>
    <cellStyle name="Percent 9 4 2 2 5" xfId="9553" xr:uid="{3302EA4F-6149-4D46-8986-1A65939C40A3}"/>
    <cellStyle name="Percent 9 4 2 2 5 2" xfId="26493" xr:uid="{DC83D0F7-B25B-4336-8D74-0FB745697867}"/>
    <cellStyle name="Percent 9 4 2 2 6" xfId="18045" xr:uid="{5CBF786F-9339-455C-9C32-B434B0ECCC6C}"/>
    <cellStyle name="Percent 9 4 2 3" xfId="1807" xr:uid="{565A1249-8C8A-49F9-A437-48F2EB4AEBEE}"/>
    <cellStyle name="Percent 9 4 2 3 2" xfId="3919" xr:uid="{BAEA070D-8BD7-4A4A-B484-23882DB9D295}"/>
    <cellStyle name="Percent 9 4 2 3 2 2" xfId="8145" xr:uid="{37DC3C17-F793-4D69-AC5F-30DA6B35C3DE}"/>
    <cellStyle name="Percent 9 4 2 3 2 2 2" xfId="16593" xr:uid="{904FD747-A647-4EC3-8907-1E92060B6593}"/>
    <cellStyle name="Percent 9 4 2 3 2 2 2 2" xfId="33533" xr:uid="{86DD1E7B-FEB6-4D5C-9A16-64C8D7B2C4DD}"/>
    <cellStyle name="Percent 9 4 2 3 2 2 3" xfId="25085" xr:uid="{A9D712E1-9AFF-43C6-B023-972E28DE443B}"/>
    <cellStyle name="Percent 9 4 2 3 2 3" xfId="12369" xr:uid="{151812C7-542F-4342-B642-70D25F3957D7}"/>
    <cellStyle name="Percent 9 4 2 3 2 3 2" xfId="29309" xr:uid="{3C7C3B13-61DE-4C50-A931-6E86C0F23A97}"/>
    <cellStyle name="Percent 9 4 2 3 2 4" xfId="20861" xr:uid="{ABD00A63-AD06-43D5-B278-3FAC2E2D002C}"/>
    <cellStyle name="Percent 9 4 2 3 3" xfId="6033" xr:uid="{9E53F7A6-E9DB-4FA7-B22F-EAB45F7D10BD}"/>
    <cellStyle name="Percent 9 4 2 3 3 2" xfId="14481" xr:uid="{4F3DA30E-1858-42A8-BA62-5A4A108F5D6C}"/>
    <cellStyle name="Percent 9 4 2 3 3 2 2" xfId="31421" xr:uid="{7EEF591A-298F-4F4C-A954-546435D4590D}"/>
    <cellStyle name="Percent 9 4 2 3 3 3" xfId="22973" xr:uid="{CDB82383-2ABC-4809-B131-32E1B89C0B1D}"/>
    <cellStyle name="Percent 9 4 2 3 4" xfId="10257" xr:uid="{58186BCC-B1FD-42B4-A5F8-862D49DCCE61}"/>
    <cellStyle name="Percent 9 4 2 3 4 2" xfId="27197" xr:uid="{3982EAD4-3CDF-4EC1-B795-AD05145D9073}"/>
    <cellStyle name="Percent 9 4 2 3 5" xfId="18749" xr:uid="{E8C48435-9885-4DDC-8211-D86430780693}"/>
    <cellStyle name="Percent 9 4 2 4" xfId="2863" xr:uid="{4DE658A4-1609-4700-AFE6-936E3696C24F}"/>
    <cellStyle name="Percent 9 4 2 4 2" xfId="7089" xr:uid="{3C65EFFA-1035-4E3B-872E-9943EBE26E2A}"/>
    <cellStyle name="Percent 9 4 2 4 2 2" xfId="15537" xr:uid="{C94899F9-7A37-421A-9854-3724523A5008}"/>
    <cellStyle name="Percent 9 4 2 4 2 2 2" xfId="32477" xr:uid="{D6A280CD-F085-4DC4-887B-E79347DCDD00}"/>
    <cellStyle name="Percent 9 4 2 4 2 3" xfId="24029" xr:uid="{91175101-A425-42B5-B751-AB3BCD52CC8E}"/>
    <cellStyle name="Percent 9 4 2 4 3" xfId="11313" xr:uid="{039C9AB4-BB77-4A15-9EBE-B51ECF2D15DD}"/>
    <cellStyle name="Percent 9 4 2 4 3 2" xfId="28253" xr:uid="{2AF6A4A3-105A-4528-84F9-7BA6EF6547E1}"/>
    <cellStyle name="Percent 9 4 2 4 4" xfId="19805" xr:uid="{E54576E6-E1D8-47E1-BAC0-BC157F54652B}"/>
    <cellStyle name="Percent 9 4 2 5" xfId="4977" xr:uid="{A2946008-185B-46E9-A843-3D2690806148}"/>
    <cellStyle name="Percent 9 4 2 5 2" xfId="13425" xr:uid="{139628FE-6D0C-48A7-8B3E-44CE99817DD9}"/>
    <cellStyle name="Percent 9 4 2 5 2 2" xfId="30365" xr:uid="{0EE17238-F128-44FB-AB5D-818CA60CF3B8}"/>
    <cellStyle name="Percent 9 4 2 5 3" xfId="21917" xr:uid="{FAFFD8D4-0065-490A-A6DE-058303977797}"/>
    <cellStyle name="Percent 9 4 2 6" xfId="9201" xr:uid="{CB89002A-324D-41DA-9A09-327EF342AD4E}"/>
    <cellStyle name="Percent 9 4 2 6 2" xfId="26141" xr:uid="{152103EE-45A9-4D0E-8C8B-8CE5FC9EDB0F}"/>
    <cellStyle name="Percent 9 4 2 7" xfId="17693" xr:uid="{7B476266-1E46-4C3A-8C39-330AE9A2E0EE}"/>
    <cellStyle name="Percent 9 4 3" xfId="921" xr:uid="{D742E68D-F807-48E1-8703-E5C28DD90F83}"/>
    <cellStyle name="Percent 9 4 3 2" xfId="1983" xr:uid="{64F20280-4E64-4114-84D8-39C1C8820719}"/>
    <cellStyle name="Percent 9 4 3 2 2" xfId="4095" xr:uid="{3D527665-FDD5-48DD-B130-B6F048AE7FC4}"/>
    <cellStyle name="Percent 9 4 3 2 2 2" xfId="8321" xr:uid="{A3D062FE-E36F-446C-A3F8-C0FC12834DCE}"/>
    <cellStyle name="Percent 9 4 3 2 2 2 2" xfId="16769" xr:uid="{209BA9C3-6115-4C67-87B9-01B55378C31C}"/>
    <cellStyle name="Percent 9 4 3 2 2 2 2 2" xfId="33709" xr:uid="{394A5D28-79A2-4602-9F85-F7A8F2675A63}"/>
    <cellStyle name="Percent 9 4 3 2 2 2 3" xfId="25261" xr:uid="{C093BD4B-8477-45B9-9D6F-6D1886C3F2BB}"/>
    <cellStyle name="Percent 9 4 3 2 2 3" xfId="12545" xr:uid="{00256200-E458-4AD3-A371-FA6F214862B7}"/>
    <cellStyle name="Percent 9 4 3 2 2 3 2" xfId="29485" xr:uid="{150BAB26-25C1-4FAA-98AC-A32545D97EB9}"/>
    <cellStyle name="Percent 9 4 3 2 2 4" xfId="21037" xr:uid="{D9BAACB4-3683-47DD-84BE-2B6C4A630209}"/>
    <cellStyle name="Percent 9 4 3 2 3" xfId="6209" xr:uid="{81C88599-0E22-4287-B5E0-7A4271DA6297}"/>
    <cellStyle name="Percent 9 4 3 2 3 2" xfId="14657" xr:uid="{2012AB44-B780-409D-96FD-CB8C60F0E444}"/>
    <cellStyle name="Percent 9 4 3 2 3 2 2" xfId="31597" xr:uid="{F53B6AF1-1159-4DB2-BA42-0511F40B108A}"/>
    <cellStyle name="Percent 9 4 3 2 3 3" xfId="23149" xr:uid="{E1D693B6-2677-4616-9209-96800F468357}"/>
    <cellStyle name="Percent 9 4 3 2 4" xfId="10433" xr:uid="{7163E262-8E1C-450E-AD68-6F47969FABD8}"/>
    <cellStyle name="Percent 9 4 3 2 4 2" xfId="27373" xr:uid="{EE0A41CF-170F-4F93-99AA-3D700EDD8354}"/>
    <cellStyle name="Percent 9 4 3 2 5" xfId="18925" xr:uid="{010A408F-0B9F-4FEC-B446-053F5C5D8347}"/>
    <cellStyle name="Percent 9 4 3 3" xfId="3039" xr:uid="{98B667C0-36A6-45A0-94E3-28D9A320E595}"/>
    <cellStyle name="Percent 9 4 3 3 2" xfId="7265" xr:uid="{372DF3E9-A1FA-43B3-810F-2517AB1FE747}"/>
    <cellStyle name="Percent 9 4 3 3 2 2" xfId="15713" xr:uid="{7BCF7AA0-6B8F-4451-B78C-6E98CFA51926}"/>
    <cellStyle name="Percent 9 4 3 3 2 2 2" xfId="32653" xr:uid="{D09B9E17-DCDB-492A-A2C3-D97C882C75CE}"/>
    <cellStyle name="Percent 9 4 3 3 2 3" xfId="24205" xr:uid="{0DEF448D-67BF-4941-88E1-6A2C811CAECE}"/>
    <cellStyle name="Percent 9 4 3 3 3" xfId="11489" xr:uid="{BFFA6839-053D-47FD-93F4-1352E0D9EEB6}"/>
    <cellStyle name="Percent 9 4 3 3 3 2" xfId="28429" xr:uid="{023391B1-5B61-4C9C-9F2A-AC0627B4DC5A}"/>
    <cellStyle name="Percent 9 4 3 3 4" xfId="19981" xr:uid="{75C6B10B-F3B8-4F22-B9A9-353172DD47DE}"/>
    <cellStyle name="Percent 9 4 3 4" xfId="5153" xr:uid="{B877D12C-39F1-4F7E-B498-C91028ACBC0C}"/>
    <cellStyle name="Percent 9 4 3 4 2" xfId="13601" xr:uid="{7295FDA1-F966-436C-9856-E343DF5D4B2F}"/>
    <cellStyle name="Percent 9 4 3 4 2 2" xfId="30541" xr:uid="{BD17EAED-BB1C-410C-B37F-4B0D73211871}"/>
    <cellStyle name="Percent 9 4 3 4 3" xfId="22093" xr:uid="{119ABF10-B1FA-4562-822B-4F8501A40D51}"/>
    <cellStyle name="Percent 9 4 3 5" xfId="9377" xr:uid="{DD992F87-1640-415A-B1BE-7EE1AC0750AC}"/>
    <cellStyle name="Percent 9 4 3 5 2" xfId="26317" xr:uid="{3AC4ABE2-CCB7-48C9-AB10-CBD6B554C1FE}"/>
    <cellStyle name="Percent 9 4 3 6" xfId="17869" xr:uid="{AE99B461-9CCB-484C-A85B-DC5D35E690EE}"/>
    <cellStyle name="Percent 9 4 4" xfId="1273" xr:uid="{AA948FB7-08A1-41C4-B3D4-6CC0BCEA7616}"/>
    <cellStyle name="Percent 9 4 4 2" xfId="2335" xr:uid="{01C800A9-B01E-43CF-A863-6917D2917CD4}"/>
    <cellStyle name="Percent 9 4 4 2 2" xfId="4447" xr:uid="{090E344E-5D2C-4BB2-BD06-F6572A68FA85}"/>
    <cellStyle name="Percent 9 4 4 2 2 2" xfId="8673" xr:uid="{C5B21F31-EC1A-4A99-BCED-43B82C51FCA5}"/>
    <cellStyle name="Percent 9 4 4 2 2 2 2" xfId="17121" xr:uid="{439273A7-A09C-426C-AE4B-B3B13DF8E494}"/>
    <cellStyle name="Percent 9 4 4 2 2 2 2 2" xfId="34061" xr:uid="{B9C030C3-6F7B-4B94-A21D-5BD313B3AC15}"/>
    <cellStyle name="Percent 9 4 4 2 2 2 3" xfId="25613" xr:uid="{755FDE66-3B7B-42D0-B9BC-F09844297C33}"/>
    <cellStyle name="Percent 9 4 4 2 2 3" xfId="12897" xr:uid="{4AF4C555-0AE1-47A1-87B7-5839F939ABC3}"/>
    <cellStyle name="Percent 9 4 4 2 2 3 2" xfId="29837" xr:uid="{DE6DFA0A-2DE5-4386-9857-B75FB2AE5E41}"/>
    <cellStyle name="Percent 9 4 4 2 2 4" xfId="21389" xr:uid="{BA4AD1D6-01AC-4228-AD12-5D088345318A}"/>
    <cellStyle name="Percent 9 4 4 2 3" xfId="6561" xr:uid="{6B74659D-E56A-4569-B69F-9600ED275303}"/>
    <cellStyle name="Percent 9 4 4 2 3 2" xfId="15009" xr:uid="{0C141F1F-1110-4298-870B-628B585CCCE6}"/>
    <cellStyle name="Percent 9 4 4 2 3 2 2" xfId="31949" xr:uid="{C634222D-0E5E-4E09-A01D-5C77ACAB75B5}"/>
    <cellStyle name="Percent 9 4 4 2 3 3" xfId="23501" xr:uid="{18B81F20-AE95-4FDC-911A-AA4F90316514}"/>
    <cellStyle name="Percent 9 4 4 2 4" xfId="10785" xr:uid="{7623E53A-419C-48F0-997D-E0105F0A75CE}"/>
    <cellStyle name="Percent 9 4 4 2 4 2" xfId="27725" xr:uid="{3307978E-956F-4601-9DE9-2D3636359AB2}"/>
    <cellStyle name="Percent 9 4 4 2 5" xfId="19277" xr:uid="{0D824BFE-D011-4026-9FD1-9B4DC59F0EA0}"/>
    <cellStyle name="Percent 9 4 4 3" xfId="3391" xr:uid="{AA1F49C5-F534-4145-A938-3D4596AE9311}"/>
    <cellStyle name="Percent 9 4 4 3 2" xfId="7617" xr:uid="{D16CD286-28DE-4150-9922-77161E1CD5A1}"/>
    <cellStyle name="Percent 9 4 4 3 2 2" xfId="16065" xr:uid="{C1E6E44C-89F7-4A8C-A622-BC6CEFC3047F}"/>
    <cellStyle name="Percent 9 4 4 3 2 2 2" xfId="33005" xr:uid="{4A0A4EE2-4E07-4414-B3EB-CC952ECCCAFB}"/>
    <cellStyle name="Percent 9 4 4 3 2 3" xfId="24557" xr:uid="{E55D93E9-665B-4FEC-A84C-42C2292C9F07}"/>
    <cellStyle name="Percent 9 4 4 3 3" xfId="11841" xr:uid="{4562D92D-BDF2-4467-B589-A0C38481563A}"/>
    <cellStyle name="Percent 9 4 4 3 3 2" xfId="28781" xr:uid="{4D38B755-83BD-466F-8AEA-537F76A5534A}"/>
    <cellStyle name="Percent 9 4 4 3 4" xfId="20333" xr:uid="{8F696CB9-C7C2-44A1-B03F-3286223ABF60}"/>
    <cellStyle name="Percent 9 4 4 4" xfId="5505" xr:uid="{8F380BA1-36E1-44A4-906D-760438D2847F}"/>
    <cellStyle name="Percent 9 4 4 4 2" xfId="13953" xr:uid="{B63EFC37-C4EE-434D-A39E-188381BD267D}"/>
    <cellStyle name="Percent 9 4 4 4 2 2" xfId="30893" xr:uid="{1C14DBCD-BDA4-4FF7-AAB1-975191CAF362}"/>
    <cellStyle name="Percent 9 4 4 4 3" xfId="22445" xr:uid="{673F3452-0E04-4A65-A98E-37D4B912ADA2}"/>
    <cellStyle name="Percent 9 4 4 5" xfId="9729" xr:uid="{D5B42505-46C4-4761-B6F2-FD93A3F6750D}"/>
    <cellStyle name="Percent 9 4 4 5 2" xfId="26669" xr:uid="{73D10BAC-E4F4-47DF-A4F7-14C7913D7BE3}"/>
    <cellStyle name="Percent 9 4 4 6" xfId="18221" xr:uid="{7371FF0A-546F-477B-9A53-60E65CBAF7B6}"/>
    <cellStyle name="Percent 9 4 5" xfId="1455" xr:uid="{CC8B648D-5A11-44BE-87F8-82A68F1262B4}"/>
    <cellStyle name="Percent 9 4 5 2" xfId="2511" xr:uid="{E8BB57DD-D1E2-4769-98B5-5D9AE68D5C39}"/>
    <cellStyle name="Percent 9 4 5 2 2" xfId="4623" xr:uid="{242C2743-970D-4C72-B53F-AF1B51B31996}"/>
    <cellStyle name="Percent 9 4 5 2 2 2" xfId="8849" xr:uid="{58ED4FCC-39B1-4170-9937-FFB354741D24}"/>
    <cellStyle name="Percent 9 4 5 2 2 2 2" xfId="17297" xr:uid="{5E92E29A-9352-4B1F-AA0B-0C396953169B}"/>
    <cellStyle name="Percent 9 4 5 2 2 2 2 2" xfId="34237" xr:uid="{0520705B-91A1-4FA8-877E-9AA9E44F997C}"/>
    <cellStyle name="Percent 9 4 5 2 2 2 3" xfId="25789" xr:uid="{D5BB6351-F778-4E4E-A027-8003ECD78CA1}"/>
    <cellStyle name="Percent 9 4 5 2 2 3" xfId="13073" xr:uid="{CFD7C6A1-0E82-42ED-A9E0-5744FDA91A2A}"/>
    <cellStyle name="Percent 9 4 5 2 2 3 2" xfId="30013" xr:uid="{590E12DC-2085-4DC9-90F8-2B85D53D7E8A}"/>
    <cellStyle name="Percent 9 4 5 2 2 4" xfId="21565" xr:uid="{4446A8AF-18A4-4CBA-A565-AE47309604D5}"/>
    <cellStyle name="Percent 9 4 5 2 3" xfId="6737" xr:uid="{2B6EFEB7-A0C2-4D2E-9C90-883A16F2F459}"/>
    <cellStyle name="Percent 9 4 5 2 3 2" xfId="15185" xr:uid="{9B366780-2168-4B06-BF6F-CD9FA77DD942}"/>
    <cellStyle name="Percent 9 4 5 2 3 2 2" xfId="32125" xr:uid="{C4EB95A3-B7B5-4E60-96EA-D28AD90A733D}"/>
    <cellStyle name="Percent 9 4 5 2 3 3" xfId="23677" xr:uid="{6AD2586A-1469-4B37-A12A-4DFB2CF31CA5}"/>
    <cellStyle name="Percent 9 4 5 2 4" xfId="10961" xr:uid="{BEEDDD71-899B-4F5E-A554-91BD45B800E4}"/>
    <cellStyle name="Percent 9 4 5 2 4 2" xfId="27901" xr:uid="{917DFAD7-A723-4F4B-866B-A9FC0579D16D}"/>
    <cellStyle name="Percent 9 4 5 2 5" xfId="19453" xr:uid="{57056F11-2AC8-47C9-8EB5-89DC9A82020C}"/>
    <cellStyle name="Percent 9 4 5 3" xfId="3567" xr:uid="{A757DE17-4CCA-4E12-9773-5AD2F11EE4EC}"/>
    <cellStyle name="Percent 9 4 5 3 2" xfId="7793" xr:uid="{B2F45D34-6D3F-4578-A841-F8BC2E231F96}"/>
    <cellStyle name="Percent 9 4 5 3 2 2" xfId="16241" xr:uid="{E91C053C-9D3D-40E4-8E8A-18F7E83C7662}"/>
    <cellStyle name="Percent 9 4 5 3 2 2 2" xfId="33181" xr:uid="{D092CF20-5368-48AC-98B7-9F1F3A70F227}"/>
    <cellStyle name="Percent 9 4 5 3 2 3" xfId="24733" xr:uid="{D267479E-904D-4DF8-92C8-24C101ABB83F}"/>
    <cellStyle name="Percent 9 4 5 3 3" xfId="12017" xr:uid="{FA8CFE1E-63BE-42FE-8231-19FD401CF712}"/>
    <cellStyle name="Percent 9 4 5 3 3 2" xfId="28957" xr:uid="{F92475E6-E09A-4B42-BD04-6037BE9C1194}"/>
    <cellStyle name="Percent 9 4 5 3 4" xfId="20509" xr:uid="{07732000-2341-487E-ADF1-8EE7B4855AF1}"/>
    <cellStyle name="Percent 9 4 5 4" xfId="5681" xr:uid="{9AEB1312-D1D2-4D62-92F2-6DD17BCDF45A}"/>
    <cellStyle name="Percent 9 4 5 4 2" xfId="14129" xr:uid="{F95701F9-382D-43A6-9D7D-7E7D47AC465A}"/>
    <cellStyle name="Percent 9 4 5 4 2 2" xfId="31069" xr:uid="{B8552089-AC07-456A-B6A6-E30DE3D6223E}"/>
    <cellStyle name="Percent 9 4 5 4 3" xfId="22621" xr:uid="{9C304AEE-1D78-42ED-AE36-55612D15D151}"/>
    <cellStyle name="Percent 9 4 5 5" xfId="9905" xr:uid="{2A3C41BF-44A3-4AAB-AA2C-7385D1D6E495}"/>
    <cellStyle name="Percent 9 4 5 5 2" xfId="26845" xr:uid="{C561C019-CFC3-4DFA-A30B-775E44C4BEF0}"/>
    <cellStyle name="Percent 9 4 5 6" xfId="18397" xr:uid="{E04DEE23-9775-447D-9516-57FCE19186CB}"/>
    <cellStyle name="Percent 9 4 6" xfId="1631" xr:uid="{D69087B1-AB78-4C07-BC1B-D5E340024E6E}"/>
    <cellStyle name="Percent 9 4 6 2" xfId="3743" xr:uid="{18EF4FD0-BDE0-413D-B4F6-FBC3F613F728}"/>
    <cellStyle name="Percent 9 4 6 2 2" xfId="7969" xr:uid="{ADEB27B0-0D81-4D45-86EB-43045D7DDE07}"/>
    <cellStyle name="Percent 9 4 6 2 2 2" xfId="16417" xr:uid="{B38F01D2-B162-4007-9D24-FC70983E141D}"/>
    <cellStyle name="Percent 9 4 6 2 2 2 2" xfId="33357" xr:uid="{C24740C5-F932-44C0-863D-D7EA0F2791D6}"/>
    <cellStyle name="Percent 9 4 6 2 2 3" xfId="24909" xr:uid="{35831242-0C35-44FD-95BD-D8E6C35564D1}"/>
    <cellStyle name="Percent 9 4 6 2 3" xfId="12193" xr:uid="{B6244F05-AA08-43D8-AFAA-906DE8EE4178}"/>
    <cellStyle name="Percent 9 4 6 2 3 2" xfId="29133" xr:uid="{95FAEC19-A0D2-4EF9-A7E7-E7C614A4C7A4}"/>
    <cellStyle name="Percent 9 4 6 2 4" xfId="20685" xr:uid="{2E4ECF39-1E03-42D0-BB97-114E8841554A}"/>
    <cellStyle name="Percent 9 4 6 3" xfId="5857" xr:uid="{E07C309A-7E87-48BC-AC27-AE3D43535C7D}"/>
    <cellStyle name="Percent 9 4 6 3 2" xfId="14305" xr:uid="{0C97EEB3-B713-4BE0-BD4C-BDF0688F64DD}"/>
    <cellStyle name="Percent 9 4 6 3 2 2" xfId="31245" xr:uid="{4A661D99-0B7B-492A-92E5-C127B7B12086}"/>
    <cellStyle name="Percent 9 4 6 3 3" xfId="22797" xr:uid="{3990312A-6B57-44B0-8BA8-5E617C15C972}"/>
    <cellStyle name="Percent 9 4 6 4" xfId="10081" xr:uid="{3B555E6E-1B18-44AD-A7B1-9060581B8093}"/>
    <cellStyle name="Percent 9 4 6 4 2" xfId="27021" xr:uid="{8B9FF9E4-BDC5-4D06-AD07-B01094805476}"/>
    <cellStyle name="Percent 9 4 6 5" xfId="18573" xr:uid="{F60162C7-EFFE-4793-8177-9D936846D153}"/>
    <cellStyle name="Percent 9 4 7" xfId="2687" xr:uid="{A867809B-CAB8-4930-BB16-65D1320A5AF8}"/>
    <cellStyle name="Percent 9 4 7 2" xfId="6913" xr:uid="{CC85141A-B2B1-43F2-8D09-6FEF017B6ED9}"/>
    <cellStyle name="Percent 9 4 7 2 2" xfId="15361" xr:uid="{82593F0F-1A77-4F5A-870B-8DAB989C4167}"/>
    <cellStyle name="Percent 9 4 7 2 2 2" xfId="32301" xr:uid="{2822B150-7775-42CB-A5E4-4FEAE6337B70}"/>
    <cellStyle name="Percent 9 4 7 2 3" xfId="23853" xr:uid="{D47D93BB-E447-4B6A-9FD1-7547846BE112}"/>
    <cellStyle name="Percent 9 4 7 3" xfId="11137" xr:uid="{12D2AA91-8B5F-4DC3-9AB4-ED7E09EF5E48}"/>
    <cellStyle name="Percent 9 4 7 3 2" xfId="28077" xr:uid="{81880480-F9BC-4777-BAE7-CA3ED8714C40}"/>
    <cellStyle name="Percent 9 4 7 4" xfId="19629" xr:uid="{6C6F6347-5434-4884-BA9A-FA6F3D94C77D}"/>
    <cellStyle name="Percent 9 4 8" xfId="4800" xr:uid="{203962EB-7C7E-4C2E-AE7C-9EC4060736C8}"/>
    <cellStyle name="Percent 9 4 8 2" xfId="13249" xr:uid="{C360BA6B-EC4C-4460-AA62-38ADC9E5CEB1}"/>
    <cellStyle name="Percent 9 4 8 2 2" xfId="30189" xr:uid="{699B43ED-9C80-4A8B-9D9C-F6A503E8A120}"/>
    <cellStyle name="Percent 9 4 8 3" xfId="21741" xr:uid="{1CB72B73-5E55-4331-906E-666F5B7773CE}"/>
    <cellStyle name="Percent 9 4 9" xfId="9025" xr:uid="{D87BCD29-0AEE-4240-BD57-82D3BD91B227}"/>
    <cellStyle name="Percent 9 4 9 2" xfId="25965" xr:uid="{5B1FAEA6-7194-4221-A3BA-04EDF374AA2C}"/>
    <cellStyle name="Percent 9 5" xfId="498" xr:uid="{A9263D76-E51B-45D1-B288-AD46FE9A7D52}"/>
    <cellStyle name="Percent 9 5 10" xfId="17518" xr:uid="{9A80CFD1-D9DB-420D-AB67-835E7FBC845F}"/>
    <cellStyle name="Percent 9 5 2" xfId="746" xr:uid="{45093EF6-8F6F-4D6E-B7C7-8F741E30C0E0}"/>
    <cellStyle name="Percent 9 5 2 2" xfId="1098" xr:uid="{0D63BE25-4886-400B-9B02-E65603F8D139}"/>
    <cellStyle name="Percent 9 5 2 2 2" xfId="2160" xr:uid="{015466C6-9858-4961-B012-7FDD95783AB9}"/>
    <cellStyle name="Percent 9 5 2 2 2 2" xfId="4272" xr:uid="{CFFA915C-9116-41B5-853F-D5D39597FD87}"/>
    <cellStyle name="Percent 9 5 2 2 2 2 2" xfId="8498" xr:uid="{2434F94E-EE18-477D-B792-5EDEEDA9610A}"/>
    <cellStyle name="Percent 9 5 2 2 2 2 2 2" xfId="16946" xr:uid="{A7258811-2DCA-4218-AB72-D3C835362173}"/>
    <cellStyle name="Percent 9 5 2 2 2 2 2 2 2" xfId="33886" xr:uid="{A3B0C348-0EB1-4053-AD00-39B707D74216}"/>
    <cellStyle name="Percent 9 5 2 2 2 2 2 3" xfId="25438" xr:uid="{DF69DC58-8BCC-42C3-B6BD-93EA001DDE4E}"/>
    <cellStyle name="Percent 9 5 2 2 2 2 3" xfId="12722" xr:uid="{1ADEEB97-4834-421D-8C1F-B513EEA13D16}"/>
    <cellStyle name="Percent 9 5 2 2 2 2 3 2" xfId="29662" xr:uid="{7DF7A8E6-9878-4F52-BF36-FA19B750F8A8}"/>
    <cellStyle name="Percent 9 5 2 2 2 2 4" xfId="21214" xr:uid="{136E3F34-DF21-46A7-BA80-052A45612E4C}"/>
    <cellStyle name="Percent 9 5 2 2 2 3" xfId="6386" xr:uid="{E8A471E3-F56E-467D-BFAE-049C29FABEA7}"/>
    <cellStyle name="Percent 9 5 2 2 2 3 2" xfId="14834" xr:uid="{44BD5807-ACED-46CA-AAFD-1218C7DCDCF6}"/>
    <cellStyle name="Percent 9 5 2 2 2 3 2 2" xfId="31774" xr:uid="{D71A256D-5A3C-4666-8C24-076F5B30AFB9}"/>
    <cellStyle name="Percent 9 5 2 2 2 3 3" xfId="23326" xr:uid="{47BDBD38-19A6-4170-AB2F-98632B6D9021}"/>
    <cellStyle name="Percent 9 5 2 2 2 4" xfId="10610" xr:uid="{5974ECB7-41E8-4D6E-A5D6-4864944B8391}"/>
    <cellStyle name="Percent 9 5 2 2 2 4 2" xfId="27550" xr:uid="{4E8C8FBD-FC95-44D3-8C64-B3803591A9ED}"/>
    <cellStyle name="Percent 9 5 2 2 2 5" xfId="19102" xr:uid="{43FC62ED-2F88-4A8D-88AB-4649CBC9AB8D}"/>
    <cellStyle name="Percent 9 5 2 2 3" xfId="3216" xr:uid="{C924BBE8-C951-45D5-86A8-CACF090971DA}"/>
    <cellStyle name="Percent 9 5 2 2 3 2" xfId="7442" xr:uid="{D9956190-3253-4FB9-A1E5-208F080212F4}"/>
    <cellStyle name="Percent 9 5 2 2 3 2 2" xfId="15890" xr:uid="{494064F2-957E-4F43-8993-104F2851261F}"/>
    <cellStyle name="Percent 9 5 2 2 3 2 2 2" xfId="32830" xr:uid="{990DF52F-C6CD-4F1E-942F-BB35ACBC28B7}"/>
    <cellStyle name="Percent 9 5 2 2 3 2 3" xfId="24382" xr:uid="{59D34444-3BDF-4747-B97A-FC90B27E7CB0}"/>
    <cellStyle name="Percent 9 5 2 2 3 3" xfId="11666" xr:uid="{C84B1680-EDB7-48C0-A6E1-8BFA04E349E6}"/>
    <cellStyle name="Percent 9 5 2 2 3 3 2" xfId="28606" xr:uid="{40801CE6-A0DD-4B64-8B97-05126BEEE63A}"/>
    <cellStyle name="Percent 9 5 2 2 3 4" xfId="20158" xr:uid="{FBF98B74-7558-4EEB-A1F0-40F95345EC98}"/>
    <cellStyle name="Percent 9 5 2 2 4" xfId="5330" xr:uid="{F713FB89-B3CA-470C-AFAF-1C3F4AD0D5C6}"/>
    <cellStyle name="Percent 9 5 2 2 4 2" xfId="13778" xr:uid="{95D770A9-715F-4F41-9F8C-A8F9732A9958}"/>
    <cellStyle name="Percent 9 5 2 2 4 2 2" xfId="30718" xr:uid="{0FFC0FAB-E42D-41F2-86FC-A320EE19AB9D}"/>
    <cellStyle name="Percent 9 5 2 2 4 3" xfId="22270" xr:uid="{CCA32F85-57F8-4654-8EE4-6B32C8AA0252}"/>
    <cellStyle name="Percent 9 5 2 2 5" xfId="9554" xr:uid="{A16BE86D-D7D3-4822-BC12-C4B47614CA1B}"/>
    <cellStyle name="Percent 9 5 2 2 5 2" xfId="26494" xr:uid="{7A484454-B571-4456-B2DD-781F674A2EC2}"/>
    <cellStyle name="Percent 9 5 2 2 6" xfId="18046" xr:uid="{98865D4D-E046-4765-9EFE-FC55221F4690}"/>
    <cellStyle name="Percent 9 5 2 3" xfId="1808" xr:uid="{E27F5B89-7489-44CD-ACA2-3EB23888BDA7}"/>
    <cellStyle name="Percent 9 5 2 3 2" xfId="3920" xr:uid="{15D9AD52-8C65-4D1B-BF40-C38D752227AA}"/>
    <cellStyle name="Percent 9 5 2 3 2 2" xfId="8146" xr:uid="{1344358B-80E8-4489-A073-10CE8F687BC3}"/>
    <cellStyle name="Percent 9 5 2 3 2 2 2" xfId="16594" xr:uid="{8C88B661-8AD5-4F7E-BBB8-419CECC8DD64}"/>
    <cellStyle name="Percent 9 5 2 3 2 2 2 2" xfId="33534" xr:uid="{6665EE7C-F09F-48F7-816D-9C90E12D3D16}"/>
    <cellStyle name="Percent 9 5 2 3 2 2 3" xfId="25086" xr:uid="{77983BE4-A4D1-48E6-8856-8D841421902F}"/>
    <cellStyle name="Percent 9 5 2 3 2 3" xfId="12370" xr:uid="{477F2C39-B547-4CF1-B5BB-992351C95021}"/>
    <cellStyle name="Percent 9 5 2 3 2 3 2" xfId="29310" xr:uid="{13DD89DF-0D47-418A-86CB-1C6A5053E72E}"/>
    <cellStyle name="Percent 9 5 2 3 2 4" xfId="20862" xr:uid="{F9B0D851-0BE8-47DC-8A38-0DD537CA9355}"/>
    <cellStyle name="Percent 9 5 2 3 3" xfId="6034" xr:uid="{C1F8A9B0-61CC-4B82-BD4B-32244193C249}"/>
    <cellStyle name="Percent 9 5 2 3 3 2" xfId="14482" xr:uid="{15B0AF6F-54B7-48D3-9A5F-9B1B6F1A8439}"/>
    <cellStyle name="Percent 9 5 2 3 3 2 2" xfId="31422" xr:uid="{162780BB-4C3B-48EA-8AB0-65FDE7B79452}"/>
    <cellStyle name="Percent 9 5 2 3 3 3" xfId="22974" xr:uid="{5FCB5457-6564-4D66-AE85-E0ECE267B010}"/>
    <cellStyle name="Percent 9 5 2 3 4" xfId="10258" xr:uid="{8851B1E9-D443-4709-8A76-0F8175C9AD40}"/>
    <cellStyle name="Percent 9 5 2 3 4 2" xfId="27198" xr:uid="{5CCF9188-EA0B-42C9-8BAD-82D639092620}"/>
    <cellStyle name="Percent 9 5 2 3 5" xfId="18750" xr:uid="{80B56EB3-9A4D-4157-A03F-EBD427670E70}"/>
    <cellStyle name="Percent 9 5 2 4" xfId="2864" xr:uid="{7532A8E4-D2C2-453C-92B4-A7B8CFCBC570}"/>
    <cellStyle name="Percent 9 5 2 4 2" xfId="7090" xr:uid="{46E1B994-6590-4823-9075-9A31D88D3A89}"/>
    <cellStyle name="Percent 9 5 2 4 2 2" xfId="15538" xr:uid="{8F1D8AA2-173E-46D1-8C20-D7C6AE004FB3}"/>
    <cellStyle name="Percent 9 5 2 4 2 2 2" xfId="32478" xr:uid="{B8177363-7D19-4780-A8F3-F5FEBBC348B0}"/>
    <cellStyle name="Percent 9 5 2 4 2 3" xfId="24030" xr:uid="{8FF121E2-65F2-47BE-8503-16D0078B698D}"/>
    <cellStyle name="Percent 9 5 2 4 3" xfId="11314" xr:uid="{B043D9A6-22A1-4112-B33C-AC898BCB1008}"/>
    <cellStyle name="Percent 9 5 2 4 3 2" xfId="28254" xr:uid="{040EFB00-2C4D-4A3C-9DCE-FA62797602CA}"/>
    <cellStyle name="Percent 9 5 2 4 4" xfId="19806" xr:uid="{4349E8D7-C505-4E86-AE08-3D0A9E2FFBD9}"/>
    <cellStyle name="Percent 9 5 2 5" xfId="4978" xr:uid="{D82EC44A-E882-483E-945F-D0CFC9F11BDE}"/>
    <cellStyle name="Percent 9 5 2 5 2" xfId="13426" xr:uid="{BD6FD29A-FDB8-4909-816E-07C997DB6192}"/>
    <cellStyle name="Percent 9 5 2 5 2 2" xfId="30366" xr:uid="{B3EB68C8-40CF-4CFD-B3CE-0B77D47D373D}"/>
    <cellStyle name="Percent 9 5 2 5 3" xfId="21918" xr:uid="{B8E53691-1577-4C81-9B67-D816A9A98E6F}"/>
    <cellStyle name="Percent 9 5 2 6" xfId="9202" xr:uid="{0AF190E6-FCFF-4A50-8CBB-80605592F80B}"/>
    <cellStyle name="Percent 9 5 2 6 2" xfId="26142" xr:uid="{8B037A1B-2D1A-4EC2-B864-0402B525D5ED}"/>
    <cellStyle name="Percent 9 5 2 7" xfId="17694" xr:uid="{0B8ECA42-47B5-4B00-889F-FCA08391A16D}"/>
    <cellStyle name="Percent 9 5 3" xfId="922" xr:uid="{58AF6E4F-2D69-4294-BA46-A34536A67C25}"/>
    <cellStyle name="Percent 9 5 3 2" xfId="1984" xr:uid="{E2BD886A-A717-4A0E-8299-F7EAA11A7BD3}"/>
    <cellStyle name="Percent 9 5 3 2 2" xfId="4096" xr:uid="{825A167F-0280-473A-A52D-48F9F39B6790}"/>
    <cellStyle name="Percent 9 5 3 2 2 2" xfId="8322" xr:uid="{0C320C17-D65C-4376-839D-7FC5AB72FB13}"/>
    <cellStyle name="Percent 9 5 3 2 2 2 2" xfId="16770" xr:uid="{3ADBC6AD-76E0-4D91-A007-3B454F07CCD3}"/>
    <cellStyle name="Percent 9 5 3 2 2 2 2 2" xfId="33710" xr:uid="{BCD08558-B7F1-4D63-BE00-A54EAE522594}"/>
    <cellStyle name="Percent 9 5 3 2 2 2 3" xfId="25262" xr:uid="{A0545EE2-37EB-437F-A2AE-637EA2C393BC}"/>
    <cellStyle name="Percent 9 5 3 2 2 3" xfId="12546" xr:uid="{D28B9BB8-53DE-40A3-8F56-A668F223D634}"/>
    <cellStyle name="Percent 9 5 3 2 2 3 2" xfId="29486" xr:uid="{488FD502-1FFD-4609-B33C-62CC09B22D24}"/>
    <cellStyle name="Percent 9 5 3 2 2 4" xfId="21038" xr:uid="{46676492-C492-40CA-979D-29F74ACD7FB8}"/>
    <cellStyle name="Percent 9 5 3 2 3" xfId="6210" xr:uid="{4D1E39A8-AEE2-4EDF-9930-124D186CE911}"/>
    <cellStyle name="Percent 9 5 3 2 3 2" xfId="14658" xr:uid="{DA2886B9-08E2-4D82-B881-2B9BBD5A0ECE}"/>
    <cellStyle name="Percent 9 5 3 2 3 2 2" xfId="31598" xr:uid="{91A61B8E-ACAE-4BBD-BEED-F7D8EA2501FA}"/>
    <cellStyle name="Percent 9 5 3 2 3 3" xfId="23150" xr:uid="{23602CCC-B59B-4D0A-A90B-F73BDCE99DCD}"/>
    <cellStyle name="Percent 9 5 3 2 4" xfId="10434" xr:uid="{7D7EFECB-03FD-486C-BD62-B3F980D1B902}"/>
    <cellStyle name="Percent 9 5 3 2 4 2" xfId="27374" xr:uid="{E42214BA-426D-473E-B48F-E1297D31D1D0}"/>
    <cellStyle name="Percent 9 5 3 2 5" xfId="18926" xr:uid="{03001E00-7B09-4440-AFA4-F8843B4D9AAA}"/>
    <cellStyle name="Percent 9 5 3 3" xfId="3040" xr:uid="{DAA06A92-F50F-45F9-9B37-5ADC5A58BE57}"/>
    <cellStyle name="Percent 9 5 3 3 2" xfId="7266" xr:uid="{1658496F-04DA-4DAE-950F-4A38A87115EF}"/>
    <cellStyle name="Percent 9 5 3 3 2 2" xfId="15714" xr:uid="{6E40E408-84C5-4C94-96F3-546B1A2B453F}"/>
    <cellStyle name="Percent 9 5 3 3 2 2 2" xfId="32654" xr:uid="{C168EB79-E05E-451C-A948-F1B9EF5CA02B}"/>
    <cellStyle name="Percent 9 5 3 3 2 3" xfId="24206" xr:uid="{CE18A32F-A9BB-4E37-AEBF-F85E90AF887D}"/>
    <cellStyle name="Percent 9 5 3 3 3" xfId="11490" xr:uid="{8FBE99E4-8877-4B03-88B4-3FE1521741D7}"/>
    <cellStyle name="Percent 9 5 3 3 3 2" xfId="28430" xr:uid="{84D75CC9-6FB8-4C3A-9326-28441CB93AA5}"/>
    <cellStyle name="Percent 9 5 3 3 4" xfId="19982" xr:uid="{56C4237C-4D46-4BDE-8E15-3A02E8CD892A}"/>
    <cellStyle name="Percent 9 5 3 4" xfId="5154" xr:uid="{98104E9C-6012-4DA1-AC2F-76122900E73C}"/>
    <cellStyle name="Percent 9 5 3 4 2" xfId="13602" xr:uid="{3C454435-FE64-4664-836F-5879DA8A267B}"/>
    <cellStyle name="Percent 9 5 3 4 2 2" xfId="30542" xr:uid="{6EEDF054-73D2-4A76-9860-DE31DFD2A25A}"/>
    <cellStyle name="Percent 9 5 3 4 3" xfId="22094" xr:uid="{A1EE45F2-A132-4857-BA05-B1D9DBE61704}"/>
    <cellStyle name="Percent 9 5 3 5" xfId="9378" xr:uid="{3D816403-7E91-4CBF-A649-7566A428B34A}"/>
    <cellStyle name="Percent 9 5 3 5 2" xfId="26318" xr:uid="{2E3A61AE-E1BB-44C7-98CD-FF91B3906C36}"/>
    <cellStyle name="Percent 9 5 3 6" xfId="17870" xr:uid="{29815ACA-BFAB-4040-A4C4-C98551F387E5}"/>
    <cellStyle name="Percent 9 5 4" xfId="1274" xr:uid="{A5738DEC-18E4-421D-802B-2B37D5D30876}"/>
    <cellStyle name="Percent 9 5 4 2" xfId="2336" xr:uid="{2FD3C010-F4FD-4979-9BAA-9FC66D53327B}"/>
    <cellStyle name="Percent 9 5 4 2 2" xfId="4448" xr:uid="{4AEACE55-8649-46AB-ABE4-81F5C16E4969}"/>
    <cellStyle name="Percent 9 5 4 2 2 2" xfId="8674" xr:uid="{59F8A261-DFC2-4210-8E89-78A55B5DF7AC}"/>
    <cellStyle name="Percent 9 5 4 2 2 2 2" xfId="17122" xr:uid="{9BD66C6B-C884-4774-930F-42B98437CFDA}"/>
    <cellStyle name="Percent 9 5 4 2 2 2 2 2" xfId="34062" xr:uid="{79E474D4-0697-4A67-9F53-445220762C0F}"/>
    <cellStyle name="Percent 9 5 4 2 2 2 3" xfId="25614" xr:uid="{87FA50FD-2B98-4405-8F39-A74C24D52083}"/>
    <cellStyle name="Percent 9 5 4 2 2 3" xfId="12898" xr:uid="{DAE444C5-17FB-47C7-AF7C-2491DC842DCB}"/>
    <cellStyle name="Percent 9 5 4 2 2 3 2" xfId="29838" xr:uid="{725637F0-A350-4A1B-85B3-3009E942647B}"/>
    <cellStyle name="Percent 9 5 4 2 2 4" xfId="21390" xr:uid="{FDEB8BC8-5F06-4EAA-8061-92572295591B}"/>
    <cellStyle name="Percent 9 5 4 2 3" xfId="6562" xr:uid="{46F3A8F9-3C24-4A78-BE64-774D2F73F4D8}"/>
    <cellStyle name="Percent 9 5 4 2 3 2" xfId="15010" xr:uid="{283F23C1-0354-43DB-B886-B4916844BE68}"/>
    <cellStyle name="Percent 9 5 4 2 3 2 2" xfId="31950" xr:uid="{00130903-EC17-4A2A-9893-17700C7BA8C5}"/>
    <cellStyle name="Percent 9 5 4 2 3 3" xfId="23502" xr:uid="{DA657524-2A2B-4888-9EC5-27E3D38A11FE}"/>
    <cellStyle name="Percent 9 5 4 2 4" xfId="10786" xr:uid="{69334781-6AA9-47FC-851D-5A84DBED5BC1}"/>
    <cellStyle name="Percent 9 5 4 2 4 2" xfId="27726" xr:uid="{60382036-C82E-43A5-A083-75C79702D97C}"/>
    <cellStyle name="Percent 9 5 4 2 5" xfId="19278" xr:uid="{7D22533B-2524-47AB-A840-0913BF8D863C}"/>
    <cellStyle name="Percent 9 5 4 3" xfId="3392" xr:uid="{CEEE4DB9-B218-489C-83C1-80FF6BD40A8D}"/>
    <cellStyle name="Percent 9 5 4 3 2" xfId="7618" xr:uid="{3D93F0EC-211C-4B20-ABA3-192C772EC16D}"/>
    <cellStyle name="Percent 9 5 4 3 2 2" xfId="16066" xr:uid="{256CA2E8-1349-4C50-95B7-66F86E34A54C}"/>
    <cellStyle name="Percent 9 5 4 3 2 2 2" xfId="33006" xr:uid="{AD89DC16-EC41-416E-9FDA-E1010E8628C6}"/>
    <cellStyle name="Percent 9 5 4 3 2 3" xfId="24558" xr:uid="{22824BFE-9948-4EB8-B5C9-0483EE1E97E6}"/>
    <cellStyle name="Percent 9 5 4 3 3" xfId="11842" xr:uid="{C4A089B5-E7D3-47B7-8B1E-5CA04DEA9374}"/>
    <cellStyle name="Percent 9 5 4 3 3 2" xfId="28782" xr:uid="{05570DDA-E7CC-40CC-AF65-57A0A2E429E0}"/>
    <cellStyle name="Percent 9 5 4 3 4" xfId="20334" xr:uid="{927FB77B-DE50-4080-814E-817B1CF2205E}"/>
    <cellStyle name="Percent 9 5 4 4" xfId="5506" xr:uid="{C71CF8F8-48B9-4F40-8292-6F35E7F18E3B}"/>
    <cellStyle name="Percent 9 5 4 4 2" xfId="13954" xr:uid="{5C8F610F-55B1-44F7-9802-C787C48528EB}"/>
    <cellStyle name="Percent 9 5 4 4 2 2" xfId="30894" xr:uid="{1B09EE89-7E6D-496A-967A-F4C1551A05CF}"/>
    <cellStyle name="Percent 9 5 4 4 3" xfId="22446" xr:uid="{2B179066-61B9-4917-9B43-F8DA53A03090}"/>
    <cellStyle name="Percent 9 5 4 5" xfId="9730" xr:uid="{4017F67E-C9B0-4605-A01D-82817A1F17D4}"/>
    <cellStyle name="Percent 9 5 4 5 2" xfId="26670" xr:uid="{4C96213E-3EDB-4DD1-BE8C-DABD31F20908}"/>
    <cellStyle name="Percent 9 5 4 6" xfId="18222" xr:uid="{F0FF3696-2B23-498C-8261-91F3F61EC4A5}"/>
    <cellStyle name="Percent 9 5 5" xfId="1456" xr:uid="{F50CDA75-1D7A-4770-8817-25C43E6FB058}"/>
    <cellStyle name="Percent 9 5 5 2" xfId="2512" xr:uid="{61AA764A-4014-44A0-9BB6-734DC26D7545}"/>
    <cellStyle name="Percent 9 5 5 2 2" xfId="4624" xr:uid="{AC89DE8A-61CA-45EB-A723-826EFF8533BC}"/>
    <cellStyle name="Percent 9 5 5 2 2 2" xfId="8850" xr:uid="{62D6D3DB-318E-4275-B784-3DFD3D0F54EA}"/>
    <cellStyle name="Percent 9 5 5 2 2 2 2" xfId="17298" xr:uid="{CDD030CA-4709-4F9D-B5CE-60B14F56D91E}"/>
    <cellStyle name="Percent 9 5 5 2 2 2 2 2" xfId="34238" xr:uid="{FEF35474-BE70-4F0E-AE72-555D6A12AF38}"/>
    <cellStyle name="Percent 9 5 5 2 2 2 3" xfId="25790" xr:uid="{BAE4735E-C85F-4066-9FE6-AF6B2CD640A4}"/>
    <cellStyle name="Percent 9 5 5 2 2 3" xfId="13074" xr:uid="{B194438D-98EC-485D-846A-9E5109C14476}"/>
    <cellStyle name="Percent 9 5 5 2 2 3 2" xfId="30014" xr:uid="{8BC5727C-73B2-4883-A340-27E24AFC2088}"/>
    <cellStyle name="Percent 9 5 5 2 2 4" xfId="21566" xr:uid="{D41D771D-F724-4CE5-B6AD-A9960F7130CD}"/>
    <cellStyle name="Percent 9 5 5 2 3" xfId="6738" xr:uid="{1D75CAA2-028A-4118-B62E-06520DC06F90}"/>
    <cellStyle name="Percent 9 5 5 2 3 2" xfId="15186" xr:uid="{AC7816E9-8186-4925-AAE2-099A222619D1}"/>
    <cellStyle name="Percent 9 5 5 2 3 2 2" xfId="32126" xr:uid="{B356493E-FD25-4CFC-A916-5692C62925E8}"/>
    <cellStyle name="Percent 9 5 5 2 3 3" xfId="23678" xr:uid="{D1F8BE4E-390E-4AFF-99B4-DE4CFB9768E1}"/>
    <cellStyle name="Percent 9 5 5 2 4" xfId="10962" xr:uid="{99C03798-70F0-4BA3-8375-BF42F5410786}"/>
    <cellStyle name="Percent 9 5 5 2 4 2" xfId="27902" xr:uid="{EC8AB2D0-008F-4EF8-A226-D0E43D57C5C0}"/>
    <cellStyle name="Percent 9 5 5 2 5" xfId="19454" xr:uid="{0EA41874-717D-40F3-B2F5-54DEE1210AEC}"/>
    <cellStyle name="Percent 9 5 5 3" xfId="3568" xr:uid="{910ACBAB-F075-40BA-B7AA-73527AB2745A}"/>
    <cellStyle name="Percent 9 5 5 3 2" xfId="7794" xr:uid="{73D53E46-C95F-46D6-93FB-F5AABBC4DAF5}"/>
    <cellStyle name="Percent 9 5 5 3 2 2" xfId="16242" xr:uid="{65F14AD7-6CA8-436A-8D82-9512DC68A70E}"/>
    <cellStyle name="Percent 9 5 5 3 2 2 2" xfId="33182" xr:uid="{B56C968E-2E21-4148-B6C1-F477996AFAE2}"/>
    <cellStyle name="Percent 9 5 5 3 2 3" xfId="24734" xr:uid="{D314F661-61CE-4117-919C-650DD453854F}"/>
    <cellStyle name="Percent 9 5 5 3 3" xfId="12018" xr:uid="{D91168C5-F261-49FC-BA87-6D91C4930845}"/>
    <cellStyle name="Percent 9 5 5 3 3 2" xfId="28958" xr:uid="{89E19F4B-1937-4E66-B788-DC29A9978E2C}"/>
    <cellStyle name="Percent 9 5 5 3 4" xfId="20510" xr:uid="{CE66569E-6BA2-4373-B1EB-8E2A84777168}"/>
    <cellStyle name="Percent 9 5 5 4" xfId="5682" xr:uid="{505A9642-44B9-4C22-9853-1250748C1FA8}"/>
    <cellStyle name="Percent 9 5 5 4 2" xfId="14130" xr:uid="{4761267D-6EB9-49CB-80C0-F1C39297CC6F}"/>
    <cellStyle name="Percent 9 5 5 4 2 2" xfId="31070" xr:uid="{E1ED7D04-5823-4F88-B6D9-C25A01E7666C}"/>
    <cellStyle name="Percent 9 5 5 4 3" xfId="22622" xr:uid="{730D8D8A-7053-44E0-8287-4E1580C421E2}"/>
    <cellStyle name="Percent 9 5 5 5" xfId="9906" xr:uid="{DC80006F-B7B4-44A2-AEB8-90C5A3D80886}"/>
    <cellStyle name="Percent 9 5 5 5 2" xfId="26846" xr:uid="{A354FF40-4751-4FC7-8AD7-E35117E7CEBA}"/>
    <cellStyle name="Percent 9 5 5 6" xfId="18398" xr:uid="{849E2F58-EDD6-4C76-8229-D4C014B9B23B}"/>
    <cellStyle name="Percent 9 5 6" xfId="1632" xr:uid="{32E148B8-636C-4460-A8FE-F987FCA1E66D}"/>
    <cellStyle name="Percent 9 5 6 2" xfId="3744" xr:uid="{EDFE4500-D51A-460D-9ED2-4DC36E8304B0}"/>
    <cellStyle name="Percent 9 5 6 2 2" xfId="7970" xr:uid="{7EA1CC56-E0A9-4634-AD55-7FC655114204}"/>
    <cellStyle name="Percent 9 5 6 2 2 2" xfId="16418" xr:uid="{7DBEF700-7934-4406-A8D2-66761CEA9C41}"/>
    <cellStyle name="Percent 9 5 6 2 2 2 2" xfId="33358" xr:uid="{6DAB9E18-0A61-48BB-9037-F9E1863D8DAE}"/>
    <cellStyle name="Percent 9 5 6 2 2 3" xfId="24910" xr:uid="{06AED002-44EF-4A7F-8F4F-8F5EDD274E26}"/>
    <cellStyle name="Percent 9 5 6 2 3" xfId="12194" xr:uid="{6E3546AA-AF11-4747-8E20-6B067425B858}"/>
    <cellStyle name="Percent 9 5 6 2 3 2" xfId="29134" xr:uid="{F99C41C6-C965-4D23-8936-3399BA7AB54A}"/>
    <cellStyle name="Percent 9 5 6 2 4" xfId="20686" xr:uid="{76BE8EA5-F4CD-4148-BA95-DC132615C5AC}"/>
    <cellStyle name="Percent 9 5 6 3" xfId="5858" xr:uid="{36DCDF5A-6CCD-43B2-BE8F-4ECAA093D375}"/>
    <cellStyle name="Percent 9 5 6 3 2" xfId="14306" xr:uid="{4C570A83-B7C2-41E3-872B-F5C3CC976801}"/>
    <cellStyle name="Percent 9 5 6 3 2 2" xfId="31246" xr:uid="{BCE7C236-3607-4884-91F3-AE1EBA92C830}"/>
    <cellStyle name="Percent 9 5 6 3 3" xfId="22798" xr:uid="{71ECE581-97E9-4BE3-AA10-4999C310CADC}"/>
    <cellStyle name="Percent 9 5 6 4" xfId="10082" xr:uid="{44EB214A-C6F6-4767-B6F1-5487CD824088}"/>
    <cellStyle name="Percent 9 5 6 4 2" xfId="27022" xr:uid="{D40E641D-A3D4-49D4-AD53-738308631AF2}"/>
    <cellStyle name="Percent 9 5 6 5" xfId="18574" xr:uid="{FC26B311-8DBC-4A75-BEAB-5BB3B9E4A906}"/>
    <cellStyle name="Percent 9 5 7" xfId="2688" xr:uid="{3E91991C-21BA-4E62-81DE-0942057676CA}"/>
    <cellStyle name="Percent 9 5 7 2" xfId="6914" xr:uid="{9EAAB19F-0FEE-44B3-9A0E-3C16E6ABB8EA}"/>
    <cellStyle name="Percent 9 5 7 2 2" xfId="15362" xr:uid="{AEA09394-96AC-4F1C-8F36-CDD3EAE8DEAE}"/>
    <cellStyle name="Percent 9 5 7 2 2 2" xfId="32302" xr:uid="{34F3C169-1148-48FC-837B-452F2FC4B4E3}"/>
    <cellStyle name="Percent 9 5 7 2 3" xfId="23854" xr:uid="{D10ADA61-4B46-4C5F-8A6F-092488B5878E}"/>
    <cellStyle name="Percent 9 5 7 3" xfId="11138" xr:uid="{80C33733-4363-4370-81F5-427B2D41A922}"/>
    <cellStyle name="Percent 9 5 7 3 2" xfId="28078" xr:uid="{90229050-B255-484E-84AB-15486FAE0954}"/>
    <cellStyle name="Percent 9 5 7 4" xfId="19630" xr:uid="{184B92EB-EF82-484B-B15E-C86B25136667}"/>
    <cellStyle name="Percent 9 5 8" xfId="4801" xr:uid="{F8E735FF-B402-4D35-8B34-42966B6939D1}"/>
    <cellStyle name="Percent 9 5 8 2" xfId="13250" xr:uid="{B00F54C8-7BDC-4872-AB0A-FB94510591C5}"/>
    <cellStyle name="Percent 9 5 8 2 2" xfId="30190" xr:uid="{5032CFFD-3D2C-448E-B3DE-AA7FEEFB68A4}"/>
    <cellStyle name="Percent 9 5 8 3" xfId="21742" xr:uid="{DC071354-8B66-4D02-A98D-B470285BD806}"/>
    <cellStyle name="Percent 9 5 9" xfId="9026" xr:uid="{B7EF4042-62F5-4B4A-8147-B29D2DBA75A0}"/>
    <cellStyle name="Percent 9 5 9 2" xfId="25966" xr:uid="{73AAFB94-66FA-42EB-8C4B-99FBE0E4B611}"/>
    <cellStyle name="Percent 9 6" xfId="741" xr:uid="{7D1A9333-79CF-4A8C-968F-A7DF54F68895}"/>
    <cellStyle name="Percent 9 6 2" xfId="1093" xr:uid="{A0029FF5-D3B8-4C0D-AE3D-CEE2C04CCC3C}"/>
    <cellStyle name="Percent 9 6 2 2" xfId="2155" xr:uid="{741E0523-6CA1-45BF-B10C-F455E5E5A85F}"/>
    <cellStyle name="Percent 9 6 2 2 2" xfId="4267" xr:uid="{56154FF1-4A42-4D78-92D0-B222A1018040}"/>
    <cellStyle name="Percent 9 6 2 2 2 2" xfId="8493" xr:uid="{35E6D3F1-4725-43D8-BD3A-BF0EE307CFDD}"/>
    <cellStyle name="Percent 9 6 2 2 2 2 2" xfId="16941" xr:uid="{FB2F09F3-D232-4288-B2B0-A0C8F368C827}"/>
    <cellStyle name="Percent 9 6 2 2 2 2 2 2" xfId="33881" xr:uid="{3BF5EB26-2767-4663-B9A0-653F15373025}"/>
    <cellStyle name="Percent 9 6 2 2 2 2 3" xfId="25433" xr:uid="{B4155B24-C790-46F0-89D1-FDD7B08AB4FE}"/>
    <cellStyle name="Percent 9 6 2 2 2 3" xfId="12717" xr:uid="{67D3C157-A758-46DC-B813-2F22F6AECE4D}"/>
    <cellStyle name="Percent 9 6 2 2 2 3 2" xfId="29657" xr:uid="{A8CBF5E0-CE3B-47A5-A0E6-16C6BF6A6ED8}"/>
    <cellStyle name="Percent 9 6 2 2 2 4" xfId="21209" xr:uid="{D7377603-08F4-4B2D-A97A-D9EC30B61DB7}"/>
    <cellStyle name="Percent 9 6 2 2 3" xfId="6381" xr:uid="{DCFD8C7D-8682-4BA5-9D1C-81983925D790}"/>
    <cellStyle name="Percent 9 6 2 2 3 2" xfId="14829" xr:uid="{70865582-FF9D-4579-85CF-5B1F45B8D5EE}"/>
    <cellStyle name="Percent 9 6 2 2 3 2 2" xfId="31769" xr:uid="{4E06C8C9-3113-4824-A24B-162B084750A3}"/>
    <cellStyle name="Percent 9 6 2 2 3 3" xfId="23321" xr:uid="{56A0B7B8-E7E2-41E5-8AB8-67C744B44E64}"/>
    <cellStyle name="Percent 9 6 2 2 4" xfId="10605" xr:uid="{396F4189-BAB5-4E6D-9E86-37EA60010D47}"/>
    <cellStyle name="Percent 9 6 2 2 4 2" xfId="27545" xr:uid="{965720BF-7F31-4956-9DDD-6B55263B1058}"/>
    <cellStyle name="Percent 9 6 2 2 5" xfId="19097" xr:uid="{DD755236-8AD7-4C24-8568-C96FF1B44362}"/>
    <cellStyle name="Percent 9 6 2 3" xfId="3211" xr:uid="{80C085CD-72C5-4EC3-BFD5-B7F71F1895E6}"/>
    <cellStyle name="Percent 9 6 2 3 2" xfId="7437" xr:uid="{690B235A-BF9E-4632-8D8B-7B25BF9FDD04}"/>
    <cellStyle name="Percent 9 6 2 3 2 2" xfId="15885" xr:uid="{065F5F4C-2D30-42FE-9A57-9A53BC215632}"/>
    <cellStyle name="Percent 9 6 2 3 2 2 2" xfId="32825" xr:uid="{6343C453-5BAD-46B3-950C-5C0D05CE294F}"/>
    <cellStyle name="Percent 9 6 2 3 2 3" xfId="24377" xr:uid="{F7EFB63B-50DB-4204-BAEE-BABEF935C87B}"/>
    <cellStyle name="Percent 9 6 2 3 3" xfId="11661" xr:uid="{E419F269-A085-424E-A086-4531EA0DC3F4}"/>
    <cellStyle name="Percent 9 6 2 3 3 2" xfId="28601" xr:uid="{5BBEB458-DAB1-4711-A742-887CF1563C7F}"/>
    <cellStyle name="Percent 9 6 2 3 4" xfId="20153" xr:uid="{96506858-D80C-4E04-876A-9D42ABDB0C01}"/>
    <cellStyle name="Percent 9 6 2 4" xfId="5325" xr:uid="{6E953218-7022-4387-9D72-27F6383A886C}"/>
    <cellStyle name="Percent 9 6 2 4 2" xfId="13773" xr:uid="{D6E69CAD-3CB9-40D5-9EE0-D9D4CEA8ABE1}"/>
    <cellStyle name="Percent 9 6 2 4 2 2" xfId="30713" xr:uid="{4766E2A7-189B-4ACE-B645-999B273108B3}"/>
    <cellStyle name="Percent 9 6 2 4 3" xfId="22265" xr:uid="{6D4B4174-7360-448C-80F7-9A9D9985A7E2}"/>
    <cellStyle name="Percent 9 6 2 5" xfId="9549" xr:uid="{C3044A19-FE1C-4D38-A72A-D68076450703}"/>
    <cellStyle name="Percent 9 6 2 5 2" xfId="26489" xr:uid="{DCB2FB95-A9E8-42B5-89E1-86D3CA180015}"/>
    <cellStyle name="Percent 9 6 2 6" xfId="18041" xr:uid="{F8F1096E-B717-4E88-84C5-4227241F0C17}"/>
    <cellStyle name="Percent 9 6 3" xfId="1803" xr:uid="{F43D0CF4-09F1-46E2-8B2B-A4600E2D8CE4}"/>
    <cellStyle name="Percent 9 6 3 2" xfId="3915" xr:uid="{DBED45C2-2779-470D-B2D1-CEA334795D6D}"/>
    <cellStyle name="Percent 9 6 3 2 2" xfId="8141" xr:uid="{DBE23B67-E125-4E40-9D8A-C7FD019F7980}"/>
    <cellStyle name="Percent 9 6 3 2 2 2" xfId="16589" xr:uid="{F1300D8B-87B2-4908-A737-C453928C1039}"/>
    <cellStyle name="Percent 9 6 3 2 2 2 2" xfId="33529" xr:uid="{A77E9278-1BEC-4C84-A5DE-913344DAF1CC}"/>
    <cellStyle name="Percent 9 6 3 2 2 3" xfId="25081" xr:uid="{D2A07377-35C6-4DC6-AB38-6FF18716DE54}"/>
    <cellStyle name="Percent 9 6 3 2 3" xfId="12365" xr:uid="{94E48B56-254E-4ACE-92C4-6F3CFD03F4C3}"/>
    <cellStyle name="Percent 9 6 3 2 3 2" xfId="29305" xr:uid="{2CDFC314-0620-4735-97D3-54F2B0515B28}"/>
    <cellStyle name="Percent 9 6 3 2 4" xfId="20857" xr:uid="{8B42F159-D1B6-41B0-975C-EC7E2F9FE7FE}"/>
    <cellStyle name="Percent 9 6 3 3" xfId="6029" xr:uid="{C79A1496-5B53-4788-8938-9EBE2ABFCCCD}"/>
    <cellStyle name="Percent 9 6 3 3 2" xfId="14477" xr:uid="{02E3DCD2-616F-4A88-8F1E-F498F4F086FA}"/>
    <cellStyle name="Percent 9 6 3 3 2 2" xfId="31417" xr:uid="{ADAE0F92-D56F-4DAD-B791-5360615AD4B0}"/>
    <cellStyle name="Percent 9 6 3 3 3" xfId="22969" xr:uid="{DB33FCC7-5256-499E-AE0C-6E1728353840}"/>
    <cellStyle name="Percent 9 6 3 4" xfId="10253" xr:uid="{354A0E51-9241-4F0A-A505-7F8AAEB9FF10}"/>
    <cellStyle name="Percent 9 6 3 4 2" xfId="27193" xr:uid="{71FDB477-9300-4FE2-BF15-0709C72CD82C}"/>
    <cellStyle name="Percent 9 6 3 5" xfId="18745" xr:uid="{B6083159-381B-4099-8351-140FE4E46A7F}"/>
    <cellStyle name="Percent 9 6 4" xfId="2859" xr:uid="{7A54FE5C-5F8D-449F-A13E-9210507960EF}"/>
    <cellStyle name="Percent 9 6 4 2" xfId="7085" xr:uid="{F7367B4A-CBA3-4823-958E-1186DE4E95CA}"/>
    <cellStyle name="Percent 9 6 4 2 2" xfId="15533" xr:uid="{5240EBCF-E738-4E97-AADD-E4C89AA690FB}"/>
    <cellStyle name="Percent 9 6 4 2 2 2" xfId="32473" xr:uid="{2C0C0E4C-B209-4110-BF4C-79229A8C4C2E}"/>
    <cellStyle name="Percent 9 6 4 2 3" xfId="24025" xr:uid="{3D5E0DA9-83C6-4C05-A592-C2345A057290}"/>
    <cellStyle name="Percent 9 6 4 3" xfId="11309" xr:uid="{958AD0EB-EF5E-4603-87C1-20C2B5CC0922}"/>
    <cellStyle name="Percent 9 6 4 3 2" xfId="28249" xr:uid="{358C742D-20A2-4F73-B685-3D8B554EB268}"/>
    <cellStyle name="Percent 9 6 4 4" xfId="19801" xr:uid="{AB049021-B7DD-475B-B143-CE1EC326C5D5}"/>
    <cellStyle name="Percent 9 6 5" xfId="4973" xr:uid="{0F09BFD7-889B-4D45-8101-DFD41101C91F}"/>
    <cellStyle name="Percent 9 6 5 2" xfId="13421" xr:uid="{28EF373C-50C1-4BE2-8CB1-542F49083EED}"/>
    <cellStyle name="Percent 9 6 5 2 2" xfId="30361" xr:uid="{068BA6DC-4BD7-4736-8057-F4A4ECA19161}"/>
    <cellStyle name="Percent 9 6 5 3" xfId="21913" xr:uid="{632023F0-5941-4C52-8E9A-8221D36870A6}"/>
    <cellStyle name="Percent 9 6 6" xfId="9197" xr:uid="{C2B4EA81-B221-40F2-9E57-355D55CE4EB2}"/>
    <cellStyle name="Percent 9 6 6 2" xfId="26137" xr:uid="{BBCBFD8B-00A4-4C8A-9424-25F676D3D6A8}"/>
    <cellStyle name="Percent 9 6 7" xfId="17689" xr:uid="{FF4F6F3F-4B12-4CC5-B901-570C87907E39}"/>
    <cellStyle name="Percent 9 7" xfId="917" xr:uid="{0165A8C0-B106-4DAC-8305-3D99CD177951}"/>
    <cellStyle name="Percent 9 7 2" xfId="1979" xr:uid="{2D8EEAFA-7493-4727-8275-BC79C2D1E712}"/>
    <cellStyle name="Percent 9 7 2 2" xfId="4091" xr:uid="{31ED5473-6A61-4BBF-A88C-E46844156450}"/>
    <cellStyle name="Percent 9 7 2 2 2" xfId="8317" xr:uid="{432F9500-439D-4DFD-A80A-968DDA30870B}"/>
    <cellStyle name="Percent 9 7 2 2 2 2" xfId="16765" xr:uid="{A7098435-E2C6-4D1B-9D3E-750B2992CD72}"/>
    <cellStyle name="Percent 9 7 2 2 2 2 2" xfId="33705" xr:uid="{A6BC9343-2F0B-411E-B764-89EBBFC23FFC}"/>
    <cellStyle name="Percent 9 7 2 2 2 3" xfId="25257" xr:uid="{AB635AEC-9296-46A5-9245-7D952B1F94F2}"/>
    <cellStyle name="Percent 9 7 2 2 3" xfId="12541" xr:uid="{26DC6CB8-897E-4C43-8CD8-218B8915C5D6}"/>
    <cellStyle name="Percent 9 7 2 2 3 2" xfId="29481" xr:uid="{7D963109-EDA5-44F4-ADD9-5F7A265F944C}"/>
    <cellStyle name="Percent 9 7 2 2 4" xfId="21033" xr:uid="{75BA719D-2A4D-4EAD-8111-64C1F5DB762D}"/>
    <cellStyle name="Percent 9 7 2 3" xfId="6205" xr:uid="{CFBEF06B-0304-4630-AEF9-2469DFBD4EBC}"/>
    <cellStyle name="Percent 9 7 2 3 2" xfId="14653" xr:uid="{51A1B230-78B6-4DDB-8743-461F4C26678A}"/>
    <cellStyle name="Percent 9 7 2 3 2 2" xfId="31593" xr:uid="{85F5DF83-9D92-475F-803F-A4D62AFF9D65}"/>
    <cellStyle name="Percent 9 7 2 3 3" xfId="23145" xr:uid="{5EF1FECE-07A2-4DC1-B1E5-2C32D20543F2}"/>
    <cellStyle name="Percent 9 7 2 4" xfId="10429" xr:uid="{297C7ECB-ABA4-40C8-A62A-3BDE834D6078}"/>
    <cellStyle name="Percent 9 7 2 4 2" xfId="27369" xr:uid="{54D9F82E-CEC7-4BB0-8BA0-D39429A10F95}"/>
    <cellStyle name="Percent 9 7 2 5" xfId="18921" xr:uid="{920FA70F-068E-4749-A8F4-B32B9D7FA448}"/>
    <cellStyle name="Percent 9 7 3" xfId="3035" xr:uid="{81E6EE68-FEEA-4054-A369-FF7260DFF4FE}"/>
    <cellStyle name="Percent 9 7 3 2" xfId="7261" xr:uid="{DBB30128-ADC8-4E4A-AC30-8A275A3DF7DF}"/>
    <cellStyle name="Percent 9 7 3 2 2" xfId="15709" xr:uid="{D1C40F8E-3D16-447B-82D2-3E5627028770}"/>
    <cellStyle name="Percent 9 7 3 2 2 2" xfId="32649" xr:uid="{0D509541-199A-4ADD-9C7F-A3C564E01E33}"/>
    <cellStyle name="Percent 9 7 3 2 3" xfId="24201" xr:uid="{EB143FD3-F6FF-4D03-B9B0-1FB11D5DABE8}"/>
    <cellStyle name="Percent 9 7 3 3" xfId="11485" xr:uid="{5B25D26D-6B5D-49CC-88A6-EF9B595D61B8}"/>
    <cellStyle name="Percent 9 7 3 3 2" xfId="28425" xr:uid="{7B320924-C745-4E6B-A3E5-7F035F8F7B61}"/>
    <cellStyle name="Percent 9 7 3 4" xfId="19977" xr:uid="{D0AA0D5F-815E-40F9-A2A4-29D60A487273}"/>
    <cellStyle name="Percent 9 7 4" xfId="5149" xr:uid="{677F5EE2-918F-47C8-B486-02D3D21CCDF4}"/>
    <cellStyle name="Percent 9 7 4 2" xfId="13597" xr:uid="{AEE3E2AB-3B7C-45A7-9F30-5429F1F16C65}"/>
    <cellStyle name="Percent 9 7 4 2 2" xfId="30537" xr:uid="{4D53C77C-E149-48BF-8BC7-C4506D9D2B6D}"/>
    <cellStyle name="Percent 9 7 4 3" xfId="22089" xr:uid="{B9AE8088-3C5E-4F9C-BDF9-6801D14034A3}"/>
    <cellStyle name="Percent 9 7 5" xfId="9373" xr:uid="{C55BA4E3-178B-4B4D-8E95-C2AC00451270}"/>
    <cellStyle name="Percent 9 7 5 2" xfId="26313" xr:uid="{182F6891-8CA7-465F-A95A-93872BF1F0C3}"/>
    <cellStyle name="Percent 9 7 6" xfId="17865" xr:uid="{29812BCE-C40A-4128-A872-69056886E85E}"/>
    <cellStyle name="Percent 9 8" xfId="1269" xr:uid="{66F9A848-3705-4AE7-BA83-FE363BD208C3}"/>
    <cellStyle name="Percent 9 8 2" xfId="2331" xr:uid="{19250730-DD9B-45C9-AC42-AB6FB6F68626}"/>
    <cellStyle name="Percent 9 8 2 2" xfId="4443" xr:uid="{22C8747B-5CC6-4D08-AE40-0A830F244977}"/>
    <cellStyle name="Percent 9 8 2 2 2" xfId="8669" xr:uid="{E778D9B5-4847-457B-B8DE-83BBF173A2B9}"/>
    <cellStyle name="Percent 9 8 2 2 2 2" xfId="17117" xr:uid="{F91A6912-B208-4E20-9B8A-A55D01F9F4D6}"/>
    <cellStyle name="Percent 9 8 2 2 2 2 2" xfId="34057" xr:uid="{8505DA9E-8DAD-4328-91E2-609C406694E1}"/>
    <cellStyle name="Percent 9 8 2 2 2 3" xfId="25609" xr:uid="{12842616-213F-407B-93EE-0788608EAA65}"/>
    <cellStyle name="Percent 9 8 2 2 3" xfId="12893" xr:uid="{8BC2BE40-805E-4778-BD5D-6AE39EE09EF2}"/>
    <cellStyle name="Percent 9 8 2 2 3 2" xfId="29833" xr:uid="{CCB10737-E79D-4BF0-B731-A569E183B79A}"/>
    <cellStyle name="Percent 9 8 2 2 4" xfId="21385" xr:uid="{18D8E0B3-C3FE-4247-849A-8DBF10BE3413}"/>
    <cellStyle name="Percent 9 8 2 3" xfId="6557" xr:uid="{4BBD1190-A1D2-4D84-B439-C59D6270E62D}"/>
    <cellStyle name="Percent 9 8 2 3 2" xfId="15005" xr:uid="{0F73D9B4-F543-402F-8C14-3E08A4259196}"/>
    <cellStyle name="Percent 9 8 2 3 2 2" xfId="31945" xr:uid="{79F6FFCA-09F0-4E5C-8D6E-E9AC054931D9}"/>
    <cellStyle name="Percent 9 8 2 3 3" xfId="23497" xr:uid="{78AE628A-D67E-42B8-9C21-7D8058790727}"/>
    <cellStyle name="Percent 9 8 2 4" xfId="10781" xr:uid="{FE22EAF5-125A-45E4-A0FA-023438CAC2B6}"/>
    <cellStyle name="Percent 9 8 2 4 2" xfId="27721" xr:uid="{FA31F211-CCBA-4ACC-BFFF-CF6126342EF6}"/>
    <cellStyle name="Percent 9 8 2 5" xfId="19273" xr:uid="{229C28E4-C660-49AE-AB1D-92186D566C50}"/>
    <cellStyle name="Percent 9 8 3" xfId="3387" xr:uid="{3AF9BF7B-073C-42BF-95F5-AF42F87707CE}"/>
    <cellStyle name="Percent 9 8 3 2" xfId="7613" xr:uid="{A2C7F7EA-3E5B-4FF4-B06D-3C0B26473B26}"/>
    <cellStyle name="Percent 9 8 3 2 2" xfId="16061" xr:uid="{F7859299-9BB5-4863-8D9D-9A0BEF7CFFE5}"/>
    <cellStyle name="Percent 9 8 3 2 2 2" xfId="33001" xr:uid="{30111415-4CDB-4BDC-8819-A3B31EA0FA7C}"/>
    <cellStyle name="Percent 9 8 3 2 3" xfId="24553" xr:uid="{FB0CCDC7-B0B5-47A0-864A-C9CFB5E2E151}"/>
    <cellStyle name="Percent 9 8 3 3" xfId="11837" xr:uid="{C9F77E3B-4079-4123-8A35-B7C6D45F263D}"/>
    <cellStyle name="Percent 9 8 3 3 2" xfId="28777" xr:uid="{6261AEC2-EE32-40DC-9E71-C164A4686CFB}"/>
    <cellStyle name="Percent 9 8 3 4" xfId="20329" xr:uid="{592A8179-BC74-4F6B-97AF-DF41F035D575}"/>
    <cellStyle name="Percent 9 8 4" xfId="5501" xr:uid="{A2552AF1-4FC8-4E8A-800B-7F0E13669D51}"/>
    <cellStyle name="Percent 9 8 4 2" xfId="13949" xr:uid="{5C81A3AA-984E-4D49-ADD9-97CAE3B082D2}"/>
    <cellStyle name="Percent 9 8 4 2 2" xfId="30889" xr:uid="{4B04EE37-C4AF-4582-B157-5EC2744BE3CD}"/>
    <cellStyle name="Percent 9 8 4 3" xfId="22441" xr:uid="{E63A7AF5-E933-4D4E-95E4-38AA07E94B6B}"/>
    <cellStyle name="Percent 9 8 5" xfId="9725" xr:uid="{FBEF4E1B-A057-4EFD-9F1C-55F70F46B00C}"/>
    <cellStyle name="Percent 9 8 5 2" xfId="26665" xr:uid="{32FB00CE-20B2-4AA5-9E9D-F572F3E31A85}"/>
    <cellStyle name="Percent 9 8 6" xfId="18217" xr:uid="{368418CA-0E90-4D9B-B3CD-A075CEE6C80B}"/>
    <cellStyle name="Percent 9 9" xfId="1451" xr:uid="{6E18AD61-B12D-407B-84D6-5079028C64B4}"/>
    <cellStyle name="Percent 9 9 2" xfId="2507" xr:uid="{0C51889F-7DB0-42EB-8330-E88433C64936}"/>
    <cellStyle name="Percent 9 9 2 2" xfId="4619" xr:uid="{041D20A1-4742-4190-A45C-6A8277FDA36E}"/>
    <cellStyle name="Percent 9 9 2 2 2" xfId="8845" xr:uid="{D6B55EB0-02E7-442C-8169-2719A3E792FB}"/>
    <cellStyle name="Percent 9 9 2 2 2 2" xfId="17293" xr:uid="{A604F0B8-E710-45C8-A526-D554DB80FD1A}"/>
    <cellStyle name="Percent 9 9 2 2 2 2 2" xfId="34233" xr:uid="{6EAC1FDE-E25F-425F-8797-8B613242BD81}"/>
    <cellStyle name="Percent 9 9 2 2 2 3" xfId="25785" xr:uid="{9B21E5A0-95A3-4CF1-940A-0A5DFDF470D4}"/>
    <cellStyle name="Percent 9 9 2 2 3" xfId="13069" xr:uid="{1296E56C-303A-4F30-8D75-E61C1CF046DA}"/>
    <cellStyle name="Percent 9 9 2 2 3 2" xfId="30009" xr:uid="{7DB02CAB-D81B-4211-9F7C-FB6C482E5389}"/>
    <cellStyle name="Percent 9 9 2 2 4" xfId="21561" xr:uid="{CEEE7F14-FB62-48F5-BF2A-70A0515878DE}"/>
    <cellStyle name="Percent 9 9 2 3" xfId="6733" xr:uid="{4B9486AF-0811-4EF5-922D-9C630FC40CA5}"/>
    <cellStyle name="Percent 9 9 2 3 2" xfId="15181" xr:uid="{DEFE1700-C7BC-475D-9AF5-6A12F4F4A9F1}"/>
    <cellStyle name="Percent 9 9 2 3 2 2" xfId="32121" xr:uid="{2A6F721B-D324-4F15-B5E2-F022AF828A1A}"/>
    <cellStyle name="Percent 9 9 2 3 3" xfId="23673" xr:uid="{5E6519BD-1B57-44AD-B09A-5EA5ECF1F4CE}"/>
    <cellStyle name="Percent 9 9 2 4" xfId="10957" xr:uid="{BD308B14-1037-406F-A93D-A18C1B44E8F8}"/>
    <cellStyle name="Percent 9 9 2 4 2" xfId="27897" xr:uid="{A5B2BDB1-FF7A-4039-BE6D-11972F5D57C6}"/>
    <cellStyle name="Percent 9 9 2 5" xfId="19449" xr:uid="{F318AAE7-23EE-4FC1-A60C-4D72A8CC6C74}"/>
    <cellStyle name="Percent 9 9 3" xfId="3563" xr:uid="{42517BF3-5DE0-4095-BA62-3D727FF9C8F5}"/>
    <cellStyle name="Percent 9 9 3 2" xfId="7789" xr:uid="{39DB7A56-8A4D-418B-B679-BD8A32C859A4}"/>
    <cellStyle name="Percent 9 9 3 2 2" xfId="16237" xr:uid="{CC2C0422-D715-4516-8A1E-E49A9B619BC5}"/>
    <cellStyle name="Percent 9 9 3 2 2 2" xfId="33177" xr:uid="{B5EE7205-6C96-4570-AEE8-6C3371FA92C6}"/>
    <cellStyle name="Percent 9 9 3 2 3" xfId="24729" xr:uid="{E3DD609E-6AA8-454D-A900-EA6A96571B09}"/>
    <cellStyle name="Percent 9 9 3 3" xfId="12013" xr:uid="{66FF1616-68A6-4D99-9E00-9D7B948C26AF}"/>
    <cellStyle name="Percent 9 9 3 3 2" xfId="28953" xr:uid="{C5ACDA74-0479-4FCA-9CFE-5EB370F4AC49}"/>
    <cellStyle name="Percent 9 9 3 4" xfId="20505" xr:uid="{EFCF3CB4-2270-4D33-8759-44745F0F5870}"/>
    <cellStyle name="Percent 9 9 4" xfId="5677" xr:uid="{DB664DE6-FC9E-4511-BD0C-70191D85AE12}"/>
    <cellStyle name="Percent 9 9 4 2" xfId="14125" xr:uid="{D6F319FD-FC34-4B79-97D8-6C16C488C1AD}"/>
    <cellStyle name="Percent 9 9 4 2 2" xfId="31065" xr:uid="{FE2AA882-9E97-4C35-B58F-0F5CBDDBF374}"/>
    <cellStyle name="Percent 9 9 4 3" xfId="22617" xr:uid="{79506218-188D-4EE6-AA2D-1613BD6669E7}"/>
    <cellStyle name="Percent 9 9 5" xfId="9901" xr:uid="{CCE91570-921D-473F-A1A1-E82CCE314506}"/>
    <cellStyle name="Percent 9 9 5 2" xfId="26841" xr:uid="{DC9505AA-51B1-4867-BF3F-9C41460E5AC9}"/>
    <cellStyle name="Percent 9 9 6" xfId="18393" xr:uid="{50C4C6FF-6329-4EEA-B5D0-16623076ECE9}"/>
    <cellStyle name="PrePop Currency (0)" xfId="499" xr:uid="{4E916D9A-61E9-4929-9261-CCE07280E2D4}"/>
    <cellStyle name="PrePop Currency (0) 2" xfId="500" xr:uid="{77305154-345C-4DF2-8E63-0AB009124971}"/>
    <cellStyle name="PrePop Currency (2)" xfId="501" xr:uid="{AAD9525F-1F64-4551-B634-D7990FA68378}"/>
    <cellStyle name="PrePop Currency (2) 2" xfId="502" xr:uid="{8877D8AD-9188-4CFF-8429-15606172624E}"/>
    <cellStyle name="PrePop Units (0)" xfId="503" xr:uid="{6E3644E4-9128-44C9-8A95-C74590F5B20F}"/>
    <cellStyle name="PrePop Units (0) 2" xfId="504" xr:uid="{47343A8C-D3EC-4B4C-8D59-3C58B99795DB}"/>
    <cellStyle name="PrePop Units (1)" xfId="505" xr:uid="{D5E3E1BC-96AC-4220-88E0-54CDB48FBF88}"/>
    <cellStyle name="PrePop Units (1) 2" xfId="506" xr:uid="{70277D59-9491-4D78-B2A7-73DDA2282A50}"/>
    <cellStyle name="PrePop Units (2)" xfId="507" xr:uid="{9F0802C6-70A7-4551-824D-05FD7FA864B0}"/>
    <cellStyle name="PrePop Units (2) 2" xfId="508" xr:uid="{35CEA34D-61A9-4E80-A1EC-9BCAA758BEE7}"/>
    <cellStyle name="SAPBEXaggData" xfId="509" xr:uid="{29EE2D1C-0AEF-439A-8CB7-A460F15DD003}"/>
    <cellStyle name="SAPBEXaggDataEmph" xfId="510" xr:uid="{44B9A1BF-B54A-4601-B375-660584BEDE80}"/>
    <cellStyle name="SAPBEXaggItem" xfId="511" xr:uid="{CB228625-53D5-4751-B759-905E165314CE}"/>
    <cellStyle name="SAPBEXaggItemX" xfId="512" xr:uid="{EFCF2D32-9C27-41C9-91BA-6154F14B87B9}"/>
    <cellStyle name="SAPBEXchaText" xfId="513" xr:uid="{0B4018D2-E3A9-4BC0-BCDC-C7ED70DB279F}"/>
    <cellStyle name="SAPBEXexcBad7" xfId="514" xr:uid="{1273CC65-9591-4CDF-878E-EF7B670DE1FF}"/>
    <cellStyle name="SAPBEXexcBad8" xfId="515" xr:uid="{1AD2A058-88BF-4C76-89BE-C25C28F4399D}"/>
    <cellStyle name="SAPBEXexcBad9" xfId="516" xr:uid="{C6630C88-D569-42AA-8FAE-D47C83FFD13B}"/>
    <cellStyle name="SAPBEXexcCritical4" xfId="517" xr:uid="{2ED03660-0124-4FF9-A34B-C383E61C9CDB}"/>
    <cellStyle name="SAPBEXexcCritical5" xfId="518" xr:uid="{1D8B01FC-A3CE-44EC-A6C9-51B12B25252B}"/>
    <cellStyle name="SAPBEXexcCritical6" xfId="519" xr:uid="{9197691F-0F34-4C3D-B167-1FF5DEFE70AA}"/>
    <cellStyle name="SAPBEXexcGood1" xfId="520" xr:uid="{686E7BC1-7284-4AE3-A25A-F118873A44CB}"/>
    <cellStyle name="SAPBEXexcGood2" xfId="521" xr:uid="{3C53D9AC-2F71-4B6E-98B1-0944367E0766}"/>
    <cellStyle name="SAPBEXexcGood3" xfId="522" xr:uid="{C2B34965-F23D-41C2-A1D5-C79534A4C385}"/>
    <cellStyle name="SAPBEXfilterDrill" xfId="523" xr:uid="{A38089DF-4F09-46B6-B030-BD102171B594}"/>
    <cellStyle name="SAPBEXfilterItem" xfId="524" xr:uid="{BC3F08BE-FBBF-4D23-AB6B-091F70C7516E}"/>
    <cellStyle name="SAPBEXfilterText" xfId="525" xr:uid="{101061CA-0A5C-423D-AE73-7B5DAB6786B3}"/>
    <cellStyle name="SAPBEXformats" xfId="526" xr:uid="{1E91E461-7DE1-4DA0-83F9-F1C328474618}"/>
    <cellStyle name="SAPBEXheaderItem" xfId="527" xr:uid="{86CFDC3B-045F-482C-8448-CE688A3357CB}"/>
    <cellStyle name="SAPBEXheaderText" xfId="528" xr:uid="{87C269EE-CD81-4BC5-84B8-E47B34F184B2}"/>
    <cellStyle name="SAPBEXHLevel0" xfId="529" xr:uid="{DFE95E70-6CC1-47E1-BB81-2037C7132001}"/>
    <cellStyle name="SAPBEXHLevel0 2" xfId="530" xr:uid="{28F056C7-A11C-49E1-847D-1FCDE1C04E4C}"/>
    <cellStyle name="SAPBEXHLevel0X" xfId="531" xr:uid="{F9735038-BE5C-49CB-9B27-E3C5C240D845}"/>
    <cellStyle name="SAPBEXHLevel0X 2" xfId="532" xr:uid="{3F8D29AF-DE8B-4F66-91C4-56FFD50102BF}"/>
    <cellStyle name="SAPBEXHLevel1" xfId="533" xr:uid="{285BA21D-B885-4DD0-A9F5-7249E8D3D017}"/>
    <cellStyle name="SAPBEXHLevel1 2" xfId="534" xr:uid="{9B496DBC-35F9-41E9-8B73-E6AA3FC5597F}"/>
    <cellStyle name="SAPBEXHLevel1X" xfId="535" xr:uid="{AF78998B-C46C-4F50-B7A9-F6C215F665F8}"/>
    <cellStyle name="SAPBEXHLevel1X 2" xfId="536" xr:uid="{8FA400C4-E50D-47D7-85A3-F7B5E1453B22}"/>
    <cellStyle name="SAPBEXHLevel2" xfId="537" xr:uid="{3A7F48FE-E9E2-432D-99A0-2E53D2244C4B}"/>
    <cellStyle name="SAPBEXHLevel2 2" xfId="538" xr:uid="{9EFCEEA9-F461-47C7-963B-14BBEE9A1DDB}"/>
    <cellStyle name="SAPBEXHLevel2X" xfId="539" xr:uid="{E8D15876-3A3A-4014-9BA2-B299C44A2AA1}"/>
    <cellStyle name="SAPBEXHLevel2X 2" xfId="540" xr:uid="{96081CF5-325E-459D-9958-E1C92C8AF4EA}"/>
    <cellStyle name="SAPBEXHLevel3" xfId="541" xr:uid="{B000DC4F-A660-40AC-80FD-BB3E3418C39E}"/>
    <cellStyle name="SAPBEXHLevel3 2" xfId="542" xr:uid="{71E3F876-4A3E-448B-A9DB-0AD1152EC9ED}"/>
    <cellStyle name="SAPBEXHLevel3X" xfId="543" xr:uid="{9723CEE3-70CF-4F35-BFFE-3C98B32221FC}"/>
    <cellStyle name="SAPBEXHLevel3X 2" xfId="544" xr:uid="{7F7B1924-EF3C-445C-99D4-A5583AB018B3}"/>
    <cellStyle name="SAPBEXresData" xfId="545" xr:uid="{851354F3-B322-4B43-8660-E0AB8B3B1DCF}"/>
    <cellStyle name="SAPBEXresDataEmph" xfId="546" xr:uid="{06C4892B-CE5B-45DF-B2DE-548B5AF97F60}"/>
    <cellStyle name="SAPBEXresItem" xfId="547" xr:uid="{290BD47C-B459-4CC1-AC65-13051E0B2BF3}"/>
    <cellStyle name="SAPBEXresItemX" xfId="548" xr:uid="{3120BAA5-DB15-4C9B-86DD-8E82413349FE}"/>
    <cellStyle name="SAPBEXstdData" xfId="549" xr:uid="{7F33F3D5-653D-4092-8E62-4A7B17634426}"/>
    <cellStyle name="SAPBEXstdDataEmph" xfId="550" xr:uid="{A23D5298-CCCE-4017-A0FF-EA2E8556BA4E}"/>
    <cellStyle name="SAPBEXstdItem" xfId="551" xr:uid="{11485922-A910-49CB-A3CE-F4D3CB24F2E5}"/>
    <cellStyle name="SAPBEXstdItemX" xfId="552" xr:uid="{4C29A918-5DB0-465F-834F-E684F1B79E6D}"/>
    <cellStyle name="SAPBEXtitle" xfId="553" xr:uid="{347000E0-2902-4319-BB0E-F6AE7620E813}"/>
    <cellStyle name="SAPBEXundefined" xfId="554" xr:uid="{A35913C3-DF83-4C1E-9289-E48B4AB060E0}"/>
    <cellStyle name="Standard_Anpassen der Amortisation" xfId="555" xr:uid="{CE4E7363-A43E-41CF-BE04-74BE51FD42A5}"/>
    <cellStyle name="Table Text" xfId="556" xr:uid="{DC53FF88-0DBA-4BF1-9E66-C041F3EFB7B8}"/>
    <cellStyle name="Table Text 2" xfId="557" xr:uid="{83CF4721-4D1F-470D-9F10-AA738F2D29A6}"/>
    <cellStyle name="Text Indent A" xfId="558" xr:uid="{A8C01A89-9180-4FF3-91D3-6EE09C284206}"/>
    <cellStyle name="Text Indent B" xfId="559" xr:uid="{A9E0F561-B000-4EA3-93A3-9875EE8C41E5}"/>
    <cellStyle name="Text Indent B 2" xfId="560" xr:uid="{E5E5BB79-67FD-4528-8273-D06F387AFCA5}"/>
    <cellStyle name="Text Indent C" xfId="561" xr:uid="{48D2564B-E32F-4606-9E80-B33497F52644}"/>
    <cellStyle name="Text Indent C 2" xfId="562" xr:uid="{2034B54D-51B5-4D3B-81A0-F9BF8BFAF6A5}"/>
    <cellStyle name="Title 2" xfId="563" xr:uid="{8734AD0A-FCB3-40A9-9BFE-42BD0E30E675}"/>
    <cellStyle name="Total 2" xfId="564" xr:uid="{50E6020A-7F1D-45FF-B7C5-50F5A2D65776}"/>
    <cellStyle name="Total 3" xfId="565" xr:uid="{56AC3C09-FACB-4824-8E89-3310C87CDF8A}"/>
    <cellStyle name="Währung [0]_Compiling Utility Macros" xfId="566" xr:uid="{B88628FD-3ED7-4277-B10D-3F6F0E0BD1DB}"/>
    <cellStyle name="Währung_Compiling Utility Macros" xfId="567" xr:uid="{1C50CB38-6082-4B30-8F74-0823077A6F92}"/>
    <cellStyle name="Warning Text 2" xfId="568" xr:uid="{4ABB942D-332E-4202-9F6F-7ED00FE7C41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5/Additional%20Informatio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5/Additional%20Informat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8.%20November/Table%205/Additional%20Informatio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9.%20December/Table%205/Additional%20Information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0.%20January/Table%205/Additional%20Informatio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5/Additional%20Information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2.%20March/Table%205/Additional%20Inform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5/Additional%20Informa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5/Additional%20Informat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1.%20April/Table%205/Additional%20Informat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2.%20May/Table%205/Additional%20Inform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3.%20June/Table%205/Additional%20Inform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4.%20July/Table%205/Additional%20Information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5.%20August/Table%205/Additional%20Information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6.%20September/Table%205/Additional%20Inform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F6">
            <v>2646000</v>
          </cell>
          <cell r="G6">
            <v>29806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M6">
            <v>426850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N6">
            <v>64028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O6">
            <v>399294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P6">
            <v>410251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Q6">
            <v>238940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R6">
            <v>562501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601632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97661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594230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356397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451680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J6">
            <v>581432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K6">
            <v>418995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L6">
            <v>1366350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E140D-6844-4864-9A65-834A02C50AF6}">
  <sheetPr>
    <pageSetUpPr fitToPage="1"/>
  </sheetPr>
  <dimension ref="B1:CB236"/>
  <sheetViews>
    <sheetView view="pageBreakPreview" topLeftCell="A3" zoomScale="110" zoomScaleNormal="120" zoomScaleSheetLayoutView="110" workbookViewId="0">
      <selection activeCell="G13" sqref="G13"/>
    </sheetView>
  </sheetViews>
  <sheetFormatPr defaultColWidth="3" defaultRowHeight="12.75" x14ac:dyDescent="0.25"/>
  <cols>
    <col min="1" max="1" width="0.85546875" style="9" customWidth="1"/>
    <col min="2" max="2" width="1" style="9" customWidth="1"/>
    <col min="3" max="3" width="1.28515625" style="9" customWidth="1"/>
    <col min="4" max="4" width="61" style="9" customWidth="1"/>
    <col min="5" max="5" width="0.140625" style="9" customWidth="1"/>
    <col min="6" max="6" width="5.7109375" style="9" customWidth="1"/>
    <col min="7" max="7" width="19.42578125" style="9" customWidth="1"/>
    <col min="8" max="10" width="17.7109375" style="9" hidden="1" customWidth="1"/>
    <col min="11" max="11" width="17.7109375" style="9" customWidth="1"/>
    <col min="12" max="19" width="17.7109375" style="9" hidden="1" customWidth="1"/>
    <col min="20" max="20" width="17.7109375" style="9" customWidth="1"/>
    <col min="21" max="21" width="19.7109375" style="9" customWidth="1"/>
    <col min="22" max="24" width="17.7109375" style="9" hidden="1" customWidth="1"/>
    <col min="25" max="25" width="17.7109375" style="9" customWidth="1"/>
    <col min="26" max="33" width="17.7109375" style="9" hidden="1" customWidth="1"/>
    <col min="34" max="34" width="17.7109375" style="9" customWidth="1"/>
    <col min="35" max="35" width="1.7109375" style="9" customWidth="1"/>
    <col min="36" max="36" width="14.28515625" style="12" hidden="1" customWidth="1"/>
    <col min="37" max="37" width="11.28515625" style="9" hidden="1" customWidth="1"/>
    <col min="38" max="38" width="12" style="9" hidden="1" customWidth="1"/>
    <col min="39" max="39" width="15.140625" style="20" hidden="1" customWidth="1"/>
    <col min="40" max="40" width="10.7109375" style="20" hidden="1" customWidth="1"/>
    <col min="41" max="41" width="12" style="20" hidden="1" customWidth="1"/>
    <col min="42" max="43" width="8.7109375" style="20" hidden="1" customWidth="1"/>
    <col min="44" max="44" width="8.42578125" style="20" hidden="1" customWidth="1"/>
    <col min="45" max="47" width="8.7109375" style="20" hidden="1" customWidth="1"/>
    <col min="48" max="48" width="8.7109375" style="20" customWidth="1"/>
    <col min="49" max="50" width="10.7109375" style="20" bestFit="1" customWidth="1"/>
    <col min="51" max="51" width="9.28515625" style="20" customWidth="1"/>
    <col min="52" max="52" width="7.7109375" style="20" customWidth="1"/>
    <col min="53" max="53" width="7.28515625" style="20" customWidth="1"/>
    <col min="54" max="54" width="3.7109375" style="20" customWidth="1"/>
    <col min="55" max="58" width="3.140625" style="20" customWidth="1"/>
    <col min="59" max="59" width="4" style="9" customWidth="1"/>
    <col min="60" max="60" width="3.28515625" style="9" customWidth="1"/>
    <col min="61" max="63" width="3.140625" style="9" customWidth="1"/>
    <col min="64" max="64" width="9.28515625" style="9" customWidth="1"/>
    <col min="65" max="66" width="3.140625" style="9" customWidth="1"/>
    <col min="67" max="109" width="1.7109375" style="9" customWidth="1"/>
    <col min="110" max="16384" width="3" style="9"/>
  </cols>
  <sheetData>
    <row r="1" spans="2:80" s="3" customFormat="1" hidden="1" x14ac:dyDescent="0.25">
      <c r="B1" s="752" t="s">
        <v>0</v>
      </c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4"/>
      <c r="AI1" s="1"/>
      <c r="AJ1" s="2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</row>
    <row r="2" spans="2:80" ht="13.5" hidden="1" thickBot="1" x14ac:dyDescent="0.3">
      <c r="B2" s="755" t="s">
        <v>1</v>
      </c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56"/>
      <c r="AB2" s="756"/>
      <c r="AC2" s="756"/>
      <c r="AD2" s="756"/>
      <c r="AE2" s="756"/>
      <c r="AF2" s="756"/>
      <c r="AG2" s="756"/>
      <c r="AH2" s="757"/>
      <c r="AI2" s="5"/>
      <c r="AJ2" s="6"/>
      <c r="AK2" s="7"/>
      <c r="AL2" s="7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7"/>
      <c r="BH2" s="7"/>
      <c r="BI2" s="7"/>
      <c r="BJ2" s="7"/>
      <c r="BK2" s="7"/>
      <c r="BL2" s="7"/>
    </row>
    <row r="3" spans="2:80" ht="14.25" customHeight="1" x14ac:dyDescent="0.25">
      <c r="B3" s="10"/>
      <c r="C3" s="11"/>
      <c r="F3" s="12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2:80" ht="15.75" x14ac:dyDescent="0.25">
      <c r="B4" s="15" t="s">
        <v>2</v>
      </c>
      <c r="C4" s="16"/>
      <c r="D4" s="17"/>
      <c r="E4" s="17"/>
      <c r="F4" s="18"/>
      <c r="G4" s="17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8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</row>
    <row r="5" spans="2:80" s="24" customFormat="1" x14ac:dyDescent="0.2">
      <c r="B5" s="21"/>
      <c r="C5" s="11"/>
      <c r="D5" s="11"/>
      <c r="E5" s="11"/>
      <c r="F5" s="22"/>
      <c r="G5" s="758" t="s">
        <v>3</v>
      </c>
      <c r="H5" s="759"/>
      <c r="I5" s="759"/>
      <c r="J5" s="759"/>
      <c r="K5" s="759"/>
      <c r="L5" s="759"/>
      <c r="M5" s="759"/>
      <c r="N5" s="759"/>
      <c r="O5" s="759"/>
      <c r="P5" s="759"/>
      <c r="Q5" s="759"/>
      <c r="R5" s="759"/>
      <c r="S5" s="759"/>
      <c r="T5" s="760"/>
      <c r="U5" s="758" t="s">
        <v>4</v>
      </c>
      <c r="V5" s="759"/>
      <c r="W5" s="759"/>
      <c r="X5" s="759"/>
      <c r="Y5" s="759"/>
      <c r="Z5" s="759"/>
      <c r="AA5" s="759"/>
      <c r="AB5" s="759"/>
      <c r="AC5" s="759"/>
      <c r="AD5" s="759"/>
      <c r="AE5" s="759"/>
      <c r="AF5" s="759"/>
      <c r="AG5" s="759"/>
      <c r="AH5" s="761"/>
      <c r="AI5" s="23"/>
      <c r="AJ5" s="11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</row>
    <row r="6" spans="2:80" s="24" customFormat="1" x14ac:dyDescent="0.2">
      <c r="B6" s="21"/>
      <c r="C6" s="11"/>
      <c r="D6" s="11"/>
      <c r="E6" s="11"/>
      <c r="F6" s="26"/>
      <c r="G6" s="27" t="s">
        <v>5</v>
      </c>
      <c r="H6" s="27" t="s">
        <v>6</v>
      </c>
      <c r="I6" s="28" t="s">
        <v>7</v>
      </c>
      <c r="J6" s="28" t="s">
        <v>8</v>
      </c>
      <c r="K6" s="28" t="s">
        <v>9</v>
      </c>
      <c r="L6" s="28" t="s">
        <v>10</v>
      </c>
      <c r="M6" s="28" t="s">
        <v>11</v>
      </c>
      <c r="N6" s="28" t="s">
        <v>12</v>
      </c>
      <c r="O6" s="28" t="s">
        <v>13</v>
      </c>
      <c r="P6" s="28" t="s">
        <v>14</v>
      </c>
      <c r="Q6" s="28" t="s">
        <v>15</v>
      </c>
      <c r="R6" s="28" t="s">
        <v>16</v>
      </c>
      <c r="S6" s="28" t="s">
        <v>17</v>
      </c>
      <c r="T6" s="29" t="s">
        <v>18</v>
      </c>
      <c r="U6" s="27" t="s">
        <v>19</v>
      </c>
      <c r="V6" s="27" t="s">
        <v>6</v>
      </c>
      <c r="W6" s="27" t="s">
        <v>7</v>
      </c>
      <c r="X6" s="27" t="s">
        <v>8</v>
      </c>
      <c r="Y6" s="27" t="s">
        <v>9</v>
      </c>
      <c r="Z6" s="27" t="s">
        <v>10</v>
      </c>
      <c r="AA6" s="27" t="s">
        <v>11</v>
      </c>
      <c r="AB6" s="27" t="s">
        <v>12</v>
      </c>
      <c r="AC6" s="27" t="s">
        <v>13</v>
      </c>
      <c r="AD6" s="27" t="s">
        <v>14</v>
      </c>
      <c r="AE6" s="27" t="s">
        <v>15</v>
      </c>
      <c r="AF6" s="27" t="s">
        <v>16</v>
      </c>
      <c r="AG6" s="27" t="s">
        <v>17</v>
      </c>
      <c r="AH6" s="30" t="s">
        <v>18</v>
      </c>
      <c r="AI6" s="23"/>
      <c r="AJ6" s="11"/>
      <c r="AK6" s="11"/>
      <c r="AL6" s="1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11"/>
      <c r="BH6" s="11"/>
      <c r="BI6" s="11"/>
      <c r="BJ6" s="11"/>
      <c r="BK6" s="11"/>
      <c r="BL6" s="11"/>
    </row>
    <row r="7" spans="2:80" s="24" customFormat="1" x14ac:dyDescent="0.2">
      <c r="B7" s="32" t="s">
        <v>20</v>
      </c>
      <c r="C7" s="33"/>
      <c r="D7" s="33"/>
      <c r="E7" s="33"/>
      <c r="F7" s="34" t="s">
        <v>21</v>
      </c>
      <c r="G7" s="35" t="s">
        <v>22</v>
      </c>
      <c r="H7" s="35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7"/>
      <c r="U7" s="38" t="s">
        <v>23</v>
      </c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9"/>
      <c r="AI7" s="23"/>
      <c r="AJ7" s="11"/>
      <c r="AK7" s="11"/>
      <c r="AL7" s="1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11"/>
      <c r="BH7" s="11"/>
      <c r="BI7" s="11"/>
      <c r="BJ7" s="11"/>
      <c r="BK7" s="11"/>
      <c r="BL7" s="11"/>
    </row>
    <row r="8" spans="2:80" s="24" customFormat="1" x14ac:dyDescent="0.2">
      <c r="B8" s="40"/>
      <c r="C8" s="41"/>
      <c r="D8" s="41"/>
      <c r="E8" s="41"/>
      <c r="F8" s="42"/>
      <c r="G8" s="43"/>
      <c r="H8" s="44"/>
      <c r="I8" s="44"/>
      <c r="J8" s="44"/>
      <c r="K8" s="44"/>
      <c r="L8" s="44"/>
      <c r="M8" s="45"/>
      <c r="N8" s="45"/>
      <c r="O8" s="45"/>
      <c r="P8" s="45"/>
      <c r="Q8" s="45"/>
      <c r="R8" s="45"/>
      <c r="S8" s="45"/>
      <c r="T8" s="46"/>
      <c r="U8" s="47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8"/>
      <c r="AI8" s="23"/>
      <c r="AJ8" s="49"/>
      <c r="AK8" s="749"/>
      <c r="AL8" s="749"/>
      <c r="AM8" s="749"/>
      <c r="AN8" s="749"/>
      <c r="AO8" s="749"/>
      <c r="AP8" s="749"/>
      <c r="AQ8" s="749"/>
      <c r="AR8" s="749"/>
      <c r="AS8" s="749"/>
      <c r="AT8" s="749"/>
      <c r="AU8" s="749"/>
      <c r="AV8" s="749"/>
      <c r="AW8" s="749"/>
      <c r="AX8" s="749"/>
      <c r="AY8" s="25"/>
      <c r="AZ8" s="750"/>
      <c r="BA8" s="750"/>
      <c r="BB8" s="750"/>
      <c r="BC8" s="750"/>
      <c r="BD8" s="25"/>
      <c r="BE8" s="25"/>
      <c r="BF8" s="25"/>
    </row>
    <row r="9" spans="2:80" s="24" customFormat="1" x14ac:dyDescent="0.2">
      <c r="B9" s="21" t="s">
        <v>24</v>
      </c>
      <c r="C9" s="11"/>
      <c r="F9" s="26">
        <v>1</v>
      </c>
      <c r="G9" s="44">
        <v>1588043680.6219997</v>
      </c>
      <c r="H9" s="44">
        <v>93283884.275460005</v>
      </c>
      <c r="I9" s="44">
        <v>106512134.41681997</v>
      </c>
      <c r="J9" s="44">
        <v>224189683.75835001</v>
      </c>
      <c r="K9" s="44">
        <v>86135375.092829973</v>
      </c>
      <c r="L9" s="44"/>
      <c r="M9" s="44"/>
      <c r="N9" s="44"/>
      <c r="O9" s="44"/>
      <c r="P9" s="44"/>
      <c r="Q9" s="44"/>
      <c r="R9" s="44"/>
      <c r="S9" s="44"/>
      <c r="T9" s="44">
        <v>510121077.54346001</v>
      </c>
      <c r="U9" s="50">
        <v>1561274746.6196861</v>
      </c>
      <c r="V9" s="44">
        <v>85521313.027899981</v>
      </c>
      <c r="W9" s="44">
        <v>95746534.991829976</v>
      </c>
      <c r="X9" s="44">
        <v>204272505.63388997</v>
      </c>
      <c r="Y9" s="44">
        <v>79776633.90106003</v>
      </c>
      <c r="Z9" s="44"/>
      <c r="AA9" s="44"/>
      <c r="AB9" s="44"/>
      <c r="AC9" s="44"/>
      <c r="AD9" s="44"/>
      <c r="AE9" s="44"/>
      <c r="AF9" s="44"/>
      <c r="AG9" s="44"/>
      <c r="AH9" s="51">
        <v>465316987.55467999</v>
      </c>
      <c r="AI9" s="52"/>
      <c r="AJ9" s="53">
        <v>1351672125</v>
      </c>
      <c r="AK9" s="53">
        <v>99192221</v>
      </c>
      <c r="AL9" s="54">
        <v>820711389</v>
      </c>
      <c r="AM9" s="50">
        <v>1238369459</v>
      </c>
      <c r="AN9" s="50">
        <v>83230717</v>
      </c>
      <c r="AO9" s="50">
        <v>593367722</v>
      </c>
      <c r="AP9" s="50">
        <v>-236371555.62199974</v>
      </c>
      <c r="AQ9" s="50">
        <v>99192221</v>
      </c>
      <c r="AR9" s="50">
        <v>310590311.45653999</v>
      </c>
      <c r="AS9" s="50">
        <v>-322905287.61968613</v>
      </c>
      <c r="AT9" s="50">
        <v>83230717</v>
      </c>
      <c r="AU9" s="50">
        <v>128050734.44532001</v>
      </c>
      <c r="AV9" s="50"/>
      <c r="AW9" s="50"/>
      <c r="AX9" s="50"/>
      <c r="AY9" s="50"/>
      <c r="AZ9" s="55"/>
      <c r="BA9" s="55"/>
      <c r="BB9" s="55"/>
      <c r="BC9" s="55"/>
      <c r="BD9" s="55"/>
      <c r="BE9" s="55"/>
      <c r="BF9" s="55"/>
      <c r="BG9" s="56"/>
      <c r="BH9" s="56"/>
      <c r="BI9" s="56"/>
      <c r="BJ9" s="56"/>
      <c r="BK9" s="56"/>
      <c r="BL9" s="56"/>
      <c r="BM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</row>
    <row r="10" spans="2:80" s="24" customFormat="1" x14ac:dyDescent="0.2">
      <c r="B10" s="23"/>
      <c r="F10" s="57"/>
      <c r="G10" s="58"/>
      <c r="H10" s="59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1"/>
      <c r="U10" s="62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63"/>
      <c r="AI10" s="52"/>
      <c r="AJ10" s="53"/>
      <c r="AK10" s="64"/>
      <c r="AL10" s="64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4"/>
      <c r="BH10" s="64"/>
      <c r="BI10" s="64"/>
      <c r="BJ10" s="64"/>
      <c r="BK10" s="64"/>
      <c r="BL10" s="64"/>
    </row>
    <row r="11" spans="2:80" s="24" customFormat="1" x14ac:dyDescent="0.2">
      <c r="B11" s="21" t="s">
        <v>25</v>
      </c>
      <c r="C11" s="11"/>
      <c r="F11" s="26">
        <v>2</v>
      </c>
      <c r="G11" s="44">
        <v>1975256520</v>
      </c>
      <c r="H11" s="44">
        <v>138493389.50347</v>
      </c>
      <c r="I11" s="44">
        <v>123642173.95199999</v>
      </c>
      <c r="J11" s="44">
        <v>150351395</v>
      </c>
      <c r="K11" s="44">
        <v>215658163.014</v>
      </c>
      <c r="L11" s="44"/>
      <c r="M11" s="44"/>
      <c r="N11" s="44"/>
      <c r="O11" s="44"/>
      <c r="P11" s="44"/>
      <c r="Q11" s="44"/>
      <c r="R11" s="44"/>
      <c r="S11" s="44"/>
      <c r="T11" s="44">
        <v>628145120.46947002</v>
      </c>
      <c r="U11" s="44">
        <v>1886942910.58304</v>
      </c>
      <c r="V11" s="44">
        <v>165884419.24704</v>
      </c>
      <c r="W11" s="44">
        <v>101190249</v>
      </c>
      <c r="X11" s="44">
        <v>141124693</v>
      </c>
      <c r="Y11" s="44">
        <v>213014449</v>
      </c>
      <c r="Z11" s="44">
        <v>0</v>
      </c>
      <c r="AA11" s="44">
        <v>0</v>
      </c>
      <c r="AB11" s="44">
        <v>0</v>
      </c>
      <c r="AC11" s="44">
        <v>0</v>
      </c>
      <c r="AD11" s="44">
        <v>0</v>
      </c>
      <c r="AE11" s="44">
        <v>0</v>
      </c>
      <c r="AF11" s="44">
        <v>0</v>
      </c>
      <c r="AG11" s="44">
        <v>0</v>
      </c>
      <c r="AH11" s="44">
        <v>621213810.24704003</v>
      </c>
      <c r="AI11" s="52"/>
      <c r="AJ11" s="55">
        <v>1834252150</v>
      </c>
      <c r="AK11" s="55" t="e">
        <v>#REF!</v>
      </c>
      <c r="AL11" s="55" t="e">
        <v>#REF!</v>
      </c>
      <c r="AM11" s="55" t="e">
        <v>#REF!</v>
      </c>
      <c r="AN11" s="55" t="e">
        <v>#REF!</v>
      </c>
      <c r="AO11" s="55" t="e">
        <v>#REF!</v>
      </c>
      <c r="AP11" s="55">
        <v>-141004370</v>
      </c>
      <c r="AQ11" s="55" t="e">
        <v>#REF!</v>
      </c>
      <c r="AR11" s="55" t="e">
        <v>#REF!</v>
      </c>
      <c r="AS11" s="55" t="e">
        <v>#REF!</v>
      </c>
      <c r="AT11" s="55" t="e">
        <v>#REF!</v>
      </c>
      <c r="AU11" s="55" t="e">
        <v>#REF!</v>
      </c>
      <c r="AV11" s="55"/>
      <c r="AW11" s="55"/>
      <c r="AX11" s="55"/>
      <c r="AY11" s="65"/>
      <c r="AZ11" s="65"/>
      <c r="BA11" s="65"/>
      <c r="BB11" s="65"/>
      <c r="BC11" s="65"/>
      <c r="BD11" s="65"/>
      <c r="BE11" s="65"/>
      <c r="BF11" s="65"/>
      <c r="BG11" s="64"/>
      <c r="BH11" s="64"/>
      <c r="BI11" s="64"/>
      <c r="BJ11" s="64"/>
      <c r="BK11" s="64"/>
      <c r="BL11" s="64"/>
    </row>
    <row r="12" spans="2:80" s="24" customFormat="1" x14ac:dyDescent="0.2">
      <c r="B12" s="21"/>
      <c r="C12" s="11"/>
      <c r="F12" s="26"/>
      <c r="G12" s="44"/>
      <c r="H12" s="44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50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67"/>
      <c r="AI12" s="52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65"/>
      <c r="AZ12" s="65"/>
      <c r="BA12" s="65"/>
      <c r="BB12" s="65"/>
      <c r="BC12" s="65"/>
      <c r="BD12" s="65"/>
      <c r="BE12" s="65"/>
      <c r="BF12" s="65"/>
      <c r="BG12" s="64"/>
      <c r="BH12" s="64"/>
      <c r="BI12" s="64"/>
      <c r="BJ12" s="64"/>
      <c r="BK12" s="64"/>
      <c r="BL12" s="64"/>
    </row>
    <row r="13" spans="2:80" s="24" customFormat="1" x14ac:dyDescent="0.2">
      <c r="B13" s="68"/>
      <c r="C13" s="11" t="s">
        <v>26</v>
      </c>
      <c r="F13" s="26">
        <v>2</v>
      </c>
      <c r="G13" s="69">
        <v>1057028607</v>
      </c>
      <c r="H13" s="69">
        <v>85995101</v>
      </c>
      <c r="I13" s="69">
        <v>72269046</v>
      </c>
      <c r="J13" s="69">
        <v>73372195</v>
      </c>
      <c r="K13" s="69">
        <v>120451030</v>
      </c>
      <c r="L13" s="69"/>
      <c r="M13" s="69"/>
      <c r="N13" s="69"/>
      <c r="O13" s="69"/>
      <c r="P13" s="69"/>
      <c r="Q13" s="69"/>
      <c r="R13" s="69"/>
      <c r="S13" s="69"/>
      <c r="T13" s="51">
        <v>352087372</v>
      </c>
      <c r="U13" s="70">
        <v>1013244492</v>
      </c>
      <c r="V13" s="69">
        <v>116698071</v>
      </c>
      <c r="W13" s="69">
        <v>53776623</v>
      </c>
      <c r="X13" s="69">
        <v>67735900</v>
      </c>
      <c r="Y13" s="69">
        <v>127199781</v>
      </c>
      <c r="Z13" s="69"/>
      <c r="AA13" s="69"/>
      <c r="AB13" s="69"/>
      <c r="AC13" s="69"/>
      <c r="AD13" s="69"/>
      <c r="AE13" s="69"/>
      <c r="AF13" s="69"/>
      <c r="AG13" s="69"/>
      <c r="AH13" s="71">
        <v>365410375</v>
      </c>
      <c r="AI13" s="52"/>
      <c r="AJ13" s="55" t="e">
        <v>#REF!</v>
      </c>
      <c r="AK13" s="55" t="e">
        <v>#REF!</v>
      </c>
      <c r="AL13" s="55" t="e">
        <v>#REF!</v>
      </c>
      <c r="AM13" s="55" t="e">
        <v>#REF!</v>
      </c>
      <c r="AN13" s="55" t="e">
        <v>#REF!</v>
      </c>
      <c r="AO13" s="55" t="e">
        <v>#REF!</v>
      </c>
      <c r="AP13" s="55" t="e">
        <v>#REF!</v>
      </c>
      <c r="AQ13" s="55" t="e">
        <v>#REF!</v>
      </c>
      <c r="AR13" s="55" t="e">
        <v>#REF!</v>
      </c>
      <c r="AS13" s="55" t="e">
        <v>#REF!</v>
      </c>
      <c r="AT13" s="55" t="e">
        <v>#REF!</v>
      </c>
      <c r="AU13" s="55" t="e">
        <v>#REF!</v>
      </c>
      <c r="AV13" s="55"/>
      <c r="AW13" s="55"/>
      <c r="AX13" s="55"/>
      <c r="AY13" s="65"/>
      <c r="AZ13" s="65"/>
      <c r="BA13" s="65"/>
      <c r="BB13" s="65"/>
      <c r="BC13" s="65"/>
      <c r="BD13" s="65"/>
      <c r="BE13" s="65"/>
      <c r="BF13" s="65"/>
      <c r="BG13" s="64"/>
      <c r="BH13" s="64"/>
      <c r="BI13" s="64"/>
      <c r="BJ13" s="64"/>
      <c r="BK13" s="64"/>
      <c r="BL13" s="64"/>
    </row>
    <row r="14" spans="2:80" s="24" customFormat="1" x14ac:dyDescent="0.2">
      <c r="B14" s="21"/>
      <c r="C14" s="11"/>
      <c r="F14" s="26"/>
      <c r="G14" s="44"/>
      <c r="H14" s="44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50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67"/>
      <c r="AI14" s="52"/>
      <c r="AJ14" s="5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4"/>
      <c r="BH14" s="64"/>
      <c r="BI14" s="64"/>
      <c r="BJ14" s="64"/>
      <c r="BK14" s="64"/>
      <c r="BL14" s="64"/>
    </row>
    <row r="15" spans="2:80" s="24" customFormat="1" x14ac:dyDescent="0.2">
      <c r="B15" s="68"/>
      <c r="C15" s="11" t="s">
        <v>27</v>
      </c>
      <c r="F15" s="26">
        <v>2</v>
      </c>
      <c r="G15" s="69">
        <v>902658438</v>
      </c>
      <c r="H15" s="69">
        <v>52498288.503470004</v>
      </c>
      <c r="I15" s="69">
        <v>51373127.952</v>
      </c>
      <c r="J15" s="69">
        <v>76979200</v>
      </c>
      <c r="K15" s="69">
        <v>95207133.013999999</v>
      </c>
      <c r="L15" s="69"/>
      <c r="M15" s="69"/>
      <c r="N15" s="69"/>
      <c r="O15" s="69"/>
      <c r="P15" s="69"/>
      <c r="Q15" s="69"/>
      <c r="R15" s="69"/>
      <c r="S15" s="69"/>
      <c r="T15" s="69">
        <v>276057748.46947002</v>
      </c>
      <c r="U15" s="69">
        <v>873698418.58304</v>
      </c>
      <c r="V15" s="72">
        <v>49186348.247040004</v>
      </c>
      <c r="W15" s="51">
        <v>47413626</v>
      </c>
      <c r="X15" s="69">
        <v>73388793</v>
      </c>
      <c r="Y15" s="69">
        <v>85814668</v>
      </c>
      <c r="Z15" s="69">
        <v>0</v>
      </c>
      <c r="AA15" s="69">
        <v>0</v>
      </c>
      <c r="AB15" s="69">
        <v>0</v>
      </c>
      <c r="AC15" s="69">
        <v>0</v>
      </c>
      <c r="AD15" s="69">
        <v>0</v>
      </c>
      <c r="AE15" s="69">
        <v>0</v>
      </c>
      <c r="AF15" s="69">
        <v>0</v>
      </c>
      <c r="AG15" s="69">
        <v>0</v>
      </c>
      <c r="AH15" s="72">
        <v>255803435.24704</v>
      </c>
      <c r="AI15" s="70"/>
      <c r="AJ15" s="50" t="e">
        <v>#REF!</v>
      </c>
      <c r="AK15" s="55" t="e">
        <v>#REF!</v>
      </c>
      <c r="AL15" s="55" t="e">
        <v>#REF!</v>
      </c>
      <c r="AM15" s="55" t="e">
        <v>#REF!</v>
      </c>
      <c r="AN15" s="55" t="e">
        <v>#REF!</v>
      </c>
      <c r="AO15" s="55" t="e">
        <v>#REF!</v>
      </c>
      <c r="AP15" s="55" t="e">
        <v>#REF!</v>
      </c>
      <c r="AQ15" s="55" t="e">
        <v>#REF!</v>
      </c>
      <c r="AR15" s="55" t="e">
        <v>#REF!</v>
      </c>
      <c r="AS15" s="55">
        <v>0</v>
      </c>
      <c r="AT15" s="55" t="e">
        <v>#REF!</v>
      </c>
      <c r="AU15" s="55" t="e">
        <v>#REF!</v>
      </c>
      <c r="AV15" s="55"/>
      <c r="AW15" s="55"/>
      <c r="AX15" s="55"/>
      <c r="AY15" s="65"/>
      <c r="AZ15" s="65"/>
      <c r="BA15" s="65"/>
      <c r="BB15" s="65"/>
      <c r="BC15" s="65"/>
      <c r="BD15" s="65"/>
      <c r="BE15" s="65"/>
      <c r="BF15" s="65"/>
      <c r="BG15" s="64"/>
      <c r="BH15" s="64"/>
      <c r="BI15" s="64"/>
      <c r="BJ15" s="64"/>
      <c r="BK15" s="64"/>
      <c r="BL15" s="64"/>
    </row>
    <row r="16" spans="2:80" s="74" customFormat="1" x14ac:dyDescent="0.2">
      <c r="B16" s="68"/>
      <c r="C16" s="73"/>
      <c r="D16" s="74" t="s">
        <v>28</v>
      </c>
      <c r="F16" s="75"/>
      <c r="G16" s="76">
        <v>301806272</v>
      </c>
      <c r="H16" s="76">
        <v>3383917.5034699999</v>
      </c>
      <c r="I16" s="77">
        <v>2612522.952</v>
      </c>
      <c r="J16" s="77">
        <v>29876720</v>
      </c>
      <c r="K16" s="77">
        <v>46420658.013999999</v>
      </c>
      <c r="L16" s="77"/>
      <c r="M16" s="77"/>
      <c r="N16" s="77"/>
      <c r="O16" s="77"/>
      <c r="P16" s="77"/>
      <c r="Q16" s="77"/>
      <c r="R16" s="77"/>
      <c r="S16" s="77"/>
      <c r="T16" s="77">
        <v>82293817.469469994</v>
      </c>
      <c r="U16" s="76">
        <v>268071597.58304003</v>
      </c>
      <c r="V16" s="76">
        <v>3056138.2470400003</v>
      </c>
      <c r="W16" s="76">
        <v>1776922</v>
      </c>
      <c r="X16" s="76">
        <v>27683786</v>
      </c>
      <c r="Y16" s="76">
        <v>40164311</v>
      </c>
      <c r="Z16" s="76"/>
      <c r="AA16" s="76"/>
      <c r="AB16" s="76"/>
      <c r="AC16" s="76"/>
      <c r="AD16" s="76"/>
      <c r="AE16" s="76"/>
      <c r="AF16" s="76"/>
      <c r="AG16" s="76"/>
      <c r="AH16" s="78">
        <v>72681157.247040004</v>
      </c>
      <c r="AI16" s="79"/>
      <c r="AJ16" s="80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2"/>
      <c r="BH16" s="82"/>
      <c r="BI16" s="82"/>
      <c r="BJ16" s="82"/>
      <c r="BK16" s="82"/>
      <c r="BL16" s="82"/>
    </row>
    <row r="17" spans="2:64" s="74" customFormat="1" x14ac:dyDescent="0.2">
      <c r="B17" s="68"/>
      <c r="C17" s="73"/>
      <c r="D17" s="74" t="s">
        <v>29</v>
      </c>
      <c r="F17" s="75"/>
      <c r="G17" s="76">
        <v>560756789</v>
      </c>
      <c r="H17" s="76">
        <v>46729733</v>
      </c>
      <c r="I17" s="77">
        <v>46729733</v>
      </c>
      <c r="J17" s="77">
        <v>46729733</v>
      </c>
      <c r="K17" s="77">
        <v>46729733</v>
      </c>
      <c r="L17" s="77"/>
      <c r="M17" s="77"/>
      <c r="N17" s="77"/>
      <c r="O17" s="77"/>
      <c r="P17" s="77"/>
      <c r="Q17" s="77"/>
      <c r="R17" s="77"/>
      <c r="S17" s="77"/>
      <c r="T17" s="77">
        <v>186918932</v>
      </c>
      <c r="U17" s="78">
        <v>544834911</v>
      </c>
      <c r="V17" s="76">
        <v>43640529</v>
      </c>
      <c r="W17" s="76">
        <v>43640529</v>
      </c>
      <c r="X17" s="76">
        <v>43640529</v>
      </c>
      <c r="Y17" s="76">
        <v>43640529</v>
      </c>
      <c r="Z17" s="76"/>
      <c r="AA17" s="76"/>
      <c r="AB17" s="76"/>
      <c r="AC17" s="76"/>
      <c r="AD17" s="76"/>
      <c r="AE17" s="76"/>
      <c r="AF17" s="76"/>
      <c r="AG17" s="76"/>
      <c r="AH17" s="83">
        <v>174562116</v>
      </c>
      <c r="AI17" s="79"/>
      <c r="AJ17" s="80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2"/>
      <c r="BH17" s="82"/>
      <c r="BI17" s="82"/>
      <c r="BJ17" s="82"/>
      <c r="BK17" s="82"/>
      <c r="BL17" s="82"/>
    </row>
    <row r="18" spans="2:64" s="74" customFormat="1" x14ac:dyDescent="0.2">
      <c r="B18" s="68"/>
      <c r="C18" s="73"/>
      <c r="D18" s="74" t="s">
        <v>30</v>
      </c>
      <c r="F18" s="75"/>
      <c r="G18" s="76">
        <v>15334823</v>
      </c>
      <c r="H18" s="76">
        <v>0</v>
      </c>
      <c r="I18" s="77">
        <v>0</v>
      </c>
      <c r="J18" s="77">
        <v>0</v>
      </c>
      <c r="K18" s="77">
        <v>0</v>
      </c>
      <c r="L18" s="77"/>
      <c r="M18" s="77"/>
      <c r="N18" s="77"/>
      <c r="O18" s="77"/>
      <c r="P18" s="77"/>
      <c r="Q18" s="77"/>
      <c r="R18" s="77"/>
      <c r="S18" s="77"/>
      <c r="T18" s="77">
        <v>0</v>
      </c>
      <c r="U18" s="78">
        <v>14617279</v>
      </c>
      <c r="V18" s="76">
        <v>0</v>
      </c>
      <c r="W18" s="76">
        <v>0</v>
      </c>
      <c r="X18" s="76">
        <v>0</v>
      </c>
      <c r="Y18" s="76">
        <v>0</v>
      </c>
      <c r="Z18" s="76"/>
      <c r="AA18" s="76"/>
      <c r="AB18" s="76"/>
      <c r="AC18" s="76"/>
      <c r="AD18" s="76"/>
      <c r="AE18" s="76"/>
      <c r="AF18" s="76"/>
      <c r="AG18" s="76"/>
      <c r="AH18" s="83">
        <v>0</v>
      </c>
      <c r="AI18" s="79"/>
      <c r="AJ18" s="80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2"/>
      <c r="BH18" s="82"/>
      <c r="BI18" s="82"/>
      <c r="BJ18" s="82"/>
      <c r="BK18" s="82"/>
      <c r="BL18" s="82"/>
    </row>
    <row r="19" spans="2:64" s="74" customFormat="1" x14ac:dyDescent="0.2">
      <c r="B19" s="68"/>
      <c r="C19" s="73"/>
      <c r="D19" s="74" t="s">
        <v>31</v>
      </c>
      <c r="F19" s="75"/>
      <c r="G19" s="76">
        <v>20619315</v>
      </c>
      <c r="H19" s="76">
        <v>1894466</v>
      </c>
      <c r="I19" s="77">
        <v>1656276</v>
      </c>
      <c r="J19" s="77">
        <v>340</v>
      </c>
      <c r="K19" s="77">
        <v>1612402</v>
      </c>
      <c r="L19" s="77"/>
      <c r="M19" s="77"/>
      <c r="N19" s="77"/>
      <c r="O19" s="77"/>
      <c r="P19" s="77"/>
      <c r="Q19" s="77"/>
      <c r="R19" s="77"/>
      <c r="S19" s="77"/>
      <c r="T19" s="77">
        <v>5163484</v>
      </c>
      <c r="U19" s="78">
        <v>19011609</v>
      </c>
      <c r="V19" s="76">
        <v>1616206</v>
      </c>
      <c r="W19" s="76">
        <v>1478092</v>
      </c>
      <c r="X19" s="76">
        <v>1397748</v>
      </c>
      <c r="Y19" s="76">
        <v>1581888</v>
      </c>
      <c r="Z19" s="76"/>
      <c r="AA19" s="76"/>
      <c r="AB19" s="76"/>
      <c r="AC19" s="76"/>
      <c r="AD19" s="76"/>
      <c r="AE19" s="76"/>
      <c r="AF19" s="76"/>
      <c r="AG19" s="76"/>
      <c r="AH19" s="83">
        <v>6073934</v>
      </c>
      <c r="AI19" s="79"/>
      <c r="AJ19" s="80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2"/>
      <c r="BH19" s="82"/>
      <c r="BI19" s="82"/>
      <c r="BJ19" s="82"/>
      <c r="BK19" s="82"/>
      <c r="BL19" s="82"/>
    </row>
    <row r="20" spans="2:64" s="74" customFormat="1" x14ac:dyDescent="0.2">
      <c r="B20" s="68"/>
      <c r="C20" s="73"/>
      <c r="D20" s="74" t="s">
        <v>32</v>
      </c>
      <c r="F20" s="75"/>
      <c r="G20" s="76">
        <v>4141239</v>
      </c>
      <c r="H20" s="76">
        <v>490172</v>
      </c>
      <c r="I20" s="77">
        <v>374596</v>
      </c>
      <c r="J20" s="77">
        <v>372407</v>
      </c>
      <c r="K20" s="77">
        <v>439148</v>
      </c>
      <c r="L20" s="77"/>
      <c r="M20" s="77"/>
      <c r="N20" s="77"/>
      <c r="O20" s="77"/>
      <c r="P20" s="77"/>
      <c r="Q20" s="77"/>
      <c r="R20" s="77"/>
      <c r="S20" s="77"/>
      <c r="T20" s="77">
        <v>1676323</v>
      </c>
      <c r="U20" s="78">
        <v>6032136</v>
      </c>
      <c r="V20" s="76">
        <v>873475</v>
      </c>
      <c r="W20" s="76">
        <v>518083</v>
      </c>
      <c r="X20" s="76">
        <v>621730</v>
      </c>
      <c r="Y20" s="76">
        <v>427940</v>
      </c>
      <c r="Z20" s="76"/>
      <c r="AA20" s="76"/>
      <c r="AB20" s="76"/>
      <c r="AC20" s="76"/>
      <c r="AD20" s="76"/>
      <c r="AE20" s="76"/>
      <c r="AF20" s="76"/>
      <c r="AG20" s="76"/>
      <c r="AH20" s="83">
        <v>2441228</v>
      </c>
      <c r="AI20" s="79"/>
      <c r="AJ20" s="80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2"/>
      <c r="BH20" s="82"/>
      <c r="BI20" s="82"/>
      <c r="BJ20" s="82"/>
      <c r="BK20" s="82"/>
      <c r="BL20" s="82"/>
    </row>
    <row r="21" spans="2:64" s="24" customFormat="1" x14ac:dyDescent="0.2">
      <c r="B21" s="68"/>
      <c r="C21" s="11"/>
      <c r="D21" s="74" t="s">
        <v>49</v>
      </c>
      <c r="E21" s="74"/>
      <c r="F21" s="26"/>
      <c r="G21" s="76"/>
      <c r="H21" s="76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8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83"/>
      <c r="AI21" s="52"/>
      <c r="AJ21" s="5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4"/>
      <c r="BH21" s="64"/>
      <c r="BI21" s="64"/>
      <c r="BJ21" s="64"/>
      <c r="BK21" s="64"/>
      <c r="BL21" s="64"/>
    </row>
    <row r="22" spans="2:64" s="85" customFormat="1" x14ac:dyDescent="0.2">
      <c r="B22" s="84"/>
      <c r="D22" s="86" t="s">
        <v>33</v>
      </c>
      <c r="F22" s="87"/>
      <c r="G22" s="88">
        <v>0</v>
      </c>
      <c r="H22" s="88">
        <v>0</v>
      </c>
      <c r="I22" s="88">
        <v>0</v>
      </c>
      <c r="J22" s="88">
        <v>0</v>
      </c>
      <c r="K22" s="88">
        <v>5192</v>
      </c>
      <c r="L22" s="88"/>
      <c r="M22" s="88"/>
      <c r="N22" s="88"/>
      <c r="O22" s="88"/>
      <c r="P22" s="88"/>
      <c r="Q22" s="88"/>
      <c r="R22" s="88"/>
      <c r="S22" s="88"/>
      <c r="T22" s="88">
        <v>5192</v>
      </c>
      <c r="U22" s="88">
        <v>3030886</v>
      </c>
      <c r="V22" s="88">
        <v>0</v>
      </c>
      <c r="W22" s="88">
        <v>0</v>
      </c>
      <c r="X22" s="88">
        <v>45000</v>
      </c>
      <c r="Y22" s="88">
        <v>0</v>
      </c>
      <c r="Z22" s="88"/>
      <c r="AA22" s="88"/>
      <c r="AB22" s="88"/>
      <c r="AC22" s="88"/>
      <c r="AD22" s="88"/>
      <c r="AE22" s="88"/>
      <c r="AF22" s="88"/>
      <c r="AG22" s="88"/>
      <c r="AH22" s="88">
        <v>45000</v>
      </c>
      <c r="AI22" s="89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</row>
    <row r="23" spans="2:64" s="74" customFormat="1" x14ac:dyDescent="0.2">
      <c r="B23" s="91"/>
      <c r="D23" s="92" t="s">
        <v>50</v>
      </c>
      <c r="F23" s="93"/>
      <c r="G23" s="76">
        <v>0</v>
      </c>
      <c r="H23" s="76">
        <v>0</v>
      </c>
      <c r="I23" s="77">
        <v>0</v>
      </c>
      <c r="J23" s="77">
        <v>0</v>
      </c>
      <c r="K23" s="77">
        <v>5192</v>
      </c>
      <c r="L23" s="78"/>
      <c r="M23" s="76"/>
      <c r="N23" s="77"/>
      <c r="O23" s="77"/>
      <c r="P23" s="77"/>
      <c r="Q23" s="77"/>
      <c r="R23" s="77"/>
      <c r="S23" s="77"/>
      <c r="T23" s="76">
        <v>5192</v>
      </c>
      <c r="U23" s="78">
        <v>3030886</v>
      </c>
      <c r="V23" s="76">
        <v>0</v>
      </c>
      <c r="W23" s="76">
        <v>0</v>
      </c>
      <c r="X23" s="76">
        <v>0</v>
      </c>
      <c r="Y23" s="76">
        <v>0</v>
      </c>
      <c r="Z23" s="76"/>
      <c r="AA23" s="76"/>
      <c r="AB23" s="76"/>
      <c r="AC23" s="76"/>
      <c r="AD23" s="76"/>
      <c r="AE23" s="76"/>
      <c r="AF23" s="76"/>
      <c r="AG23" s="76"/>
      <c r="AH23" s="88">
        <v>0</v>
      </c>
      <c r="AI23" s="79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2"/>
      <c r="BH23" s="82"/>
      <c r="BI23" s="82"/>
      <c r="BJ23" s="82"/>
      <c r="BK23" s="82"/>
      <c r="BL23" s="82"/>
    </row>
    <row r="24" spans="2:64" s="74" customFormat="1" x14ac:dyDescent="0.2">
      <c r="B24" s="91"/>
      <c r="D24" s="94" t="s">
        <v>34</v>
      </c>
      <c r="F24" s="93"/>
      <c r="G24" s="76">
        <v>0</v>
      </c>
      <c r="H24" s="76"/>
      <c r="I24" s="77">
        <v>0</v>
      </c>
      <c r="J24" s="77">
        <v>0</v>
      </c>
      <c r="K24" s="77">
        <v>0</v>
      </c>
      <c r="L24" s="78"/>
      <c r="M24" s="76"/>
      <c r="N24" s="77"/>
      <c r="O24" s="77"/>
      <c r="P24" s="77"/>
      <c r="Q24" s="77"/>
      <c r="R24" s="77"/>
      <c r="S24" s="77"/>
      <c r="T24" s="76">
        <v>0</v>
      </c>
      <c r="U24" s="78">
        <v>0</v>
      </c>
      <c r="V24" s="76"/>
      <c r="W24" s="76">
        <v>0</v>
      </c>
      <c r="X24" s="76">
        <v>45000</v>
      </c>
      <c r="Y24" s="76">
        <v>0</v>
      </c>
      <c r="Z24" s="76"/>
      <c r="AA24" s="76"/>
      <c r="AB24" s="76"/>
      <c r="AC24" s="76"/>
      <c r="AD24" s="76"/>
      <c r="AE24" s="76"/>
      <c r="AF24" s="76"/>
      <c r="AG24" s="76"/>
      <c r="AH24" s="95">
        <v>45000</v>
      </c>
      <c r="AI24" s="79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2"/>
      <c r="BH24" s="82"/>
      <c r="BI24" s="82"/>
      <c r="BJ24" s="82"/>
      <c r="BK24" s="82"/>
      <c r="BL24" s="82"/>
    </row>
    <row r="25" spans="2:64" s="24" customFormat="1" ht="13.15" customHeight="1" x14ac:dyDescent="0.2">
      <c r="B25" s="23"/>
      <c r="C25" s="85" t="s">
        <v>51</v>
      </c>
      <c r="D25" s="74"/>
      <c r="F25" s="57"/>
      <c r="G25" s="96">
        <v>0</v>
      </c>
      <c r="H25" s="76">
        <v>0</v>
      </c>
      <c r="I25" s="96">
        <v>0</v>
      </c>
      <c r="J25" s="96">
        <v>0</v>
      </c>
      <c r="K25" s="96">
        <v>0</v>
      </c>
      <c r="L25" s="96"/>
      <c r="M25" s="96"/>
      <c r="N25" s="96"/>
      <c r="O25" s="96"/>
      <c r="P25" s="96"/>
      <c r="Q25" s="96"/>
      <c r="R25" s="96"/>
      <c r="S25" s="96"/>
      <c r="T25" s="96">
        <v>0</v>
      </c>
      <c r="U25" s="96">
        <v>7100000</v>
      </c>
      <c r="V25" s="96">
        <v>0</v>
      </c>
      <c r="W25" s="96">
        <v>0</v>
      </c>
      <c r="X25" s="96">
        <v>0</v>
      </c>
      <c r="Y25" s="96">
        <v>0</v>
      </c>
      <c r="Z25" s="96"/>
      <c r="AA25" s="96"/>
      <c r="AB25" s="96"/>
      <c r="AC25" s="96"/>
      <c r="AD25" s="96"/>
      <c r="AE25" s="96"/>
      <c r="AF25" s="96"/>
      <c r="AG25" s="96"/>
      <c r="AH25" s="96">
        <v>0</v>
      </c>
      <c r="AI25" s="52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4"/>
      <c r="BH25" s="64"/>
      <c r="BI25" s="64"/>
      <c r="BJ25" s="64"/>
      <c r="BK25" s="64"/>
      <c r="BL25" s="64"/>
    </row>
    <row r="26" spans="2:64" s="74" customFormat="1" x14ac:dyDescent="0.2">
      <c r="B26" s="91"/>
      <c r="D26" s="92" t="s">
        <v>35</v>
      </c>
      <c r="F26" s="93"/>
      <c r="G26" s="76">
        <v>0</v>
      </c>
      <c r="H26" s="76">
        <v>0</v>
      </c>
      <c r="I26" s="76">
        <v>0</v>
      </c>
      <c r="J26" s="76">
        <v>0</v>
      </c>
      <c r="K26" s="76">
        <v>0</v>
      </c>
      <c r="L26" s="76"/>
      <c r="M26" s="76"/>
      <c r="N26" s="76"/>
      <c r="O26" s="76"/>
      <c r="P26" s="76"/>
      <c r="Q26" s="76"/>
      <c r="R26" s="77"/>
      <c r="S26" s="77"/>
      <c r="T26" s="77">
        <v>0</v>
      </c>
      <c r="U26" s="78">
        <v>7100000</v>
      </c>
      <c r="V26" s="76">
        <v>0</v>
      </c>
      <c r="W26" s="76">
        <v>0</v>
      </c>
      <c r="X26" s="76">
        <v>0</v>
      </c>
      <c r="Y26" s="76">
        <v>0</v>
      </c>
      <c r="Z26" s="76"/>
      <c r="AA26" s="76"/>
      <c r="AB26" s="76"/>
      <c r="AC26" s="76"/>
      <c r="AD26" s="76"/>
      <c r="AE26" s="76"/>
      <c r="AF26" s="76"/>
      <c r="AG26" s="76"/>
      <c r="AH26" s="97">
        <v>0</v>
      </c>
      <c r="AI26" s="79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2"/>
      <c r="BH26" s="82"/>
      <c r="BI26" s="82"/>
      <c r="BJ26" s="82"/>
      <c r="BK26" s="82"/>
      <c r="BL26" s="82"/>
    </row>
    <row r="27" spans="2:64" s="24" customFormat="1" x14ac:dyDescent="0.2">
      <c r="B27" s="21"/>
      <c r="D27" s="24" t="s">
        <v>36</v>
      </c>
      <c r="F27" s="26"/>
      <c r="G27" s="96">
        <v>0</v>
      </c>
      <c r="H27" s="96">
        <v>0</v>
      </c>
      <c r="I27" s="96">
        <v>0</v>
      </c>
      <c r="J27" s="96">
        <v>0</v>
      </c>
      <c r="K27" s="96">
        <v>0</v>
      </c>
      <c r="L27" s="96"/>
      <c r="M27" s="96"/>
      <c r="N27" s="96"/>
      <c r="O27" s="96"/>
      <c r="P27" s="96"/>
      <c r="Q27" s="96"/>
      <c r="R27" s="96"/>
      <c r="S27" s="96"/>
      <c r="T27" s="96">
        <v>0</v>
      </c>
      <c r="U27" s="96">
        <v>11000000</v>
      </c>
      <c r="V27" s="96">
        <v>0</v>
      </c>
      <c r="W27" s="96">
        <v>0</v>
      </c>
      <c r="X27" s="96">
        <v>0</v>
      </c>
      <c r="Y27" s="96">
        <v>0</v>
      </c>
      <c r="Z27" s="96"/>
      <c r="AA27" s="96"/>
      <c r="AB27" s="96"/>
      <c r="AC27" s="96"/>
      <c r="AD27" s="96"/>
      <c r="AE27" s="96"/>
      <c r="AF27" s="96"/>
      <c r="AG27" s="96"/>
      <c r="AH27" s="96">
        <v>0</v>
      </c>
      <c r="AI27" s="52"/>
      <c r="AJ27" s="5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4"/>
      <c r="BH27" s="64"/>
      <c r="BI27" s="64"/>
      <c r="BJ27" s="64"/>
      <c r="BK27" s="64"/>
      <c r="BL27" s="64"/>
    </row>
    <row r="28" spans="2:64" s="74" customFormat="1" x14ac:dyDescent="0.2">
      <c r="B28" s="68"/>
      <c r="D28" s="92" t="s">
        <v>35</v>
      </c>
      <c r="F28" s="75"/>
      <c r="G28" s="76">
        <v>0</v>
      </c>
      <c r="H28" s="76">
        <v>0</v>
      </c>
      <c r="I28" s="77">
        <v>0</v>
      </c>
      <c r="J28" s="77">
        <v>0</v>
      </c>
      <c r="K28" s="77">
        <v>0</v>
      </c>
      <c r="L28" s="77"/>
      <c r="M28" s="77"/>
      <c r="N28" s="77"/>
      <c r="O28" s="77"/>
      <c r="P28" s="77"/>
      <c r="Q28" s="77"/>
      <c r="R28" s="77"/>
      <c r="S28" s="77"/>
      <c r="T28" s="77">
        <v>0</v>
      </c>
      <c r="U28" s="78">
        <v>11000000</v>
      </c>
      <c r="V28" s="76">
        <v>0</v>
      </c>
      <c r="W28" s="76">
        <v>0</v>
      </c>
      <c r="X28" s="76">
        <v>0</v>
      </c>
      <c r="Y28" s="76">
        <v>0</v>
      </c>
      <c r="Z28" s="76"/>
      <c r="AA28" s="76"/>
      <c r="AB28" s="76"/>
      <c r="AC28" s="76"/>
      <c r="AD28" s="76"/>
      <c r="AE28" s="76"/>
      <c r="AF28" s="76"/>
      <c r="AG28" s="76"/>
      <c r="AH28" s="97">
        <v>0</v>
      </c>
      <c r="AI28" s="79"/>
      <c r="AJ28" s="80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2"/>
      <c r="BH28" s="82"/>
      <c r="BI28" s="82"/>
      <c r="BJ28" s="82"/>
      <c r="BK28" s="82"/>
      <c r="BL28" s="82"/>
    </row>
    <row r="29" spans="2:64" s="74" customFormat="1" x14ac:dyDescent="0.2">
      <c r="B29" s="98"/>
      <c r="C29" s="99" t="s">
        <v>52</v>
      </c>
      <c r="D29" s="92"/>
      <c r="F29" s="75"/>
      <c r="G29" s="96">
        <v>1372123</v>
      </c>
      <c r="H29" s="76">
        <v>0</v>
      </c>
      <c r="I29" s="77">
        <v>0</v>
      </c>
      <c r="J29" s="77">
        <v>0</v>
      </c>
      <c r="K29" s="77">
        <v>0</v>
      </c>
      <c r="L29" s="77"/>
      <c r="M29" s="77"/>
      <c r="N29" s="77"/>
      <c r="O29" s="77"/>
      <c r="P29" s="77"/>
      <c r="Q29" s="77"/>
      <c r="R29" s="77"/>
      <c r="S29" s="77"/>
      <c r="T29" s="77">
        <v>0</v>
      </c>
      <c r="U29" s="78">
        <v>0</v>
      </c>
      <c r="V29" s="76">
        <v>0</v>
      </c>
      <c r="W29" s="76">
        <v>0</v>
      </c>
      <c r="X29" s="76">
        <v>0</v>
      </c>
      <c r="Y29" s="76">
        <v>0</v>
      </c>
      <c r="Z29" s="76"/>
      <c r="AA29" s="76"/>
      <c r="AB29" s="76"/>
      <c r="AC29" s="76"/>
      <c r="AD29" s="76"/>
      <c r="AE29" s="76"/>
      <c r="AF29" s="76"/>
      <c r="AG29" s="76"/>
      <c r="AH29" s="97">
        <v>0</v>
      </c>
      <c r="AI29" s="79"/>
      <c r="AJ29" s="80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2"/>
      <c r="BH29" s="82"/>
      <c r="BI29" s="82"/>
      <c r="BJ29" s="82"/>
      <c r="BK29" s="82"/>
      <c r="BL29" s="82"/>
    </row>
    <row r="30" spans="2:64" s="11" customFormat="1" x14ac:dyDescent="0.2">
      <c r="B30" s="68"/>
      <c r="C30" s="99" t="s">
        <v>53</v>
      </c>
      <c r="F30" s="26"/>
      <c r="G30" s="96">
        <v>4197352</v>
      </c>
      <c r="H30" s="96">
        <v>0</v>
      </c>
      <c r="I30" s="100">
        <v>0</v>
      </c>
      <c r="J30" s="100">
        <v>0</v>
      </c>
      <c r="K30" s="100">
        <v>0</v>
      </c>
      <c r="L30" s="100">
        <v>0</v>
      </c>
      <c r="M30" s="100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1">
        <v>0</v>
      </c>
      <c r="V30" s="96">
        <v>0</v>
      </c>
      <c r="W30" s="96">
        <v>0</v>
      </c>
      <c r="X30" s="96">
        <v>0</v>
      </c>
      <c r="Y30" s="96">
        <v>0</v>
      </c>
      <c r="Z30" s="96"/>
      <c r="AA30" s="96"/>
      <c r="AB30" s="96"/>
      <c r="AC30" s="96"/>
      <c r="AD30" s="96"/>
      <c r="AE30" s="96"/>
      <c r="AF30" s="96"/>
      <c r="AG30" s="96"/>
      <c r="AH30" s="102">
        <v>0</v>
      </c>
      <c r="AI30" s="103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6"/>
      <c r="BH30" s="56"/>
      <c r="BI30" s="56"/>
      <c r="BJ30" s="56"/>
      <c r="BK30" s="56"/>
      <c r="BL30" s="56"/>
    </row>
    <row r="31" spans="2:64" s="11" customFormat="1" x14ac:dyDescent="0.2">
      <c r="B31" s="68"/>
      <c r="C31" s="99"/>
      <c r="F31" s="26"/>
      <c r="G31" s="96"/>
      <c r="H31" s="96"/>
      <c r="I31" s="100"/>
      <c r="J31" s="100"/>
      <c r="K31" s="100"/>
      <c r="L31" s="100"/>
      <c r="M31" s="100"/>
      <c r="N31" s="100"/>
      <c r="O31" s="100"/>
      <c r="P31" s="100"/>
      <c r="Q31" s="51"/>
      <c r="R31" s="51"/>
      <c r="S31" s="51"/>
      <c r="T31" s="100"/>
      <c r="U31" s="101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102"/>
      <c r="AI31" s="103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6"/>
      <c r="BH31" s="56"/>
      <c r="BI31" s="56"/>
      <c r="BJ31" s="56"/>
      <c r="BK31" s="56"/>
      <c r="BL31" s="56"/>
    </row>
    <row r="32" spans="2:64" s="11" customFormat="1" x14ac:dyDescent="0.2">
      <c r="B32" s="68"/>
      <c r="C32" s="99" t="s">
        <v>54</v>
      </c>
      <c r="F32" s="26"/>
      <c r="G32" s="96">
        <v>10000000</v>
      </c>
      <c r="H32" s="96">
        <v>0</v>
      </c>
      <c r="I32" s="100">
        <v>0</v>
      </c>
      <c r="J32" s="100">
        <v>0</v>
      </c>
      <c r="K32" s="100">
        <v>0</v>
      </c>
      <c r="L32" s="100">
        <v>0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100">
        <v>0</v>
      </c>
      <c r="T32" s="100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/>
      <c r="AA32" s="96"/>
      <c r="AB32" s="96"/>
      <c r="AC32" s="96"/>
      <c r="AD32" s="96"/>
      <c r="AE32" s="96"/>
      <c r="AF32" s="96"/>
      <c r="AG32" s="96"/>
      <c r="AH32" s="102">
        <v>0</v>
      </c>
      <c r="AI32" s="103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6"/>
      <c r="BH32" s="56"/>
      <c r="BI32" s="56"/>
      <c r="BJ32" s="56"/>
      <c r="BK32" s="56"/>
      <c r="BL32" s="56"/>
    </row>
    <row r="33" spans="2:78" s="11" customFormat="1" x14ac:dyDescent="0.2">
      <c r="B33" s="68"/>
      <c r="C33" s="99"/>
      <c r="F33" s="26"/>
      <c r="G33" s="96"/>
      <c r="H33" s="96"/>
      <c r="I33" s="51"/>
      <c r="J33" s="51"/>
      <c r="K33" s="100"/>
      <c r="L33" s="100"/>
      <c r="M33" s="51"/>
      <c r="N33" s="100"/>
      <c r="O33" s="51"/>
      <c r="P33" s="51"/>
      <c r="Q33" s="51"/>
      <c r="R33" s="51"/>
      <c r="S33" s="51"/>
      <c r="T33" s="100"/>
      <c r="U33" s="101"/>
      <c r="V33" s="96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71"/>
      <c r="AI33" s="103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6"/>
      <c r="BH33" s="56"/>
      <c r="BI33" s="56"/>
      <c r="BJ33" s="56"/>
      <c r="BK33" s="56"/>
      <c r="BL33" s="56"/>
    </row>
    <row r="34" spans="2:78" s="24" customFormat="1" x14ac:dyDescent="0.2">
      <c r="B34" s="21" t="s">
        <v>37</v>
      </c>
      <c r="C34" s="11"/>
      <c r="D34" s="11"/>
      <c r="E34" s="11"/>
      <c r="F34" s="26"/>
      <c r="G34" s="104">
        <v>-387212839.37800026</v>
      </c>
      <c r="H34" s="104">
        <v>-45209504.228009999</v>
      </c>
      <c r="I34" s="104">
        <v>-17130039.535180017</v>
      </c>
      <c r="J34" s="104">
        <v>73838288.758350015</v>
      </c>
      <c r="K34" s="104">
        <v>-129522787.92117003</v>
      </c>
      <c r="L34" s="104">
        <v>0</v>
      </c>
      <c r="M34" s="104">
        <v>0</v>
      </c>
      <c r="N34" s="104">
        <v>0</v>
      </c>
      <c r="O34" s="104">
        <v>0</v>
      </c>
      <c r="P34" s="104">
        <v>0</v>
      </c>
      <c r="Q34" s="104">
        <v>0</v>
      </c>
      <c r="R34" s="104">
        <v>0</v>
      </c>
      <c r="S34" s="104">
        <v>0</v>
      </c>
      <c r="T34" s="105">
        <v>-118024042.92601001</v>
      </c>
      <c r="U34" s="105">
        <v>-325668163.96335387</v>
      </c>
      <c r="V34" s="104">
        <v>-80363106.219140023</v>
      </c>
      <c r="W34" s="104">
        <v>-5443714.0081700236</v>
      </c>
      <c r="X34" s="104">
        <v>63147812.633889973</v>
      </c>
      <c r="Y34" s="104">
        <v>-133237815.09893997</v>
      </c>
      <c r="Z34" s="104">
        <v>0</v>
      </c>
      <c r="AA34" s="104">
        <v>0</v>
      </c>
      <c r="AB34" s="104">
        <v>0</v>
      </c>
      <c r="AC34" s="104">
        <v>0</v>
      </c>
      <c r="AD34" s="104">
        <v>0</v>
      </c>
      <c r="AE34" s="104">
        <v>0</v>
      </c>
      <c r="AF34" s="104">
        <v>0</v>
      </c>
      <c r="AG34" s="104">
        <v>-3</v>
      </c>
      <c r="AH34" s="106">
        <v>-155896823.69236004</v>
      </c>
      <c r="AI34" s="52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6"/>
      <c r="BH34" s="56"/>
      <c r="BI34" s="56"/>
      <c r="BJ34" s="56"/>
      <c r="BK34" s="56"/>
      <c r="BL34" s="56"/>
      <c r="BM34" s="64"/>
      <c r="BN34" s="64"/>
    </row>
    <row r="35" spans="2:78" s="24" customFormat="1" x14ac:dyDescent="0.2">
      <c r="B35" s="23"/>
      <c r="F35" s="26"/>
      <c r="G35" s="107"/>
      <c r="H35" s="107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9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10"/>
      <c r="AI35" s="52"/>
      <c r="AJ35" s="5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4"/>
      <c r="BH35" s="64"/>
      <c r="BI35" s="64"/>
      <c r="BJ35" s="64"/>
      <c r="BK35" s="64"/>
      <c r="BL35" s="64"/>
    </row>
    <row r="36" spans="2:78" s="24" customFormat="1" x14ac:dyDescent="0.2">
      <c r="B36" s="21"/>
      <c r="C36" s="11"/>
      <c r="F36" s="75"/>
      <c r="G36" s="111"/>
      <c r="H36" s="111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3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4"/>
      <c r="AI36" s="52"/>
      <c r="AJ36" s="5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4"/>
      <c r="BH36" s="64"/>
      <c r="BI36" s="64"/>
      <c r="BJ36" s="64"/>
      <c r="BK36" s="64"/>
      <c r="BL36" s="64"/>
    </row>
    <row r="37" spans="2:78" s="24" customFormat="1" x14ac:dyDescent="0.2">
      <c r="B37" s="21" t="s">
        <v>38</v>
      </c>
      <c r="C37" s="11"/>
      <c r="F37" s="75"/>
      <c r="G37" s="115"/>
      <c r="H37" s="115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7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8"/>
      <c r="AI37" s="52"/>
      <c r="AJ37" s="5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4"/>
      <c r="BH37" s="64"/>
      <c r="BI37" s="64"/>
      <c r="BJ37" s="64"/>
      <c r="BK37" s="64"/>
      <c r="BL37" s="64"/>
    </row>
    <row r="38" spans="2:78" s="24" customFormat="1" x14ac:dyDescent="0.2">
      <c r="B38" s="21"/>
      <c r="C38" s="11"/>
      <c r="F38" s="75"/>
      <c r="G38" s="115"/>
      <c r="H38" s="115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7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8"/>
      <c r="AI38" s="52"/>
      <c r="AJ38" s="5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4"/>
      <c r="BH38" s="64"/>
      <c r="BI38" s="64"/>
      <c r="BJ38" s="64"/>
      <c r="BK38" s="64"/>
      <c r="BL38" s="64"/>
    </row>
    <row r="39" spans="2:78" s="24" customFormat="1" x14ac:dyDescent="0.2">
      <c r="B39" s="21" t="s">
        <v>39</v>
      </c>
      <c r="C39" s="73"/>
      <c r="E39" s="119"/>
      <c r="F39" s="26">
        <v>3</v>
      </c>
      <c r="G39" s="69">
        <v>0</v>
      </c>
      <c r="H39" s="69">
        <v>1030450</v>
      </c>
      <c r="I39" s="69">
        <v>-592737</v>
      </c>
      <c r="J39" s="69">
        <v>3367677</v>
      </c>
      <c r="K39" s="69">
        <v>2072474</v>
      </c>
      <c r="L39" s="69"/>
      <c r="M39" s="69"/>
      <c r="N39" s="69"/>
      <c r="O39" s="69"/>
      <c r="P39" s="69"/>
      <c r="Q39" s="69"/>
      <c r="R39" s="69"/>
      <c r="S39" s="69"/>
      <c r="T39" s="66">
        <v>5877864</v>
      </c>
      <c r="U39" s="50">
        <v>-7954770</v>
      </c>
      <c r="V39" s="44">
        <v>9415800</v>
      </c>
      <c r="W39" s="44">
        <v>-6660753</v>
      </c>
      <c r="X39" s="44">
        <v>5151867</v>
      </c>
      <c r="Y39" s="44">
        <v>-7112395</v>
      </c>
      <c r="Z39" s="44">
        <v>-5974831</v>
      </c>
      <c r="AA39" s="44">
        <v>1315362</v>
      </c>
      <c r="AB39" s="44">
        <v>31098565</v>
      </c>
      <c r="AC39" s="44">
        <v>295423</v>
      </c>
      <c r="AD39" s="44">
        <v>-33015782</v>
      </c>
      <c r="AE39" s="44">
        <v>15701292</v>
      </c>
      <c r="AF39" s="44">
        <v>-13560314</v>
      </c>
      <c r="AG39" s="44">
        <v>9415800</v>
      </c>
      <c r="AH39" s="67">
        <v>794519</v>
      </c>
      <c r="AI39" s="52"/>
      <c r="AJ39" s="55">
        <v>9000000</v>
      </c>
      <c r="AK39" s="55">
        <v>-3832432</v>
      </c>
      <c r="AL39" s="55">
        <v>-3078131</v>
      </c>
      <c r="AM39" s="55">
        <v>95325424</v>
      </c>
      <c r="AN39" s="55">
        <v>31098565</v>
      </c>
      <c r="AO39" s="55">
        <v>118004808</v>
      </c>
      <c r="AP39" s="55">
        <v>9000000</v>
      </c>
      <c r="AQ39" s="55">
        <v>-3832432</v>
      </c>
      <c r="AR39" s="55">
        <v>-8955995</v>
      </c>
      <c r="AS39" s="55">
        <v>0</v>
      </c>
      <c r="AT39" s="55">
        <v>0</v>
      </c>
      <c r="AU39" s="55">
        <v>117210289</v>
      </c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</row>
    <row r="40" spans="2:78" s="24" customFormat="1" x14ac:dyDescent="0.2">
      <c r="B40" s="21"/>
      <c r="C40" s="73"/>
      <c r="F40" s="26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51"/>
      <c r="U40" s="70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71"/>
      <c r="AI40" s="52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</row>
    <row r="41" spans="2:78" s="24" customFormat="1" x14ac:dyDescent="0.2">
      <c r="B41" s="21" t="s">
        <v>40</v>
      </c>
      <c r="C41" s="73"/>
      <c r="F41" s="26">
        <v>3</v>
      </c>
      <c r="G41" s="69">
        <v>249108000</v>
      </c>
      <c r="H41" s="69">
        <v>20015505</v>
      </c>
      <c r="I41" s="69">
        <v>25455403</v>
      </c>
      <c r="J41" s="69">
        <v>23742808</v>
      </c>
      <c r="K41" s="69">
        <v>45716848</v>
      </c>
      <c r="L41" s="69"/>
      <c r="M41" s="69"/>
      <c r="N41" s="69"/>
      <c r="O41" s="69"/>
      <c r="P41" s="69"/>
      <c r="Q41" s="69"/>
      <c r="R41" s="69"/>
      <c r="S41" s="69"/>
      <c r="T41" s="66">
        <v>114930564</v>
      </c>
      <c r="U41" s="50">
        <v>228921382</v>
      </c>
      <c r="V41" s="44">
        <v>26656371</v>
      </c>
      <c r="W41" s="44">
        <v>26132793</v>
      </c>
      <c r="X41" s="44">
        <v>23736909</v>
      </c>
      <c r="Y41" s="44">
        <v>28680625</v>
      </c>
      <c r="Z41" s="44">
        <v>37229982</v>
      </c>
      <c r="AA41" s="44">
        <v>50427153</v>
      </c>
      <c r="AB41" s="44">
        <v>50571945</v>
      </c>
      <c r="AC41" s="44">
        <v>39211461</v>
      </c>
      <c r="AD41" s="44">
        <v>45711722</v>
      </c>
      <c r="AE41" s="44">
        <v>34673258</v>
      </c>
      <c r="AF41" s="44">
        <v>42446719</v>
      </c>
      <c r="AG41" s="44">
        <v>26656371</v>
      </c>
      <c r="AH41" s="67">
        <v>105206698</v>
      </c>
      <c r="AI41" s="52"/>
      <c r="AJ41" s="55">
        <v>319185000</v>
      </c>
      <c r="AK41" s="55">
        <v>27957835</v>
      </c>
      <c r="AL41" s="55">
        <v>177903091</v>
      </c>
      <c r="AM41" s="55">
        <v>470195262.74399996</v>
      </c>
      <c r="AN41" s="55">
        <v>50571945</v>
      </c>
      <c r="AO41" s="55">
        <v>315721651.74399996</v>
      </c>
      <c r="AP41" s="55">
        <v>70077000</v>
      </c>
      <c r="AQ41" s="55">
        <v>27957835</v>
      </c>
      <c r="AR41" s="55">
        <v>62972527</v>
      </c>
      <c r="AS41" s="55">
        <v>0</v>
      </c>
      <c r="AT41" s="55">
        <v>0</v>
      </c>
      <c r="AU41" s="55">
        <v>210514953.74399996</v>
      </c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</row>
    <row r="42" spans="2:78" s="24" customFormat="1" x14ac:dyDescent="0.2">
      <c r="B42" s="23"/>
      <c r="F42" s="26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61"/>
      <c r="U42" s="62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63"/>
      <c r="AI42" s="52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</row>
    <row r="43" spans="2:78" s="24" customFormat="1" x14ac:dyDescent="0.2">
      <c r="B43" s="21" t="s">
        <v>41</v>
      </c>
      <c r="C43" s="73"/>
      <c r="F43" s="26">
        <v>3</v>
      </c>
      <c r="G43" s="44">
        <v>31920000</v>
      </c>
      <c r="H43" s="44">
        <v>46626420</v>
      </c>
      <c r="I43" s="44">
        <v>-15761600</v>
      </c>
      <c r="J43" s="44">
        <v>0</v>
      </c>
      <c r="K43" s="44">
        <v>0</v>
      </c>
      <c r="L43" s="44"/>
      <c r="M43" s="44"/>
      <c r="N43" s="44"/>
      <c r="O43" s="44"/>
      <c r="P43" s="44"/>
      <c r="Q43" s="44"/>
      <c r="R43" s="44"/>
      <c r="S43" s="44"/>
      <c r="T43" s="66">
        <v>30864820</v>
      </c>
      <c r="U43" s="50">
        <v>27396681</v>
      </c>
      <c r="V43" s="44">
        <v>0</v>
      </c>
      <c r="W43" s="44">
        <v>-6054</v>
      </c>
      <c r="X43" s="44">
        <v>14088400</v>
      </c>
      <c r="Y43" s="44">
        <v>0</v>
      </c>
      <c r="Z43" s="44">
        <v>0</v>
      </c>
      <c r="AA43" s="44">
        <v>0</v>
      </c>
      <c r="AB43" s="44">
        <v>5008164</v>
      </c>
      <c r="AC43" s="44">
        <v>-6967</v>
      </c>
      <c r="AD43" s="44">
        <v>0</v>
      </c>
      <c r="AE43" s="44">
        <v>0</v>
      </c>
      <c r="AF43" s="44">
        <v>0</v>
      </c>
      <c r="AG43" s="44">
        <v>0</v>
      </c>
      <c r="AH43" s="67">
        <v>14082346</v>
      </c>
      <c r="AI43" s="120"/>
      <c r="AJ43" s="55">
        <v>41795000</v>
      </c>
      <c r="AK43" s="55">
        <v>0</v>
      </c>
      <c r="AL43" s="55">
        <v>10169566</v>
      </c>
      <c r="AM43" s="55">
        <v>77503430</v>
      </c>
      <c r="AN43" s="55">
        <v>5008164</v>
      </c>
      <c r="AO43" s="55">
        <v>77510397</v>
      </c>
      <c r="AP43" s="55">
        <v>9875000</v>
      </c>
      <c r="AQ43" s="55">
        <v>0</v>
      </c>
      <c r="AR43" s="55">
        <v>-20695254</v>
      </c>
      <c r="AS43" s="55">
        <v>0</v>
      </c>
      <c r="AT43" s="55">
        <v>0</v>
      </c>
      <c r="AU43" s="55">
        <v>63428051</v>
      </c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</row>
    <row r="44" spans="2:78" s="24" customFormat="1" x14ac:dyDescent="0.2">
      <c r="B44" s="21"/>
      <c r="C44" s="73"/>
      <c r="F44" s="5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61"/>
      <c r="U44" s="62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63"/>
      <c r="AI44" s="120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</row>
    <row r="45" spans="2:78" s="24" customFormat="1" ht="15" x14ac:dyDescent="0.2">
      <c r="B45" s="21" t="s">
        <v>42</v>
      </c>
      <c r="C45" s="73"/>
      <c r="F45" s="26">
        <v>3</v>
      </c>
      <c r="G45" s="44">
        <v>106184839.37800026</v>
      </c>
      <c r="H45" s="44">
        <v>-22462869.771990001</v>
      </c>
      <c r="I45" s="44">
        <v>8028973.5351800174</v>
      </c>
      <c r="J45" s="44">
        <v>-100948773.75835001</v>
      </c>
      <c r="K45" s="44">
        <v>81733465.921170026</v>
      </c>
      <c r="L45" s="44"/>
      <c r="M45" s="44"/>
      <c r="N45" s="44"/>
      <c r="O45" s="44"/>
      <c r="P45" s="44"/>
      <c r="Q45" s="44"/>
      <c r="R45" s="44"/>
      <c r="S45" s="44"/>
      <c r="T45" s="66">
        <v>-33649204.073989972</v>
      </c>
      <c r="U45" s="50">
        <v>77304870.963354081</v>
      </c>
      <c r="V45" s="44">
        <v>44290935.219140023</v>
      </c>
      <c r="W45" s="44">
        <v>-14022271.991829976</v>
      </c>
      <c r="X45" s="44">
        <v>-106124988.63388997</v>
      </c>
      <c r="Y45" s="44">
        <v>111669585.09893996</v>
      </c>
      <c r="Z45" s="44">
        <v>32418642.456500009</v>
      </c>
      <c r="AA45" s="44">
        <v>-8875713.0291699618</v>
      </c>
      <c r="AB45" s="44">
        <v>-36949546.152860001</v>
      </c>
      <c r="AC45" s="44">
        <v>-18096631.773589998</v>
      </c>
      <c r="AD45" s="44">
        <v>-17747258.769499987</v>
      </c>
      <c r="AE45" s="44">
        <v>25860728.776310012</v>
      </c>
      <c r="AF45" s="44">
        <v>-16055785.20701997</v>
      </c>
      <c r="AG45" s="44">
        <v>44290935.219140023</v>
      </c>
      <c r="AH45" s="67">
        <v>35813260.692360029</v>
      </c>
      <c r="AI45" s="120"/>
      <c r="AJ45" s="55">
        <v>112600025.47646379</v>
      </c>
      <c r="AK45" s="55">
        <v>12671526.501660004</v>
      </c>
      <c r="AL45" s="55">
        <v>54252878.560154036</v>
      </c>
      <c r="AM45" s="55">
        <v>-92375236.557159662</v>
      </c>
      <c r="AN45" s="55">
        <v>-36949546.152860001</v>
      </c>
      <c r="AO45" s="55">
        <v>-94615765.652539998</v>
      </c>
      <c r="AP45" s="55">
        <v>6415186.0984635353</v>
      </c>
      <c r="AQ45" s="55">
        <v>12671526.501660004</v>
      </c>
      <c r="AR45" s="55">
        <v>87902082.634144008</v>
      </c>
      <c r="AS45" s="55">
        <v>0</v>
      </c>
      <c r="AT45" s="55">
        <v>0</v>
      </c>
      <c r="AU45" s="55">
        <v>-130429026.34490003</v>
      </c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</row>
    <row r="46" spans="2:78" s="24" customFormat="1" x14ac:dyDescent="0.2">
      <c r="B46" s="21"/>
      <c r="C46" s="73"/>
      <c r="F46" s="26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2"/>
      <c r="U46" s="123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4"/>
      <c r="AI46" s="120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</row>
    <row r="47" spans="2:78" s="24" customFormat="1" x14ac:dyDescent="0.2">
      <c r="B47" s="21" t="s">
        <v>43</v>
      </c>
      <c r="C47" s="11"/>
      <c r="D47" s="11"/>
      <c r="E47" s="11"/>
      <c r="F47" s="57"/>
      <c r="G47" s="125">
        <v>387212839.37800026</v>
      </c>
      <c r="H47" s="125">
        <v>45209505.228009999</v>
      </c>
      <c r="I47" s="27">
        <v>17130039.535180017</v>
      </c>
      <c r="J47" s="27">
        <v>-73838288.758350015</v>
      </c>
      <c r="K47" s="27">
        <v>129522787.92117003</v>
      </c>
      <c r="L47" s="27">
        <v>0</v>
      </c>
      <c r="M47" s="27">
        <v>0</v>
      </c>
      <c r="N47" s="27">
        <v>0</v>
      </c>
      <c r="O47" s="27">
        <v>0</v>
      </c>
      <c r="P47" s="28">
        <v>0</v>
      </c>
      <c r="Q47" s="27">
        <v>0</v>
      </c>
      <c r="R47" s="27">
        <v>0</v>
      </c>
      <c r="S47" s="27">
        <v>0</v>
      </c>
      <c r="T47" s="28">
        <v>118024043.92601003</v>
      </c>
      <c r="U47" s="28">
        <v>325668163.96335411</v>
      </c>
      <c r="V47" s="125">
        <v>80363106.219140023</v>
      </c>
      <c r="W47" s="125">
        <v>5443714.0081700236</v>
      </c>
      <c r="X47" s="28">
        <v>-63147812.633889973</v>
      </c>
      <c r="Y47" s="125">
        <v>133237815.09893996</v>
      </c>
      <c r="Z47" s="125">
        <v>63673793.456500009</v>
      </c>
      <c r="AA47" s="125">
        <v>42866801.970830038</v>
      </c>
      <c r="AB47" s="125">
        <v>49729127.847139999</v>
      </c>
      <c r="AC47" s="125">
        <v>21403285.226410002</v>
      </c>
      <c r="AD47" s="27">
        <v>-5051318.7694999874</v>
      </c>
      <c r="AE47" s="125">
        <v>76235278.776310012</v>
      </c>
      <c r="AF47" s="125">
        <v>12830619.79298003</v>
      </c>
      <c r="AG47" s="125">
        <v>80363106.219140023</v>
      </c>
      <c r="AH47" s="126">
        <v>155896823.69236004</v>
      </c>
      <c r="AI47" s="120"/>
      <c r="AJ47" s="55">
        <v>482580025.47646379</v>
      </c>
      <c r="AK47" s="55">
        <v>36796929.501660004</v>
      </c>
      <c r="AL47" s="55">
        <v>239247404.56015402</v>
      </c>
      <c r="AM47" s="55">
        <v>550648880.1868403</v>
      </c>
      <c r="AN47" s="55">
        <v>49729127.847139999</v>
      </c>
      <c r="AO47" s="55">
        <v>416621091.09145999</v>
      </c>
      <c r="AP47" s="55">
        <v>95367186.098463535</v>
      </c>
      <c r="AQ47" s="55">
        <v>36796929.501660004</v>
      </c>
      <c r="AR47" s="55">
        <v>121223360.63414399</v>
      </c>
      <c r="AS47" s="55">
        <v>0</v>
      </c>
      <c r="AT47" s="55">
        <v>0</v>
      </c>
      <c r="AU47" s="55">
        <v>260724267.39909995</v>
      </c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</row>
    <row r="48" spans="2:78" s="24" customFormat="1" x14ac:dyDescent="0.2">
      <c r="B48" s="127"/>
      <c r="C48" s="128"/>
      <c r="D48" s="128"/>
      <c r="E48" s="128"/>
      <c r="F48" s="129"/>
      <c r="G48" s="130"/>
      <c r="H48" s="130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2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3"/>
      <c r="AI48" s="52"/>
      <c r="AJ48" s="56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</row>
    <row r="49" spans="2:64" s="74" customFormat="1" ht="13.5" x14ac:dyDescent="0.25">
      <c r="B49" s="134" t="s">
        <v>44</v>
      </c>
      <c r="F49" s="135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82"/>
      <c r="AJ49" s="137"/>
      <c r="AK49" s="82"/>
      <c r="AL49" s="82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2"/>
      <c r="BH49" s="82"/>
      <c r="BI49" s="82"/>
      <c r="BJ49" s="82"/>
      <c r="BK49" s="82"/>
      <c r="BL49" s="82"/>
    </row>
    <row r="50" spans="2:64" s="74" customFormat="1" ht="13.5" x14ac:dyDescent="0.25">
      <c r="B50" s="134"/>
      <c r="F50" s="135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82"/>
      <c r="AJ50" s="137"/>
      <c r="AK50" s="82"/>
      <c r="AL50" s="82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2"/>
      <c r="BH50" s="82"/>
      <c r="BI50" s="82"/>
      <c r="BJ50" s="82"/>
      <c r="BK50" s="82"/>
      <c r="BL50" s="82"/>
    </row>
    <row r="51" spans="2:64" s="138" customFormat="1" ht="13.5" hidden="1" x14ac:dyDescent="0.25">
      <c r="G51" s="139">
        <v>0</v>
      </c>
      <c r="H51" s="140">
        <v>1</v>
      </c>
      <c r="I51" s="140">
        <v>0</v>
      </c>
      <c r="J51" s="140">
        <v>0</v>
      </c>
      <c r="K51" s="140">
        <v>0</v>
      </c>
      <c r="L51" s="139">
        <v>0</v>
      </c>
      <c r="M51" s="140">
        <v>0</v>
      </c>
      <c r="N51" s="140">
        <v>0</v>
      </c>
      <c r="O51" s="140">
        <v>0</v>
      </c>
      <c r="P51" s="140">
        <v>0</v>
      </c>
      <c r="Q51" s="140">
        <v>0</v>
      </c>
      <c r="R51" s="139">
        <v>0</v>
      </c>
      <c r="S51" s="140">
        <v>0</v>
      </c>
      <c r="T51" s="139">
        <v>1.0000000149011612</v>
      </c>
      <c r="U51" s="140">
        <v>0</v>
      </c>
      <c r="V51" s="140">
        <v>0</v>
      </c>
      <c r="W51" s="140">
        <v>0</v>
      </c>
      <c r="X51" s="140">
        <v>0</v>
      </c>
      <c r="Y51" s="140">
        <v>0</v>
      </c>
      <c r="Z51" s="139">
        <v>63673793.456500009</v>
      </c>
      <c r="AA51" s="140">
        <v>42866801.970830038</v>
      </c>
      <c r="AB51" s="140">
        <v>49729127.847139999</v>
      </c>
      <c r="AC51" s="140">
        <v>21403285.226410002</v>
      </c>
      <c r="AD51" s="140">
        <v>-5051318.7694999874</v>
      </c>
      <c r="AE51" s="140">
        <v>76235278.776310012</v>
      </c>
      <c r="AF51" s="140">
        <v>12830619.79298003</v>
      </c>
      <c r="AG51" s="140">
        <v>80363103.219140023</v>
      </c>
      <c r="AH51" s="139">
        <v>0</v>
      </c>
      <c r="AI51" s="141"/>
      <c r="AJ51" s="142"/>
      <c r="AK51" s="141"/>
      <c r="AL51" s="141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1"/>
      <c r="BH51" s="141"/>
      <c r="BI51" s="141"/>
      <c r="BJ51" s="141"/>
      <c r="BK51" s="141"/>
      <c r="BL51" s="141"/>
    </row>
    <row r="52" spans="2:64" hidden="1" x14ac:dyDescent="0.25"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144"/>
      <c r="V52" s="144"/>
      <c r="W52" s="144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7"/>
      <c r="AI52" s="7"/>
      <c r="AJ52" s="6"/>
      <c r="AK52" s="7"/>
      <c r="AL52" s="7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7"/>
      <c r="BH52" s="7"/>
      <c r="BI52" s="7"/>
      <c r="BJ52" s="7"/>
      <c r="BK52" s="7"/>
      <c r="BL52" s="7"/>
    </row>
    <row r="53" spans="2:64" hidden="1" x14ac:dyDescent="0.25">
      <c r="C53" s="9" t="s">
        <v>45</v>
      </c>
      <c r="F53" s="9" t="s">
        <v>46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144" t="s">
        <v>47</v>
      </c>
      <c r="V53" s="144"/>
      <c r="W53" s="144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7"/>
      <c r="AI53" s="7"/>
      <c r="AJ53" s="6"/>
      <c r="AK53" s="7"/>
      <c r="AL53" s="7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7"/>
      <c r="BH53" s="7"/>
      <c r="BI53" s="7"/>
      <c r="BJ53" s="7"/>
      <c r="BK53" s="7"/>
      <c r="BL53" s="7"/>
    </row>
    <row r="54" spans="2:64" hidden="1" x14ac:dyDescent="0.25"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146"/>
      <c r="V54" s="146"/>
      <c r="W54" s="146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7"/>
      <c r="AI54" s="7"/>
      <c r="AJ54" s="6"/>
      <c r="AK54" s="7"/>
      <c r="AL54" s="7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7"/>
      <c r="BH54" s="7"/>
      <c r="BI54" s="7"/>
      <c r="BJ54" s="7"/>
      <c r="BK54" s="7"/>
      <c r="BL54" s="7"/>
    </row>
    <row r="55" spans="2:64" ht="16.5" hidden="1" customHeight="1" x14ac:dyDescent="0.25"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7"/>
      <c r="AI55" s="7"/>
      <c r="AJ55" s="6"/>
      <c r="AK55" s="7"/>
      <c r="AL55" s="7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7"/>
      <c r="BH55" s="7"/>
      <c r="BI55" s="7"/>
      <c r="BJ55" s="7"/>
      <c r="BK55" s="7"/>
      <c r="BL55" s="7"/>
    </row>
    <row r="56" spans="2:64" hidden="1" x14ac:dyDescent="0.25">
      <c r="C56" s="9" t="s">
        <v>48</v>
      </c>
      <c r="F56" s="9" t="s">
        <v>48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751" t="s">
        <v>48</v>
      </c>
      <c r="V56" s="751"/>
      <c r="W56" s="751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7"/>
      <c r="AI56" s="7"/>
      <c r="AJ56" s="6"/>
      <c r="AK56" s="7"/>
      <c r="AL56" s="7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7"/>
      <c r="BH56" s="7"/>
      <c r="BI56" s="7"/>
      <c r="BJ56" s="7"/>
      <c r="BK56" s="7"/>
      <c r="BL56" s="7"/>
    </row>
    <row r="57" spans="2:64" hidden="1" x14ac:dyDescent="0.25"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7"/>
      <c r="AI57" s="7"/>
      <c r="AJ57" s="6"/>
      <c r="AK57" s="7"/>
      <c r="AL57" s="7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7"/>
      <c r="BH57" s="7"/>
      <c r="BI57" s="7"/>
      <c r="BJ57" s="7"/>
      <c r="BK57" s="7"/>
      <c r="BL57" s="7"/>
    </row>
    <row r="58" spans="2:64" x14ac:dyDescent="0.25"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7"/>
      <c r="AI58" s="7"/>
      <c r="AJ58" s="6"/>
      <c r="AK58" s="7"/>
      <c r="AL58" s="7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5"/>
      <c r="BD58" s="145"/>
      <c r="BE58" s="145"/>
      <c r="BF58" s="145"/>
      <c r="BG58" s="7"/>
      <c r="BH58" s="7"/>
      <c r="BI58" s="7"/>
      <c r="BJ58" s="7"/>
      <c r="BK58" s="7"/>
      <c r="BL58" s="7"/>
    </row>
    <row r="59" spans="2:64" x14ac:dyDescent="0.25"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7"/>
      <c r="AI59" s="7"/>
      <c r="AJ59" s="6"/>
      <c r="AK59" s="7"/>
      <c r="AL59" s="7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7"/>
      <c r="BH59" s="7"/>
      <c r="BI59" s="7"/>
      <c r="BJ59" s="7"/>
      <c r="BK59" s="7"/>
      <c r="BL59" s="7"/>
    </row>
    <row r="60" spans="2:64" x14ac:dyDescent="0.25"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7"/>
      <c r="AI60" s="7"/>
      <c r="AJ60" s="6"/>
      <c r="AK60" s="7"/>
      <c r="AL60" s="7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5"/>
      <c r="BD60" s="145"/>
      <c r="BE60" s="145"/>
      <c r="BF60" s="145"/>
      <c r="BG60" s="7"/>
      <c r="BH60" s="7"/>
      <c r="BI60" s="7"/>
      <c r="BJ60" s="7"/>
      <c r="BK60" s="7"/>
      <c r="BL60" s="7"/>
    </row>
    <row r="61" spans="2:64" x14ac:dyDescent="0.25"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7"/>
      <c r="AI61" s="7"/>
      <c r="AJ61" s="6"/>
      <c r="AK61" s="7"/>
      <c r="AL61" s="7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7"/>
      <c r="BH61" s="7"/>
      <c r="BI61" s="7"/>
      <c r="BJ61" s="7"/>
      <c r="BK61" s="7"/>
      <c r="BL61" s="7"/>
    </row>
    <row r="62" spans="2:64" x14ac:dyDescent="0.25"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7"/>
      <c r="AI62" s="7"/>
      <c r="AJ62" s="6"/>
      <c r="AK62" s="7"/>
      <c r="AL62" s="7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7"/>
      <c r="BH62" s="7"/>
      <c r="BI62" s="7"/>
      <c r="BJ62" s="7"/>
      <c r="BK62" s="7"/>
      <c r="BL62" s="7"/>
    </row>
    <row r="63" spans="2:64" x14ac:dyDescent="0.25"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7"/>
      <c r="AI63" s="7"/>
      <c r="AJ63" s="6"/>
      <c r="AK63" s="7"/>
      <c r="AL63" s="7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7"/>
      <c r="BH63" s="7"/>
      <c r="BI63" s="7"/>
      <c r="BJ63" s="7"/>
      <c r="BK63" s="7"/>
      <c r="BL63" s="7"/>
    </row>
    <row r="64" spans="2:64" x14ac:dyDescent="0.25"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7"/>
      <c r="AI64" s="7"/>
      <c r="AJ64" s="6"/>
      <c r="AK64" s="7"/>
      <c r="AL64" s="7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7"/>
      <c r="BH64" s="7"/>
      <c r="BI64" s="7"/>
      <c r="BJ64" s="7"/>
      <c r="BK64" s="7"/>
      <c r="BL64" s="7"/>
    </row>
    <row r="65" spans="7:64" x14ac:dyDescent="0.25"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7"/>
      <c r="AI65" s="7"/>
      <c r="AJ65" s="6"/>
      <c r="AK65" s="7"/>
      <c r="AL65" s="7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7"/>
      <c r="BH65" s="7"/>
      <c r="BI65" s="7"/>
      <c r="BJ65" s="7"/>
      <c r="BK65" s="7"/>
      <c r="BL65" s="7"/>
    </row>
    <row r="66" spans="7:64" x14ac:dyDescent="0.25"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7"/>
      <c r="AI66" s="7"/>
      <c r="AJ66" s="6"/>
      <c r="AK66" s="7"/>
      <c r="AL66" s="7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7"/>
      <c r="BH66" s="7"/>
      <c r="BI66" s="7"/>
      <c r="BJ66" s="7"/>
      <c r="BK66" s="7"/>
      <c r="BL66" s="7"/>
    </row>
    <row r="67" spans="7:64" x14ac:dyDescent="0.25"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7"/>
      <c r="AI67" s="7"/>
      <c r="AJ67" s="6"/>
      <c r="AK67" s="7"/>
      <c r="AL67" s="7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7"/>
      <c r="BH67" s="7"/>
      <c r="BI67" s="7"/>
      <c r="BJ67" s="7"/>
      <c r="BK67" s="7"/>
      <c r="BL67" s="7"/>
    </row>
    <row r="68" spans="7:64" x14ac:dyDescent="0.25"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7"/>
      <c r="AI68" s="7"/>
      <c r="AJ68" s="6"/>
      <c r="AK68" s="7"/>
      <c r="AL68" s="7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7"/>
      <c r="BH68" s="7"/>
      <c r="BI68" s="7"/>
      <c r="BJ68" s="7"/>
      <c r="BK68" s="7"/>
      <c r="BL68" s="7"/>
    </row>
    <row r="69" spans="7:64" x14ac:dyDescent="0.25"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7"/>
      <c r="AI69" s="7"/>
      <c r="AJ69" s="6"/>
      <c r="AK69" s="7"/>
      <c r="AL69" s="7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7"/>
      <c r="BH69" s="7"/>
      <c r="BI69" s="7"/>
      <c r="BJ69" s="7"/>
      <c r="BK69" s="7"/>
      <c r="BL69" s="7"/>
    </row>
    <row r="70" spans="7:64" x14ac:dyDescent="0.25"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7"/>
      <c r="AI70" s="7"/>
      <c r="AJ70" s="6"/>
      <c r="AK70" s="7"/>
      <c r="AL70" s="7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7"/>
      <c r="BH70" s="7"/>
      <c r="BI70" s="7"/>
      <c r="BJ70" s="7"/>
      <c r="BK70" s="7"/>
      <c r="BL70" s="7"/>
    </row>
    <row r="71" spans="7:64" x14ac:dyDescent="0.25"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7"/>
      <c r="AI71" s="7"/>
      <c r="AJ71" s="6"/>
      <c r="AK71" s="7"/>
      <c r="AL71" s="7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5"/>
      <c r="BC71" s="145"/>
      <c r="BD71" s="145"/>
      <c r="BE71" s="145"/>
      <c r="BF71" s="145"/>
      <c r="BG71" s="7"/>
      <c r="BH71" s="7"/>
      <c r="BI71" s="7"/>
      <c r="BJ71" s="7"/>
      <c r="BK71" s="7"/>
      <c r="BL71" s="7"/>
    </row>
    <row r="72" spans="7:64" x14ac:dyDescent="0.25"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7"/>
      <c r="AI72" s="7"/>
      <c r="AJ72" s="6"/>
      <c r="AK72" s="7"/>
      <c r="AL72" s="7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5"/>
      <c r="BC72" s="145"/>
      <c r="BD72" s="145"/>
      <c r="BE72" s="145"/>
      <c r="BF72" s="145"/>
      <c r="BG72" s="7"/>
      <c r="BH72" s="7"/>
      <c r="BI72" s="7"/>
      <c r="BJ72" s="7"/>
      <c r="BK72" s="7"/>
      <c r="BL72" s="7"/>
    </row>
    <row r="73" spans="7:64" x14ac:dyDescent="0.25"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7"/>
      <c r="AI73" s="7"/>
      <c r="AJ73" s="6"/>
      <c r="AK73" s="7"/>
      <c r="AL73" s="7"/>
      <c r="AM73" s="145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5"/>
      <c r="BC73" s="145"/>
      <c r="BD73" s="145"/>
      <c r="BE73" s="145"/>
      <c r="BF73" s="145"/>
      <c r="BG73" s="7"/>
      <c r="BH73" s="7"/>
      <c r="BI73" s="7"/>
      <c r="BJ73" s="7"/>
      <c r="BK73" s="7"/>
      <c r="BL73" s="7"/>
    </row>
    <row r="74" spans="7:64" x14ac:dyDescent="0.25"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7"/>
      <c r="AI74" s="7"/>
      <c r="AJ74" s="6"/>
      <c r="AK74" s="7"/>
      <c r="AL74" s="7"/>
      <c r="AM74" s="145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5"/>
      <c r="BC74" s="145"/>
      <c r="BD74" s="145"/>
      <c r="BE74" s="145"/>
      <c r="BF74" s="145"/>
      <c r="BG74" s="7"/>
      <c r="BH74" s="7"/>
      <c r="BI74" s="7"/>
      <c r="BJ74" s="7"/>
      <c r="BK74" s="7"/>
      <c r="BL74" s="7"/>
    </row>
    <row r="75" spans="7:64" x14ac:dyDescent="0.25"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7"/>
      <c r="AI75" s="7"/>
      <c r="AJ75" s="6"/>
      <c r="AK75" s="7"/>
      <c r="AL75" s="7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7"/>
      <c r="BH75" s="7"/>
      <c r="BI75" s="7"/>
      <c r="BJ75" s="7"/>
      <c r="BK75" s="7"/>
      <c r="BL75" s="7"/>
    </row>
    <row r="76" spans="7:64" x14ac:dyDescent="0.25"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7"/>
      <c r="AI76" s="7"/>
      <c r="AJ76" s="6"/>
      <c r="AK76" s="7"/>
      <c r="AL76" s="7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7"/>
      <c r="BH76" s="7"/>
      <c r="BI76" s="7"/>
      <c r="BJ76" s="7"/>
      <c r="BK76" s="7"/>
      <c r="BL76" s="7"/>
    </row>
    <row r="77" spans="7:64" x14ac:dyDescent="0.25"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7"/>
      <c r="AI77" s="7"/>
      <c r="AJ77" s="6"/>
      <c r="AK77" s="7"/>
      <c r="AL77" s="7"/>
      <c r="AM77" s="145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7"/>
      <c r="BH77" s="7"/>
      <c r="BI77" s="7"/>
      <c r="BJ77" s="7"/>
      <c r="BK77" s="7"/>
      <c r="BL77" s="7"/>
    </row>
    <row r="78" spans="7:64" x14ac:dyDescent="0.25"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7"/>
      <c r="AI78" s="7"/>
      <c r="AJ78" s="6"/>
      <c r="AK78" s="7"/>
      <c r="AL78" s="7"/>
      <c r="AM78" s="145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7"/>
      <c r="BH78" s="7"/>
      <c r="BI78" s="7"/>
      <c r="BJ78" s="7"/>
      <c r="BK78" s="7"/>
      <c r="BL78" s="7"/>
    </row>
    <row r="79" spans="7:64" x14ac:dyDescent="0.25"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7"/>
      <c r="AI79" s="7"/>
      <c r="AJ79" s="6"/>
      <c r="AK79" s="7"/>
      <c r="AL79" s="7"/>
      <c r="AM79" s="145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7"/>
      <c r="BH79" s="7"/>
      <c r="BI79" s="7"/>
      <c r="BJ79" s="7"/>
      <c r="BK79" s="7"/>
      <c r="BL79" s="7"/>
    </row>
    <row r="80" spans="7:64" x14ac:dyDescent="0.25"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7"/>
      <c r="AI80" s="7"/>
      <c r="AJ80" s="6"/>
      <c r="AK80" s="7"/>
      <c r="AL80" s="7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7"/>
      <c r="BH80" s="7"/>
      <c r="BI80" s="7"/>
      <c r="BJ80" s="7"/>
      <c r="BK80" s="7"/>
      <c r="BL80" s="7"/>
    </row>
    <row r="81" spans="7:64" x14ac:dyDescent="0.25"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7"/>
      <c r="AI81" s="7"/>
      <c r="AJ81" s="6"/>
      <c r="AK81" s="7"/>
      <c r="AL81" s="7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7"/>
      <c r="BH81" s="7"/>
      <c r="BI81" s="7"/>
      <c r="BJ81" s="7"/>
      <c r="BK81" s="7"/>
      <c r="BL81" s="7"/>
    </row>
    <row r="82" spans="7:64" x14ac:dyDescent="0.25"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7"/>
      <c r="AI82" s="7"/>
      <c r="AJ82" s="6"/>
      <c r="AK82" s="7"/>
      <c r="AL82" s="7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7"/>
      <c r="BH82" s="7"/>
      <c r="BI82" s="7"/>
      <c r="BJ82" s="7"/>
      <c r="BK82" s="7"/>
      <c r="BL82" s="7"/>
    </row>
    <row r="83" spans="7:64" x14ac:dyDescent="0.25"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7"/>
      <c r="AI83" s="7"/>
      <c r="AJ83" s="6"/>
      <c r="AK83" s="7"/>
      <c r="AL83" s="7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7"/>
      <c r="BH83" s="7"/>
      <c r="BI83" s="7"/>
      <c r="BJ83" s="7"/>
      <c r="BK83" s="7"/>
      <c r="BL83" s="7"/>
    </row>
    <row r="84" spans="7:64" x14ac:dyDescent="0.25"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7"/>
      <c r="AI84" s="7"/>
      <c r="AJ84" s="6"/>
      <c r="AK84" s="7"/>
      <c r="AL84" s="7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7"/>
      <c r="BH84" s="7"/>
      <c r="BI84" s="7"/>
      <c r="BJ84" s="7"/>
      <c r="BK84" s="7"/>
      <c r="BL84" s="7"/>
    </row>
    <row r="85" spans="7:64" x14ac:dyDescent="0.25"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7"/>
      <c r="AI85" s="7"/>
      <c r="AJ85" s="6"/>
      <c r="AK85" s="7"/>
      <c r="AL85" s="7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7"/>
      <c r="BH85" s="7"/>
      <c r="BI85" s="7"/>
      <c r="BJ85" s="7"/>
      <c r="BK85" s="7"/>
      <c r="BL85" s="7"/>
    </row>
    <row r="86" spans="7:64" x14ac:dyDescent="0.25"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7"/>
      <c r="AI86" s="7"/>
      <c r="AJ86" s="6"/>
      <c r="AK86" s="7"/>
      <c r="AL86" s="7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7"/>
      <c r="BH86" s="7"/>
      <c r="BI86" s="7"/>
      <c r="BJ86" s="7"/>
      <c r="BK86" s="7"/>
      <c r="BL86" s="7"/>
    </row>
    <row r="87" spans="7:64" x14ac:dyDescent="0.25"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7"/>
      <c r="AI87" s="7"/>
      <c r="AJ87" s="6"/>
      <c r="AK87" s="7"/>
      <c r="AL87" s="7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7"/>
      <c r="BH87" s="7"/>
      <c r="BI87" s="7"/>
      <c r="BJ87" s="7"/>
      <c r="BK87" s="7"/>
      <c r="BL87" s="7"/>
    </row>
    <row r="88" spans="7:64" x14ac:dyDescent="0.25"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7"/>
      <c r="AI88" s="7"/>
      <c r="AJ88" s="6"/>
      <c r="AK88" s="7"/>
      <c r="AL88" s="7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7"/>
      <c r="BH88" s="7"/>
      <c r="BI88" s="7"/>
      <c r="BJ88" s="7"/>
      <c r="BK88" s="7"/>
      <c r="BL88" s="7"/>
    </row>
    <row r="89" spans="7:64" x14ac:dyDescent="0.25"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7"/>
      <c r="AI89" s="7"/>
      <c r="AJ89" s="6"/>
      <c r="AK89" s="7"/>
      <c r="AL89" s="7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7"/>
      <c r="BH89" s="7"/>
      <c r="BI89" s="7"/>
      <c r="BJ89" s="7"/>
      <c r="BK89" s="7"/>
      <c r="BL89" s="7"/>
    </row>
    <row r="90" spans="7:64" x14ac:dyDescent="0.25"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7"/>
      <c r="AI90" s="7"/>
      <c r="AJ90" s="6"/>
      <c r="AK90" s="7"/>
      <c r="AL90" s="7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7"/>
      <c r="BH90" s="7"/>
      <c r="BI90" s="7"/>
      <c r="BJ90" s="7"/>
      <c r="BK90" s="7"/>
      <c r="BL90" s="7"/>
    </row>
    <row r="91" spans="7:64" x14ac:dyDescent="0.25"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7"/>
      <c r="AI91" s="7"/>
      <c r="AJ91" s="6"/>
      <c r="AK91" s="7"/>
      <c r="AL91" s="7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7"/>
      <c r="BH91" s="7"/>
      <c r="BI91" s="7"/>
      <c r="BJ91" s="7"/>
      <c r="BK91" s="7"/>
      <c r="BL91" s="7"/>
    </row>
    <row r="92" spans="7:64" x14ac:dyDescent="0.25"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7"/>
      <c r="AI92" s="7"/>
      <c r="AJ92" s="6"/>
      <c r="AK92" s="7"/>
      <c r="AL92" s="7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7"/>
      <c r="BH92" s="7"/>
      <c r="BI92" s="7"/>
      <c r="BJ92" s="7"/>
      <c r="BK92" s="7"/>
      <c r="BL92" s="7"/>
    </row>
    <row r="93" spans="7:64" x14ac:dyDescent="0.25"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7"/>
      <c r="AI93" s="7"/>
      <c r="AJ93" s="6"/>
      <c r="AK93" s="7"/>
      <c r="AL93" s="7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7"/>
      <c r="BH93" s="7"/>
      <c r="BI93" s="7"/>
      <c r="BJ93" s="7"/>
      <c r="BK93" s="7"/>
      <c r="BL93" s="7"/>
    </row>
    <row r="94" spans="7:64" x14ac:dyDescent="0.25"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7"/>
      <c r="AI94" s="7"/>
      <c r="AJ94" s="6"/>
      <c r="AK94" s="7"/>
      <c r="AL94" s="7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7"/>
      <c r="BH94" s="7"/>
      <c r="BI94" s="7"/>
      <c r="BJ94" s="7"/>
      <c r="BK94" s="7"/>
      <c r="BL94" s="7"/>
    </row>
    <row r="95" spans="7:64" x14ac:dyDescent="0.25"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7"/>
      <c r="AI95" s="7"/>
      <c r="AJ95" s="6"/>
      <c r="AK95" s="7"/>
      <c r="AL95" s="7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7"/>
      <c r="BH95" s="7"/>
      <c r="BI95" s="7"/>
      <c r="BJ95" s="7"/>
      <c r="BK95" s="7"/>
      <c r="BL95" s="7"/>
    </row>
    <row r="96" spans="7:64" x14ac:dyDescent="0.25"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7"/>
      <c r="AI96" s="7"/>
      <c r="AJ96" s="6"/>
      <c r="AK96" s="7"/>
      <c r="AL96" s="7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7"/>
      <c r="BH96" s="7"/>
      <c r="BI96" s="7"/>
      <c r="BJ96" s="7"/>
      <c r="BK96" s="7"/>
      <c r="BL96" s="7"/>
    </row>
    <row r="97" spans="7:64" x14ac:dyDescent="0.25"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7"/>
      <c r="AI97" s="7"/>
      <c r="AJ97" s="6"/>
      <c r="AK97" s="7"/>
      <c r="AL97" s="7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7"/>
      <c r="BH97" s="7"/>
      <c r="BI97" s="7"/>
      <c r="BJ97" s="7"/>
      <c r="BK97" s="7"/>
      <c r="BL97" s="7"/>
    </row>
    <row r="98" spans="7:64" x14ac:dyDescent="0.25"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7"/>
      <c r="AI98" s="7"/>
      <c r="AJ98" s="6"/>
      <c r="AK98" s="7"/>
      <c r="AL98" s="7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7"/>
      <c r="BH98" s="7"/>
      <c r="BI98" s="7"/>
      <c r="BJ98" s="7"/>
      <c r="BK98" s="7"/>
      <c r="BL98" s="7"/>
    </row>
    <row r="99" spans="7:64" x14ac:dyDescent="0.25"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7"/>
      <c r="AI99" s="7"/>
      <c r="AJ99" s="6"/>
      <c r="AK99" s="7"/>
      <c r="AL99" s="7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7"/>
      <c r="BH99" s="7"/>
      <c r="BI99" s="7"/>
      <c r="BJ99" s="7"/>
      <c r="BK99" s="7"/>
      <c r="BL99" s="7"/>
    </row>
    <row r="100" spans="7:64" x14ac:dyDescent="0.25"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7"/>
      <c r="AI100" s="7"/>
      <c r="AJ100" s="6"/>
      <c r="AK100" s="7"/>
      <c r="AL100" s="7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7"/>
      <c r="BH100" s="7"/>
      <c r="BI100" s="7"/>
      <c r="BJ100" s="7"/>
      <c r="BK100" s="7"/>
      <c r="BL100" s="7"/>
    </row>
    <row r="101" spans="7:64" x14ac:dyDescent="0.25"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7"/>
      <c r="AI101" s="7"/>
      <c r="AJ101" s="6"/>
      <c r="AK101" s="7"/>
      <c r="AL101" s="7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7"/>
      <c r="BH101" s="7"/>
      <c r="BI101" s="7"/>
      <c r="BJ101" s="7"/>
      <c r="BK101" s="7"/>
      <c r="BL101" s="7"/>
    </row>
    <row r="102" spans="7:64" x14ac:dyDescent="0.25"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7"/>
      <c r="AI102" s="7"/>
      <c r="AJ102" s="6"/>
      <c r="AK102" s="7"/>
      <c r="AL102" s="7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7"/>
      <c r="BH102" s="7"/>
      <c r="BI102" s="7"/>
      <c r="BJ102" s="7"/>
      <c r="BK102" s="7"/>
      <c r="BL102" s="7"/>
    </row>
    <row r="103" spans="7:64" x14ac:dyDescent="0.25"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7"/>
      <c r="AI103" s="7"/>
      <c r="AJ103" s="6"/>
      <c r="AK103" s="7"/>
      <c r="AL103" s="7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7"/>
      <c r="BH103" s="7"/>
      <c r="BI103" s="7"/>
      <c r="BJ103" s="7"/>
      <c r="BK103" s="7"/>
      <c r="BL103" s="7"/>
    </row>
    <row r="104" spans="7:64" x14ac:dyDescent="0.25"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7"/>
      <c r="AI104" s="7"/>
      <c r="AJ104" s="6"/>
      <c r="AK104" s="7"/>
      <c r="AL104" s="7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7"/>
      <c r="BH104" s="7"/>
      <c r="BI104" s="7"/>
      <c r="BJ104" s="7"/>
      <c r="BK104" s="7"/>
      <c r="BL104" s="7"/>
    </row>
    <row r="105" spans="7:64" x14ac:dyDescent="0.25"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7"/>
      <c r="AI105" s="7"/>
      <c r="AJ105" s="6"/>
      <c r="AK105" s="7"/>
      <c r="AL105" s="7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7"/>
      <c r="BH105" s="7"/>
      <c r="BI105" s="7"/>
      <c r="BJ105" s="7"/>
      <c r="BK105" s="7"/>
      <c r="BL105" s="7"/>
    </row>
    <row r="106" spans="7:64" x14ac:dyDescent="0.25"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7"/>
      <c r="AI106" s="7"/>
      <c r="AJ106" s="6"/>
      <c r="AK106" s="7"/>
      <c r="AL106" s="7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7"/>
      <c r="BH106" s="7"/>
      <c r="BI106" s="7"/>
      <c r="BJ106" s="7"/>
      <c r="BK106" s="7"/>
      <c r="BL106" s="7"/>
    </row>
    <row r="107" spans="7:64" x14ac:dyDescent="0.25"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7"/>
      <c r="AI107" s="7"/>
      <c r="AJ107" s="6"/>
      <c r="AK107" s="7"/>
      <c r="AL107" s="7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7"/>
      <c r="BH107" s="7"/>
      <c r="BI107" s="7"/>
      <c r="BJ107" s="7"/>
      <c r="BK107" s="7"/>
      <c r="BL107" s="7"/>
    </row>
    <row r="108" spans="7:64" x14ac:dyDescent="0.25"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7"/>
      <c r="AI108" s="7"/>
      <c r="AJ108" s="6"/>
      <c r="AK108" s="7"/>
      <c r="AL108" s="7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7"/>
      <c r="BH108" s="7"/>
      <c r="BI108" s="7"/>
      <c r="BJ108" s="7"/>
      <c r="BK108" s="7"/>
      <c r="BL108" s="7"/>
    </row>
    <row r="109" spans="7:64" x14ac:dyDescent="0.25"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7"/>
      <c r="AI109" s="7"/>
      <c r="AJ109" s="6"/>
      <c r="AK109" s="7"/>
      <c r="AL109" s="7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7"/>
      <c r="BH109" s="7"/>
      <c r="BI109" s="7"/>
      <c r="BJ109" s="7"/>
      <c r="BK109" s="7"/>
      <c r="BL109" s="7"/>
    </row>
    <row r="110" spans="7:64" x14ac:dyDescent="0.25"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7"/>
      <c r="AI110" s="7"/>
      <c r="AJ110" s="6"/>
      <c r="AK110" s="7"/>
      <c r="AL110" s="7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7"/>
      <c r="BH110" s="7"/>
      <c r="BI110" s="7"/>
      <c r="BJ110" s="7"/>
      <c r="BK110" s="7"/>
      <c r="BL110" s="7"/>
    </row>
    <row r="111" spans="7:64" x14ac:dyDescent="0.25"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7"/>
      <c r="AI111" s="7"/>
      <c r="AJ111" s="6"/>
      <c r="AK111" s="7"/>
      <c r="AL111" s="7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7"/>
      <c r="BH111" s="7"/>
      <c r="BI111" s="7"/>
      <c r="BJ111" s="7"/>
      <c r="BK111" s="7"/>
      <c r="BL111" s="7"/>
    </row>
    <row r="112" spans="7:64" x14ac:dyDescent="0.25"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6"/>
      <c r="AK112" s="7"/>
      <c r="AL112" s="7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7"/>
      <c r="BH112" s="7"/>
      <c r="BI112" s="7"/>
      <c r="BJ112" s="7"/>
      <c r="BK112" s="7"/>
      <c r="BL112" s="7"/>
    </row>
    <row r="113" spans="7:64" x14ac:dyDescent="0.25"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6"/>
      <c r="AK113" s="7"/>
      <c r="AL113" s="7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7"/>
      <c r="BH113" s="7"/>
      <c r="BI113" s="7"/>
      <c r="BJ113" s="7"/>
      <c r="BK113" s="7"/>
      <c r="BL113" s="7"/>
    </row>
    <row r="114" spans="7:64" x14ac:dyDescent="0.25"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6"/>
      <c r="AK114" s="7"/>
      <c r="AL114" s="7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7"/>
      <c r="BH114" s="7"/>
      <c r="BI114" s="7"/>
      <c r="BJ114" s="7"/>
      <c r="BK114" s="7"/>
      <c r="BL114" s="7"/>
    </row>
    <row r="115" spans="7:64" x14ac:dyDescent="0.25"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6"/>
      <c r="AK115" s="7"/>
      <c r="AL115" s="7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7"/>
      <c r="BH115" s="7"/>
      <c r="BI115" s="7"/>
      <c r="BJ115" s="7"/>
      <c r="BK115" s="7"/>
      <c r="BL115" s="7"/>
    </row>
    <row r="116" spans="7:64" x14ac:dyDescent="0.25"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6"/>
      <c r="AK116" s="7"/>
      <c r="AL116" s="7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7"/>
      <c r="BH116" s="7"/>
      <c r="BI116" s="7"/>
      <c r="BJ116" s="7"/>
      <c r="BK116" s="7"/>
      <c r="BL116" s="7"/>
    </row>
    <row r="117" spans="7:64" x14ac:dyDescent="0.25"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6"/>
      <c r="AK117" s="7"/>
      <c r="AL117" s="7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7"/>
      <c r="BH117" s="7"/>
      <c r="BI117" s="7"/>
      <c r="BJ117" s="7"/>
      <c r="BK117" s="7"/>
      <c r="BL117" s="7"/>
    </row>
    <row r="118" spans="7:64" x14ac:dyDescent="0.25"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6"/>
      <c r="AK118" s="7"/>
      <c r="AL118" s="7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7"/>
      <c r="BH118" s="7"/>
      <c r="BI118" s="7"/>
      <c r="BJ118" s="7"/>
      <c r="BK118" s="7"/>
      <c r="BL118" s="7"/>
    </row>
    <row r="119" spans="7:64" x14ac:dyDescent="0.25"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6"/>
      <c r="AK119" s="7"/>
      <c r="AL119" s="7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7"/>
      <c r="BH119" s="7"/>
      <c r="BI119" s="7"/>
      <c r="BJ119" s="7"/>
      <c r="BK119" s="7"/>
      <c r="BL119" s="7"/>
    </row>
    <row r="120" spans="7:64" x14ac:dyDescent="0.25"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6"/>
      <c r="AK120" s="7"/>
      <c r="AL120" s="7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7"/>
      <c r="BH120" s="7"/>
      <c r="BI120" s="7"/>
      <c r="BJ120" s="7"/>
      <c r="BK120" s="7"/>
      <c r="BL120" s="7"/>
    </row>
    <row r="121" spans="7:64" x14ac:dyDescent="0.25"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6"/>
      <c r="AK121" s="7"/>
      <c r="AL121" s="7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7"/>
      <c r="BH121" s="7"/>
      <c r="BI121" s="7"/>
      <c r="BJ121" s="7"/>
      <c r="BK121" s="7"/>
      <c r="BL121" s="7"/>
    </row>
    <row r="122" spans="7:64" x14ac:dyDescent="0.25"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6"/>
      <c r="AK122" s="7"/>
      <c r="AL122" s="7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7"/>
      <c r="BH122" s="7"/>
      <c r="BI122" s="7"/>
      <c r="BJ122" s="7"/>
      <c r="BK122" s="7"/>
      <c r="BL122" s="7"/>
    </row>
    <row r="123" spans="7:64" x14ac:dyDescent="0.25"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6"/>
      <c r="AK123" s="7"/>
      <c r="AL123" s="7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7"/>
      <c r="BH123" s="7"/>
      <c r="BI123" s="7"/>
      <c r="BJ123" s="7"/>
      <c r="BK123" s="7"/>
      <c r="BL123" s="7"/>
    </row>
    <row r="124" spans="7:64" x14ac:dyDescent="0.25"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6"/>
      <c r="AK124" s="7"/>
      <c r="AL124" s="7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7"/>
      <c r="BH124" s="7"/>
      <c r="BI124" s="7"/>
      <c r="BJ124" s="7"/>
      <c r="BK124" s="7"/>
      <c r="BL124" s="7"/>
    </row>
    <row r="125" spans="7:64" x14ac:dyDescent="0.25"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6"/>
      <c r="AK125" s="7"/>
      <c r="AL125" s="7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7"/>
      <c r="BH125" s="7"/>
      <c r="BI125" s="7"/>
      <c r="BJ125" s="7"/>
      <c r="BK125" s="7"/>
      <c r="BL125" s="7"/>
    </row>
    <row r="126" spans="7:64" x14ac:dyDescent="0.25"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6"/>
      <c r="AK126" s="7"/>
      <c r="AL126" s="7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7"/>
      <c r="BH126" s="7"/>
      <c r="BI126" s="7"/>
      <c r="BJ126" s="7"/>
      <c r="BK126" s="7"/>
      <c r="BL126" s="7"/>
    </row>
    <row r="127" spans="7:64" x14ac:dyDescent="0.25"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6"/>
      <c r="AK127" s="7"/>
      <c r="AL127" s="7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7"/>
      <c r="BH127" s="7"/>
      <c r="BI127" s="7"/>
      <c r="BJ127" s="7"/>
      <c r="BK127" s="7"/>
      <c r="BL127" s="7"/>
    </row>
    <row r="128" spans="7:64" x14ac:dyDescent="0.25"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6"/>
      <c r="AK128" s="7"/>
      <c r="AL128" s="7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7"/>
      <c r="BH128" s="7"/>
      <c r="BI128" s="7"/>
      <c r="BJ128" s="7"/>
      <c r="BK128" s="7"/>
      <c r="BL128" s="7"/>
    </row>
    <row r="129" spans="7:64" x14ac:dyDescent="0.25"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6"/>
      <c r="AK129" s="7"/>
      <c r="AL129" s="7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7"/>
      <c r="BH129" s="7"/>
      <c r="BI129" s="7"/>
      <c r="BJ129" s="7"/>
      <c r="BK129" s="7"/>
      <c r="BL129" s="7"/>
    </row>
    <row r="130" spans="7:64" x14ac:dyDescent="0.25"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6"/>
      <c r="AK130" s="7"/>
      <c r="AL130" s="7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7"/>
      <c r="BH130" s="7"/>
      <c r="BI130" s="7"/>
      <c r="BJ130" s="7"/>
      <c r="BK130" s="7"/>
      <c r="BL130" s="7"/>
    </row>
    <row r="131" spans="7:64" x14ac:dyDescent="0.25"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6"/>
      <c r="AK131" s="7"/>
      <c r="AL131" s="7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7"/>
      <c r="BH131" s="7"/>
      <c r="BI131" s="7"/>
      <c r="BJ131" s="7"/>
      <c r="BK131" s="7"/>
      <c r="BL131" s="7"/>
    </row>
    <row r="132" spans="7:64" x14ac:dyDescent="0.25"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6"/>
      <c r="AK132" s="7"/>
      <c r="AL132" s="7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7"/>
      <c r="BH132" s="7"/>
      <c r="BI132" s="7"/>
      <c r="BJ132" s="7"/>
      <c r="BK132" s="7"/>
      <c r="BL132" s="7"/>
    </row>
    <row r="133" spans="7:64" x14ac:dyDescent="0.25"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6"/>
      <c r="AK133" s="7"/>
      <c r="AL133" s="7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7"/>
      <c r="BH133" s="7"/>
      <c r="BI133" s="7"/>
      <c r="BJ133" s="7"/>
      <c r="BK133" s="7"/>
      <c r="BL133" s="7"/>
    </row>
    <row r="134" spans="7:64" x14ac:dyDescent="0.25"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6"/>
      <c r="AK134" s="7"/>
      <c r="AL134" s="7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7"/>
      <c r="BH134" s="7"/>
      <c r="BI134" s="7"/>
      <c r="BJ134" s="7"/>
      <c r="BK134" s="7"/>
      <c r="BL134" s="7"/>
    </row>
    <row r="135" spans="7:64" x14ac:dyDescent="0.25"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6"/>
      <c r="AK135" s="7"/>
      <c r="AL135" s="7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7"/>
      <c r="BH135" s="7"/>
      <c r="BI135" s="7"/>
      <c r="BJ135" s="7"/>
      <c r="BK135" s="7"/>
      <c r="BL135" s="7"/>
    </row>
    <row r="136" spans="7:64" x14ac:dyDescent="0.25"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6"/>
      <c r="AK136" s="7"/>
      <c r="AL136" s="7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7"/>
      <c r="BH136" s="7"/>
      <c r="BI136" s="7"/>
      <c r="BJ136" s="7"/>
      <c r="BK136" s="7"/>
      <c r="BL136" s="7"/>
    </row>
    <row r="137" spans="7:64" x14ac:dyDescent="0.25"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6"/>
      <c r="AK137" s="7"/>
      <c r="AL137" s="7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7"/>
      <c r="BH137" s="7"/>
      <c r="BI137" s="7"/>
      <c r="BJ137" s="7"/>
      <c r="BK137" s="7"/>
      <c r="BL137" s="7"/>
    </row>
    <row r="138" spans="7:64" x14ac:dyDescent="0.25"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6"/>
      <c r="AK138" s="7"/>
      <c r="AL138" s="7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7"/>
      <c r="BH138" s="7"/>
      <c r="BI138" s="7"/>
      <c r="BJ138" s="7"/>
      <c r="BK138" s="7"/>
      <c r="BL138" s="7"/>
    </row>
    <row r="139" spans="7:64" x14ac:dyDescent="0.25"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6"/>
      <c r="AK139" s="7"/>
      <c r="AL139" s="7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7"/>
      <c r="BH139" s="7"/>
      <c r="BI139" s="7"/>
      <c r="BJ139" s="7"/>
      <c r="BK139" s="7"/>
      <c r="BL139" s="7"/>
    </row>
    <row r="140" spans="7:64" x14ac:dyDescent="0.25"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6"/>
      <c r="AK140" s="7"/>
      <c r="AL140" s="7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7"/>
      <c r="BH140" s="7"/>
      <c r="BI140" s="7"/>
      <c r="BJ140" s="7"/>
      <c r="BK140" s="7"/>
      <c r="BL140" s="7"/>
    </row>
    <row r="141" spans="7:64" x14ac:dyDescent="0.25"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6"/>
      <c r="AK141" s="7"/>
      <c r="AL141" s="7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7"/>
      <c r="BH141" s="7"/>
      <c r="BI141" s="7"/>
      <c r="BJ141" s="7"/>
      <c r="BK141" s="7"/>
      <c r="BL141" s="7"/>
    </row>
    <row r="142" spans="7:64" x14ac:dyDescent="0.25"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6"/>
      <c r="AK142" s="7"/>
      <c r="AL142" s="7"/>
      <c r="AM142" s="145"/>
      <c r="AN142" s="145"/>
      <c r="AO142" s="145"/>
      <c r="AP142" s="145"/>
      <c r="AQ142" s="145"/>
      <c r="AR142" s="145"/>
      <c r="AS142" s="145"/>
      <c r="AT142" s="145"/>
      <c r="AU142" s="145"/>
      <c r="AV142" s="145"/>
      <c r="AW142" s="145"/>
      <c r="AX142" s="145"/>
      <c r="AY142" s="145"/>
      <c r="AZ142" s="145"/>
      <c r="BA142" s="145"/>
      <c r="BB142" s="145"/>
      <c r="BC142" s="145"/>
      <c r="BD142" s="145"/>
      <c r="BE142" s="145"/>
      <c r="BF142" s="145"/>
      <c r="BG142" s="7"/>
      <c r="BH142" s="7"/>
      <c r="BI142" s="7"/>
      <c r="BJ142" s="7"/>
      <c r="BK142" s="7"/>
      <c r="BL142" s="7"/>
    </row>
    <row r="143" spans="7:64" x14ac:dyDescent="0.25"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6"/>
      <c r="AK143" s="7"/>
      <c r="AL143" s="7"/>
      <c r="AM143" s="145"/>
      <c r="AN143" s="145"/>
      <c r="AO143" s="145"/>
      <c r="AP143" s="145"/>
      <c r="AQ143" s="145"/>
      <c r="AR143" s="145"/>
      <c r="AS143" s="145"/>
      <c r="AT143" s="145"/>
      <c r="AU143" s="145"/>
      <c r="AV143" s="145"/>
      <c r="AW143" s="145"/>
      <c r="AX143" s="145"/>
      <c r="AY143" s="145"/>
      <c r="AZ143" s="145"/>
      <c r="BA143" s="145"/>
      <c r="BB143" s="145"/>
      <c r="BC143" s="145"/>
      <c r="BD143" s="145"/>
      <c r="BE143" s="145"/>
      <c r="BF143" s="145"/>
      <c r="BG143" s="7"/>
      <c r="BH143" s="7"/>
      <c r="BI143" s="7"/>
      <c r="BJ143" s="7"/>
      <c r="BK143" s="7"/>
      <c r="BL143" s="7"/>
    </row>
    <row r="144" spans="7:64" x14ac:dyDescent="0.25"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6"/>
      <c r="AK144" s="7"/>
      <c r="AL144" s="7"/>
      <c r="AM144" s="145"/>
      <c r="AN144" s="145"/>
      <c r="AO144" s="145"/>
      <c r="AP144" s="145"/>
      <c r="AQ144" s="145"/>
      <c r="AR144" s="145"/>
      <c r="AS144" s="145"/>
      <c r="AT144" s="145"/>
      <c r="AU144" s="145"/>
      <c r="AV144" s="145"/>
      <c r="AW144" s="145"/>
      <c r="AX144" s="145"/>
      <c r="AY144" s="145"/>
      <c r="AZ144" s="145"/>
      <c r="BA144" s="145"/>
      <c r="BB144" s="145"/>
      <c r="BC144" s="145"/>
      <c r="BD144" s="145"/>
      <c r="BE144" s="145"/>
      <c r="BF144" s="145"/>
      <c r="BG144" s="7"/>
      <c r="BH144" s="7"/>
      <c r="BI144" s="7"/>
      <c r="BJ144" s="7"/>
      <c r="BK144" s="7"/>
      <c r="BL144" s="7"/>
    </row>
    <row r="145" spans="7:64" x14ac:dyDescent="0.25"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6"/>
      <c r="AK145" s="7"/>
      <c r="AL145" s="7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7"/>
      <c r="BH145" s="7"/>
      <c r="BI145" s="7"/>
      <c r="BJ145" s="7"/>
      <c r="BK145" s="7"/>
      <c r="BL145" s="7"/>
    </row>
    <row r="146" spans="7:64" x14ac:dyDescent="0.25"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6"/>
      <c r="AK146" s="7"/>
      <c r="AL146" s="7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7"/>
      <c r="BH146" s="7"/>
      <c r="BI146" s="7"/>
      <c r="BJ146" s="7"/>
      <c r="BK146" s="7"/>
      <c r="BL146" s="7"/>
    </row>
    <row r="147" spans="7:64" x14ac:dyDescent="0.25"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6"/>
      <c r="AK147" s="7"/>
      <c r="AL147" s="7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7"/>
      <c r="BH147" s="7"/>
      <c r="BI147" s="7"/>
      <c r="BJ147" s="7"/>
      <c r="BK147" s="7"/>
      <c r="BL147" s="7"/>
    </row>
    <row r="148" spans="7:64" x14ac:dyDescent="0.25"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6"/>
      <c r="AK148" s="7"/>
      <c r="AL148" s="7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7"/>
      <c r="BH148" s="7"/>
      <c r="BI148" s="7"/>
      <c r="BJ148" s="7"/>
      <c r="BK148" s="7"/>
      <c r="BL148" s="7"/>
    </row>
    <row r="149" spans="7:64" x14ac:dyDescent="0.25"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6"/>
      <c r="AK149" s="7"/>
      <c r="AL149" s="7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7"/>
      <c r="BH149" s="7"/>
      <c r="BI149" s="7"/>
      <c r="BJ149" s="7"/>
      <c r="BK149" s="7"/>
      <c r="BL149" s="7"/>
    </row>
    <row r="150" spans="7:64" x14ac:dyDescent="0.25"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6"/>
      <c r="AK150" s="7"/>
      <c r="AL150" s="7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7"/>
      <c r="BH150" s="7"/>
      <c r="BI150" s="7"/>
      <c r="BJ150" s="7"/>
      <c r="BK150" s="7"/>
      <c r="BL150" s="7"/>
    </row>
    <row r="151" spans="7:64" x14ac:dyDescent="0.25"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6"/>
      <c r="AK151" s="7"/>
      <c r="AL151" s="7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7"/>
      <c r="BH151" s="7"/>
      <c r="BI151" s="7"/>
      <c r="BJ151" s="7"/>
      <c r="BK151" s="7"/>
      <c r="BL151" s="7"/>
    </row>
    <row r="152" spans="7:64" x14ac:dyDescent="0.25"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6"/>
      <c r="AK152" s="7"/>
      <c r="AL152" s="7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7"/>
      <c r="BH152" s="7"/>
      <c r="BI152" s="7"/>
      <c r="BJ152" s="7"/>
      <c r="BK152" s="7"/>
      <c r="BL152" s="7"/>
    </row>
    <row r="153" spans="7:64" x14ac:dyDescent="0.25"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6"/>
      <c r="AK153" s="7"/>
      <c r="AL153" s="7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7"/>
      <c r="BH153" s="7"/>
      <c r="BI153" s="7"/>
      <c r="BJ153" s="7"/>
      <c r="BK153" s="7"/>
      <c r="BL153" s="7"/>
    </row>
    <row r="154" spans="7:64" x14ac:dyDescent="0.25"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6"/>
      <c r="AK154" s="7"/>
      <c r="AL154" s="7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7"/>
      <c r="BH154" s="7"/>
      <c r="BI154" s="7"/>
      <c r="BJ154" s="7"/>
      <c r="BK154" s="7"/>
      <c r="BL154" s="7"/>
    </row>
    <row r="155" spans="7:64" x14ac:dyDescent="0.25"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6"/>
      <c r="AK155" s="7"/>
      <c r="AL155" s="7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7"/>
      <c r="BH155" s="7"/>
      <c r="BI155" s="7"/>
      <c r="BJ155" s="7"/>
      <c r="BK155" s="7"/>
      <c r="BL155" s="7"/>
    </row>
    <row r="156" spans="7:64" x14ac:dyDescent="0.25"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6"/>
      <c r="AK156" s="7"/>
      <c r="AL156" s="7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7"/>
      <c r="BH156" s="7"/>
      <c r="BI156" s="7"/>
      <c r="BJ156" s="7"/>
      <c r="BK156" s="7"/>
      <c r="BL156" s="7"/>
    </row>
    <row r="157" spans="7:64" x14ac:dyDescent="0.25"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6"/>
      <c r="AK157" s="7"/>
      <c r="AL157" s="7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7"/>
      <c r="BH157" s="7"/>
      <c r="BI157" s="7"/>
      <c r="BJ157" s="7"/>
      <c r="BK157" s="7"/>
      <c r="BL157" s="7"/>
    </row>
    <row r="158" spans="7:64" x14ac:dyDescent="0.25"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6"/>
      <c r="AK158" s="7"/>
      <c r="AL158" s="7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7"/>
      <c r="BH158" s="7"/>
      <c r="BI158" s="7"/>
      <c r="BJ158" s="7"/>
      <c r="BK158" s="7"/>
      <c r="BL158" s="7"/>
    </row>
    <row r="159" spans="7:64" x14ac:dyDescent="0.25"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6"/>
      <c r="AK159" s="7"/>
      <c r="AL159" s="7"/>
      <c r="AM159" s="145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5"/>
      <c r="AY159" s="145"/>
      <c r="AZ159" s="145"/>
      <c r="BA159" s="145"/>
      <c r="BB159" s="145"/>
      <c r="BC159" s="145"/>
      <c r="BD159" s="145"/>
      <c r="BE159" s="145"/>
      <c r="BF159" s="145"/>
      <c r="BG159" s="7"/>
      <c r="BH159" s="7"/>
      <c r="BI159" s="7"/>
      <c r="BJ159" s="7"/>
      <c r="BK159" s="7"/>
      <c r="BL159" s="7"/>
    </row>
    <row r="160" spans="7:64" x14ac:dyDescent="0.25"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6"/>
      <c r="AK160" s="7"/>
      <c r="AL160" s="7"/>
      <c r="AM160" s="145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7"/>
      <c r="BH160" s="7"/>
      <c r="BI160" s="7"/>
      <c r="BJ160" s="7"/>
      <c r="BK160" s="7"/>
      <c r="BL160" s="7"/>
    </row>
    <row r="161" spans="7:64" x14ac:dyDescent="0.25"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6"/>
      <c r="AK161" s="7"/>
      <c r="AL161" s="7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7"/>
      <c r="BH161" s="7"/>
      <c r="BI161" s="7"/>
      <c r="BJ161" s="7"/>
      <c r="BK161" s="7"/>
      <c r="BL161" s="7"/>
    </row>
    <row r="162" spans="7:64" x14ac:dyDescent="0.25"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6"/>
      <c r="AK162" s="7"/>
      <c r="AL162" s="7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7"/>
      <c r="BH162" s="7"/>
      <c r="BI162" s="7"/>
      <c r="BJ162" s="7"/>
      <c r="BK162" s="7"/>
      <c r="BL162" s="7"/>
    </row>
    <row r="163" spans="7:64" x14ac:dyDescent="0.25"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6"/>
      <c r="AK163" s="7"/>
      <c r="AL163" s="7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7"/>
      <c r="BH163" s="7"/>
      <c r="BI163" s="7"/>
      <c r="BJ163" s="7"/>
      <c r="BK163" s="7"/>
      <c r="BL163" s="7"/>
    </row>
    <row r="164" spans="7:64" x14ac:dyDescent="0.25"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6"/>
      <c r="AK164" s="7"/>
      <c r="AL164" s="7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7"/>
      <c r="BH164" s="7"/>
      <c r="BI164" s="7"/>
      <c r="BJ164" s="7"/>
      <c r="BK164" s="7"/>
      <c r="BL164" s="7"/>
    </row>
    <row r="165" spans="7:64" x14ac:dyDescent="0.25"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6"/>
      <c r="AK165" s="7"/>
      <c r="AL165" s="7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7"/>
      <c r="BH165" s="7"/>
      <c r="BI165" s="7"/>
      <c r="BJ165" s="7"/>
      <c r="BK165" s="7"/>
      <c r="BL165" s="7"/>
    </row>
    <row r="166" spans="7:64" x14ac:dyDescent="0.25"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6"/>
      <c r="AK166" s="7"/>
      <c r="AL166" s="7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5"/>
      <c r="BE166" s="145"/>
      <c r="BF166" s="145"/>
      <c r="BG166" s="7"/>
      <c r="BH166" s="7"/>
      <c r="BI166" s="7"/>
      <c r="BJ166" s="7"/>
      <c r="BK166" s="7"/>
      <c r="BL166" s="7"/>
    </row>
    <row r="167" spans="7:64" x14ac:dyDescent="0.25"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6"/>
      <c r="AK167" s="7"/>
      <c r="AL167" s="7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5"/>
      <c r="BE167" s="145"/>
      <c r="BF167" s="145"/>
      <c r="BG167" s="7"/>
      <c r="BH167" s="7"/>
      <c r="BI167" s="7"/>
      <c r="BJ167" s="7"/>
      <c r="BK167" s="7"/>
      <c r="BL167" s="7"/>
    </row>
    <row r="168" spans="7:64" x14ac:dyDescent="0.25"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6"/>
      <c r="AK168" s="7"/>
      <c r="AL168" s="7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7"/>
      <c r="BH168" s="7"/>
      <c r="BI168" s="7"/>
      <c r="BJ168" s="7"/>
      <c r="BK168" s="7"/>
      <c r="BL168" s="7"/>
    </row>
    <row r="169" spans="7:64" x14ac:dyDescent="0.25"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6"/>
      <c r="AK169" s="7"/>
      <c r="AL169" s="7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7"/>
      <c r="BH169" s="7"/>
      <c r="BI169" s="7"/>
      <c r="BJ169" s="7"/>
      <c r="BK169" s="7"/>
      <c r="BL169" s="7"/>
    </row>
    <row r="170" spans="7:64" x14ac:dyDescent="0.25"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6"/>
      <c r="AK170" s="7"/>
      <c r="AL170" s="7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7"/>
      <c r="BH170" s="7"/>
      <c r="BI170" s="7"/>
      <c r="BJ170" s="7"/>
      <c r="BK170" s="7"/>
      <c r="BL170" s="7"/>
    </row>
    <row r="171" spans="7:64" x14ac:dyDescent="0.25"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6"/>
      <c r="AK171" s="7"/>
      <c r="AL171" s="7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7"/>
      <c r="BH171" s="7"/>
      <c r="BI171" s="7"/>
      <c r="BJ171" s="7"/>
      <c r="BK171" s="7"/>
      <c r="BL171" s="7"/>
    </row>
    <row r="172" spans="7:64" x14ac:dyDescent="0.25"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6"/>
      <c r="AK172" s="7"/>
      <c r="AL172" s="7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7"/>
      <c r="BH172" s="7"/>
      <c r="BI172" s="7"/>
      <c r="BJ172" s="7"/>
      <c r="BK172" s="7"/>
      <c r="BL172" s="7"/>
    </row>
    <row r="173" spans="7:64" x14ac:dyDescent="0.25"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6"/>
      <c r="AK173" s="7"/>
      <c r="AL173" s="7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7"/>
      <c r="BH173" s="7"/>
      <c r="BI173" s="7"/>
      <c r="BJ173" s="7"/>
      <c r="BK173" s="7"/>
      <c r="BL173" s="7"/>
    </row>
    <row r="174" spans="7:64" x14ac:dyDescent="0.25"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6"/>
      <c r="AK174" s="7"/>
      <c r="AL174" s="7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7"/>
      <c r="BH174" s="7"/>
      <c r="BI174" s="7"/>
      <c r="BJ174" s="7"/>
      <c r="BK174" s="7"/>
      <c r="BL174" s="7"/>
    </row>
    <row r="175" spans="7:64" x14ac:dyDescent="0.25"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6"/>
      <c r="AK175" s="7"/>
      <c r="AL175" s="7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7"/>
      <c r="BH175" s="7"/>
      <c r="BI175" s="7"/>
      <c r="BJ175" s="7"/>
      <c r="BK175" s="7"/>
      <c r="BL175" s="7"/>
    </row>
    <row r="176" spans="7:64" x14ac:dyDescent="0.25"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6"/>
      <c r="AK176" s="7"/>
      <c r="AL176" s="7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7"/>
      <c r="BH176" s="7"/>
      <c r="BI176" s="7"/>
      <c r="BJ176" s="7"/>
      <c r="BK176" s="7"/>
      <c r="BL176" s="7"/>
    </row>
    <row r="177" spans="7:64" x14ac:dyDescent="0.25"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6"/>
      <c r="AK177" s="7"/>
      <c r="AL177" s="7"/>
      <c r="AM177" s="145"/>
      <c r="AN177" s="145"/>
      <c r="AO177" s="145"/>
      <c r="AP177" s="145"/>
      <c r="AQ177" s="145"/>
      <c r="AR177" s="145"/>
      <c r="AS177" s="145"/>
      <c r="AT177" s="145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5"/>
      <c r="BE177" s="145"/>
      <c r="BF177" s="145"/>
      <c r="BG177" s="7"/>
      <c r="BH177" s="7"/>
      <c r="BI177" s="7"/>
      <c r="BJ177" s="7"/>
      <c r="BK177" s="7"/>
      <c r="BL177" s="7"/>
    </row>
    <row r="178" spans="7:64" x14ac:dyDescent="0.25"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6"/>
      <c r="AK178" s="7"/>
      <c r="AL178" s="7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7"/>
      <c r="BH178" s="7"/>
      <c r="BI178" s="7"/>
      <c r="BJ178" s="7"/>
      <c r="BK178" s="7"/>
      <c r="BL178" s="7"/>
    </row>
    <row r="179" spans="7:64" x14ac:dyDescent="0.25"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6"/>
      <c r="AK179" s="7"/>
      <c r="AL179" s="7"/>
      <c r="AM179" s="145"/>
      <c r="AN179" s="145"/>
      <c r="AO179" s="145"/>
      <c r="AP179" s="145"/>
      <c r="AQ179" s="145"/>
      <c r="AR179" s="145"/>
      <c r="AS179" s="145"/>
      <c r="AT179" s="145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5"/>
      <c r="BE179" s="145"/>
      <c r="BF179" s="145"/>
      <c r="BG179" s="7"/>
      <c r="BH179" s="7"/>
      <c r="BI179" s="7"/>
      <c r="BJ179" s="7"/>
      <c r="BK179" s="7"/>
      <c r="BL179" s="7"/>
    </row>
    <row r="180" spans="7:64" x14ac:dyDescent="0.25"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6"/>
      <c r="AK180" s="7"/>
      <c r="AL180" s="7"/>
      <c r="AM180" s="145"/>
      <c r="AN180" s="145"/>
      <c r="AO180" s="145"/>
      <c r="AP180" s="145"/>
      <c r="AQ180" s="145"/>
      <c r="AR180" s="145"/>
      <c r="AS180" s="145"/>
      <c r="AT180" s="145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5"/>
      <c r="BE180" s="145"/>
      <c r="BF180" s="145"/>
      <c r="BG180" s="7"/>
      <c r="BH180" s="7"/>
      <c r="BI180" s="7"/>
      <c r="BJ180" s="7"/>
      <c r="BK180" s="7"/>
      <c r="BL180" s="7"/>
    </row>
    <row r="181" spans="7:64" x14ac:dyDescent="0.25"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6"/>
      <c r="AK181" s="7"/>
      <c r="AL181" s="7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7"/>
      <c r="BH181" s="7"/>
      <c r="BI181" s="7"/>
      <c r="BJ181" s="7"/>
      <c r="BK181" s="7"/>
      <c r="BL181" s="7"/>
    </row>
    <row r="182" spans="7:64" x14ac:dyDescent="0.25"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6"/>
      <c r="AK182" s="7"/>
      <c r="AL182" s="7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7"/>
      <c r="BH182" s="7"/>
      <c r="BI182" s="7"/>
      <c r="BJ182" s="7"/>
      <c r="BK182" s="7"/>
      <c r="BL182" s="7"/>
    </row>
    <row r="183" spans="7:64" x14ac:dyDescent="0.25"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6"/>
      <c r="AK183" s="7"/>
      <c r="AL183" s="7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7"/>
      <c r="BH183" s="7"/>
      <c r="BI183" s="7"/>
      <c r="BJ183" s="7"/>
      <c r="BK183" s="7"/>
      <c r="BL183" s="7"/>
    </row>
    <row r="184" spans="7:64" x14ac:dyDescent="0.25"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6"/>
      <c r="AK184" s="7"/>
      <c r="AL184" s="7"/>
      <c r="AM184" s="145"/>
      <c r="AN184" s="145"/>
      <c r="AO184" s="145"/>
      <c r="AP184" s="145"/>
      <c r="AQ184" s="145"/>
      <c r="AR184" s="145"/>
      <c r="AS184" s="145"/>
      <c r="AT184" s="145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5"/>
      <c r="BE184" s="145"/>
      <c r="BF184" s="145"/>
      <c r="BG184" s="7"/>
      <c r="BH184" s="7"/>
      <c r="BI184" s="7"/>
      <c r="BJ184" s="7"/>
      <c r="BK184" s="7"/>
      <c r="BL184" s="7"/>
    </row>
    <row r="185" spans="7:64" x14ac:dyDescent="0.25"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6"/>
      <c r="AK185" s="7"/>
      <c r="AL185" s="7"/>
      <c r="AM185" s="145"/>
      <c r="AN185" s="145"/>
      <c r="AO185" s="145"/>
      <c r="AP185" s="145"/>
      <c r="AQ185" s="145"/>
      <c r="AR185" s="145"/>
      <c r="AS185" s="145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7"/>
      <c r="BH185" s="7"/>
      <c r="BI185" s="7"/>
      <c r="BJ185" s="7"/>
      <c r="BK185" s="7"/>
      <c r="BL185" s="7"/>
    </row>
    <row r="186" spans="7:64" x14ac:dyDescent="0.25"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6"/>
      <c r="AK186" s="7"/>
      <c r="AL186" s="7"/>
      <c r="AM186" s="145"/>
      <c r="AN186" s="145"/>
      <c r="AO186" s="145"/>
      <c r="AP186" s="145"/>
      <c r="AQ186" s="145"/>
      <c r="AR186" s="145"/>
      <c r="AS186" s="145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7"/>
      <c r="BH186" s="7"/>
      <c r="BI186" s="7"/>
      <c r="BJ186" s="7"/>
      <c r="BK186" s="7"/>
      <c r="BL186" s="7"/>
    </row>
    <row r="187" spans="7:64" x14ac:dyDescent="0.25"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6"/>
      <c r="AK187" s="7"/>
      <c r="AL187" s="7"/>
      <c r="AM187" s="145"/>
      <c r="AN187" s="145"/>
      <c r="AO187" s="145"/>
      <c r="AP187" s="145"/>
      <c r="AQ187" s="145"/>
      <c r="AR187" s="145"/>
      <c r="AS187" s="145"/>
      <c r="AT187" s="145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5"/>
      <c r="BE187" s="145"/>
      <c r="BF187" s="145"/>
      <c r="BG187" s="7"/>
      <c r="BH187" s="7"/>
      <c r="BI187" s="7"/>
      <c r="BJ187" s="7"/>
      <c r="BK187" s="7"/>
      <c r="BL187" s="7"/>
    </row>
    <row r="188" spans="7:64" x14ac:dyDescent="0.25"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6"/>
      <c r="AK188" s="7"/>
      <c r="AL188" s="7"/>
      <c r="AM188" s="145"/>
      <c r="AN188" s="145"/>
      <c r="AO188" s="145"/>
      <c r="AP188" s="145"/>
      <c r="AQ188" s="145"/>
      <c r="AR188" s="145"/>
      <c r="AS188" s="145"/>
      <c r="AT188" s="145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5"/>
      <c r="BE188" s="145"/>
      <c r="BF188" s="145"/>
      <c r="BG188" s="7"/>
      <c r="BH188" s="7"/>
      <c r="BI188" s="7"/>
      <c r="BJ188" s="7"/>
      <c r="BK188" s="7"/>
      <c r="BL188" s="7"/>
    </row>
    <row r="189" spans="7:64" x14ac:dyDescent="0.25"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6"/>
      <c r="AK189" s="7"/>
      <c r="AL189" s="7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7"/>
      <c r="BH189" s="7"/>
      <c r="BI189" s="7"/>
      <c r="BJ189" s="7"/>
      <c r="BK189" s="7"/>
      <c r="BL189" s="7"/>
    </row>
    <row r="190" spans="7:64" x14ac:dyDescent="0.25"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6"/>
      <c r="AK190" s="7"/>
      <c r="AL190" s="7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7"/>
      <c r="BH190" s="7"/>
      <c r="BI190" s="7"/>
      <c r="BJ190" s="7"/>
      <c r="BK190" s="7"/>
      <c r="BL190" s="7"/>
    </row>
    <row r="191" spans="7:64" x14ac:dyDescent="0.25"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6"/>
      <c r="AK191" s="7"/>
      <c r="AL191" s="7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7"/>
      <c r="BH191" s="7"/>
      <c r="BI191" s="7"/>
      <c r="BJ191" s="7"/>
      <c r="BK191" s="7"/>
      <c r="BL191" s="7"/>
    </row>
    <row r="192" spans="7:64" x14ac:dyDescent="0.25"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6"/>
      <c r="AK192" s="7"/>
      <c r="AL192" s="7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7"/>
      <c r="BH192" s="7"/>
      <c r="BI192" s="7"/>
      <c r="BJ192" s="7"/>
      <c r="BK192" s="7"/>
      <c r="BL192" s="7"/>
    </row>
    <row r="193" spans="7:64" x14ac:dyDescent="0.25"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6"/>
      <c r="AK193" s="7"/>
      <c r="AL193" s="7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7"/>
      <c r="BH193" s="7"/>
      <c r="BI193" s="7"/>
      <c r="BJ193" s="7"/>
      <c r="BK193" s="7"/>
      <c r="BL193" s="7"/>
    </row>
    <row r="194" spans="7:64" x14ac:dyDescent="0.25"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6"/>
      <c r="AK194" s="7"/>
      <c r="AL194" s="7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7"/>
      <c r="BH194" s="7"/>
      <c r="BI194" s="7"/>
      <c r="BJ194" s="7"/>
      <c r="BK194" s="7"/>
      <c r="BL194" s="7"/>
    </row>
    <row r="195" spans="7:64" x14ac:dyDescent="0.25"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6"/>
      <c r="AK195" s="7"/>
      <c r="AL195" s="7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7"/>
      <c r="BH195" s="7"/>
      <c r="BI195" s="7"/>
      <c r="BJ195" s="7"/>
      <c r="BK195" s="7"/>
      <c r="BL195" s="7"/>
    </row>
    <row r="196" spans="7:64" x14ac:dyDescent="0.25"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6"/>
      <c r="AK196" s="7"/>
      <c r="AL196" s="7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7"/>
      <c r="BH196" s="7"/>
      <c r="BI196" s="7"/>
      <c r="BJ196" s="7"/>
      <c r="BK196" s="7"/>
      <c r="BL196" s="7"/>
    </row>
    <row r="197" spans="7:64" x14ac:dyDescent="0.25"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6"/>
      <c r="AK197" s="7"/>
      <c r="AL197" s="7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7"/>
      <c r="BH197" s="7"/>
      <c r="BI197" s="7"/>
      <c r="BJ197" s="7"/>
      <c r="BK197" s="7"/>
      <c r="BL197" s="7"/>
    </row>
    <row r="198" spans="7:64" x14ac:dyDescent="0.25"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6"/>
      <c r="AK198" s="7"/>
      <c r="AL198" s="7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7"/>
      <c r="BH198" s="7"/>
      <c r="BI198" s="7"/>
      <c r="BJ198" s="7"/>
      <c r="BK198" s="7"/>
      <c r="BL198" s="7"/>
    </row>
    <row r="199" spans="7:64" x14ac:dyDescent="0.25"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6"/>
      <c r="AK199" s="7"/>
      <c r="AL199" s="7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7"/>
      <c r="BH199" s="7"/>
      <c r="BI199" s="7"/>
      <c r="BJ199" s="7"/>
      <c r="BK199" s="7"/>
      <c r="BL199" s="7"/>
    </row>
    <row r="200" spans="7:64" x14ac:dyDescent="0.25"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6"/>
      <c r="AK200" s="7"/>
      <c r="AL200" s="7"/>
      <c r="AM200" s="145"/>
      <c r="AN200" s="145"/>
      <c r="AO200" s="145"/>
      <c r="AP200" s="145"/>
      <c r="AQ200" s="145"/>
      <c r="AR200" s="145"/>
      <c r="AS200" s="145"/>
      <c r="AT200" s="145"/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5"/>
      <c r="BE200" s="145"/>
      <c r="BF200" s="145"/>
      <c r="BG200" s="7"/>
      <c r="BH200" s="7"/>
      <c r="BI200" s="7"/>
      <c r="BJ200" s="7"/>
      <c r="BK200" s="7"/>
      <c r="BL200" s="7"/>
    </row>
    <row r="201" spans="7:64" x14ac:dyDescent="0.25"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6"/>
      <c r="AK201" s="7"/>
      <c r="AL201" s="7"/>
      <c r="AM201" s="145"/>
      <c r="AN201" s="145"/>
      <c r="AO201" s="145"/>
      <c r="AP201" s="145"/>
      <c r="AQ201" s="145"/>
      <c r="AR201" s="145"/>
      <c r="AS201" s="145"/>
      <c r="AT201" s="145"/>
      <c r="AU201" s="145"/>
      <c r="AV201" s="145"/>
      <c r="AW201" s="145"/>
      <c r="AX201" s="145"/>
      <c r="AY201" s="145"/>
      <c r="AZ201" s="145"/>
      <c r="BA201" s="145"/>
      <c r="BB201" s="145"/>
      <c r="BC201" s="145"/>
      <c r="BD201" s="145"/>
      <c r="BE201" s="145"/>
      <c r="BF201" s="145"/>
      <c r="BG201" s="7"/>
      <c r="BH201" s="7"/>
      <c r="BI201" s="7"/>
      <c r="BJ201" s="7"/>
      <c r="BK201" s="7"/>
      <c r="BL201" s="7"/>
    </row>
    <row r="202" spans="7:64" x14ac:dyDescent="0.25"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6"/>
      <c r="AK202" s="7"/>
      <c r="AL202" s="7"/>
      <c r="AM202" s="145"/>
      <c r="AN202" s="145"/>
      <c r="AO202" s="145"/>
      <c r="AP202" s="145"/>
      <c r="AQ202" s="145"/>
      <c r="AR202" s="145"/>
      <c r="AS202" s="145"/>
      <c r="AT202" s="145"/>
      <c r="AU202" s="145"/>
      <c r="AV202" s="145"/>
      <c r="AW202" s="145"/>
      <c r="AX202" s="145"/>
      <c r="AY202" s="145"/>
      <c r="AZ202" s="145"/>
      <c r="BA202" s="145"/>
      <c r="BB202" s="145"/>
      <c r="BC202" s="145"/>
      <c r="BD202" s="145"/>
      <c r="BE202" s="145"/>
      <c r="BF202" s="145"/>
      <c r="BG202" s="7"/>
      <c r="BH202" s="7"/>
      <c r="BI202" s="7"/>
      <c r="BJ202" s="7"/>
      <c r="BK202" s="7"/>
      <c r="BL202" s="7"/>
    </row>
    <row r="203" spans="7:64" x14ac:dyDescent="0.25"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6"/>
      <c r="AK203" s="7"/>
      <c r="AL203" s="7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5"/>
      <c r="BD203" s="145"/>
      <c r="BE203" s="145"/>
      <c r="BF203" s="145"/>
      <c r="BG203" s="7"/>
      <c r="BH203" s="7"/>
      <c r="BI203" s="7"/>
      <c r="BJ203" s="7"/>
      <c r="BK203" s="7"/>
      <c r="BL203" s="7"/>
    </row>
    <row r="204" spans="7:64" x14ac:dyDescent="0.25"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6"/>
      <c r="AK204" s="7"/>
      <c r="AL204" s="7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5"/>
      <c r="BD204" s="145"/>
      <c r="BE204" s="145"/>
      <c r="BF204" s="145"/>
      <c r="BG204" s="7"/>
      <c r="BH204" s="7"/>
      <c r="BI204" s="7"/>
      <c r="BJ204" s="7"/>
      <c r="BK204" s="7"/>
      <c r="BL204" s="7"/>
    </row>
    <row r="205" spans="7:64" x14ac:dyDescent="0.25"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6"/>
      <c r="AK205" s="7"/>
      <c r="AL205" s="7"/>
      <c r="AM205" s="145"/>
      <c r="AN205" s="145"/>
      <c r="AO205" s="145"/>
      <c r="AP205" s="145"/>
      <c r="AQ205" s="145"/>
      <c r="AR205" s="145"/>
      <c r="AS205" s="145"/>
      <c r="AT205" s="145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5"/>
      <c r="BE205" s="145"/>
      <c r="BF205" s="145"/>
      <c r="BG205" s="7"/>
      <c r="BH205" s="7"/>
      <c r="BI205" s="7"/>
      <c r="BJ205" s="7"/>
      <c r="BK205" s="7"/>
      <c r="BL205" s="7"/>
    </row>
    <row r="206" spans="7:64" x14ac:dyDescent="0.25"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6"/>
      <c r="AK206" s="7"/>
      <c r="AL206" s="7"/>
      <c r="AM206" s="145"/>
      <c r="AN206" s="145"/>
      <c r="AO206" s="145"/>
      <c r="AP206" s="145"/>
      <c r="AQ206" s="145"/>
      <c r="AR206" s="145"/>
      <c r="AS206" s="145"/>
      <c r="AT206" s="145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5"/>
      <c r="BE206" s="145"/>
      <c r="BF206" s="145"/>
      <c r="BG206" s="7"/>
      <c r="BH206" s="7"/>
      <c r="BI206" s="7"/>
      <c r="BJ206" s="7"/>
      <c r="BK206" s="7"/>
      <c r="BL206" s="7"/>
    </row>
    <row r="207" spans="7:64" x14ac:dyDescent="0.25"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6"/>
      <c r="AK207" s="7"/>
      <c r="AL207" s="7"/>
      <c r="AM207" s="145"/>
      <c r="AN207" s="145"/>
      <c r="AO207" s="145"/>
      <c r="AP207" s="145"/>
      <c r="AQ207" s="145"/>
      <c r="AR207" s="145"/>
      <c r="AS207" s="145"/>
      <c r="AT207" s="145"/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5"/>
      <c r="BE207" s="145"/>
      <c r="BF207" s="145"/>
      <c r="BG207" s="7"/>
      <c r="BH207" s="7"/>
      <c r="BI207" s="7"/>
      <c r="BJ207" s="7"/>
      <c r="BK207" s="7"/>
      <c r="BL207" s="7"/>
    </row>
    <row r="208" spans="7:64" x14ac:dyDescent="0.25"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6"/>
      <c r="AK208" s="7"/>
      <c r="AL208" s="7"/>
      <c r="AM208" s="145"/>
      <c r="AN208" s="145"/>
      <c r="AO208" s="145"/>
      <c r="AP208" s="145"/>
      <c r="AQ208" s="145"/>
      <c r="AR208" s="145"/>
      <c r="AS208" s="145"/>
      <c r="AT208" s="145"/>
      <c r="AU208" s="145"/>
      <c r="AV208" s="145"/>
      <c r="AW208" s="145"/>
      <c r="AX208" s="145"/>
      <c r="AY208" s="145"/>
      <c r="AZ208" s="145"/>
      <c r="BA208" s="145"/>
      <c r="BB208" s="145"/>
      <c r="BC208" s="145"/>
      <c r="BD208" s="145"/>
      <c r="BE208" s="145"/>
      <c r="BF208" s="145"/>
      <c r="BG208" s="7"/>
      <c r="BH208" s="7"/>
      <c r="BI208" s="7"/>
      <c r="BJ208" s="7"/>
      <c r="BK208" s="7"/>
      <c r="BL208" s="7"/>
    </row>
    <row r="209" spans="7:64" x14ac:dyDescent="0.25"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6"/>
      <c r="AK209" s="7"/>
      <c r="AL209" s="7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7"/>
      <c r="BH209" s="7"/>
      <c r="BI209" s="7"/>
      <c r="BJ209" s="7"/>
      <c r="BK209" s="7"/>
      <c r="BL209" s="7"/>
    </row>
    <row r="210" spans="7:64" x14ac:dyDescent="0.25"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6"/>
      <c r="AK210" s="7"/>
      <c r="AL210" s="7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7"/>
      <c r="BH210" s="7"/>
      <c r="BI210" s="7"/>
      <c r="BJ210" s="7"/>
      <c r="BK210" s="7"/>
      <c r="BL210" s="7"/>
    </row>
    <row r="211" spans="7:64" x14ac:dyDescent="0.25"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6"/>
      <c r="AK211" s="7"/>
      <c r="AL211" s="7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7"/>
      <c r="BH211" s="7"/>
      <c r="BI211" s="7"/>
      <c r="BJ211" s="7"/>
      <c r="BK211" s="7"/>
      <c r="BL211" s="7"/>
    </row>
    <row r="212" spans="7:64" x14ac:dyDescent="0.25"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6"/>
      <c r="AK212" s="7"/>
      <c r="AL212" s="7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7"/>
      <c r="BH212" s="7"/>
      <c r="BI212" s="7"/>
      <c r="BJ212" s="7"/>
      <c r="BK212" s="7"/>
      <c r="BL212" s="7"/>
    </row>
    <row r="213" spans="7:64" x14ac:dyDescent="0.25"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6"/>
      <c r="AK213" s="7"/>
      <c r="AL213" s="7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7"/>
      <c r="BH213" s="7"/>
      <c r="BI213" s="7"/>
      <c r="BJ213" s="7"/>
      <c r="BK213" s="7"/>
      <c r="BL213" s="7"/>
    </row>
    <row r="214" spans="7:64" x14ac:dyDescent="0.25"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6"/>
      <c r="AK214" s="7"/>
      <c r="AL214" s="7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7"/>
      <c r="BH214" s="7"/>
      <c r="BI214" s="7"/>
      <c r="BJ214" s="7"/>
      <c r="BK214" s="7"/>
      <c r="BL214" s="7"/>
    </row>
    <row r="215" spans="7:64" x14ac:dyDescent="0.25"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6"/>
      <c r="AK215" s="7"/>
      <c r="AL215" s="7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7"/>
      <c r="BH215" s="7"/>
      <c r="BI215" s="7"/>
      <c r="BJ215" s="7"/>
      <c r="BK215" s="7"/>
      <c r="BL215" s="7"/>
    </row>
    <row r="216" spans="7:64" x14ac:dyDescent="0.25"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6"/>
      <c r="AK216" s="7"/>
      <c r="AL216" s="7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7"/>
      <c r="BH216" s="7"/>
      <c r="BI216" s="7"/>
      <c r="BJ216" s="7"/>
      <c r="BK216" s="7"/>
      <c r="BL216" s="7"/>
    </row>
    <row r="217" spans="7:64" x14ac:dyDescent="0.25"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6"/>
      <c r="AK217" s="7"/>
      <c r="AL217" s="7"/>
      <c r="AM217" s="145"/>
      <c r="AN217" s="145"/>
      <c r="AO217" s="145"/>
      <c r="AP217" s="145"/>
      <c r="AQ217" s="145"/>
      <c r="AR217" s="145"/>
      <c r="AS217" s="145"/>
      <c r="AT217" s="145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5"/>
      <c r="BE217" s="145"/>
      <c r="BF217" s="145"/>
      <c r="BG217" s="7"/>
      <c r="BH217" s="7"/>
      <c r="BI217" s="7"/>
      <c r="BJ217" s="7"/>
      <c r="BK217" s="7"/>
      <c r="BL217" s="7"/>
    </row>
    <row r="218" spans="7:64" x14ac:dyDescent="0.25"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6"/>
      <c r="AK218" s="7"/>
      <c r="AL218" s="7"/>
      <c r="AM218" s="145"/>
      <c r="AN218" s="145"/>
      <c r="AO218" s="145"/>
      <c r="AP218" s="145"/>
      <c r="AQ218" s="145"/>
      <c r="AR218" s="145"/>
      <c r="AS218" s="145"/>
      <c r="AT218" s="145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5"/>
      <c r="BE218" s="145"/>
      <c r="BF218" s="145"/>
      <c r="BG218" s="7"/>
      <c r="BH218" s="7"/>
      <c r="BI218" s="7"/>
      <c r="BJ218" s="7"/>
      <c r="BK218" s="7"/>
      <c r="BL218" s="7"/>
    </row>
    <row r="219" spans="7:64" x14ac:dyDescent="0.25"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6"/>
      <c r="AK219" s="7"/>
      <c r="AL219" s="7"/>
      <c r="AM219" s="145"/>
      <c r="AN219" s="145"/>
      <c r="AO219" s="145"/>
      <c r="AP219" s="145"/>
      <c r="AQ219" s="145"/>
      <c r="AR219" s="145"/>
      <c r="AS219" s="145"/>
      <c r="AT219" s="145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5"/>
      <c r="BE219" s="145"/>
      <c r="BF219" s="145"/>
      <c r="BG219" s="7"/>
      <c r="BH219" s="7"/>
      <c r="BI219" s="7"/>
      <c r="BJ219" s="7"/>
      <c r="BK219" s="7"/>
      <c r="BL219" s="7"/>
    </row>
    <row r="220" spans="7:64" x14ac:dyDescent="0.25"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6"/>
      <c r="AK220" s="7"/>
      <c r="AL220" s="7"/>
      <c r="AM220" s="145"/>
      <c r="AN220" s="145"/>
      <c r="AO220" s="145"/>
      <c r="AP220" s="145"/>
      <c r="AQ220" s="145"/>
      <c r="AR220" s="145"/>
      <c r="AS220" s="145"/>
      <c r="AT220" s="145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5"/>
      <c r="BE220" s="145"/>
      <c r="BF220" s="145"/>
      <c r="BG220" s="7"/>
      <c r="BH220" s="7"/>
      <c r="BI220" s="7"/>
      <c r="BJ220" s="7"/>
      <c r="BK220" s="7"/>
      <c r="BL220" s="7"/>
    </row>
    <row r="221" spans="7:64" x14ac:dyDescent="0.25"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6"/>
      <c r="AK221" s="7"/>
      <c r="AL221" s="7"/>
      <c r="AM221" s="145"/>
      <c r="AN221" s="145"/>
      <c r="AO221" s="145"/>
      <c r="AP221" s="145"/>
      <c r="AQ221" s="145"/>
      <c r="AR221" s="145"/>
      <c r="AS221" s="145"/>
      <c r="AT221" s="145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5"/>
      <c r="BE221" s="145"/>
      <c r="BF221" s="145"/>
      <c r="BG221" s="7"/>
      <c r="BH221" s="7"/>
      <c r="BI221" s="7"/>
      <c r="BJ221" s="7"/>
      <c r="BK221" s="7"/>
      <c r="BL221" s="7"/>
    </row>
    <row r="222" spans="7:64" x14ac:dyDescent="0.25"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6"/>
      <c r="AK222" s="7"/>
      <c r="AL222" s="7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5"/>
      <c r="BE222" s="145"/>
      <c r="BF222" s="145"/>
      <c r="BG222" s="7"/>
      <c r="BH222" s="7"/>
      <c r="BI222" s="7"/>
      <c r="BJ222" s="7"/>
      <c r="BK222" s="7"/>
      <c r="BL222" s="7"/>
    </row>
    <row r="223" spans="7:64" x14ac:dyDescent="0.25"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6"/>
      <c r="AK223" s="7"/>
      <c r="AL223" s="7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5"/>
      <c r="BE223" s="145"/>
      <c r="BF223" s="145"/>
      <c r="BG223" s="7"/>
      <c r="BH223" s="7"/>
      <c r="BI223" s="7"/>
      <c r="BJ223" s="7"/>
      <c r="BK223" s="7"/>
      <c r="BL223" s="7"/>
    </row>
    <row r="224" spans="7:64" x14ac:dyDescent="0.25"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6"/>
      <c r="AK224" s="7"/>
      <c r="AL224" s="7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7"/>
      <c r="BH224" s="7"/>
      <c r="BI224" s="7"/>
      <c r="BJ224" s="7"/>
      <c r="BK224" s="7"/>
      <c r="BL224" s="7"/>
    </row>
    <row r="225" spans="7:64" x14ac:dyDescent="0.25"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6"/>
      <c r="AK225" s="7"/>
      <c r="AL225" s="7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7"/>
      <c r="BH225" s="7"/>
      <c r="BI225" s="7"/>
      <c r="BJ225" s="7"/>
      <c r="BK225" s="7"/>
      <c r="BL225" s="7"/>
    </row>
    <row r="226" spans="7:64" x14ac:dyDescent="0.25"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6"/>
      <c r="AK226" s="7"/>
      <c r="AL226" s="7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7"/>
      <c r="BH226" s="7"/>
      <c r="BI226" s="7"/>
      <c r="BJ226" s="7"/>
      <c r="BK226" s="7"/>
      <c r="BL226" s="7"/>
    </row>
    <row r="227" spans="7:64" x14ac:dyDescent="0.25"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6"/>
      <c r="AK227" s="7"/>
      <c r="AL227" s="7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7"/>
      <c r="BH227" s="7"/>
      <c r="BI227" s="7"/>
      <c r="BJ227" s="7"/>
      <c r="BK227" s="7"/>
      <c r="BL227" s="7"/>
    </row>
    <row r="228" spans="7:64" x14ac:dyDescent="0.25"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6"/>
      <c r="AK228" s="7"/>
      <c r="AL228" s="7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7"/>
      <c r="BH228" s="7"/>
      <c r="BI228" s="7"/>
      <c r="BJ228" s="7"/>
      <c r="BK228" s="7"/>
      <c r="BL228" s="7"/>
    </row>
    <row r="229" spans="7:64" x14ac:dyDescent="0.25"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6"/>
      <c r="AK229" s="7"/>
      <c r="AL229" s="7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7"/>
      <c r="BH229" s="7"/>
      <c r="BI229" s="7"/>
      <c r="BJ229" s="7"/>
      <c r="BK229" s="7"/>
      <c r="BL229" s="7"/>
    </row>
    <row r="230" spans="7:64" x14ac:dyDescent="0.25"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6"/>
      <c r="AK230" s="7"/>
      <c r="AL230" s="7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7"/>
      <c r="BH230" s="7"/>
      <c r="BI230" s="7"/>
      <c r="BJ230" s="7"/>
      <c r="BK230" s="7"/>
      <c r="BL230" s="7"/>
    </row>
    <row r="231" spans="7:64" x14ac:dyDescent="0.25"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6"/>
      <c r="AK231" s="7"/>
      <c r="AL231" s="7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7"/>
      <c r="BH231" s="7"/>
      <c r="BI231" s="7"/>
      <c r="BJ231" s="7"/>
      <c r="BK231" s="7"/>
      <c r="BL231" s="7"/>
    </row>
    <row r="232" spans="7:64" x14ac:dyDescent="0.25"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6"/>
      <c r="AK232" s="7"/>
      <c r="AL232" s="7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7"/>
      <c r="BH232" s="7"/>
      <c r="BI232" s="7"/>
      <c r="BJ232" s="7"/>
      <c r="BK232" s="7"/>
      <c r="BL232" s="7"/>
    </row>
    <row r="233" spans="7:64" x14ac:dyDescent="0.25"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6"/>
      <c r="AK233" s="7"/>
      <c r="AL233" s="7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7"/>
      <c r="BH233" s="7"/>
      <c r="BI233" s="7"/>
      <c r="BJ233" s="7"/>
      <c r="BK233" s="7"/>
      <c r="BL233" s="7"/>
    </row>
    <row r="234" spans="7:64" x14ac:dyDescent="0.25"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6"/>
      <c r="AK234" s="7"/>
      <c r="AL234" s="7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7"/>
      <c r="BH234" s="7"/>
      <c r="BI234" s="7"/>
      <c r="BJ234" s="7"/>
      <c r="BK234" s="7"/>
      <c r="BL234" s="7"/>
    </row>
    <row r="235" spans="7:64" x14ac:dyDescent="0.25"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6"/>
      <c r="AK235" s="7"/>
      <c r="AL235" s="7"/>
      <c r="AM235" s="145"/>
      <c r="AN235" s="145"/>
      <c r="AO235" s="145"/>
      <c r="AP235" s="145"/>
      <c r="AQ235" s="145"/>
      <c r="AR235" s="145"/>
      <c r="AS235" s="145"/>
      <c r="AT235" s="145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5"/>
      <c r="BE235" s="145"/>
      <c r="BF235" s="145"/>
      <c r="BG235" s="7"/>
      <c r="BH235" s="7"/>
      <c r="BI235" s="7"/>
      <c r="BJ235" s="7"/>
      <c r="BK235" s="7"/>
      <c r="BL235" s="7"/>
    </row>
    <row r="236" spans="7:64" x14ac:dyDescent="0.25"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6"/>
      <c r="AK236" s="7"/>
      <c r="AL236" s="7"/>
      <c r="AM236" s="145"/>
      <c r="AN236" s="145"/>
      <c r="AO236" s="145"/>
      <c r="AP236" s="145"/>
      <c r="AQ236" s="145"/>
      <c r="AR236" s="145"/>
      <c r="AS236" s="145"/>
      <c r="AT236" s="145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5"/>
      <c r="BE236" s="145"/>
      <c r="BF236" s="145"/>
      <c r="BG236" s="7"/>
      <c r="BH236" s="7"/>
      <c r="BI236" s="7"/>
      <c r="BJ236" s="7"/>
      <c r="BK236" s="7"/>
      <c r="BL236" s="7"/>
    </row>
  </sheetData>
  <mergeCells count="7">
    <mergeCell ref="AK8:AX8"/>
    <mergeCell ref="AZ8:BC8"/>
    <mergeCell ref="U56:W56"/>
    <mergeCell ref="B1:AH1"/>
    <mergeCell ref="B2:AH2"/>
    <mergeCell ref="G5:T5"/>
    <mergeCell ref="U5:AH5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6E85D-7014-413D-A3A8-83DD0FB8722D}">
  <sheetPr>
    <pageSetUpPr fitToPage="1"/>
  </sheetPr>
  <dimension ref="B1:AQ136"/>
  <sheetViews>
    <sheetView view="pageBreakPreview" topLeftCell="A52" zoomScaleNormal="100" zoomScaleSheetLayoutView="100" workbookViewId="0">
      <selection activeCell="T97" sqref="T97"/>
    </sheetView>
  </sheetViews>
  <sheetFormatPr defaultColWidth="8.85546875" defaultRowHeight="12.75" x14ac:dyDescent="0.2"/>
  <cols>
    <col min="1" max="1" width="1.7109375" style="24" customWidth="1"/>
    <col min="2" max="2" width="3" style="24" customWidth="1"/>
    <col min="3" max="4" width="1.85546875" style="24" customWidth="1"/>
    <col min="5" max="5" width="42.5703125" style="24" customWidth="1"/>
    <col min="6" max="6" width="3.85546875" style="64" customWidth="1"/>
    <col min="7" max="7" width="15.7109375" style="24" customWidth="1"/>
    <col min="8" max="10" width="15.7109375" style="24" hidden="1" customWidth="1"/>
    <col min="11" max="11" width="15.7109375" style="24" customWidth="1"/>
    <col min="12" max="19" width="15.7109375" style="24" hidden="1" customWidth="1"/>
    <col min="20" max="21" width="15.7109375" style="24" customWidth="1"/>
    <col min="22" max="24" width="15.7109375" style="24" hidden="1" customWidth="1"/>
    <col min="25" max="25" width="15.7109375" style="24" customWidth="1"/>
    <col min="26" max="33" width="15.7109375" style="24" hidden="1" customWidth="1"/>
    <col min="34" max="34" width="15.7109375" style="24" customWidth="1"/>
    <col min="35" max="35" width="3" style="24" customWidth="1"/>
    <col min="36" max="36" width="1.7109375" style="24" customWidth="1"/>
    <col min="37" max="37" width="16.42578125" style="24" hidden="1" customWidth="1"/>
    <col min="38" max="38" width="12.5703125" style="24" hidden="1" customWidth="1"/>
    <col min="39" max="39" width="12" style="24" hidden="1" customWidth="1"/>
    <col min="40" max="40" width="4.42578125" style="24" bestFit="1" customWidth="1"/>
    <col min="41" max="41" width="12.42578125" style="24" bestFit="1" customWidth="1"/>
    <col min="42" max="42" width="8" style="24" customWidth="1"/>
    <col min="43" max="43" width="11.140625" style="24" bestFit="1" customWidth="1"/>
    <col min="44" max="16384" width="8.85546875" style="24"/>
  </cols>
  <sheetData>
    <row r="1" spans="2:43" hidden="1" x14ac:dyDescent="0.2">
      <c r="E1" s="147"/>
      <c r="F1" s="175"/>
      <c r="N1" s="655"/>
      <c r="O1" s="655"/>
      <c r="Q1" s="655"/>
      <c r="R1" s="656"/>
      <c r="T1" s="657"/>
    </row>
    <row r="2" spans="2:43" hidden="1" x14ac:dyDescent="0.2">
      <c r="K2" s="655"/>
      <c r="L2" s="656"/>
      <c r="M2" s="656"/>
      <c r="N2" s="655"/>
      <c r="O2" s="655"/>
      <c r="Q2" s="655"/>
      <c r="T2" s="658"/>
    </row>
    <row r="3" spans="2:43" hidden="1" x14ac:dyDescent="0.2">
      <c r="K3" s="648"/>
      <c r="L3" s="656"/>
      <c r="M3" s="659"/>
      <c r="N3" s="655"/>
      <c r="O3" s="656"/>
      <c r="P3" s="656"/>
      <c r="Q3" s="656"/>
      <c r="R3" s="656"/>
      <c r="S3" s="656"/>
      <c r="T3" s="656"/>
    </row>
    <row r="4" spans="2:43" x14ac:dyDescent="0.2">
      <c r="T4" s="147"/>
    </row>
    <row r="5" spans="2:43" ht="15.75" x14ac:dyDescent="0.25">
      <c r="C5" s="10" t="s">
        <v>488</v>
      </c>
      <c r="AK5" s="147"/>
    </row>
    <row r="6" spans="2:43" x14ac:dyDescent="0.2">
      <c r="B6" s="439"/>
      <c r="C6" s="290"/>
      <c r="D6" s="660"/>
      <c r="E6" s="660"/>
      <c r="F6" s="661"/>
      <c r="G6" s="790" t="s">
        <v>3</v>
      </c>
      <c r="H6" s="808"/>
      <c r="I6" s="808"/>
      <c r="J6" s="808"/>
      <c r="K6" s="808"/>
      <c r="L6" s="808"/>
      <c r="M6" s="808"/>
      <c r="N6" s="808"/>
      <c r="O6" s="808"/>
      <c r="P6" s="808"/>
      <c r="Q6" s="808"/>
      <c r="R6" s="808"/>
      <c r="S6" s="808"/>
      <c r="T6" s="809"/>
      <c r="U6" s="790" t="s">
        <v>4</v>
      </c>
      <c r="V6" s="808"/>
      <c r="W6" s="808"/>
      <c r="X6" s="808"/>
      <c r="Y6" s="808"/>
      <c r="Z6" s="808"/>
      <c r="AA6" s="808"/>
      <c r="AB6" s="808"/>
      <c r="AC6" s="808"/>
      <c r="AD6" s="808"/>
      <c r="AE6" s="808"/>
      <c r="AF6" s="808"/>
      <c r="AG6" s="808"/>
      <c r="AH6" s="810"/>
      <c r="AI6" s="23"/>
    </row>
    <row r="7" spans="2:43" ht="15.75" customHeight="1" x14ac:dyDescent="0.2">
      <c r="B7" s="439"/>
      <c r="C7" s="21"/>
      <c r="D7" s="11"/>
      <c r="E7" s="11"/>
      <c r="F7" s="56"/>
      <c r="G7" s="295" t="s">
        <v>5</v>
      </c>
      <c r="H7" s="307" t="s">
        <v>6</v>
      </c>
      <c r="I7" s="307" t="s">
        <v>7</v>
      </c>
      <c r="J7" s="307" t="s">
        <v>8</v>
      </c>
      <c r="K7" s="307" t="s">
        <v>9</v>
      </c>
      <c r="L7" s="295" t="s">
        <v>10</v>
      </c>
      <c r="M7" s="295" t="s">
        <v>11</v>
      </c>
      <c r="N7" s="307" t="s">
        <v>12</v>
      </c>
      <c r="O7" s="295" t="s">
        <v>13</v>
      </c>
      <c r="P7" s="307" t="s">
        <v>14</v>
      </c>
      <c r="Q7" s="295" t="s">
        <v>15</v>
      </c>
      <c r="R7" s="307" t="s">
        <v>16</v>
      </c>
      <c r="S7" s="295" t="s">
        <v>17</v>
      </c>
      <c r="T7" s="295" t="s">
        <v>18</v>
      </c>
      <c r="U7" s="295" t="s">
        <v>19</v>
      </c>
      <c r="V7" s="294" t="s">
        <v>6</v>
      </c>
      <c r="W7" s="307" t="s">
        <v>7</v>
      </c>
      <c r="X7" s="307" t="s">
        <v>8</v>
      </c>
      <c r="Y7" s="307" t="s">
        <v>9</v>
      </c>
      <c r="Z7" s="295" t="s">
        <v>10</v>
      </c>
      <c r="AA7" s="295" t="s">
        <v>11</v>
      </c>
      <c r="AB7" s="307" t="s">
        <v>12</v>
      </c>
      <c r="AC7" s="295" t="s">
        <v>13</v>
      </c>
      <c r="AD7" s="307" t="s">
        <v>14</v>
      </c>
      <c r="AE7" s="295" t="s">
        <v>15</v>
      </c>
      <c r="AF7" s="307" t="s">
        <v>16</v>
      </c>
      <c r="AG7" s="295" t="s">
        <v>17</v>
      </c>
      <c r="AH7" s="662" t="s">
        <v>18</v>
      </c>
      <c r="AI7" s="23"/>
      <c r="AK7" s="659"/>
      <c r="AO7" s="11"/>
    </row>
    <row r="8" spans="2:43" x14ac:dyDescent="0.2">
      <c r="B8" s="439"/>
      <c r="C8" s="32" t="s">
        <v>20</v>
      </c>
      <c r="D8" s="33"/>
      <c r="E8" s="33"/>
      <c r="F8" s="37"/>
      <c r="G8" s="663" t="s">
        <v>22</v>
      </c>
      <c r="H8" s="38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38" t="s">
        <v>56</v>
      </c>
      <c r="V8" s="300"/>
      <c r="W8" s="664"/>
      <c r="X8" s="664"/>
      <c r="Y8" s="664"/>
      <c r="Z8" s="34"/>
      <c r="AA8" s="664"/>
      <c r="AB8" s="664"/>
      <c r="AC8" s="664"/>
      <c r="AD8" s="664"/>
      <c r="AE8" s="664"/>
      <c r="AF8" s="664"/>
      <c r="AG8" s="664"/>
      <c r="AH8" s="665"/>
      <c r="AI8" s="23"/>
      <c r="AK8" s="175"/>
    </row>
    <row r="9" spans="2:43" x14ac:dyDescent="0.2">
      <c r="B9" s="439"/>
      <c r="C9" s="23"/>
      <c r="G9" s="57"/>
      <c r="H9" s="666"/>
      <c r="I9" s="666"/>
      <c r="J9" s="666"/>
      <c r="K9" s="666"/>
      <c r="L9" s="666"/>
      <c r="M9" s="666"/>
      <c r="N9" s="666"/>
      <c r="O9" s="666"/>
      <c r="P9" s="666"/>
      <c r="Q9" s="666"/>
      <c r="R9" s="666"/>
      <c r="S9" s="666"/>
      <c r="T9" s="666"/>
      <c r="U9" s="57"/>
      <c r="V9" s="57"/>
      <c r="W9" s="666"/>
      <c r="X9" s="666"/>
      <c r="Y9" s="666"/>
      <c r="Z9" s="57"/>
      <c r="AA9" s="666"/>
      <c r="AB9" s="666"/>
      <c r="AC9" s="666"/>
      <c r="AD9" s="666"/>
      <c r="AE9" s="666"/>
      <c r="AF9" s="666"/>
      <c r="AG9" s="666"/>
      <c r="AH9" s="667"/>
      <c r="AI9" s="23"/>
      <c r="AK9" s="175"/>
    </row>
    <row r="10" spans="2:43" x14ac:dyDescent="0.2">
      <c r="B10" s="439"/>
      <c r="C10" s="21" t="s">
        <v>489</v>
      </c>
      <c r="D10" s="11"/>
      <c r="E10" s="11"/>
      <c r="F10" s="82" t="s">
        <v>490</v>
      </c>
      <c r="G10" s="668">
        <v>1588043680.6219997</v>
      </c>
      <c r="H10" s="668">
        <v>92847271</v>
      </c>
      <c r="I10" s="668">
        <v>106851114</v>
      </c>
      <c r="J10" s="668">
        <v>233315663</v>
      </c>
      <c r="K10" s="668">
        <v>86471073</v>
      </c>
      <c r="L10" s="668">
        <v>0</v>
      </c>
      <c r="M10" s="668">
        <v>0</v>
      </c>
      <c r="N10" s="668">
        <v>0</v>
      </c>
      <c r="O10" s="668">
        <v>0</v>
      </c>
      <c r="P10" s="668">
        <v>0</v>
      </c>
      <c r="Q10" s="668">
        <v>0</v>
      </c>
      <c r="R10" s="668">
        <v>0</v>
      </c>
      <c r="S10" s="668">
        <v>0</v>
      </c>
      <c r="T10" s="668">
        <v>519485121</v>
      </c>
      <c r="U10" s="668">
        <v>1565390507</v>
      </c>
      <c r="V10" s="668">
        <v>85753800</v>
      </c>
      <c r="W10" s="668">
        <v>96174024</v>
      </c>
      <c r="X10" s="668">
        <v>205314615</v>
      </c>
      <c r="Y10" s="668">
        <v>79590444</v>
      </c>
      <c r="Z10" s="668">
        <v>123281595</v>
      </c>
      <c r="AA10" s="668">
        <v>134627956</v>
      </c>
      <c r="AB10" s="668">
        <v>98747755</v>
      </c>
      <c r="AC10" s="668">
        <v>109994082</v>
      </c>
      <c r="AD10" s="668">
        <v>212619040</v>
      </c>
      <c r="AE10" s="668">
        <v>105095721</v>
      </c>
      <c r="AF10" s="668">
        <v>151890431</v>
      </c>
      <c r="AG10" s="668">
        <v>162301044</v>
      </c>
      <c r="AH10" s="669">
        <v>466832883</v>
      </c>
      <c r="AI10" s="52"/>
      <c r="AJ10" s="64"/>
      <c r="AK10" s="175">
        <v>-1098557624</v>
      </c>
      <c r="AL10" s="147">
        <v>1098557624</v>
      </c>
      <c r="AM10" s="147">
        <v>1098557624</v>
      </c>
      <c r="AN10" s="659"/>
      <c r="AO10" s="147"/>
    </row>
    <row r="11" spans="2:43" x14ac:dyDescent="0.2">
      <c r="B11" s="439"/>
      <c r="C11" s="21"/>
      <c r="D11" s="11"/>
      <c r="E11" s="11"/>
      <c r="G11" s="670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  <c r="U11" s="670"/>
      <c r="V11" s="668"/>
      <c r="W11" s="668"/>
      <c r="X11" s="668"/>
      <c r="Y11" s="668"/>
      <c r="Z11" s="668"/>
      <c r="AA11" s="668"/>
      <c r="AB11" s="668"/>
      <c r="AC11" s="668"/>
      <c r="AD11" s="668"/>
      <c r="AE11" s="668"/>
      <c r="AF11" s="668"/>
      <c r="AG11" s="668"/>
      <c r="AH11" s="669"/>
      <c r="AI11" s="52"/>
      <c r="AJ11" s="64"/>
      <c r="AK11" s="175"/>
      <c r="AL11" s="147"/>
      <c r="AM11" s="147"/>
      <c r="AO11" s="147"/>
    </row>
    <row r="12" spans="2:43" x14ac:dyDescent="0.2">
      <c r="B12" s="439"/>
      <c r="C12" s="21" t="s">
        <v>491</v>
      </c>
      <c r="D12" s="11"/>
      <c r="E12" s="11"/>
      <c r="F12" s="82" t="s">
        <v>492</v>
      </c>
      <c r="G12" s="670">
        <v>1975256520</v>
      </c>
      <c r="H12" s="670">
        <v>170893097</v>
      </c>
      <c r="I12" s="670">
        <v>129493771</v>
      </c>
      <c r="J12" s="670">
        <v>155898871</v>
      </c>
      <c r="K12" s="670">
        <v>223190869</v>
      </c>
      <c r="L12" s="670">
        <v>0</v>
      </c>
      <c r="M12" s="670">
        <v>0</v>
      </c>
      <c r="N12" s="670">
        <v>0</v>
      </c>
      <c r="O12" s="670">
        <v>0</v>
      </c>
      <c r="P12" s="670">
        <v>0</v>
      </c>
      <c r="Q12" s="670">
        <v>0</v>
      </c>
      <c r="R12" s="670">
        <v>0</v>
      </c>
      <c r="S12" s="670">
        <v>0</v>
      </c>
      <c r="T12" s="670">
        <v>679476608</v>
      </c>
      <c r="U12" s="670">
        <v>1884122743</v>
      </c>
      <c r="V12" s="670">
        <v>160210362</v>
      </c>
      <c r="W12" s="670">
        <v>114101689</v>
      </c>
      <c r="X12" s="670">
        <v>138957780</v>
      </c>
      <c r="Y12" s="670">
        <v>219381354</v>
      </c>
      <c r="Z12" s="670">
        <v>165335782</v>
      </c>
      <c r="AA12" s="670">
        <v>132912471</v>
      </c>
      <c r="AB12" s="670">
        <v>136994474</v>
      </c>
      <c r="AC12" s="670">
        <v>121159072</v>
      </c>
      <c r="AD12" s="670">
        <v>170346057</v>
      </c>
      <c r="AE12" s="670">
        <v>166593931</v>
      </c>
      <c r="AF12" s="670">
        <v>175165547</v>
      </c>
      <c r="AG12" s="670">
        <v>182964224</v>
      </c>
      <c r="AH12" s="669">
        <v>632651185</v>
      </c>
      <c r="AI12" s="52"/>
      <c r="AJ12" s="175">
        <v>632651185</v>
      </c>
      <c r="AK12" s="671">
        <v>-1251471558</v>
      </c>
      <c r="AL12" s="147">
        <v>1251471558</v>
      </c>
      <c r="AM12" s="147">
        <v>1251471558</v>
      </c>
      <c r="AN12" s="659"/>
      <c r="AO12" s="147"/>
    </row>
    <row r="13" spans="2:43" x14ac:dyDescent="0.2">
      <c r="B13" s="439"/>
      <c r="C13" s="23"/>
      <c r="G13" s="672"/>
      <c r="H13" s="673"/>
      <c r="I13" s="673"/>
      <c r="J13" s="673"/>
      <c r="K13" s="673"/>
      <c r="L13" s="673"/>
      <c r="M13" s="673"/>
      <c r="N13" s="674"/>
      <c r="O13" s="673"/>
      <c r="P13" s="673"/>
      <c r="Q13" s="673"/>
      <c r="R13" s="673"/>
      <c r="S13" s="673"/>
      <c r="T13" s="673"/>
      <c r="U13" s="675"/>
      <c r="V13" s="673"/>
      <c r="W13" s="673"/>
      <c r="X13" s="673"/>
      <c r="Y13" s="673"/>
      <c r="Z13" s="673"/>
      <c r="AA13" s="673"/>
      <c r="AB13" s="674"/>
      <c r="AC13" s="673"/>
      <c r="AD13" s="673"/>
      <c r="AE13" s="673"/>
      <c r="AF13" s="673"/>
      <c r="AG13" s="673"/>
      <c r="AH13" s="676"/>
      <c r="AI13" s="52"/>
      <c r="AJ13" s="64"/>
      <c r="AK13" s="175"/>
      <c r="AL13" s="147"/>
      <c r="AM13" s="147"/>
      <c r="AN13" s="659"/>
      <c r="AO13" s="147"/>
    </row>
    <row r="14" spans="2:43" x14ac:dyDescent="0.2">
      <c r="B14" s="439"/>
      <c r="C14" s="23"/>
      <c r="D14" s="24" t="s">
        <v>493</v>
      </c>
      <c r="F14" s="82" t="s">
        <v>494</v>
      </c>
      <c r="G14" s="672">
        <v>1057028607</v>
      </c>
      <c r="H14" s="672">
        <v>117946848</v>
      </c>
      <c r="I14" s="673">
        <v>77960510</v>
      </c>
      <c r="J14" s="673">
        <v>77921602</v>
      </c>
      <c r="K14" s="673">
        <v>128600239</v>
      </c>
      <c r="L14" s="673">
        <v>0</v>
      </c>
      <c r="M14" s="673">
        <v>0</v>
      </c>
      <c r="N14" s="673">
        <v>0</v>
      </c>
      <c r="O14" s="673">
        <v>0</v>
      </c>
      <c r="P14" s="673">
        <v>0</v>
      </c>
      <c r="Q14" s="673">
        <v>0</v>
      </c>
      <c r="R14" s="673">
        <v>0</v>
      </c>
      <c r="S14" s="673">
        <v>0</v>
      </c>
      <c r="T14" s="674">
        <v>402429199</v>
      </c>
      <c r="U14" s="675">
        <v>1030588840</v>
      </c>
      <c r="V14" s="672">
        <v>111710758</v>
      </c>
      <c r="W14" s="673">
        <v>66840458</v>
      </c>
      <c r="X14" s="673">
        <v>68509357</v>
      </c>
      <c r="Y14" s="673">
        <v>131078583</v>
      </c>
      <c r="Z14" s="673">
        <v>78683618</v>
      </c>
      <c r="AA14" s="673">
        <v>62622349</v>
      </c>
      <c r="AB14" s="673">
        <v>84501502</v>
      </c>
      <c r="AC14" s="673">
        <v>73159642</v>
      </c>
      <c r="AD14" s="673">
        <v>90643538</v>
      </c>
      <c r="AE14" s="673">
        <v>77520738</v>
      </c>
      <c r="AF14" s="673">
        <v>82451588</v>
      </c>
      <c r="AG14" s="673">
        <v>105789709</v>
      </c>
      <c r="AH14" s="677">
        <v>378139156</v>
      </c>
      <c r="AI14" s="52"/>
      <c r="AJ14" s="64"/>
      <c r="AK14" s="175">
        <v>-652449684</v>
      </c>
      <c r="AL14" s="147">
        <v>655372684</v>
      </c>
      <c r="AM14" s="147">
        <v>652449684</v>
      </c>
      <c r="AN14" s="659"/>
      <c r="AO14" s="147"/>
    </row>
    <row r="15" spans="2:43" x14ac:dyDescent="0.2">
      <c r="B15" s="439"/>
      <c r="C15" s="23"/>
      <c r="G15" s="672"/>
      <c r="H15" s="673"/>
      <c r="I15" s="673"/>
      <c r="J15" s="673"/>
      <c r="K15" s="673"/>
      <c r="L15" s="673"/>
      <c r="M15" s="673"/>
      <c r="N15" s="674"/>
      <c r="O15" s="673"/>
      <c r="P15" s="673"/>
      <c r="Q15" s="673"/>
      <c r="R15" s="673"/>
      <c r="S15" s="673"/>
      <c r="T15" s="673"/>
      <c r="U15" s="675"/>
      <c r="V15" s="673"/>
      <c r="W15" s="673"/>
      <c r="X15" s="673"/>
      <c r="Y15" s="673"/>
      <c r="Z15" s="673"/>
      <c r="AA15" s="673"/>
      <c r="AB15" s="674"/>
      <c r="AC15" s="673"/>
      <c r="AD15" s="673"/>
      <c r="AE15" s="673"/>
      <c r="AF15" s="673"/>
      <c r="AG15" s="673"/>
      <c r="AH15" s="676"/>
      <c r="AI15" s="52"/>
      <c r="AJ15" s="64"/>
      <c r="AK15" s="175"/>
      <c r="AL15" s="147"/>
      <c r="AM15" s="147"/>
      <c r="AN15" s="659"/>
      <c r="AO15" s="147"/>
    </row>
    <row r="16" spans="2:43" s="11" customFormat="1" x14ac:dyDescent="0.2">
      <c r="B16" s="678"/>
      <c r="C16" s="21"/>
      <c r="D16" s="11" t="s">
        <v>495</v>
      </c>
      <c r="F16" s="56"/>
      <c r="G16" s="679">
        <v>902658438</v>
      </c>
      <c r="H16" s="680">
        <v>52946249</v>
      </c>
      <c r="I16" s="680">
        <v>51533261</v>
      </c>
      <c r="J16" s="680">
        <v>77977269</v>
      </c>
      <c r="K16" s="680">
        <v>94590630</v>
      </c>
      <c r="L16" s="680">
        <v>0</v>
      </c>
      <c r="M16" s="680">
        <v>0</v>
      </c>
      <c r="N16" s="668">
        <v>0</v>
      </c>
      <c r="O16" s="680">
        <v>0</v>
      </c>
      <c r="P16" s="680">
        <v>0</v>
      </c>
      <c r="Q16" s="680">
        <v>0</v>
      </c>
      <c r="R16" s="680">
        <v>0</v>
      </c>
      <c r="S16" s="680">
        <v>0</v>
      </c>
      <c r="T16" s="680">
        <v>277047409</v>
      </c>
      <c r="U16" s="680">
        <v>853533903</v>
      </c>
      <c r="V16" s="680">
        <v>48499604</v>
      </c>
      <c r="W16" s="680">
        <v>47261231</v>
      </c>
      <c r="X16" s="680">
        <v>70448423</v>
      </c>
      <c r="Y16" s="680">
        <v>88302771</v>
      </c>
      <c r="Z16" s="680">
        <v>86652164</v>
      </c>
      <c r="AA16" s="680">
        <v>70290122</v>
      </c>
      <c r="AB16" s="668">
        <v>52492972</v>
      </c>
      <c r="AC16" s="680">
        <v>47999430</v>
      </c>
      <c r="AD16" s="680">
        <v>79702519</v>
      </c>
      <c r="AE16" s="680">
        <v>89073193</v>
      </c>
      <c r="AF16" s="680">
        <v>92713959</v>
      </c>
      <c r="AG16" s="680">
        <v>77174515</v>
      </c>
      <c r="AH16" s="681">
        <v>254512029</v>
      </c>
      <c r="AI16" s="103"/>
      <c r="AJ16" s="56"/>
      <c r="AK16" s="175">
        <v>-599021874</v>
      </c>
      <c r="AL16" s="147">
        <v>596098874</v>
      </c>
      <c r="AM16" s="147">
        <v>599021874</v>
      </c>
      <c r="AN16" s="659"/>
      <c r="AO16" s="147"/>
      <c r="AQ16" s="49"/>
    </row>
    <row r="17" spans="2:43" x14ac:dyDescent="0.2">
      <c r="B17" s="439"/>
      <c r="C17" s="23"/>
      <c r="E17" s="24" t="s">
        <v>28</v>
      </c>
      <c r="F17" s="682"/>
      <c r="G17" s="672">
        <v>301806272</v>
      </c>
      <c r="H17" s="673">
        <v>3721160</v>
      </c>
      <c r="I17" s="673">
        <v>2275266</v>
      </c>
      <c r="J17" s="673">
        <v>29876288</v>
      </c>
      <c r="K17" s="673">
        <v>46420658</v>
      </c>
      <c r="L17" s="673">
        <v>0</v>
      </c>
      <c r="M17" s="673">
        <v>0</v>
      </c>
      <c r="N17" s="673">
        <v>0</v>
      </c>
      <c r="O17" s="673">
        <v>0</v>
      </c>
      <c r="P17" s="673">
        <v>0</v>
      </c>
      <c r="Q17" s="673">
        <v>0</v>
      </c>
      <c r="R17" s="673">
        <v>0</v>
      </c>
      <c r="S17" s="673">
        <v>0</v>
      </c>
      <c r="T17" s="674">
        <v>82293372</v>
      </c>
      <c r="U17" s="674">
        <v>268071291</v>
      </c>
      <c r="V17" s="673">
        <v>3056124</v>
      </c>
      <c r="W17" s="673">
        <v>1776935</v>
      </c>
      <c r="X17" s="673">
        <v>24998657</v>
      </c>
      <c r="Y17" s="673">
        <v>42852890</v>
      </c>
      <c r="Z17" s="673">
        <v>36300005</v>
      </c>
      <c r="AA17" s="673">
        <v>24540931</v>
      </c>
      <c r="AB17" s="674">
        <v>-226643</v>
      </c>
      <c r="AC17" s="673">
        <v>1955814</v>
      </c>
      <c r="AD17" s="673">
        <v>29097954</v>
      </c>
      <c r="AE17" s="673">
        <v>43407779</v>
      </c>
      <c r="AF17" s="673">
        <v>37890810</v>
      </c>
      <c r="AG17" s="673">
        <v>22420035</v>
      </c>
      <c r="AH17" s="677">
        <v>72684606</v>
      </c>
      <c r="AI17" s="52"/>
      <c r="AJ17" s="64"/>
      <c r="AK17" s="175">
        <v>-195386685</v>
      </c>
      <c r="AL17" s="147">
        <v>195386685</v>
      </c>
      <c r="AM17" s="147">
        <v>195386685</v>
      </c>
      <c r="AN17" s="659"/>
      <c r="AO17" s="147"/>
    </row>
    <row r="18" spans="2:43" x14ac:dyDescent="0.2">
      <c r="B18" s="439"/>
      <c r="C18" s="23"/>
      <c r="E18" s="24" t="s">
        <v>29</v>
      </c>
      <c r="F18" s="175"/>
      <c r="G18" s="672">
        <v>560756789</v>
      </c>
      <c r="H18" s="673">
        <v>46729733</v>
      </c>
      <c r="I18" s="673">
        <v>46729733</v>
      </c>
      <c r="J18" s="673">
        <v>46729733</v>
      </c>
      <c r="K18" s="673">
        <v>46729733</v>
      </c>
      <c r="L18" s="673">
        <v>0</v>
      </c>
      <c r="M18" s="673">
        <v>0</v>
      </c>
      <c r="N18" s="673">
        <v>0</v>
      </c>
      <c r="O18" s="673">
        <v>0</v>
      </c>
      <c r="P18" s="673">
        <v>0</v>
      </c>
      <c r="Q18" s="673">
        <v>0</v>
      </c>
      <c r="R18" s="673">
        <v>0</v>
      </c>
      <c r="S18" s="673">
        <v>0</v>
      </c>
      <c r="T18" s="674">
        <v>186918932</v>
      </c>
      <c r="U18" s="674">
        <v>544834911</v>
      </c>
      <c r="V18" s="673">
        <v>43640529</v>
      </c>
      <c r="W18" s="673">
        <v>43640529</v>
      </c>
      <c r="X18" s="673">
        <v>43640529</v>
      </c>
      <c r="Y18" s="673">
        <v>43640529</v>
      </c>
      <c r="Z18" s="673">
        <v>43640529</v>
      </c>
      <c r="AA18" s="673">
        <v>43640529</v>
      </c>
      <c r="AB18" s="674">
        <v>50993065</v>
      </c>
      <c r="AC18" s="673">
        <v>43640529</v>
      </c>
      <c r="AD18" s="673">
        <v>43640529</v>
      </c>
      <c r="AE18" s="673">
        <v>43640530</v>
      </c>
      <c r="AF18" s="673">
        <v>52837880</v>
      </c>
      <c r="AG18" s="673">
        <v>48239204</v>
      </c>
      <c r="AH18" s="677">
        <v>174562116</v>
      </c>
      <c r="AI18" s="52"/>
      <c r="AJ18" s="64"/>
      <c r="AK18" s="175">
        <v>-370272795</v>
      </c>
      <c r="AL18" s="147">
        <v>370272795</v>
      </c>
      <c r="AM18" s="147">
        <v>370272795</v>
      </c>
      <c r="AN18" s="659"/>
      <c r="AO18" s="147"/>
    </row>
    <row r="19" spans="2:43" ht="14.45" customHeight="1" x14ac:dyDescent="0.2">
      <c r="B19" s="439"/>
      <c r="C19" s="23"/>
      <c r="E19" s="24" t="s">
        <v>30</v>
      </c>
      <c r="G19" s="672">
        <v>15334823</v>
      </c>
      <c r="H19" s="673">
        <v>0</v>
      </c>
      <c r="I19" s="673">
        <v>0</v>
      </c>
      <c r="J19" s="673">
        <v>0</v>
      </c>
      <c r="K19" s="673">
        <v>0</v>
      </c>
      <c r="L19" s="673">
        <v>0</v>
      </c>
      <c r="M19" s="673">
        <v>0</v>
      </c>
      <c r="N19" s="673">
        <v>0</v>
      </c>
      <c r="O19" s="673">
        <v>0</v>
      </c>
      <c r="P19" s="673">
        <v>0</v>
      </c>
      <c r="Q19" s="673">
        <v>0</v>
      </c>
      <c r="R19" s="673">
        <v>0</v>
      </c>
      <c r="S19" s="673">
        <v>0</v>
      </c>
      <c r="T19" s="674">
        <v>0</v>
      </c>
      <c r="U19" s="674">
        <v>14617279</v>
      </c>
      <c r="V19" s="673">
        <v>0</v>
      </c>
      <c r="W19" s="673">
        <v>0</v>
      </c>
      <c r="X19" s="673">
        <v>0</v>
      </c>
      <c r="Y19" s="673">
        <v>0</v>
      </c>
      <c r="Z19" s="673">
        <v>4902476</v>
      </c>
      <c r="AA19" s="673">
        <v>0</v>
      </c>
      <c r="AB19" s="674">
        <v>0</v>
      </c>
      <c r="AC19" s="673">
        <v>0</v>
      </c>
      <c r="AD19" s="673">
        <v>4872427</v>
      </c>
      <c r="AE19" s="673">
        <v>0</v>
      </c>
      <c r="AF19" s="673">
        <v>0</v>
      </c>
      <c r="AG19" s="673">
        <v>4842376</v>
      </c>
      <c r="AH19" s="677">
        <v>0</v>
      </c>
      <c r="AI19" s="52"/>
      <c r="AJ19" s="64"/>
      <c r="AK19" s="175">
        <v>-14617279</v>
      </c>
      <c r="AL19" s="147">
        <v>14617279</v>
      </c>
      <c r="AM19" s="147">
        <v>14617279</v>
      </c>
      <c r="AN19" s="659"/>
      <c r="AO19" s="147"/>
    </row>
    <row r="20" spans="2:43" ht="14.45" customHeight="1" x14ac:dyDescent="0.2">
      <c r="B20" s="439"/>
      <c r="C20" s="23"/>
      <c r="E20" s="24" t="s">
        <v>496</v>
      </c>
      <c r="G20" s="672">
        <v>20619315</v>
      </c>
      <c r="H20" s="673">
        <v>2180969</v>
      </c>
      <c r="I20" s="673">
        <v>2172623</v>
      </c>
      <c r="J20" s="673">
        <v>1043474</v>
      </c>
      <c r="K20" s="673">
        <v>1083605</v>
      </c>
      <c r="L20" s="673">
        <v>0</v>
      </c>
      <c r="M20" s="673">
        <v>0</v>
      </c>
      <c r="N20" s="673">
        <v>0</v>
      </c>
      <c r="O20" s="673">
        <v>0</v>
      </c>
      <c r="P20" s="673">
        <v>0</v>
      </c>
      <c r="Q20" s="673">
        <v>0</v>
      </c>
      <c r="R20" s="673">
        <v>0</v>
      </c>
      <c r="S20" s="673">
        <v>0</v>
      </c>
      <c r="T20" s="674">
        <v>6480671</v>
      </c>
      <c r="U20" s="674">
        <v>19011610</v>
      </c>
      <c r="V20" s="673">
        <v>1484405</v>
      </c>
      <c r="W20" s="673">
        <v>1484405</v>
      </c>
      <c r="X20" s="673">
        <v>1484405</v>
      </c>
      <c r="Y20" s="673">
        <v>1484405</v>
      </c>
      <c r="Z20" s="673">
        <v>1484405</v>
      </c>
      <c r="AA20" s="673">
        <v>1784405</v>
      </c>
      <c r="AB20" s="674">
        <v>1484405</v>
      </c>
      <c r="AC20" s="673">
        <v>1984405</v>
      </c>
      <c r="AD20" s="673">
        <v>1684405</v>
      </c>
      <c r="AE20" s="673">
        <v>1684405</v>
      </c>
      <c r="AF20" s="673">
        <v>1629405</v>
      </c>
      <c r="AG20" s="673">
        <v>1338155</v>
      </c>
      <c r="AH20" s="677">
        <v>5937620</v>
      </c>
      <c r="AI20" s="52"/>
      <c r="AJ20" s="64"/>
      <c r="AK20" s="175">
        <v>-13073990</v>
      </c>
      <c r="AL20" s="147">
        <v>13073990</v>
      </c>
      <c r="AM20" s="147">
        <v>13073990</v>
      </c>
      <c r="AN20" s="659"/>
      <c r="AO20" s="147"/>
    </row>
    <row r="21" spans="2:43" x14ac:dyDescent="0.2">
      <c r="B21" s="439"/>
      <c r="C21" s="23"/>
      <c r="E21" s="24" t="s">
        <v>32</v>
      </c>
      <c r="G21" s="672">
        <v>4141239</v>
      </c>
      <c r="H21" s="673">
        <v>314387</v>
      </c>
      <c r="I21" s="673">
        <v>355639</v>
      </c>
      <c r="J21" s="673">
        <v>327774</v>
      </c>
      <c r="K21" s="673">
        <v>356634</v>
      </c>
      <c r="L21" s="673">
        <v>0</v>
      </c>
      <c r="M21" s="673">
        <v>0</v>
      </c>
      <c r="N21" s="673">
        <v>0</v>
      </c>
      <c r="O21" s="673">
        <v>0</v>
      </c>
      <c r="P21" s="673">
        <v>0</v>
      </c>
      <c r="Q21" s="673">
        <v>0</v>
      </c>
      <c r="R21" s="673">
        <v>0</v>
      </c>
      <c r="S21" s="673">
        <v>0</v>
      </c>
      <c r="T21" s="674">
        <v>1354434</v>
      </c>
      <c r="U21" s="674">
        <v>4075812</v>
      </c>
      <c r="V21" s="673">
        <v>318546</v>
      </c>
      <c r="W21" s="673">
        <v>359362</v>
      </c>
      <c r="X21" s="673">
        <v>324832</v>
      </c>
      <c r="Y21" s="673">
        <v>324947</v>
      </c>
      <c r="Z21" s="673">
        <v>324749</v>
      </c>
      <c r="AA21" s="673">
        <v>324257</v>
      </c>
      <c r="AB21" s="674">
        <v>242145</v>
      </c>
      <c r="AC21" s="673">
        <v>418682</v>
      </c>
      <c r="AD21" s="673">
        <v>407204</v>
      </c>
      <c r="AE21" s="673">
        <v>340479</v>
      </c>
      <c r="AF21" s="673">
        <v>355864</v>
      </c>
      <c r="AG21" s="673">
        <v>334745</v>
      </c>
      <c r="AH21" s="677">
        <v>1327687</v>
      </c>
      <c r="AI21" s="52"/>
      <c r="AJ21" s="64"/>
      <c r="AK21" s="175">
        <v>-2748125</v>
      </c>
      <c r="AL21" s="147">
        <v>2748125</v>
      </c>
      <c r="AM21" s="147">
        <v>2748125</v>
      </c>
      <c r="AN21" s="659"/>
      <c r="AO21" s="147"/>
    </row>
    <row r="22" spans="2:43" x14ac:dyDescent="0.2">
      <c r="B22" s="439"/>
      <c r="D22" s="11"/>
      <c r="E22" s="86" t="s">
        <v>33</v>
      </c>
      <c r="G22" s="672">
        <v>0</v>
      </c>
      <c r="H22" s="673">
        <v>0</v>
      </c>
      <c r="I22" s="683">
        <v>0</v>
      </c>
      <c r="J22" s="673">
        <v>0</v>
      </c>
      <c r="K22" s="680">
        <v>0</v>
      </c>
      <c r="L22" s="680">
        <v>0</v>
      </c>
      <c r="M22" s="673">
        <v>0</v>
      </c>
      <c r="N22" s="674">
        <v>0</v>
      </c>
      <c r="O22" s="673">
        <v>0</v>
      </c>
      <c r="P22" s="673">
        <v>0</v>
      </c>
      <c r="Q22" s="673">
        <v>0</v>
      </c>
      <c r="R22" s="673">
        <v>0</v>
      </c>
      <c r="S22" s="673">
        <v>0</v>
      </c>
      <c r="T22" s="674">
        <v>0</v>
      </c>
      <c r="U22" s="675">
        <v>2923000</v>
      </c>
      <c r="V22" s="675">
        <v>0</v>
      </c>
      <c r="W22" s="675">
        <v>0</v>
      </c>
      <c r="X22" s="675">
        <v>0</v>
      </c>
      <c r="Y22" s="675">
        <v>0</v>
      </c>
      <c r="Z22" s="675"/>
      <c r="AA22" s="675">
        <v>0</v>
      </c>
      <c r="AB22" s="675">
        <v>0</v>
      </c>
      <c r="AC22" s="675">
        <v>0</v>
      </c>
      <c r="AD22" s="675">
        <v>0</v>
      </c>
      <c r="AE22" s="675">
        <v>2923000</v>
      </c>
      <c r="AF22" s="675">
        <v>0</v>
      </c>
      <c r="AG22" s="675">
        <v>0</v>
      </c>
      <c r="AH22" s="675">
        <v>0</v>
      </c>
      <c r="AI22" s="52"/>
      <c r="AJ22" s="64"/>
      <c r="AK22" s="175"/>
      <c r="AL22" s="147"/>
      <c r="AM22" s="147">
        <v>2923000</v>
      </c>
      <c r="AN22" s="659"/>
      <c r="AO22" s="147"/>
      <c r="AQ22" s="659"/>
    </row>
    <row r="23" spans="2:43" s="74" customFormat="1" x14ac:dyDescent="0.2">
      <c r="B23" s="684"/>
      <c r="D23" s="73"/>
      <c r="E23" s="92" t="s">
        <v>50</v>
      </c>
      <c r="F23" s="82"/>
      <c r="G23" s="685">
        <v>0</v>
      </c>
      <c r="H23" s="683">
        <v>0</v>
      </c>
      <c r="I23" s="683">
        <v>0</v>
      </c>
      <c r="J23" s="683">
        <v>0</v>
      </c>
      <c r="K23" s="686">
        <v>0</v>
      </c>
      <c r="L23" s="686">
        <v>0</v>
      </c>
      <c r="M23" s="683">
        <v>0</v>
      </c>
      <c r="N23" s="687">
        <v>0</v>
      </c>
      <c r="O23" s="683">
        <v>0</v>
      </c>
      <c r="P23" s="683">
        <v>0</v>
      </c>
      <c r="Q23" s="683">
        <v>0</v>
      </c>
      <c r="R23" s="683">
        <v>0</v>
      </c>
      <c r="S23" s="683">
        <v>0</v>
      </c>
      <c r="T23" s="687">
        <v>0</v>
      </c>
      <c r="U23" s="688">
        <v>2923000</v>
      </c>
      <c r="V23" s="683">
        <v>0</v>
      </c>
      <c r="W23" s="683">
        <v>0</v>
      </c>
      <c r="X23" s="683">
        <v>0</v>
      </c>
      <c r="Y23" s="683">
        <v>0</v>
      </c>
      <c r="Z23" s="683"/>
      <c r="AA23" s="683"/>
      <c r="AB23" s="687"/>
      <c r="AC23" s="683"/>
      <c r="AD23" s="683">
        <v>0</v>
      </c>
      <c r="AE23" s="683">
        <v>2923000</v>
      </c>
      <c r="AF23" s="683">
        <v>0</v>
      </c>
      <c r="AG23" s="683">
        <v>0</v>
      </c>
      <c r="AH23" s="689">
        <v>0</v>
      </c>
      <c r="AI23" s="79"/>
      <c r="AJ23" s="82"/>
      <c r="AK23" s="205"/>
      <c r="AL23" s="168"/>
      <c r="AM23" s="168">
        <v>2923000</v>
      </c>
      <c r="AN23" s="690"/>
      <c r="AO23" s="168"/>
    </row>
    <row r="24" spans="2:43" s="74" customFormat="1" x14ac:dyDescent="0.2">
      <c r="B24" s="684"/>
      <c r="D24" s="73"/>
      <c r="E24" s="92"/>
      <c r="F24" s="82"/>
      <c r="G24" s="691"/>
      <c r="H24" s="686"/>
      <c r="I24" s="686"/>
      <c r="J24" s="686"/>
      <c r="K24" s="686"/>
      <c r="L24" s="686"/>
      <c r="M24" s="683"/>
      <c r="N24" s="687"/>
      <c r="O24" s="683"/>
      <c r="P24" s="683"/>
      <c r="Q24" s="683"/>
      <c r="R24" s="683"/>
      <c r="S24" s="683"/>
      <c r="T24" s="687"/>
      <c r="U24" s="688"/>
      <c r="V24" s="683"/>
      <c r="W24" s="683"/>
      <c r="X24" s="683"/>
      <c r="Y24" s="683"/>
      <c r="Z24" s="683"/>
      <c r="AA24" s="683"/>
      <c r="AB24" s="687"/>
      <c r="AC24" s="683"/>
      <c r="AD24" s="683"/>
      <c r="AE24" s="683"/>
      <c r="AF24" s="683"/>
      <c r="AG24" s="683"/>
      <c r="AH24" s="689"/>
      <c r="AI24" s="79"/>
      <c r="AJ24" s="82"/>
      <c r="AK24" s="205"/>
      <c r="AL24" s="168"/>
      <c r="AM24" s="168"/>
      <c r="AN24" s="690"/>
      <c r="AO24" s="168"/>
    </row>
    <row r="25" spans="2:43" x14ac:dyDescent="0.2">
      <c r="B25" s="439"/>
      <c r="D25" s="24" t="s">
        <v>52</v>
      </c>
      <c r="G25" s="672">
        <v>1372123</v>
      </c>
      <c r="H25" s="673">
        <v>0</v>
      </c>
      <c r="I25" s="673">
        <v>0</v>
      </c>
      <c r="J25" s="673">
        <v>0</v>
      </c>
      <c r="K25" s="673">
        <v>0</v>
      </c>
      <c r="L25" s="673">
        <v>0</v>
      </c>
      <c r="M25" s="673">
        <v>0</v>
      </c>
      <c r="N25" s="674">
        <v>0</v>
      </c>
      <c r="O25" s="673">
        <v>0</v>
      </c>
      <c r="P25" s="673">
        <v>0</v>
      </c>
      <c r="Q25" s="673">
        <v>0</v>
      </c>
      <c r="R25" s="673">
        <v>0</v>
      </c>
      <c r="S25" s="673">
        <v>0</v>
      </c>
      <c r="T25" s="673">
        <v>0</v>
      </c>
      <c r="U25" s="675">
        <v>0</v>
      </c>
      <c r="V25" s="673">
        <v>0</v>
      </c>
      <c r="W25" s="673">
        <v>0</v>
      </c>
      <c r="X25" s="673">
        <v>0</v>
      </c>
      <c r="Y25" s="673">
        <v>0</v>
      </c>
      <c r="Z25" s="673">
        <v>0</v>
      </c>
      <c r="AA25" s="673">
        <v>0</v>
      </c>
      <c r="AB25" s="674">
        <v>0</v>
      </c>
      <c r="AC25" s="673">
        <v>0</v>
      </c>
      <c r="AD25" s="673">
        <v>0</v>
      </c>
      <c r="AE25" s="673">
        <v>0</v>
      </c>
      <c r="AF25" s="673">
        <v>0</v>
      </c>
      <c r="AG25" s="673">
        <v>0</v>
      </c>
      <c r="AH25" s="676">
        <v>0</v>
      </c>
      <c r="AI25" s="52"/>
      <c r="AJ25" s="64"/>
      <c r="AK25" s="175">
        <v>0</v>
      </c>
      <c r="AL25" s="147">
        <v>0</v>
      </c>
      <c r="AM25" s="147">
        <v>0</v>
      </c>
      <c r="AO25" s="147"/>
    </row>
    <row r="26" spans="2:43" s="11" customFormat="1" x14ac:dyDescent="0.2">
      <c r="B26" s="678"/>
      <c r="D26" s="329" t="s">
        <v>53</v>
      </c>
      <c r="E26" s="24"/>
      <c r="F26" s="64"/>
      <c r="G26" s="672">
        <v>4197352</v>
      </c>
      <c r="H26" s="673">
        <v>0</v>
      </c>
      <c r="I26" s="673">
        <v>0</v>
      </c>
      <c r="J26" s="673">
        <v>0</v>
      </c>
      <c r="K26" s="673">
        <v>0</v>
      </c>
      <c r="L26" s="673">
        <v>0</v>
      </c>
      <c r="M26" s="673">
        <v>0</v>
      </c>
      <c r="N26" s="674">
        <v>0</v>
      </c>
      <c r="O26" s="673">
        <v>0</v>
      </c>
      <c r="P26" s="673">
        <v>0</v>
      </c>
      <c r="Q26" s="673">
        <v>0</v>
      </c>
      <c r="R26" s="673">
        <v>0</v>
      </c>
      <c r="S26" s="673">
        <v>0</v>
      </c>
      <c r="T26" s="674">
        <v>0</v>
      </c>
      <c r="U26" s="674">
        <v>0</v>
      </c>
      <c r="V26" s="673">
        <v>0</v>
      </c>
      <c r="W26" s="673">
        <v>0</v>
      </c>
      <c r="X26" s="673">
        <v>0</v>
      </c>
      <c r="Y26" s="673">
        <v>0</v>
      </c>
      <c r="Z26" s="673">
        <v>0</v>
      </c>
      <c r="AA26" s="673">
        <v>0</v>
      </c>
      <c r="AB26" s="674">
        <v>0</v>
      </c>
      <c r="AC26" s="673">
        <v>0</v>
      </c>
      <c r="AD26" s="673">
        <v>0</v>
      </c>
      <c r="AE26" s="673">
        <v>0</v>
      </c>
      <c r="AF26" s="673">
        <v>0</v>
      </c>
      <c r="AG26" s="673"/>
      <c r="AH26" s="674">
        <v>0</v>
      </c>
      <c r="AI26" s="103"/>
      <c r="AJ26" s="56"/>
      <c r="AK26" s="175"/>
      <c r="AL26" s="147"/>
      <c r="AM26" s="147">
        <v>0</v>
      </c>
      <c r="AO26" s="147"/>
    </row>
    <row r="27" spans="2:43" s="11" customFormat="1" x14ac:dyDescent="0.2">
      <c r="B27" s="678"/>
      <c r="D27" s="329"/>
      <c r="E27" s="24"/>
      <c r="F27" s="64"/>
      <c r="G27" s="672"/>
      <c r="H27" s="673"/>
      <c r="I27" s="673"/>
      <c r="J27" s="673"/>
      <c r="K27" s="673"/>
      <c r="L27" s="673"/>
      <c r="M27" s="673"/>
      <c r="N27" s="674"/>
      <c r="O27" s="673"/>
      <c r="P27" s="673"/>
      <c r="Q27" s="673"/>
      <c r="R27" s="673"/>
      <c r="S27" s="673"/>
      <c r="T27" s="674"/>
      <c r="U27" s="675"/>
      <c r="V27" s="673"/>
      <c r="W27" s="673"/>
      <c r="X27" s="673"/>
      <c r="Y27" s="673"/>
      <c r="Z27" s="673"/>
      <c r="AA27" s="673"/>
      <c r="AB27" s="674"/>
      <c r="AC27" s="673"/>
      <c r="AD27" s="673"/>
      <c r="AE27" s="673"/>
      <c r="AF27" s="673"/>
      <c r="AG27" s="673"/>
      <c r="AH27" s="675"/>
      <c r="AI27" s="103"/>
      <c r="AJ27" s="56"/>
      <c r="AK27" s="175"/>
      <c r="AL27" s="147"/>
      <c r="AM27" s="147"/>
      <c r="AO27" s="147"/>
    </row>
    <row r="28" spans="2:43" s="11" customFormat="1" x14ac:dyDescent="0.2">
      <c r="B28" s="678"/>
      <c r="D28" s="329" t="s">
        <v>54</v>
      </c>
      <c r="E28" s="24"/>
      <c r="F28" s="64"/>
      <c r="G28" s="672">
        <v>10000000</v>
      </c>
      <c r="H28" s="673">
        <v>0</v>
      </c>
      <c r="I28" s="673">
        <v>0</v>
      </c>
      <c r="J28" s="673">
        <v>0</v>
      </c>
      <c r="K28" s="673">
        <v>0</v>
      </c>
      <c r="L28" s="673">
        <v>0</v>
      </c>
      <c r="M28" s="673">
        <v>0</v>
      </c>
      <c r="N28" s="674">
        <v>0</v>
      </c>
      <c r="O28" s="673">
        <v>0</v>
      </c>
      <c r="P28" s="673">
        <v>0</v>
      </c>
      <c r="Q28" s="673">
        <v>0</v>
      </c>
      <c r="R28" s="673">
        <v>0</v>
      </c>
      <c r="S28" s="673">
        <v>0</v>
      </c>
      <c r="T28" s="674">
        <v>0</v>
      </c>
      <c r="U28" s="675">
        <v>0</v>
      </c>
      <c r="V28" s="673">
        <v>0</v>
      </c>
      <c r="W28" s="673">
        <v>0</v>
      </c>
      <c r="X28" s="673">
        <v>0</v>
      </c>
      <c r="Y28" s="673">
        <v>0</v>
      </c>
      <c r="Z28" s="673">
        <v>0</v>
      </c>
      <c r="AA28" s="673">
        <v>0</v>
      </c>
      <c r="AB28" s="674">
        <v>0</v>
      </c>
      <c r="AC28" s="673">
        <v>0</v>
      </c>
      <c r="AD28" s="673">
        <v>0</v>
      </c>
      <c r="AE28" s="673">
        <v>0</v>
      </c>
      <c r="AF28" s="673">
        <v>0</v>
      </c>
      <c r="AG28" s="673"/>
      <c r="AH28" s="675">
        <v>0</v>
      </c>
      <c r="AI28" s="103"/>
      <c r="AJ28" s="56"/>
      <c r="AK28" s="175"/>
      <c r="AL28" s="147"/>
      <c r="AM28" s="147">
        <v>0</v>
      </c>
      <c r="AO28" s="147"/>
    </row>
    <row r="29" spans="2:43" s="11" customFormat="1" x14ac:dyDescent="0.2">
      <c r="B29" s="678"/>
      <c r="C29" s="21"/>
      <c r="E29" s="49"/>
      <c r="F29" s="56"/>
      <c r="G29" s="692"/>
      <c r="H29" s="693"/>
      <c r="I29" s="693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692"/>
      <c r="V29" s="693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4"/>
      <c r="AI29" s="103"/>
      <c r="AJ29" s="56"/>
      <c r="AK29" s="175"/>
      <c r="AL29" s="147"/>
      <c r="AM29" s="147">
        <v>0</v>
      </c>
      <c r="AO29" s="147"/>
    </row>
    <row r="30" spans="2:43" s="11" customFormat="1" x14ac:dyDescent="0.2">
      <c r="B30" s="678"/>
      <c r="C30" s="21"/>
      <c r="F30" s="56"/>
      <c r="G30" s="670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  <c r="U30" s="670"/>
      <c r="V30" s="668"/>
      <c r="W30" s="668"/>
      <c r="X30" s="668"/>
      <c r="Y30" s="668"/>
      <c r="Z30" s="668"/>
      <c r="AA30" s="668"/>
      <c r="AB30" s="668"/>
      <c r="AC30" s="668"/>
      <c r="AD30" s="668"/>
      <c r="AE30" s="668"/>
      <c r="AF30" s="668"/>
      <c r="AG30" s="668"/>
      <c r="AH30" s="669"/>
      <c r="AI30" s="103"/>
      <c r="AJ30" s="56"/>
      <c r="AK30" s="175"/>
      <c r="AL30" s="147"/>
      <c r="AM30" s="147"/>
      <c r="AO30" s="147"/>
    </row>
    <row r="31" spans="2:43" s="11" customFormat="1" x14ac:dyDescent="0.2">
      <c r="B31" s="678"/>
      <c r="C31" s="21" t="s">
        <v>37</v>
      </c>
      <c r="F31" s="56"/>
      <c r="G31" s="670">
        <v>-387212839.37800026</v>
      </c>
      <c r="H31" s="668">
        <v>-78045826</v>
      </c>
      <c r="I31" s="668">
        <v>-22642657</v>
      </c>
      <c r="J31" s="668">
        <v>77416792</v>
      </c>
      <c r="K31" s="668">
        <v>-136719796</v>
      </c>
      <c r="L31" s="668">
        <v>0</v>
      </c>
      <c r="M31" s="668">
        <v>0</v>
      </c>
      <c r="N31" s="668">
        <v>0</v>
      </c>
      <c r="O31" s="668">
        <v>0</v>
      </c>
      <c r="P31" s="668">
        <v>0</v>
      </c>
      <c r="Q31" s="668">
        <v>0</v>
      </c>
      <c r="R31" s="668">
        <v>0</v>
      </c>
      <c r="S31" s="668">
        <v>0</v>
      </c>
      <c r="T31" s="668">
        <v>-159991487</v>
      </c>
      <c r="U31" s="668">
        <v>-318732236</v>
      </c>
      <c r="V31" s="668">
        <v>-74456562</v>
      </c>
      <c r="W31" s="668">
        <v>-17927665</v>
      </c>
      <c r="X31" s="668">
        <v>66356835</v>
      </c>
      <c r="Y31" s="668">
        <v>-139790910</v>
      </c>
      <c r="Z31" s="668">
        <v>-42054187</v>
      </c>
      <c r="AA31" s="668">
        <v>1715485</v>
      </c>
      <c r="AB31" s="668">
        <v>-38246719</v>
      </c>
      <c r="AC31" s="668">
        <v>-11164990</v>
      </c>
      <c r="AD31" s="668">
        <v>42272983</v>
      </c>
      <c r="AE31" s="668">
        <v>-61498210</v>
      </c>
      <c r="AF31" s="668">
        <v>-23275116</v>
      </c>
      <c r="AG31" s="668">
        <v>-20663180</v>
      </c>
      <c r="AH31" s="669">
        <v>-165818302</v>
      </c>
      <c r="AI31" s="103"/>
      <c r="AJ31" s="56"/>
      <c r="AK31" s="175">
        <v>152913934</v>
      </c>
      <c r="AL31" s="147">
        <v>-152913934</v>
      </c>
      <c r="AM31" s="147">
        <v>-152913934</v>
      </c>
      <c r="AO31" s="147"/>
    </row>
    <row r="32" spans="2:43" s="11" customFormat="1" x14ac:dyDescent="0.2">
      <c r="B32" s="678"/>
      <c r="C32" s="21"/>
      <c r="E32" s="49"/>
      <c r="F32" s="56"/>
      <c r="G32" s="670"/>
      <c r="H32" s="668"/>
      <c r="I32" s="668"/>
      <c r="J32" s="668"/>
      <c r="K32" s="668"/>
      <c r="L32" s="668"/>
      <c r="M32" s="668"/>
      <c r="N32" s="668"/>
      <c r="O32" s="668"/>
      <c r="P32" s="668"/>
      <c r="Q32" s="668"/>
      <c r="R32" s="668"/>
      <c r="S32" s="668"/>
      <c r="T32" s="668"/>
      <c r="U32" s="670"/>
      <c r="V32" s="668"/>
      <c r="W32" s="668"/>
      <c r="X32" s="668"/>
      <c r="Y32" s="668"/>
      <c r="Z32" s="668"/>
      <c r="AA32" s="668"/>
      <c r="AB32" s="668"/>
      <c r="AC32" s="668"/>
      <c r="AD32" s="668"/>
      <c r="AE32" s="668"/>
      <c r="AF32" s="668"/>
      <c r="AG32" s="668"/>
      <c r="AH32" s="669"/>
      <c r="AI32" s="103"/>
      <c r="AJ32" s="56"/>
      <c r="AK32" s="175"/>
      <c r="AL32" s="147"/>
      <c r="AM32" s="147"/>
      <c r="AO32" s="147"/>
    </row>
    <row r="33" spans="3:41" s="11" customFormat="1" x14ac:dyDescent="0.2">
      <c r="C33" s="21" t="s">
        <v>497</v>
      </c>
      <c r="F33" s="82"/>
      <c r="G33" s="670">
        <v>387212839.37800026</v>
      </c>
      <c r="H33" s="668">
        <v>78045826</v>
      </c>
      <c r="I33" s="668">
        <v>22642657</v>
      </c>
      <c r="J33" s="668">
        <v>-77416792</v>
      </c>
      <c r="K33" s="668">
        <v>136719796</v>
      </c>
      <c r="L33" s="668">
        <v>360631924</v>
      </c>
      <c r="M33" s="668">
        <v>0</v>
      </c>
      <c r="N33" s="668">
        <v>0</v>
      </c>
      <c r="O33" s="668">
        <v>0</v>
      </c>
      <c r="P33" s="668">
        <v>0</v>
      </c>
      <c r="Q33" s="668">
        <v>0</v>
      </c>
      <c r="R33" s="668">
        <v>0</v>
      </c>
      <c r="S33" s="668">
        <v>0</v>
      </c>
      <c r="T33" s="668">
        <v>159991487</v>
      </c>
      <c r="U33" s="668">
        <v>318732236</v>
      </c>
      <c r="V33" s="668">
        <v>74456562</v>
      </c>
      <c r="W33" s="668">
        <v>17927665</v>
      </c>
      <c r="X33" s="668">
        <v>-66356835</v>
      </c>
      <c r="Y33" s="668">
        <v>139790910</v>
      </c>
      <c r="Z33" s="668">
        <v>42054187</v>
      </c>
      <c r="AA33" s="668">
        <v>-1715485</v>
      </c>
      <c r="AB33" s="668">
        <v>38246719</v>
      </c>
      <c r="AC33" s="668">
        <v>11164990</v>
      </c>
      <c r="AD33" s="668">
        <v>-42272983</v>
      </c>
      <c r="AE33" s="668">
        <v>61498210</v>
      </c>
      <c r="AF33" s="668">
        <v>23275116</v>
      </c>
      <c r="AG33" s="668">
        <v>20663180</v>
      </c>
      <c r="AH33" s="669">
        <v>165818302</v>
      </c>
      <c r="AI33" s="103"/>
      <c r="AJ33" s="56"/>
      <c r="AK33" s="175">
        <v>-152913934</v>
      </c>
      <c r="AL33" s="147">
        <v>152913934</v>
      </c>
      <c r="AM33" s="147">
        <v>152913934</v>
      </c>
      <c r="AN33" s="49"/>
      <c r="AO33" s="147"/>
    </row>
    <row r="34" spans="3:41" s="11" customFormat="1" x14ac:dyDescent="0.2">
      <c r="C34" s="21"/>
      <c r="F34" s="56"/>
      <c r="G34" s="692"/>
      <c r="H34" s="693"/>
      <c r="I34" s="693"/>
      <c r="J34" s="693"/>
      <c r="K34" s="693"/>
      <c r="L34" s="693"/>
      <c r="M34" s="693"/>
      <c r="N34" s="693"/>
      <c r="O34" s="693"/>
      <c r="P34" s="693"/>
      <c r="Q34" s="693"/>
      <c r="R34" s="693"/>
      <c r="S34" s="693"/>
      <c r="T34" s="693"/>
      <c r="U34" s="692"/>
      <c r="V34" s="693"/>
      <c r="W34" s="693"/>
      <c r="X34" s="693"/>
      <c r="Y34" s="693"/>
      <c r="Z34" s="693"/>
      <c r="AA34" s="693"/>
      <c r="AB34" s="693"/>
      <c r="AC34" s="693"/>
      <c r="AD34" s="693"/>
      <c r="AE34" s="693"/>
      <c r="AF34" s="693"/>
      <c r="AG34" s="693"/>
      <c r="AH34" s="694"/>
      <c r="AI34" s="103"/>
      <c r="AJ34" s="56"/>
      <c r="AK34" s="175"/>
      <c r="AL34" s="147"/>
      <c r="AM34" s="147"/>
      <c r="AO34" s="147"/>
    </row>
    <row r="35" spans="3:41" s="11" customFormat="1" x14ac:dyDescent="0.2">
      <c r="C35" s="21"/>
      <c r="F35" s="56"/>
      <c r="G35" s="670"/>
      <c r="H35" s="668"/>
      <c r="I35" s="668"/>
      <c r="J35" s="668"/>
      <c r="K35" s="668"/>
      <c r="L35" s="668"/>
      <c r="M35" s="668"/>
      <c r="N35" s="668"/>
      <c r="O35" s="668"/>
      <c r="P35" s="668"/>
      <c r="Q35" s="668"/>
      <c r="R35" s="668"/>
      <c r="S35" s="668"/>
      <c r="T35" s="668"/>
      <c r="U35" s="670"/>
      <c r="V35" s="668"/>
      <c r="W35" s="668"/>
      <c r="X35" s="668"/>
      <c r="Y35" s="668"/>
      <c r="Z35" s="668"/>
      <c r="AA35" s="668"/>
      <c r="AB35" s="668"/>
      <c r="AC35" s="668"/>
      <c r="AD35" s="668"/>
      <c r="AE35" s="668"/>
      <c r="AF35" s="668"/>
      <c r="AG35" s="668"/>
      <c r="AH35" s="669"/>
      <c r="AI35" s="103"/>
      <c r="AJ35" s="56"/>
      <c r="AK35" s="175"/>
      <c r="AL35" s="147"/>
      <c r="AM35" s="147"/>
      <c r="AO35" s="147"/>
    </row>
    <row r="36" spans="3:41" s="11" customFormat="1" x14ac:dyDescent="0.2">
      <c r="C36" s="21" t="s">
        <v>39</v>
      </c>
      <c r="F36" s="56"/>
      <c r="G36" s="670">
        <v>0</v>
      </c>
      <c r="H36" s="668">
        <v>1030450</v>
      </c>
      <c r="I36" s="668">
        <v>-592737</v>
      </c>
      <c r="J36" s="668">
        <v>3367677</v>
      </c>
      <c r="K36" s="668">
        <v>2072474</v>
      </c>
      <c r="L36" s="668">
        <v>0</v>
      </c>
      <c r="M36" s="668">
        <v>0</v>
      </c>
      <c r="N36" s="668">
        <v>0</v>
      </c>
      <c r="O36" s="668">
        <v>0</v>
      </c>
      <c r="P36" s="668">
        <v>0</v>
      </c>
      <c r="Q36" s="668">
        <v>0</v>
      </c>
      <c r="R36" s="668">
        <v>0</v>
      </c>
      <c r="S36" s="668">
        <v>0</v>
      </c>
      <c r="T36" s="668">
        <v>5877864</v>
      </c>
      <c r="U36" s="670">
        <v>-7954770</v>
      </c>
      <c r="V36" s="668">
        <v>9415800</v>
      </c>
      <c r="W36" s="668">
        <v>-6660753</v>
      </c>
      <c r="X36" s="668">
        <v>5151867</v>
      </c>
      <c r="Y36" s="668">
        <v>-7112395</v>
      </c>
      <c r="Z36" s="668">
        <v>-2312355</v>
      </c>
      <c r="AA36" s="668">
        <v>2272137</v>
      </c>
      <c r="AB36" s="668">
        <v>-3832432</v>
      </c>
      <c r="AC36" s="668">
        <v>-3742209</v>
      </c>
      <c r="AD36" s="668">
        <v>-1384946</v>
      </c>
      <c r="AE36" s="668">
        <v>429685</v>
      </c>
      <c r="AF36" s="668">
        <v>2124947</v>
      </c>
      <c r="AG36" s="668">
        <v>-2304116</v>
      </c>
      <c r="AH36" s="669">
        <v>794519</v>
      </c>
      <c r="AI36" s="103"/>
      <c r="AJ36" s="56"/>
      <c r="AK36" s="175">
        <v>8749289</v>
      </c>
      <c r="AL36" s="147">
        <v>-8749289</v>
      </c>
      <c r="AM36" s="147">
        <v>-8749289</v>
      </c>
      <c r="AO36" s="147"/>
    </row>
    <row r="37" spans="3:41" s="11" customFormat="1" x14ac:dyDescent="0.2">
      <c r="C37" s="21"/>
      <c r="F37" s="56"/>
      <c r="G37" s="670"/>
      <c r="H37" s="668"/>
      <c r="I37" s="668"/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668"/>
      <c r="U37" s="670"/>
      <c r="V37" s="668"/>
      <c r="W37" s="668"/>
      <c r="X37" s="668"/>
      <c r="Y37" s="668"/>
      <c r="Z37" s="668"/>
      <c r="AA37" s="668"/>
      <c r="AB37" s="668"/>
      <c r="AC37" s="668"/>
      <c r="AD37" s="668"/>
      <c r="AE37" s="668"/>
      <c r="AF37" s="668"/>
      <c r="AG37" s="668"/>
      <c r="AH37" s="669"/>
      <c r="AI37" s="103"/>
      <c r="AJ37" s="56"/>
      <c r="AK37" s="175"/>
      <c r="AL37" s="147"/>
      <c r="AM37" s="147"/>
      <c r="AO37" s="147"/>
    </row>
    <row r="38" spans="3:41" s="11" customFormat="1" x14ac:dyDescent="0.2">
      <c r="C38" s="21" t="s">
        <v>40</v>
      </c>
      <c r="F38" s="56"/>
      <c r="G38" s="670">
        <v>249108000</v>
      </c>
      <c r="H38" s="695">
        <v>20015505</v>
      </c>
      <c r="I38" s="695">
        <v>25455403</v>
      </c>
      <c r="J38" s="695">
        <v>23742808</v>
      </c>
      <c r="K38" s="695">
        <v>45716848</v>
      </c>
      <c r="L38" s="695">
        <v>0</v>
      </c>
      <c r="M38" s="695">
        <v>0</v>
      </c>
      <c r="N38" s="695">
        <v>0</v>
      </c>
      <c r="O38" s="695">
        <v>0</v>
      </c>
      <c r="P38" s="695">
        <v>0</v>
      </c>
      <c r="Q38" s="695">
        <v>0</v>
      </c>
      <c r="R38" s="695">
        <v>0</v>
      </c>
      <c r="S38" s="695">
        <v>0</v>
      </c>
      <c r="T38" s="668">
        <v>114930564</v>
      </c>
      <c r="U38" s="670">
        <v>228921382</v>
      </c>
      <c r="V38" s="695">
        <v>26656371</v>
      </c>
      <c r="W38" s="695">
        <v>26132793</v>
      </c>
      <c r="X38" s="695">
        <v>23736909</v>
      </c>
      <c r="Y38" s="695">
        <v>28680625</v>
      </c>
      <c r="Z38" s="695">
        <v>23457599</v>
      </c>
      <c r="AA38" s="695">
        <v>21280959</v>
      </c>
      <c r="AB38" s="695">
        <v>27957835</v>
      </c>
      <c r="AC38" s="695">
        <v>19605231</v>
      </c>
      <c r="AD38" s="695">
        <v>20296122</v>
      </c>
      <c r="AE38" s="695">
        <v>-39139018</v>
      </c>
      <c r="AF38" s="695">
        <v>25287603</v>
      </c>
      <c r="AG38" s="695">
        <v>24968353</v>
      </c>
      <c r="AH38" s="669">
        <v>105206698</v>
      </c>
      <c r="AI38" s="103"/>
      <c r="AJ38" s="56"/>
      <c r="AK38" s="322">
        <v>-123714684</v>
      </c>
      <c r="AL38" s="147">
        <v>123714684</v>
      </c>
      <c r="AM38" s="147">
        <v>123714684</v>
      </c>
      <c r="AO38" s="147"/>
    </row>
    <row r="39" spans="3:41" x14ac:dyDescent="0.2">
      <c r="C39" s="23"/>
      <c r="G39" s="444"/>
      <c r="H39" s="445"/>
      <c r="I39" s="445"/>
      <c r="J39" s="445"/>
      <c r="K39" s="445"/>
      <c r="L39" s="445"/>
      <c r="M39" s="445"/>
      <c r="N39" s="445"/>
      <c r="O39" s="445"/>
      <c r="P39" s="445"/>
      <c r="Q39" s="445"/>
      <c r="R39" s="445"/>
      <c r="S39" s="445"/>
      <c r="T39" s="445"/>
      <c r="U39" s="444"/>
      <c r="V39" s="445"/>
      <c r="W39" s="445"/>
      <c r="X39" s="445"/>
      <c r="Y39" s="445"/>
      <c r="Z39" s="445"/>
      <c r="AA39" s="445"/>
      <c r="AB39" s="445"/>
      <c r="AC39" s="445"/>
      <c r="AD39" s="445"/>
      <c r="AE39" s="445"/>
      <c r="AF39" s="445"/>
      <c r="AG39" s="445"/>
      <c r="AH39" s="696"/>
      <c r="AI39" s="52"/>
      <c r="AJ39" s="64"/>
      <c r="AK39" s="175"/>
      <c r="AL39" s="147"/>
      <c r="AM39" s="147"/>
      <c r="AO39" s="147"/>
    </row>
    <row r="40" spans="3:41" x14ac:dyDescent="0.2">
      <c r="C40" s="23"/>
      <c r="D40" s="24" t="s">
        <v>498</v>
      </c>
      <c r="G40" s="444">
        <v>249108000</v>
      </c>
      <c r="H40" s="445">
        <v>19978246</v>
      </c>
      <c r="I40" s="445">
        <v>25370100</v>
      </c>
      <c r="J40" s="445">
        <v>23778856</v>
      </c>
      <c r="K40" s="445">
        <v>45716848</v>
      </c>
      <c r="L40" s="445">
        <v>0</v>
      </c>
      <c r="M40" s="445">
        <v>0</v>
      </c>
      <c r="N40" s="445">
        <v>0</v>
      </c>
      <c r="O40" s="445">
        <v>0</v>
      </c>
      <c r="P40" s="445">
        <v>0</v>
      </c>
      <c r="Q40" s="445">
        <v>0</v>
      </c>
      <c r="R40" s="445">
        <v>0</v>
      </c>
      <c r="S40" s="445">
        <v>0</v>
      </c>
      <c r="T40" s="674">
        <v>114844050</v>
      </c>
      <c r="U40" s="444">
        <v>228559729</v>
      </c>
      <c r="V40" s="445">
        <v>26533639</v>
      </c>
      <c r="W40" s="445">
        <v>26055503</v>
      </c>
      <c r="X40" s="445">
        <v>23681234</v>
      </c>
      <c r="Y40" s="445">
        <v>28661100</v>
      </c>
      <c r="Z40" s="445">
        <v>23342406</v>
      </c>
      <c r="AA40" s="445">
        <v>21441003</v>
      </c>
      <c r="AB40" s="445">
        <v>27882872</v>
      </c>
      <c r="AC40" s="445">
        <v>19576600</v>
      </c>
      <c r="AD40" s="445">
        <v>20282793</v>
      </c>
      <c r="AE40" s="445">
        <v>-39151262</v>
      </c>
      <c r="AF40" s="445">
        <v>25073273</v>
      </c>
      <c r="AG40" s="445">
        <v>25180568</v>
      </c>
      <c r="AH40" s="677">
        <v>104931476</v>
      </c>
      <c r="AI40" s="52"/>
      <c r="AJ40" s="64"/>
      <c r="AK40" s="322">
        <v>-123628253</v>
      </c>
      <c r="AL40" s="147">
        <v>123628253</v>
      </c>
      <c r="AM40" s="147">
        <v>123628253</v>
      </c>
      <c r="AO40" s="147"/>
    </row>
    <row r="41" spans="3:41" x14ac:dyDescent="0.2">
      <c r="C41" s="23"/>
      <c r="E41" s="24" t="s">
        <v>499</v>
      </c>
      <c r="G41" s="675">
        <v>349415000</v>
      </c>
      <c r="H41" s="674">
        <v>23849866</v>
      </c>
      <c r="I41" s="674">
        <v>30102790</v>
      </c>
      <c r="J41" s="674">
        <v>29395127</v>
      </c>
      <c r="K41" s="674">
        <v>52376510</v>
      </c>
      <c r="L41" s="674">
        <v>0</v>
      </c>
      <c r="M41" s="674">
        <v>0</v>
      </c>
      <c r="N41" s="674">
        <v>0</v>
      </c>
      <c r="O41" s="674">
        <v>0</v>
      </c>
      <c r="P41" s="674">
        <v>0</v>
      </c>
      <c r="Q41" s="674">
        <v>0</v>
      </c>
      <c r="R41" s="674">
        <v>0</v>
      </c>
      <c r="S41" s="674">
        <v>0</v>
      </c>
      <c r="T41" s="674">
        <v>135724293</v>
      </c>
      <c r="U41" s="675">
        <v>337762752</v>
      </c>
      <c r="V41" s="674">
        <v>32347333</v>
      </c>
      <c r="W41" s="674">
        <v>30897412</v>
      </c>
      <c r="X41" s="674">
        <v>27576195</v>
      </c>
      <c r="Y41" s="674">
        <v>32976789</v>
      </c>
      <c r="Z41" s="674">
        <v>27670253</v>
      </c>
      <c r="AA41" s="674">
        <v>25324462</v>
      </c>
      <c r="AB41" s="674">
        <v>33828275</v>
      </c>
      <c r="AC41" s="674">
        <v>23303905</v>
      </c>
      <c r="AD41" s="674">
        <v>24962859</v>
      </c>
      <c r="AE41" s="674">
        <v>21654275</v>
      </c>
      <c r="AF41" s="674">
        <v>28691924</v>
      </c>
      <c r="AG41" s="674">
        <v>28529070</v>
      </c>
      <c r="AH41" s="677">
        <v>123797729</v>
      </c>
      <c r="AI41" s="52"/>
      <c r="AJ41" s="64"/>
      <c r="AK41" s="322">
        <v>-213965023</v>
      </c>
      <c r="AL41" s="147">
        <v>213965023</v>
      </c>
      <c r="AM41" s="147">
        <v>213965023</v>
      </c>
      <c r="AO41" s="147"/>
    </row>
    <row r="42" spans="3:41" x14ac:dyDescent="0.2">
      <c r="C42" s="23"/>
      <c r="E42" s="24" t="s">
        <v>500</v>
      </c>
      <c r="G42" s="675">
        <v>-19015000</v>
      </c>
      <c r="H42" s="674">
        <v>-3357671</v>
      </c>
      <c r="I42" s="674">
        <v>-4348042</v>
      </c>
      <c r="J42" s="674">
        <v>-5199615</v>
      </c>
      <c r="K42" s="674">
        <v>-6163152</v>
      </c>
      <c r="L42" s="674">
        <v>0</v>
      </c>
      <c r="M42" s="674">
        <v>0</v>
      </c>
      <c r="N42" s="674">
        <v>0</v>
      </c>
      <c r="O42" s="674">
        <v>0</v>
      </c>
      <c r="P42" s="674">
        <v>0</v>
      </c>
      <c r="Q42" s="674">
        <v>0</v>
      </c>
      <c r="R42" s="674">
        <v>0</v>
      </c>
      <c r="S42" s="674">
        <v>0</v>
      </c>
      <c r="T42" s="674">
        <v>-19068480</v>
      </c>
      <c r="U42" s="675">
        <v>-47829626</v>
      </c>
      <c r="V42" s="674">
        <v>-5645039</v>
      </c>
      <c r="W42" s="674">
        <v>-4477496</v>
      </c>
      <c r="X42" s="674">
        <v>-3697051</v>
      </c>
      <c r="Y42" s="674">
        <v>-4028774</v>
      </c>
      <c r="Z42" s="674">
        <v>-4063950</v>
      </c>
      <c r="AA42" s="674">
        <v>-3732222</v>
      </c>
      <c r="AB42" s="674">
        <v>-5478270</v>
      </c>
      <c r="AC42" s="674">
        <v>-3339881</v>
      </c>
      <c r="AD42" s="674">
        <v>-4186870</v>
      </c>
      <c r="AE42" s="674">
        <v>-2875651</v>
      </c>
      <c r="AF42" s="674">
        <v>-3208682</v>
      </c>
      <c r="AG42" s="674">
        <v>-3095740</v>
      </c>
      <c r="AH42" s="677">
        <v>-17848360</v>
      </c>
      <c r="AI42" s="52"/>
      <c r="AJ42" s="64"/>
      <c r="AK42" s="322">
        <v>29981266</v>
      </c>
      <c r="AL42" s="147">
        <v>-29981266</v>
      </c>
      <c r="AM42" s="147">
        <v>-29981266</v>
      </c>
      <c r="AO42" s="147"/>
    </row>
    <row r="43" spans="3:41" x14ac:dyDescent="0.2">
      <c r="C43" s="23"/>
      <c r="E43" s="24" t="s">
        <v>446</v>
      </c>
      <c r="G43" s="675">
        <v>-81292000</v>
      </c>
      <c r="H43" s="674">
        <v>-513949</v>
      </c>
      <c r="I43" s="674">
        <v>-384648</v>
      </c>
      <c r="J43" s="674">
        <v>-416656</v>
      </c>
      <c r="K43" s="674">
        <v>-496510</v>
      </c>
      <c r="L43" s="674">
        <v>0</v>
      </c>
      <c r="M43" s="674">
        <v>0</v>
      </c>
      <c r="N43" s="674">
        <v>0</v>
      </c>
      <c r="O43" s="674">
        <v>0</v>
      </c>
      <c r="P43" s="674">
        <v>0</v>
      </c>
      <c r="Q43" s="674">
        <v>0</v>
      </c>
      <c r="R43" s="674">
        <v>0</v>
      </c>
      <c r="S43" s="674">
        <v>0</v>
      </c>
      <c r="T43" s="674">
        <v>-1811763</v>
      </c>
      <c r="U43" s="675">
        <v>-61373397</v>
      </c>
      <c r="V43" s="674">
        <v>-168655</v>
      </c>
      <c r="W43" s="674">
        <v>-364413</v>
      </c>
      <c r="X43" s="674">
        <v>-197910</v>
      </c>
      <c r="Y43" s="674">
        <v>-286915</v>
      </c>
      <c r="Z43" s="674">
        <v>-263897</v>
      </c>
      <c r="AA43" s="674">
        <v>-151237</v>
      </c>
      <c r="AB43" s="674">
        <v>-467133</v>
      </c>
      <c r="AC43" s="674">
        <v>-387424</v>
      </c>
      <c r="AD43" s="674">
        <v>-493196</v>
      </c>
      <c r="AE43" s="674">
        <v>-57929886</v>
      </c>
      <c r="AF43" s="674">
        <v>-409969</v>
      </c>
      <c r="AG43" s="674">
        <v>-252762</v>
      </c>
      <c r="AH43" s="677">
        <v>-1017893</v>
      </c>
      <c r="AI43" s="52"/>
      <c r="AJ43" s="64"/>
      <c r="AK43" s="175">
        <v>60355504</v>
      </c>
      <c r="AL43" s="147">
        <v>-60355504</v>
      </c>
      <c r="AM43" s="147">
        <v>-60355504</v>
      </c>
      <c r="AO43" s="147"/>
    </row>
    <row r="44" spans="3:41" x14ac:dyDescent="0.2">
      <c r="C44" s="23"/>
      <c r="G44" s="675"/>
      <c r="H44" s="674"/>
      <c r="I44" s="674"/>
      <c r="J44" s="674"/>
      <c r="K44" s="674"/>
      <c r="L44" s="674"/>
      <c r="M44" s="674"/>
      <c r="N44" s="674"/>
      <c r="O44" s="674"/>
      <c r="P44" s="674"/>
      <c r="Q44" s="674"/>
      <c r="R44" s="674"/>
      <c r="S44" s="674"/>
      <c r="T44" s="674"/>
      <c r="U44" s="675"/>
      <c r="V44" s="674"/>
      <c r="W44" s="674"/>
      <c r="X44" s="674"/>
      <c r="Y44" s="674"/>
      <c r="Z44" s="674"/>
      <c r="AA44" s="674"/>
      <c r="AB44" s="674"/>
      <c r="AC44" s="674"/>
      <c r="AD44" s="674"/>
      <c r="AE44" s="674"/>
      <c r="AF44" s="674"/>
      <c r="AG44" s="674"/>
      <c r="AH44" s="677"/>
      <c r="AI44" s="52"/>
      <c r="AJ44" s="64"/>
      <c r="AK44" s="175"/>
      <c r="AL44" s="147"/>
      <c r="AM44" s="147"/>
      <c r="AO44" s="147"/>
    </row>
    <row r="45" spans="3:41" x14ac:dyDescent="0.2">
      <c r="C45" s="23"/>
      <c r="D45" s="24" t="s">
        <v>501</v>
      </c>
      <c r="G45" s="675">
        <v>0</v>
      </c>
      <c r="H45" s="445">
        <v>37259</v>
      </c>
      <c r="I45" s="445">
        <v>39042</v>
      </c>
      <c r="J45" s="445">
        <v>10213</v>
      </c>
      <c r="K45" s="445">
        <v>0</v>
      </c>
      <c r="L45" s="445">
        <v>0</v>
      </c>
      <c r="M45" s="445">
        <v>0</v>
      </c>
      <c r="N45" s="445">
        <v>0</v>
      </c>
      <c r="O45" s="445">
        <v>0</v>
      </c>
      <c r="P45" s="445">
        <v>0</v>
      </c>
      <c r="Q45" s="445">
        <v>0</v>
      </c>
      <c r="R45" s="445">
        <v>0</v>
      </c>
      <c r="S45" s="445">
        <v>0</v>
      </c>
      <c r="T45" s="445">
        <v>86514</v>
      </c>
      <c r="U45" s="675">
        <v>361653</v>
      </c>
      <c r="V45" s="445">
        <v>122732</v>
      </c>
      <c r="W45" s="445">
        <v>77290</v>
      </c>
      <c r="X45" s="445">
        <v>55675</v>
      </c>
      <c r="Y45" s="445">
        <v>19525</v>
      </c>
      <c r="Z45" s="445">
        <v>115193</v>
      </c>
      <c r="AA45" s="445">
        <v>-160044</v>
      </c>
      <c r="AB45" s="445">
        <v>74963</v>
      </c>
      <c r="AC45" s="445">
        <v>28631</v>
      </c>
      <c r="AD45" s="445">
        <v>13329</v>
      </c>
      <c r="AE45" s="445">
        <v>12244</v>
      </c>
      <c r="AF45" s="445">
        <v>124085</v>
      </c>
      <c r="AG45" s="445">
        <v>-121970</v>
      </c>
      <c r="AH45" s="677">
        <v>275222</v>
      </c>
      <c r="AI45" s="52"/>
      <c r="AJ45" s="64"/>
      <c r="AK45" s="175">
        <v>-86431</v>
      </c>
      <c r="AL45" s="147">
        <v>86431</v>
      </c>
      <c r="AM45" s="147">
        <v>86431</v>
      </c>
      <c r="AO45" s="147"/>
    </row>
    <row r="46" spans="3:41" x14ac:dyDescent="0.2">
      <c r="C46" s="23"/>
      <c r="E46" s="24" t="s">
        <v>499</v>
      </c>
      <c r="G46" s="675">
        <v>0</v>
      </c>
      <c r="H46" s="674">
        <v>3409508</v>
      </c>
      <c r="I46" s="674">
        <v>4054354</v>
      </c>
      <c r="J46" s="674">
        <v>1410912</v>
      </c>
      <c r="K46" s="674">
        <v>0</v>
      </c>
      <c r="L46" s="674">
        <v>0</v>
      </c>
      <c r="M46" s="674">
        <v>0</v>
      </c>
      <c r="N46" s="674">
        <v>0</v>
      </c>
      <c r="O46" s="674">
        <v>0</v>
      </c>
      <c r="P46" s="674">
        <v>0</v>
      </c>
      <c r="Q46" s="674">
        <v>0</v>
      </c>
      <c r="R46" s="674">
        <v>0</v>
      </c>
      <c r="S46" s="674">
        <v>0</v>
      </c>
      <c r="T46" s="674">
        <v>8874774</v>
      </c>
      <c r="U46" s="675">
        <v>53972577</v>
      </c>
      <c r="V46" s="674">
        <v>11663028</v>
      </c>
      <c r="W46" s="674">
        <v>3767776</v>
      </c>
      <c r="X46" s="674">
        <v>7710681</v>
      </c>
      <c r="Y46" s="674">
        <v>3456518</v>
      </c>
      <c r="Z46" s="674">
        <v>4835965</v>
      </c>
      <c r="AA46" s="674">
        <v>2187184</v>
      </c>
      <c r="AB46" s="674">
        <v>5017820</v>
      </c>
      <c r="AC46" s="674">
        <v>4108885</v>
      </c>
      <c r="AD46" s="674">
        <v>3708680</v>
      </c>
      <c r="AE46" s="674">
        <v>2673022</v>
      </c>
      <c r="AF46" s="674">
        <v>3014010</v>
      </c>
      <c r="AG46" s="674">
        <v>1829008</v>
      </c>
      <c r="AH46" s="677">
        <v>26598003</v>
      </c>
      <c r="AI46" s="52"/>
      <c r="AJ46" s="64"/>
      <c r="AK46" s="175">
        <v>-27374574</v>
      </c>
      <c r="AL46" s="147">
        <v>27374574</v>
      </c>
      <c r="AM46" s="147">
        <v>27374574</v>
      </c>
      <c r="AO46" s="147"/>
    </row>
    <row r="47" spans="3:41" x14ac:dyDescent="0.2">
      <c r="C47" s="23"/>
      <c r="E47" s="24" t="s">
        <v>500</v>
      </c>
      <c r="G47" s="675">
        <v>0</v>
      </c>
      <c r="H47" s="674">
        <v>-337249</v>
      </c>
      <c r="I47" s="674">
        <v>-605312</v>
      </c>
      <c r="J47" s="674">
        <v>-150699</v>
      </c>
      <c r="K47" s="674">
        <v>0</v>
      </c>
      <c r="L47" s="674">
        <v>0</v>
      </c>
      <c r="M47" s="674">
        <v>0</v>
      </c>
      <c r="N47" s="674">
        <v>0</v>
      </c>
      <c r="O47" s="674">
        <v>0</v>
      </c>
      <c r="P47" s="674">
        <v>0</v>
      </c>
      <c r="Q47" s="674">
        <v>0</v>
      </c>
      <c r="R47" s="674">
        <v>0</v>
      </c>
      <c r="S47" s="674">
        <v>0</v>
      </c>
      <c r="T47" s="674">
        <v>-1093260</v>
      </c>
      <c r="U47" s="675">
        <v>-5585924</v>
      </c>
      <c r="V47" s="674">
        <v>-1360296</v>
      </c>
      <c r="W47" s="674">
        <v>-515486</v>
      </c>
      <c r="X47" s="674">
        <v>-670006</v>
      </c>
      <c r="Y47" s="674">
        <v>-271993</v>
      </c>
      <c r="Z47" s="674">
        <v>-350772</v>
      </c>
      <c r="AA47" s="674">
        <v>-77228</v>
      </c>
      <c r="AB47" s="674">
        <v>-682857</v>
      </c>
      <c r="AC47" s="674">
        <v>-605254</v>
      </c>
      <c r="AD47" s="674">
        <v>-375351</v>
      </c>
      <c r="AE47" s="674">
        <v>-335778</v>
      </c>
      <c r="AF47" s="674">
        <v>-274925</v>
      </c>
      <c r="AG47" s="674">
        <v>-65978</v>
      </c>
      <c r="AH47" s="677">
        <v>-2817781</v>
      </c>
      <c r="AI47" s="52"/>
      <c r="AJ47" s="64"/>
      <c r="AK47" s="175">
        <v>2768143</v>
      </c>
      <c r="AL47" s="147">
        <v>-2768143</v>
      </c>
      <c r="AM47" s="147">
        <v>-2768143</v>
      </c>
      <c r="AN47" s="147"/>
      <c r="AO47" s="147"/>
    </row>
    <row r="48" spans="3:41" x14ac:dyDescent="0.2">
      <c r="C48" s="23"/>
      <c r="E48" s="24" t="s">
        <v>502</v>
      </c>
      <c r="G48" s="675">
        <v>0</v>
      </c>
      <c r="H48" s="674">
        <v>-3035000</v>
      </c>
      <c r="I48" s="674">
        <v>-3410000</v>
      </c>
      <c r="J48" s="674">
        <v>-1250000</v>
      </c>
      <c r="K48" s="674">
        <v>0</v>
      </c>
      <c r="L48" s="674">
        <v>0</v>
      </c>
      <c r="M48" s="674">
        <v>0</v>
      </c>
      <c r="N48" s="674">
        <v>0</v>
      </c>
      <c r="O48" s="674">
        <v>0</v>
      </c>
      <c r="P48" s="674">
        <v>0</v>
      </c>
      <c r="Q48" s="674">
        <v>0</v>
      </c>
      <c r="R48" s="674">
        <v>0</v>
      </c>
      <c r="S48" s="674">
        <v>0</v>
      </c>
      <c r="T48" s="674">
        <v>-7695000</v>
      </c>
      <c r="U48" s="675">
        <v>-48025000</v>
      </c>
      <c r="V48" s="674">
        <v>-10180000</v>
      </c>
      <c r="W48" s="674">
        <v>-3175000</v>
      </c>
      <c r="X48" s="674">
        <v>-6985000</v>
      </c>
      <c r="Y48" s="674">
        <v>-3165000</v>
      </c>
      <c r="Z48" s="674">
        <v>-4370000</v>
      </c>
      <c r="AA48" s="674">
        <v>-2270000</v>
      </c>
      <c r="AB48" s="674">
        <v>-4260000</v>
      </c>
      <c r="AC48" s="674">
        <v>-3475000</v>
      </c>
      <c r="AD48" s="674">
        <v>-3320000</v>
      </c>
      <c r="AE48" s="674">
        <v>-2325000</v>
      </c>
      <c r="AF48" s="674">
        <v>-2615000</v>
      </c>
      <c r="AG48" s="674">
        <v>-1885000</v>
      </c>
      <c r="AH48" s="677">
        <v>-23505000</v>
      </c>
      <c r="AI48" s="52"/>
      <c r="AJ48" s="64"/>
      <c r="AK48" s="175">
        <v>24520000</v>
      </c>
      <c r="AL48" s="147">
        <v>-24520000</v>
      </c>
      <c r="AM48" s="147">
        <v>-24520000</v>
      </c>
      <c r="AO48" s="147"/>
    </row>
    <row r="49" spans="3:41" x14ac:dyDescent="0.2">
      <c r="C49" s="23"/>
      <c r="G49" s="675"/>
      <c r="H49" s="674"/>
      <c r="I49" s="674"/>
      <c r="J49" s="674"/>
      <c r="K49" s="674"/>
      <c r="L49" s="674"/>
      <c r="M49" s="674"/>
      <c r="N49" s="674"/>
      <c r="O49" s="674"/>
      <c r="P49" s="674"/>
      <c r="Q49" s="674"/>
      <c r="R49" s="674"/>
      <c r="S49" s="674"/>
      <c r="T49" s="674"/>
      <c r="U49" s="675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7"/>
      <c r="AI49" s="52"/>
      <c r="AJ49" s="64"/>
      <c r="AK49" s="175"/>
      <c r="AL49" s="147"/>
      <c r="AM49" s="147"/>
      <c r="AO49" s="147"/>
    </row>
    <row r="50" spans="3:41" x14ac:dyDescent="0.2">
      <c r="C50" s="23"/>
      <c r="D50" s="24" t="s">
        <v>503</v>
      </c>
      <c r="G50" s="675">
        <v>0</v>
      </c>
      <c r="H50" s="445">
        <v>0</v>
      </c>
      <c r="I50" s="445">
        <v>46261</v>
      </c>
      <c r="J50" s="445">
        <v>-46261</v>
      </c>
      <c r="K50" s="445">
        <v>0</v>
      </c>
      <c r="L50" s="445">
        <v>0</v>
      </c>
      <c r="M50" s="445">
        <v>0</v>
      </c>
      <c r="N50" s="445">
        <v>0</v>
      </c>
      <c r="O50" s="445">
        <v>0</v>
      </c>
      <c r="P50" s="445">
        <v>0</v>
      </c>
      <c r="Q50" s="445">
        <v>0</v>
      </c>
      <c r="R50" s="445">
        <v>0</v>
      </c>
      <c r="S50" s="445">
        <v>0</v>
      </c>
      <c r="T50" s="674">
        <v>0</v>
      </c>
      <c r="U50" s="675">
        <v>0</v>
      </c>
      <c r="V50" s="445">
        <v>0</v>
      </c>
      <c r="W50" s="445">
        <v>0</v>
      </c>
      <c r="X50" s="445">
        <v>0</v>
      </c>
      <c r="Y50" s="445">
        <v>0</v>
      </c>
      <c r="Z50" s="445">
        <v>0</v>
      </c>
      <c r="AA50" s="445">
        <v>0</v>
      </c>
      <c r="AB50" s="445">
        <v>0</v>
      </c>
      <c r="AC50" s="445">
        <v>0</v>
      </c>
      <c r="AD50" s="445">
        <v>0</v>
      </c>
      <c r="AE50" s="445">
        <v>0</v>
      </c>
      <c r="AF50" s="445">
        <v>90245</v>
      </c>
      <c r="AG50" s="445">
        <v>-90245</v>
      </c>
      <c r="AH50" s="677">
        <v>0</v>
      </c>
      <c r="AI50" s="52"/>
      <c r="AJ50" s="64"/>
      <c r="AK50" s="175">
        <v>0</v>
      </c>
      <c r="AL50" s="147">
        <v>0</v>
      </c>
      <c r="AM50" s="147">
        <v>0</v>
      </c>
      <c r="AO50" s="147"/>
    </row>
    <row r="51" spans="3:41" x14ac:dyDescent="0.2">
      <c r="C51" s="23"/>
      <c r="E51" s="24" t="s">
        <v>504</v>
      </c>
      <c r="G51" s="675">
        <v>0</v>
      </c>
      <c r="H51" s="674">
        <v>827198</v>
      </c>
      <c r="I51" s="674">
        <v>3114442</v>
      </c>
      <c r="J51" s="674">
        <v>860933</v>
      </c>
      <c r="K51" s="674">
        <v>95339</v>
      </c>
      <c r="L51" s="674">
        <v>0</v>
      </c>
      <c r="M51" s="674">
        <v>0</v>
      </c>
      <c r="N51" s="674">
        <v>0</v>
      </c>
      <c r="O51" s="674">
        <v>0</v>
      </c>
      <c r="P51" s="674">
        <v>0</v>
      </c>
      <c r="Q51" s="674">
        <v>0</v>
      </c>
      <c r="R51" s="674">
        <v>0</v>
      </c>
      <c r="S51" s="674">
        <v>0</v>
      </c>
      <c r="T51" s="674">
        <v>4897912</v>
      </c>
      <c r="U51" s="675">
        <v>7476976</v>
      </c>
      <c r="V51" s="674">
        <v>195061</v>
      </c>
      <c r="W51" s="674">
        <v>0</v>
      </c>
      <c r="X51" s="674">
        <v>956108</v>
      </c>
      <c r="Y51" s="674">
        <v>380371</v>
      </c>
      <c r="Z51" s="674">
        <v>83879</v>
      </c>
      <c r="AA51" s="674">
        <v>27624</v>
      </c>
      <c r="AB51" s="674">
        <v>481602</v>
      </c>
      <c r="AC51" s="674">
        <v>1204105</v>
      </c>
      <c r="AD51" s="674">
        <v>342784</v>
      </c>
      <c r="AE51" s="674">
        <v>0</v>
      </c>
      <c r="AF51" s="674">
        <v>772365</v>
      </c>
      <c r="AG51" s="674">
        <v>3033077</v>
      </c>
      <c r="AH51" s="677">
        <v>1531540</v>
      </c>
      <c r="AI51" s="52"/>
      <c r="AJ51" s="64"/>
      <c r="AK51" s="175">
        <v>-5945436</v>
      </c>
      <c r="AL51" s="147">
        <v>5945436</v>
      </c>
      <c r="AM51" s="147">
        <v>5945436</v>
      </c>
      <c r="AO51" s="147"/>
    </row>
    <row r="52" spans="3:41" x14ac:dyDescent="0.2">
      <c r="C52" s="23"/>
      <c r="E52" s="24" t="s">
        <v>505</v>
      </c>
      <c r="G52" s="675">
        <v>0</v>
      </c>
      <c r="H52" s="674">
        <v>-827198</v>
      </c>
      <c r="I52" s="674">
        <v>-3068181</v>
      </c>
      <c r="J52" s="674">
        <v>-907194</v>
      </c>
      <c r="K52" s="674">
        <v>-95339</v>
      </c>
      <c r="L52" s="674">
        <v>0</v>
      </c>
      <c r="M52" s="674">
        <v>0</v>
      </c>
      <c r="N52" s="674">
        <v>0</v>
      </c>
      <c r="O52" s="674">
        <v>0</v>
      </c>
      <c r="P52" s="674">
        <v>0</v>
      </c>
      <c r="Q52" s="674">
        <v>0</v>
      </c>
      <c r="R52" s="674">
        <v>0</v>
      </c>
      <c r="S52" s="674">
        <v>0</v>
      </c>
      <c r="T52" s="674">
        <v>-4897912</v>
      </c>
      <c r="U52" s="675">
        <v>-7476976</v>
      </c>
      <c r="V52" s="674">
        <v>-195061</v>
      </c>
      <c r="W52" s="674">
        <v>0</v>
      </c>
      <c r="X52" s="674">
        <v>-956108</v>
      </c>
      <c r="Y52" s="674">
        <v>-380371</v>
      </c>
      <c r="Z52" s="674">
        <v>-83879</v>
      </c>
      <c r="AA52" s="674">
        <v>-27624</v>
      </c>
      <c r="AB52" s="674">
        <v>-481602</v>
      </c>
      <c r="AC52" s="674">
        <v>-1204105</v>
      </c>
      <c r="AD52" s="674">
        <v>-342784</v>
      </c>
      <c r="AE52" s="674">
        <v>0</v>
      </c>
      <c r="AF52" s="674">
        <v>-682120</v>
      </c>
      <c r="AG52" s="674">
        <v>-3123322</v>
      </c>
      <c r="AH52" s="677">
        <v>-1531540</v>
      </c>
      <c r="AI52" s="52"/>
      <c r="AJ52" s="64"/>
      <c r="AK52" s="175">
        <v>5945436</v>
      </c>
      <c r="AL52" s="147">
        <v>-5945436</v>
      </c>
      <c r="AM52" s="147">
        <v>-5945436</v>
      </c>
      <c r="AO52" s="147"/>
    </row>
    <row r="53" spans="3:41" x14ac:dyDescent="0.2">
      <c r="C53" s="23"/>
      <c r="G53" s="675"/>
      <c r="H53" s="674"/>
      <c r="I53" s="674"/>
      <c r="J53" s="674"/>
      <c r="K53" s="674"/>
      <c r="L53" s="674"/>
      <c r="M53" s="674"/>
      <c r="N53" s="674"/>
      <c r="O53" s="674"/>
      <c r="P53" s="674"/>
      <c r="Q53" s="674"/>
      <c r="R53" s="674"/>
      <c r="S53" s="674"/>
      <c r="T53" s="674"/>
      <c r="U53" s="675"/>
      <c r="V53" s="674"/>
      <c r="W53" s="674"/>
      <c r="X53" s="674"/>
      <c r="Y53" s="674"/>
      <c r="Z53" s="674"/>
      <c r="AA53" s="674"/>
      <c r="AB53" s="674"/>
      <c r="AC53" s="674"/>
      <c r="AD53" s="674"/>
      <c r="AE53" s="674"/>
      <c r="AF53" s="674"/>
      <c r="AG53" s="674"/>
      <c r="AH53" s="677"/>
      <c r="AI53" s="52"/>
      <c r="AJ53" s="64"/>
      <c r="AK53" s="175"/>
      <c r="AL53" s="147"/>
      <c r="AM53" s="147"/>
      <c r="AO53" s="147"/>
    </row>
    <row r="54" spans="3:41" s="11" customFormat="1" x14ac:dyDescent="0.2">
      <c r="C54" s="21" t="s">
        <v>309</v>
      </c>
      <c r="F54" s="56"/>
      <c r="G54" s="670">
        <v>31920000</v>
      </c>
      <c r="H54" s="668">
        <v>46626420</v>
      </c>
      <c r="I54" s="668">
        <v>-15761600</v>
      </c>
      <c r="J54" s="668">
        <v>0</v>
      </c>
      <c r="K54" s="668">
        <v>0</v>
      </c>
      <c r="L54" s="668">
        <v>0</v>
      </c>
      <c r="M54" s="668">
        <v>0</v>
      </c>
      <c r="N54" s="668">
        <v>0</v>
      </c>
      <c r="O54" s="668">
        <v>0</v>
      </c>
      <c r="P54" s="668">
        <v>0</v>
      </c>
      <c r="Q54" s="668">
        <v>0</v>
      </c>
      <c r="R54" s="668">
        <v>0</v>
      </c>
      <c r="S54" s="668">
        <v>0</v>
      </c>
      <c r="T54" s="668">
        <v>30864820</v>
      </c>
      <c r="U54" s="670">
        <v>27396681</v>
      </c>
      <c r="V54" s="668">
        <v>0</v>
      </c>
      <c r="W54" s="668">
        <v>-6054</v>
      </c>
      <c r="X54" s="668">
        <v>14088400</v>
      </c>
      <c r="Y54" s="668">
        <v>0</v>
      </c>
      <c r="Z54" s="668">
        <v>0</v>
      </c>
      <c r="AA54" s="668">
        <v>-3912780</v>
      </c>
      <c r="AB54" s="668">
        <v>0</v>
      </c>
      <c r="AC54" s="668">
        <v>6098240</v>
      </c>
      <c r="AD54" s="668">
        <v>0</v>
      </c>
      <c r="AE54" s="668">
        <v>0</v>
      </c>
      <c r="AF54" s="668">
        <v>0</v>
      </c>
      <c r="AG54" s="668">
        <v>11128875</v>
      </c>
      <c r="AH54" s="669">
        <v>14082346</v>
      </c>
      <c r="AI54" s="103"/>
      <c r="AJ54" s="56"/>
      <c r="AK54" s="175">
        <v>-13314335</v>
      </c>
      <c r="AL54" s="147">
        <v>13314335</v>
      </c>
      <c r="AM54" s="147">
        <v>13314335</v>
      </c>
      <c r="AO54" s="147"/>
    </row>
    <row r="55" spans="3:41" hidden="1" x14ac:dyDescent="0.2">
      <c r="C55" s="23"/>
      <c r="G55" s="675"/>
      <c r="H55" s="674"/>
      <c r="I55" s="674"/>
      <c r="J55" s="674"/>
      <c r="K55" s="674"/>
      <c r="L55" s="674"/>
      <c r="M55" s="674"/>
      <c r="N55" s="674"/>
      <c r="O55" s="674"/>
      <c r="P55" s="674"/>
      <c r="Q55" s="674"/>
      <c r="R55" s="674"/>
      <c r="S55" s="674"/>
      <c r="T55" s="674"/>
      <c r="U55" s="675"/>
      <c r="V55" s="674"/>
      <c r="W55" s="674"/>
      <c r="X55" s="674"/>
      <c r="Y55" s="674"/>
      <c r="Z55" s="674"/>
      <c r="AA55" s="674"/>
      <c r="AB55" s="674"/>
      <c r="AC55" s="674"/>
      <c r="AD55" s="674"/>
      <c r="AE55" s="674"/>
      <c r="AF55" s="674"/>
      <c r="AG55" s="674"/>
      <c r="AH55" s="677"/>
      <c r="AI55" s="52"/>
      <c r="AJ55" s="64"/>
      <c r="AK55" s="175"/>
      <c r="AL55" s="147"/>
      <c r="AM55" s="147"/>
      <c r="AO55" s="147"/>
    </row>
    <row r="56" spans="3:41" x14ac:dyDescent="0.2">
      <c r="C56" s="23"/>
      <c r="D56" s="24" t="s">
        <v>498</v>
      </c>
      <c r="G56" s="675">
        <v>31920000</v>
      </c>
      <c r="H56" s="675">
        <v>46626420</v>
      </c>
      <c r="I56" s="675">
        <v>-15761600</v>
      </c>
      <c r="J56" s="675">
        <v>0</v>
      </c>
      <c r="K56" s="675">
        <v>0</v>
      </c>
      <c r="L56" s="675">
        <v>0</v>
      </c>
      <c r="M56" s="675">
        <v>0</v>
      </c>
      <c r="N56" s="675">
        <v>0</v>
      </c>
      <c r="O56" s="675">
        <v>0</v>
      </c>
      <c r="P56" s="675">
        <v>0</v>
      </c>
      <c r="Q56" s="675">
        <v>0</v>
      </c>
      <c r="R56" s="675">
        <v>0</v>
      </c>
      <c r="S56" s="675">
        <v>0</v>
      </c>
      <c r="T56" s="675">
        <v>30864820</v>
      </c>
      <c r="U56" s="675">
        <v>27396681</v>
      </c>
      <c r="V56" s="675">
        <v>0</v>
      </c>
      <c r="W56" s="675">
        <v>-6054</v>
      </c>
      <c r="X56" s="675">
        <v>14088400</v>
      </c>
      <c r="Y56" s="675">
        <v>0</v>
      </c>
      <c r="Z56" s="675">
        <v>0</v>
      </c>
      <c r="AA56" s="675">
        <v>-3912780</v>
      </c>
      <c r="AB56" s="675">
        <v>0</v>
      </c>
      <c r="AC56" s="675">
        <v>6098240</v>
      </c>
      <c r="AD56" s="675">
        <v>0</v>
      </c>
      <c r="AE56" s="675">
        <v>0</v>
      </c>
      <c r="AF56" s="675">
        <v>0</v>
      </c>
      <c r="AG56" s="675">
        <v>11128875</v>
      </c>
      <c r="AH56" s="677">
        <v>14082346</v>
      </c>
      <c r="AI56" s="52"/>
      <c r="AJ56" s="64"/>
      <c r="AK56" s="175">
        <v>-13314335</v>
      </c>
      <c r="AL56" s="147">
        <v>13314335</v>
      </c>
      <c r="AM56" s="147">
        <v>13314335</v>
      </c>
      <c r="AO56" s="147"/>
    </row>
    <row r="57" spans="3:41" x14ac:dyDescent="0.2">
      <c r="C57" s="23"/>
      <c r="E57" s="24" t="s">
        <v>499</v>
      </c>
      <c r="G57" s="675">
        <v>47880000</v>
      </c>
      <c r="H57" s="674">
        <v>46626420</v>
      </c>
      <c r="I57" s="674">
        <v>0</v>
      </c>
      <c r="J57" s="674">
        <v>0</v>
      </c>
      <c r="K57" s="674">
        <v>0</v>
      </c>
      <c r="L57" s="674">
        <v>0</v>
      </c>
      <c r="M57" s="674">
        <v>0</v>
      </c>
      <c r="N57" s="674">
        <v>0</v>
      </c>
      <c r="O57" s="674">
        <v>0</v>
      </c>
      <c r="P57" s="674">
        <v>0</v>
      </c>
      <c r="Q57" s="674">
        <v>0</v>
      </c>
      <c r="R57" s="674">
        <v>0</v>
      </c>
      <c r="S57" s="674">
        <v>0</v>
      </c>
      <c r="T57" s="674">
        <v>46626420</v>
      </c>
      <c r="U57" s="675">
        <v>31315515</v>
      </c>
      <c r="V57" s="674">
        <v>0</v>
      </c>
      <c r="W57" s="674">
        <v>0</v>
      </c>
      <c r="X57" s="674">
        <v>14088400</v>
      </c>
      <c r="Y57" s="674">
        <v>0</v>
      </c>
      <c r="Z57" s="674">
        <v>0</v>
      </c>
      <c r="AA57" s="674">
        <v>0</v>
      </c>
      <c r="AB57" s="674">
        <v>0</v>
      </c>
      <c r="AC57" s="674">
        <v>6098240</v>
      </c>
      <c r="AD57" s="674">
        <v>0</v>
      </c>
      <c r="AE57" s="674">
        <v>0</v>
      </c>
      <c r="AF57" s="674">
        <v>0</v>
      </c>
      <c r="AG57" s="674">
        <v>11128875</v>
      </c>
      <c r="AH57" s="677">
        <v>14088400</v>
      </c>
      <c r="AI57" s="52"/>
      <c r="AJ57" s="64"/>
      <c r="AK57" s="175">
        <v>-17227115</v>
      </c>
      <c r="AL57" s="147">
        <v>17227115</v>
      </c>
      <c r="AM57" s="147">
        <v>17227115</v>
      </c>
      <c r="AO57" s="147"/>
    </row>
    <row r="58" spans="3:41" hidden="1" x14ac:dyDescent="0.2">
      <c r="C58" s="23"/>
      <c r="E58" s="24" t="s">
        <v>500</v>
      </c>
      <c r="G58" s="675">
        <v>0</v>
      </c>
      <c r="H58" s="674">
        <v>0</v>
      </c>
      <c r="I58" s="674">
        <v>0</v>
      </c>
      <c r="J58" s="674">
        <v>0</v>
      </c>
      <c r="K58" s="674">
        <v>0</v>
      </c>
      <c r="L58" s="674">
        <v>0</v>
      </c>
      <c r="M58" s="674">
        <v>0</v>
      </c>
      <c r="N58" s="674">
        <v>0</v>
      </c>
      <c r="O58" s="674">
        <v>0</v>
      </c>
      <c r="P58" s="674">
        <v>0</v>
      </c>
      <c r="Q58" s="674">
        <v>0</v>
      </c>
      <c r="R58" s="674">
        <v>0</v>
      </c>
      <c r="S58" s="674">
        <v>0</v>
      </c>
      <c r="T58" s="674">
        <v>0</v>
      </c>
      <c r="U58" s="675">
        <v>0</v>
      </c>
      <c r="V58" s="674">
        <v>0</v>
      </c>
      <c r="W58" s="674">
        <v>0</v>
      </c>
      <c r="X58" s="674">
        <v>0</v>
      </c>
      <c r="Y58" s="674">
        <v>0</v>
      </c>
      <c r="Z58" s="674">
        <v>0</v>
      </c>
      <c r="AA58" s="674">
        <v>0</v>
      </c>
      <c r="AB58" s="674">
        <v>0</v>
      </c>
      <c r="AC58" s="674">
        <v>0</v>
      </c>
      <c r="AD58" s="674">
        <v>0</v>
      </c>
      <c r="AE58" s="674">
        <v>0</v>
      </c>
      <c r="AF58" s="674">
        <v>0</v>
      </c>
      <c r="AG58" s="674">
        <v>0</v>
      </c>
      <c r="AH58" s="677">
        <v>0</v>
      </c>
      <c r="AI58" s="52"/>
      <c r="AJ58" s="64"/>
      <c r="AK58" s="175">
        <v>0</v>
      </c>
      <c r="AL58" s="147">
        <v>0</v>
      </c>
      <c r="AM58" s="147">
        <v>0</v>
      </c>
      <c r="AO58" s="147"/>
    </row>
    <row r="59" spans="3:41" x14ac:dyDescent="0.2">
      <c r="C59" s="23"/>
      <c r="E59" s="24" t="s">
        <v>446</v>
      </c>
      <c r="G59" s="675"/>
      <c r="H59" s="674"/>
      <c r="I59" s="674"/>
      <c r="J59" s="674"/>
      <c r="K59" s="674"/>
      <c r="L59" s="674"/>
      <c r="M59" s="674"/>
      <c r="N59" s="674"/>
      <c r="O59" s="674"/>
      <c r="P59" s="674"/>
      <c r="Q59" s="674"/>
      <c r="R59" s="674"/>
      <c r="S59" s="674"/>
      <c r="T59" s="674"/>
      <c r="U59" s="675"/>
      <c r="V59" s="674"/>
      <c r="W59" s="674"/>
      <c r="X59" s="674"/>
      <c r="Y59" s="674"/>
      <c r="Z59" s="674"/>
      <c r="AA59" s="674"/>
      <c r="AB59" s="674"/>
      <c r="AC59" s="674"/>
      <c r="AD59" s="674"/>
      <c r="AE59" s="674"/>
      <c r="AF59" s="674"/>
      <c r="AG59" s="674"/>
      <c r="AH59" s="677"/>
      <c r="AI59" s="52"/>
      <c r="AJ59" s="64"/>
      <c r="AK59" s="175"/>
      <c r="AL59" s="147"/>
      <c r="AM59" s="147"/>
      <c r="AO59" s="147"/>
    </row>
    <row r="60" spans="3:41" x14ac:dyDescent="0.2">
      <c r="C60" s="23"/>
      <c r="E60" s="85" t="s">
        <v>506</v>
      </c>
      <c r="G60" s="675">
        <v>-7115000</v>
      </c>
      <c r="H60" s="674">
        <v>0</v>
      </c>
      <c r="I60" s="674">
        <v>-7115000</v>
      </c>
      <c r="J60" s="674">
        <v>0</v>
      </c>
      <c r="K60" s="674">
        <v>0</v>
      </c>
      <c r="L60" s="674">
        <v>0</v>
      </c>
      <c r="M60" s="674">
        <v>0</v>
      </c>
      <c r="N60" s="674">
        <v>0</v>
      </c>
      <c r="O60" s="674">
        <v>0</v>
      </c>
      <c r="P60" s="674">
        <v>0</v>
      </c>
      <c r="Q60" s="674">
        <v>0</v>
      </c>
      <c r="R60" s="674">
        <v>0</v>
      </c>
      <c r="S60" s="674">
        <v>0</v>
      </c>
      <c r="T60" s="674">
        <v>-7115000</v>
      </c>
      <c r="U60" s="675">
        <v>-1995428</v>
      </c>
      <c r="V60" s="674">
        <v>0</v>
      </c>
      <c r="W60" s="674">
        <v>-1940</v>
      </c>
      <c r="X60" s="674">
        <v>0</v>
      </c>
      <c r="Y60" s="674">
        <v>0</v>
      </c>
      <c r="Z60" s="674">
        <v>0</v>
      </c>
      <c r="AA60" s="674">
        <v>-1993488</v>
      </c>
      <c r="AB60" s="674">
        <v>0</v>
      </c>
      <c r="AC60" s="674">
        <v>0</v>
      </c>
      <c r="AD60" s="674">
        <v>0</v>
      </c>
      <c r="AE60" s="674">
        <v>0</v>
      </c>
      <c r="AF60" s="674">
        <v>0</v>
      </c>
      <c r="AG60" s="674">
        <v>0</v>
      </c>
      <c r="AH60" s="677">
        <v>-1940</v>
      </c>
      <c r="AI60" s="52"/>
      <c r="AJ60" s="64"/>
      <c r="AK60" s="175">
        <v>1993488</v>
      </c>
      <c r="AL60" s="147">
        <v>-1993488</v>
      </c>
      <c r="AM60" s="147">
        <v>-1993488</v>
      </c>
      <c r="AO60" s="147"/>
    </row>
    <row r="61" spans="3:41" x14ac:dyDescent="0.2">
      <c r="C61" s="23"/>
      <c r="E61" s="85" t="s">
        <v>507</v>
      </c>
      <c r="F61" s="682"/>
      <c r="G61" s="675">
        <v>-8845000</v>
      </c>
      <c r="H61" s="674">
        <v>0</v>
      </c>
      <c r="I61" s="674">
        <v>-8646600</v>
      </c>
      <c r="J61" s="674">
        <v>0</v>
      </c>
      <c r="K61" s="674">
        <v>0</v>
      </c>
      <c r="L61" s="674">
        <v>0</v>
      </c>
      <c r="M61" s="674">
        <v>0</v>
      </c>
      <c r="N61" s="674">
        <v>0</v>
      </c>
      <c r="O61" s="674">
        <v>0</v>
      </c>
      <c r="P61" s="674">
        <v>0</v>
      </c>
      <c r="Q61" s="674">
        <v>0</v>
      </c>
      <c r="R61" s="674">
        <v>0</v>
      </c>
      <c r="S61" s="674">
        <v>0</v>
      </c>
      <c r="T61" s="674">
        <v>-8646600</v>
      </c>
      <c r="U61" s="675">
        <v>-1923406</v>
      </c>
      <c r="V61" s="674">
        <v>0</v>
      </c>
      <c r="W61" s="674">
        <v>-4114</v>
      </c>
      <c r="X61" s="674">
        <v>0</v>
      </c>
      <c r="Y61" s="674">
        <v>0</v>
      </c>
      <c r="Z61" s="674">
        <v>0</v>
      </c>
      <c r="AA61" s="674">
        <v>-1919292</v>
      </c>
      <c r="AB61" s="674">
        <v>0</v>
      </c>
      <c r="AC61" s="674">
        <v>0</v>
      </c>
      <c r="AD61" s="674">
        <v>0</v>
      </c>
      <c r="AE61" s="674">
        <v>0</v>
      </c>
      <c r="AF61" s="674">
        <v>0</v>
      </c>
      <c r="AG61" s="674">
        <v>0</v>
      </c>
      <c r="AH61" s="677">
        <v>-4114</v>
      </c>
      <c r="AI61" s="52"/>
      <c r="AJ61" s="64"/>
      <c r="AK61" s="175">
        <v>1919292</v>
      </c>
      <c r="AL61" s="147">
        <v>-1919292</v>
      </c>
      <c r="AM61" s="147">
        <v>-1919292</v>
      </c>
      <c r="AO61" s="147"/>
    </row>
    <row r="62" spans="3:41" x14ac:dyDescent="0.2">
      <c r="C62" s="23"/>
      <c r="E62" s="85"/>
      <c r="F62" s="682"/>
      <c r="G62" s="675"/>
      <c r="H62" s="674"/>
      <c r="I62" s="674"/>
      <c r="J62" s="674"/>
      <c r="K62" s="674"/>
      <c r="L62" s="674"/>
      <c r="M62" s="674"/>
      <c r="N62" s="674"/>
      <c r="O62" s="674"/>
      <c r="P62" s="674"/>
      <c r="Q62" s="674"/>
      <c r="R62" s="674"/>
      <c r="S62" s="674"/>
      <c r="T62" s="674"/>
      <c r="U62" s="675"/>
      <c r="V62" s="674"/>
      <c r="W62" s="674"/>
      <c r="X62" s="674"/>
      <c r="Y62" s="674"/>
      <c r="Z62" s="674"/>
      <c r="AA62" s="674"/>
      <c r="AB62" s="674"/>
      <c r="AC62" s="674"/>
      <c r="AD62" s="674"/>
      <c r="AE62" s="674"/>
      <c r="AF62" s="674"/>
      <c r="AG62" s="674"/>
      <c r="AH62" s="677"/>
      <c r="AI62" s="52"/>
      <c r="AJ62" s="64"/>
      <c r="AK62" s="175"/>
      <c r="AL62" s="147"/>
      <c r="AM62" s="147"/>
      <c r="AO62" s="147"/>
    </row>
    <row r="63" spans="3:41" hidden="1" x14ac:dyDescent="0.2">
      <c r="C63" s="23"/>
      <c r="D63" s="24" t="s">
        <v>501</v>
      </c>
      <c r="F63" s="682"/>
      <c r="G63" s="675">
        <v>0</v>
      </c>
      <c r="H63" s="675">
        <v>0</v>
      </c>
      <c r="I63" s="675">
        <v>0</v>
      </c>
      <c r="J63" s="675">
        <v>0</v>
      </c>
      <c r="K63" s="675">
        <v>0</v>
      </c>
      <c r="L63" s="675">
        <v>0</v>
      </c>
      <c r="M63" s="675">
        <v>0</v>
      </c>
      <c r="N63" s="675">
        <v>0</v>
      </c>
      <c r="O63" s="675">
        <v>0</v>
      </c>
      <c r="P63" s="675">
        <v>0</v>
      </c>
      <c r="Q63" s="675">
        <v>0</v>
      </c>
      <c r="R63" s="675">
        <v>0</v>
      </c>
      <c r="S63" s="675">
        <v>0</v>
      </c>
      <c r="T63" s="674">
        <v>0</v>
      </c>
      <c r="U63" s="675">
        <v>0</v>
      </c>
      <c r="V63" s="675">
        <v>0</v>
      </c>
      <c r="W63" s="675">
        <v>0</v>
      </c>
      <c r="X63" s="675">
        <v>0</v>
      </c>
      <c r="Y63" s="675">
        <v>0</v>
      </c>
      <c r="Z63" s="675">
        <v>0</v>
      </c>
      <c r="AA63" s="675">
        <v>0</v>
      </c>
      <c r="AB63" s="675">
        <v>0</v>
      </c>
      <c r="AC63" s="675">
        <v>0</v>
      </c>
      <c r="AD63" s="675">
        <v>0</v>
      </c>
      <c r="AE63" s="675">
        <v>0</v>
      </c>
      <c r="AF63" s="675">
        <v>0</v>
      </c>
      <c r="AG63" s="675">
        <v>0</v>
      </c>
      <c r="AH63" s="677">
        <v>0</v>
      </c>
      <c r="AI63" s="52"/>
      <c r="AJ63" s="64"/>
      <c r="AK63" s="175">
        <v>0</v>
      </c>
      <c r="AL63" s="147">
        <v>0</v>
      </c>
      <c r="AM63" s="147">
        <v>0</v>
      </c>
      <c r="AO63" s="147"/>
    </row>
    <row r="64" spans="3:41" hidden="1" x14ac:dyDescent="0.2">
      <c r="C64" s="23"/>
      <c r="E64" s="24" t="s">
        <v>499</v>
      </c>
      <c r="F64" s="682"/>
      <c r="G64" s="675">
        <v>0</v>
      </c>
      <c r="H64" s="675">
        <v>0</v>
      </c>
      <c r="I64" s="675">
        <v>0</v>
      </c>
      <c r="J64" s="675">
        <v>0</v>
      </c>
      <c r="K64" s="675">
        <v>0</v>
      </c>
      <c r="L64" s="675">
        <v>0</v>
      </c>
      <c r="M64" s="675">
        <v>0</v>
      </c>
      <c r="N64" s="675">
        <v>0</v>
      </c>
      <c r="O64" s="675">
        <v>0</v>
      </c>
      <c r="P64" s="675">
        <v>0</v>
      </c>
      <c r="Q64" s="675">
        <v>0</v>
      </c>
      <c r="R64" s="675">
        <v>0</v>
      </c>
      <c r="S64" s="675">
        <v>0</v>
      </c>
      <c r="T64" s="674">
        <v>0</v>
      </c>
      <c r="U64" s="675">
        <v>0</v>
      </c>
      <c r="V64" s="675">
        <v>0</v>
      </c>
      <c r="W64" s="675">
        <v>0</v>
      </c>
      <c r="X64" s="675">
        <v>0</v>
      </c>
      <c r="Y64" s="675">
        <v>0</v>
      </c>
      <c r="Z64" s="675">
        <v>0</v>
      </c>
      <c r="AA64" s="675">
        <v>0</v>
      </c>
      <c r="AB64" s="675">
        <v>0</v>
      </c>
      <c r="AC64" s="675">
        <v>0</v>
      </c>
      <c r="AD64" s="675">
        <v>0</v>
      </c>
      <c r="AE64" s="675">
        <v>0</v>
      </c>
      <c r="AF64" s="675">
        <v>0</v>
      </c>
      <c r="AG64" s="675">
        <v>0</v>
      </c>
      <c r="AH64" s="677">
        <v>0</v>
      </c>
      <c r="AI64" s="52"/>
      <c r="AJ64" s="64"/>
      <c r="AK64" s="175">
        <v>0</v>
      </c>
      <c r="AL64" s="147">
        <v>0</v>
      </c>
      <c r="AM64" s="147">
        <v>0</v>
      </c>
      <c r="AO64" s="147"/>
    </row>
    <row r="65" spans="3:41" hidden="1" x14ac:dyDescent="0.2">
      <c r="C65" s="23"/>
      <c r="E65" s="24" t="s">
        <v>500</v>
      </c>
      <c r="F65" s="682"/>
      <c r="G65" s="675">
        <v>0</v>
      </c>
      <c r="H65" s="675">
        <v>0</v>
      </c>
      <c r="I65" s="675">
        <v>0</v>
      </c>
      <c r="J65" s="675">
        <v>0</v>
      </c>
      <c r="K65" s="675">
        <v>0</v>
      </c>
      <c r="L65" s="675">
        <v>0</v>
      </c>
      <c r="M65" s="675">
        <v>0</v>
      </c>
      <c r="N65" s="675">
        <v>0</v>
      </c>
      <c r="O65" s="675">
        <v>0</v>
      </c>
      <c r="P65" s="675">
        <v>0</v>
      </c>
      <c r="Q65" s="675">
        <v>0</v>
      </c>
      <c r="R65" s="675">
        <v>0</v>
      </c>
      <c r="S65" s="675">
        <v>0</v>
      </c>
      <c r="T65" s="674">
        <v>0</v>
      </c>
      <c r="U65" s="675">
        <v>0</v>
      </c>
      <c r="V65" s="675">
        <v>0</v>
      </c>
      <c r="W65" s="675">
        <v>0</v>
      </c>
      <c r="X65" s="675">
        <v>0</v>
      </c>
      <c r="Y65" s="675">
        <v>0</v>
      </c>
      <c r="Z65" s="675">
        <v>0</v>
      </c>
      <c r="AA65" s="675">
        <v>0</v>
      </c>
      <c r="AB65" s="675">
        <v>0</v>
      </c>
      <c r="AC65" s="675">
        <v>0</v>
      </c>
      <c r="AD65" s="675">
        <v>0</v>
      </c>
      <c r="AE65" s="675">
        <v>0</v>
      </c>
      <c r="AF65" s="675">
        <v>0</v>
      </c>
      <c r="AG65" s="675">
        <v>0</v>
      </c>
      <c r="AH65" s="677">
        <v>0</v>
      </c>
      <c r="AI65" s="52"/>
      <c r="AJ65" s="64"/>
      <c r="AK65" s="175">
        <v>0</v>
      </c>
      <c r="AL65" s="147">
        <v>0</v>
      </c>
      <c r="AM65" s="147">
        <v>0</v>
      </c>
      <c r="AO65" s="147"/>
    </row>
    <row r="66" spans="3:41" hidden="1" x14ac:dyDescent="0.2">
      <c r="C66" s="23"/>
      <c r="E66" s="24" t="s">
        <v>508</v>
      </c>
      <c r="F66" s="682"/>
      <c r="G66" s="675"/>
      <c r="H66" s="675"/>
      <c r="I66" s="675"/>
      <c r="J66" s="675"/>
      <c r="K66" s="675"/>
      <c r="L66" s="675"/>
      <c r="M66" s="675"/>
      <c r="N66" s="675"/>
      <c r="O66" s="675"/>
      <c r="P66" s="675"/>
      <c r="Q66" s="675"/>
      <c r="R66" s="675"/>
      <c r="S66" s="675"/>
      <c r="T66" s="674"/>
      <c r="U66" s="675"/>
      <c r="V66" s="675"/>
      <c r="W66" s="675"/>
      <c r="X66" s="675"/>
      <c r="Y66" s="675"/>
      <c r="Z66" s="675"/>
      <c r="AA66" s="675"/>
      <c r="AB66" s="675"/>
      <c r="AC66" s="675"/>
      <c r="AD66" s="675"/>
      <c r="AE66" s="675"/>
      <c r="AF66" s="675"/>
      <c r="AG66" s="675"/>
      <c r="AH66" s="677"/>
      <c r="AI66" s="52"/>
      <c r="AJ66" s="64"/>
      <c r="AK66" s="175">
        <v>0</v>
      </c>
      <c r="AL66" s="147">
        <v>0</v>
      </c>
      <c r="AM66" s="147">
        <v>0</v>
      </c>
      <c r="AO66" s="147"/>
    </row>
    <row r="67" spans="3:41" hidden="1" x14ac:dyDescent="0.2">
      <c r="C67" s="23"/>
      <c r="E67" s="85" t="s">
        <v>506</v>
      </c>
      <c r="F67" s="682"/>
      <c r="G67" s="675">
        <v>0</v>
      </c>
      <c r="H67" s="675">
        <v>0</v>
      </c>
      <c r="I67" s="675">
        <v>0</v>
      </c>
      <c r="J67" s="675">
        <v>0</v>
      </c>
      <c r="K67" s="675">
        <v>0</v>
      </c>
      <c r="L67" s="675">
        <v>0</v>
      </c>
      <c r="M67" s="675">
        <v>0</v>
      </c>
      <c r="N67" s="675">
        <v>0</v>
      </c>
      <c r="O67" s="675">
        <v>0</v>
      </c>
      <c r="P67" s="675">
        <v>0</v>
      </c>
      <c r="Q67" s="675">
        <v>0</v>
      </c>
      <c r="R67" s="675">
        <v>0</v>
      </c>
      <c r="S67" s="675">
        <v>0</v>
      </c>
      <c r="T67" s="674">
        <v>0</v>
      </c>
      <c r="U67" s="675">
        <v>0</v>
      </c>
      <c r="V67" s="675">
        <v>0</v>
      </c>
      <c r="W67" s="675">
        <v>0</v>
      </c>
      <c r="X67" s="675">
        <v>0</v>
      </c>
      <c r="Y67" s="675">
        <v>0</v>
      </c>
      <c r="Z67" s="675">
        <v>0</v>
      </c>
      <c r="AA67" s="675">
        <v>0</v>
      </c>
      <c r="AB67" s="675">
        <v>0</v>
      </c>
      <c r="AC67" s="675">
        <v>0</v>
      </c>
      <c r="AD67" s="675">
        <v>0</v>
      </c>
      <c r="AE67" s="675">
        <v>0</v>
      </c>
      <c r="AF67" s="675">
        <v>0</v>
      </c>
      <c r="AG67" s="675">
        <v>0</v>
      </c>
      <c r="AH67" s="677">
        <v>0</v>
      </c>
      <c r="AI67" s="52"/>
      <c r="AJ67" s="64"/>
      <c r="AK67" s="175">
        <v>0</v>
      </c>
      <c r="AL67" s="147">
        <v>0</v>
      </c>
      <c r="AM67" s="147">
        <v>0</v>
      </c>
      <c r="AO67" s="147"/>
    </row>
    <row r="68" spans="3:41" hidden="1" x14ac:dyDescent="0.2">
      <c r="C68" s="23"/>
      <c r="E68" s="85" t="s">
        <v>507</v>
      </c>
      <c r="F68" s="682"/>
      <c r="G68" s="675">
        <v>0</v>
      </c>
      <c r="H68" s="675">
        <v>0</v>
      </c>
      <c r="I68" s="675">
        <v>0</v>
      </c>
      <c r="J68" s="675">
        <v>0</v>
      </c>
      <c r="K68" s="675">
        <v>0</v>
      </c>
      <c r="L68" s="675">
        <v>0</v>
      </c>
      <c r="M68" s="675">
        <v>0</v>
      </c>
      <c r="N68" s="675">
        <v>0</v>
      </c>
      <c r="O68" s="675">
        <v>0</v>
      </c>
      <c r="P68" s="675">
        <v>0</v>
      </c>
      <c r="Q68" s="675">
        <v>0</v>
      </c>
      <c r="R68" s="675">
        <v>0</v>
      </c>
      <c r="S68" s="675">
        <v>0</v>
      </c>
      <c r="T68" s="674">
        <v>0</v>
      </c>
      <c r="U68" s="675">
        <v>0</v>
      </c>
      <c r="V68" s="675">
        <v>0</v>
      </c>
      <c r="W68" s="675">
        <v>0</v>
      </c>
      <c r="X68" s="675">
        <v>0</v>
      </c>
      <c r="Y68" s="675">
        <v>0</v>
      </c>
      <c r="Z68" s="675">
        <v>0</v>
      </c>
      <c r="AA68" s="675">
        <v>0</v>
      </c>
      <c r="AB68" s="675">
        <v>0</v>
      </c>
      <c r="AC68" s="675">
        <v>0</v>
      </c>
      <c r="AD68" s="675">
        <v>0</v>
      </c>
      <c r="AE68" s="675">
        <v>0</v>
      </c>
      <c r="AF68" s="675">
        <v>0</v>
      </c>
      <c r="AG68" s="675">
        <v>0</v>
      </c>
      <c r="AH68" s="677">
        <v>0</v>
      </c>
      <c r="AI68" s="52"/>
      <c r="AJ68" s="64"/>
      <c r="AK68" s="175">
        <v>0</v>
      </c>
      <c r="AL68" s="147">
        <v>0</v>
      </c>
      <c r="AM68" s="147">
        <v>0</v>
      </c>
      <c r="AO68" s="147"/>
    </row>
    <row r="69" spans="3:41" hidden="1" x14ac:dyDescent="0.2">
      <c r="C69" s="23"/>
      <c r="E69" s="85"/>
      <c r="F69" s="682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4"/>
      <c r="U69" s="675"/>
      <c r="V69" s="675"/>
      <c r="W69" s="675"/>
      <c r="X69" s="675"/>
      <c r="Y69" s="675"/>
      <c r="Z69" s="675"/>
      <c r="AA69" s="675"/>
      <c r="AB69" s="675"/>
      <c r="AC69" s="675"/>
      <c r="AD69" s="675"/>
      <c r="AE69" s="675"/>
      <c r="AF69" s="675"/>
      <c r="AG69" s="675"/>
      <c r="AH69" s="677"/>
      <c r="AI69" s="52"/>
      <c r="AJ69" s="64"/>
      <c r="AK69" s="175">
        <v>0</v>
      </c>
      <c r="AL69" s="147">
        <v>0</v>
      </c>
      <c r="AM69" s="147">
        <v>0</v>
      </c>
      <c r="AO69" s="147"/>
    </row>
    <row r="70" spans="3:41" hidden="1" x14ac:dyDescent="0.2">
      <c r="C70" s="23"/>
      <c r="D70" s="24" t="s">
        <v>509</v>
      </c>
      <c r="F70" s="682"/>
      <c r="G70" s="675">
        <v>0</v>
      </c>
      <c r="H70" s="675">
        <v>0</v>
      </c>
      <c r="I70" s="675">
        <v>0</v>
      </c>
      <c r="J70" s="675">
        <v>0</v>
      </c>
      <c r="K70" s="675">
        <v>0</v>
      </c>
      <c r="L70" s="675">
        <v>0</v>
      </c>
      <c r="M70" s="675">
        <v>0</v>
      </c>
      <c r="N70" s="675">
        <v>0</v>
      </c>
      <c r="O70" s="675">
        <v>0</v>
      </c>
      <c r="P70" s="675">
        <v>0</v>
      </c>
      <c r="Q70" s="675">
        <v>0</v>
      </c>
      <c r="R70" s="675">
        <v>0</v>
      </c>
      <c r="S70" s="675">
        <v>0</v>
      </c>
      <c r="T70" s="674">
        <v>0</v>
      </c>
      <c r="U70" s="675">
        <v>0</v>
      </c>
      <c r="V70" s="675">
        <v>0</v>
      </c>
      <c r="W70" s="675">
        <v>0</v>
      </c>
      <c r="X70" s="675">
        <v>0</v>
      </c>
      <c r="Y70" s="675">
        <v>0</v>
      </c>
      <c r="Z70" s="675">
        <v>0</v>
      </c>
      <c r="AA70" s="675">
        <v>0</v>
      </c>
      <c r="AB70" s="675">
        <v>0</v>
      </c>
      <c r="AC70" s="675">
        <v>0</v>
      </c>
      <c r="AD70" s="675">
        <v>0</v>
      </c>
      <c r="AE70" s="675">
        <v>0</v>
      </c>
      <c r="AF70" s="675">
        <v>0</v>
      </c>
      <c r="AG70" s="675">
        <v>0</v>
      </c>
      <c r="AH70" s="677">
        <v>0</v>
      </c>
      <c r="AI70" s="52"/>
      <c r="AJ70" s="64"/>
      <c r="AK70" s="175">
        <v>0</v>
      </c>
      <c r="AL70" s="147">
        <v>0</v>
      </c>
      <c r="AM70" s="147">
        <v>0</v>
      </c>
      <c r="AO70" s="147"/>
    </row>
    <row r="71" spans="3:41" hidden="1" x14ac:dyDescent="0.2">
      <c r="C71" s="23"/>
      <c r="E71" s="24" t="s">
        <v>499</v>
      </c>
      <c r="F71" s="682"/>
      <c r="G71" s="675">
        <v>0</v>
      </c>
      <c r="H71" s="675">
        <v>0</v>
      </c>
      <c r="I71" s="675">
        <v>0</v>
      </c>
      <c r="J71" s="675">
        <v>0</v>
      </c>
      <c r="K71" s="675">
        <v>0</v>
      </c>
      <c r="L71" s="675">
        <v>0</v>
      </c>
      <c r="M71" s="675">
        <v>0</v>
      </c>
      <c r="N71" s="675">
        <v>0</v>
      </c>
      <c r="O71" s="675">
        <v>0</v>
      </c>
      <c r="P71" s="675">
        <v>0</v>
      </c>
      <c r="Q71" s="675">
        <v>0</v>
      </c>
      <c r="R71" s="675">
        <v>0</v>
      </c>
      <c r="S71" s="675">
        <v>0</v>
      </c>
      <c r="T71" s="674">
        <v>0</v>
      </c>
      <c r="U71" s="675">
        <v>0</v>
      </c>
      <c r="V71" s="675">
        <v>0</v>
      </c>
      <c r="W71" s="675">
        <v>0</v>
      </c>
      <c r="X71" s="675">
        <v>0</v>
      </c>
      <c r="Y71" s="675">
        <v>0</v>
      </c>
      <c r="Z71" s="675">
        <v>0</v>
      </c>
      <c r="AA71" s="675">
        <v>0</v>
      </c>
      <c r="AB71" s="675">
        <v>0</v>
      </c>
      <c r="AC71" s="675">
        <v>0</v>
      </c>
      <c r="AD71" s="675">
        <v>0</v>
      </c>
      <c r="AE71" s="675">
        <v>0</v>
      </c>
      <c r="AF71" s="675">
        <v>0</v>
      </c>
      <c r="AG71" s="675">
        <v>0</v>
      </c>
      <c r="AH71" s="677">
        <v>0</v>
      </c>
      <c r="AI71" s="52"/>
      <c r="AJ71" s="64"/>
      <c r="AK71" s="175">
        <v>0</v>
      </c>
      <c r="AL71" s="147">
        <v>0</v>
      </c>
      <c r="AM71" s="147">
        <v>0</v>
      </c>
      <c r="AO71" s="147"/>
    </row>
    <row r="72" spans="3:41" hidden="1" x14ac:dyDescent="0.2">
      <c r="C72" s="23"/>
      <c r="E72" s="24" t="s">
        <v>500</v>
      </c>
      <c r="F72" s="682"/>
      <c r="G72" s="675">
        <v>0</v>
      </c>
      <c r="H72" s="675">
        <v>0</v>
      </c>
      <c r="I72" s="675">
        <v>0</v>
      </c>
      <c r="J72" s="675">
        <v>0</v>
      </c>
      <c r="K72" s="675">
        <v>0</v>
      </c>
      <c r="L72" s="675">
        <v>0</v>
      </c>
      <c r="M72" s="675">
        <v>0</v>
      </c>
      <c r="N72" s="675">
        <v>0</v>
      </c>
      <c r="O72" s="675">
        <v>0</v>
      </c>
      <c r="P72" s="675">
        <v>0</v>
      </c>
      <c r="Q72" s="675">
        <v>0</v>
      </c>
      <c r="R72" s="675">
        <v>0</v>
      </c>
      <c r="S72" s="675">
        <v>0</v>
      </c>
      <c r="T72" s="674">
        <v>0</v>
      </c>
      <c r="U72" s="675">
        <v>0</v>
      </c>
      <c r="V72" s="675">
        <v>0</v>
      </c>
      <c r="W72" s="675">
        <v>0</v>
      </c>
      <c r="X72" s="675">
        <v>0</v>
      </c>
      <c r="Y72" s="675">
        <v>0</v>
      </c>
      <c r="Z72" s="675">
        <v>0</v>
      </c>
      <c r="AA72" s="675">
        <v>0</v>
      </c>
      <c r="AB72" s="675">
        <v>0</v>
      </c>
      <c r="AC72" s="675">
        <v>0</v>
      </c>
      <c r="AD72" s="675">
        <v>0</v>
      </c>
      <c r="AE72" s="675">
        <v>0</v>
      </c>
      <c r="AF72" s="675">
        <v>0</v>
      </c>
      <c r="AG72" s="675">
        <v>0</v>
      </c>
      <c r="AH72" s="677">
        <v>0</v>
      </c>
      <c r="AI72" s="52"/>
      <c r="AJ72" s="64"/>
      <c r="AK72" s="175">
        <v>0</v>
      </c>
      <c r="AL72" s="147">
        <v>0</v>
      </c>
      <c r="AM72" s="147">
        <v>0</v>
      </c>
      <c r="AO72" s="147"/>
    </row>
    <row r="73" spans="3:41" hidden="1" x14ac:dyDescent="0.2">
      <c r="C73" s="23"/>
      <c r="E73" s="24" t="s">
        <v>510</v>
      </c>
      <c r="F73" s="682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4"/>
      <c r="U73" s="675"/>
      <c r="V73" s="675"/>
      <c r="W73" s="675"/>
      <c r="X73" s="675"/>
      <c r="Y73" s="675"/>
      <c r="Z73" s="675"/>
      <c r="AA73" s="675"/>
      <c r="AB73" s="675"/>
      <c r="AC73" s="675"/>
      <c r="AD73" s="675"/>
      <c r="AE73" s="675"/>
      <c r="AF73" s="675"/>
      <c r="AG73" s="675"/>
      <c r="AH73" s="677"/>
      <c r="AI73" s="52"/>
      <c r="AJ73" s="64"/>
      <c r="AK73" s="175">
        <v>0</v>
      </c>
      <c r="AL73" s="147">
        <v>0</v>
      </c>
      <c r="AM73" s="147">
        <v>0</v>
      </c>
      <c r="AO73" s="147"/>
    </row>
    <row r="74" spans="3:41" hidden="1" x14ac:dyDescent="0.2">
      <c r="C74" s="23"/>
      <c r="E74" s="85" t="s">
        <v>506</v>
      </c>
      <c r="F74" s="682"/>
      <c r="G74" s="675">
        <v>0</v>
      </c>
      <c r="H74" s="675">
        <v>0</v>
      </c>
      <c r="I74" s="675">
        <v>0</v>
      </c>
      <c r="J74" s="675">
        <v>0</v>
      </c>
      <c r="K74" s="675">
        <v>0</v>
      </c>
      <c r="L74" s="675">
        <v>0</v>
      </c>
      <c r="M74" s="675">
        <v>0</v>
      </c>
      <c r="N74" s="675">
        <v>0</v>
      </c>
      <c r="O74" s="675">
        <v>0</v>
      </c>
      <c r="P74" s="675">
        <v>0</v>
      </c>
      <c r="Q74" s="675">
        <v>0</v>
      </c>
      <c r="R74" s="675">
        <v>0</v>
      </c>
      <c r="S74" s="675">
        <v>0</v>
      </c>
      <c r="T74" s="674">
        <v>0</v>
      </c>
      <c r="U74" s="675">
        <v>0</v>
      </c>
      <c r="V74" s="675">
        <v>0</v>
      </c>
      <c r="W74" s="675">
        <v>0</v>
      </c>
      <c r="X74" s="675">
        <v>0</v>
      </c>
      <c r="Y74" s="675">
        <v>0</v>
      </c>
      <c r="Z74" s="675">
        <v>0</v>
      </c>
      <c r="AA74" s="675">
        <v>0</v>
      </c>
      <c r="AB74" s="675">
        <v>0</v>
      </c>
      <c r="AC74" s="675">
        <v>0</v>
      </c>
      <c r="AD74" s="675">
        <v>0</v>
      </c>
      <c r="AE74" s="675">
        <v>0</v>
      </c>
      <c r="AF74" s="675">
        <v>0</v>
      </c>
      <c r="AG74" s="675">
        <v>0</v>
      </c>
      <c r="AH74" s="677">
        <v>0</v>
      </c>
      <c r="AI74" s="52"/>
      <c r="AJ74" s="64"/>
      <c r="AK74" s="175">
        <v>0</v>
      </c>
      <c r="AL74" s="147">
        <v>0</v>
      </c>
      <c r="AM74" s="147">
        <v>0</v>
      </c>
      <c r="AO74" s="147"/>
    </row>
    <row r="75" spans="3:41" hidden="1" x14ac:dyDescent="0.2">
      <c r="C75" s="23"/>
      <c r="E75" s="85" t="s">
        <v>507</v>
      </c>
      <c r="F75" s="682"/>
      <c r="G75" s="675">
        <v>0</v>
      </c>
      <c r="H75" s="675">
        <v>0</v>
      </c>
      <c r="I75" s="675">
        <v>0</v>
      </c>
      <c r="J75" s="675">
        <v>0</v>
      </c>
      <c r="K75" s="675">
        <v>0</v>
      </c>
      <c r="L75" s="675">
        <v>0</v>
      </c>
      <c r="M75" s="675">
        <v>0</v>
      </c>
      <c r="N75" s="675">
        <v>0</v>
      </c>
      <c r="O75" s="675">
        <v>0</v>
      </c>
      <c r="P75" s="675">
        <v>0</v>
      </c>
      <c r="Q75" s="675">
        <v>0</v>
      </c>
      <c r="R75" s="675">
        <v>0</v>
      </c>
      <c r="S75" s="675">
        <v>0</v>
      </c>
      <c r="T75" s="674">
        <v>0</v>
      </c>
      <c r="U75" s="675">
        <v>0</v>
      </c>
      <c r="V75" s="675">
        <v>0</v>
      </c>
      <c r="W75" s="675">
        <v>0</v>
      </c>
      <c r="X75" s="675">
        <v>0</v>
      </c>
      <c r="Y75" s="675">
        <v>0</v>
      </c>
      <c r="Z75" s="675">
        <v>0</v>
      </c>
      <c r="AA75" s="675">
        <v>0</v>
      </c>
      <c r="AB75" s="675">
        <v>0</v>
      </c>
      <c r="AC75" s="675">
        <v>0</v>
      </c>
      <c r="AD75" s="675">
        <v>0</v>
      </c>
      <c r="AE75" s="675">
        <v>0</v>
      </c>
      <c r="AF75" s="675">
        <v>0</v>
      </c>
      <c r="AG75" s="675">
        <v>0</v>
      </c>
      <c r="AH75" s="677">
        <v>0</v>
      </c>
      <c r="AI75" s="52"/>
      <c r="AJ75" s="64"/>
      <c r="AK75" s="175">
        <v>0</v>
      </c>
      <c r="AL75" s="147">
        <v>0</v>
      </c>
      <c r="AM75" s="147">
        <v>0</v>
      </c>
      <c r="AO75" s="147"/>
    </row>
    <row r="76" spans="3:41" hidden="1" x14ac:dyDescent="0.2">
      <c r="C76" s="23"/>
      <c r="F76" s="682"/>
      <c r="G76" s="675"/>
      <c r="H76" s="674"/>
      <c r="I76" s="674"/>
      <c r="J76" s="674"/>
      <c r="K76" s="674"/>
      <c r="L76" s="674"/>
      <c r="M76" s="674"/>
      <c r="N76" s="674"/>
      <c r="O76" s="674"/>
      <c r="P76" s="674"/>
      <c r="Q76" s="674"/>
      <c r="R76" s="674"/>
      <c r="S76" s="674"/>
      <c r="T76" s="674"/>
      <c r="U76" s="675"/>
      <c r="V76" s="674"/>
      <c r="W76" s="674"/>
      <c r="X76" s="674"/>
      <c r="Y76" s="674"/>
      <c r="Z76" s="674"/>
      <c r="AA76" s="674"/>
      <c r="AB76" s="674"/>
      <c r="AC76" s="674"/>
      <c r="AD76" s="674"/>
      <c r="AE76" s="674"/>
      <c r="AF76" s="674"/>
      <c r="AG76" s="674"/>
      <c r="AH76" s="677"/>
      <c r="AI76" s="52"/>
      <c r="AJ76" s="64"/>
      <c r="AK76" s="175">
        <v>0</v>
      </c>
      <c r="AL76" s="147">
        <v>0</v>
      </c>
      <c r="AM76" s="147">
        <v>0</v>
      </c>
      <c r="AO76" s="147"/>
    </row>
    <row r="77" spans="3:41" hidden="1" x14ac:dyDescent="0.2">
      <c r="C77" s="23"/>
      <c r="G77" s="675"/>
      <c r="H77" s="674"/>
      <c r="I77" s="674"/>
      <c r="J77" s="674"/>
      <c r="K77" s="674"/>
      <c r="L77" s="674"/>
      <c r="M77" s="674"/>
      <c r="N77" s="674"/>
      <c r="O77" s="674"/>
      <c r="P77" s="674"/>
      <c r="Q77" s="674"/>
      <c r="R77" s="674"/>
      <c r="S77" s="674"/>
      <c r="T77" s="674"/>
      <c r="U77" s="675"/>
      <c r="V77" s="674"/>
      <c r="W77" s="674"/>
      <c r="X77" s="674"/>
      <c r="Y77" s="674"/>
      <c r="Z77" s="674"/>
      <c r="AA77" s="674"/>
      <c r="AB77" s="674"/>
      <c r="AC77" s="674"/>
      <c r="AD77" s="674"/>
      <c r="AE77" s="674"/>
      <c r="AF77" s="674"/>
      <c r="AG77" s="674"/>
      <c r="AH77" s="677"/>
      <c r="AI77" s="52"/>
      <c r="AJ77" s="64"/>
      <c r="AK77" s="175">
        <v>0</v>
      </c>
      <c r="AL77" s="147">
        <v>0</v>
      </c>
      <c r="AM77" s="147">
        <v>0</v>
      </c>
      <c r="AO77" s="147"/>
    </row>
    <row r="78" spans="3:41" s="11" customFormat="1" x14ac:dyDescent="0.2">
      <c r="C78" s="21" t="s">
        <v>511</v>
      </c>
      <c r="F78" s="82" t="s">
        <v>512</v>
      </c>
      <c r="G78" s="670">
        <v>106184839.37800026</v>
      </c>
      <c r="H78" s="668">
        <v>10373451</v>
      </c>
      <c r="I78" s="668">
        <v>13541591</v>
      </c>
      <c r="J78" s="668">
        <v>-104527277</v>
      </c>
      <c r="K78" s="668">
        <v>88930474</v>
      </c>
      <c r="L78" s="668">
        <v>360631924</v>
      </c>
      <c r="M78" s="668">
        <v>0</v>
      </c>
      <c r="N78" s="668">
        <v>0</v>
      </c>
      <c r="O78" s="668">
        <v>0</v>
      </c>
      <c r="P78" s="668">
        <v>0</v>
      </c>
      <c r="Q78" s="668">
        <v>0</v>
      </c>
      <c r="R78" s="668">
        <v>0</v>
      </c>
      <c r="S78" s="668">
        <v>0</v>
      </c>
      <c r="T78" s="668">
        <v>8318239</v>
      </c>
      <c r="U78" s="670">
        <v>70368943</v>
      </c>
      <c r="V78" s="668">
        <v>38384391</v>
      </c>
      <c r="W78" s="668">
        <v>-1538321</v>
      </c>
      <c r="X78" s="668">
        <v>-109334011</v>
      </c>
      <c r="Y78" s="668">
        <v>118222680</v>
      </c>
      <c r="Z78" s="668">
        <v>20908943</v>
      </c>
      <c r="AA78" s="668">
        <v>-21355801</v>
      </c>
      <c r="AB78" s="668">
        <v>14121316</v>
      </c>
      <c r="AC78" s="668">
        <v>-10796272</v>
      </c>
      <c r="AD78" s="668">
        <v>-61184159</v>
      </c>
      <c r="AE78" s="668">
        <v>100207543</v>
      </c>
      <c r="AF78" s="668">
        <v>-4137434</v>
      </c>
      <c r="AG78" s="668">
        <v>-13129932</v>
      </c>
      <c r="AH78" s="669">
        <v>45734739</v>
      </c>
      <c r="AI78" s="103"/>
      <c r="AJ78" s="56"/>
      <c r="AK78" s="175">
        <v>-24634204</v>
      </c>
      <c r="AL78" s="147">
        <v>24634204</v>
      </c>
      <c r="AM78" s="147">
        <v>24634204</v>
      </c>
      <c r="AO78" s="147"/>
    </row>
    <row r="79" spans="3:41" x14ac:dyDescent="0.2">
      <c r="C79" s="23"/>
      <c r="E79" s="24" t="s">
        <v>513</v>
      </c>
      <c r="G79" s="675">
        <v>6573839.3780002603</v>
      </c>
      <c r="H79" s="674">
        <v>1585476</v>
      </c>
      <c r="I79" s="674">
        <v>1883939</v>
      </c>
      <c r="J79" s="674">
        <v>-26966</v>
      </c>
      <c r="K79" s="674">
        <v>35934</v>
      </c>
      <c r="L79" s="674">
        <v>0</v>
      </c>
      <c r="M79" s="674">
        <v>0</v>
      </c>
      <c r="N79" s="674">
        <v>0</v>
      </c>
      <c r="O79" s="674">
        <v>0</v>
      </c>
      <c r="P79" s="674">
        <v>0</v>
      </c>
      <c r="Q79" s="674">
        <v>0</v>
      </c>
      <c r="R79" s="674">
        <v>0</v>
      </c>
      <c r="S79" s="674">
        <v>0</v>
      </c>
      <c r="T79" s="674">
        <v>3478383</v>
      </c>
      <c r="U79" s="675">
        <v>24426108</v>
      </c>
      <c r="V79" s="674">
        <v>1088487</v>
      </c>
      <c r="W79" s="674">
        <v>1683039</v>
      </c>
      <c r="X79" s="674">
        <v>205110</v>
      </c>
      <c r="Y79" s="674">
        <v>17656</v>
      </c>
      <c r="Z79" s="674">
        <v>1013935</v>
      </c>
      <c r="AA79" s="674">
        <v>533280</v>
      </c>
      <c r="AB79" s="674">
        <v>530072</v>
      </c>
      <c r="AC79" s="674">
        <v>6244768</v>
      </c>
      <c r="AD79" s="674">
        <v>560492</v>
      </c>
      <c r="AE79" s="674">
        <v>2756088</v>
      </c>
      <c r="AF79" s="674">
        <v>8018455</v>
      </c>
      <c r="AG79" s="674">
        <v>1774726</v>
      </c>
      <c r="AH79" s="677">
        <v>2994292</v>
      </c>
      <c r="AI79" s="52"/>
      <c r="AJ79" s="64"/>
      <c r="AK79" s="175">
        <v>-21431816</v>
      </c>
      <c r="AL79" s="147">
        <v>21431816</v>
      </c>
      <c r="AM79" s="147">
        <v>21431816</v>
      </c>
      <c r="AO79" s="147"/>
    </row>
    <row r="80" spans="3:41" x14ac:dyDescent="0.2">
      <c r="C80" s="23"/>
      <c r="E80" s="24" t="s">
        <v>514</v>
      </c>
      <c r="F80" s="697"/>
      <c r="G80" s="674">
        <v>0</v>
      </c>
      <c r="H80" s="698">
        <v>32499994</v>
      </c>
      <c r="I80" s="698">
        <v>1683425</v>
      </c>
      <c r="J80" s="698">
        <v>3575832</v>
      </c>
      <c r="K80" s="698">
        <v>53727650</v>
      </c>
      <c r="L80" s="698">
        <v>0</v>
      </c>
      <c r="M80" s="698">
        <v>0</v>
      </c>
      <c r="N80" s="698">
        <v>0</v>
      </c>
      <c r="O80" s="698">
        <v>0</v>
      </c>
      <c r="P80" s="698">
        <v>0</v>
      </c>
      <c r="Q80" s="698">
        <v>0</v>
      </c>
      <c r="R80" s="698">
        <v>0</v>
      </c>
      <c r="S80" s="698">
        <v>0</v>
      </c>
      <c r="T80" s="674">
        <v>91486901</v>
      </c>
      <c r="U80" s="674">
        <v>-17675966</v>
      </c>
      <c r="V80" s="698">
        <v>-8786316</v>
      </c>
      <c r="W80" s="698">
        <v>10103585</v>
      </c>
      <c r="X80" s="698">
        <v>-1521846</v>
      </c>
      <c r="Y80" s="698">
        <v>6074461</v>
      </c>
      <c r="Z80" s="698">
        <v>516138</v>
      </c>
      <c r="AA80" s="698">
        <v>-12799947</v>
      </c>
      <c r="AB80" s="698">
        <v>4934831</v>
      </c>
      <c r="AC80" s="698">
        <v>-5282423</v>
      </c>
      <c r="AD80" s="698">
        <v>2079416</v>
      </c>
      <c r="AE80" s="698">
        <v>-12244714</v>
      </c>
      <c r="AF80" s="698">
        <v>14186127</v>
      </c>
      <c r="AG80" s="698">
        <v>-14935278</v>
      </c>
      <c r="AH80" s="677">
        <v>5869884</v>
      </c>
      <c r="AI80" s="52"/>
      <c r="AJ80" s="64"/>
      <c r="AK80" s="175">
        <v>23545850</v>
      </c>
      <c r="AL80" s="147">
        <v>-23545850</v>
      </c>
      <c r="AM80" s="147">
        <v>-23545850</v>
      </c>
      <c r="AO80" s="147"/>
    </row>
    <row r="81" spans="2:41" x14ac:dyDescent="0.2">
      <c r="C81" s="23"/>
      <c r="E81" s="24" t="s">
        <v>321</v>
      </c>
      <c r="G81" s="675">
        <v>0</v>
      </c>
      <c r="H81" s="674">
        <v>0</v>
      </c>
      <c r="I81" s="674">
        <v>0</v>
      </c>
      <c r="J81" s="674">
        <v>0</v>
      </c>
      <c r="K81" s="674">
        <v>0</v>
      </c>
      <c r="L81" s="674">
        <v>0</v>
      </c>
      <c r="M81" s="674">
        <v>0</v>
      </c>
      <c r="N81" s="674">
        <v>0</v>
      </c>
      <c r="O81" s="674">
        <v>0</v>
      </c>
      <c r="P81" s="674">
        <v>0</v>
      </c>
      <c r="Q81" s="674">
        <v>0</v>
      </c>
      <c r="R81" s="674">
        <v>0</v>
      </c>
      <c r="S81" s="674">
        <v>0</v>
      </c>
      <c r="T81" s="674">
        <v>0</v>
      </c>
      <c r="U81" s="675">
        <v>0</v>
      </c>
      <c r="V81" s="674">
        <v>0</v>
      </c>
      <c r="W81" s="674">
        <v>0</v>
      </c>
      <c r="X81" s="674">
        <v>0</v>
      </c>
      <c r="Y81" s="674">
        <v>0</v>
      </c>
      <c r="Z81" s="674">
        <v>0</v>
      </c>
      <c r="AA81" s="674">
        <v>0</v>
      </c>
      <c r="AB81" s="674">
        <v>0</v>
      </c>
      <c r="AC81" s="674">
        <v>0</v>
      </c>
      <c r="AD81" s="674">
        <v>0</v>
      </c>
      <c r="AE81" s="674">
        <v>0</v>
      </c>
      <c r="AF81" s="674">
        <v>0</v>
      </c>
      <c r="AG81" s="674">
        <v>0</v>
      </c>
      <c r="AH81" s="677">
        <v>0</v>
      </c>
      <c r="AI81" s="52"/>
      <c r="AJ81" s="64"/>
      <c r="AK81" s="175">
        <v>0</v>
      </c>
      <c r="AL81" s="147">
        <v>0</v>
      </c>
      <c r="AM81" s="147">
        <v>0</v>
      </c>
      <c r="AO81" s="147"/>
    </row>
    <row r="82" spans="2:41" x14ac:dyDescent="0.2">
      <c r="C82" s="23"/>
      <c r="E82" s="24" t="s">
        <v>515</v>
      </c>
      <c r="G82" s="675">
        <v>99611000</v>
      </c>
      <c r="H82" s="674">
        <v>-23712019</v>
      </c>
      <c r="I82" s="674">
        <v>9974227</v>
      </c>
      <c r="J82" s="674">
        <v>-108076143</v>
      </c>
      <c r="K82" s="674">
        <v>35166890</v>
      </c>
      <c r="L82" s="674">
        <v>360631924</v>
      </c>
      <c r="M82" s="674">
        <v>0</v>
      </c>
      <c r="N82" s="674">
        <v>0</v>
      </c>
      <c r="O82" s="674">
        <v>0</v>
      </c>
      <c r="P82" s="674">
        <v>0</v>
      </c>
      <c r="Q82" s="674">
        <v>0</v>
      </c>
      <c r="R82" s="674">
        <v>0</v>
      </c>
      <c r="S82" s="674">
        <v>0</v>
      </c>
      <c r="T82" s="674">
        <v>-86647045</v>
      </c>
      <c r="U82" s="675">
        <v>63618801</v>
      </c>
      <c r="V82" s="674">
        <v>46082220</v>
      </c>
      <c r="W82" s="674">
        <v>-13324945</v>
      </c>
      <c r="X82" s="674">
        <v>-108017275</v>
      </c>
      <c r="Y82" s="674">
        <v>112130563</v>
      </c>
      <c r="Z82" s="674">
        <v>19378870</v>
      </c>
      <c r="AA82" s="674">
        <v>-9089134</v>
      </c>
      <c r="AB82" s="674">
        <v>8656413</v>
      </c>
      <c r="AC82" s="674">
        <v>-11758617</v>
      </c>
      <c r="AD82" s="674">
        <v>-63824067</v>
      </c>
      <c r="AE82" s="674">
        <v>109696169</v>
      </c>
      <c r="AF82" s="674">
        <v>-26342016</v>
      </c>
      <c r="AG82" s="674">
        <v>30620</v>
      </c>
      <c r="AH82" s="677">
        <v>36870563</v>
      </c>
      <c r="AI82" s="52"/>
      <c r="AJ82" s="64"/>
      <c r="AK82" s="175">
        <v>-26748238</v>
      </c>
      <c r="AL82" s="147">
        <v>26748238</v>
      </c>
      <c r="AM82" s="147">
        <v>26748238</v>
      </c>
      <c r="AO82" s="147"/>
    </row>
    <row r="83" spans="2:41" x14ac:dyDescent="0.2">
      <c r="C83" s="127"/>
      <c r="D83" s="128"/>
      <c r="E83" s="128"/>
      <c r="F83" s="699"/>
      <c r="G83" s="700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0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2"/>
      <c r="AI83" s="52"/>
      <c r="AJ83" s="64"/>
      <c r="AK83" s="175"/>
      <c r="AL83" s="147"/>
      <c r="AM83" s="147"/>
      <c r="AO83" s="147"/>
    </row>
    <row r="84" spans="2:41" x14ac:dyDescent="0.2">
      <c r="G84" s="703"/>
      <c r="H84" s="703"/>
      <c r="I84" s="703"/>
      <c r="J84" s="703"/>
      <c r="K84" s="703"/>
      <c r="L84" s="703"/>
      <c r="M84" s="703"/>
      <c r="N84" s="703"/>
      <c r="O84" s="703"/>
      <c r="P84" s="703"/>
      <c r="Q84" s="703"/>
      <c r="R84" s="703"/>
      <c r="S84" s="703"/>
      <c r="T84" s="703"/>
      <c r="U84" s="703"/>
      <c r="V84" s="703"/>
      <c r="W84" s="703"/>
      <c r="X84" s="703"/>
      <c r="Y84" s="703"/>
      <c r="Z84" s="703"/>
      <c r="AA84" s="703"/>
      <c r="AB84" s="703"/>
      <c r="AC84" s="703"/>
      <c r="AD84" s="703"/>
      <c r="AE84" s="703"/>
      <c r="AF84" s="703"/>
      <c r="AG84" s="703"/>
      <c r="AH84" s="703"/>
      <c r="AI84" s="64"/>
      <c r="AJ84" s="64"/>
      <c r="AK84" s="175"/>
      <c r="AL84" s="147"/>
      <c r="AM84" s="147"/>
      <c r="AO84" s="147"/>
    </row>
    <row r="85" spans="2:41" x14ac:dyDescent="0.2">
      <c r="B85" s="439"/>
      <c r="C85" s="704"/>
      <c r="D85" s="705"/>
      <c r="E85" s="706"/>
      <c r="F85" s="707"/>
      <c r="G85" s="708"/>
      <c r="H85" s="709"/>
      <c r="I85" s="709"/>
      <c r="J85" s="709"/>
      <c r="K85" s="709"/>
      <c r="L85" s="709"/>
      <c r="M85" s="709"/>
      <c r="N85" s="709"/>
      <c r="O85" s="709"/>
      <c r="P85" s="709"/>
      <c r="Q85" s="709"/>
      <c r="R85" s="709"/>
      <c r="S85" s="709"/>
      <c r="T85" s="708"/>
      <c r="U85" s="708"/>
      <c r="V85" s="709"/>
      <c r="W85" s="709"/>
      <c r="X85" s="709"/>
      <c r="Y85" s="709"/>
      <c r="Z85" s="709"/>
      <c r="AA85" s="709"/>
      <c r="AB85" s="709"/>
      <c r="AC85" s="709"/>
      <c r="AD85" s="709"/>
      <c r="AE85" s="709"/>
      <c r="AF85" s="709"/>
      <c r="AG85" s="709"/>
      <c r="AH85" s="710"/>
      <c r="AI85" s="103"/>
      <c r="AJ85" s="64"/>
      <c r="AK85" s="175"/>
      <c r="AL85" s="147"/>
      <c r="AM85" s="147"/>
      <c r="AO85" s="147"/>
    </row>
    <row r="86" spans="2:41" s="11" customFormat="1" x14ac:dyDescent="0.2">
      <c r="B86" s="678"/>
      <c r="C86" s="303" t="s">
        <v>516</v>
      </c>
      <c r="D86" s="711"/>
      <c r="F86" s="82" t="s">
        <v>517</v>
      </c>
      <c r="G86" s="670">
        <v>99611000</v>
      </c>
      <c r="H86" s="668">
        <v>-23712019</v>
      </c>
      <c r="I86" s="668">
        <v>9974227</v>
      </c>
      <c r="J86" s="668">
        <v>-108076143</v>
      </c>
      <c r="K86" s="668">
        <v>35166890</v>
      </c>
      <c r="L86" s="668">
        <v>360631924</v>
      </c>
      <c r="M86" s="668">
        <v>0</v>
      </c>
      <c r="N86" s="668">
        <v>0</v>
      </c>
      <c r="O86" s="668">
        <v>0</v>
      </c>
      <c r="P86" s="668">
        <v>0</v>
      </c>
      <c r="Q86" s="668">
        <v>0</v>
      </c>
      <c r="R86" s="668">
        <v>0</v>
      </c>
      <c r="S86" s="668">
        <v>0</v>
      </c>
      <c r="T86" s="670">
        <v>-86647045</v>
      </c>
      <c r="U86" s="670">
        <v>63618801</v>
      </c>
      <c r="V86" s="668">
        <v>46082220</v>
      </c>
      <c r="W86" s="668">
        <v>-13324945</v>
      </c>
      <c r="X86" s="668">
        <v>-108017275</v>
      </c>
      <c r="Y86" s="668">
        <v>112130563</v>
      </c>
      <c r="Z86" s="668">
        <v>19378870</v>
      </c>
      <c r="AA86" s="668">
        <v>-9089134</v>
      </c>
      <c r="AB86" s="668">
        <v>8656413</v>
      </c>
      <c r="AC86" s="668">
        <v>-11758617</v>
      </c>
      <c r="AD86" s="668">
        <v>-63824067</v>
      </c>
      <c r="AE86" s="668">
        <v>109696169</v>
      </c>
      <c r="AF86" s="668">
        <v>-26342016</v>
      </c>
      <c r="AG86" s="668">
        <v>30620</v>
      </c>
      <c r="AH86" s="669">
        <v>36870563</v>
      </c>
      <c r="AI86" s="52"/>
      <c r="AJ86" s="56"/>
      <c r="AK86" s="175">
        <v>-26748238</v>
      </c>
      <c r="AL86" s="147">
        <v>26748238</v>
      </c>
      <c r="AM86" s="147">
        <v>26748238</v>
      </c>
      <c r="AO86" s="147"/>
    </row>
    <row r="87" spans="2:41" x14ac:dyDescent="0.2">
      <c r="B87" s="439"/>
      <c r="C87" s="712"/>
      <c r="D87" s="713"/>
      <c r="G87" s="675"/>
      <c r="H87" s="674"/>
      <c r="I87" s="674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5"/>
      <c r="U87" s="675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7"/>
      <c r="AI87" s="52"/>
      <c r="AJ87" s="64"/>
      <c r="AK87" s="175"/>
      <c r="AL87" s="147"/>
      <c r="AM87" s="147"/>
      <c r="AO87" s="147"/>
    </row>
    <row r="88" spans="2:41" x14ac:dyDescent="0.2">
      <c r="B88" s="439"/>
      <c r="C88" s="23" t="s">
        <v>518</v>
      </c>
      <c r="F88" s="82" t="s">
        <v>519</v>
      </c>
      <c r="G88" s="714">
        <v>290012000</v>
      </c>
      <c r="H88" s="498">
        <v>273984879</v>
      </c>
      <c r="I88" s="498">
        <v>297696898</v>
      </c>
      <c r="J88" s="498">
        <v>287722671</v>
      </c>
      <c r="K88" s="498">
        <v>395798814</v>
      </c>
      <c r="L88" s="498">
        <v>360631924</v>
      </c>
      <c r="M88" s="498">
        <v>0</v>
      </c>
      <c r="N88" s="498">
        <v>0</v>
      </c>
      <c r="O88" s="498">
        <v>0</v>
      </c>
      <c r="P88" s="498">
        <v>0</v>
      </c>
      <c r="Q88" s="498">
        <v>0</v>
      </c>
      <c r="R88" s="498">
        <v>0</v>
      </c>
      <c r="S88" s="498">
        <v>0</v>
      </c>
      <c r="T88" s="484">
        <v>273984879</v>
      </c>
      <c r="U88" s="714">
        <v>337603680</v>
      </c>
      <c r="V88" s="498">
        <v>337603680</v>
      </c>
      <c r="W88" s="498">
        <v>291521460</v>
      </c>
      <c r="X88" s="498">
        <v>304846405</v>
      </c>
      <c r="Y88" s="498">
        <v>412863680</v>
      </c>
      <c r="Z88" s="498">
        <v>300733117</v>
      </c>
      <c r="AA88" s="498">
        <v>281354247</v>
      </c>
      <c r="AB88" s="498">
        <v>290443381</v>
      </c>
      <c r="AC88" s="498">
        <v>281786968</v>
      </c>
      <c r="AD88" s="498">
        <v>293545585</v>
      </c>
      <c r="AE88" s="498">
        <v>357369652</v>
      </c>
      <c r="AF88" s="498">
        <v>247673483</v>
      </c>
      <c r="AG88" s="498">
        <v>274015499</v>
      </c>
      <c r="AH88" s="715">
        <v>337603680</v>
      </c>
      <c r="AI88" s="52"/>
      <c r="AJ88" s="64"/>
      <c r="AK88" s="175">
        <v>0</v>
      </c>
      <c r="AL88" s="147"/>
      <c r="AM88" s="147">
        <v>0</v>
      </c>
      <c r="AO88" s="147"/>
    </row>
    <row r="89" spans="2:41" x14ac:dyDescent="0.2">
      <c r="B89" s="439"/>
      <c r="C89" s="365"/>
      <c r="D89" s="329"/>
      <c r="E89" s="24" t="s">
        <v>520</v>
      </c>
      <c r="G89" s="675">
        <v>185652000</v>
      </c>
      <c r="H89" s="445">
        <v>145289346</v>
      </c>
      <c r="I89" s="445">
        <v>189293723</v>
      </c>
      <c r="J89" s="445">
        <v>172981345</v>
      </c>
      <c r="K89" s="445">
        <v>170907699</v>
      </c>
      <c r="L89" s="445">
        <v>169083708</v>
      </c>
      <c r="M89" s="445">
        <v>0</v>
      </c>
      <c r="N89" s="445">
        <v>0</v>
      </c>
      <c r="O89" s="445">
        <v>0</v>
      </c>
      <c r="P89" s="445">
        <v>0</v>
      </c>
      <c r="Q89" s="445">
        <v>0</v>
      </c>
      <c r="R89" s="445">
        <v>0</v>
      </c>
      <c r="S89" s="445">
        <v>0</v>
      </c>
      <c r="T89" s="675">
        <v>145289346</v>
      </c>
      <c r="U89" s="675">
        <v>139049630</v>
      </c>
      <c r="V89" s="445">
        <v>139049630</v>
      </c>
      <c r="W89" s="445">
        <v>137054271</v>
      </c>
      <c r="X89" s="445">
        <v>136607709</v>
      </c>
      <c r="Y89" s="445">
        <v>148178204</v>
      </c>
      <c r="Z89" s="445">
        <v>146233206</v>
      </c>
      <c r="AA89" s="445">
        <v>144539099</v>
      </c>
      <c r="AB89" s="445">
        <v>136722463</v>
      </c>
      <c r="AC89" s="445">
        <v>134466283</v>
      </c>
      <c r="AD89" s="445">
        <v>148540639</v>
      </c>
      <c r="AE89" s="445">
        <v>142485704</v>
      </c>
      <c r="AF89" s="445">
        <v>141049011</v>
      </c>
      <c r="AG89" s="445">
        <v>140242471</v>
      </c>
      <c r="AH89" s="677">
        <v>139049630</v>
      </c>
      <c r="AI89" s="52"/>
      <c r="AJ89" s="64"/>
      <c r="AK89" s="175">
        <v>0</v>
      </c>
      <c r="AL89" s="147"/>
      <c r="AM89" s="147">
        <v>0</v>
      </c>
      <c r="AO89" s="147"/>
    </row>
    <row r="90" spans="2:41" x14ac:dyDescent="0.2">
      <c r="B90" s="439"/>
      <c r="C90" s="365"/>
      <c r="D90" s="329"/>
      <c r="E90" s="24" t="s">
        <v>521</v>
      </c>
      <c r="G90" s="675">
        <v>104360000</v>
      </c>
      <c r="H90" s="445">
        <v>128695533</v>
      </c>
      <c r="I90" s="445">
        <v>108403175</v>
      </c>
      <c r="J90" s="445">
        <v>114741326</v>
      </c>
      <c r="K90" s="445">
        <v>224891115</v>
      </c>
      <c r="L90" s="445">
        <v>191548216</v>
      </c>
      <c r="M90" s="445">
        <v>0</v>
      </c>
      <c r="N90" s="445">
        <v>0</v>
      </c>
      <c r="O90" s="445">
        <v>0</v>
      </c>
      <c r="P90" s="445">
        <v>0</v>
      </c>
      <c r="Q90" s="445">
        <v>0</v>
      </c>
      <c r="R90" s="445">
        <v>0</v>
      </c>
      <c r="S90" s="445">
        <v>0</v>
      </c>
      <c r="T90" s="675">
        <v>128695533</v>
      </c>
      <c r="U90" s="675">
        <v>198554050</v>
      </c>
      <c r="V90" s="445">
        <v>198554050</v>
      </c>
      <c r="W90" s="445">
        <v>154467189</v>
      </c>
      <c r="X90" s="445">
        <v>168238696</v>
      </c>
      <c r="Y90" s="445">
        <v>264685476</v>
      </c>
      <c r="Z90" s="445">
        <v>154499911</v>
      </c>
      <c r="AA90" s="445">
        <v>136815148</v>
      </c>
      <c r="AB90" s="445">
        <v>153720918</v>
      </c>
      <c r="AC90" s="445">
        <v>147320685</v>
      </c>
      <c r="AD90" s="445">
        <v>145004946</v>
      </c>
      <c r="AE90" s="445">
        <v>214883948</v>
      </c>
      <c r="AF90" s="445">
        <v>106624472</v>
      </c>
      <c r="AG90" s="445">
        <v>133773028</v>
      </c>
      <c r="AH90" s="677">
        <v>198554050</v>
      </c>
      <c r="AI90" s="52"/>
      <c r="AJ90" s="64"/>
      <c r="AK90" s="175">
        <v>0</v>
      </c>
      <c r="AL90" s="147"/>
      <c r="AM90" s="147">
        <v>0</v>
      </c>
      <c r="AO90" s="147"/>
    </row>
    <row r="91" spans="2:41" x14ac:dyDescent="0.2">
      <c r="B91" s="439"/>
      <c r="C91" s="23"/>
      <c r="G91" s="675"/>
      <c r="H91" s="674"/>
      <c r="I91" s="674"/>
      <c r="J91" s="674"/>
      <c r="K91" s="674"/>
      <c r="L91" s="674"/>
      <c r="M91" s="674"/>
      <c r="N91" s="674"/>
      <c r="O91" s="674"/>
      <c r="P91" s="674"/>
      <c r="Q91" s="674"/>
      <c r="R91" s="674"/>
      <c r="S91" s="674"/>
      <c r="T91" s="675"/>
      <c r="U91" s="675"/>
      <c r="V91" s="674"/>
      <c r="W91" s="674"/>
      <c r="X91" s="674"/>
      <c r="Y91" s="674"/>
      <c r="Z91" s="674"/>
      <c r="AA91" s="674"/>
      <c r="AB91" s="674"/>
      <c r="AC91" s="674"/>
      <c r="AD91" s="674"/>
      <c r="AE91" s="674"/>
      <c r="AF91" s="674"/>
      <c r="AG91" s="674"/>
      <c r="AH91" s="677"/>
      <c r="AI91" s="52"/>
      <c r="AJ91" s="64"/>
      <c r="AK91" s="175">
        <v>0</v>
      </c>
      <c r="AL91" s="147"/>
      <c r="AM91" s="147">
        <v>0</v>
      </c>
      <c r="AO91" s="147"/>
    </row>
    <row r="92" spans="2:41" x14ac:dyDescent="0.2">
      <c r="B92" s="439"/>
      <c r="C92" s="23" t="s">
        <v>522</v>
      </c>
      <c r="G92" s="445">
        <v>190401000</v>
      </c>
      <c r="H92" s="674">
        <v>297696898</v>
      </c>
      <c r="I92" s="674">
        <v>287722671</v>
      </c>
      <c r="J92" s="674">
        <v>395798814</v>
      </c>
      <c r="K92" s="674">
        <v>360631924</v>
      </c>
      <c r="L92" s="674">
        <v>0</v>
      </c>
      <c r="M92" s="674">
        <v>0</v>
      </c>
      <c r="N92" s="674">
        <v>0</v>
      </c>
      <c r="O92" s="674">
        <v>0</v>
      </c>
      <c r="P92" s="674">
        <v>0</v>
      </c>
      <c r="Q92" s="674">
        <v>0</v>
      </c>
      <c r="R92" s="674">
        <v>0</v>
      </c>
      <c r="S92" s="674">
        <v>0</v>
      </c>
      <c r="T92" s="675">
        <v>360631924</v>
      </c>
      <c r="U92" s="445">
        <v>273984879</v>
      </c>
      <c r="V92" s="674">
        <v>291521460</v>
      </c>
      <c r="W92" s="674">
        <v>304846405</v>
      </c>
      <c r="X92" s="674">
        <v>412863680</v>
      </c>
      <c r="Y92" s="674">
        <v>300733117</v>
      </c>
      <c r="Z92" s="674">
        <v>281354247</v>
      </c>
      <c r="AA92" s="674">
        <v>290443381</v>
      </c>
      <c r="AB92" s="674">
        <v>281786968</v>
      </c>
      <c r="AC92" s="674">
        <v>293545585</v>
      </c>
      <c r="AD92" s="674">
        <v>357369652</v>
      </c>
      <c r="AE92" s="674">
        <v>247673483</v>
      </c>
      <c r="AF92" s="674">
        <v>274015499</v>
      </c>
      <c r="AG92" s="674">
        <v>273984879</v>
      </c>
      <c r="AH92" s="677">
        <v>300733117</v>
      </c>
      <c r="AI92" s="52"/>
      <c r="AJ92" s="64"/>
      <c r="AK92" s="175">
        <v>26748238</v>
      </c>
      <c r="AL92" s="147"/>
      <c r="AM92" s="147">
        <v>-26748238</v>
      </c>
      <c r="AO92" s="147"/>
    </row>
    <row r="93" spans="2:41" x14ac:dyDescent="0.2">
      <c r="B93" s="439"/>
      <c r="C93" s="23"/>
      <c r="E93" s="24" t="s">
        <v>520</v>
      </c>
      <c r="G93" s="675">
        <v>140401000</v>
      </c>
      <c r="H93" s="445">
        <v>189293723</v>
      </c>
      <c r="I93" s="445">
        <v>172981345</v>
      </c>
      <c r="J93" s="445">
        <v>170907699</v>
      </c>
      <c r="K93" s="445">
        <v>169083708</v>
      </c>
      <c r="L93" s="445">
        <v>0</v>
      </c>
      <c r="M93" s="445">
        <v>0</v>
      </c>
      <c r="N93" s="445">
        <v>0</v>
      </c>
      <c r="O93" s="445">
        <v>0</v>
      </c>
      <c r="P93" s="445">
        <v>0</v>
      </c>
      <c r="Q93" s="445">
        <v>0</v>
      </c>
      <c r="R93" s="445">
        <v>0</v>
      </c>
      <c r="S93" s="445">
        <v>0</v>
      </c>
      <c r="T93" s="675">
        <v>169083708</v>
      </c>
      <c r="U93" s="675">
        <v>145289346</v>
      </c>
      <c r="V93" s="445">
        <v>137054271</v>
      </c>
      <c r="W93" s="445">
        <v>136607709</v>
      </c>
      <c r="X93" s="445">
        <v>148178204</v>
      </c>
      <c r="Y93" s="445">
        <v>146233206</v>
      </c>
      <c r="Z93" s="445">
        <v>144539099</v>
      </c>
      <c r="AA93" s="445">
        <v>136722463</v>
      </c>
      <c r="AB93" s="445">
        <v>134466283</v>
      </c>
      <c r="AC93" s="445">
        <v>148540639</v>
      </c>
      <c r="AD93" s="445">
        <v>142485704</v>
      </c>
      <c r="AE93" s="445">
        <v>141049011</v>
      </c>
      <c r="AF93" s="445">
        <v>140242471</v>
      </c>
      <c r="AG93" s="445">
        <v>145289346</v>
      </c>
      <c r="AH93" s="696">
        <v>146233206</v>
      </c>
      <c r="AI93" s="52"/>
      <c r="AJ93" s="64"/>
      <c r="AK93" s="175">
        <v>943860</v>
      </c>
      <c r="AL93" s="147"/>
      <c r="AM93" s="147">
        <v>-943860</v>
      </c>
      <c r="AO93" s="147"/>
    </row>
    <row r="94" spans="2:41" x14ac:dyDescent="0.2">
      <c r="B94" s="439"/>
      <c r="C94" s="23"/>
      <c r="E94" s="24" t="s">
        <v>523</v>
      </c>
      <c r="F94" s="82"/>
      <c r="G94" s="675">
        <v>50000000</v>
      </c>
      <c r="H94" s="445">
        <v>108403175</v>
      </c>
      <c r="I94" s="445">
        <v>114741326</v>
      </c>
      <c r="J94" s="445">
        <v>224891115</v>
      </c>
      <c r="K94" s="445">
        <v>191548216</v>
      </c>
      <c r="L94" s="445">
        <v>0</v>
      </c>
      <c r="M94" s="445">
        <v>0</v>
      </c>
      <c r="N94" s="445">
        <v>0</v>
      </c>
      <c r="O94" s="445">
        <v>0</v>
      </c>
      <c r="P94" s="445">
        <v>0</v>
      </c>
      <c r="Q94" s="445">
        <v>0</v>
      </c>
      <c r="R94" s="445">
        <v>0</v>
      </c>
      <c r="S94" s="445">
        <v>0</v>
      </c>
      <c r="T94" s="675">
        <v>191548216</v>
      </c>
      <c r="U94" s="675">
        <v>128695533</v>
      </c>
      <c r="V94" s="445">
        <v>154467189</v>
      </c>
      <c r="W94" s="445">
        <v>168238696</v>
      </c>
      <c r="X94" s="445">
        <v>264685476</v>
      </c>
      <c r="Y94" s="445">
        <v>154499911</v>
      </c>
      <c r="Z94" s="445">
        <v>136815148</v>
      </c>
      <c r="AA94" s="445">
        <v>153720918</v>
      </c>
      <c r="AB94" s="445">
        <v>147320685</v>
      </c>
      <c r="AC94" s="445">
        <v>145004946</v>
      </c>
      <c r="AD94" s="445">
        <v>214883948</v>
      </c>
      <c r="AE94" s="445">
        <v>106624472</v>
      </c>
      <c r="AF94" s="445">
        <v>133773028</v>
      </c>
      <c r="AG94" s="445">
        <v>128695533</v>
      </c>
      <c r="AH94" s="696">
        <v>154499911</v>
      </c>
      <c r="AI94" s="52"/>
      <c r="AJ94" s="64"/>
      <c r="AK94" s="175">
        <v>25804378</v>
      </c>
      <c r="AL94" s="147"/>
      <c r="AM94" s="147">
        <v>-25804378</v>
      </c>
      <c r="AO94" s="147"/>
    </row>
    <row r="95" spans="2:41" x14ac:dyDescent="0.2">
      <c r="C95" s="127"/>
      <c r="D95" s="128"/>
      <c r="E95" s="128"/>
      <c r="F95" s="699"/>
      <c r="G95" s="700"/>
      <c r="H95" s="700"/>
      <c r="I95" s="700"/>
      <c r="J95" s="700"/>
      <c r="K95" s="700"/>
      <c r="L95" s="700"/>
      <c r="M95" s="700"/>
      <c r="N95" s="700"/>
      <c r="O95" s="701"/>
      <c r="P95" s="700"/>
      <c r="Q95" s="701"/>
      <c r="R95" s="701"/>
      <c r="S95" s="700"/>
      <c r="T95" s="701"/>
      <c r="U95" s="701"/>
      <c r="V95" s="700"/>
      <c r="W95" s="701"/>
      <c r="X95" s="700"/>
      <c r="Y95" s="701"/>
      <c r="Z95" s="701"/>
      <c r="AA95" s="701"/>
      <c r="AB95" s="700"/>
      <c r="AC95" s="701"/>
      <c r="AD95" s="700"/>
      <c r="AE95" s="701"/>
      <c r="AF95" s="701"/>
      <c r="AG95" s="701"/>
      <c r="AH95" s="702"/>
      <c r="AI95" s="52"/>
      <c r="AJ95" s="64"/>
      <c r="AK95" s="175"/>
      <c r="AL95" s="147"/>
      <c r="AM95" s="147"/>
    </row>
    <row r="96" spans="2:41" x14ac:dyDescent="0.2">
      <c r="C96" s="388" t="s">
        <v>524</v>
      </c>
      <c r="D96" s="388"/>
      <c r="E96" s="74"/>
      <c r="G96" s="716"/>
      <c r="H96" s="716"/>
      <c r="I96" s="716"/>
      <c r="J96" s="716"/>
      <c r="K96" s="716"/>
      <c r="L96" s="716"/>
      <c r="M96" s="716"/>
      <c r="N96" s="716"/>
      <c r="O96" s="716"/>
      <c r="P96" s="716"/>
      <c r="Q96" s="716"/>
      <c r="R96" s="716"/>
      <c r="S96" s="716"/>
      <c r="T96" s="716"/>
      <c r="U96" s="716"/>
      <c r="V96" s="716"/>
      <c r="W96" s="716"/>
      <c r="X96" s="716"/>
      <c r="Y96" s="716"/>
      <c r="Z96" s="716"/>
      <c r="AA96" s="716"/>
      <c r="AB96" s="716"/>
      <c r="AC96" s="716"/>
      <c r="AD96" s="716"/>
      <c r="AE96" s="716"/>
      <c r="AF96" s="716"/>
      <c r="AG96" s="716"/>
      <c r="AH96" s="716"/>
      <c r="AI96" s="64"/>
      <c r="AJ96" s="64"/>
      <c r="AK96" s="175"/>
      <c r="AL96" s="147"/>
      <c r="AM96" s="147"/>
    </row>
    <row r="97" spans="3:39" x14ac:dyDescent="0.2">
      <c r="C97" s="388" t="s">
        <v>525</v>
      </c>
      <c r="D97" s="388"/>
      <c r="E97" s="74"/>
      <c r="G97" s="716"/>
      <c r="H97" s="716"/>
      <c r="I97" s="716"/>
      <c r="J97" s="716"/>
      <c r="K97" s="716"/>
      <c r="L97" s="716"/>
      <c r="M97" s="716"/>
      <c r="N97" s="716"/>
      <c r="O97" s="716"/>
      <c r="P97" s="716"/>
      <c r="Q97" s="716"/>
      <c r="R97" s="716"/>
      <c r="S97" s="716"/>
      <c r="T97" s="716"/>
      <c r="U97" s="716"/>
      <c r="V97" s="716"/>
      <c r="W97" s="716"/>
      <c r="X97" s="716"/>
      <c r="Y97" s="716"/>
      <c r="Z97" s="716"/>
      <c r="AA97" s="716"/>
      <c r="AB97" s="716"/>
      <c r="AC97" s="716"/>
      <c r="AD97" s="716"/>
      <c r="AE97" s="716"/>
      <c r="AF97" s="716"/>
      <c r="AG97" s="716"/>
      <c r="AH97" s="716"/>
      <c r="AI97" s="64"/>
      <c r="AJ97" s="64"/>
      <c r="AK97" s="175"/>
      <c r="AL97" s="147"/>
      <c r="AM97" s="147"/>
    </row>
    <row r="98" spans="3:39" x14ac:dyDescent="0.2">
      <c r="C98" s="388" t="s">
        <v>526</v>
      </c>
      <c r="D98" s="388"/>
      <c r="E98" s="74"/>
      <c r="G98" s="716"/>
      <c r="H98" s="716"/>
      <c r="I98" s="716"/>
      <c r="J98" s="716"/>
      <c r="K98" s="716"/>
      <c r="L98" s="716"/>
      <c r="M98" s="716"/>
      <c r="N98" s="716"/>
      <c r="O98" s="716"/>
      <c r="P98" s="716"/>
      <c r="Q98" s="716"/>
      <c r="R98" s="716"/>
      <c r="S98" s="716"/>
      <c r="T98" s="716"/>
      <c r="U98" s="716"/>
      <c r="V98" s="716"/>
      <c r="W98" s="716"/>
      <c r="X98" s="716"/>
      <c r="Y98" s="716"/>
      <c r="Z98" s="716"/>
      <c r="AA98" s="716"/>
      <c r="AB98" s="716"/>
      <c r="AC98" s="716"/>
      <c r="AD98" s="716"/>
      <c r="AE98" s="716"/>
      <c r="AF98" s="716"/>
      <c r="AG98" s="716"/>
      <c r="AH98" s="716"/>
      <c r="AI98" s="64"/>
      <c r="AJ98" s="64"/>
      <c r="AK98" s="175"/>
      <c r="AL98" s="147"/>
      <c r="AM98" s="147"/>
    </row>
    <row r="99" spans="3:39" x14ac:dyDescent="0.2">
      <c r="C99" s="717" t="s">
        <v>527</v>
      </c>
      <c r="D99" s="74"/>
      <c r="E99" s="74"/>
      <c r="F99" s="82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16"/>
      <c r="Z99" s="716"/>
      <c r="AA99" s="716"/>
      <c r="AB99" s="716"/>
      <c r="AC99" s="716"/>
      <c r="AD99" s="716"/>
      <c r="AE99" s="716"/>
      <c r="AF99" s="716"/>
      <c r="AG99" s="716"/>
      <c r="AH99" s="716"/>
      <c r="AI99" s="64"/>
      <c r="AJ99" s="64"/>
      <c r="AK99" s="175"/>
      <c r="AL99" s="147"/>
      <c r="AM99" s="147"/>
    </row>
    <row r="100" spans="3:39" x14ac:dyDescent="0.2">
      <c r="C100" s="718"/>
      <c r="G100" s="716"/>
      <c r="H100" s="716"/>
      <c r="I100" s="716"/>
      <c r="J100" s="716"/>
      <c r="K100" s="716"/>
      <c r="L100" s="716"/>
      <c r="M100" s="716"/>
      <c r="N100" s="716"/>
      <c r="O100" s="716"/>
      <c r="P100" s="716"/>
      <c r="Q100" s="716"/>
      <c r="R100" s="716"/>
      <c r="S100" s="716"/>
      <c r="T100" s="716"/>
      <c r="U100" s="716"/>
      <c r="V100" s="716"/>
      <c r="W100" s="716"/>
      <c r="X100" s="716"/>
      <c r="Y100" s="716"/>
      <c r="Z100" s="716"/>
      <c r="AA100" s="716"/>
      <c r="AB100" s="716"/>
      <c r="AC100" s="716"/>
      <c r="AD100" s="716"/>
      <c r="AE100" s="716"/>
      <c r="AF100" s="716"/>
      <c r="AG100" s="716"/>
      <c r="AH100" s="716"/>
      <c r="AI100" s="64"/>
      <c r="AJ100" s="64"/>
      <c r="AK100" s="64"/>
      <c r="AM100" s="147"/>
    </row>
    <row r="101" spans="3:39" ht="13.5" x14ac:dyDescent="0.2">
      <c r="C101" s="719"/>
      <c r="G101" s="716"/>
      <c r="H101" s="716"/>
      <c r="I101" s="716"/>
      <c r="J101" s="716"/>
      <c r="K101" s="716"/>
      <c r="L101" s="716"/>
      <c r="M101" s="716"/>
      <c r="N101" s="716"/>
      <c r="O101" s="716"/>
      <c r="P101" s="716"/>
      <c r="Q101" s="716"/>
      <c r="R101" s="716"/>
      <c r="S101" s="716"/>
      <c r="T101" s="716"/>
      <c r="U101" s="716"/>
      <c r="V101" s="716"/>
      <c r="W101" s="716"/>
      <c r="X101" s="716"/>
      <c r="Y101" s="716"/>
      <c r="Z101" s="716"/>
      <c r="AA101" s="716"/>
      <c r="AB101" s="716"/>
      <c r="AC101" s="716"/>
      <c r="AD101" s="716"/>
      <c r="AE101" s="716"/>
      <c r="AF101" s="716"/>
      <c r="AG101" s="716"/>
      <c r="AH101" s="716"/>
      <c r="AI101" s="64"/>
      <c r="AJ101" s="64"/>
      <c r="AK101" s="64"/>
      <c r="AM101" s="147"/>
    </row>
    <row r="102" spans="3:39" x14ac:dyDescent="0.2"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</row>
    <row r="103" spans="3:39" x14ac:dyDescent="0.2"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</row>
    <row r="104" spans="3:39" x14ac:dyDescent="0.2"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</row>
    <row r="105" spans="3:39" x14ac:dyDescent="0.2"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</row>
    <row r="106" spans="3:39" x14ac:dyDescent="0.2"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</row>
    <row r="107" spans="3:39" x14ac:dyDescent="0.2"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</row>
    <row r="108" spans="3:39" x14ac:dyDescent="0.2"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</row>
    <row r="109" spans="3:39" x14ac:dyDescent="0.2"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</row>
    <row r="110" spans="3:39" x14ac:dyDescent="0.2"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</row>
    <row r="111" spans="3:39" x14ac:dyDescent="0.2"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</row>
    <row r="112" spans="3:39" x14ac:dyDescent="0.2"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</row>
    <row r="113" spans="7:37" x14ac:dyDescent="0.2"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</row>
    <row r="114" spans="7:37" x14ac:dyDescent="0.2"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</row>
    <row r="115" spans="7:37" x14ac:dyDescent="0.2"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</row>
    <row r="116" spans="7:37" x14ac:dyDescent="0.2"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</row>
    <row r="117" spans="7:37" x14ac:dyDescent="0.2"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</row>
    <row r="118" spans="7:37" x14ac:dyDescent="0.2"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</row>
    <row r="119" spans="7:37" x14ac:dyDescent="0.2"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</row>
    <row r="120" spans="7:37" x14ac:dyDescent="0.2"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</row>
    <row r="121" spans="7:37" x14ac:dyDescent="0.2"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</row>
    <row r="122" spans="7:37" x14ac:dyDescent="0.2"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</row>
    <row r="123" spans="7:37" x14ac:dyDescent="0.2"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</row>
    <row r="124" spans="7:37" x14ac:dyDescent="0.2"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</row>
    <row r="125" spans="7:37" x14ac:dyDescent="0.2"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</row>
    <row r="126" spans="7:37" x14ac:dyDescent="0.2"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</row>
    <row r="127" spans="7:37" x14ac:dyDescent="0.2"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</row>
    <row r="128" spans="7:37" x14ac:dyDescent="0.2"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</row>
    <row r="129" spans="7:37" x14ac:dyDescent="0.2"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</row>
    <row r="130" spans="7:37" x14ac:dyDescent="0.2"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</row>
    <row r="131" spans="7:37" x14ac:dyDescent="0.2"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</row>
    <row r="132" spans="7:37" x14ac:dyDescent="0.2"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</row>
    <row r="133" spans="7:37" x14ac:dyDescent="0.2"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</row>
    <row r="134" spans="7:37" x14ac:dyDescent="0.2"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</row>
    <row r="135" spans="7:37" x14ac:dyDescent="0.2"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</row>
    <row r="136" spans="7:37" x14ac:dyDescent="0.2"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rowBreaks count="1" manualBreakCount="1">
    <brk id="10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2E80F-DE2B-449E-BC8E-59CDC65A3936}">
  <sheetPr>
    <pageSetUpPr fitToPage="1"/>
  </sheetPr>
  <dimension ref="A1:AL203"/>
  <sheetViews>
    <sheetView workbookViewId="0">
      <selection activeCell="AJ1" sqref="AJ1:AJ1048576"/>
    </sheetView>
  </sheetViews>
  <sheetFormatPr defaultColWidth="8.85546875" defaultRowHeight="12.75" x14ac:dyDescent="0.2"/>
  <cols>
    <col min="1" max="2" width="0.85546875" style="721" customWidth="1"/>
    <col min="3" max="3" width="2.7109375" style="721" customWidth="1"/>
    <col min="4" max="4" width="35.140625" style="721" customWidth="1"/>
    <col min="5" max="5" width="3" style="721" customWidth="1"/>
    <col min="6" max="6" width="15.7109375" style="721" customWidth="1"/>
    <col min="7" max="7" width="8.28515625" style="721" hidden="1" customWidth="1"/>
    <col min="8" max="8" width="15.7109375" style="721" hidden="1" customWidth="1"/>
    <col min="9" max="9" width="15.140625" style="721" hidden="1" customWidth="1"/>
    <col min="10" max="10" width="15.7109375" style="721" customWidth="1"/>
    <col min="11" max="11" width="12.7109375" style="721" hidden="1" customWidth="1"/>
    <col min="12" max="12" width="15.7109375" style="721" hidden="1" customWidth="1"/>
    <col min="13" max="13" width="16.28515625" style="721" hidden="1" customWidth="1"/>
    <col min="14" max="14" width="15.7109375" style="721" hidden="1" customWidth="1"/>
    <col min="15" max="15" width="15.28515625" style="721" hidden="1" customWidth="1"/>
    <col min="16" max="16" width="12.7109375" style="721" hidden="1" customWidth="1"/>
    <col min="17" max="17" width="15.7109375" style="721" hidden="1" customWidth="1"/>
    <col min="18" max="18" width="14.42578125" style="721" hidden="1" customWidth="1"/>
    <col min="19" max="20" width="15.7109375" style="721" customWidth="1"/>
    <col min="21" max="23" width="15.7109375" style="721" hidden="1" customWidth="1"/>
    <col min="24" max="24" width="15.7109375" style="721" customWidth="1"/>
    <col min="25" max="32" width="15.7109375" style="721" hidden="1" customWidth="1"/>
    <col min="33" max="33" width="15.7109375" style="721" customWidth="1"/>
    <col min="34" max="34" width="2" style="721" customWidth="1"/>
    <col min="35" max="35" width="1.7109375" style="721" customWidth="1"/>
    <col min="36" max="36" width="19.85546875" style="721" customWidth="1"/>
    <col min="37" max="37" width="11" style="721" customWidth="1"/>
    <col min="38" max="38" width="12.5703125" style="721" customWidth="1"/>
    <col min="39" max="16384" width="8.85546875" style="721"/>
  </cols>
  <sheetData>
    <row r="1" spans="3:37" ht="18.75" x14ac:dyDescent="0.25">
      <c r="C1" s="15" t="s">
        <v>528</v>
      </c>
      <c r="D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AG1" s="722"/>
    </row>
    <row r="2" spans="3:37" x14ac:dyDescent="0.2">
      <c r="C2" s="290"/>
      <c r="D2" s="660"/>
      <c r="E2" s="661"/>
      <c r="F2" s="758" t="s">
        <v>3</v>
      </c>
      <c r="G2" s="808"/>
      <c r="H2" s="808"/>
      <c r="I2" s="808"/>
      <c r="J2" s="808"/>
      <c r="K2" s="808"/>
      <c r="L2" s="808"/>
      <c r="M2" s="808"/>
      <c r="N2" s="808"/>
      <c r="O2" s="808"/>
      <c r="P2" s="808"/>
      <c r="Q2" s="808"/>
      <c r="R2" s="808"/>
      <c r="S2" s="809"/>
      <c r="T2" s="758" t="s">
        <v>4</v>
      </c>
      <c r="U2" s="808"/>
      <c r="V2" s="808"/>
      <c r="W2" s="808"/>
      <c r="X2" s="808"/>
      <c r="Y2" s="808"/>
      <c r="Z2" s="808"/>
      <c r="AA2" s="808"/>
      <c r="AB2" s="808"/>
      <c r="AC2" s="808"/>
      <c r="AD2" s="808"/>
      <c r="AE2" s="808"/>
      <c r="AF2" s="808"/>
      <c r="AG2" s="809"/>
      <c r="AH2" s="723"/>
    </row>
    <row r="3" spans="3:37" x14ac:dyDescent="0.2">
      <c r="C3" s="21"/>
      <c r="D3" s="11"/>
      <c r="E3" s="56"/>
      <c r="F3" s="724" t="s">
        <v>5</v>
      </c>
      <c r="G3" s="295" t="s">
        <v>6</v>
      </c>
      <c r="H3" s="304" t="s">
        <v>7</v>
      </c>
      <c r="I3" s="295" t="s">
        <v>8</v>
      </c>
      <c r="J3" s="304" t="s">
        <v>9</v>
      </c>
      <c r="K3" s="295" t="s">
        <v>10</v>
      </c>
      <c r="L3" s="304" t="s">
        <v>11</v>
      </c>
      <c r="M3" s="295" t="s">
        <v>12</v>
      </c>
      <c r="N3" s="304" t="s">
        <v>13</v>
      </c>
      <c r="O3" s="295" t="s">
        <v>14</v>
      </c>
      <c r="P3" s="304" t="s">
        <v>15</v>
      </c>
      <c r="Q3" s="295" t="s">
        <v>16</v>
      </c>
      <c r="R3" s="304" t="s">
        <v>17</v>
      </c>
      <c r="S3" s="304" t="s">
        <v>18</v>
      </c>
      <c r="T3" s="295" t="s">
        <v>19</v>
      </c>
      <c r="U3" s="295" t="s">
        <v>6</v>
      </c>
      <c r="V3" s="306" t="s">
        <v>7</v>
      </c>
      <c r="W3" s="295" t="s">
        <v>8</v>
      </c>
      <c r="X3" s="56" t="s">
        <v>9</v>
      </c>
      <c r="Y3" s="295" t="s">
        <v>10</v>
      </c>
      <c r="Z3" s="56" t="s">
        <v>11</v>
      </c>
      <c r="AA3" s="295" t="s">
        <v>12</v>
      </c>
      <c r="AB3" s="56" t="s">
        <v>13</v>
      </c>
      <c r="AC3" s="295" t="s">
        <v>14</v>
      </c>
      <c r="AD3" s="56" t="s">
        <v>15</v>
      </c>
      <c r="AE3" s="295" t="s">
        <v>16</v>
      </c>
      <c r="AF3" s="56" t="s">
        <v>17</v>
      </c>
      <c r="AG3" s="304" t="s">
        <v>18</v>
      </c>
      <c r="AH3" s="723"/>
    </row>
    <row r="4" spans="3:37" x14ac:dyDescent="0.2">
      <c r="C4" s="32" t="s">
        <v>20</v>
      </c>
      <c r="D4" s="597"/>
      <c r="E4" s="37"/>
      <c r="F4" s="663" t="s">
        <v>22</v>
      </c>
      <c r="G4" s="38"/>
      <c r="H4" s="223"/>
      <c r="I4" s="38"/>
      <c r="J4" s="223"/>
      <c r="K4" s="38"/>
      <c r="L4" s="223"/>
      <c r="M4" s="38"/>
      <c r="N4" s="223"/>
      <c r="O4" s="38"/>
      <c r="P4" s="223"/>
      <c r="Q4" s="38"/>
      <c r="R4" s="223"/>
      <c r="S4" s="223"/>
      <c r="T4" s="38" t="s">
        <v>56</v>
      </c>
      <c r="U4" s="38"/>
      <c r="V4" s="299"/>
      <c r="W4" s="38"/>
      <c r="X4" s="37"/>
      <c r="Y4" s="38"/>
      <c r="Z4" s="37"/>
      <c r="AA4" s="38"/>
      <c r="AB4" s="37"/>
      <c r="AC4" s="38"/>
      <c r="AD4" s="37"/>
      <c r="AE4" s="38"/>
      <c r="AF4" s="37"/>
      <c r="AG4" s="223"/>
      <c r="AH4" s="723"/>
    </row>
    <row r="5" spans="3:37" x14ac:dyDescent="0.2">
      <c r="C5" s="21"/>
      <c r="D5" s="292"/>
      <c r="E5" s="56"/>
      <c r="F5" s="307"/>
      <c r="G5" s="307"/>
      <c r="H5" s="293"/>
      <c r="I5" s="307"/>
      <c r="J5" s="56"/>
      <c r="K5" s="307"/>
      <c r="L5" s="56"/>
      <c r="M5" s="307"/>
      <c r="N5" s="56"/>
      <c r="O5" s="307"/>
      <c r="P5" s="56"/>
      <c r="Q5" s="307"/>
      <c r="R5" s="56"/>
      <c r="S5" s="243"/>
      <c r="T5" s="307"/>
      <c r="U5" s="307"/>
      <c r="V5" s="293"/>
      <c r="W5" s="307"/>
      <c r="X5" s="56"/>
      <c r="Y5" s="307"/>
      <c r="Z5" s="56"/>
      <c r="AA5" s="307"/>
      <c r="AB5" s="56"/>
      <c r="AC5" s="307"/>
      <c r="AD5" s="56"/>
      <c r="AE5" s="307"/>
      <c r="AF5" s="56"/>
      <c r="AG5" s="243"/>
      <c r="AH5" s="723"/>
    </row>
    <row r="6" spans="3:37" x14ac:dyDescent="0.2">
      <c r="C6" s="303" t="s">
        <v>529</v>
      </c>
      <c r="D6" s="11"/>
      <c r="E6" s="82"/>
      <c r="F6" s="243">
        <v>2646000</v>
      </c>
      <c r="G6" s="243">
        <v>29806</v>
      </c>
      <c r="H6" s="243">
        <v>601632</v>
      </c>
      <c r="I6" s="243">
        <v>97661</v>
      </c>
      <c r="J6" s="243">
        <v>217829</v>
      </c>
      <c r="K6" s="243">
        <v>0</v>
      </c>
      <c r="L6" s="243">
        <v>0</v>
      </c>
      <c r="M6" s="243">
        <v>0</v>
      </c>
      <c r="N6" s="243">
        <v>0</v>
      </c>
      <c r="O6" s="243">
        <v>0</v>
      </c>
      <c r="P6" s="243">
        <v>0</v>
      </c>
      <c r="Q6" s="243">
        <v>0</v>
      </c>
      <c r="R6" s="243">
        <v>0</v>
      </c>
      <c r="S6" s="243">
        <v>946928</v>
      </c>
      <c r="T6" s="243">
        <v>5870948</v>
      </c>
      <c r="U6" s="243">
        <v>594230</v>
      </c>
      <c r="V6" s="243">
        <v>356397</v>
      </c>
      <c r="W6" s="243">
        <v>451680</v>
      </c>
      <c r="X6" s="243">
        <v>581432</v>
      </c>
      <c r="Y6" s="243">
        <v>418995</v>
      </c>
      <c r="Z6" s="243">
        <v>1366350</v>
      </c>
      <c r="AA6" s="243">
        <v>426850</v>
      </c>
      <c r="AB6" s="243">
        <v>64028</v>
      </c>
      <c r="AC6" s="243">
        <v>399294</v>
      </c>
      <c r="AD6" s="243">
        <v>410251</v>
      </c>
      <c r="AE6" s="243">
        <v>238940</v>
      </c>
      <c r="AF6" s="243">
        <v>562501</v>
      </c>
      <c r="AG6" s="243">
        <v>1983739</v>
      </c>
      <c r="AH6" s="725"/>
      <c r="AJ6" s="726"/>
      <c r="AK6" s="727"/>
    </row>
    <row r="7" spans="3:37" ht="15.75" hidden="1" customHeight="1" x14ac:dyDescent="0.2">
      <c r="C7" s="303"/>
      <c r="D7" s="24" t="s">
        <v>530</v>
      </c>
      <c r="E7" s="682"/>
      <c r="F7" s="185">
        <v>0</v>
      </c>
      <c r="G7" s="185">
        <v>0</v>
      </c>
      <c r="H7" s="185">
        <v>0</v>
      </c>
      <c r="I7" s="185">
        <v>0</v>
      </c>
      <c r="J7" s="185">
        <v>0</v>
      </c>
      <c r="K7" s="185">
        <v>0</v>
      </c>
      <c r="L7" s="185">
        <v>0</v>
      </c>
      <c r="M7" s="185">
        <v>0</v>
      </c>
      <c r="N7" s="185">
        <v>0</v>
      </c>
      <c r="O7" s="185">
        <v>0</v>
      </c>
      <c r="P7" s="185">
        <v>0</v>
      </c>
      <c r="Q7" s="185">
        <v>0</v>
      </c>
      <c r="R7" s="185">
        <v>0</v>
      </c>
      <c r="S7" s="674">
        <v>0</v>
      </c>
      <c r="T7" s="185">
        <v>0</v>
      </c>
      <c r="U7" s="185">
        <v>0</v>
      </c>
      <c r="V7" s="185">
        <v>0</v>
      </c>
      <c r="W7" s="185">
        <v>0</v>
      </c>
      <c r="X7" s="185">
        <v>0</v>
      </c>
      <c r="Y7" s="185">
        <v>0</v>
      </c>
      <c r="Z7" s="185">
        <v>0</v>
      </c>
      <c r="AA7" s="185">
        <v>0</v>
      </c>
      <c r="AB7" s="185">
        <v>0</v>
      </c>
      <c r="AC7" s="185">
        <v>0</v>
      </c>
      <c r="AD7" s="185">
        <v>0</v>
      </c>
      <c r="AE7" s="185">
        <v>0</v>
      </c>
      <c r="AF7" s="185">
        <v>0</v>
      </c>
      <c r="AG7" s="674">
        <v>0</v>
      </c>
      <c r="AH7" s="728"/>
      <c r="AJ7" s="727"/>
      <c r="AK7" s="727"/>
    </row>
    <row r="8" spans="3:37" ht="15.75" hidden="1" customHeight="1" x14ac:dyDescent="0.2">
      <c r="C8" s="303"/>
      <c r="D8" s="24" t="s">
        <v>531</v>
      </c>
      <c r="E8" s="682"/>
      <c r="F8" s="185">
        <v>0</v>
      </c>
      <c r="G8" s="185">
        <v>0</v>
      </c>
      <c r="H8" s="185">
        <v>0</v>
      </c>
      <c r="I8" s="185">
        <v>0</v>
      </c>
      <c r="J8" s="185">
        <v>0</v>
      </c>
      <c r="K8" s="185">
        <v>0</v>
      </c>
      <c r="L8" s="185">
        <v>0</v>
      </c>
      <c r="M8" s="185">
        <v>0</v>
      </c>
      <c r="N8" s="185">
        <v>0</v>
      </c>
      <c r="O8" s="185">
        <v>0</v>
      </c>
      <c r="P8" s="185">
        <v>0</v>
      </c>
      <c r="Q8" s="185">
        <v>0</v>
      </c>
      <c r="R8" s="185">
        <v>0</v>
      </c>
      <c r="S8" s="674">
        <v>0</v>
      </c>
      <c r="T8" s="185">
        <v>0</v>
      </c>
      <c r="U8" s="185">
        <v>0</v>
      </c>
      <c r="V8" s="185">
        <v>0</v>
      </c>
      <c r="W8" s="185">
        <v>0</v>
      </c>
      <c r="X8" s="185">
        <v>0</v>
      </c>
      <c r="Y8" s="185">
        <v>0</v>
      </c>
      <c r="Z8" s="185">
        <v>0</v>
      </c>
      <c r="AA8" s="185">
        <v>0</v>
      </c>
      <c r="AB8" s="185">
        <v>0</v>
      </c>
      <c r="AC8" s="185">
        <v>0</v>
      </c>
      <c r="AD8" s="185">
        <v>0</v>
      </c>
      <c r="AE8" s="185">
        <v>0</v>
      </c>
      <c r="AF8" s="185">
        <v>0</v>
      </c>
      <c r="AG8" s="674">
        <v>0</v>
      </c>
      <c r="AH8" s="728"/>
      <c r="AJ8" s="727"/>
      <c r="AK8" s="727"/>
    </row>
    <row r="9" spans="3:37" ht="15.75" hidden="1" customHeight="1" x14ac:dyDescent="0.2">
      <c r="C9" s="303"/>
      <c r="D9" s="24" t="s">
        <v>532</v>
      </c>
      <c r="E9" s="682"/>
      <c r="F9" s="185">
        <v>0</v>
      </c>
      <c r="G9" s="185">
        <v>0</v>
      </c>
      <c r="H9" s="185">
        <v>0</v>
      </c>
      <c r="I9" s="185">
        <v>0</v>
      </c>
      <c r="J9" s="185">
        <v>0</v>
      </c>
      <c r="K9" s="185">
        <v>0</v>
      </c>
      <c r="L9" s="185">
        <v>0</v>
      </c>
      <c r="M9" s="185">
        <v>0</v>
      </c>
      <c r="N9" s="185">
        <v>0</v>
      </c>
      <c r="O9" s="185">
        <v>0</v>
      </c>
      <c r="P9" s="185">
        <v>0</v>
      </c>
      <c r="Q9" s="185">
        <v>0</v>
      </c>
      <c r="R9" s="185">
        <v>0</v>
      </c>
      <c r="S9" s="674">
        <v>0</v>
      </c>
      <c r="T9" s="185">
        <v>0</v>
      </c>
      <c r="U9" s="185">
        <v>0</v>
      </c>
      <c r="V9" s="185">
        <v>0</v>
      </c>
      <c r="W9" s="185">
        <v>0</v>
      </c>
      <c r="X9" s="185">
        <v>0</v>
      </c>
      <c r="Y9" s="185">
        <v>0</v>
      </c>
      <c r="Z9" s="185">
        <v>0</v>
      </c>
      <c r="AA9" s="185">
        <v>0</v>
      </c>
      <c r="AB9" s="185">
        <v>0</v>
      </c>
      <c r="AC9" s="185">
        <v>0</v>
      </c>
      <c r="AD9" s="185">
        <v>0</v>
      </c>
      <c r="AE9" s="185">
        <v>0</v>
      </c>
      <c r="AF9" s="185">
        <v>0</v>
      </c>
      <c r="AG9" s="674">
        <v>0</v>
      </c>
      <c r="AH9" s="728"/>
      <c r="AJ9" s="727"/>
      <c r="AK9" s="727"/>
    </row>
    <row r="10" spans="3:37" ht="15.75" hidden="1" customHeight="1" x14ac:dyDescent="0.2">
      <c r="C10" s="303"/>
      <c r="D10" s="24" t="s">
        <v>533</v>
      </c>
      <c r="E10" s="64"/>
      <c r="F10" s="185">
        <v>0</v>
      </c>
      <c r="G10" s="185">
        <v>0</v>
      </c>
      <c r="H10" s="185">
        <v>0</v>
      </c>
      <c r="I10" s="185">
        <v>0</v>
      </c>
      <c r="J10" s="185">
        <v>0</v>
      </c>
      <c r="K10" s="185">
        <v>0</v>
      </c>
      <c r="L10" s="185">
        <v>0</v>
      </c>
      <c r="M10" s="185">
        <v>0</v>
      </c>
      <c r="N10" s="185">
        <v>0</v>
      </c>
      <c r="O10" s="185">
        <v>0</v>
      </c>
      <c r="P10" s="185">
        <v>0</v>
      </c>
      <c r="Q10" s="185">
        <v>0</v>
      </c>
      <c r="R10" s="185">
        <v>0</v>
      </c>
      <c r="S10" s="674">
        <v>0</v>
      </c>
      <c r="T10" s="185">
        <v>0</v>
      </c>
      <c r="U10" s="185">
        <v>0</v>
      </c>
      <c r="V10" s="185">
        <v>0</v>
      </c>
      <c r="W10" s="185">
        <v>0</v>
      </c>
      <c r="X10" s="185">
        <v>0</v>
      </c>
      <c r="Y10" s="185">
        <v>0</v>
      </c>
      <c r="Z10" s="185">
        <v>0</v>
      </c>
      <c r="AA10" s="185">
        <v>0</v>
      </c>
      <c r="AB10" s="185">
        <v>0</v>
      </c>
      <c r="AC10" s="185">
        <v>0</v>
      </c>
      <c r="AD10" s="185">
        <v>0</v>
      </c>
      <c r="AE10" s="185">
        <v>0</v>
      </c>
      <c r="AF10" s="185">
        <v>0</v>
      </c>
      <c r="AG10" s="674">
        <v>0</v>
      </c>
      <c r="AH10" s="728"/>
      <c r="AJ10" s="727"/>
      <c r="AK10" s="727"/>
    </row>
    <row r="11" spans="3:37" hidden="1" x14ac:dyDescent="0.2">
      <c r="C11" s="303"/>
      <c r="D11" s="24" t="s">
        <v>534</v>
      </c>
      <c r="E11" s="682"/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674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674">
        <v>0</v>
      </c>
      <c r="AH11" s="728"/>
      <c r="AJ11" s="727"/>
      <c r="AK11" s="727"/>
    </row>
    <row r="12" spans="3:37" ht="15.75" hidden="1" customHeight="1" x14ac:dyDescent="0.2">
      <c r="C12" s="303"/>
      <c r="D12" s="24" t="s">
        <v>535</v>
      </c>
      <c r="E12" s="682"/>
      <c r="F12" s="185">
        <v>0</v>
      </c>
      <c r="G12" s="185">
        <v>0</v>
      </c>
      <c r="H12" s="185">
        <v>0</v>
      </c>
      <c r="I12" s="185">
        <v>0</v>
      </c>
      <c r="J12" s="185">
        <v>0</v>
      </c>
      <c r="K12" s="185">
        <v>0</v>
      </c>
      <c r="L12" s="185">
        <v>0</v>
      </c>
      <c r="M12" s="185">
        <v>0</v>
      </c>
      <c r="N12" s="185">
        <v>0</v>
      </c>
      <c r="O12" s="185">
        <v>0</v>
      </c>
      <c r="P12" s="185">
        <v>0</v>
      </c>
      <c r="Q12" s="185">
        <v>0</v>
      </c>
      <c r="R12" s="185">
        <v>0</v>
      </c>
      <c r="S12" s="674">
        <v>0</v>
      </c>
      <c r="T12" s="185">
        <v>0</v>
      </c>
      <c r="U12" s="185">
        <v>0</v>
      </c>
      <c r="V12" s="185">
        <v>0</v>
      </c>
      <c r="W12" s="185">
        <v>0</v>
      </c>
      <c r="X12" s="185">
        <v>0</v>
      </c>
      <c r="Y12" s="185">
        <v>0</v>
      </c>
      <c r="Z12" s="185">
        <v>0</v>
      </c>
      <c r="AA12" s="185">
        <v>0</v>
      </c>
      <c r="AB12" s="185">
        <v>0</v>
      </c>
      <c r="AC12" s="185">
        <v>0</v>
      </c>
      <c r="AD12" s="185">
        <v>0</v>
      </c>
      <c r="AE12" s="185">
        <v>0</v>
      </c>
      <c r="AF12" s="185">
        <v>0</v>
      </c>
      <c r="AG12" s="674">
        <v>0</v>
      </c>
      <c r="AH12" s="728"/>
      <c r="AJ12" s="727"/>
      <c r="AK12" s="727"/>
    </row>
    <row r="13" spans="3:37" ht="15.75" hidden="1" customHeight="1" x14ac:dyDescent="0.2">
      <c r="C13" s="303"/>
      <c r="D13" s="24" t="s">
        <v>536</v>
      </c>
      <c r="E13" s="682"/>
      <c r="F13" s="185">
        <v>0</v>
      </c>
      <c r="G13" s="674">
        <v>0</v>
      </c>
      <c r="H13" s="674">
        <v>0</v>
      </c>
      <c r="I13" s="674">
        <v>0</v>
      </c>
      <c r="J13" s="674">
        <v>0</v>
      </c>
      <c r="K13" s="674">
        <v>0</v>
      </c>
      <c r="L13" s="674">
        <v>0</v>
      </c>
      <c r="M13" s="674">
        <v>0</v>
      </c>
      <c r="N13" s="674">
        <v>0</v>
      </c>
      <c r="O13" s="674">
        <v>0</v>
      </c>
      <c r="P13" s="674">
        <v>0</v>
      </c>
      <c r="Q13" s="674">
        <v>0</v>
      </c>
      <c r="R13" s="674">
        <v>0</v>
      </c>
      <c r="S13" s="674">
        <v>0</v>
      </c>
      <c r="T13" s="185">
        <v>0</v>
      </c>
      <c r="U13" s="674">
        <v>0</v>
      </c>
      <c r="V13" s="674">
        <v>0</v>
      </c>
      <c r="W13" s="674">
        <v>0</v>
      </c>
      <c r="X13" s="674">
        <v>0</v>
      </c>
      <c r="Y13" s="674">
        <v>0</v>
      </c>
      <c r="Z13" s="674">
        <v>0</v>
      </c>
      <c r="AA13" s="674">
        <v>0</v>
      </c>
      <c r="AB13" s="674">
        <v>0</v>
      </c>
      <c r="AC13" s="674">
        <v>0</v>
      </c>
      <c r="AD13" s="674">
        <v>0</v>
      </c>
      <c r="AE13" s="674">
        <v>0</v>
      </c>
      <c r="AF13" s="674">
        <v>0</v>
      </c>
      <c r="AG13" s="674">
        <v>0</v>
      </c>
      <c r="AH13" s="728"/>
      <c r="AJ13" s="727"/>
      <c r="AK13" s="727"/>
    </row>
    <row r="14" spans="3:37" ht="15.75" hidden="1" customHeight="1" x14ac:dyDescent="0.2">
      <c r="C14" s="303"/>
      <c r="D14" s="24" t="s">
        <v>537</v>
      </c>
      <c r="E14" s="682"/>
      <c r="F14" s="185">
        <v>0</v>
      </c>
      <c r="G14" s="185">
        <v>0</v>
      </c>
      <c r="H14" s="185">
        <v>0</v>
      </c>
      <c r="I14" s="185">
        <v>0</v>
      </c>
      <c r="J14" s="185">
        <v>0</v>
      </c>
      <c r="K14" s="185">
        <v>0</v>
      </c>
      <c r="L14" s="185">
        <v>0</v>
      </c>
      <c r="M14" s="185">
        <v>0</v>
      </c>
      <c r="N14" s="185">
        <v>0</v>
      </c>
      <c r="O14" s="185">
        <v>0</v>
      </c>
      <c r="P14" s="185">
        <v>0</v>
      </c>
      <c r="Q14" s="185">
        <v>0</v>
      </c>
      <c r="R14" s="185">
        <v>0</v>
      </c>
      <c r="S14" s="674">
        <v>0</v>
      </c>
      <c r="T14" s="185">
        <v>0</v>
      </c>
      <c r="U14" s="185">
        <v>0</v>
      </c>
      <c r="V14" s="185">
        <v>0</v>
      </c>
      <c r="W14" s="185">
        <v>0</v>
      </c>
      <c r="X14" s="185">
        <v>0</v>
      </c>
      <c r="Y14" s="185">
        <v>0</v>
      </c>
      <c r="Z14" s="185">
        <v>0</v>
      </c>
      <c r="AA14" s="185">
        <v>0</v>
      </c>
      <c r="AB14" s="185">
        <v>0</v>
      </c>
      <c r="AC14" s="185">
        <v>0</v>
      </c>
      <c r="AD14" s="185">
        <v>0</v>
      </c>
      <c r="AE14" s="185">
        <v>0</v>
      </c>
      <c r="AF14" s="185">
        <v>0</v>
      </c>
      <c r="AG14" s="674">
        <v>0</v>
      </c>
      <c r="AH14" s="728"/>
      <c r="AJ14" s="727"/>
      <c r="AK14" s="727"/>
    </row>
    <row r="15" spans="3:37" ht="15.75" hidden="1" customHeight="1" x14ac:dyDescent="0.2">
      <c r="C15" s="303"/>
      <c r="D15" s="24" t="s">
        <v>538</v>
      </c>
      <c r="E15" s="682"/>
      <c r="F15" s="185">
        <v>0</v>
      </c>
      <c r="G15" s="185">
        <v>0</v>
      </c>
      <c r="H15" s="185">
        <v>0</v>
      </c>
      <c r="I15" s="185">
        <v>0</v>
      </c>
      <c r="J15" s="185">
        <v>0</v>
      </c>
      <c r="K15" s="185">
        <v>0</v>
      </c>
      <c r="L15" s="185">
        <v>0</v>
      </c>
      <c r="M15" s="185">
        <v>0</v>
      </c>
      <c r="N15" s="185">
        <v>0</v>
      </c>
      <c r="O15" s="185">
        <v>0</v>
      </c>
      <c r="P15" s="185">
        <v>0</v>
      </c>
      <c r="Q15" s="185">
        <v>0</v>
      </c>
      <c r="R15" s="185">
        <v>0</v>
      </c>
      <c r="S15" s="674">
        <v>0</v>
      </c>
      <c r="T15" s="185">
        <v>0</v>
      </c>
      <c r="U15" s="185">
        <v>0</v>
      </c>
      <c r="V15" s="185">
        <v>0</v>
      </c>
      <c r="W15" s="185">
        <v>0</v>
      </c>
      <c r="X15" s="185">
        <v>0</v>
      </c>
      <c r="Y15" s="185">
        <v>0</v>
      </c>
      <c r="Z15" s="185">
        <v>0</v>
      </c>
      <c r="AA15" s="185">
        <v>0</v>
      </c>
      <c r="AB15" s="185">
        <v>0</v>
      </c>
      <c r="AC15" s="185">
        <v>0</v>
      </c>
      <c r="AD15" s="185">
        <v>0</v>
      </c>
      <c r="AE15" s="185">
        <v>0</v>
      </c>
      <c r="AF15" s="185">
        <v>0</v>
      </c>
      <c r="AG15" s="674">
        <v>0</v>
      </c>
      <c r="AH15" s="728"/>
      <c r="AJ15" s="727"/>
      <c r="AK15" s="727"/>
    </row>
    <row r="16" spans="3:37" ht="15.75" hidden="1" customHeight="1" x14ac:dyDescent="0.2">
      <c r="C16" s="303"/>
      <c r="D16" s="24" t="s">
        <v>539</v>
      </c>
      <c r="E16" s="682"/>
      <c r="F16" s="185">
        <v>0</v>
      </c>
      <c r="G16" s="674">
        <v>0</v>
      </c>
      <c r="H16" s="674">
        <v>0</v>
      </c>
      <c r="I16" s="674">
        <v>0</v>
      </c>
      <c r="J16" s="674">
        <v>0</v>
      </c>
      <c r="K16" s="674">
        <v>0</v>
      </c>
      <c r="L16" s="674">
        <v>0</v>
      </c>
      <c r="M16" s="674">
        <v>0</v>
      </c>
      <c r="N16" s="674">
        <v>0</v>
      </c>
      <c r="O16" s="674">
        <v>0</v>
      </c>
      <c r="P16" s="674">
        <v>0</v>
      </c>
      <c r="Q16" s="674">
        <v>0</v>
      </c>
      <c r="R16" s="674">
        <v>0</v>
      </c>
      <c r="S16" s="674">
        <v>0</v>
      </c>
      <c r="T16" s="185">
        <v>0</v>
      </c>
      <c r="U16" s="674">
        <v>0</v>
      </c>
      <c r="V16" s="674">
        <v>0</v>
      </c>
      <c r="W16" s="674">
        <v>0</v>
      </c>
      <c r="X16" s="674">
        <v>0</v>
      </c>
      <c r="Y16" s="674">
        <v>0</v>
      </c>
      <c r="Z16" s="674">
        <v>0</v>
      </c>
      <c r="AA16" s="674">
        <v>0</v>
      </c>
      <c r="AB16" s="674">
        <v>0</v>
      </c>
      <c r="AC16" s="674">
        <v>0</v>
      </c>
      <c r="AD16" s="674">
        <v>0</v>
      </c>
      <c r="AE16" s="674">
        <v>0</v>
      </c>
      <c r="AF16" s="674">
        <v>0</v>
      </c>
      <c r="AG16" s="674">
        <v>0</v>
      </c>
      <c r="AH16" s="728"/>
      <c r="AJ16" s="727"/>
      <c r="AK16" s="727"/>
    </row>
    <row r="17" spans="3:37" ht="15.75" hidden="1" customHeight="1" x14ac:dyDescent="0.2">
      <c r="C17" s="303"/>
      <c r="D17" s="24" t="s">
        <v>540</v>
      </c>
      <c r="E17" s="682"/>
      <c r="F17" s="185">
        <v>0</v>
      </c>
      <c r="G17" s="185">
        <v>0</v>
      </c>
      <c r="H17" s="185">
        <v>0</v>
      </c>
      <c r="I17" s="185">
        <v>0</v>
      </c>
      <c r="J17" s="185">
        <v>0</v>
      </c>
      <c r="K17" s="185">
        <v>0</v>
      </c>
      <c r="L17" s="185">
        <v>0</v>
      </c>
      <c r="M17" s="185">
        <v>0</v>
      </c>
      <c r="N17" s="185">
        <v>0</v>
      </c>
      <c r="O17" s="185">
        <v>0</v>
      </c>
      <c r="P17" s="185">
        <v>0</v>
      </c>
      <c r="Q17" s="185">
        <v>0</v>
      </c>
      <c r="R17" s="185">
        <v>0</v>
      </c>
      <c r="S17" s="674">
        <v>0</v>
      </c>
      <c r="T17" s="185">
        <v>0</v>
      </c>
      <c r="U17" s="185">
        <v>0</v>
      </c>
      <c r="V17" s="185">
        <v>0</v>
      </c>
      <c r="W17" s="185">
        <v>0</v>
      </c>
      <c r="X17" s="185">
        <v>0</v>
      </c>
      <c r="Y17" s="185">
        <v>0</v>
      </c>
      <c r="Z17" s="185">
        <v>0</v>
      </c>
      <c r="AA17" s="185">
        <v>0</v>
      </c>
      <c r="AB17" s="185">
        <v>0</v>
      </c>
      <c r="AC17" s="185">
        <v>0</v>
      </c>
      <c r="AD17" s="185">
        <v>0</v>
      </c>
      <c r="AE17" s="185">
        <v>0</v>
      </c>
      <c r="AF17" s="185">
        <v>0</v>
      </c>
      <c r="AG17" s="674">
        <v>0</v>
      </c>
      <c r="AH17" s="728"/>
      <c r="AJ17" s="727"/>
      <c r="AK17" s="727"/>
    </row>
    <row r="18" spans="3:37" x14ac:dyDescent="0.2">
      <c r="C18" s="303"/>
      <c r="D18" s="24" t="s">
        <v>541</v>
      </c>
      <c r="E18" s="682"/>
      <c r="F18" s="729">
        <v>0</v>
      </c>
      <c r="G18" s="729">
        <v>258</v>
      </c>
      <c r="H18" s="729">
        <v>169</v>
      </c>
      <c r="I18" s="729">
        <v>236</v>
      </c>
      <c r="J18" s="729">
        <v>164</v>
      </c>
      <c r="K18" s="729">
        <v>0</v>
      </c>
      <c r="L18" s="729">
        <v>0</v>
      </c>
      <c r="M18" s="729">
        <v>0</v>
      </c>
      <c r="N18" s="729">
        <v>0</v>
      </c>
      <c r="O18" s="729">
        <v>0</v>
      </c>
      <c r="P18" s="729">
        <v>0</v>
      </c>
      <c r="Q18" s="729">
        <v>0</v>
      </c>
      <c r="R18" s="729">
        <v>0</v>
      </c>
      <c r="S18" s="729">
        <v>827</v>
      </c>
      <c r="T18" s="729">
        <v>3664</v>
      </c>
      <c r="U18" s="729">
        <v>93</v>
      </c>
      <c r="V18" s="729">
        <v>368</v>
      </c>
      <c r="W18" s="729">
        <v>435</v>
      </c>
      <c r="X18" s="729">
        <v>196</v>
      </c>
      <c r="Y18" s="729">
        <v>329</v>
      </c>
      <c r="Z18" s="729">
        <v>193</v>
      </c>
      <c r="AA18" s="729">
        <v>426</v>
      </c>
      <c r="AB18" s="729">
        <v>159</v>
      </c>
      <c r="AC18" s="729">
        <v>743</v>
      </c>
      <c r="AD18" s="729">
        <v>136</v>
      </c>
      <c r="AE18" s="729">
        <v>346</v>
      </c>
      <c r="AF18" s="729">
        <v>240</v>
      </c>
      <c r="AG18" s="674">
        <v>1092</v>
      </c>
      <c r="AH18" s="728"/>
      <c r="AJ18" s="727"/>
      <c r="AK18" s="727"/>
    </row>
    <row r="19" spans="3:37" ht="12.75" hidden="1" customHeight="1" x14ac:dyDescent="0.2">
      <c r="C19" s="303"/>
      <c r="D19" s="24" t="s">
        <v>542</v>
      </c>
      <c r="E19" s="682"/>
      <c r="F19" s="729">
        <v>0</v>
      </c>
      <c r="G19" s="729">
        <v>0</v>
      </c>
      <c r="H19" s="729">
        <v>0</v>
      </c>
      <c r="I19" s="729">
        <v>0</v>
      </c>
      <c r="J19" s="729">
        <v>0</v>
      </c>
      <c r="K19" s="729">
        <v>0</v>
      </c>
      <c r="L19" s="729">
        <v>0</v>
      </c>
      <c r="M19" s="729">
        <v>0</v>
      </c>
      <c r="N19" s="729">
        <v>0</v>
      </c>
      <c r="O19" s="729">
        <v>0</v>
      </c>
      <c r="P19" s="729">
        <v>0</v>
      </c>
      <c r="Q19" s="729">
        <v>0</v>
      </c>
      <c r="R19" s="729">
        <v>0</v>
      </c>
      <c r="S19" s="729">
        <v>0</v>
      </c>
      <c r="T19" s="729">
        <v>0</v>
      </c>
      <c r="U19" s="729">
        <v>0</v>
      </c>
      <c r="V19" s="729">
        <v>0</v>
      </c>
      <c r="W19" s="729">
        <v>0</v>
      </c>
      <c r="X19" s="729">
        <v>0</v>
      </c>
      <c r="Y19" s="729">
        <v>0</v>
      </c>
      <c r="Z19" s="729">
        <v>0</v>
      </c>
      <c r="AA19" s="729">
        <v>0</v>
      </c>
      <c r="AB19" s="729">
        <v>0</v>
      </c>
      <c r="AC19" s="729">
        <v>0</v>
      </c>
      <c r="AD19" s="729">
        <v>0</v>
      </c>
      <c r="AE19" s="729">
        <v>0</v>
      </c>
      <c r="AF19" s="729">
        <v>0</v>
      </c>
      <c r="AG19" s="674">
        <v>0</v>
      </c>
      <c r="AH19" s="728"/>
      <c r="AJ19" s="727"/>
      <c r="AK19" s="727"/>
    </row>
    <row r="20" spans="3:37" ht="12.75" hidden="1" customHeight="1" x14ac:dyDescent="0.2">
      <c r="C20" s="303"/>
      <c r="D20" s="24" t="s">
        <v>543</v>
      </c>
      <c r="E20" s="682"/>
      <c r="F20" s="729">
        <v>0</v>
      </c>
      <c r="G20" s="729">
        <v>0</v>
      </c>
      <c r="H20" s="729">
        <v>0</v>
      </c>
      <c r="I20" s="729">
        <v>0</v>
      </c>
      <c r="J20" s="729">
        <v>0</v>
      </c>
      <c r="K20" s="729">
        <v>0</v>
      </c>
      <c r="L20" s="729">
        <v>0</v>
      </c>
      <c r="M20" s="729">
        <v>0</v>
      </c>
      <c r="N20" s="729">
        <v>0</v>
      </c>
      <c r="O20" s="729">
        <v>0</v>
      </c>
      <c r="P20" s="729">
        <v>0</v>
      </c>
      <c r="Q20" s="729">
        <v>0</v>
      </c>
      <c r="R20" s="729">
        <v>0</v>
      </c>
      <c r="S20" s="729">
        <v>0</v>
      </c>
      <c r="T20" s="729">
        <v>0</v>
      </c>
      <c r="U20" s="729">
        <v>0</v>
      </c>
      <c r="V20" s="729">
        <v>0</v>
      </c>
      <c r="W20" s="729">
        <v>0</v>
      </c>
      <c r="X20" s="729">
        <v>0</v>
      </c>
      <c r="Y20" s="729">
        <v>0</v>
      </c>
      <c r="Z20" s="729">
        <v>0</v>
      </c>
      <c r="AA20" s="729">
        <v>0</v>
      </c>
      <c r="AB20" s="729">
        <v>0</v>
      </c>
      <c r="AC20" s="729">
        <v>0</v>
      </c>
      <c r="AD20" s="729">
        <v>0</v>
      </c>
      <c r="AE20" s="729">
        <v>0</v>
      </c>
      <c r="AF20" s="729">
        <v>0</v>
      </c>
      <c r="AG20" s="674">
        <v>0</v>
      </c>
      <c r="AH20" s="728"/>
      <c r="AJ20" s="727"/>
      <c r="AK20" s="727"/>
    </row>
    <row r="21" spans="3:37" ht="12.75" customHeight="1" x14ac:dyDescent="0.2">
      <c r="C21" s="303"/>
      <c r="D21" s="24" t="s">
        <v>544</v>
      </c>
      <c r="E21" s="64"/>
      <c r="F21" s="729">
        <v>0</v>
      </c>
      <c r="G21" s="729">
        <v>0</v>
      </c>
      <c r="H21" s="729">
        <v>0</v>
      </c>
      <c r="I21" s="729">
        <v>0</v>
      </c>
      <c r="J21" s="729">
        <v>0</v>
      </c>
      <c r="K21" s="729">
        <v>0</v>
      </c>
      <c r="L21" s="729">
        <v>0</v>
      </c>
      <c r="M21" s="729">
        <v>0</v>
      </c>
      <c r="N21" s="729">
        <v>0</v>
      </c>
      <c r="O21" s="729">
        <v>0</v>
      </c>
      <c r="P21" s="729">
        <v>0</v>
      </c>
      <c r="Q21" s="729">
        <v>0</v>
      </c>
      <c r="R21" s="729">
        <v>0</v>
      </c>
      <c r="S21" s="729">
        <v>0</v>
      </c>
      <c r="T21" s="729">
        <v>1313261</v>
      </c>
      <c r="U21" s="729">
        <v>290916</v>
      </c>
      <c r="V21" s="729">
        <v>68408</v>
      </c>
      <c r="W21" s="729">
        <v>213164</v>
      </c>
      <c r="X21" s="729">
        <v>115520</v>
      </c>
      <c r="Y21" s="729">
        <v>115691</v>
      </c>
      <c r="Z21" s="729">
        <v>210729</v>
      </c>
      <c r="AA21" s="729">
        <v>20827</v>
      </c>
      <c r="AB21" s="729">
        <v>21725</v>
      </c>
      <c r="AC21" s="729">
        <v>78516</v>
      </c>
      <c r="AD21" s="729">
        <v>30857</v>
      </c>
      <c r="AE21" s="729">
        <v>21860</v>
      </c>
      <c r="AF21" s="729">
        <v>125048</v>
      </c>
      <c r="AG21" s="674">
        <v>688008</v>
      </c>
      <c r="AH21" s="728"/>
      <c r="AJ21" s="727"/>
      <c r="AK21" s="727"/>
    </row>
    <row r="22" spans="3:37" x14ac:dyDescent="0.2">
      <c r="C22" s="303"/>
      <c r="D22" s="24" t="s">
        <v>545</v>
      </c>
      <c r="E22" s="82"/>
      <c r="F22" s="729">
        <v>0</v>
      </c>
      <c r="G22" s="729">
        <v>0</v>
      </c>
      <c r="H22" s="729">
        <v>0</v>
      </c>
      <c r="I22" s="729">
        <v>0</v>
      </c>
      <c r="J22" s="729">
        <v>0</v>
      </c>
      <c r="K22" s="729">
        <v>0</v>
      </c>
      <c r="L22" s="729">
        <v>0</v>
      </c>
      <c r="M22" s="729">
        <v>0</v>
      </c>
      <c r="N22" s="729">
        <v>0</v>
      </c>
      <c r="O22" s="729">
        <v>0</v>
      </c>
      <c r="P22" s="729">
        <v>0</v>
      </c>
      <c r="Q22" s="729">
        <v>0</v>
      </c>
      <c r="R22" s="729">
        <v>0</v>
      </c>
      <c r="S22" s="729">
        <v>0</v>
      </c>
      <c r="T22" s="729">
        <v>1380512</v>
      </c>
      <c r="U22" s="729">
        <v>493</v>
      </c>
      <c r="V22" s="729">
        <v>193807</v>
      </c>
      <c r="W22" s="729">
        <v>200</v>
      </c>
      <c r="X22" s="729">
        <v>182826</v>
      </c>
      <c r="Y22" s="729">
        <v>0</v>
      </c>
      <c r="Z22" s="729">
        <v>0</v>
      </c>
      <c r="AA22" s="729">
        <v>0</v>
      </c>
      <c r="AB22" s="729">
        <v>0</v>
      </c>
      <c r="AC22" s="729">
        <v>0</v>
      </c>
      <c r="AD22" s="729">
        <v>361232</v>
      </c>
      <c r="AE22" s="729">
        <v>209914</v>
      </c>
      <c r="AF22" s="729">
        <v>432040</v>
      </c>
      <c r="AG22" s="674">
        <v>377326</v>
      </c>
      <c r="AH22" s="728"/>
      <c r="AJ22" s="727"/>
      <c r="AK22" s="727"/>
    </row>
    <row r="23" spans="3:37" ht="12.75" hidden="1" customHeight="1" x14ac:dyDescent="0.2">
      <c r="C23" s="303"/>
      <c r="D23" s="24" t="s">
        <v>546</v>
      </c>
      <c r="E23" s="682"/>
      <c r="F23" s="729">
        <v>0</v>
      </c>
      <c r="G23" s="729">
        <v>0</v>
      </c>
      <c r="H23" s="729">
        <v>0</v>
      </c>
      <c r="I23" s="729">
        <v>0</v>
      </c>
      <c r="J23" s="729">
        <v>0</v>
      </c>
      <c r="K23" s="729">
        <v>0</v>
      </c>
      <c r="L23" s="729">
        <v>0</v>
      </c>
      <c r="M23" s="729">
        <v>0</v>
      </c>
      <c r="N23" s="729">
        <v>0</v>
      </c>
      <c r="O23" s="729">
        <v>0</v>
      </c>
      <c r="P23" s="729">
        <v>0</v>
      </c>
      <c r="Q23" s="729">
        <v>0</v>
      </c>
      <c r="R23" s="729">
        <v>0</v>
      </c>
      <c r="S23" s="729">
        <v>0</v>
      </c>
      <c r="T23" s="729">
        <v>0</v>
      </c>
      <c r="U23" s="729">
        <v>0</v>
      </c>
      <c r="V23" s="729">
        <v>0</v>
      </c>
      <c r="W23" s="729">
        <v>0</v>
      </c>
      <c r="X23" s="729">
        <v>0</v>
      </c>
      <c r="Y23" s="729">
        <v>0</v>
      </c>
      <c r="Z23" s="729">
        <v>0</v>
      </c>
      <c r="AA23" s="729">
        <v>0</v>
      </c>
      <c r="AB23" s="729">
        <v>0</v>
      </c>
      <c r="AC23" s="729">
        <v>0</v>
      </c>
      <c r="AD23" s="729">
        <v>0</v>
      </c>
      <c r="AE23" s="729">
        <v>0</v>
      </c>
      <c r="AF23" s="729">
        <v>0</v>
      </c>
      <c r="AG23" s="674">
        <v>0</v>
      </c>
      <c r="AH23" s="728"/>
      <c r="AJ23" s="727"/>
      <c r="AK23" s="727"/>
    </row>
    <row r="24" spans="3:37" ht="12.75" hidden="1" customHeight="1" x14ac:dyDescent="0.2">
      <c r="C24" s="303"/>
      <c r="D24" s="24" t="s">
        <v>547</v>
      </c>
      <c r="E24" s="682"/>
      <c r="F24" s="729">
        <v>0</v>
      </c>
      <c r="G24" s="729">
        <v>0</v>
      </c>
      <c r="H24" s="729">
        <v>0</v>
      </c>
      <c r="I24" s="729">
        <v>0</v>
      </c>
      <c r="J24" s="729">
        <v>0</v>
      </c>
      <c r="K24" s="729">
        <v>0</v>
      </c>
      <c r="L24" s="729">
        <v>0</v>
      </c>
      <c r="M24" s="729">
        <v>0</v>
      </c>
      <c r="N24" s="729">
        <v>0</v>
      </c>
      <c r="O24" s="729">
        <v>0</v>
      </c>
      <c r="P24" s="729">
        <v>0</v>
      </c>
      <c r="Q24" s="729">
        <v>0</v>
      </c>
      <c r="R24" s="729">
        <v>0</v>
      </c>
      <c r="S24" s="729">
        <v>0</v>
      </c>
      <c r="T24" s="729">
        <v>0</v>
      </c>
      <c r="U24" s="729">
        <v>0</v>
      </c>
      <c r="V24" s="729">
        <v>0</v>
      </c>
      <c r="W24" s="729">
        <v>0</v>
      </c>
      <c r="X24" s="729">
        <v>0</v>
      </c>
      <c r="Y24" s="729">
        <v>0</v>
      </c>
      <c r="Z24" s="729">
        <v>0</v>
      </c>
      <c r="AA24" s="729">
        <v>0</v>
      </c>
      <c r="AB24" s="729">
        <v>0</v>
      </c>
      <c r="AC24" s="729">
        <v>0</v>
      </c>
      <c r="AD24" s="729">
        <v>0</v>
      </c>
      <c r="AE24" s="729">
        <v>0</v>
      </c>
      <c r="AF24" s="729">
        <v>0</v>
      </c>
      <c r="AG24" s="674">
        <v>0</v>
      </c>
      <c r="AH24" s="728"/>
      <c r="AJ24" s="727"/>
      <c r="AK24" s="727"/>
    </row>
    <row r="25" spans="3:37" ht="12.75" hidden="1" customHeight="1" x14ac:dyDescent="0.2">
      <c r="C25" s="303"/>
      <c r="D25" s="24" t="s">
        <v>548</v>
      </c>
      <c r="E25" s="682"/>
      <c r="F25" s="729">
        <v>0</v>
      </c>
      <c r="G25" s="729">
        <v>0</v>
      </c>
      <c r="H25" s="729">
        <v>0</v>
      </c>
      <c r="I25" s="729">
        <v>0</v>
      </c>
      <c r="J25" s="729">
        <v>0</v>
      </c>
      <c r="K25" s="729">
        <v>0</v>
      </c>
      <c r="L25" s="729">
        <v>0</v>
      </c>
      <c r="M25" s="729">
        <v>0</v>
      </c>
      <c r="N25" s="729">
        <v>0</v>
      </c>
      <c r="O25" s="729">
        <v>0</v>
      </c>
      <c r="P25" s="729">
        <v>0</v>
      </c>
      <c r="Q25" s="729">
        <v>0</v>
      </c>
      <c r="R25" s="729">
        <v>0</v>
      </c>
      <c r="S25" s="729">
        <v>0</v>
      </c>
      <c r="T25" s="729">
        <v>0</v>
      </c>
      <c r="U25" s="729">
        <v>0</v>
      </c>
      <c r="V25" s="729">
        <v>0</v>
      </c>
      <c r="W25" s="729">
        <v>0</v>
      </c>
      <c r="X25" s="729">
        <v>0</v>
      </c>
      <c r="Y25" s="729">
        <v>0</v>
      </c>
      <c r="Z25" s="729">
        <v>0</v>
      </c>
      <c r="AA25" s="729">
        <v>0</v>
      </c>
      <c r="AB25" s="729">
        <v>0</v>
      </c>
      <c r="AC25" s="729">
        <v>0</v>
      </c>
      <c r="AD25" s="729">
        <v>0</v>
      </c>
      <c r="AE25" s="729">
        <v>0</v>
      </c>
      <c r="AF25" s="729">
        <v>0</v>
      </c>
      <c r="AG25" s="674">
        <v>0</v>
      </c>
      <c r="AH25" s="728"/>
      <c r="AJ25" s="727"/>
      <c r="AK25" s="727"/>
    </row>
    <row r="26" spans="3:37" x14ac:dyDescent="0.2">
      <c r="C26" s="303"/>
      <c r="D26" s="24" t="s">
        <v>549</v>
      </c>
      <c r="E26" s="682"/>
      <c r="F26" s="729">
        <v>2646000</v>
      </c>
      <c r="G26" s="729">
        <v>29548</v>
      </c>
      <c r="H26" s="729">
        <v>601463</v>
      </c>
      <c r="I26" s="729">
        <v>97425</v>
      </c>
      <c r="J26" s="729">
        <v>217665</v>
      </c>
      <c r="K26" s="729">
        <v>0</v>
      </c>
      <c r="L26" s="729">
        <v>0</v>
      </c>
      <c r="M26" s="729">
        <v>0</v>
      </c>
      <c r="N26" s="729">
        <v>0</v>
      </c>
      <c r="O26" s="729">
        <v>0</v>
      </c>
      <c r="P26" s="729">
        <v>0</v>
      </c>
      <c r="Q26" s="729">
        <v>0</v>
      </c>
      <c r="R26" s="729">
        <v>0</v>
      </c>
      <c r="S26" s="729">
        <v>946101</v>
      </c>
      <c r="T26" s="729">
        <v>3172356</v>
      </c>
      <c r="U26" s="729">
        <v>302728</v>
      </c>
      <c r="V26" s="729">
        <v>93814</v>
      </c>
      <c r="W26" s="729">
        <v>237881</v>
      </c>
      <c r="X26" s="729">
        <v>282890</v>
      </c>
      <c r="Y26" s="729">
        <v>302975</v>
      </c>
      <c r="Z26" s="729">
        <v>1154874</v>
      </c>
      <c r="AA26" s="729">
        <v>405597</v>
      </c>
      <c r="AB26" s="729">
        <v>42421</v>
      </c>
      <c r="AC26" s="729">
        <v>320035</v>
      </c>
      <c r="AD26" s="729">
        <v>18026</v>
      </c>
      <c r="AE26" s="729">
        <v>6820</v>
      </c>
      <c r="AF26" s="729">
        <v>4295</v>
      </c>
      <c r="AG26" s="674">
        <v>917313</v>
      </c>
      <c r="AH26" s="728"/>
      <c r="AJ26" s="727"/>
      <c r="AK26" s="727"/>
    </row>
    <row r="27" spans="3:37" ht="12.75" hidden="1" customHeight="1" x14ac:dyDescent="0.2">
      <c r="C27" s="303"/>
      <c r="D27" s="24" t="s">
        <v>550</v>
      </c>
      <c r="E27" s="682"/>
      <c r="F27" s="729">
        <v>0</v>
      </c>
      <c r="G27" s="729">
        <v>0</v>
      </c>
      <c r="H27" s="729">
        <v>0</v>
      </c>
      <c r="I27" s="729">
        <v>0</v>
      </c>
      <c r="J27" s="729">
        <v>0</v>
      </c>
      <c r="K27" s="729">
        <v>0</v>
      </c>
      <c r="L27" s="729">
        <v>0</v>
      </c>
      <c r="M27" s="729">
        <v>0</v>
      </c>
      <c r="N27" s="729">
        <v>0</v>
      </c>
      <c r="O27" s="729">
        <v>0</v>
      </c>
      <c r="P27" s="729">
        <v>0</v>
      </c>
      <c r="Q27" s="729">
        <v>0</v>
      </c>
      <c r="R27" s="729">
        <v>0</v>
      </c>
      <c r="S27" s="674">
        <v>0</v>
      </c>
      <c r="T27" s="729">
        <v>0</v>
      </c>
      <c r="U27" s="185">
        <v>0</v>
      </c>
      <c r="V27" s="185">
        <v>0</v>
      </c>
      <c r="W27" s="185">
        <v>0</v>
      </c>
      <c r="X27" s="185">
        <v>0</v>
      </c>
      <c r="Y27" s="185">
        <v>0</v>
      </c>
      <c r="Z27" s="185">
        <v>0</v>
      </c>
      <c r="AA27" s="185">
        <v>0</v>
      </c>
      <c r="AB27" s="185">
        <v>0</v>
      </c>
      <c r="AC27" s="185">
        <v>0</v>
      </c>
      <c r="AD27" s="185">
        <v>0</v>
      </c>
      <c r="AE27" s="185">
        <v>0</v>
      </c>
      <c r="AF27" s="185">
        <v>0</v>
      </c>
      <c r="AG27" s="674">
        <v>0</v>
      </c>
      <c r="AH27" s="728"/>
      <c r="AJ27" s="727"/>
      <c r="AK27" s="727"/>
    </row>
    <row r="28" spans="3:37" ht="12.75" hidden="1" customHeight="1" x14ac:dyDescent="0.2">
      <c r="C28" s="303"/>
      <c r="D28" s="24" t="s">
        <v>551</v>
      </c>
      <c r="E28" s="64" t="s">
        <v>79</v>
      </c>
      <c r="F28" s="729">
        <v>0</v>
      </c>
      <c r="G28" s="729">
        <v>0</v>
      </c>
      <c r="H28" s="729">
        <v>0</v>
      </c>
      <c r="I28" s="729">
        <v>0</v>
      </c>
      <c r="J28" s="729">
        <v>0</v>
      </c>
      <c r="K28" s="729">
        <v>0</v>
      </c>
      <c r="L28" s="729">
        <v>0</v>
      </c>
      <c r="M28" s="729">
        <v>0</v>
      </c>
      <c r="N28" s="729">
        <v>0</v>
      </c>
      <c r="O28" s="729">
        <v>0</v>
      </c>
      <c r="P28" s="729">
        <v>0</v>
      </c>
      <c r="Q28" s="729">
        <v>0</v>
      </c>
      <c r="R28" s="729">
        <v>0</v>
      </c>
      <c r="S28" s="674">
        <v>0</v>
      </c>
      <c r="T28" s="729">
        <v>0</v>
      </c>
      <c r="U28" s="185">
        <v>0</v>
      </c>
      <c r="V28" s="185">
        <v>0</v>
      </c>
      <c r="W28" s="185">
        <v>0</v>
      </c>
      <c r="X28" s="185">
        <v>0</v>
      </c>
      <c r="Y28" s="185">
        <v>0</v>
      </c>
      <c r="Z28" s="185">
        <v>0</v>
      </c>
      <c r="AA28" s="185">
        <v>0</v>
      </c>
      <c r="AB28" s="185">
        <v>0</v>
      </c>
      <c r="AC28" s="185">
        <v>0</v>
      </c>
      <c r="AD28" s="185">
        <v>0</v>
      </c>
      <c r="AE28" s="185">
        <v>0</v>
      </c>
      <c r="AF28" s="185">
        <v>0</v>
      </c>
      <c r="AG28" s="674">
        <v>0</v>
      </c>
      <c r="AH28" s="728"/>
      <c r="AJ28" s="727"/>
      <c r="AK28" s="727"/>
    </row>
    <row r="29" spans="3:37" ht="12.75" hidden="1" customHeight="1" x14ac:dyDescent="0.2">
      <c r="C29" s="303"/>
      <c r="D29" s="24" t="s">
        <v>552</v>
      </c>
      <c r="E29" s="682"/>
      <c r="F29" s="729">
        <v>0</v>
      </c>
      <c r="G29" s="729">
        <v>0</v>
      </c>
      <c r="H29" s="729">
        <v>0</v>
      </c>
      <c r="I29" s="729">
        <v>0</v>
      </c>
      <c r="J29" s="729">
        <v>0</v>
      </c>
      <c r="K29" s="729">
        <v>0</v>
      </c>
      <c r="L29" s="729">
        <v>0</v>
      </c>
      <c r="M29" s="729">
        <v>0</v>
      </c>
      <c r="N29" s="729">
        <v>0</v>
      </c>
      <c r="O29" s="729">
        <v>0</v>
      </c>
      <c r="P29" s="729">
        <v>0</v>
      </c>
      <c r="Q29" s="729">
        <v>0</v>
      </c>
      <c r="R29" s="729">
        <v>0</v>
      </c>
      <c r="S29" s="674">
        <v>0</v>
      </c>
      <c r="T29" s="729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674">
        <v>0</v>
      </c>
      <c r="AH29" s="728"/>
      <c r="AJ29" s="727"/>
      <c r="AK29" s="727"/>
    </row>
    <row r="30" spans="3:37" ht="12.75" hidden="1" customHeight="1" x14ac:dyDescent="0.2">
      <c r="C30" s="303"/>
      <c r="D30" s="24" t="s">
        <v>553</v>
      </c>
      <c r="E30" s="682"/>
      <c r="F30" s="729">
        <v>0</v>
      </c>
      <c r="G30" s="729">
        <v>0</v>
      </c>
      <c r="H30" s="729">
        <v>0</v>
      </c>
      <c r="I30" s="729">
        <v>0</v>
      </c>
      <c r="J30" s="729">
        <v>0</v>
      </c>
      <c r="K30" s="729">
        <v>0</v>
      </c>
      <c r="L30" s="729">
        <v>0</v>
      </c>
      <c r="M30" s="729">
        <v>0</v>
      </c>
      <c r="N30" s="729">
        <v>0</v>
      </c>
      <c r="O30" s="729">
        <v>0</v>
      </c>
      <c r="P30" s="729">
        <v>0</v>
      </c>
      <c r="Q30" s="729">
        <v>0</v>
      </c>
      <c r="R30" s="729">
        <v>0</v>
      </c>
      <c r="S30" s="674">
        <v>0</v>
      </c>
      <c r="T30" s="729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0</v>
      </c>
      <c r="AC30" s="185">
        <v>0</v>
      </c>
      <c r="AD30" s="185">
        <v>0</v>
      </c>
      <c r="AE30" s="185">
        <v>0</v>
      </c>
      <c r="AF30" s="185">
        <v>0</v>
      </c>
      <c r="AG30" s="674">
        <v>0</v>
      </c>
      <c r="AH30" s="728"/>
      <c r="AJ30" s="727"/>
      <c r="AK30" s="727"/>
    </row>
    <row r="31" spans="3:37" ht="12.75" hidden="1" customHeight="1" x14ac:dyDescent="0.2">
      <c r="C31" s="303"/>
      <c r="D31" s="24" t="s">
        <v>554</v>
      </c>
      <c r="E31" s="682"/>
      <c r="F31" s="729">
        <v>0</v>
      </c>
      <c r="G31" s="729">
        <v>0</v>
      </c>
      <c r="H31" s="729">
        <v>0</v>
      </c>
      <c r="I31" s="729">
        <v>0</v>
      </c>
      <c r="J31" s="729">
        <v>0</v>
      </c>
      <c r="K31" s="729">
        <v>0</v>
      </c>
      <c r="L31" s="729">
        <v>0</v>
      </c>
      <c r="M31" s="729">
        <v>0</v>
      </c>
      <c r="N31" s="729">
        <v>0</v>
      </c>
      <c r="O31" s="729">
        <v>0</v>
      </c>
      <c r="P31" s="729">
        <v>0</v>
      </c>
      <c r="Q31" s="729">
        <v>0</v>
      </c>
      <c r="R31" s="729">
        <v>0</v>
      </c>
      <c r="S31" s="674">
        <v>0</v>
      </c>
      <c r="T31" s="729">
        <v>0</v>
      </c>
      <c r="U31" s="185">
        <v>0</v>
      </c>
      <c r="V31" s="185">
        <v>0</v>
      </c>
      <c r="W31" s="185">
        <v>0</v>
      </c>
      <c r="X31" s="185">
        <v>0</v>
      </c>
      <c r="Y31" s="185">
        <v>0</v>
      </c>
      <c r="Z31" s="185">
        <v>0</v>
      </c>
      <c r="AA31" s="185">
        <v>0</v>
      </c>
      <c r="AB31" s="185">
        <v>0</v>
      </c>
      <c r="AC31" s="185">
        <v>0</v>
      </c>
      <c r="AD31" s="185">
        <v>0</v>
      </c>
      <c r="AE31" s="185">
        <v>0</v>
      </c>
      <c r="AF31" s="185">
        <v>0</v>
      </c>
      <c r="AG31" s="674">
        <v>0</v>
      </c>
      <c r="AH31" s="728"/>
      <c r="AJ31" s="727"/>
      <c r="AK31" s="727"/>
    </row>
    <row r="32" spans="3:37" ht="12.75" hidden="1" customHeight="1" x14ac:dyDescent="0.2">
      <c r="C32" s="303"/>
      <c r="D32" s="24" t="s">
        <v>555</v>
      </c>
      <c r="E32" s="682"/>
      <c r="F32" s="729">
        <v>0</v>
      </c>
      <c r="G32" s="729">
        <v>0</v>
      </c>
      <c r="H32" s="729">
        <v>0</v>
      </c>
      <c r="I32" s="729">
        <v>0</v>
      </c>
      <c r="J32" s="729">
        <v>0</v>
      </c>
      <c r="K32" s="729">
        <v>0</v>
      </c>
      <c r="L32" s="729">
        <v>0</v>
      </c>
      <c r="M32" s="729">
        <v>0</v>
      </c>
      <c r="N32" s="729">
        <v>0</v>
      </c>
      <c r="O32" s="729">
        <v>0</v>
      </c>
      <c r="P32" s="729">
        <v>0</v>
      </c>
      <c r="Q32" s="729">
        <v>0</v>
      </c>
      <c r="R32" s="729">
        <v>0</v>
      </c>
      <c r="S32" s="674">
        <v>0</v>
      </c>
      <c r="T32" s="729">
        <v>0</v>
      </c>
      <c r="U32" s="185">
        <v>0</v>
      </c>
      <c r="V32" s="185">
        <v>0</v>
      </c>
      <c r="W32" s="185">
        <v>0</v>
      </c>
      <c r="X32" s="185">
        <v>0</v>
      </c>
      <c r="Y32" s="185">
        <v>0</v>
      </c>
      <c r="Z32" s="185">
        <v>0</v>
      </c>
      <c r="AA32" s="185">
        <v>0</v>
      </c>
      <c r="AB32" s="185">
        <v>0</v>
      </c>
      <c r="AC32" s="185">
        <v>0</v>
      </c>
      <c r="AD32" s="185">
        <v>0</v>
      </c>
      <c r="AE32" s="185">
        <v>0</v>
      </c>
      <c r="AF32" s="185">
        <v>0</v>
      </c>
      <c r="AG32" s="674">
        <v>0</v>
      </c>
      <c r="AH32" s="728"/>
      <c r="AJ32" s="727"/>
      <c r="AK32" s="727"/>
    </row>
    <row r="33" spans="3:37" ht="12.75" hidden="1" customHeight="1" x14ac:dyDescent="0.2">
      <c r="C33" s="303"/>
      <c r="D33" s="24" t="s">
        <v>555</v>
      </c>
      <c r="E33" s="682"/>
      <c r="F33" s="729">
        <v>0</v>
      </c>
      <c r="G33" s="729">
        <v>0</v>
      </c>
      <c r="H33" s="729">
        <v>0</v>
      </c>
      <c r="I33" s="729">
        <v>0</v>
      </c>
      <c r="J33" s="729">
        <v>0</v>
      </c>
      <c r="K33" s="729">
        <v>0</v>
      </c>
      <c r="L33" s="729">
        <v>0</v>
      </c>
      <c r="M33" s="729">
        <v>0</v>
      </c>
      <c r="N33" s="729">
        <v>0</v>
      </c>
      <c r="O33" s="729">
        <v>0</v>
      </c>
      <c r="P33" s="729">
        <v>0</v>
      </c>
      <c r="Q33" s="729">
        <v>0</v>
      </c>
      <c r="R33" s="729">
        <v>0</v>
      </c>
      <c r="S33" s="674">
        <v>0</v>
      </c>
      <c r="T33" s="729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674">
        <v>0</v>
      </c>
      <c r="AH33" s="728"/>
      <c r="AJ33" s="727"/>
      <c r="AK33" s="727"/>
    </row>
    <row r="34" spans="3:37" ht="15" hidden="1" customHeight="1" x14ac:dyDescent="0.2">
      <c r="C34" s="303"/>
      <c r="D34" s="24" t="s">
        <v>556</v>
      </c>
      <c r="E34" s="682"/>
      <c r="F34" s="729">
        <v>0</v>
      </c>
      <c r="G34" s="729">
        <v>0</v>
      </c>
      <c r="H34" s="729">
        <v>0</v>
      </c>
      <c r="I34" s="729">
        <v>0</v>
      </c>
      <c r="J34" s="729">
        <v>0</v>
      </c>
      <c r="K34" s="729">
        <v>0</v>
      </c>
      <c r="L34" s="729">
        <v>0</v>
      </c>
      <c r="M34" s="729">
        <v>0</v>
      </c>
      <c r="N34" s="729">
        <v>0</v>
      </c>
      <c r="O34" s="729">
        <v>0</v>
      </c>
      <c r="P34" s="729">
        <v>0</v>
      </c>
      <c r="Q34" s="729">
        <v>0</v>
      </c>
      <c r="R34" s="729">
        <v>0</v>
      </c>
      <c r="S34" s="674">
        <v>0</v>
      </c>
      <c r="T34" s="729">
        <v>0</v>
      </c>
      <c r="U34" s="185">
        <v>0</v>
      </c>
      <c r="V34" s="185">
        <v>0</v>
      </c>
      <c r="W34" s="185">
        <v>0</v>
      </c>
      <c r="X34" s="185">
        <v>0</v>
      </c>
      <c r="Y34" s="185">
        <v>0</v>
      </c>
      <c r="Z34" s="185">
        <v>0</v>
      </c>
      <c r="AA34" s="185">
        <v>0</v>
      </c>
      <c r="AB34" s="185">
        <v>0</v>
      </c>
      <c r="AC34" s="185">
        <v>0</v>
      </c>
      <c r="AD34" s="185">
        <v>0</v>
      </c>
      <c r="AE34" s="185">
        <v>0</v>
      </c>
      <c r="AF34" s="185">
        <v>0</v>
      </c>
      <c r="AG34" s="674">
        <v>0</v>
      </c>
      <c r="AH34" s="728"/>
      <c r="AJ34" s="727"/>
      <c r="AK34" s="727"/>
    </row>
    <row r="35" spans="3:37" ht="12.75" customHeight="1" x14ac:dyDescent="0.2">
      <c r="C35" s="303"/>
      <c r="D35" s="24" t="s">
        <v>557</v>
      </c>
      <c r="E35" s="682"/>
      <c r="F35" s="729">
        <v>0</v>
      </c>
      <c r="G35" s="729">
        <v>0</v>
      </c>
      <c r="H35" s="729">
        <v>0</v>
      </c>
      <c r="I35" s="729">
        <v>0</v>
      </c>
      <c r="J35" s="729">
        <v>0</v>
      </c>
      <c r="K35" s="729">
        <v>0</v>
      </c>
      <c r="L35" s="729">
        <v>0</v>
      </c>
      <c r="M35" s="729">
        <v>0</v>
      </c>
      <c r="N35" s="729">
        <v>0</v>
      </c>
      <c r="O35" s="729">
        <v>0</v>
      </c>
      <c r="P35" s="729">
        <v>0</v>
      </c>
      <c r="Q35" s="729">
        <v>0</v>
      </c>
      <c r="R35" s="729">
        <v>0</v>
      </c>
      <c r="S35" s="674">
        <v>0</v>
      </c>
      <c r="T35" s="729">
        <v>1155</v>
      </c>
      <c r="U35" s="185">
        <v>0</v>
      </c>
      <c r="V35" s="185">
        <v>0</v>
      </c>
      <c r="W35" s="185">
        <v>0</v>
      </c>
      <c r="X35" s="185">
        <v>0</v>
      </c>
      <c r="Y35" s="185">
        <v>0</v>
      </c>
      <c r="Z35" s="185">
        <v>554</v>
      </c>
      <c r="AA35" s="185">
        <v>0</v>
      </c>
      <c r="AB35" s="185">
        <v>-277</v>
      </c>
      <c r="AC35" s="185">
        <v>0</v>
      </c>
      <c r="AD35" s="185">
        <v>0</v>
      </c>
      <c r="AE35" s="185">
        <v>0</v>
      </c>
      <c r="AF35" s="185">
        <v>878</v>
      </c>
      <c r="AG35" s="674">
        <v>0</v>
      </c>
      <c r="AH35" s="728"/>
      <c r="AJ35" s="727"/>
      <c r="AK35" s="727"/>
    </row>
    <row r="36" spans="3:37" hidden="1" x14ac:dyDescent="0.2">
      <c r="C36" s="303"/>
      <c r="D36" s="24" t="s">
        <v>558</v>
      </c>
      <c r="E36" s="682"/>
      <c r="F36" s="729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0</v>
      </c>
      <c r="Q36" s="185">
        <v>0</v>
      </c>
      <c r="R36" s="185">
        <v>0</v>
      </c>
      <c r="S36" s="674">
        <v>0</v>
      </c>
      <c r="T36" s="729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0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674">
        <v>0</v>
      </c>
      <c r="AH36" s="728"/>
      <c r="AJ36" s="727"/>
      <c r="AK36" s="727">
        <v>1316271</v>
      </c>
    </row>
    <row r="37" spans="3:37" hidden="1" x14ac:dyDescent="0.2">
      <c r="C37" s="303"/>
      <c r="D37" s="24" t="s">
        <v>559</v>
      </c>
      <c r="E37" s="682"/>
      <c r="F37" s="729">
        <v>0</v>
      </c>
      <c r="G37" s="185">
        <v>0</v>
      </c>
      <c r="H37" s="185">
        <v>0</v>
      </c>
      <c r="I37" s="185">
        <v>0</v>
      </c>
      <c r="J37" s="185">
        <v>0</v>
      </c>
      <c r="K37" s="185">
        <v>0</v>
      </c>
      <c r="L37" s="185">
        <v>0</v>
      </c>
      <c r="M37" s="185">
        <v>0</v>
      </c>
      <c r="N37" s="185">
        <v>0</v>
      </c>
      <c r="O37" s="185">
        <v>0</v>
      </c>
      <c r="P37" s="185">
        <v>0</v>
      </c>
      <c r="Q37" s="185">
        <v>0</v>
      </c>
      <c r="R37" s="185">
        <v>0</v>
      </c>
      <c r="S37" s="674">
        <v>0</v>
      </c>
      <c r="T37" s="729">
        <v>0</v>
      </c>
      <c r="U37" s="185">
        <v>0</v>
      </c>
      <c r="V37" s="185">
        <v>0</v>
      </c>
      <c r="W37" s="185">
        <v>0</v>
      </c>
      <c r="X37" s="185">
        <v>0</v>
      </c>
      <c r="Y37" s="185">
        <v>0</v>
      </c>
      <c r="Z37" s="185">
        <v>0</v>
      </c>
      <c r="AA37" s="185">
        <v>0</v>
      </c>
      <c r="AB37" s="185">
        <v>0</v>
      </c>
      <c r="AC37" s="185">
        <v>0</v>
      </c>
      <c r="AD37" s="185">
        <v>0</v>
      </c>
      <c r="AE37" s="185">
        <v>0</v>
      </c>
      <c r="AF37" s="185">
        <v>0</v>
      </c>
      <c r="AG37" s="674">
        <v>0</v>
      </c>
      <c r="AH37" s="728"/>
      <c r="AJ37" s="727"/>
      <c r="AK37" s="727"/>
    </row>
    <row r="38" spans="3:37" hidden="1" x14ac:dyDescent="0.2">
      <c r="C38" s="303"/>
      <c r="D38" s="24" t="s">
        <v>560</v>
      </c>
      <c r="E38" s="682"/>
      <c r="F38" s="185">
        <v>0</v>
      </c>
      <c r="G38" s="185">
        <v>0</v>
      </c>
      <c r="H38" s="185">
        <v>0</v>
      </c>
      <c r="I38" s="185">
        <v>0</v>
      </c>
      <c r="J38" s="185">
        <v>0</v>
      </c>
      <c r="K38" s="185"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5">
        <v>0</v>
      </c>
      <c r="R38" s="185">
        <v>0</v>
      </c>
      <c r="S38" s="674">
        <v>0</v>
      </c>
      <c r="T38" s="185">
        <v>0</v>
      </c>
      <c r="U38" s="185">
        <v>0</v>
      </c>
      <c r="V38" s="185">
        <v>0</v>
      </c>
      <c r="W38" s="185">
        <v>0</v>
      </c>
      <c r="X38" s="185">
        <v>0</v>
      </c>
      <c r="Y38" s="185">
        <v>0</v>
      </c>
      <c r="Z38" s="185">
        <v>0</v>
      </c>
      <c r="AA38" s="185">
        <v>0</v>
      </c>
      <c r="AB38" s="185">
        <v>0</v>
      </c>
      <c r="AC38" s="185">
        <v>0</v>
      </c>
      <c r="AD38" s="185">
        <v>0</v>
      </c>
      <c r="AE38" s="185">
        <v>0</v>
      </c>
      <c r="AF38" s="185">
        <v>0</v>
      </c>
      <c r="AG38" s="674">
        <v>0</v>
      </c>
      <c r="AH38" s="728"/>
      <c r="AJ38" s="727"/>
      <c r="AK38" s="727"/>
    </row>
    <row r="39" spans="3:37" ht="12.75" customHeight="1" x14ac:dyDescent="0.2">
      <c r="C39" s="303"/>
      <c r="D39" s="24"/>
      <c r="E39" s="64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674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674"/>
      <c r="AH39" s="728"/>
      <c r="AJ39" s="727"/>
      <c r="AK39" s="727"/>
    </row>
    <row r="40" spans="3:37" x14ac:dyDescent="0.2">
      <c r="C40" s="303" t="s">
        <v>561</v>
      </c>
      <c r="D40" s="11"/>
      <c r="E40" s="82"/>
      <c r="F40" s="243">
        <v>-56116</v>
      </c>
      <c r="G40" s="243">
        <v>-183362</v>
      </c>
      <c r="H40" s="243">
        <v>-60398</v>
      </c>
      <c r="I40" s="243">
        <v>-19201</v>
      </c>
      <c r="J40" s="243">
        <v>-9</v>
      </c>
      <c r="K40" s="243">
        <v>0</v>
      </c>
      <c r="L40" s="243">
        <v>0</v>
      </c>
      <c r="M40" s="243">
        <v>0</v>
      </c>
      <c r="N40" s="243">
        <v>0</v>
      </c>
      <c r="O40" s="243">
        <v>0</v>
      </c>
      <c r="P40" s="243">
        <v>0</v>
      </c>
      <c r="Q40" s="243">
        <v>0</v>
      </c>
      <c r="R40" s="243">
        <v>0</v>
      </c>
      <c r="S40" s="243">
        <v>-262970</v>
      </c>
      <c r="T40" s="243">
        <v>-2173435</v>
      </c>
      <c r="U40" s="243">
        <v>-568183</v>
      </c>
      <c r="V40" s="243">
        <v>-167688</v>
      </c>
      <c r="W40" s="243">
        <v>-321726</v>
      </c>
      <c r="X40" s="243">
        <v>-123151</v>
      </c>
      <c r="Y40" s="243">
        <v>-177148</v>
      </c>
      <c r="Z40" s="243">
        <v>-92657</v>
      </c>
      <c r="AA40" s="243">
        <v>-146127</v>
      </c>
      <c r="AB40" s="243">
        <v>-103506</v>
      </c>
      <c r="AC40" s="243">
        <v>-110277</v>
      </c>
      <c r="AD40" s="243">
        <v>-66014</v>
      </c>
      <c r="AE40" s="243">
        <v>-66119</v>
      </c>
      <c r="AF40" s="243">
        <v>-230839</v>
      </c>
      <c r="AG40" s="243">
        <v>-1180748</v>
      </c>
      <c r="AH40" s="728"/>
      <c r="AJ40" s="726"/>
      <c r="AK40" s="727"/>
    </row>
    <row r="41" spans="3:37" hidden="1" x14ac:dyDescent="0.2">
      <c r="C41" s="730"/>
      <c r="D41" s="24" t="s">
        <v>562</v>
      </c>
      <c r="E41" s="682"/>
      <c r="F41" s="185">
        <v>0</v>
      </c>
      <c r="G41" s="674">
        <v>0</v>
      </c>
      <c r="H41" s="674">
        <v>0</v>
      </c>
      <c r="I41" s="674">
        <v>0</v>
      </c>
      <c r="J41" s="674">
        <v>0</v>
      </c>
      <c r="K41" s="674">
        <v>0</v>
      </c>
      <c r="L41" s="674">
        <v>0</v>
      </c>
      <c r="M41" s="674">
        <v>0</v>
      </c>
      <c r="N41" s="674">
        <v>0</v>
      </c>
      <c r="O41" s="674">
        <v>0</v>
      </c>
      <c r="P41" s="674">
        <v>0</v>
      </c>
      <c r="Q41" s="674">
        <v>0</v>
      </c>
      <c r="R41" s="674">
        <v>0</v>
      </c>
      <c r="S41" s="674">
        <v>0</v>
      </c>
      <c r="T41" s="185">
        <v>0</v>
      </c>
      <c r="U41" s="674">
        <v>0</v>
      </c>
      <c r="V41" s="674">
        <v>0</v>
      </c>
      <c r="W41" s="674">
        <v>0</v>
      </c>
      <c r="X41" s="674">
        <v>0</v>
      </c>
      <c r="Y41" s="674">
        <v>0</v>
      </c>
      <c r="Z41" s="674">
        <v>0</v>
      </c>
      <c r="AA41" s="674">
        <v>0</v>
      </c>
      <c r="AB41" s="674">
        <v>0</v>
      </c>
      <c r="AC41" s="674">
        <v>0</v>
      </c>
      <c r="AD41" s="674">
        <v>0</v>
      </c>
      <c r="AE41" s="674">
        <v>0</v>
      </c>
      <c r="AF41" s="674">
        <v>0</v>
      </c>
      <c r="AG41" s="674">
        <v>0</v>
      </c>
      <c r="AH41" s="725"/>
      <c r="AJ41" s="727"/>
      <c r="AK41" s="727"/>
    </row>
    <row r="42" spans="3:37" hidden="1" x14ac:dyDescent="0.2">
      <c r="C42" s="730"/>
      <c r="D42" s="24" t="s">
        <v>563</v>
      </c>
      <c r="E42" s="682"/>
      <c r="F42" s="729">
        <v>0</v>
      </c>
      <c r="G42" s="674">
        <v>0</v>
      </c>
      <c r="H42" s="674">
        <v>0</v>
      </c>
      <c r="I42" s="674">
        <v>0</v>
      </c>
      <c r="J42" s="674">
        <v>0</v>
      </c>
      <c r="K42" s="674">
        <v>0</v>
      </c>
      <c r="L42" s="674">
        <v>0</v>
      </c>
      <c r="M42" s="674">
        <v>0</v>
      </c>
      <c r="N42" s="674">
        <v>0</v>
      </c>
      <c r="O42" s="674">
        <v>0</v>
      </c>
      <c r="P42" s="674">
        <v>0</v>
      </c>
      <c r="Q42" s="674">
        <v>0</v>
      </c>
      <c r="R42" s="674">
        <v>0</v>
      </c>
      <c r="S42" s="674">
        <v>0</v>
      </c>
      <c r="T42" s="729">
        <v>0</v>
      </c>
      <c r="U42" s="674">
        <v>0</v>
      </c>
      <c r="V42" s="674">
        <v>0</v>
      </c>
      <c r="W42" s="674">
        <v>0</v>
      </c>
      <c r="X42" s="674">
        <v>0</v>
      </c>
      <c r="Y42" s="674">
        <v>0</v>
      </c>
      <c r="Z42" s="674">
        <v>0</v>
      </c>
      <c r="AA42" s="674">
        <v>0</v>
      </c>
      <c r="AB42" s="674">
        <v>0</v>
      </c>
      <c r="AC42" s="674">
        <v>0</v>
      </c>
      <c r="AD42" s="674">
        <v>0</v>
      </c>
      <c r="AE42" s="674">
        <v>0</v>
      </c>
      <c r="AF42" s="674">
        <v>0</v>
      </c>
      <c r="AG42" s="674">
        <v>0</v>
      </c>
      <c r="AH42" s="725"/>
      <c r="AJ42" s="727"/>
      <c r="AK42" s="727"/>
    </row>
    <row r="43" spans="3:37" x14ac:dyDescent="0.2">
      <c r="C43" s="730"/>
      <c r="D43" s="24" t="s">
        <v>564</v>
      </c>
      <c r="E43" s="82" t="s">
        <v>96</v>
      </c>
      <c r="F43" s="729">
        <v>-56116</v>
      </c>
      <c r="G43" s="674">
        <v>-53695</v>
      </c>
      <c r="H43" s="674">
        <v>0</v>
      </c>
      <c r="I43" s="674">
        <v>0</v>
      </c>
      <c r="J43" s="674">
        <v>0</v>
      </c>
      <c r="K43" s="674">
        <v>0</v>
      </c>
      <c r="L43" s="674">
        <v>0</v>
      </c>
      <c r="M43" s="674">
        <v>0</v>
      </c>
      <c r="N43" s="674">
        <v>0</v>
      </c>
      <c r="O43" s="674">
        <v>0</v>
      </c>
      <c r="P43" s="674">
        <v>0</v>
      </c>
      <c r="Q43" s="674">
        <v>0</v>
      </c>
      <c r="R43" s="674">
        <v>0</v>
      </c>
      <c r="S43" s="674">
        <v>-53695</v>
      </c>
      <c r="T43" s="729">
        <v>-74826</v>
      </c>
      <c r="U43" s="674">
        <v>-74826</v>
      </c>
      <c r="V43" s="674">
        <v>0</v>
      </c>
      <c r="W43" s="674">
        <v>0</v>
      </c>
      <c r="X43" s="674">
        <v>0</v>
      </c>
      <c r="Y43" s="674">
        <v>0</v>
      </c>
      <c r="Z43" s="674">
        <v>0</v>
      </c>
      <c r="AA43" s="674">
        <v>0</v>
      </c>
      <c r="AB43" s="674">
        <v>0</v>
      </c>
      <c r="AC43" s="674">
        <v>0</v>
      </c>
      <c r="AD43" s="674">
        <v>0</v>
      </c>
      <c r="AE43" s="674">
        <v>0</v>
      </c>
      <c r="AF43" s="674">
        <v>0</v>
      </c>
      <c r="AG43" s="674">
        <v>-74826</v>
      </c>
      <c r="AH43" s="725"/>
      <c r="AJ43" s="727"/>
      <c r="AK43" s="727"/>
    </row>
    <row r="44" spans="3:37" ht="12.75" customHeight="1" x14ac:dyDescent="0.2">
      <c r="C44" s="730"/>
      <c r="D44" s="24" t="s">
        <v>565</v>
      </c>
      <c r="E44" s="682"/>
      <c r="F44" s="729">
        <v>0</v>
      </c>
      <c r="G44" s="674">
        <v>-70706</v>
      </c>
      <c r="H44" s="674">
        <v>0</v>
      </c>
      <c r="I44" s="674">
        <v>-18</v>
      </c>
      <c r="J44" s="674">
        <v>0</v>
      </c>
      <c r="K44" s="674">
        <v>0</v>
      </c>
      <c r="L44" s="674">
        <v>0</v>
      </c>
      <c r="M44" s="674">
        <v>0</v>
      </c>
      <c r="N44" s="674">
        <v>0</v>
      </c>
      <c r="O44" s="674">
        <v>0</v>
      </c>
      <c r="P44" s="674">
        <v>0</v>
      </c>
      <c r="Q44" s="674">
        <v>0</v>
      </c>
      <c r="R44" s="674">
        <v>0</v>
      </c>
      <c r="S44" s="674">
        <v>-70724</v>
      </c>
      <c r="T44" s="729">
        <v>-194650</v>
      </c>
      <c r="U44" s="674">
        <v>0</v>
      </c>
      <c r="V44" s="674">
        <v>0</v>
      </c>
      <c r="W44" s="674">
        <v>0</v>
      </c>
      <c r="X44" s="674">
        <v>0</v>
      </c>
      <c r="Y44" s="674">
        <v>0</v>
      </c>
      <c r="Z44" s="674">
        <v>-26</v>
      </c>
      <c r="AA44" s="674">
        <v>-28</v>
      </c>
      <c r="AB44" s="674">
        <v>-4390</v>
      </c>
      <c r="AC44" s="674">
        <v>-130</v>
      </c>
      <c r="AD44" s="674">
        <v>-27</v>
      </c>
      <c r="AE44" s="674">
        <v>-1646</v>
      </c>
      <c r="AF44" s="674">
        <v>-188403</v>
      </c>
      <c r="AG44" s="674">
        <v>0</v>
      </c>
      <c r="AH44" s="725"/>
      <c r="AJ44" s="727"/>
      <c r="AK44" s="727"/>
    </row>
    <row r="45" spans="3:37" x14ac:dyDescent="0.2">
      <c r="C45" s="730"/>
      <c r="D45" s="24" t="s">
        <v>566</v>
      </c>
      <c r="E45" s="682"/>
      <c r="F45" s="729">
        <v>0</v>
      </c>
      <c r="G45" s="674">
        <v>-58894</v>
      </c>
      <c r="H45" s="674">
        <v>-60276</v>
      </c>
      <c r="I45" s="674">
        <v>-19147</v>
      </c>
      <c r="J45" s="674">
        <v>0</v>
      </c>
      <c r="K45" s="674">
        <v>0</v>
      </c>
      <c r="L45" s="674">
        <v>0</v>
      </c>
      <c r="M45" s="674">
        <v>0</v>
      </c>
      <c r="N45" s="674">
        <v>0</v>
      </c>
      <c r="O45" s="674">
        <v>0</v>
      </c>
      <c r="P45" s="674">
        <v>0</v>
      </c>
      <c r="Q45" s="674">
        <v>0</v>
      </c>
      <c r="R45" s="674">
        <v>0</v>
      </c>
      <c r="S45" s="674">
        <v>-138317</v>
      </c>
      <c r="T45" s="729">
        <v>-1903687</v>
      </c>
      <c r="U45" s="674">
        <v>-493352</v>
      </c>
      <c r="V45" s="674">
        <v>-167688</v>
      </c>
      <c r="W45" s="674">
        <v>-321689</v>
      </c>
      <c r="X45" s="674">
        <v>-123142</v>
      </c>
      <c r="Y45" s="674">
        <v>-177146</v>
      </c>
      <c r="Z45" s="674">
        <v>-92631</v>
      </c>
      <c r="AA45" s="674">
        <v>-146088</v>
      </c>
      <c r="AB45" s="674">
        <v>-99056</v>
      </c>
      <c r="AC45" s="674">
        <v>-110140</v>
      </c>
      <c r="AD45" s="674">
        <v>-65987</v>
      </c>
      <c r="AE45" s="674">
        <v>-64449</v>
      </c>
      <c r="AF45" s="674">
        <v>-42319</v>
      </c>
      <c r="AG45" s="674">
        <v>-1105871</v>
      </c>
      <c r="AH45" s="725"/>
      <c r="AJ45" s="727"/>
      <c r="AK45" s="727"/>
    </row>
    <row r="46" spans="3:37" hidden="1" x14ac:dyDescent="0.2">
      <c r="C46" s="730"/>
      <c r="D46" s="24" t="s">
        <v>567</v>
      </c>
      <c r="E46" s="682"/>
      <c r="F46" s="729">
        <v>0</v>
      </c>
      <c r="G46" s="674">
        <v>0</v>
      </c>
      <c r="H46" s="674">
        <v>0</v>
      </c>
      <c r="I46" s="674">
        <v>0</v>
      </c>
      <c r="J46" s="674">
        <v>0</v>
      </c>
      <c r="K46" s="674">
        <v>0</v>
      </c>
      <c r="L46" s="674">
        <v>0</v>
      </c>
      <c r="M46" s="674">
        <v>0</v>
      </c>
      <c r="N46" s="674">
        <v>0</v>
      </c>
      <c r="O46" s="674">
        <v>0</v>
      </c>
      <c r="P46" s="674">
        <v>0</v>
      </c>
      <c r="Q46" s="674">
        <v>0</v>
      </c>
      <c r="R46" s="674">
        <v>0</v>
      </c>
      <c r="S46" s="674">
        <v>0</v>
      </c>
      <c r="T46" s="729">
        <v>0</v>
      </c>
      <c r="U46" s="674">
        <v>0</v>
      </c>
      <c r="V46" s="674">
        <v>0</v>
      </c>
      <c r="W46" s="674">
        <v>0</v>
      </c>
      <c r="X46" s="674">
        <v>0</v>
      </c>
      <c r="Y46" s="674">
        <v>0</v>
      </c>
      <c r="Z46" s="674">
        <v>0</v>
      </c>
      <c r="AA46" s="674">
        <v>0</v>
      </c>
      <c r="AB46" s="674">
        <v>0</v>
      </c>
      <c r="AC46" s="674">
        <v>0</v>
      </c>
      <c r="AD46" s="674">
        <v>0</v>
      </c>
      <c r="AE46" s="674">
        <v>0</v>
      </c>
      <c r="AF46" s="674">
        <v>0</v>
      </c>
      <c r="AG46" s="674">
        <v>0</v>
      </c>
      <c r="AH46" s="725"/>
      <c r="AJ46" s="727"/>
      <c r="AK46" s="727"/>
    </row>
    <row r="47" spans="3:37" hidden="1" x14ac:dyDescent="0.2">
      <c r="C47" s="730"/>
      <c r="D47" s="24" t="s">
        <v>568</v>
      </c>
      <c r="E47" s="682"/>
      <c r="F47" s="729">
        <v>0</v>
      </c>
      <c r="G47" s="674">
        <v>0</v>
      </c>
      <c r="H47" s="674">
        <v>0</v>
      </c>
      <c r="I47" s="674">
        <v>0</v>
      </c>
      <c r="J47" s="674">
        <v>0</v>
      </c>
      <c r="K47" s="674">
        <v>0</v>
      </c>
      <c r="L47" s="674">
        <v>0</v>
      </c>
      <c r="M47" s="674">
        <v>0</v>
      </c>
      <c r="N47" s="674">
        <v>0</v>
      </c>
      <c r="O47" s="674">
        <v>0</v>
      </c>
      <c r="P47" s="674">
        <v>0</v>
      </c>
      <c r="Q47" s="674">
        <v>0</v>
      </c>
      <c r="R47" s="674">
        <v>0</v>
      </c>
      <c r="S47" s="674">
        <v>0</v>
      </c>
      <c r="T47" s="729">
        <v>0</v>
      </c>
      <c r="U47" s="674">
        <v>0</v>
      </c>
      <c r="V47" s="674">
        <v>0</v>
      </c>
      <c r="W47" s="674">
        <v>0</v>
      </c>
      <c r="X47" s="674">
        <v>0</v>
      </c>
      <c r="Y47" s="674">
        <v>0</v>
      </c>
      <c r="Z47" s="674">
        <v>0</v>
      </c>
      <c r="AA47" s="674">
        <v>0</v>
      </c>
      <c r="AB47" s="674">
        <v>0</v>
      </c>
      <c r="AC47" s="674">
        <v>0</v>
      </c>
      <c r="AD47" s="674">
        <v>0</v>
      </c>
      <c r="AE47" s="674">
        <v>0</v>
      </c>
      <c r="AF47" s="674">
        <v>0</v>
      </c>
      <c r="AG47" s="674">
        <v>0</v>
      </c>
      <c r="AH47" s="725"/>
      <c r="AJ47" s="727"/>
      <c r="AK47" s="727"/>
    </row>
    <row r="48" spans="3:37" ht="12.75" hidden="1" customHeight="1" x14ac:dyDescent="0.2">
      <c r="C48" s="730"/>
      <c r="D48" s="24" t="s">
        <v>569</v>
      </c>
      <c r="E48" s="64"/>
      <c r="F48" s="185">
        <v>0</v>
      </c>
      <c r="G48" s="674">
        <v>0</v>
      </c>
      <c r="H48" s="674">
        <v>0</v>
      </c>
      <c r="I48" s="674">
        <v>0</v>
      </c>
      <c r="J48" s="674">
        <v>0</v>
      </c>
      <c r="K48" s="674">
        <v>0</v>
      </c>
      <c r="L48" s="674">
        <v>0</v>
      </c>
      <c r="M48" s="674">
        <v>0</v>
      </c>
      <c r="N48" s="674">
        <v>0</v>
      </c>
      <c r="O48" s="674">
        <v>0</v>
      </c>
      <c r="P48" s="674">
        <v>0</v>
      </c>
      <c r="Q48" s="674">
        <v>0</v>
      </c>
      <c r="R48" s="674">
        <v>0</v>
      </c>
      <c r="S48" s="674">
        <v>0</v>
      </c>
      <c r="T48" s="185">
        <v>0</v>
      </c>
      <c r="U48" s="674">
        <v>0</v>
      </c>
      <c r="V48" s="674">
        <v>0</v>
      </c>
      <c r="W48" s="674">
        <v>0</v>
      </c>
      <c r="X48" s="674">
        <v>0</v>
      </c>
      <c r="Y48" s="674">
        <v>0</v>
      </c>
      <c r="Z48" s="674">
        <v>0</v>
      </c>
      <c r="AA48" s="674">
        <v>0</v>
      </c>
      <c r="AB48" s="674">
        <v>0</v>
      </c>
      <c r="AC48" s="674">
        <v>0</v>
      </c>
      <c r="AD48" s="674">
        <v>0</v>
      </c>
      <c r="AE48" s="674">
        <v>0</v>
      </c>
      <c r="AF48" s="674">
        <v>0</v>
      </c>
      <c r="AG48" s="674">
        <v>0</v>
      </c>
      <c r="AH48" s="725"/>
      <c r="AJ48" s="727"/>
      <c r="AK48" s="727"/>
    </row>
    <row r="49" spans="1:38" ht="12.75" customHeight="1" x14ac:dyDescent="0.2">
      <c r="C49" s="730"/>
      <c r="D49" s="24" t="s">
        <v>570</v>
      </c>
      <c r="E49" s="64"/>
      <c r="F49" s="185">
        <v>0</v>
      </c>
      <c r="G49" s="674">
        <v>-67</v>
      </c>
      <c r="H49" s="674">
        <v>-122</v>
      </c>
      <c r="I49" s="674">
        <v>-36</v>
      </c>
      <c r="J49" s="674">
        <v>-9</v>
      </c>
      <c r="K49" s="674">
        <v>0</v>
      </c>
      <c r="L49" s="674">
        <v>0</v>
      </c>
      <c r="M49" s="674">
        <v>0</v>
      </c>
      <c r="N49" s="674">
        <v>0</v>
      </c>
      <c r="O49" s="674">
        <v>0</v>
      </c>
      <c r="P49" s="674">
        <v>0</v>
      </c>
      <c r="Q49" s="674">
        <v>0</v>
      </c>
      <c r="R49" s="674">
        <v>0</v>
      </c>
      <c r="S49" s="674">
        <v>-234</v>
      </c>
      <c r="T49" s="185">
        <v>-272</v>
      </c>
      <c r="U49" s="674">
        <v>-5</v>
      </c>
      <c r="V49" s="674">
        <v>0</v>
      </c>
      <c r="W49" s="674">
        <v>-37</v>
      </c>
      <c r="X49" s="674">
        <v>-9</v>
      </c>
      <c r="Y49" s="674">
        <v>-2</v>
      </c>
      <c r="Z49" s="674">
        <v>0</v>
      </c>
      <c r="AA49" s="674">
        <v>-11</v>
      </c>
      <c r="AB49" s="674">
        <v>-60</v>
      </c>
      <c r="AC49" s="674">
        <v>-7</v>
      </c>
      <c r="AD49" s="674">
        <v>0</v>
      </c>
      <c r="AE49" s="674">
        <v>-24</v>
      </c>
      <c r="AF49" s="674">
        <v>-117</v>
      </c>
      <c r="AG49" s="674">
        <v>-51</v>
      </c>
      <c r="AH49" s="725"/>
      <c r="AJ49" s="727"/>
      <c r="AK49" s="727"/>
    </row>
    <row r="50" spans="1:38" ht="12.75" customHeight="1" x14ac:dyDescent="0.2">
      <c r="C50" s="731"/>
      <c r="D50" s="732"/>
      <c r="E50" s="733"/>
      <c r="F50" s="734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34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2"/>
      <c r="AH50" s="725"/>
      <c r="AJ50" s="727"/>
      <c r="AK50" s="727"/>
    </row>
    <row r="51" spans="1:38" ht="12.75" hidden="1" customHeight="1" x14ac:dyDescent="0.2">
      <c r="C51" s="735" t="s">
        <v>571</v>
      </c>
      <c r="D51" s="732"/>
      <c r="E51" s="699"/>
      <c r="F51" s="736">
        <v>0</v>
      </c>
      <c r="G51" s="701">
        <v>0</v>
      </c>
      <c r="H51" s="701">
        <v>0</v>
      </c>
      <c r="I51" s="701">
        <v>0</v>
      </c>
      <c r="J51" s="701">
        <v>0</v>
      </c>
      <c r="K51" s="701">
        <v>0</v>
      </c>
      <c r="L51" s="701">
        <v>0</v>
      </c>
      <c r="M51" s="701">
        <v>0</v>
      </c>
      <c r="N51" s="701">
        <v>0</v>
      </c>
      <c r="O51" s="701">
        <v>0</v>
      </c>
      <c r="P51" s="701">
        <v>0</v>
      </c>
      <c r="Q51" s="701">
        <v>0</v>
      </c>
      <c r="R51" s="701">
        <v>0</v>
      </c>
      <c r="S51" s="701">
        <v>0</v>
      </c>
      <c r="T51" s="734">
        <v>0</v>
      </c>
      <c r="U51" s="701">
        <v>0</v>
      </c>
      <c r="V51" s="701">
        <v>0</v>
      </c>
      <c r="W51" s="701">
        <v>0</v>
      </c>
      <c r="X51" s="701">
        <v>0</v>
      </c>
      <c r="Y51" s="701">
        <v>0</v>
      </c>
      <c r="Z51" s="701">
        <v>0</v>
      </c>
      <c r="AA51" s="701">
        <v>0</v>
      </c>
      <c r="AB51" s="701">
        <v>0</v>
      </c>
      <c r="AC51" s="701">
        <v>0</v>
      </c>
      <c r="AD51" s="701">
        <v>0</v>
      </c>
      <c r="AE51" s="701">
        <v>0</v>
      </c>
      <c r="AF51" s="701">
        <v>0</v>
      </c>
      <c r="AG51" s="702">
        <v>0</v>
      </c>
      <c r="AH51" s="725"/>
      <c r="AJ51" s="727"/>
      <c r="AK51" s="727"/>
    </row>
    <row r="52" spans="1:38" s="738" customFormat="1" ht="15" customHeight="1" x14ac:dyDescent="0.2">
      <c r="A52" s="721"/>
      <c r="B52" s="721"/>
      <c r="C52" s="74" t="s">
        <v>572</v>
      </c>
      <c r="D52" s="74"/>
      <c r="E52" s="56"/>
      <c r="F52" s="53"/>
      <c r="G52" s="53"/>
      <c r="H52" s="53"/>
      <c r="I52" s="53"/>
      <c r="J52" s="53"/>
      <c r="K52" s="53"/>
      <c r="L52" s="53"/>
      <c r="M52" s="720"/>
      <c r="N52" s="720"/>
      <c r="O52" s="720"/>
      <c r="P52" s="720"/>
      <c r="Q52" s="720"/>
      <c r="R52" s="720"/>
      <c r="S52" s="720"/>
      <c r="T52" s="53"/>
      <c r="U52" s="53"/>
      <c r="V52" s="53"/>
      <c r="W52" s="53"/>
      <c r="X52" s="53"/>
      <c r="Y52" s="53"/>
      <c r="Z52" s="53"/>
      <c r="AA52" s="720"/>
      <c r="AB52" s="720"/>
      <c r="AC52" s="720"/>
      <c r="AD52" s="720"/>
      <c r="AE52" s="720"/>
      <c r="AF52" s="720"/>
      <c r="AG52" s="720"/>
      <c r="AH52" s="737"/>
    </row>
    <row r="53" spans="1:38" x14ac:dyDescent="0.2">
      <c r="C53" s="74" t="s">
        <v>573</v>
      </c>
      <c r="D53" s="74"/>
      <c r="E53" s="64"/>
      <c r="F53" s="24"/>
      <c r="G53" s="24"/>
      <c r="H53" s="147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147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737"/>
      <c r="AJ53" s="727"/>
      <c r="AL53" s="727"/>
    </row>
    <row r="54" spans="1:38" x14ac:dyDescent="0.2">
      <c r="C54" s="74"/>
      <c r="D54" s="24"/>
      <c r="E54" s="64"/>
      <c r="F54" s="24"/>
      <c r="G54" s="24"/>
      <c r="H54" s="147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655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737"/>
      <c r="AJ54" s="727"/>
      <c r="AL54" s="727"/>
    </row>
    <row r="55" spans="1:38" x14ac:dyDescent="0.2">
      <c r="C55" s="24"/>
      <c r="E55" s="24"/>
      <c r="F55" s="24"/>
      <c r="G55" s="24"/>
      <c r="H55" s="147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L55" s="726"/>
    </row>
    <row r="56" spans="1:38" ht="12.75" hidden="1" customHeight="1" x14ac:dyDescent="0.2">
      <c r="C56" s="721" t="s">
        <v>574</v>
      </c>
      <c r="H56" s="727"/>
    </row>
    <row r="57" spans="1:38" ht="12.75" hidden="1" customHeight="1" x14ac:dyDescent="0.2">
      <c r="C57" s="721" t="s">
        <v>575</v>
      </c>
      <c r="H57" s="727"/>
    </row>
    <row r="58" spans="1:38" ht="12.75" hidden="1" customHeight="1" x14ac:dyDescent="0.2">
      <c r="C58" s="721" t="s">
        <v>576</v>
      </c>
      <c r="H58" s="727"/>
    </row>
    <row r="59" spans="1:38" ht="12.75" hidden="1" customHeight="1" x14ac:dyDescent="0.2">
      <c r="C59" s="721" t="s">
        <v>577</v>
      </c>
      <c r="H59" s="727"/>
    </row>
    <row r="60" spans="1:38" ht="12.75" hidden="1" customHeight="1" x14ac:dyDescent="0.2">
      <c r="C60" s="721" t="s">
        <v>578</v>
      </c>
    </row>
    <row r="61" spans="1:38" ht="12.75" hidden="1" customHeight="1" x14ac:dyDescent="0.2">
      <c r="C61" s="721" t="s">
        <v>579</v>
      </c>
    </row>
    <row r="62" spans="1:38" ht="12.75" hidden="1" customHeight="1" x14ac:dyDescent="0.2">
      <c r="C62" s="721" t="s">
        <v>580</v>
      </c>
    </row>
    <row r="63" spans="1:38" hidden="1" x14ac:dyDescent="0.2">
      <c r="D63" s="739"/>
      <c r="M63" s="727"/>
      <c r="AH63" s="737"/>
    </row>
    <row r="64" spans="1:38" hidden="1" x14ac:dyDescent="0.2">
      <c r="T64" s="727"/>
      <c r="AH64" s="737"/>
    </row>
    <row r="65" spans="3:33" hidden="1" x14ac:dyDescent="0.2">
      <c r="C65" s="740"/>
      <c r="D65" s="740"/>
      <c r="E65" s="741"/>
      <c r="F65" s="741"/>
    </row>
    <row r="66" spans="3:33" hidden="1" x14ac:dyDescent="0.2">
      <c r="F66" s="727"/>
    </row>
    <row r="67" spans="3:33" hidden="1" x14ac:dyDescent="0.2">
      <c r="T67" s="742">
        <v>9603525</v>
      </c>
    </row>
    <row r="68" spans="3:33" hidden="1" x14ac:dyDescent="0.2">
      <c r="T68" s="742">
        <v>8656597</v>
      </c>
    </row>
    <row r="69" spans="3:33" hidden="1" x14ac:dyDescent="0.2">
      <c r="T69" s="742"/>
    </row>
    <row r="70" spans="3:33" hidden="1" x14ac:dyDescent="0.2">
      <c r="T70" s="742">
        <v>3335838</v>
      </c>
    </row>
    <row r="71" spans="3:33" hidden="1" x14ac:dyDescent="0.2">
      <c r="T71" s="742">
        <v>3335838</v>
      </c>
    </row>
    <row r="72" spans="3:33" hidden="1" x14ac:dyDescent="0.2">
      <c r="T72" s="742"/>
    </row>
    <row r="73" spans="3:33" s="743" customFormat="1" x14ac:dyDescent="0.2">
      <c r="E73" s="742"/>
      <c r="F73" s="742"/>
      <c r="G73" s="744"/>
      <c r="H73" s="744"/>
      <c r="I73" s="744"/>
      <c r="J73" s="744"/>
      <c r="K73" s="744"/>
      <c r="L73" s="744"/>
      <c r="M73" s="745"/>
      <c r="N73" s="746"/>
      <c r="O73" s="744"/>
      <c r="P73" s="744"/>
      <c r="Q73" s="744"/>
      <c r="R73" s="744"/>
      <c r="S73" s="747"/>
      <c r="T73" s="742"/>
      <c r="U73" s="742"/>
      <c r="V73" s="742"/>
      <c r="W73" s="742"/>
      <c r="X73" s="742"/>
      <c r="Y73" s="742"/>
      <c r="Z73" s="742"/>
      <c r="AA73" s="742"/>
      <c r="AB73" s="742"/>
      <c r="AC73" s="742"/>
      <c r="AD73" s="742"/>
      <c r="AE73" s="742"/>
      <c r="AF73" s="742"/>
      <c r="AG73" s="742"/>
    </row>
    <row r="74" spans="3:33" s="743" customFormat="1" x14ac:dyDescent="0.2">
      <c r="E74" s="742"/>
      <c r="F74" s="742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7"/>
      <c r="T74" s="742"/>
      <c r="U74" s="742"/>
      <c r="V74" s="742"/>
      <c r="W74" s="742"/>
      <c r="X74" s="742"/>
      <c r="Y74" s="742"/>
      <c r="Z74" s="742"/>
      <c r="AA74" s="742"/>
      <c r="AB74" s="742"/>
      <c r="AC74" s="742"/>
      <c r="AD74" s="742"/>
      <c r="AE74" s="742"/>
      <c r="AF74" s="742"/>
      <c r="AG74" s="742"/>
    </row>
    <row r="75" spans="3:33" s="743" customFormat="1" x14ac:dyDescent="0.2">
      <c r="E75" s="742"/>
      <c r="F75" s="742"/>
      <c r="G75" s="742"/>
      <c r="H75" s="742"/>
      <c r="I75" s="742"/>
      <c r="J75" s="742"/>
      <c r="K75" s="742"/>
      <c r="L75" s="742"/>
      <c r="M75" s="742"/>
      <c r="N75" s="742"/>
      <c r="O75" s="742"/>
      <c r="P75" s="742"/>
      <c r="Q75" s="742"/>
      <c r="R75" s="742"/>
      <c r="S75" s="747"/>
      <c r="T75" s="742"/>
      <c r="U75" s="742"/>
      <c r="V75" s="742"/>
      <c r="W75" s="742"/>
      <c r="X75" s="742"/>
      <c r="Y75" s="742"/>
      <c r="Z75" s="742"/>
      <c r="AA75" s="742"/>
      <c r="AB75" s="742"/>
      <c r="AC75" s="742"/>
      <c r="AD75" s="742"/>
      <c r="AE75" s="742"/>
      <c r="AF75" s="742"/>
      <c r="AG75" s="742"/>
    </row>
    <row r="76" spans="3:33" s="743" customFormat="1" x14ac:dyDescent="0.2">
      <c r="E76" s="742"/>
      <c r="F76" s="721"/>
      <c r="G76" s="745"/>
      <c r="H76" s="745"/>
      <c r="I76" s="745"/>
      <c r="J76" s="745"/>
      <c r="K76" s="745"/>
      <c r="L76" s="745"/>
      <c r="M76" s="745"/>
      <c r="N76" s="745"/>
      <c r="O76" s="745"/>
      <c r="P76" s="742"/>
      <c r="Q76" s="742"/>
      <c r="R76" s="742"/>
      <c r="S76" s="748"/>
      <c r="T76" s="742"/>
      <c r="U76" s="742"/>
      <c r="V76" s="742"/>
      <c r="W76" s="742"/>
      <c r="X76" s="742"/>
      <c r="Y76" s="742"/>
      <c r="Z76" s="742"/>
      <c r="AA76" s="742"/>
      <c r="AB76" s="742"/>
      <c r="AC76" s="742"/>
      <c r="AD76" s="742"/>
      <c r="AE76" s="742"/>
      <c r="AF76" s="742"/>
      <c r="AG76" s="742"/>
    </row>
    <row r="77" spans="3:33" ht="15.75" customHeight="1" x14ac:dyDescent="0.2">
      <c r="G77" s="744"/>
      <c r="H77" s="744"/>
      <c r="I77" s="744"/>
      <c r="J77" s="744"/>
      <c r="K77" s="744"/>
      <c r="L77" s="744"/>
      <c r="M77" s="744"/>
      <c r="N77" s="744"/>
      <c r="O77" s="744"/>
      <c r="S77" s="747"/>
      <c r="T77" s="742"/>
    </row>
    <row r="78" spans="3:33" x14ac:dyDescent="0.2">
      <c r="S78" s="747"/>
      <c r="T78" s="742"/>
    </row>
    <row r="79" spans="3:33" x14ac:dyDescent="0.2">
      <c r="G79" s="727"/>
      <c r="H79" s="727"/>
      <c r="I79" s="727"/>
      <c r="J79" s="727"/>
      <c r="K79" s="727"/>
      <c r="L79" s="727"/>
      <c r="M79" s="727"/>
      <c r="N79" s="727"/>
      <c r="O79" s="727"/>
      <c r="S79" s="747"/>
      <c r="T79" s="742"/>
    </row>
    <row r="80" spans="3:33" x14ac:dyDescent="0.2"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47"/>
      <c r="T80" s="742"/>
    </row>
    <row r="81" spans="7:20" x14ac:dyDescent="0.2">
      <c r="G81" s="727"/>
      <c r="H81" s="727"/>
      <c r="I81" s="727"/>
      <c r="J81" s="727"/>
      <c r="K81" s="727"/>
      <c r="L81" s="727"/>
      <c r="M81" s="727"/>
      <c r="N81" s="727"/>
      <c r="O81" s="727"/>
      <c r="P81" s="727"/>
      <c r="Q81" s="727"/>
      <c r="R81" s="727"/>
      <c r="S81" s="727"/>
      <c r="T81" s="742"/>
    </row>
    <row r="82" spans="7:20" x14ac:dyDescent="0.2">
      <c r="G82" s="727"/>
      <c r="H82" s="727"/>
      <c r="I82" s="727"/>
      <c r="J82" s="727"/>
      <c r="K82" s="727"/>
      <c r="L82" s="727"/>
      <c r="M82" s="727"/>
      <c r="N82" s="727"/>
      <c r="O82" s="727"/>
      <c r="P82" s="727"/>
      <c r="Q82" s="727"/>
      <c r="R82" s="727"/>
      <c r="S82" s="727"/>
      <c r="T82" s="742"/>
    </row>
    <row r="83" spans="7:20" x14ac:dyDescent="0.2">
      <c r="G83" s="727"/>
      <c r="H83" s="727"/>
      <c r="I83" s="727"/>
      <c r="J83" s="727"/>
      <c r="K83" s="727"/>
      <c r="L83" s="727"/>
      <c r="M83" s="727"/>
      <c r="N83" s="727"/>
      <c r="O83" s="727"/>
      <c r="P83" s="727"/>
      <c r="Q83" s="727"/>
      <c r="R83" s="727"/>
      <c r="S83" s="727"/>
      <c r="T83" s="742"/>
    </row>
    <row r="84" spans="7:20" x14ac:dyDescent="0.2">
      <c r="G84" s="727"/>
      <c r="H84" s="727"/>
      <c r="I84" s="727"/>
      <c r="J84" s="727"/>
      <c r="K84" s="727"/>
      <c r="L84" s="727"/>
      <c r="M84" s="727"/>
      <c r="N84" s="727"/>
      <c r="O84" s="727"/>
      <c r="P84" s="727"/>
      <c r="Q84" s="727"/>
      <c r="R84" s="727"/>
      <c r="S84" s="727"/>
      <c r="T84" s="742"/>
    </row>
    <row r="85" spans="7:20" x14ac:dyDescent="0.2">
      <c r="G85" s="727"/>
      <c r="H85" s="727"/>
      <c r="I85" s="727"/>
      <c r="J85" s="727"/>
      <c r="K85" s="727"/>
      <c r="L85" s="727"/>
      <c r="M85" s="727"/>
      <c r="N85" s="727"/>
      <c r="O85" s="727"/>
      <c r="P85" s="727"/>
      <c r="Q85" s="727"/>
      <c r="R85" s="727"/>
      <c r="S85" s="727"/>
      <c r="T85" s="742"/>
    </row>
    <row r="86" spans="7:20" x14ac:dyDescent="0.2"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42"/>
    </row>
    <row r="87" spans="7:20" x14ac:dyDescent="0.2"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42"/>
    </row>
    <row r="88" spans="7:20" x14ac:dyDescent="0.2"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42"/>
    </row>
    <row r="89" spans="7:20" x14ac:dyDescent="0.2"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42"/>
    </row>
    <row r="90" spans="7:20" x14ac:dyDescent="0.2"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42"/>
    </row>
    <row r="91" spans="7:20" x14ac:dyDescent="0.2"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42"/>
    </row>
    <row r="92" spans="7:20" x14ac:dyDescent="0.2">
      <c r="G92" s="727"/>
      <c r="H92" s="727"/>
      <c r="I92" s="727"/>
      <c r="J92" s="727"/>
      <c r="K92" s="727"/>
      <c r="L92" s="727"/>
      <c r="M92" s="727"/>
      <c r="N92" s="727"/>
      <c r="O92" s="727"/>
      <c r="P92" s="727"/>
      <c r="Q92" s="727"/>
      <c r="R92" s="727"/>
      <c r="S92" s="727"/>
    </row>
    <row r="93" spans="7:20" x14ac:dyDescent="0.2">
      <c r="G93" s="727"/>
      <c r="H93" s="727"/>
      <c r="I93" s="727"/>
      <c r="J93" s="727"/>
      <c r="K93" s="727"/>
      <c r="L93" s="727"/>
      <c r="M93" s="727"/>
      <c r="N93" s="727"/>
      <c r="O93" s="727"/>
      <c r="P93" s="727"/>
      <c r="Q93" s="727"/>
      <c r="R93" s="727"/>
      <c r="S93" s="727"/>
    </row>
    <row r="94" spans="7:20" x14ac:dyDescent="0.2">
      <c r="G94" s="727"/>
      <c r="H94" s="727"/>
      <c r="I94" s="727"/>
      <c r="J94" s="727"/>
      <c r="K94" s="727"/>
      <c r="L94" s="727"/>
      <c r="M94" s="727"/>
      <c r="N94" s="727"/>
      <c r="O94" s="727"/>
      <c r="P94" s="727"/>
      <c r="Q94" s="727"/>
      <c r="R94" s="727"/>
      <c r="S94" s="727"/>
    </row>
    <row r="95" spans="7:20" x14ac:dyDescent="0.2">
      <c r="G95" s="727"/>
      <c r="H95" s="727"/>
      <c r="I95" s="727"/>
      <c r="J95" s="727"/>
      <c r="K95" s="727"/>
      <c r="L95" s="727"/>
      <c r="M95" s="727"/>
      <c r="N95" s="727"/>
      <c r="O95" s="727"/>
      <c r="P95" s="727"/>
      <c r="Q95" s="727"/>
      <c r="R95" s="727"/>
      <c r="S95" s="727"/>
    </row>
    <row r="96" spans="7:20" x14ac:dyDescent="0.2">
      <c r="G96" s="727"/>
      <c r="H96" s="727"/>
      <c r="I96" s="727"/>
      <c r="J96" s="727"/>
      <c r="K96" s="727"/>
      <c r="L96" s="727"/>
      <c r="M96" s="727"/>
      <c r="N96" s="727"/>
      <c r="O96" s="727"/>
      <c r="P96" s="727"/>
      <c r="Q96" s="727"/>
      <c r="R96" s="727"/>
      <c r="S96" s="727"/>
    </row>
    <row r="97" spans="7:19" x14ac:dyDescent="0.2">
      <c r="G97" s="727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</row>
    <row r="98" spans="7:19" x14ac:dyDescent="0.2">
      <c r="G98" s="727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</row>
    <row r="99" spans="7:19" x14ac:dyDescent="0.2">
      <c r="G99" s="727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</row>
    <row r="100" spans="7:19" x14ac:dyDescent="0.2">
      <c r="G100" s="727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</row>
    <row r="101" spans="7:19" x14ac:dyDescent="0.2"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</row>
    <row r="102" spans="7:19" x14ac:dyDescent="0.2"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</row>
    <row r="103" spans="7:19" x14ac:dyDescent="0.2">
      <c r="G103" s="727"/>
      <c r="H103" s="727"/>
      <c r="I103" s="727"/>
      <c r="J103" s="727"/>
      <c r="K103" s="727"/>
      <c r="L103" s="727"/>
      <c r="M103" s="727"/>
      <c r="N103" s="727"/>
      <c r="O103" s="727"/>
      <c r="P103" s="727"/>
      <c r="Q103" s="727"/>
      <c r="R103" s="727"/>
      <c r="S103" s="727"/>
    </row>
    <row r="104" spans="7:19" x14ac:dyDescent="0.2">
      <c r="G104" s="727"/>
      <c r="H104" s="727"/>
      <c r="I104" s="727"/>
      <c r="J104" s="727"/>
      <c r="K104" s="727"/>
      <c r="L104" s="727"/>
      <c r="M104" s="727"/>
      <c r="N104" s="727"/>
      <c r="O104" s="727"/>
      <c r="P104" s="727"/>
      <c r="Q104" s="727"/>
      <c r="R104" s="727"/>
      <c r="S104" s="727"/>
    </row>
    <row r="105" spans="7:19" x14ac:dyDescent="0.2">
      <c r="G105" s="727"/>
      <c r="H105" s="727"/>
      <c r="I105" s="727"/>
      <c r="J105" s="727"/>
      <c r="K105" s="727"/>
      <c r="L105" s="727"/>
      <c r="M105" s="727"/>
      <c r="N105" s="727"/>
      <c r="O105" s="727"/>
      <c r="P105" s="727"/>
      <c r="Q105" s="727"/>
      <c r="R105" s="727"/>
      <c r="S105" s="727"/>
    </row>
    <row r="106" spans="7:19" x14ac:dyDescent="0.2">
      <c r="G106" s="727"/>
      <c r="H106" s="727"/>
      <c r="I106" s="727"/>
      <c r="J106" s="727"/>
      <c r="K106" s="727"/>
      <c r="L106" s="727"/>
      <c r="M106" s="727"/>
      <c r="N106" s="727"/>
      <c r="O106" s="727"/>
      <c r="P106" s="727"/>
      <c r="Q106" s="727"/>
      <c r="R106" s="727"/>
      <c r="S106" s="727"/>
    </row>
    <row r="107" spans="7:19" x14ac:dyDescent="0.2">
      <c r="G107" s="727"/>
      <c r="H107" s="727"/>
      <c r="I107" s="727"/>
      <c r="J107" s="727"/>
      <c r="K107" s="727"/>
      <c r="L107" s="727"/>
      <c r="M107" s="727"/>
      <c r="N107" s="727"/>
      <c r="O107" s="727"/>
      <c r="P107" s="727"/>
      <c r="Q107" s="727"/>
      <c r="R107" s="727"/>
      <c r="S107" s="727"/>
    </row>
    <row r="108" spans="7:19" x14ac:dyDescent="0.2">
      <c r="G108" s="727"/>
      <c r="H108" s="727"/>
      <c r="I108" s="727"/>
      <c r="J108" s="727"/>
      <c r="K108" s="727"/>
      <c r="L108" s="727"/>
      <c r="M108" s="727"/>
      <c r="N108" s="727"/>
      <c r="O108" s="727"/>
      <c r="P108" s="727"/>
      <c r="Q108" s="727"/>
      <c r="R108" s="727"/>
      <c r="S108" s="727"/>
    </row>
    <row r="109" spans="7:19" x14ac:dyDescent="0.2">
      <c r="G109" s="727"/>
      <c r="H109" s="727"/>
      <c r="I109" s="727"/>
      <c r="J109" s="727"/>
      <c r="K109" s="727"/>
      <c r="L109" s="727"/>
      <c r="M109" s="727"/>
      <c r="N109" s="727"/>
      <c r="O109" s="727"/>
      <c r="P109" s="727"/>
      <c r="Q109" s="727"/>
      <c r="R109" s="727"/>
      <c r="S109" s="727"/>
    </row>
    <row r="110" spans="7:19" x14ac:dyDescent="0.2">
      <c r="G110" s="727"/>
      <c r="H110" s="727"/>
      <c r="I110" s="727"/>
      <c r="J110" s="727"/>
      <c r="K110" s="727"/>
      <c r="L110" s="727"/>
      <c r="M110" s="727"/>
      <c r="N110" s="727"/>
      <c r="O110" s="727"/>
      <c r="P110" s="727"/>
      <c r="Q110" s="727"/>
      <c r="R110" s="727"/>
      <c r="S110" s="727"/>
    </row>
    <row r="111" spans="7:19" x14ac:dyDescent="0.2">
      <c r="G111" s="727"/>
      <c r="H111" s="727"/>
      <c r="I111" s="727"/>
      <c r="J111" s="727"/>
      <c r="K111" s="727"/>
      <c r="L111" s="727"/>
      <c r="M111" s="727"/>
      <c r="N111" s="727"/>
      <c r="O111" s="727"/>
      <c r="P111" s="727"/>
      <c r="Q111" s="727"/>
      <c r="R111" s="727"/>
      <c r="S111" s="727"/>
    </row>
    <row r="112" spans="7:19" x14ac:dyDescent="0.2"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</row>
    <row r="113" spans="7:19" x14ac:dyDescent="0.2"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</row>
    <row r="114" spans="7:19" x14ac:dyDescent="0.2">
      <c r="G114" s="727"/>
      <c r="H114" s="727"/>
      <c r="I114" s="727"/>
      <c r="J114" s="727"/>
      <c r="K114" s="727"/>
      <c r="L114" s="727"/>
      <c r="M114" s="727"/>
      <c r="N114" s="727"/>
      <c r="O114" s="727"/>
      <c r="P114" s="727"/>
      <c r="Q114" s="727"/>
      <c r="R114" s="727"/>
      <c r="S114" s="727"/>
    </row>
    <row r="115" spans="7:19" x14ac:dyDescent="0.2">
      <c r="G115" s="727"/>
      <c r="H115" s="727"/>
      <c r="I115" s="727"/>
      <c r="J115" s="727"/>
      <c r="K115" s="727"/>
      <c r="L115" s="727"/>
      <c r="M115" s="727"/>
      <c r="N115" s="727"/>
      <c r="O115" s="727"/>
      <c r="P115" s="727"/>
      <c r="Q115" s="727"/>
      <c r="R115" s="727"/>
      <c r="S115" s="727"/>
    </row>
    <row r="116" spans="7:19" x14ac:dyDescent="0.2">
      <c r="G116" s="727"/>
      <c r="H116" s="727"/>
      <c r="I116" s="727"/>
      <c r="J116" s="727"/>
      <c r="K116" s="727"/>
      <c r="L116" s="727"/>
      <c r="M116" s="727"/>
      <c r="N116" s="727"/>
      <c r="O116" s="727"/>
      <c r="P116" s="727"/>
      <c r="Q116" s="727"/>
      <c r="R116" s="727"/>
      <c r="S116" s="727"/>
    </row>
    <row r="117" spans="7:19" x14ac:dyDescent="0.2">
      <c r="G117" s="727"/>
      <c r="H117" s="727"/>
      <c r="I117" s="727"/>
      <c r="J117" s="727"/>
      <c r="K117" s="727"/>
      <c r="L117" s="727"/>
      <c r="M117" s="727"/>
      <c r="N117" s="727"/>
      <c r="O117" s="727"/>
      <c r="P117" s="727"/>
      <c r="Q117" s="727"/>
      <c r="R117" s="727"/>
      <c r="S117" s="727"/>
    </row>
    <row r="118" spans="7:19" x14ac:dyDescent="0.2">
      <c r="G118" s="727"/>
      <c r="H118" s="727"/>
      <c r="I118" s="727"/>
      <c r="J118" s="727"/>
      <c r="K118" s="727"/>
      <c r="L118" s="727"/>
      <c r="M118" s="727"/>
      <c r="N118" s="727"/>
      <c r="O118" s="727"/>
      <c r="P118" s="727"/>
      <c r="Q118" s="727"/>
      <c r="R118" s="727"/>
      <c r="S118" s="727"/>
    </row>
    <row r="119" spans="7:19" x14ac:dyDescent="0.2">
      <c r="G119" s="727"/>
      <c r="H119" s="727"/>
      <c r="I119" s="727"/>
      <c r="J119" s="727"/>
      <c r="K119" s="727"/>
      <c r="L119" s="727"/>
      <c r="M119" s="727"/>
      <c r="N119" s="727"/>
      <c r="O119" s="727"/>
      <c r="P119" s="727"/>
      <c r="Q119" s="727"/>
      <c r="R119" s="727"/>
      <c r="S119" s="727"/>
    </row>
    <row r="120" spans="7:19" x14ac:dyDescent="0.2">
      <c r="G120" s="727"/>
      <c r="H120" s="727"/>
      <c r="I120" s="727"/>
      <c r="J120" s="727"/>
      <c r="K120" s="727"/>
      <c r="L120" s="727"/>
      <c r="M120" s="727"/>
      <c r="N120" s="727"/>
      <c r="O120" s="727"/>
      <c r="P120" s="727"/>
      <c r="Q120" s="727"/>
      <c r="R120" s="727"/>
      <c r="S120" s="727"/>
    </row>
    <row r="121" spans="7:19" x14ac:dyDescent="0.2">
      <c r="G121" s="727"/>
      <c r="H121" s="727"/>
      <c r="I121" s="727"/>
      <c r="J121" s="727"/>
      <c r="K121" s="727"/>
      <c r="L121" s="727"/>
      <c r="M121" s="727"/>
      <c r="N121" s="727"/>
      <c r="O121" s="727"/>
      <c r="P121" s="727"/>
      <c r="Q121" s="727"/>
      <c r="R121" s="727"/>
      <c r="S121" s="727"/>
    </row>
    <row r="122" spans="7:19" x14ac:dyDescent="0.2">
      <c r="G122" s="727"/>
      <c r="H122" s="727"/>
      <c r="I122" s="727"/>
      <c r="J122" s="727"/>
      <c r="K122" s="727"/>
      <c r="L122" s="727"/>
      <c r="M122" s="727"/>
      <c r="N122" s="727"/>
      <c r="O122" s="727"/>
      <c r="P122" s="727"/>
      <c r="Q122" s="727"/>
      <c r="R122" s="727"/>
      <c r="S122" s="727"/>
    </row>
    <row r="123" spans="7:19" x14ac:dyDescent="0.2"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</row>
    <row r="124" spans="7:19" x14ac:dyDescent="0.2"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</row>
    <row r="125" spans="7:19" x14ac:dyDescent="0.2">
      <c r="G125" s="727"/>
      <c r="H125" s="727"/>
      <c r="I125" s="727"/>
      <c r="J125" s="727"/>
      <c r="K125" s="727"/>
      <c r="L125" s="727"/>
      <c r="M125" s="727"/>
      <c r="N125" s="727"/>
      <c r="O125" s="727"/>
      <c r="P125" s="727"/>
      <c r="Q125" s="727"/>
      <c r="R125" s="727"/>
      <c r="S125" s="727"/>
    </row>
    <row r="126" spans="7:19" x14ac:dyDescent="0.2">
      <c r="G126" s="727"/>
      <c r="H126" s="727"/>
      <c r="I126" s="727"/>
      <c r="J126" s="727"/>
      <c r="K126" s="727"/>
      <c r="L126" s="727"/>
      <c r="M126" s="727"/>
      <c r="N126" s="727"/>
      <c r="O126" s="727"/>
      <c r="P126" s="727"/>
      <c r="Q126" s="727"/>
      <c r="R126" s="727"/>
      <c r="S126" s="727"/>
    </row>
    <row r="127" spans="7:19" x14ac:dyDescent="0.2">
      <c r="S127" s="727"/>
    </row>
    <row r="128" spans="7:19" x14ac:dyDescent="0.2">
      <c r="S128" s="727"/>
    </row>
    <row r="129" spans="19:19" x14ac:dyDescent="0.2">
      <c r="S129" s="727"/>
    </row>
    <row r="130" spans="19:19" x14ac:dyDescent="0.2">
      <c r="S130" s="727"/>
    </row>
    <row r="131" spans="19:19" x14ac:dyDescent="0.2">
      <c r="S131" s="727"/>
    </row>
    <row r="132" spans="19:19" x14ac:dyDescent="0.2">
      <c r="S132" s="727"/>
    </row>
    <row r="133" spans="19:19" x14ac:dyDescent="0.2">
      <c r="S133" s="727"/>
    </row>
    <row r="134" spans="19:19" x14ac:dyDescent="0.2">
      <c r="S134" s="727"/>
    </row>
    <row r="135" spans="19:19" x14ac:dyDescent="0.2">
      <c r="S135" s="727"/>
    </row>
    <row r="136" spans="19:19" x14ac:dyDescent="0.2">
      <c r="S136" s="727"/>
    </row>
    <row r="137" spans="19:19" x14ac:dyDescent="0.2">
      <c r="S137" s="727"/>
    </row>
    <row r="138" spans="19:19" x14ac:dyDescent="0.2">
      <c r="S138" s="727"/>
    </row>
    <row r="139" spans="19:19" x14ac:dyDescent="0.2">
      <c r="S139" s="727"/>
    </row>
    <row r="140" spans="19:19" x14ac:dyDescent="0.2">
      <c r="S140" s="727"/>
    </row>
    <row r="141" spans="19:19" x14ac:dyDescent="0.2">
      <c r="S141" s="727"/>
    </row>
    <row r="142" spans="19:19" x14ac:dyDescent="0.2">
      <c r="S142" s="727"/>
    </row>
    <row r="143" spans="19:19" x14ac:dyDescent="0.2">
      <c r="S143" s="727"/>
    </row>
    <row r="144" spans="19:19" x14ac:dyDescent="0.2">
      <c r="S144" s="727"/>
    </row>
    <row r="145" spans="19:19" x14ac:dyDescent="0.2">
      <c r="S145" s="727"/>
    </row>
    <row r="146" spans="19:19" x14ac:dyDescent="0.2">
      <c r="S146" s="727"/>
    </row>
    <row r="147" spans="19:19" x14ac:dyDescent="0.2">
      <c r="S147" s="727"/>
    </row>
    <row r="148" spans="19:19" x14ac:dyDescent="0.2">
      <c r="S148" s="727"/>
    </row>
    <row r="149" spans="19:19" x14ac:dyDescent="0.2">
      <c r="S149" s="727"/>
    </row>
    <row r="150" spans="19:19" x14ac:dyDescent="0.2">
      <c r="S150" s="727"/>
    </row>
    <row r="151" spans="19:19" x14ac:dyDescent="0.2">
      <c r="S151" s="727"/>
    </row>
    <row r="152" spans="19:19" x14ac:dyDescent="0.2">
      <c r="S152" s="727"/>
    </row>
    <row r="153" spans="19:19" x14ac:dyDescent="0.2">
      <c r="S153" s="727"/>
    </row>
    <row r="154" spans="19:19" x14ac:dyDescent="0.2">
      <c r="S154" s="727"/>
    </row>
    <row r="155" spans="19:19" x14ac:dyDescent="0.2">
      <c r="S155" s="727"/>
    </row>
    <row r="156" spans="19:19" x14ac:dyDescent="0.2">
      <c r="S156" s="727"/>
    </row>
    <row r="157" spans="19:19" x14ac:dyDescent="0.2">
      <c r="S157" s="727"/>
    </row>
    <row r="158" spans="19:19" x14ac:dyDescent="0.2">
      <c r="S158" s="727"/>
    </row>
    <row r="159" spans="19:19" x14ac:dyDescent="0.2">
      <c r="S159" s="727"/>
    </row>
    <row r="160" spans="19:19" x14ac:dyDescent="0.2">
      <c r="S160" s="727"/>
    </row>
    <row r="161" spans="19:19" x14ac:dyDescent="0.2">
      <c r="S161" s="727"/>
    </row>
    <row r="162" spans="19:19" x14ac:dyDescent="0.2">
      <c r="S162" s="727"/>
    </row>
    <row r="163" spans="19:19" x14ac:dyDescent="0.2">
      <c r="S163" s="727"/>
    </row>
    <row r="164" spans="19:19" x14ac:dyDescent="0.2">
      <c r="S164" s="727"/>
    </row>
    <row r="165" spans="19:19" x14ac:dyDescent="0.2">
      <c r="S165" s="727"/>
    </row>
    <row r="166" spans="19:19" x14ac:dyDescent="0.2">
      <c r="S166" s="727"/>
    </row>
    <row r="167" spans="19:19" x14ac:dyDescent="0.2">
      <c r="S167" s="727"/>
    </row>
    <row r="168" spans="19:19" x14ac:dyDescent="0.2">
      <c r="S168" s="727"/>
    </row>
    <row r="169" spans="19:19" x14ac:dyDescent="0.2">
      <c r="S169" s="727"/>
    </row>
    <row r="170" spans="19:19" x14ac:dyDescent="0.2">
      <c r="S170" s="727"/>
    </row>
    <row r="171" spans="19:19" x14ac:dyDescent="0.2">
      <c r="S171" s="727"/>
    </row>
    <row r="172" spans="19:19" x14ac:dyDescent="0.2">
      <c r="S172" s="727"/>
    </row>
    <row r="173" spans="19:19" x14ac:dyDescent="0.2">
      <c r="S173" s="727"/>
    </row>
    <row r="174" spans="19:19" x14ac:dyDescent="0.2">
      <c r="S174" s="727"/>
    </row>
    <row r="175" spans="19:19" x14ac:dyDescent="0.2">
      <c r="S175" s="727"/>
    </row>
    <row r="176" spans="19:19" x14ac:dyDescent="0.2">
      <c r="S176" s="727"/>
    </row>
    <row r="177" spans="19:19" x14ac:dyDescent="0.2">
      <c r="S177" s="727"/>
    </row>
    <row r="178" spans="19:19" x14ac:dyDescent="0.2">
      <c r="S178" s="727"/>
    </row>
    <row r="179" spans="19:19" x14ac:dyDescent="0.2">
      <c r="S179" s="727"/>
    </row>
    <row r="180" spans="19:19" x14ac:dyDescent="0.2">
      <c r="S180" s="727"/>
    </row>
    <row r="181" spans="19:19" x14ac:dyDescent="0.2">
      <c r="S181" s="727"/>
    </row>
    <row r="182" spans="19:19" x14ac:dyDescent="0.2">
      <c r="S182" s="727"/>
    </row>
    <row r="183" spans="19:19" x14ac:dyDescent="0.2">
      <c r="S183" s="727"/>
    </row>
    <row r="184" spans="19:19" x14ac:dyDescent="0.2">
      <c r="S184" s="727"/>
    </row>
    <row r="185" spans="19:19" x14ac:dyDescent="0.2">
      <c r="S185" s="727"/>
    </row>
    <row r="186" spans="19:19" x14ac:dyDescent="0.2">
      <c r="S186" s="727"/>
    </row>
    <row r="187" spans="19:19" x14ac:dyDescent="0.2">
      <c r="S187" s="727"/>
    </row>
    <row r="188" spans="19:19" x14ac:dyDescent="0.2">
      <c r="S188" s="727"/>
    </row>
    <row r="189" spans="19:19" x14ac:dyDescent="0.2">
      <c r="S189" s="727"/>
    </row>
    <row r="190" spans="19:19" x14ac:dyDescent="0.2">
      <c r="S190" s="727"/>
    </row>
    <row r="191" spans="19:19" x14ac:dyDescent="0.2">
      <c r="S191" s="727"/>
    </row>
    <row r="192" spans="19:19" x14ac:dyDescent="0.2">
      <c r="S192" s="727"/>
    </row>
    <row r="193" spans="19:19" x14ac:dyDescent="0.2">
      <c r="S193" s="727"/>
    </row>
    <row r="194" spans="19:19" x14ac:dyDescent="0.2">
      <c r="S194" s="727"/>
    </row>
    <row r="195" spans="19:19" x14ac:dyDescent="0.2">
      <c r="S195" s="727"/>
    </row>
    <row r="196" spans="19:19" x14ac:dyDescent="0.2">
      <c r="S196" s="727"/>
    </row>
    <row r="197" spans="19:19" x14ac:dyDescent="0.2">
      <c r="S197" s="727"/>
    </row>
    <row r="198" spans="19:19" x14ac:dyDescent="0.2">
      <c r="S198" s="727"/>
    </row>
    <row r="199" spans="19:19" x14ac:dyDescent="0.2">
      <c r="S199" s="727"/>
    </row>
    <row r="200" spans="19:19" x14ac:dyDescent="0.2">
      <c r="S200" s="727"/>
    </row>
    <row r="201" spans="19:19" x14ac:dyDescent="0.2">
      <c r="S201" s="727"/>
    </row>
    <row r="202" spans="19:19" x14ac:dyDescent="0.2">
      <c r="S202" s="727"/>
    </row>
    <row r="203" spans="19:19" x14ac:dyDescent="0.2">
      <c r="S203" s="727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7D2DC-D431-44F6-AE81-AC6D4C8EDCA4}">
  <dimension ref="A1:BR549"/>
  <sheetViews>
    <sheetView view="pageBreakPreview" topLeftCell="A115" zoomScale="110" zoomScaleNormal="100" zoomScaleSheetLayoutView="110" workbookViewId="0">
      <selection activeCell="AM146" sqref="AM146"/>
    </sheetView>
  </sheetViews>
  <sheetFormatPr defaultColWidth="9.140625" defaultRowHeight="12.75" x14ac:dyDescent="0.2"/>
  <cols>
    <col min="1" max="4" width="0.85546875" style="147" customWidth="1"/>
    <col min="5" max="5" width="50.7109375" style="147" customWidth="1"/>
    <col min="6" max="6" width="3.42578125" style="147" customWidth="1"/>
    <col min="7" max="7" width="3.5703125" style="147" customWidth="1"/>
    <col min="8" max="8" width="12.42578125" style="147" customWidth="1"/>
    <col min="9" max="9" width="11.85546875" style="147" hidden="1" customWidth="1"/>
    <col min="10" max="11" width="11.7109375" style="147" hidden="1" customWidth="1"/>
    <col min="12" max="12" width="10.7109375" style="147" customWidth="1"/>
    <col min="13" max="17" width="11" style="147" hidden="1" customWidth="1"/>
    <col min="18" max="18" width="11.28515625" style="147" hidden="1" customWidth="1"/>
    <col min="19" max="19" width="11.7109375" style="147" hidden="1" customWidth="1"/>
    <col min="20" max="20" width="9.28515625" style="147" hidden="1" customWidth="1"/>
    <col min="21" max="21" width="11.42578125" style="147" customWidth="1"/>
    <col min="22" max="22" width="12.42578125" style="153" customWidth="1"/>
    <col min="23" max="23" width="11.140625" style="147" hidden="1" customWidth="1"/>
    <col min="24" max="24" width="11.42578125" style="147" hidden="1" customWidth="1"/>
    <col min="25" max="25" width="12.28515625" style="147" hidden="1" customWidth="1"/>
    <col min="26" max="26" width="10.42578125" style="147" customWidth="1"/>
    <col min="27" max="27" width="10.7109375" style="147" hidden="1" customWidth="1"/>
    <col min="28" max="29" width="13.7109375" style="147" hidden="1" customWidth="1"/>
    <col min="30" max="30" width="12.28515625" style="147" hidden="1" customWidth="1"/>
    <col min="31" max="31" width="15.140625" style="147" hidden="1" customWidth="1"/>
    <col min="32" max="32" width="10.7109375" style="147" hidden="1" customWidth="1"/>
    <col min="33" max="33" width="13.140625" style="147" hidden="1" customWidth="1"/>
    <col min="34" max="34" width="13.85546875" style="147" hidden="1" customWidth="1"/>
    <col min="35" max="35" width="11.85546875" style="147" customWidth="1"/>
    <col min="36" max="36" width="4.85546875" style="147" customWidth="1"/>
    <col min="37" max="37" width="13.85546875" style="147" hidden="1" customWidth="1"/>
    <col min="38" max="44" width="13.85546875" style="147" customWidth="1"/>
    <col min="45" max="45" width="9.5703125" style="147" customWidth="1"/>
    <col min="46" max="46" width="12.5703125" style="147" bestFit="1" customWidth="1"/>
    <col min="47" max="16384" width="9.140625" style="147"/>
  </cols>
  <sheetData>
    <row r="1" spans="1:37" ht="12.75" customHeight="1" x14ac:dyDescent="0.2">
      <c r="V1" s="147"/>
    </row>
    <row r="2" spans="1:37" ht="12.75" customHeight="1" x14ac:dyDescent="0.2">
      <c r="A2" s="148" t="s">
        <v>55</v>
      </c>
      <c r="B2" s="148"/>
      <c r="C2" s="148"/>
      <c r="D2" s="149"/>
      <c r="F2" s="148"/>
      <c r="G2" s="149"/>
      <c r="U2" s="149"/>
      <c r="V2" s="147"/>
    </row>
    <row r="3" spans="1:37" ht="12.75" customHeight="1" x14ac:dyDescent="0.2">
      <c r="A3" s="150"/>
      <c r="B3" s="151"/>
      <c r="C3" s="151"/>
      <c r="D3" s="151"/>
      <c r="E3" s="151"/>
      <c r="F3" s="151"/>
      <c r="G3" s="152"/>
      <c r="H3" s="764" t="s">
        <v>3</v>
      </c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6"/>
      <c r="V3" s="764" t="s">
        <v>4</v>
      </c>
      <c r="W3" s="765"/>
      <c r="X3" s="765"/>
      <c r="Y3" s="765"/>
      <c r="Z3" s="765"/>
      <c r="AA3" s="765"/>
      <c r="AB3" s="765"/>
      <c r="AC3" s="765"/>
      <c r="AD3" s="765"/>
      <c r="AE3" s="765"/>
      <c r="AF3" s="765"/>
      <c r="AG3" s="765"/>
      <c r="AH3" s="765"/>
      <c r="AI3" s="767"/>
      <c r="AJ3" s="153"/>
    </row>
    <row r="4" spans="1:37" ht="12.75" customHeight="1" x14ac:dyDescent="0.2">
      <c r="A4" s="153"/>
      <c r="C4" s="49"/>
      <c r="E4" s="49"/>
      <c r="F4" s="49"/>
      <c r="G4" s="154"/>
      <c r="H4" s="155" t="s">
        <v>5</v>
      </c>
      <c r="I4" s="156" t="s">
        <v>6</v>
      </c>
      <c r="J4" s="156" t="s">
        <v>7</v>
      </c>
      <c r="K4" s="156" t="s">
        <v>8</v>
      </c>
      <c r="L4" s="156" t="s">
        <v>9</v>
      </c>
      <c r="M4" s="156" t="s">
        <v>10</v>
      </c>
      <c r="N4" s="156" t="s">
        <v>11</v>
      </c>
      <c r="O4" s="156" t="s">
        <v>12</v>
      </c>
      <c r="P4" s="156" t="s">
        <v>13</v>
      </c>
      <c r="Q4" s="156" t="s">
        <v>14</v>
      </c>
      <c r="R4" s="156" t="s">
        <v>15</v>
      </c>
      <c r="S4" s="156" t="s">
        <v>16</v>
      </c>
      <c r="T4" s="156" t="s">
        <v>17</v>
      </c>
      <c r="U4" s="157" t="s">
        <v>18</v>
      </c>
      <c r="V4" s="158" t="s">
        <v>19</v>
      </c>
      <c r="W4" s="156" t="s">
        <v>6</v>
      </c>
      <c r="X4" s="156" t="s">
        <v>7</v>
      </c>
      <c r="Y4" s="156" t="s">
        <v>8</v>
      </c>
      <c r="Z4" s="156" t="s">
        <v>9</v>
      </c>
      <c r="AA4" s="156" t="s">
        <v>10</v>
      </c>
      <c r="AB4" s="156" t="s">
        <v>11</v>
      </c>
      <c r="AC4" s="156" t="s">
        <v>12</v>
      </c>
      <c r="AD4" s="156" t="s">
        <v>13</v>
      </c>
      <c r="AE4" s="156" t="s">
        <v>14</v>
      </c>
      <c r="AF4" s="156" t="s">
        <v>15</v>
      </c>
      <c r="AG4" s="156" t="s">
        <v>16</v>
      </c>
      <c r="AH4" s="156" t="s">
        <v>17</v>
      </c>
      <c r="AI4" s="157" t="s">
        <v>18</v>
      </c>
      <c r="AJ4" s="153"/>
    </row>
    <row r="5" spans="1:37" ht="12.75" customHeight="1" x14ac:dyDescent="0.2">
      <c r="A5" s="159" t="s">
        <v>20</v>
      </c>
      <c r="B5" s="160"/>
      <c r="C5" s="160"/>
      <c r="D5" s="160"/>
      <c r="E5" s="160"/>
      <c r="F5" s="160"/>
      <c r="G5" s="161"/>
      <c r="H5" s="162" t="s">
        <v>22</v>
      </c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4"/>
      <c r="V5" s="165" t="s">
        <v>56</v>
      </c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4"/>
      <c r="AJ5" s="153"/>
    </row>
    <row r="6" spans="1:37" s="168" customFormat="1" ht="12.75" customHeight="1" x14ac:dyDescent="0.2">
      <c r="A6" s="166"/>
      <c r="B6" s="49" t="s">
        <v>57</v>
      </c>
      <c r="C6" s="167"/>
      <c r="E6" s="167"/>
      <c r="F6" s="169"/>
      <c r="G6" s="170"/>
      <c r="H6" s="171">
        <f t="shared" ref="H6:T6" si="0">+H7+H14+H15+H16+H17+H20+H21+H18</f>
        <v>894299556.88599968</v>
      </c>
      <c r="I6" s="171">
        <f t="shared" si="0"/>
        <v>56487756.352540001</v>
      </c>
      <c r="J6" s="171">
        <f t="shared" si="0"/>
        <v>53444582.78012</v>
      </c>
      <c r="K6" s="171">
        <f t="shared" si="0"/>
        <v>156382866.64514002</v>
      </c>
      <c r="L6" s="171">
        <f t="shared" si="0"/>
        <v>39648489.165269993</v>
      </c>
      <c r="M6" s="171">
        <f t="shared" si="0"/>
        <v>0</v>
      </c>
      <c r="N6" s="171">
        <f t="shared" si="0"/>
        <v>0</v>
      </c>
      <c r="O6" s="171">
        <f t="shared" si="0"/>
        <v>0</v>
      </c>
      <c r="P6" s="171">
        <f t="shared" si="0"/>
        <v>0</v>
      </c>
      <c r="Q6" s="171">
        <f t="shared" si="0"/>
        <v>0</v>
      </c>
      <c r="R6" s="171">
        <f t="shared" si="0"/>
        <v>0</v>
      </c>
      <c r="S6" s="171">
        <f t="shared" si="0"/>
        <v>0</v>
      </c>
      <c r="T6" s="171">
        <f t="shared" si="0"/>
        <v>0</v>
      </c>
      <c r="U6" s="157">
        <f>+U7+U14+U15+U16+U17+U20+U21+U18</f>
        <v>305963694.94306999</v>
      </c>
      <c r="V6" s="172">
        <f>+V7+V14+V15+V16+V17+V20+V21+V18-1</f>
        <v>912870032.1300801</v>
      </c>
      <c r="W6" s="171">
        <f t="shared" ref="W6:AG6" si="1">+W7+W14+W15+W16+W17+W20+W21+W18</f>
        <v>50217090.634829998</v>
      </c>
      <c r="X6" s="171">
        <f t="shared" si="1"/>
        <v>45605323.451879993</v>
      </c>
      <c r="Y6" s="171">
        <f t="shared" si="1"/>
        <v>139818581.66467997</v>
      </c>
      <c r="Z6" s="171">
        <f t="shared" si="1"/>
        <v>40650706.005350001</v>
      </c>
      <c r="AA6" s="171">
        <f t="shared" si="1"/>
        <v>75426495.879580006</v>
      </c>
      <c r="AB6" s="171">
        <f t="shared" si="1"/>
        <v>76117880.327350006</v>
      </c>
      <c r="AC6" s="171">
        <f t="shared" si="1"/>
        <v>53274355.78413</v>
      </c>
      <c r="AD6" s="171">
        <f t="shared" si="1"/>
        <v>47405947.734550022</v>
      </c>
      <c r="AE6" s="171">
        <f t="shared" si="1"/>
        <v>143728052.55599001</v>
      </c>
      <c r="AF6" s="171">
        <f t="shared" si="1"/>
        <v>53195400.491199978</v>
      </c>
      <c r="AG6" s="171">
        <f t="shared" si="1"/>
        <v>102853769.16248998</v>
      </c>
      <c r="AH6" s="171">
        <f>+AH7+AH14+AH15+AH16+AH17+AH20+AH21+AH18-1</f>
        <v>84576427.438050032</v>
      </c>
      <c r="AI6" s="171">
        <f>+AI7+AI14+AI15+AI16+AI17+AI20+AI21+AI18</f>
        <v>276291702.75674009</v>
      </c>
      <c r="AJ6" s="173"/>
      <c r="AK6" s="168">
        <f>V6-AI6</f>
        <v>636578329.37334001</v>
      </c>
    </row>
    <row r="7" spans="1:37" ht="12.75" customHeight="1" x14ac:dyDescent="0.2">
      <c r="A7" s="153"/>
      <c r="C7" s="147" t="s">
        <v>58</v>
      </c>
      <c r="F7" s="49"/>
      <c r="G7" s="154"/>
      <c r="H7" s="174">
        <f>(+H8+H9+H10+H11+H12)</f>
        <v>587907299.22599983</v>
      </c>
      <c r="I7" s="174">
        <f t="shared" ref="I7:T7" si="2">(+I8+I9+I10+I11+I12)</f>
        <v>50614584.828339994</v>
      </c>
      <c r="J7" s="174">
        <f t="shared" si="2"/>
        <v>46430286.613189995</v>
      </c>
      <c r="K7" s="174">
        <f t="shared" si="2"/>
        <v>45033475.400590003</v>
      </c>
      <c r="L7" s="174">
        <f t="shared" si="2"/>
        <v>35492458.697759993</v>
      </c>
      <c r="M7" s="174">
        <f t="shared" si="2"/>
        <v>0</v>
      </c>
      <c r="N7" s="174">
        <f t="shared" si="2"/>
        <v>0</v>
      </c>
      <c r="O7" s="174">
        <f t="shared" si="2"/>
        <v>0</v>
      </c>
      <c r="P7" s="174">
        <f t="shared" si="2"/>
        <v>0</v>
      </c>
      <c r="Q7" s="174">
        <f t="shared" si="2"/>
        <v>0</v>
      </c>
      <c r="R7" s="174">
        <f t="shared" si="2"/>
        <v>0</v>
      </c>
      <c r="S7" s="174">
        <f t="shared" si="2"/>
        <v>0</v>
      </c>
      <c r="T7" s="174">
        <f t="shared" si="2"/>
        <v>0</v>
      </c>
      <c r="U7" s="175">
        <f>(+U8+U9+U10+U11+U12)</f>
        <v>177570805.53987998</v>
      </c>
      <c r="V7" s="176">
        <v>553951487.89576006</v>
      </c>
      <c r="W7" s="174">
        <f>(+W8+W9+W10+W11+W12)</f>
        <v>44724379.019879997</v>
      </c>
      <c r="X7" s="174">
        <f>(+X8+X9+X10+X11+X12)</f>
        <v>41449183.379599996</v>
      </c>
      <c r="Y7" s="174">
        <f>(+Y8+Y9+Y10+Y11+Y12)-1</f>
        <v>41843727.02826</v>
      </c>
      <c r="Z7" s="174">
        <f t="shared" ref="Z7:AE7" si="3">(+Z8+Z9+Z10+Z11+Z12)</f>
        <v>37022952.227739997</v>
      </c>
      <c r="AA7" s="174">
        <f t="shared" si="3"/>
        <v>47624478.327700004</v>
      </c>
      <c r="AB7" s="174">
        <f t="shared" si="3"/>
        <v>45639505.13852001</v>
      </c>
      <c r="AC7" s="174">
        <f t="shared" si="3"/>
        <v>43356081.18376001</v>
      </c>
      <c r="AD7" s="174">
        <f t="shared" si="3"/>
        <v>41753897.008390009</v>
      </c>
      <c r="AE7" s="174">
        <f t="shared" si="3"/>
        <v>47752445.990640014</v>
      </c>
      <c r="AF7" s="174">
        <f>(+AF8+AF9+AF10+AF11+AF12)</f>
        <v>49865878.249529988</v>
      </c>
      <c r="AG7" s="174">
        <f>(+AG8+AG9+AG10+AG11+AG12)</f>
        <v>61138709.65859998</v>
      </c>
      <c r="AH7" s="174">
        <f>(+AH8+AH9+AH10+AH11+AH12)</f>
        <v>51780249.683140039</v>
      </c>
      <c r="AI7" s="174">
        <f>(+AI8+AI9+AI10+AI11+AI12)</f>
        <v>165040242.65548006</v>
      </c>
      <c r="AJ7" s="153"/>
      <c r="AK7" s="147">
        <f>V7-AI7</f>
        <v>388911245.24028003</v>
      </c>
    </row>
    <row r="8" spans="1:37" s="179" customFormat="1" ht="12.75" customHeight="1" x14ac:dyDescent="0.2">
      <c r="A8" s="177"/>
      <c r="B8" s="178"/>
      <c r="E8" s="768" t="s">
        <v>59</v>
      </c>
      <c r="F8" s="768"/>
      <c r="G8" s="769"/>
      <c r="H8" s="180">
        <v>52056008.906999998</v>
      </c>
      <c r="I8" s="180">
        <v>879018.17065999995</v>
      </c>
      <c r="J8" s="180">
        <f>1056635.44909-879018+880691</f>
        <v>1058308.44909</v>
      </c>
      <c r="K8" s="180">
        <f>1041798.40138-1937327+1941046</f>
        <v>1045517.4013800001</v>
      </c>
      <c r="L8" s="180">
        <f>1123917.81139-2982844+2987119</f>
        <v>1128192.8113899999</v>
      </c>
      <c r="M8" s="180">
        <v>0</v>
      </c>
      <c r="N8" s="180">
        <v>0</v>
      </c>
      <c r="O8" s="180">
        <v>0</v>
      </c>
      <c r="P8" s="180">
        <v>0</v>
      </c>
      <c r="Q8" s="180">
        <v>0</v>
      </c>
      <c r="R8" s="180">
        <v>0</v>
      </c>
      <c r="S8" s="180">
        <v>0</v>
      </c>
      <c r="T8" s="180">
        <v>0</v>
      </c>
      <c r="U8" s="181">
        <f>SUM(I8:T8)</f>
        <v>4111036.8325200002</v>
      </c>
      <c r="V8" s="182">
        <v>44854970.110840008</v>
      </c>
      <c r="W8" s="183">
        <v>894068.71707000013</v>
      </c>
      <c r="X8" s="184">
        <f>935416.87613-894069+896221</f>
        <v>937568.87612999999</v>
      </c>
      <c r="Y8" s="184">
        <f>985338.53715-1831638+1836980</f>
        <v>990680.53714999999</v>
      </c>
      <c r="Z8" s="184">
        <f>1127175.9439-2822318+2824823</f>
        <v>1129680.9439000001</v>
      </c>
      <c r="AA8" s="184">
        <f>10550468.95865-3951999+3960493</f>
        <v>10558962.95865</v>
      </c>
      <c r="AB8" s="184">
        <f>2409419.99559-14510962+14510962</f>
        <v>2409419.9955899995</v>
      </c>
      <c r="AC8" s="184">
        <f>1377627.2954-16920382+16848614</f>
        <v>1305859.2953999992</v>
      </c>
      <c r="AD8" s="184">
        <f>1600948.38739-18226241+18140783</f>
        <v>1515490.3873900007</v>
      </c>
      <c r="AE8" s="184">
        <f>1501935.95197-19741732+19841202</f>
        <v>1601405.9519699998</v>
      </c>
      <c r="AF8" s="184">
        <f>1620372.96753-21343138+21353206</f>
        <v>1630440.967530001</v>
      </c>
      <c r="AG8" s="184">
        <f>19890926.8051-22973579+22982907+1</f>
        <v>19900255.805100001</v>
      </c>
      <c r="AH8" s="184">
        <f>1972561.67496-42873834+42882408</f>
        <v>1981135.6749600023</v>
      </c>
      <c r="AI8" s="181">
        <f>SUM(W8:Z8)</f>
        <v>3951999.0742500005</v>
      </c>
      <c r="AJ8" s="177"/>
      <c r="AK8" s="179">
        <f t="shared" ref="AK8:AK62" si="4">V8-AI8</f>
        <v>40902971.03659001</v>
      </c>
    </row>
    <row r="9" spans="1:37" s="179" customFormat="1" ht="12.75" customHeight="1" x14ac:dyDescent="0.2">
      <c r="A9" s="177"/>
      <c r="B9" s="178"/>
      <c r="E9" s="179" t="s">
        <v>60</v>
      </c>
      <c r="F9" s="178"/>
      <c r="G9" s="184"/>
      <c r="H9" s="180">
        <v>578654545.75899994</v>
      </c>
      <c r="I9" s="180">
        <v>51441296.588519998</v>
      </c>
      <c r="J9" s="180">
        <f>46664290.33227-51441297+51441297</f>
        <v>46664290.332269996</v>
      </c>
      <c r="K9" s="180">
        <f>45747090.17222-98105587+98105587</f>
        <v>45747090.172219999</v>
      </c>
      <c r="L9" s="180">
        <f>48025660.0666-143852677+143852677</f>
        <v>48025660.066599995</v>
      </c>
      <c r="M9" s="180">
        <v>0</v>
      </c>
      <c r="N9" s="180">
        <v>0</v>
      </c>
      <c r="O9" s="180">
        <v>0</v>
      </c>
      <c r="P9" s="180">
        <v>0</v>
      </c>
      <c r="Q9" s="180">
        <v>0</v>
      </c>
      <c r="R9" s="180">
        <v>0</v>
      </c>
      <c r="S9" s="180">
        <v>0</v>
      </c>
      <c r="T9" s="180">
        <v>0</v>
      </c>
      <c r="U9" s="181">
        <f>SUM(I9:T9)</f>
        <v>191878337.15960997</v>
      </c>
      <c r="V9" s="182">
        <v>549434191.79354012</v>
      </c>
      <c r="W9" s="184">
        <v>45019192.163120002</v>
      </c>
      <c r="X9" s="184">
        <f>41542477.86654-45019192+45019192</f>
        <v>41542477.86654</v>
      </c>
      <c r="Y9" s="184">
        <f>42000206.93183-86561670+86561670</f>
        <v>42000206.931829996</v>
      </c>
      <c r="Z9" s="184">
        <f>45001647.17019-128561877+128561877</f>
        <v>45001647.170190006</v>
      </c>
      <c r="AA9" s="184">
        <f>41716960.85936-173563524+173563524</f>
        <v>41716960.859360009</v>
      </c>
      <c r="AB9" s="184">
        <f>47314094.45265-215280485+215280485</f>
        <v>47314094.452650011</v>
      </c>
      <c r="AC9" s="184">
        <f>46332655.07005-262594579+262594579</f>
        <v>46332655.070050001</v>
      </c>
      <c r="AD9" s="184">
        <f>44977282.10984-308927235+308927235</f>
        <v>44977282.109840006</v>
      </c>
      <c r="AE9" s="184">
        <f>50149587.39604-353904517+353904517</f>
        <v>50149587.396040022</v>
      </c>
      <c r="AF9" s="184">
        <f>50365989.87157-404054104+404054104</f>
        <v>50365989.871569991</v>
      </c>
      <c r="AG9" s="184">
        <f>43418800.84044-454420094+454420094</f>
        <v>43418800.840439975</v>
      </c>
      <c r="AH9" s="184">
        <f>51595297.06191-497838895+497838895</f>
        <v>51595297.061910033</v>
      </c>
      <c r="AI9" s="181">
        <f>SUM(W9:Z9)</f>
        <v>173563524.13168001</v>
      </c>
      <c r="AJ9" s="177"/>
      <c r="AK9" s="179">
        <f t="shared" si="4"/>
        <v>375870667.66186011</v>
      </c>
    </row>
    <row r="10" spans="1:37" s="179" customFormat="1" ht="12.75" customHeight="1" x14ac:dyDescent="0.25">
      <c r="A10" s="177"/>
      <c r="B10" s="178"/>
      <c r="E10" s="770" t="s">
        <v>61</v>
      </c>
      <c r="F10" s="771"/>
      <c r="G10" s="772"/>
      <c r="H10" s="180">
        <v>-5436689.3119999999</v>
      </c>
      <c r="I10" s="180">
        <v>-411481.32438999997</v>
      </c>
      <c r="J10" s="180">
        <f>-350948.40192-411481+411481</f>
        <v>-350948.40191999997</v>
      </c>
      <c r="K10" s="180">
        <f>-328107.47903-762430+762430</f>
        <v>-328107.47903000005</v>
      </c>
      <c r="L10" s="180">
        <f>-322603.9959-1090537+1090537</f>
        <v>-322603.99589999998</v>
      </c>
      <c r="M10" s="180">
        <v>0</v>
      </c>
      <c r="N10" s="180">
        <v>0</v>
      </c>
      <c r="O10" s="180">
        <v>0</v>
      </c>
      <c r="P10" s="180">
        <v>0</v>
      </c>
      <c r="Q10" s="180">
        <v>0</v>
      </c>
      <c r="R10" s="180">
        <v>0</v>
      </c>
      <c r="S10" s="180">
        <v>0</v>
      </c>
      <c r="T10" s="180">
        <v>0</v>
      </c>
      <c r="U10" s="181">
        <f>SUM(I10:T10)</f>
        <v>-1413141.2012399998</v>
      </c>
      <c r="V10" s="182">
        <v>-4949298.4547199998</v>
      </c>
      <c r="W10" s="184">
        <v>-265443.29178000003</v>
      </c>
      <c r="X10" s="184">
        <f>265443-265443-260352.89185</f>
        <v>-260352.89185000001</v>
      </c>
      <c r="Y10" s="184">
        <f>-285284.18307+525796-525796</f>
        <v>-285284.18307000003</v>
      </c>
      <c r="Z10" s="184">
        <f>-273929.13893+811080-811080</f>
        <v>-273929.13893000002</v>
      </c>
      <c r="AA10" s="184">
        <f>-332321.57207+1085010-1085009</f>
        <v>-332320.57206999999</v>
      </c>
      <c r="AB10" s="184">
        <f>-621146.93999+1417330-1417331</f>
        <v>-621147.93998999998</v>
      </c>
      <c r="AC10" s="184">
        <f>-667937.84293+2038478-2038478</f>
        <v>-667937.84293000004</v>
      </c>
      <c r="AD10" s="184">
        <f>-671129.4934+2706416-2706416</f>
        <v>-671129.49340000004</v>
      </c>
      <c r="AE10" s="184">
        <f>-613742.01115+3377545-3377545</f>
        <v>-613742.01115000015</v>
      </c>
      <c r="AF10" s="184">
        <f>-379757.43313+3991287-3991287</f>
        <v>-379757.43312999979</v>
      </c>
      <c r="AG10" s="184">
        <f>-311715.35865+4371045-4371045</f>
        <v>-311715.35864999983</v>
      </c>
      <c r="AH10" s="184">
        <f>-266538.29777+4682760-4682760</f>
        <v>-266538.29777000006</v>
      </c>
      <c r="AI10" s="181">
        <f>SUM(W10:Z10)</f>
        <v>-1085009.50563</v>
      </c>
      <c r="AJ10" s="177"/>
      <c r="AK10" s="179">
        <f t="shared" si="4"/>
        <v>-3864288.9490899998</v>
      </c>
    </row>
    <row r="11" spans="1:37" s="179" customFormat="1" ht="12.75" customHeight="1" x14ac:dyDescent="0.2">
      <c r="A11" s="177"/>
      <c r="B11" s="178"/>
      <c r="E11" s="179" t="s">
        <v>62</v>
      </c>
      <c r="F11" s="178"/>
      <c r="G11" s="184"/>
      <c r="H11" s="180">
        <v>-1674813.0870000001</v>
      </c>
      <c r="I11" s="180">
        <v>-36246.527409999995</v>
      </c>
      <c r="J11" s="180">
        <f>-29180.63976-36247+36247</f>
        <v>-29180.639759999998</v>
      </c>
      <c r="K11" s="180">
        <f>-18846.59918-65427+65427</f>
        <v>-18846.599180000005</v>
      </c>
      <c r="L11" s="180">
        <f>-17508.31474-84274+84274</f>
        <v>-17508.314740000002</v>
      </c>
      <c r="M11" s="180">
        <v>0</v>
      </c>
      <c r="N11" s="180">
        <v>0</v>
      </c>
      <c r="O11" s="180">
        <v>0</v>
      </c>
      <c r="P11" s="180">
        <v>0</v>
      </c>
      <c r="Q11" s="180">
        <v>0</v>
      </c>
      <c r="R11" s="180">
        <v>0</v>
      </c>
      <c r="S11" s="180">
        <v>0</v>
      </c>
      <c r="T11" s="180">
        <v>0</v>
      </c>
      <c r="U11" s="181">
        <f>SUM(I11:T11)</f>
        <v>-101782.08108999999</v>
      </c>
      <c r="V11" s="182">
        <v>-1667567.4344000001</v>
      </c>
      <c r="W11" s="184">
        <v>-23920.50461</v>
      </c>
      <c r="X11" s="184">
        <f>-65446.07962+23921-23921</f>
        <v>-65446.079619999997</v>
      </c>
      <c r="Y11" s="184">
        <f>-32588.16403+89367-89367</f>
        <v>-32588.16403</v>
      </c>
      <c r="Z11" s="184">
        <f>-101367.74247+121955-121955</f>
        <v>-101367.74247</v>
      </c>
      <c r="AA11" s="184">
        <f>-71051.93246+223322-223323</f>
        <v>-71052.932459999982</v>
      </c>
      <c r="AB11" s="184">
        <f>-410581.31012+294375-294374</f>
        <v>-410580.31011999998</v>
      </c>
      <c r="AC11" s="184">
        <f>-308709.0865+704956-704956</f>
        <v>-308709.08649999998</v>
      </c>
      <c r="AD11" s="184">
        <f>-279322.56936+1013665-1013665</f>
        <v>-279322.56936000008</v>
      </c>
      <c r="AE11" s="184">
        <f>-223174.4116+1292987-1292987</f>
        <v>-223174.41159999999</v>
      </c>
      <c r="AF11" s="184">
        <f>-44249.7541+1516162-1516162</f>
        <v>-44249.75410000002</v>
      </c>
      <c r="AG11" s="184">
        <f>-68250.40063+1560412-1560412</f>
        <v>-68250.400630000047</v>
      </c>
      <c r="AH11" s="184">
        <f>-38905.4789+1628662-1628662</f>
        <v>-38905.478899999987</v>
      </c>
      <c r="AI11" s="181">
        <f>SUM(W11:Z11)</f>
        <v>-223322.49072999999</v>
      </c>
      <c r="AJ11" s="177"/>
      <c r="AK11" s="179">
        <f t="shared" si="4"/>
        <v>-1444244.9436700002</v>
      </c>
    </row>
    <row r="12" spans="1:37" s="179" customFormat="1" ht="12.75" customHeight="1" x14ac:dyDescent="0.2">
      <c r="A12" s="177"/>
      <c r="B12" s="178"/>
      <c r="E12" s="179" t="s">
        <v>63</v>
      </c>
      <c r="F12" s="178"/>
      <c r="G12" s="184"/>
      <c r="H12" s="180">
        <v>-35691753.041000001</v>
      </c>
      <c r="I12" s="180">
        <v>-1258002.07904</v>
      </c>
      <c r="J12" s="180">
        <f>-912183.12649-1258002+1258002</f>
        <v>-912183.12649000017</v>
      </c>
      <c r="K12" s="180">
        <f>-1412178.0948-2170185+2170185</f>
        <v>-1412178.0948000001</v>
      </c>
      <c r="L12" s="180">
        <f>-13321281.86959-3582363+3582363</f>
        <v>-13321281.869589999</v>
      </c>
      <c r="M12" s="180">
        <v>0</v>
      </c>
      <c r="N12" s="180">
        <v>0</v>
      </c>
      <c r="O12" s="180">
        <v>0</v>
      </c>
      <c r="P12" s="180">
        <v>0</v>
      </c>
      <c r="Q12" s="180">
        <v>0</v>
      </c>
      <c r="R12" s="180">
        <v>0</v>
      </c>
      <c r="S12" s="180">
        <v>0</v>
      </c>
      <c r="T12" s="180">
        <v>0</v>
      </c>
      <c r="U12" s="181">
        <f>SUM(I12:T12)</f>
        <v>-16903645.169919997</v>
      </c>
      <c r="V12" s="182">
        <v>-33720808.119499996</v>
      </c>
      <c r="W12" s="184">
        <v>-899518.06391999999</v>
      </c>
      <c r="X12" s="184">
        <f>-705064.3916+899518-899518</f>
        <v>-705064.39159999997</v>
      </c>
      <c r="Y12" s="184">
        <f>-829287.09362+1604582-1604582</f>
        <v>-829287.09362000006</v>
      </c>
      <c r="Z12" s="184">
        <f>-8733079.00495+2433870-2433870</f>
        <v>-8733079.00495</v>
      </c>
      <c r="AA12" s="184">
        <f>-4248071.98578+11166949-11166949</f>
        <v>-4248071.9857799998</v>
      </c>
      <c r="AB12" s="184">
        <f>-3052281.05961+15415021-15415021</f>
        <v>-3052281.0596099999</v>
      </c>
      <c r="AC12" s="184">
        <f>-3305786.25226+18467302-18467302</f>
        <v>-3305786.2522599995</v>
      </c>
      <c r="AD12" s="184">
        <f>-3788423.42608+21773088-21773088</f>
        <v>-3788423.4260799997</v>
      </c>
      <c r="AE12" s="184">
        <f>-3161630.93462+25561511-25561511</f>
        <v>-3161630.9346200004</v>
      </c>
      <c r="AF12" s="184">
        <f>-1706545.40234+28723142-28723142</f>
        <v>-1706545.4023399986</v>
      </c>
      <c r="AG12" s="184">
        <f>-1800381.22766+30429688-30429688</f>
        <v>-1800381.2276600003</v>
      </c>
      <c r="AH12" s="184">
        <f>-1490739.27706+32230069-32230069</f>
        <v>-1490739.2770599984</v>
      </c>
      <c r="AI12" s="181">
        <f>SUM(W12:Z12)</f>
        <v>-11166948.554090001</v>
      </c>
      <c r="AJ12" s="177"/>
      <c r="AK12" s="179">
        <f t="shared" si="4"/>
        <v>-22553859.565409996</v>
      </c>
    </row>
    <row r="13" spans="1:37" ht="12.75" customHeight="1" x14ac:dyDescent="0.2">
      <c r="A13" s="153"/>
      <c r="C13" s="773" t="s">
        <v>64</v>
      </c>
      <c r="D13" s="773"/>
      <c r="E13" s="773"/>
      <c r="F13" s="773"/>
      <c r="G13" s="774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75"/>
      <c r="V13" s="176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5"/>
      <c r="AJ13" s="153"/>
    </row>
    <row r="14" spans="1:37" s="179" customFormat="1" ht="12.75" customHeight="1" x14ac:dyDescent="0.2">
      <c r="A14" s="177"/>
      <c r="E14" s="179" t="s">
        <v>65</v>
      </c>
      <c r="G14" s="184"/>
      <c r="H14" s="180">
        <v>269931285.083</v>
      </c>
      <c r="I14" s="180">
        <v>1445213.9371999998</v>
      </c>
      <c r="J14" s="180">
        <f>2228708.21435-1445214+1447968</f>
        <v>2231462.21435</v>
      </c>
      <c r="K14" s="180">
        <f>108234293.51349-3676676+3725014</f>
        <v>108282631.51349001</v>
      </c>
      <c r="L14" s="180">
        <f>1531191.04432-111959308+111968324</f>
        <v>1540207.0443200022</v>
      </c>
      <c r="M14" s="180">
        <v>0</v>
      </c>
      <c r="N14" s="180">
        <v>0</v>
      </c>
      <c r="O14" s="180">
        <v>0</v>
      </c>
      <c r="P14" s="180">
        <v>0</v>
      </c>
      <c r="Q14" s="180">
        <v>0</v>
      </c>
      <c r="R14" s="180">
        <v>0</v>
      </c>
      <c r="S14" s="180">
        <v>0</v>
      </c>
      <c r="T14" s="180">
        <v>0</v>
      </c>
      <c r="U14" s="181">
        <f>SUM(I14:T14)</f>
        <v>113499514.70936</v>
      </c>
      <c r="V14" s="182">
        <v>320446871.33756995</v>
      </c>
      <c r="W14" s="180">
        <v>1294045.3031299999</v>
      </c>
      <c r="X14" s="180">
        <f>1352177.50582-1294045+1300601</f>
        <v>1358733.5058200001</v>
      </c>
      <c r="Y14" s="180">
        <f>95184183.17512-2652779+2662753</f>
        <v>95194157.175119996</v>
      </c>
      <c r="Z14" s="180">
        <f>995819.01861-97846936+97857322</f>
        <v>1006205.0186100006</v>
      </c>
      <c r="AA14" s="180">
        <f>25716016.2031-98853141+98866925+2</f>
        <v>25729802.203099996</v>
      </c>
      <c r="AB14" s="180">
        <f>27665301.87435-124582943+124582943</f>
        <v>27665301.874349996</v>
      </c>
      <c r="AC14" s="180">
        <f>3950131.64404-152248245+152233357</f>
        <v>3935243.6440399885</v>
      </c>
      <c r="AD14" s="180">
        <f>1786539.60495-156183489+156300640</f>
        <v>1903690.6049500108</v>
      </c>
      <c r="AE14" s="180">
        <f>93784107.0876-158087179+158016070</f>
        <v>93712998.087599993</v>
      </c>
      <c r="AF14" s="180">
        <f>862762.11703-251800177+251809630</f>
        <v>872215.11702999473</v>
      </c>
      <c r="AG14" s="180">
        <f>38752501.74809-252672393+252708876+1</f>
        <v>38788985.748089999</v>
      </c>
      <c r="AH14" s="180">
        <f>28941369.05573-291461378+291505502</f>
        <v>28985493.055729985</v>
      </c>
      <c r="AI14" s="181">
        <f>SUM(W14:Z14)</f>
        <v>98853141.002680004</v>
      </c>
      <c r="AJ14" s="177"/>
      <c r="AK14" s="179">
        <f t="shared" si="4"/>
        <v>221593730.33488995</v>
      </c>
    </row>
    <row r="15" spans="1:37" ht="12.75" customHeight="1" x14ac:dyDescent="0.2">
      <c r="A15" s="153"/>
      <c r="E15" s="762" t="s">
        <v>66</v>
      </c>
      <c r="F15" s="762"/>
      <c r="G15" s="763"/>
      <c r="H15" s="185">
        <v>124982.393</v>
      </c>
      <c r="I15" s="185">
        <v>16663.091400000001</v>
      </c>
      <c r="J15" s="185">
        <v>387.51416999999998</v>
      </c>
      <c r="K15" s="185">
        <v>24608.664989999997</v>
      </c>
      <c r="L15" s="185">
        <v>568.66095999999993</v>
      </c>
      <c r="M15" s="185">
        <v>0</v>
      </c>
      <c r="N15" s="185">
        <v>0</v>
      </c>
      <c r="O15" s="185">
        <v>0</v>
      </c>
      <c r="P15" s="185">
        <v>0</v>
      </c>
      <c r="Q15" s="185">
        <v>0</v>
      </c>
      <c r="R15" s="185">
        <v>0</v>
      </c>
      <c r="S15" s="185">
        <v>0</v>
      </c>
      <c r="T15" s="185">
        <v>0</v>
      </c>
      <c r="U15" s="175">
        <f>SUM(I15:T15)</f>
        <v>42227.931519999998</v>
      </c>
      <c r="V15" s="176">
        <v>121292.87706</v>
      </c>
      <c r="W15" s="185">
        <v>10406.92433</v>
      </c>
      <c r="X15" s="185">
        <v>323.42077</v>
      </c>
      <c r="Y15" s="185">
        <v>20701.86721</v>
      </c>
      <c r="Z15" s="185">
        <v>11836.93377</v>
      </c>
      <c r="AA15" s="185">
        <v>23840.409059999998</v>
      </c>
      <c r="AB15" s="185">
        <v>419.55905000000001</v>
      </c>
      <c r="AC15" s="185">
        <v>571.04835000000003</v>
      </c>
      <c r="AD15" s="185">
        <v>30305.258969999999</v>
      </c>
      <c r="AE15" s="185">
        <v>618.55156000000011</v>
      </c>
      <c r="AF15" s="185">
        <v>22407.294620000001</v>
      </c>
      <c r="AG15" s="185">
        <v>-781.99215000000004</v>
      </c>
      <c r="AH15" s="185">
        <v>643.60152000000005</v>
      </c>
      <c r="AI15" s="175">
        <f>SUM(W15:Z15)</f>
        <v>43269.146080000006</v>
      </c>
      <c r="AJ15" s="153"/>
      <c r="AK15" s="147">
        <f t="shared" si="4"/>
        <v>78023.730979999993</v>
      </c>
    </row>
    <row r="16" spans="1:37" ht="12.75" customHeight="1" x14ac:dyDescent="0.2">
      <c r="A16" s="153"/>
      <c r="E16" s="762" t="s">
        <v>67</v>
      </c>
      <c r="F16" s="762"/>
      <c r="G16" s="763"/>
      <c r="H16" s="185">
        <v>30324795.359000001</v>
      </c>
      <c r="I16" s="185">
        <v>4089919.6072199997</v>
      </c>
      <c r="J16" s="185">
        <v>4426783.3002500003</v>
      </c>
      <c r="K16" s="185">
        <v>2773711.9808899998</v>
      </c>
      <c r="L16" s="185">
        <v>2256406.4329599999</v>
      </c>
      <c r="M16" s="185">
        <v>0</v>
      </c>
      <c r="N16" s="185">
        <v>0</v>
      </c>
      <c r="O16" s="185">
        <v>0</v>
      </c>
      <c r="P16" s="185">
        <v>0</v>
      </c>
      <c r="Q16" s="185">
        <v>0</v>
      </c>
      <c r="R16" s="185">
        <v>0</v>
      </c>
      <c r="S16" s="185">
        <v>0</v>
      </c>
      <c r="T16" s="185">
        <v>0</v>
      </c>
      <c r="U16" s="175">
        <f>SUM(I16:T16)</f>
        <v>13546821.321319999</v>
      </c>
      <c r="V16" s="176">
        <v>33308179.005089995</v>
      </c>
      <c r="W16" s="185">
        <v>3847924.76089</v>
      </c>
      <c r="X16" s="185">
        <v>2554458.5228499998</v>
      </c>
      <c r="Y16" s="185">
        <v>1986004.97954</v>
      </c>
      <c r="Z16" s="185">
        <v>2300764.3137699999</v>
      </c>
      <c r="AA16" s="185">
        <v>1794105.5152499999</v>
      </c>
      <c r="AB16" s="185">
        <v>2502269.35684</v>
      </c>
      <c r="AC16" s="185">
        <v>5359946.2902899999</v>
      </c>
      <c r="AD16" s="185">
        <v>3400069.1713700001</v>
      </c>
      <c r="AE16" s="185">
        <v>1624277.34974</v>
      </c>
      <c r="AF16" s="185">
        <v>2190337.5179499998</v>
      </c>
      <c r="AG16" s="185">
        <v>2545516.57932</v>
      </c>
      <c r="AH16" s="185">
        <v>3202504.6472800002</v>
      </c>
      <c r="AI16" s="175">
        <f>SUM(W16:Z16)</f>
        <v>10689152.57705</v>
      </c>
      <c r="AJ16" s="153"/>
      <c r="AK16" s="147">
        <f t="shared" si="4"/>
        <v>22619026.428039994</v>
      </c>
    </row>
    <row r="17" spans="1:37" ht="12.75" customHeight="1" x14ac:dyDescent="0.2">
      <c r="A17" s="153"/>
      <c r="E17" s="186" t="s">
        <v>417</v>
      </c>
      <c r="F17" s="186"/>
      <c r="G17" s="186"/>
      <c r="H17" s="185">
        <v>454025.99900000001</v>
      </c>
      <c r="I17" s="185">
        <v>76887.930030000003</v>
      </c>
      <c r="J17" s="185">
        <v>57951.848130000006</v>
      </c>
      <c r="K17" s="185">
        <v>42654.747360000001</v>
      </c>
      <c r="L17" s="185">
        <v>58340.391649999998</v>
      </c>
      <c r="M17" s="185">
        <v>0</v>
      </c>
      <c r="N17" s="185">
        <v>0</v>
      </c>
      <c r="O17" s="185">
        <v>0</v>
      </c>
      <c r="P17" s="185">
        <v>0</v>
      </c>
      <c r="Q17" s="185">
        <v>0</v>
      </c>
      <c r="R17" s="185">
        <v>0</v>
      </c>
      <c r="S17" s="185">
        <v>0</v>
      </c>
      <c r="T17" s="185">
        <v>0</v>
      </c>
      <c r="U17" s="175">
        <f>SUM(I17:T17)</f>
        <v>235834.91717000003</v>
      </c>
      <c r="V17" s="176">
        <v>468751.85374999995</v>
      </c>
      <c r="W17" s="185">
        <v>53780.328820000002</v>
      </c>
      <c r="X17" s="185">
        <v>32641.936040000001</v>
      </c>
      <c r="Y17" s="185">
        <v>45672.809420000005</v>
      </c>
      <c r="Z17" s="185">
        <v>35564.451399999998</v>
      </c>
      <c r="AA17" s="185">
        <v>164.68577999999999</v>
      </c>
      <c r="AB17" s="185">
        <v>26952.727289999999</v>
      </c>
      <c r="AC17" s="185">
        <v>78404.499479999999</v>
      </c>
      <c r="AD17" s="185">
        <v>46330.70736</v>
      </c>
      <c r="AE17" s="185">
        <v>18776.655409999999</v>
      </c>
      <c r="AF17" s="185">
        <v>44973.264109999996</v>
      </c>
      <c r="AG17" s="185">
        <v>44620.799049999994</v>
      </c>
      <c r="AH17" s="185">
        <v>40868.989590000005</v>
      </c>
      <c r="AI17" s="175">
        <f>SUM(W17:Z17)</f>
        <v>167659.52567999999</v>
      </c>
      <c r="AJ17" s="153"/>
      <c r="AK17" s="147">
        <f t="shared" si="4"/>
        <v>301092.32806999993</v>
      </c>
    </row>
    <row r="18" spans="1:37" ht="12.75" customHeight="1" x14ac:dyDescent="0.2">
      <c r="A18" s="153"/>
      <c r="E18" s="187" t="s">
        <v>418</v>
      </c>
      <c r="F18" s="187"/>
      <c r="G18" s="188"/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>
        <v>0</v>
      </c>
      <c r="S18" s="185">
        <v>0</v>
      </c>
      <c r="T18" s="185">
        <v>0</v>
      </c>
      <c r="U18" s="175">
        <f>SUM(I18:T18)</f>
        <v>0</v>
      </c>
      <c r="V18" s="176">
        <v>-213.26518999999999</v>
      </c>
      <c r="W18" s="174">
        <v>0</v>
      </c>
      <c r="X18" s="174">
        <v>0</v>
      </c>
      <c r="Y18" s="174">
        <v>0</v>
      </c>
      <c r="Z18" s="174">
        <v>0</v>
      </c>
      <c r="AA18" s="174"/>
      <c r="AB18" s="174">
        <v>-213.26518999999999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5">
        <f>SUM(W18:Z18)</f>
        <v>0</v>
      </c>
      <c r="AJ18" s="153"/>
      <c r="AK18" s="147">
        <f t="shared" si="4"/>
        <v>-213.26518999999999</v>
      </c>
    </row>
    <row r="19" spans="1:37" x14ac:dyDescent="0.2">
      <c r="A19" s="153"/>
      <c r="C19" s="147" t="s">
        <v>68</v>
      </c>
      <c r="G19" s="174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75"/>
      <c r="V19" s="176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5"/>
      <c r="AJ19" s="153"/>
    </row>
    <row r="20" spans="1:37" s="179" customFormat="1" ht="12.75" customHeight="1" x14ac:dyDescent="0.2">
      <c r="A20" s="177"/>
      <c r="E20" s="768" t="s">
        <v>69</v>
      </c>
      <c r="F20" s="768"/>
      <c r="G20" s="769"/>
      <c r="H20" s="180">
        <v>5557168.8259999994</v>
      </c>
      <c r="I20" s="180">
        <v>244486.95835000003</v>
      </c>
      <c r="J20" s="180">
        <f>302146.31938-244487+240060</f>
        <v>297719.31938</v>
      </c>
      <c r="K20" s="180">
        <f>277841.33782-542206+490149</f>
        <v>225784.33782000002</v>
      </c>
      <c r="L20" s="180">
        <f>313799.93762-767991+754699</f>
        <v>300507.93761999998</v>
      </c>
      <c r="M20" s="180">
        <v>0</v>
      </c>
      <c r="N20" s="180">
        <v>0</v>
      </c>
      <c r="O20" s="180">
        <v>0</v>
      </c>
      <c r="P20" s="180">
        <v>0</v>
      </c>
      <c r="Q20" s="180">
        <v>0</v>
      </c>
      <c r="R20" s="180">
        <v>0</v>
      </c>
      <c r="S20" s="180">
        <v>0</v>
      </c>
      <c r="T20" s="180">
        <v>0</v>
      </c>
      <c r="U20" s="181">
        <f>SUM(I20:T20)</f>
        <v>1068498.55317</v>
      </c>
      <c r="V20" s="182">
        <v>4573663.4260400012</v>
      </c>
      <c r="W20" s="180">
        <v>286554.29778000002</v>
      </c>
      <c r="X20" s="180">
        <f>218690.6868-286554+277846</f>
        <v>209982.6868</v>
      </c>
      <c r="Y20" s="180">
        <f>743633.80513-496537+481221</f>
        <v>728317.80512999999</v>
      </c>
      <c r="Z20" s="180">
        <f>286274.06006-1224855+1211964</f>
        <v>273383.06006000005</v>
      </c>
      <c r="AA20" s="180">
        <f>276384.73869-1498238+1475956+2</f>
        <v>254104.73869000003</v>
      </c>
      <c r="AB20" s="180">
        <f>283644.93649-1752343+1752343</f>
        <v>283644.93648999999</v>
      </c>
      <c r="AC20" s="180">
        <f>457453.11821-2035988+2122644</f>
        <v>544109.11820999999</v>
      </c>
      <c r="AD20" s="180">
        <f>303347.98351-2580097+2548404</f>
        <v>271654.98351000017</v>
      </c>
      <c r="AE20" s="180">
        <f>647296.92104-2851752+2823391</f>
        <v>618935.92103999993</v>
      </c>
      <c r="AF20" s="180">
        <f>219110.04796-3470688+3451167</f>
        <v>199589.04796000011</v>
      </c>
      <c r="AG20" s="180">
        <f>382530.36958-3670277+3624464+1</f>
        <v>336718.36958000017</v>
      </c>
      <c r="AH20" s="180">
        <f>619366.46079-4006995+3954297</f>
        <v>566668.46078999992</v>
      </c>
      <c r="AI20" s="181">
        <f>SUM(W20:Z20)</f>
        <v>1498237.8497700002</v>
      </c>
      <c r="AJ20" s="177"/>
      <c r="AK20" s="179">
        <f t="shared" si="4"/>
        <v>3075425.576270001</v>
      </c>
    </row>
    <row r="21" spans="1:37" ht="12.75" customHeight="1" x14ac:dyDescent="0.2">
      <c r="A21" s="153"/>
      <c r="E21" s="762" t="s">
        <v>70</v>
      </c>
      <c r="F21" s="762"/>
      <c r="G21" s="763"/>
      <c r="H21" s="185">
        <v>0</v>
      </c>
      <c r="I21" s="185">
        <v>0</v>
      </c>
      <c r="J21" s="185">
        <v>-8.0293500000000009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75">
        <f>SUM(I21:T21)</f>
        <v>-8.0293500000000009</v>
      </c>
      <c r="V21" s="176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185">
        <v>0</v>
      </c>
      <c r="AC21" s="185">
        <v>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  <c r="AI21" s="175">
        <f>SUM(W21:Z21)</f>
        <v>0</v>
      </c>
      <c r="AJ21" s="153"/>
      <c r="AK21" s="147">
        <f t="shared" si="4"/>
        <v>0</v>
      </c>
    </row>
    <row r="22" spans="1:37" s="168" customFormat="1" ht="12.75" customHeight="1" x14ac:dyDescent="0.2">
      <c r="A22" s="173"/>
      <c r="B22" s="49" t="s">
        <v>71</v>
      </c>
      <c r="C22" s="167"/>
      <c r="E22" s="189"/>
      <c r="F22" s="189"/>
      <c r="G22" s="190"/>
      <c r="H22" s="191">
        <f>H23</f>
        <v>20619314.666000001</v>
      </c>
      <c r="I22" s="191">
        <f t="shared" ref="I22:T22" si="5">I23</f>
        <v>1660101.22755</v>
      </c>
      <c r="J22" s="191">
        <f t="shared" si="5"/>
        <v>1616941.40891</v>
      </c>
      <c r="K22" s="191">
        <f t="shared" si="5"/>
        <v>1643656.7283399999</v>
      </c>
      <c r="L22" s="191">
        <f t="shared" si="5"/>
        <v>1687752.2746199998</v>
      </c>
      <c r="M22" s="191">
        <f t="shared" si="5"/>
        <v>0</v>
      </c>
      <c r="N22" s="191">
        <f t="shared" si="5"/>
        <v>0</v>
      </c>
      <c r="O22" s="191">
        <f t="shared" si="5"/>
        <v>0</v>
      </c>
      <c r="P22" s="191">
        <f t="shared" si="5"/>
        <v>0</v>
      </c>
      <c r="Q22" s="191">
        <f t="shared" si="5"/>
        <v>0</v>
      </c>
      <c r="R22" s="191">
        <f t="shared" si="5"/>
        <v>0</v>
      </c>
      <c r="S22" s="191">
        <f t="shared" si="5"/>
        <v>0</v>
      </c>
      <c r="T22" s="191">
        <f t="shared" si="5"/>
        <v>0</v>
      </c>
      <c r="U22" s="192">
        <f>U23</f>
        <v>6608451.639419999</v>
      </c>
      <c r="V22" s="193">
        <f>V23</f>
        <v>19335916.693800002</v>
      </c>
      <c r="W22" s="191">
        <f t="shared" ref="W22:AH22" si="6">W23</f>
        <v>1480688.5667900001</v>
      </c>
      <c r="X22" s="191">
        <f t="shared" si="6"/>
        <v>1400397.10561</v>
      </c>
      <c r="Y22" s="191">
        <f t="shared" si="6"/>
        <v>1585597.9567499999</v>
      </c>
      <c r="Z22" s="191">
        <f t="shared" si="6"/>
        <v>1641002.49927</v>
      </c>
      <c r="AA22" s="191">
        <f t="shared" si="6"/>
        <v>1525817.7841500002</v>
      </c>
      <c r="AB22" s="191">
        <f t="shared" si="6"/>
        <v>1569624.24917</v>
      </c>
      <c r="AC22" s="191">
        <f t="shared" si="6"/>
        <v>1560205.48367</v>
      </c>
      <c r="AD22" s="191">
        <f t="shared" si="6"/>
        <v>1573798.8357500001</v>
      </c>
      <c r="AE22" s="191">
        <f t="shared" si="6"/>
        <v>1784332.0246600001</v>
      </c>
      <c r="AF22" s="191">
        <f t="shared" si="6"/>
        <v>1757223.2304200002</v>
      </c>
      <c r="AG22" s="191">
        <f t="shared" si="6"/>
        <v>1557918.5514</v>
      </c>
      <c r="AH22" s="191">
        <f t="shared" si="6"/>
        <v>1899310.40616</v>
      </c>
      <c r="AI22" s="191">
        <f>AI23</f>
        <v>6107686.128419999</v>
      </c>
      <c r="AJ22" s="173"/>
      <c r="AK22" s="168">
        <f t="shared" si="4"/>
        <v>13228230.565380003</v>
      </c>
    </row>
    <row r="23" spans="1:37" ht="12.75" customHeight="1" x14ac:dyDescent="0.2">
      <c r="A23" s="153"/>
      <c r="C23" s="186" t="s">
        <v>72</v>
      </c>
      <c r="F23" s="194"/>
      <c r="G23" s="190"/>
      <c r="H23" s="185">
        <v>20619314.666000001</v>
      </c>
      <c r="I23" s="185">
        <v>1660101.22755</v>
      </c>
      <c r="J23" s="185">
        <v>1616941.40891</v>
      </c>
      <c r="K23" s="185">
        <v>1643656.7283399999</v>
      </c>
      <c r="L23" s="185">
        <v>1687752.2746199998</v>
      </c>
      <c r="M23" s="185">
        <v>0</v>
      </c>
      <c r="N23" s="185">
        <v>0</v>
      </c>
      <c r="O23" s="185">
        <v>0</v>
      </c>
      <c r="P23" s="185">
        <v>0</v>
      </c>
      <c r="Q23" s="185">
        <v>0</v>
      </c>
      <c r="R23" s="185">
        <v>0</v>
      </c>
      <c r="S23" s="185">
        <v>0</v>
      </c>
      <c r="T23" s="185">
        <v>0</v>
      </c>
      <c r="U23" s="195">
        <f>SUM(I23:T23)</f>
        <v>6608451.639419999</v>
      </c>
      <c r="V23" s="176">
        <v>19335916.693800002</v>
      </c>
      <c r="W23" s="174">
        <v>1480688.5667900001</v>
      </c>
      <c r="X23" s="174">
        <v>1400397.10561</v>
      </c>
      <c r="Y23" s="174">
        <v>1585597.9567499999</v>
      </c>
      <c r="Z23" s="174">
        <v>1641002.49927</v>
      </c>
      <c r="AA23" s="174">
        <v>1525817.7841500002</v>
      </c>
      <c r="AB23" s="174">
        <v>1569624.24917</v>
      </c>
      <c r="AC23" s="174">
        <v>1560205.48367</v>
      </c>
      <c r="AD23" s="174">
        <v>1573798.8357500001</v>
      </c>
      <c r="AE23" s="174">
        <v>1784332.0246600001</v>
      </c>
      <c r="AF23" s="174">
        <v>1757223.2304200002</v>
      </c>
      <c r="AG23" s="174">
        <v>1557918.5514</v>
      </c>
      <c r="AH23" s="174">
        <v>1899310.40616</v>
      </c>
      <c r="AI23" s="175">
        <f>SUM(W23:Z23)</f>
        <v>6107686.128419999</v>
      </c>
      <c r="AJ23" s="153"/>
      <c r="AK23" s="147">
        <f t="shared" si="4"/>
        <v>13228230.565380003</v>
      </c>
    </row>
    <row r="24" spans="1:37" s="168" customFormat="1" ht="12.75" customHeight="1" x14ac:dyDescent="0.2">
      <c r="A24" s="173"/>
      <c r="B24" s="49" t="s">
        <v>73</v>
      </c>
      <c r="C24" s="167"/>
      <c r="E24" s="189"/>
      <c r="F24" s="189"/>
      <c r="G24" s="190"/>
      <c r="H24" s="191">
        <f>SUM(H25:H30)</f>
        <v>20291185.965000004</v>
      </c>
      <c r="I24" s="191">
        <f t="shared" ref="I24:T24" si="7">SUM(I25:I30)</f>
        <v>1951297.0983799999</v>
      </c>
      <c r="J24" s="191">
        <f t="shared" si="7"/>
        <v>1913878.4097</v>
      </c>
      <c r="K24" s="191">
        <f t="shared" si="7"/>
        <v>1770712.83767</v>
      </c>
      <c r="L24" s="191">
        <f t="shared" si="7"/>
        <v>2044026.54892</v>
      </c>
      <c r="M24" s="191">
        <f t="shared" si="7"/>
        <v>0</v>
      </c>
      <c r="N24" s="191">
        <f t="shared" si="7"/>
        <v>0</v>
      </c>
      <c r="O24" s="191">
        <f t="shared" si="7"/>
        <v>0</v>
      </c>
      <c r="P24" s="191">
        <f t="shared" si="7"/>
        <v>0</v>
      </c>
      <c r="Q24" s="191">
        <f t="shared" si="7"/>
        <v>0</v>
      </c>
      <c r="R24" s="191">
        <f t="shared" si="7"/>
        <v>0</v>
      </c>
      <c r="S24" s="191">
        <f t="shared" si="7"/>
        <v>0</v>
      </c>
      <c r="T24" s="191">
        <f t="shared" si="7"/>
        <v>0</v>
      </c>
      <c r="U24" s="192">
        <f>SUM(U25:U30)</f>
        <v>7679914.8946699994</v>
      </c>
      <c r="V24" s="193">
        <f>SUM(V25:V30)</f>
        <v>22032794.586159997</v>
      </c>
      <c r="W24" s="191">
        <f t="shared" ref="W24:AG24" si="8">SUM(W25:W30)</f>
        <v>1550996.7067299997</v>
      </c>
      <c r="X24" s="191">
        <f t="shared" si="8"/>
        <v>1729141.79587</v>
      </c>
      <c r="Y24" s="191">
        <f t="shared" si="8"/>
        <v>1636144.3846800001</v>
      </c>
      <c r="Z24" s="191">
        <f t="shared" si="8"/>
        <v>1523096.4728999999</v>
      </c>
      <c r="AA24" s="191">
        <f t="shared" si="8"/>
        <v>1591124.45985</v>
      </c>
      <c r="AB24" s="191">
        <f t="shared" si="8"/>
        <v>3299671.0199699998</v>
      </c>
      <c r="AC24" s="191">
        <f t="shared" si="8"/>
        <v>1913215.63845</v>
      </c>
      <c r="AD24" s="191">
        <f t="shared" si="8"/>
        <v>1807668.4501599998</v>
      </c>
      <c r="AE24" s="191">
        <f t="shared" si="8"/>
        <v>1409103.03207</v>
      </c>
      <c r="AF24" s="191">
        <f t="shared" si="8"/>
        <v>1551647.92851</v>
      </c>
      <c r="AG24" s="191">
        <f t="shared" si="8"/>
        <v>1622751.6283800001</v>
      </c>
      <c r="AH24" s="191">
        <f>SUM(AH25:AH30)</f>
        <v>2398233.0685900003</v>
      </c>
      <c r="AI24" s="191">
        <f>SUM(AI25:AI30)</f>
        <v>6439379.3601799998</v>
      </c>
      <c r="AJ24" s="173"/>
      <c r="AK24" s="168">
        <f t="shared" si="4"/>
        <v>15593415.225979997</v>
      </c>
    </row>
    <row r="25" spans="1:37" s="168" customFormat="1" ht="12.75" customHeight="1" x14ac:dyDescent="0.2">
      <c r="A25" s="173"/>
      <c r="B25" s="49"/>
      <c r="C25" s="773" t="s">
        <v>74</v>
      </c>
      <c r="D25" s="773"/>
      <c r="E25" s="773"/>
      <c r="F25" s="773"/>
      <c r="G25" s="774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75"/>
      <c r="V25" s="176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5"/>
      <c r="AJ25" s="173"/>
    </row>
    <row r="26" spans="1:37" ht="12.75" customHeight="1" x14ac:dyDescent="0.2">
      <c r="A26" s="153"/>
      <c r="E26" s="186" t="s">
        <v>75</v>
      </c>
      <c r="F26" s="186"/>
      <c r="G26" s="190"/>
      <c r="H26" s="185">
        <v>645290.47499999998</v>
      </c>
      <c r="I26" s="185">
        <v>25600.022149999997</v>
      </c>
      <c r="J26" s="185">
        <v>74037.122370000012</v>
      </c>
      <c r="K26" s="185">
        <v>37754.54855</v>
      </c>
      <c r="L26" s="185">
        <v>41266.001299999996</v>
      </c>
      <c r="M26" s="185">
        <v>0</v>
      </c>
      <c r="N26" s="185">
        <v>0</v>
      </c>
      <c r="O26" s="185">
        <v>0</v>
      </c>
      <c r="P26" s="185">
        <v>0</v>
      </c>
      <c r="Q26" s="185">
        <v>0</v>
      </c>
      <c r="R26" s="185">
        <v>0</v>
      </c>
      <c r="S26" s="185">
        <v>0</v>
      </c>
      <c r="T26" s="185">
        <v>0</v>
      </c>
      <c r="U26" s="175">
        <f>SUM(I26:T26)</f>
        <v>178657.69437000001</v>
      </c>
      <c r="V26" s="176">
        <v>635422.77465999988</v>
      </c>
      <c r="W26" s="185">
        <v>42752.488509999996</v>
      </c>
      <c r="X26" s="185">
        <v>44119.625899999999</v>
      </c>
      <c r="Y26" s="185">
        <v>22872.643780000002</v>
      </c>
      <c r="Z26" s="185">
        <v>33376.066070000001</v>
      </c>
      <c r="AA26" s="185">
        <v>24744.884180000001</v>
      </c>
      <c r="AB26" s="185">
        <v>23746.871350000001</v>
      </c>
      <c r="AC26" s="185">
        <v>80865.421629999997</v>
      </c>
      <c r="AD26" s="185">
        <v>40770.322289999996</v>
      </c>
      <c r="AE26" s="185">
        <v>50317.261989999999</v>
      </c>
      <c r="AF26" s="185">
        <v>49664.470549999998</v>
      </c>
      <c r="AG26" s="185">
        <v>48137.900500000003</v>
      </c>
      <c r="AH26" s="185">
        <v>174054.81790999998</v>
      </c>
      <c r="AI26" s="175">
        <f>SUM(W26:Z26)</f>
        <v>143120.82425999999</v>
      </c>
      <c r="AJ26" s="153"/>
      <c r="AK26" s="147">
        <f t="shared" si="4"/>
        <v>492301.95039999986</v>
      </c>
    </row>
    <row r="27" spans="1:37" ht="12.75" customHeight="1" x14ac:dyDescent="0.2">
      <c r="A27" s="153"/>
      <c r="E27" s="186" t="s">
        <v>76</v>
      </c>
      <c r="F27" s="186"/>
      <c r="G27" s="190"/>
      <c r="H27" s="185">
        <v>3018363.3259999999</v>
      </c>
      <c r="I27" s="185">
        <v>272558.40057</v>
      </c>
      <c r="J27" s="185">
        <v>309852.30497000006</v>
      </c>
      <c r="K27" s="185">
        <v>274216.80638000002</v>
      </c>
      <c r="L27" s="185">
        <v>379884.65922000003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>
        <v>0</v>
      </c>
      <c r="S27" s="185">
        <v>0</v>
      </c>
      <c r="T27" s="185">
        <v>0</v>
      </c>
      <c r="U27" s="175">
        <f>SUM(I27:T27)</f>
        <v>1236512.17114</v>
      </c>
      <c r="V27" s="176">
        <v>3140787.4596900004</v>
      </c>
      <c r="W27" s="185">
        <v>186537.98591999998</v>
      </c>
      <c r="X27" s="185">
        <v>361618.08223</v>
      </c>
      <c r="Y27" s="185">
        <v>194067.57434999998</v>
      </c>
      <c r="Z27" s="185">
        <v>187402.21021000002</v>
      </c>
      <c r="AA27" s="185">
        <v>218869.85594000001</v>
      </c>
      <c r="AB27" s="185">
        <v>345417.72963999998</v>
      </c>
      <c r="AC27" s="185">
        <v>254152.41623</v>
      </c>
      <c r="AD27" s="185">
        <v>240907.85641000001</v>
      </c>
      <c r="AE27" s="185">
        <v>420920.76889000001</v>
      </c>
      <c r="AF27" s="185">
        <v>205457.76580000002</v>
      </c>
      <c r="AG27" s="185">
        <v>269940.66115</v>
      </c>
      <c r="AH27" s="185">
        <v>255494.55291999999</v>
      </c>
      <c r="AI27" s="175">
        <f>SUM(W27:Z27)</f>
        <v>929625.85271000001</v>
      </c>
      <c r="AJ27" s="153"/>
      <c r="AK27" s="147">
        <f t="shared" si="4"/>
        <v>2211161.6069800006</v>
      </c>
    </row>
    <row r="28" spans="1:37" x14ac:dyDescent="0.2">
      <c r="A28" s="153"/>
      <c r="C28" s="773" t="s">
        <v>77</v>
      </c>
      <c r="D28" s="773"/>
      <c r="E28" s="773"/>
      <c r="F28" s="773"/>
      <c r="G28" s="774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75"/>
      <c r="V28" s="176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75"/>
      <c r="AJ28" s="153"/>
    </row>
    <row r="29" spans="1:37" ht="12.75" customHeight="1" x14ac:dyDescent="0.2">
      <c r="A29" s="153"/>
      <c r="E29" s="186" t="s">
        <v>78</v>
      </c>
      <c r="F29" s="186"/>
      <c r="G29" s="190" t="s">
        <v>79</v>
      </c>
      <c r="H29" s="185">
        <v>6830491.6040000003</v>
      </c>
      <c r="I29" s="185">
        <v>765315.02598000003</v>
      </c>
      <c r="J29" s="185">
        <v>455601.96260999999</v>
      </c>
      <c r="K29" s="185">
        <v>483301.92552999995</v>
      </c>
      <c r="L29" s="185">
        <v>428748.63607000001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75">
        <f>SUM(I29:T29)</f>
        <v>2132967.5501899999</v>
      </c>
      <c r="V29" s="176">
        <v>7680453.4656499997</v>
      </c>
      <c r="W29" s="185">
        <v>532295.57363</v>
      </c>
      <c r="X29" s="185">
        <v>406420.15308999998</v>
      </c>
      <c r="Y29" s="185">
        <v>474975.76981000003</v>
      </c>
      <c r="Z29" s="185">
        <v>397718.09085000004</v>
      </c>
      <c r="AA29" s="185">
        <v>493761.89728999999</v>
      </c>
      <c r="AB29" s="185">
        <v>2110120.0587599999</v>
      </c>
      <c r="AC29" s="185">
        <v>640619.06917999999</v>
      </c>
      <c r="AD29" s="185">
        <v>449436.51335000002</v>
      </c>
      <c r="AE29" s="185">
        <v>455337.81135999999</v>
      </c>
      <c r="AF29" s="185">
        <v>439373.54200000002</v>
      </c>
      <c r="AG29" s="185">
        <v>365440.37007</v>
      </c>
      <c r="AH29" s="185">
        <v>914954.61626000004</v>
      </c>
      <c r="AI29" s="175">
        <f>SUM(W29:Z29)</f>
        <v>1811409.5873799999</v>
      </c>
      <c r="AJ29" s="153"/>
      <c r="AK29" s="147">
        <f t="shared" si="4"/>
        <v>5869043.8782700002</v>
      </c>
    </row>
    <row r="30" spans="1:37" ht="12.75" customHeight="1" x14ac:dyDescent="0.2">
      <c r="A30" s="153"/>
      <c r="E30" s="186" t="s">
        <v>80</v>
      </c>
      <c r="F30" s="186"/>
      <c r="G30" s="190"/>
      <c r="H30" s="185">
        <v>9797040.5600000005</v>
      </c>
      <c r="I30" s="185">
        <v>887823.64967999991</v>
      </c>
      <c r="J30" s="185">
        <v>1074387.01975</v>
      </c>
      <c r="K30" s="185">
        <v>975439.55721</v>
      </c>
      <c r="L30" s="185">
        <v>1194127.2523299998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75">
        <f>SUM(I30:T30)</f>
        <v>4131777.4789699996</v>
      </c>
      <c r="V30" s="176">
        <v>10576130.886159999</v>
      </c>
      <c r="W30" s="185">
        <v>789410.65866999992</v>
      </c>
      <c r="X30" s="185">
        <v>916983.93464999995</v>
      </c>
      <c r="Y30" s="185">
        <v>944228.39674</v>
      </c>
      <c r="Z30" s="185">
        <v>904600.10577000002</v>
      </c>
      <c r="AA30" s="185">
        <v>853747.82244000002</v>
      </c>
      <c r="AB30" s="185">
        <v>820386.36022000003</v>
      </c>
      <c r="AC30" s="185">
        <v>937578.73141000001</v>
      </c>
      <c r="AD30" s="185">
        <v>1076553.7581099998</v>
      </c>
      <c r="AE30" s="185">
        <v>482527.18982999999</v>
      </c>
      <c r="AF30" s="185">
        <v>857152.15015999996</v>
      </c>
      <c r="AG30" s="185">
        <v>939232.69666000002</v>
      </c>
      <c r="AH30" s="185">
        <v>1053729.0815000001</v>
      </c>
      <c r="AI30" s="175">
        <f>SUM(W30:Z30)</f>
        <v>3555223.09583</v>
      </c>
      <c r="AJ30" s="153"/>
      <c r="AK30" s="147">
        <f t="shared" si="4"/>
        <v>7020907.7903299993</v>
      </c>
    </row>
    <row r="31" spans="1:37" ht="12.75" customHeight="1" x14ac:dyDescent="0.2">
      <c r="A31" s="153"/>
      <c r="B31" s="49" t="s">
        <v>81</v>
      </c>
      <c r="C31" s="167"/>
      <c r="E31" s="186"/>
      <c r="F31" s="186"/>
      <c r="G31" s="190"/>
      <c r="H31" s="191">
        <f t="shared" ref="H31:T31" si="9">H32+H36+H37+H47+H48+H49+H55+H56+H57+H58+H59+H60+H61+H64+H62</f>
        <v>600732266.44499981</v>
      </c>
      <c r="I31" s="191">
        <f t="shared" si="9"/>
        <v>40643406.289640002</v>
      </c>
      <c r="J31" s="191">
        <f t="shared" si="9"/>
        <v>43436047.551559985</v>
      </c>
      <c r="K31" s="191">
        <f t="shared" si="9"/>
        <v>44312205.931900002</v>
      </c>
      <c r="L31" s="191">
        <f t="shared" si="9"/>
        <v>46427522.138519995</v>
      </c>
      <c r="M31" s="191">
        <f t="shared" si="9"/>
        <v>0</v>
      </c>
      <c r="N31" s="191">
        <f t="shared" si="9"/>
        <v>0</v>
      </c>
      <c r="O31" s="191">
        <f t="shared" si="9"/>
        <v>0</v>
      </c>
      <c r="P31" s="191">
        <f t="shared" si="9"/>
        <v>0</v>
      </c>
      <c r="Q31" s="191">
        <f t="shared" si="9"/>
        <v>0</v>
      </c>
      <c r="R31" s="191">
        <f t="shared" si="9"/>
        <v>0</v>
      </c>
      <c r="S31" s="191">
        <f t="shared" si="9"/>
        <v>0</v>
      </c>
      <c r="T31" s="191">
        <f t="shared" si="9"/>
        <v>0</v>
      </c>
      <c r="U31" s="192">
        <f>U32+U36+U37+U47+U48+U49+U55+U56+U57+U58+U59+U60+U61+U64+U62</f>
        <v>174819181.91162008</v>
      </c>
      <c r="V31" s="193">
        <v>549615894.30005002</v>
      </c>
      <c r="W31" s="191">
        <f t="shared" ref="W31:AI31" si="10">W32+W36+W37+W47+W48+W49+W55+W56+W57+W58+W59+W60+W61+W64+W62</f>
        <v>40074540.208149999</v>
      </c>
      <c r="X31" s="191">
        <f t="shared" si="10"/>
        <v>42227205.404369995</v>
      </c>
      <c r="Y31" s="191">
        <f t="shared" si="10"/>
        <v>41216335.074339993</v>
      </c>
      <c r="Z31" s="191">
        <f t="shared" si="10"/>
        <v>41829725.350900002</v>
      </c>
      <c r="AA31" s="191">
        <f t="shared" si="10"/>
        <v>38313479.023320004</v>
      </c>
      <c r="AB31" s="191">
        <f t="shared" si="10"/>
        <v>44680353.095910005</v>
      </c>
      <c r="AC31" s="191">
        <f t="shared" si="10"/>
        <v>47264641.258890003</v>
      </c>
      <c r="AD31" s="191">
        <f t="shared" si="10"/>
        <v>49790227.223240033</v>
      </c>
      <c r="AE31" s="191">
        <f t="shared" si="10"/>
        <v>46771822.75238999</v>
      </c>
      <c r="AF31" s="191">
        <f t="shared" si="10"/>
        <v>55366917.61646001</v>
      </c>
      <c r="AG31" s="191">
        <f t="shared" si="10"/>
        <v>40375431.102229998</v>
      </c>
      <c r="AH31" s="191">
        <f t="shared" si="10"/>
        <v>61705216.189849973</v>
      </c>
      <c r="AI31" s="191">
        <f t="shared" si="10"/>
        <v>165347806.03775996</v>
      </c>
      <c r="AJ31" s="153"/>
      <c r="AK31" s="147">
        <f>V31-AI31</f>
        <v>384268088.26229006</v>
      </c>
    </row>
    <row r="32" spans="1:37" s="168" customFormat="1" ht="12.75" customHeight="1" x14ac:dyDescent="0.2">
      <c r="A32" s="173"/>
      <c r="B32" s="147"/>
      <c r="C32" s="186" t="s">
        <v>82</v>
      </c>
      <c r="D32" s="147"/>
      <c r="E32" s="147"/>
      <c r="F32" s="196"/>
      <c r="G32" s="197"/>
      <c r="H32" s="185">
        <f>+H33+H34+H35</f>
        <v>439680646.18199992</v>
      </c>
      <c r="I32" s="185">
        <f t="shared" ref="I32:T32" si="11">+I33+I34+I35</f>
        <v>26673889.369550001</v>
      </c>
      <c r="J32" s="185">
        <f t="shared" si="11"/>
        <v>32739181.415269986</v>
      </c>
      <c r="K32" s="185">
        <f t="shared" si="11"/>
        <v>34645418.176230006</v>
      </c>
      <c r="L32" s="185">
        <f t="shared" si="11"/>
        <v>33851639.098310009</v>
      </c>
      <c r="M32" s="185">
        <f t="shared" si="11"/>
        <v>0</v>
      </c>
      <c r="N32" s="185">
        <f t="shared" si="11"/>
        <v>0</v>
      </c>
      <c r="O32" s="185">
        <f t="shared" si="11"/>
        <v>0</v>
      </c>
      <c r="P32" s="185">
        <f t="shared" si="11"/>
        <v>0</v>
      </c>
      <c r="Q32" s="185">
        <f t="shared" si="11"/>
        <v>0</v>
      </c>
      <c r="R32" s="185">
        <f t="shared" si="11"/>
        <v>0</v>
      </c>
      <c r="S32" s="185">
        <f t="shared" si="11"/>
        <v>0</v>
      </c>
      <c r="T32" s="185">
        <f t="shared" si="11"/>
        <v>0</v>
      </c>
      <c r="U32" s="175">
        <f>+U33+U34+U35</f>
        <v>127910128.05936001</v>
      </c>
      <c r="V32" s="176">
        <v>390846932.08889008</v>
      </c>
      <c r="W32" s="185">
        <f t="shared" ref="W32:AH32" si="12">+W33+W34+W35</f>
        <v>24681000.811689995</v>
      </c>
      <c r="X32" s="185">
        <f t="shared" si="12"/>
        <v>29801360.176759992</v>
      </c>
      <c r="Y32" s="185">
        <f t="shared" si="12"/>
        <v>29405889.502149988</v>
      </c>
      <c r="Z32" s="185">
        <f t="shared" si="12"/>
        <v>29393861.492539998</v>
      </c>
      <c r="AA32" s="185">
        <f t="shared" si="12"/>
        <v>29440220.02149</v>
      </c>
      <c r="AB32" s="185">
        <f t="shared" si="12"/>
        <v>33008083.052970003</v>
      </c>
      <c r="AC32" s="185">
        <f t="shared" si="12"/>
        <v>32211116.06772</v>
      </c>
      <c r="AD32" s="185">
        <f t="shared" si="12"/>
        <v>35976780.818060011</v>
      </c>
      <c r="AE32" s="185">
        <f t="shared" si="12"/>
        <v>32909280.07328999</v>
      </c>
      <c r="AF32" s="185">
        <f t="shared" si="12"/>
        <v>39145297.510220006</v>
      </c>
      <c r="AG32" s="185">
        <f t="shared" si="12"/>
        <v>27593428.996010005</v>
      </c>
      <c r="AH32" s="185">
        <f t="shared" si="12"/>
        <v>47280613.565989994</v>
      </c>
      <c r="AI32" s="185">
        <f>+AI33+AI34+AI35</f>
        <v>113282111.98313998</v>
      </c>
      <c r="AJ32" s="173"/>
      <c r="AK32" s="168">
        <f>V32-AI32</f>
        <v>277564820.10575008</v>
      </c>
    </row>
    <row r="33" spans="1:37" s="168" customFormat="1" ht="12.75" customHeight="1" x14ac:dyDescent="0.2">
      <c r="A33" s="173"/>
      <c r="C33" s="198"/>
      <c r="D33" s="147"/>
      <c r="E33" s="199" t="s">
        <v>83</v>
      </c>
      <c r="F33" s="196"/>
      <c r="G33" s="190"/>
      <c r="H33" s="185">
        <v>475948200.24299997</v>
      </c>
      <c r="I33" s="185">
        <v>40421052.542730004</v>
      </c>
      <c r="J33" s="185">
        <v>39302166.295719996</v>
      </c>
      <c r="K33" s="185">
        <v>36904608.570310004</v>
      </c>
      <c r="L33" s="185">
        <v>39272350.371420003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75">
        <f>SUM(I33:T33)</f>
        <v>155900177.78018001</v>
      </c>
      <c r="V33" s="176">
        <v>448760190.03805</v>
      </c>
      <c r="W33" s="185">
        <v>36233991.638799995</v>
      </c>
      <c r="X33" s="185">
        <v>36639888.552709997</v>
      </c>
      <c r="Y33" s="185">
        <v>34766588.057919994</v>
      </c>
      <c r="Z33" s="185">
        <v>36862273.92667</v>
      </c>
      <c r="AA33" s="185">
        <v>35203039.960859999</v>
      </c>
      <c r="AB33" s="185">
        <v>36860838.893140003</v>
      </c>
      <c r="AC33" s="185">
        <v>37995116.830459997</v>
      </c>
      <c r="AD33" s="185">
        <v>37830403.890810005</v>
      </c>
      <c r="AE33" s="185">
        <v>39304371.156589992</v>
      </c>
      <c r="AF33" s="185">
        <v>41796760.405870005</v>
      </c>
      <c r="AG33" s="185">
        <v>36288462.623320006</v>
      </c>
      <c r="AH33" s="185">
        <v>38978454.100900002</v>
      </c>
      <c r="AI33" s="175">
        <f t="shared" ref="AI33:AI49" si="13">SUM(W33:Z33)</f>
        <v>144502742.17609999</v>
      </c>
      <c r="AJ33" s="173"/>
      <c r="AK33" s="168">
        <f t="shared" si="4"/>
        <v>304257447.86195004</v>
      </c>
    </row>
    <row r="34" spans="1:37" s="168" customFormat="1" ht="12.75" customHeight="1" x14ac:dyDescent="0.2">
      <c r="A34" s="173"/>
      <c r="C34" s="198"/>
      <c r="D34" s="147"/>
      <c r="E34" s="199" t="s">
        <v>84</v>
      </c>
      <c r="F34" s="196"/>
      <c r="G34" s="190"/>
      <c r="H34" s="185">
        <v>215534093.80200002</v>
      </c>
      <c r="I34" s="185">
        <v>6114526.1441299999</v>
      </c>
      <c r="J34" s="185">
        <v>17958841.721289996</v>
      </c>
      <c r="K34" s="185">
        <v>21048649.366850004</v>
      </c>
      <c r="L34" s="185">
        <v>20430475.75299</v>
      </c>
      <c r="M34" s="185">
        <v>0</v>
      </c>
      <c r="N34" s="185">
        <v>0</v>
      </c>
      <c r="O34" s="185">
        <v>0</v>
      </c>
      <c r="P34" s="185">
        <v>0</v>
      </c>
      <c r="Q34" s="185">
        <v>0</v>
      </c>
      <c r="R34" s="185">
        <v>0</v>
      </c>
      <c r="S34" s="185">
        <v>0</v>
      </c>
      <c r="T34" s="185">
        <v>0</v>
      </c>
      <c r="U34" s="175">
        <f>SUM(I34:T34)</f>
        <v>65552492.985260002</v>
      </c>
      <c r="V34" s="176">
        <v>204503640.80219001</v>
      </c>
      <c r="W34" s="185">
        <v>5280990.3085000003</v>
      </c>
      <c r="X34" s="185">
        <v>14941614.936459998</v>
      </c>
      <c r="Y34" s="185">
        <v>15553951.026659999</v>
      </c>
      <c r="Z34" s="185">
        <v>15162452.885740001</v>
      </c>
      <c r="AA34" s="185">
        <v>15610560.984649999</v>
      </c>
      <c r="AB34" s="185">
        <v>17043019.73195</v>
      </c>
      <c r="AC34" s="185">
        <v>18217796.381930001</v>
      </c>
      <c r="AD34" s="185">
        <v>18346376.17667</v>
      </c>
      <c r="AE34" s="185">
        <v>18240492.96006</v>
      </c>
      <c r="AF34" s="185">
        <v>16410615.232109999</v>
      </c>
      <c r="AG34" s="185">
        <v>18613130.55799</v>
      </c>
      <c r="AH34" s="185">
        <v>31082639.61947</v>
      </c>
      <c r="AI34" s="175">
        <f t="shared" si="13"/>
        <v>50939009.157360002</v>
      </c>
      <c r="AJ34" s="173"/>
      <c r="AK34" s="168">
        <f t="shared" si="4"/>
        <v>153564631.64482999</v>
      </c>
    </row>
    <row r="35" spans="1:37" s="168" customFormat="1" ht="12.75" customHeight="1" x14ac:dyDescent="0.2">
      <c r="A35" s="173"/>
      <c r="C35" s="198"/>
      <c r="D35" s="147"/>
      <c r="E35" s="199" t="s">
        <v>85</v>
      </c>
      <c r="F35" s="196"/>
      <c r="G35" s="197"/>
      <c r="H35" s="185">
        <v>-251801647.86300001</v>
      </c>
      <c r="I35" s="185">
        <v>-19861689.317310002</v>
      </c>
      <c r="J35" s="185">
        <v>-24521826.601740003</v>
      </c>
      <c r="K35" s="185">
        <v>-23307839.760930002</v>
      </c>
      <c r="L35" s="185">
        <v>-25851187.026099999</v>
      </c>
      <c r="M35" s="185">
        <v>0</v>
      </c>
      <c r="N35" s="185">
        <v>0</v>
      </c>
      <c r="O35" s="185">
        <v>0</v>
      </c>
      <c r="P35" s="185">
        <v>0</v>
      </c>
      <c r="Q35" s="185">
        <v>0</v>
      </c>
      <c r="R35" s="185">
        <v>0</v>
      </c>
      <c r="S35" s="185">
        <v>0</v>
      </c>
      <c r="T35" s="185">
        <v>0</v>
      </c>
      <c r="U35" s="175">
        <f>SUM(I35:T35)</f>
        <v>-93542542.706080005</v>
      </c>
      <c r="V35" s="176">
        <v>-262416898.75134996</v>
      </c>
      <c r="W35" s="185">
        <v>-16833981.135609999</v>
      </c>
      <c r="X35" s="185">
        <v>-21780143.312410001</v>
      </c>
      <c r="Y35" s="185">
        <v>-20914649.582430001</v>
      </c>
      <c r="Z35" s="185">
        <v>-22630865.319869999</v>
      </c>
      <c r="AA35" s="185">
        <v>-21373380.92402</v>
      </c>
      <c r="AB35" s="185">
        <v>-20895775.57212</v>
      </c>
      <c r="AC35" s="185">
        <v>-24001797.144669998</v>
      </c>
      <c r="AD35" s="185">
        <v>-20199999.249419998</v>
      </c>
      <c r="AE35" s="185">
        <v>-24635584.043360002</v>
      </c>
      <c r="AF35" s="185">
        <v>-19062078.127759997</v>
      </c>
      <c r="AG35" s="185">
        <v>-27308164.1853</v>
      </c>
      <c r="AH35" s="185">
        <v>-22780480.154380001</v>
      </c>
      <c r="AI35" s="175">
        <f t="shared" si="13"/>
        <v>-82159639.350319996</v>
      </c>
      <c r="AJ35" s="173"/>
      <c r="AK35" s="168">
        <f t="shared" si="4"/>
        <v>-180257259.40102994</v>
      </c>
    </row>
    <row r="36" spans="1:37" s="168" customFormat="1" ht="12.75" customHeight="1" x14ac:dyDescent="0.2">
      <c r="A36" s="173"/>
      <c r="B36" s="147"/>
      <c r="C36" s="186" t="s">
        <v>86</v>
      </c>
      <c r="D36" s="186"/>
      <c r="E36" s="186"/>
      <c r="F36" s="186"/>
      <c r="G36" s="190"/>
      <c r="H36" s="185">
        <v>6444.6270000000004</v>
      </c>
      <c r="I36" s="185">
        <v>185.20839999999998</v>
      </c>
      <c r="J36" s="185">
        <v>77.842500000000001</v>
      </c>
      <c r="K36" s="185">
        <v>45.777279999999998</v>
      </c>
      <c r="L36" s="185">
        <v>409.89931999999999</v>
      </c>
      <c r="M36" s="185">
        <v>0</v>
      </c>
      <c r="N36" s="185">
        <v>0</v>
      </c>
      <c r="O36" s="185">
        <v>0</v>
      </c>
      <c r="P36" s="185">
        <v>0</v>
      </c>
      <c r="Q36" s="185">
        <v>0</v>
      </c>
      <c r="R36" s="185">
        <v>0</v>
      </c>
      <c r="S36" s="185">
        <v>0</v>
      </c>
      <c r="T36" s="185">
        <v>0</v>
      </c>
      <c r="U36" s="175">
        <f>SUM(I36:T36)</f>
        <v>718.72749999999996</v>
      </c>
      <c r="V36" s="176">
        <v>8793.037409999999</v>
      </c>
      <c r="W36" s="185">
        <v>88.854910000000004</v>
      </c>
      <c r="X36" s="185">
        <v>20.422599999999999</v>
      </c>
      <c r="Y36" s="185">
        <v>105.92266000000001</v>
      </c>
      <c r="Z36" s="185">
        <v>355.29063000000002</v>
      </c>
      <c r="AA36" s="185">
        <v>2268.8097599999996</v>
      </c>
      <c r="AB36" s="185">
        <v>1021.43862</v>
      </c>
      <c r="AC36" s="185">
        <v>111.33059</v>
      </c>
      <c r="AD36" s="185">
        <v>187.94720000000001</v>
      </c>
      <c r="AE36" s="185">
        <v>327.20799</v>
      </c>
      <c r="AF36" s="185">
        <v>107.29404</v>
      </c>
      <c r="AG36" s="185">
        <v>3435.66714</v>
      </c>
      <c r="AH36" s="185">
        <v>762.85127</v>
      </c>
      <c r="AI36" s="175">
        <f t="shared" si="13"/>
        <v>570.49080000000004</v>
      </c>
      <c r="AJ36" s="173"/>
      <c r="AK36" s="168">
        <f t="shared" si="4"/>
        <v>8222.5466099999994</v>
      </c>
    </row>
    <row r="37" spans="1:37" x14ac:dyDescent="0.2">
      <c r="A37" s="153"/>
      <c r="C37" s="147" t="s">
        <v>87</v>
      </c>
      <c r="E37" s="186"/>
      <c r="F37" s="186"/>
      <c r="G37" s="190"/>
      <c r="H37" s="200">
        <f>SUM(H38:H46)</f>
        <v>51864316.776000001</v>
      </c>
      <c r="I37" s="200">
        <f t="shared" ref="I37:T37" si="14">SUM(I38:I46)</f>
        <v>4416481.5727899997</v>
      </c>
      <c r="J37" s="200">
        <f t="shared" si="14"/>
        <v>3658555.9095899998</v>
      </c>
      <c r="K37" s="200">
        <f t="shared" si="14"/>
        <v>3878971.8547099996</v>
      </c>
      <c r="L37" s="200">
        <f t="shared" si="14"/>
        <v>4584521.77874</v>
      </c>
      <c r="M37" s="200">
        <f t="shared" si="14"/>
        <v>0</v>
      </c>
      <c r="N37" s="200">
        <f t="shared" si="14"/>
        <v>0</v>
      </c>
      <c r="O37" s="200">
        <f t="shared" si="14"/>
        <v>0</v>
      </c>
      <c r="P37" s="200">
        <f t="shared" si="14"/>
        <v>0</v>
      </c>
      <c r="Q37" s="200">
        <f t="shared" si="14"/>
        <v>0</v>
      </c>
      <c r="R37" s="200">
        <f t="shared" si="14"/>
        <v>0</v>
      </c>
      <c r="S37" s="200">
        <f t="shared" si="14"/>
        <v>0</v>
      </c>
      <c r="T37" s="200">
        <f t="shared" si="14"/>
        <v>0</v>
      </c>
      <c r="U37" s="201">
        <f t="shared" ref="U37:U49" si="15">SUM(I37:T37)</f>
        <v>16538531.115829999</v>
      </c>
      <c r="V37" s="176">
        <v>49566892.160700001</v>
      </c>
      <c r="W37" s="202">
        <f t="shared" ref="W37:AG37" si="16">SUM(W38:W46)</f>
        <v>5662791.3881000001</v>
      </c>
      <c r="X37" s="202">
        <f t="shared" si="16"/>
        <v>3347711.6279100003</v>
      </c>
      <c r="Y37" s="202">
        <f t="shared" si="16"/>
        <v>3109300.4167200001</v>
      </c>
      <c r="Z37" s="202">
        <f t="shared" si="16"/>
        <v>1495187.1123299999</v>
      </c>
      <c r="AA37" s="202">
        <f t="shared" si="16"/>
        <v>1018574.1618600001</v>
      </c>
      <c r="AB37" s="202">
        <f t="shared" si="16"/>
        <v>3479586.3459699997</v>
      </c>
      <c r="AC37" s="202">
        <f t="shared" si="16"/>
        <v>5943555.8825899996</v>
      </c>
      <c r="AD37" s="202">
        <f t="shared" si="16"/>
        <v>4889989.4446999999</v>
      </c>
      <c r="AE37" s="202">
        <f t="shared" si="16"/>
        <v>4163901.0354199996</v>
      </c>
      <c r="AF37" s="202">
        <f t="shared" si="16"/>
        <v>6418411.1761499997</v>
      </c>
      <c r="AG37" s="202">
        <f t="shared" si="16"/>
        <v>4668365.9763900004</v>
      </c>
      <c r="AH37" s="202">
        <f>SUM(AH38:AH46)</f>
        <v>5369517.5925599998</v>
      </c>
      <c r="AI37" s="175">
        <f t="shared" si="13"/>
        <v>13614990.545060001</v>
      </c>
      <c r="AJ37" s="153"/>
      <c r="AK37" s="147">
        <f t="shared" si="4"/>
        <v>35951901.61564</v>
      </c>
    </row>
    <row r="38" spans="1:37" ht="12.75" customHeight="1" x14ac:dyDescent="0.2">
      <c r="A38" s="153"/>
      <c r="E38" s="186" t="s">
        <v>88</v>
      </c>
      <c r="F38" s="186"/>
      <c r="G38" s="190"/>
      <c r="H38" s="185">
        <v>17677848.973000001</v>
      </c>
      <c r="I38" s="185">
        <v>905445.07671000005</v>
      </c>
      <c r="J38" s="185">
        <v>1687975.8765799999</v>
      </c>
      <c r="K38" s="185">
        <v>1575207.7021300001</v>
      </c>
      <c r="L38" s="185">
        <v>1556757.5407799999</v>
      </c>
      <c r="M38" s="185">
        <v>0</v>
      </c>
      <c r="N38" s="185">
        <v>0</v>
      </c>
      <c r="O38" s="185">
        <v>0</v>
      </c>
      <c r="P38" s="185">
        <v>0</v>
      </c>
      <c r="Q38" s="185">
        <v>0</v>
      </c>
      <c r="R38" s="185">
        <v>0</v>
      </c>
      <c r="S38" s="185">
        <v>0</v>
      </c>
      <c r="T38" s="185">
        <v>0</v>
      </c>
      <c r="U38" s="175">
        <f t="shared" si="15"/>
        <v>5725386.1962000001</v>
      </c>
      <c r="V38" s="176">
        <v>19821043.481149998</v>
      </c>
      <c r="W38" s="185">
        <v>2054344.1757</v>
      </c>
      <c r="X38" s="185">
        <v>1648649.5155999998</v>
      </c>
      <c r="Y38" s="185">
        <v>1624228.0072999999</v>
      </c>
      <c r="Z38" s="185">
        <v>169868.04305000001</v>
      </c>
      <c r="AA38" s="185">
        <v>149896.95355000001</v>
      </c>
      <c r="AB38" s="185">
        <v>1182792.7316300001</v>
      </c>
      <c r="AC38" s="185">
        <v>2695762.6251099999</v>
      </c>
      <c r="AD38" s="185">
        <v>2587203.4013800002</v>
      </c>
      <c r="AE38" s="185">
        <v>1589263.4937499999</v>
      </c>
      <c r="AF38" s="185">
        <v>2011180.6854900001</v>
      </c>
      <c r="AG38" s="185">
        <v>1779122.0365899999</v>
      </c>
      <c r="AH38" s="185">
        <v>2328731.8119999999</v>
      </c>
      <c r="AI38" s="175">
        <f t="shared" si="13"/>
        <v>5497089.7416500002</v>
      </c>
      <c r="AJ38" s="153"/>
      <c r="AK38" s="147">
        <f t="shared" si="4"/>
        <v>14323953.739499997</v>
      </c>
    </row>
    <row r="39" spans="1:37" ht="12.75" customHeight="1" x14ac:dyDescent="0.2">
      <c r="A39" s="153"/>
      <c r="E39" s="186" t="s">
        <v>89</v>
      </c>
      <c r="F39" s="186"/>
      <c r="G39" s="190"/>
      <c r="H39" s="185">
        <v>5280.9250000000002</v>
      </c>
      <c r="I39" s="185">
        <v>581.43031999999994</v>
      </c>
      <c r="J39" s="185">
        <v>187.96544</v>
      </c>
      <c r="K39" s="185">
        <v>75.838750000000005</v>
      </c>
      <c r="L39" s="185">
        <v>351.76253000000003</v>
      </c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75">
        <f t="shared" si="15"/>
        <v>1196.99704</v>
      </c>
      <c r="V39" s="176">
        <v>4754.069739999999</v>
      </c>
      <c r="W39" s="185">
        <v>209.72210000000001</v>
      </c>
      <c r="X39" s="185">
        <v>303.70621999999997</v>
      </c>
      <c r="Y39" s="185">
        <v>680.21839999999997</v>
      </c>
      <c r="Z39" s="185">
        <v>493.01908000000003</v>
      </c>
      <c r="AA39" s="185">
        <v>63.920439999999999</v>
      </c>
      <c r="AB39" s="185">
        <v>622.4390699999999</v>
      </c>
      <c r="AC39" s="185">
        <v>472.62583000000001</v>
      </c>
      <c r="AD39" s="185">
        <v>383.03915999999998</v>
      </c>
      <c r="AE39" s="185">
        <v>444.42993000000001</v>
      </c>
      <c r="AF39" s="185">
        <v>444.68258000000003</v>
      </c>
      <c r="AG39" s="185">
        <v>337.86378000000002</v>
      </c>
      <c r="AH39" s="185">
        <v>298.40315000000004</v>
      </c>
      <c r="AI39" s="175">
        <f t="shared" si="13"/>
        <v>1686.6658</v>
      </c>
      <c r="AJ39" s="153"/>
      <c r="AK39" s="147">
        <f t="shared" si="4"/>
        <v>3067.4039399999992</v>
      </c>
    </row>
    <row r="40" spans="1:37" s="168" customFormat="1" ht="12.75" customHeight="1" x14ac:dyDescent="0.2">
      <c r="A40" s="173"/>
      <c r="B40" s="147"/>
      <c r="C40" s="147"/>
      <c r="E40" s="186" t="s">
        <v>90</v>
      </c>
      <c r="F40" s="186"/>
      <c r="G40" s="190"/>
      <c r="H40" s="185">
        <v>5261769.0690000001</v>
      </c>
      <c r="I40" s="185">
        <v>533080.78587999998</v>
      </c>
      <c r="J40" s="185">
        <v>467654.14630000002</v>
      </c>
      <c r="K40" s="185">
        <v>511360.39814</v>
      </c>
      <c r="L40" s="185">
        <v>634365.57529999991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185">
        <v>0</v>
      </c>
      <c r="U40" s="175">
        <f t="shared" si="15"/>
        <v>2146460.9056199999</v>
      </c>
      <c r="V40" s="176">
        <v>6112309.6548400009</v>
      </c>
      <c r="W40" s="185">
        <v>699480.41840999993</v>
      </c>
      <c r="X40" s="185">
        <v>406583.87522000005</v>
      </c>
      <c r="Y40" s="185">
        <v>395827.80043</v>
      </c>
      <c r="Z40" s="185">
        <v>83078.326480000003</v>
      </c>
      <c r="AA40" s="185">
        <v>25681.187969999999</v>
      </c>
      <c r="AB40" s="185">
        <v>360465.61618999997</v>
      </c>
      <c r="AC40" s="185">
        <v>868262.74664000003</v>
      </c>
      <c r="AD40" s="185">
        <v>512184.91301999998</v>
      </c>
      <c r="AE40" s="185">
        <v>542072.97265999997</v>
      </c>
      <c r="AF40" s="185">
        <v>600421.29047999997</v>
      </c>
      <c r="AG40" s="185">
        <v>1096871.7886700002</v>
      </c>
      <c r="AH40" s="185">
        <v>521378.71867000003</v>
      </c>
      <c r="AI40" s="175">
        <f t="shared" si="13"/>
        <v>1584970.4205400001</v>
      </c>
      <c r="AJ40" s="173"/>
      <c r="AK40" s="168">
        <f t="shared" si="4"/>
        <v>4527339.2343000006</v>
      </c>
    </row>
    <row r="41" spans="1:37" ht="12.75" customHeight="1" x14ac:dyDescent="0.2">
      <c r="A41" s="153"/>
      <c r="E41" s="186" t="s">
        <v>91</v>
      </c>
      <c r="F41" s="186"/>
      <c r="G41" s="190"/>
      <c r="H41" s="185">
        <v>10359054.915999999</v>
      </c>
      <c r="I41" s="185">
        <v>1384527.3620199999</v>
      </c>
      <c r="J41" s="185">
        <v>1148846.15488</v>
      </c>
      <c r="K41" s="185">
        <v>1312197.2880299999</v>
      </c>
      <c r="L41" s="185">
        <v>1263655.09482</v>
      </c>
      <c r="M41" s="185">
        <v>0</v>
      </c>
      <c r="N41" s="185">
        <v>0</v>
      </c>
      <c r="O41" s="185">
        <v>0</v>
      </c>
      <c r="P41" s="185">
        <v>0</v>
      </c>
      <c r="Q41" s="185">
        <v>0</v>
      </c>
      <c r="R41" s="185">
        <v>0</v>
      </c>
      <c r="S41" s="185">
        <v>0</v>
      </c>
      <c r="T41" s="185">
        <v>0</v>
      </c>
      <c r="U41" s="175">
        <f t="shared" si="15"/>
        <v>5109225.8997499999</v>
      </c>
      <c r="V41" s="176">
        <v>11307489.654970001</v>
      </c>
      <c r="W41" s="185">
        <v>1327526.5605500001</v>
      </c>
      <c r="X41" s="185">
        <v>1124797.98422</v>
      </c>
      <c r="Y41" s="185">
        <v>769139.13277000003</v>
      </c>
      <c r="Z41" s="185">
        <v>137155.20616</v>
      </c>
      <c r="AA41" s="185">
        <v>50673.473789999996</v>
      </c>
      <c r="AB41" s="185">
        <v>1186582.0418499999</v>
      </c>
      <c r="AC41" s="185">
        <v>1097685.64316</v>
      </c>
      <c r="AD41" s="185">
        <v>984392.74069000001</v>
      </c>
      <c r="AE41" s="185">
        <v>1130779.77746</v>
      </c>
      <c r="AF41" s="185">
        <v>1064139.4149199999</v>
      </c>
      <c r="AG41" s="185">
        <v>1137552.8441300001</v>
      </c>
      <c r="AH41" s="185">
        <v>1297064.8352699999</v>
      </c>
      <c r="AI41" s="175">
        <f t="shared" si="13"/>
        <v>3358618.8837000001</v>
      </c>
      <c r="AJ41" s="153"/>
      <c r="AK41" s="147">
        <f t="shared" si="4"/>
        <v>7948870.7712700013</v>
      </c>
    </row>
    <row r="42" spans="1:37" ht="12.75" customHeight="1" x14ac:dyDescent="0.2">
      <c r="A42" s="153"/>
      <c r="E42" s="762" t="s">
        <v>92</v>
      </c>
      <c r="F42" s="762"/>
      <c r="G42" s="763"/>
      <c r="H42" s="185">
        <v>14280553.801999999</v>
      </c>
      <c r="I42" s="185">
        <v>1448697.17842</v>
      </c>
      <c r="J42" s="185">
        <v>257756.93937000001</v>
      </c>
      <c r="K42" s="185">
        <v>404144.27419999999</v>
      </c>
      <c r="L42" s="185">
        <v>469731.90049999999</v>
      </c>
      <c r="M42" s="185">
        <v>0</v>
      </c>
      <c r="N42" s="185">
        <v>0</v>
      </c>
      <c r="O42" s="185">
        <v>0</v>
      </c>
      <c r="P42" s="185">
        <v>0</v>
      </c>
      <c r="Q42" s="185">
        <v>0</v>
      </c>
      <c r="R42" s="185">
        <v>0</v>
      </c>
      <c r="S42" s="185">
        <v>0</v>
      </c>
      <c r="T42" s="185">
        <v>0</v>
      </c>
      <c r="U42" s="175">
        <f t="shared" si="15"/>
        <v>2580330.2924899999</v>
      </c>
      <c r="V42" s="176">
        <v>8958629.7836300004</v>
      </c>
      <c r="W42" s="185">
        <v>1363269.4917899999</v>
      </c>
      <c r="X42" s="185">
        <v>119007.50477</v>
      </c>
      <c r="Y42" s="185">
        <v>244477.73199999999</v>
      </c>
      <c r="Z42" s="185">
        <v>405933.69660000002</v>
      </c>
      <c r="AA42" s="185">
        <v>720130.39247000008</v>
      </c>
      <c r="AB42" s="185">
        <v>663843.74491000001</v>
      </c>
      <c r="AC42" s="185">
        <v>675692.68261000002</v>
      </c>
      <c r="AD42" s="185">
        <v>714376.11759000004</v>
      </c>
      <c r="AE42" s="185">
        <v>800885.85626999999</v>
      </c>
      <c r="AF42" s="185">
        <v>2117296.75526</v>
      </c>
      <c r="AG42" s="185">
        <v>554782.89057000005</v>
      </c>
      <c r="AH42" s="185">
        <v>578932.91878999991</v>
      </c>
      <c r="AI42" s="175">
        <f t="shared" si="13"/>
        <v>2132688.4251600001</v>
      </c>
      <c r="AJ42" s="153"/>
      <c r="AK42" s="147">
        <f t="shared" si="4"/>
        <v>6825941.3584700003</v>
      </c>
    </row>
    <row r="43" spans="1:37" ht="12.75" customHeight="1" x14ac:dyDescent="0.2">
      <c r="A43" s="153"/>
      <c r="E43" s="187" t="s">
        <v>93</v>
      </c>
      <c r="F43" s="187"/>
      <c r="G43" s="188"/>
      <c r="H43" s="185">
        <v>0</v>
      </c>
      <c r="I43" s="185">
        <v>0</v>
      </c>
      <c r="J43" s="185">
        <v>0</v>
      </c>
      <c r="K43" s="185">
        <v>0</v>
      </c>
      <c r="L43" s="185">
        <v>0</v>
      </c>
      <c r="M43" s="185"/>
      <c r="N43" s="185"/>
      <c r="O43" s="185"/>
      <c r="P43" s="185"/>
      <c r="Q43" s="185"/>
      <c r="R43" s="185"/>
      <c r="S43" s="185"/>
      <c r="T43" s="185"/>
      <c r="U43" s="175">
        <f t="shared" si="15"/>
        <v>0</v>
      </c>
      <c r="V43" s="176">
        <v>0</v>
      </c>
      <c r="W43" s="185">
        <v>0</v>
      </c>
      <c r="X43" s="185">
        <v>0</v>
      </c>
      <c r="Y43" s="185">
        <v>0</v>
      </c>
      <c r="Z43" s="185"/>
      <c r="AA43" s="185"/>
      <c r="AB43" s="185"/>
      <c r="AC43" s="185"/>
      <c r="AD43" s="185"/>
      <c r="AE43" s="185"/>
      <c r="AF43" s="185"/>
      <c r="AG43" s="185"/>
      <c r="AH43" s="185">
        <v>0</v>
      </c>
      <c r="AI43" s="175">
        <f t="shared" si="13"/>
        <v>0</v>
      </c>
      <c r="AJ43" s="153"/>
      <c r="AK43" s="147">
        <f t="shared" si="4"/>
        <v>0</v>
      </c>
    </row>
    <row r="44" spans="1:37" ht="12.75" customHeight="1" x14ac:dyDescent="0.2">
      <c r="A44" s="153"/>
      <c r="E44" s="186" t="s">
        <v>94</v>
      </c>
      <c r="F44" s="198"/>
      <c r="G44" s="190"/>
      <c r="H44" s="185">
        <v>614219.20200000005</v>
      </c>
      <c r="I44" s="185">
        <v>68901.417950000003</v>
      </c>
      <c r="J44" s="185">
        <v>34757.58008</v>
      </c>
      <c r="K44" s="185">
        <v>20969.701989999998</v>
      </c>
      <c r="L44" s="185">
        <v>21568.202789999999</v>
      </c>
      <c r="M44" s="185">
        <v>0</v>
      </c>
      <c r="N44" s="185">
        <v>0</v>
      </c>
      <c r="O44" s="185">
        <v>0</v>
      </c>
      <c r="P44" s="185">
        <v>0</v>
      </c>
      <c r="Q44" s="185">
        <v>0</v>
      </c>
      <c r="R44" s="185">
        <v>0</v>
      </c>
      <c r="S44" s="185">
        <v>0</v>
      </c>
      <c r="T44" s="185">
        <v>0</v>
      </c>
      <c r="U44" s="175">
        <f t="shared" si="15"/>
        <v>146196.90281</v>
      </c>
      <c r="V44" s="176">
        <v>413154.33510000003</v>
      </c>
      <c r="W44" s="185">
        <v>111293.15998000001</v>
      </c>
      <c r="X44" s="185">
        <v>27149.98963</v>
      </c>
      <c r="Y44" s="185">
        <v>11903.650380000001</v>
      </c>
      <c r="Z44" s="185">
        <v>15330.082619999999</v>
      </c>
      <c r="AA44" s="185">
        <v>15715.68014</v>
      </c>
      <c r="AB44" s="185">
        <v>26382.921559999999</v>
      </c>
      <c r="AC44" s="185">
        <v>40182.281539999996</v>
      </c>
      <c r="AD44" s="185">
        <v>28078.612450000001</v>
      </c>
      <c r="AE44" s="185">
        <v>34497.506110000002</v>
      </c>
      <c r="AF44" s="185">
        <v>44728.400479999997</v>
      </c>
      <c r="AG44" s="185">
        <v>37287.659289999996</v>
      </c>
      <c r="AH44" s="185">
        <v>20604.390920000002</v>
      </c>
      <c r="AI44" s="175">
        <f t="shared" si="13"/>
        <v>165676.88261000003</v>
      </c>
      <c r="AJ44" s="153"/>
      <c r="AK44" s="147">
        <f t="shared" si="4"/>
        <v>247477.45249</v>
      </c>
    </row>
    <row r="45" spans="1:37" ht="12.75" customHeight="1" x14ac:dyDescent="0.2">
      <c r="A45" s="153"/>
      <c r="E45" s="186" t="s">
        <v>95</v>
      </c>
      <c r="F45" s="198"/>
      <c r="G45" s="190" t="s">
        <v>96</v>
      </c>
      <c r="H45" s="185">
        <v>1209449.801</v>
      </c>
      <c r="I45" s="185">
        <v>65179.002280000001</v>
      </c>
      <c r="J45" s="185">
        <v>61377.246939999997</v>
      </c>
      <c r="K45" s="185">
        <v>55016.651469999997</v>
      </c>
      <c r="L45" s="185">
        <v>60041.767209999998</v>
      </c>
      <c r="M45" s="185">
        <v>0</v>
      </c>
      <c r="N45" s="185">
        <v>0</v>
      </c>
      <c r="O45" s="185">
        <v>0</v>
      </c>
      <c r="P45" s="185">
        <v>0</v>
      </c>
      <c r="Q45" s="185">
        <v>0</v>
      </c>
      <c r="R45" s="185">
        <v>0</v>
      </c>
      <c r="S45" s="185">
        <v>0</v>
      </c>
      <c r="T45" s="185">
        <v>0</v>
      </c>
      <c r="U45" s="175">
        <f t="shared" si="15"/>
        <v>241614.66789999997</v>
      </c>
      <c r="V45" s="176">
        <v>745552.0478099999</v>
      </c>
      <c r="W45" s="185">
        <v>106667.85956999999</v>
      </c>
      <c r="X45" s="185">
        <v>21219.052250000001</v>
      </c>
      <c r="Y45" s="185">
        <v>63043.875439999996</v>
      </c>
      <c r="Z45" s="185">
        <v>61846.223520000007</v>
      </c>
      <c r="AA45" s="185">
        <v>56412.553500000002</v>
      </c>
      <c r="AB45" s="185">
        <v>58896.850760000001</v>
      </c>
      <c r="AC45" s="185">
        <v>61447.388619999998</v>
      </c>
      <c r="AD45" s="185">
        <v>63370.620409999996</v>
      </c>
      <c r="AE45" s="185">
        <v>65956.999240000005</v>
      </c>
      <c r="AF45" s="185">
        <v>61092.365229999996</v>
      </c>
      <c r="AG45" s="185">
        <v>62410.893360000002</v>
      </c>
      <c r="AH45" s="185">
        <v>63187.365909999993</v>
      </c>
      <c r="AI45" s="175">
        <f t="shared" si="13"/>
        <v>252777.01077999998</v>
      </c>
      <c r="AJ45" s="153"/>
      <c r="AK45" s="147">
        <f t="shared" si="4"/>
        <v>492775.03702999989</v>
      </c>
    </row>
    <row r="46" spans="1:37" ht="12.75" customHeight="1" x14ac:dyDescent="0.2">
      <c r="A46" s="153"/>
      <c r="E46" s="773" t="s">
        <v>97</v>
      </c>
      <c r="F46" s="773"/>
      <c r="G46" s="190" t="s">
        <v>98</v>
      </c>
      <c r="H46" s="200">
        <v>2456140.088</v>
      </c>
      <c r="I46" s="200">
        <v>10069.319210000001</v>
      </c>
      <c r="J46" s="200">
        <v>0</v>
      </c>
      <c r="K46" s="200">
        <v>0</v>
      </c>
      <c r="L46" s="200">
        <v>578049.93480999989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1">
        <f t="shared" si="15"/>
        <v>588119.25401999988</v>
      </c>
      <c r="V46" s="176">
        <v>2203959.1334600002</v>
      </c>
      <c r="W46" s="200">
        <v>0</v>
      </c>
      <c r="X46" s="200">
        <v>0</v>
      </c>
      <c r="Y46" s="200">
        <v>0</v>
      </c>
      <c r="Z46" s="200">
        <v>621482.51482000004</v>
      </c>
      <c r="AA46" s="200">
        <v>0</v>
      </c>
      <c r="AB46" s="200">
        <v>0</v>
      </c>
      <c r="AC46" s="200">
        <v>504049.88907999999</v>
      </c>
      <c r="AD46" s="200">
        <v>0</v>
      </c>
      <c r="AE46" s="200">
        <v>0</v>
      </c>
      <c r="AF46" s="200">
        <v>519107.58171</v>
      </c>
      <c r="AG46" s="200">
        <v>0</v>
      </c>
      <c r="AH46" s="200">
        <v>559319.14785000007</v>
      </c>
      <c r="AI46" s="175">
        <f t="shared" si="13"/>
        <v>621482.51482000004</v>
      </c>
      <c r="AJ46" s="153"/>
      <c r="AK46" s="147">
        <f t="shared" si="4"/>
        <v>1582476.61864</v>
      </c>
    </row>
    <row r="47" spans="1:37" ht="12.75" customHeight="1" x14ac:dyDescent="0.2">
      <c r="A47" s="153"/>
      <c r="C47" s="147" t="s">
        <v>99</v>
      </c>
      <c r="F47" s="198"/>
      <c r="G47" s="190"/>
      <c r="H47" s="185">
        <v>4406088.2829999998</v>
      </c>
      <c r="I47" s="185">
        <v>1490960.95741</v>
      </c>
      <c r="J47" s="185">
        <v>-19669.311229999999</v>
      </c>
      <c r="K47" s="185">
        <v>384.78935999999999</v>
      </c>
      <c r="L47" s="185">
        <v>722989.58889999997</v>
      </c>
      <c r="M47" s="185">
        <v>0</v>
      </c>
      <c r="N47" s="185">
        <v>0</v>
      </c>
      <c r="O47" s="185">
        <v>0</v>
      </c>
      <c r="P47" s="185">
        <v>0</v>
      </c>
      <c r="Q47" s="185">
        <v>0</v>
      </c>
      <c r="R47" s="185">
        <v>0</v>
      </c>
      <c r="S47" s="185">
        <v>0</v>
      </c>
      <c r="T47" s="185">
        <v>0</v>
      </c>
      <c r="U47" s="175">
        <f t="shared" si="15"/>
        <v>2194666.0244399998</v>
      </c>
      <c r="V47" s="176">
        <v>4725139.5199999996</v>
      </c>
      <c r="W47" s="185">
        <v>1124207.6377099999</v>
      </c>
      <c r="X47" s="185">
        <v>3714.8087099999998</v>
      </c>
      <c r="Y47" s="185">
        <v>-5.5259499999999999</v>
      </c>
      <c r="Z47" s="185">
        <v>1402705.9733800001</v>
      </c>
      <c r="AA47" s="185">
        <v>2255.3430199999998</v>
      </c>
      <c r="AB47" s="185">
        <v>484.63628999999997</v>
      </c>
      <c r="AC47" s="185">
        <v>1005646.9985499999</v>
      </c>
      <c r="AD47" s="185">
        <v>1636.30018</v>
      </c>
      <c r="AE47" s="185">
        <v>510.03229999999996</v>
      </c>
      <c r="AF47" s="185">
        <v>1135215.42493</v>
      </c>
      <c r="AG47" s="185">
        <v>27487.205449999998</v>
      </c>
      <c r="AH47" s="185">
        <v>21280.685430000001</v>
      </c>
      <c r="AI47" s="175">
        <f t="shared" si="13"/>
        <v>2530622.8938500001</v>
      </c>
      <c r="AJ47" s="153"/>
      <c r="AK47" s="147">
        <f t="shared" si="4"/>
        <v>2194516.6261499994</v>
      </c>
    </row>
    <row r="48" spans="1:37" ht="12.75" customHeight="1" x14ac:dyDescent="0.2">
      <c r="A48" s="153"/>
      <c r="C48" s="147" t="s">
        <v>100</v>
      </c>
      <c r="F48" s="198"/>
      <c r="G48" s="190"/>
      <c r="H48" s="185">
        <v>2355163.0929999999</v>
      </c>
      <c r="I48" s="185">
        <v>228405.77165000001</v>
      </c>
      <c r="J48" s="185">
        <v>152257.77334000001</v>
      </c>
      <c r="K48" s="185">
        <v>155509.64734</v>
      </c>
      <c r="L48" s="185">
        <v>125970.03737999999</v>
      </c>
      <c r="M48" s="185">
        <v>0</v>
      </c>
      <c r="N48" s="185">
        <v>0</v>
      </c>
      <c r="O48" s="185">
        <v>0</v>
      </c>
      <c r="P48" s="185">
        <v>0</v>
      </c>
      <c r="Q48" s="185">
        <v>0</v>
      </c>
      <c r="R48" s="185">
        <v>0</v>
      </c>
      <c r="S48" s="185">
        <v>0</v>
      </c>
      <c r="T48" s="185">
        <v>0</v>
      </c>
      <c r="U48" s="175">
        <f t="shared" si="15"/>
        <v>662143.22970999999</v>
      </c>
      <c r="V48" s="176">
        <v>2182322.6912199999</v>
      </c>
      <c r="W48" s="185">
        <v>217617.45878000002</v>
      </c>
      <c r="X48" s="185">
        <v>184318.22055</v>
      </c>
      <c r="Y48" s="185">
        <v>152890.56371000002</v>
      </c>
      <c r="Z48" s="185">
        <v>126379.49868999999</v>
      </c>
      <c r="AA48" s="185">
        <v>139251.26006999999</v>
      </c>
      <c r="AB48" s="185">
        <v>167249.28449000002</v>
      </c>
      <c r="AC48" s="185">
        <v>204774.77987</v>
      </c>
      <c r="AD48" s="185">
        <v>204515.29966999998</v>
      </c>
      <c r="AE48" s="185">
        <v>231747.68683000002</v>
      </c>
      <c r="AF48" s="185">
        <v>209822.59438999998</v>
      </c>
      <c r="AG48" s="185">
        <v>170377.77656999999</v>
      </c>
      <c r="AH48" s="185">
        <v>173378.26759999999</v>
      </c>
      <c r="AI48" s="175">
        <f t="shared" si="13"/>
        <v>681205.74173000013</v>
      </c>
      <c r="AJ48" s="153"/>
      <c r="AK48" s="147">
        <f t="shared" si="4"/>
        <v>1501116.9494899998</v>
      </c>
    </row>
    <row r="49" spans="1:37" ht="12.75" customHeight="1" x14ac:dyDescent="0.2">
      <c r="A49" s="153"/>
      <c r="C49" s="147" t="s">
        <v>101</v>
      </c>
      <c r="F49" s="198"/>
      <c r="G49" s="190"/>
      <c r="H49" s="185">
        <v>89112682.290000007</v>
      </c>
      <c r="I49" s="185">
        <v>6818533.0492599988</v>
      </c>
      <c r="J49" s="185">
        <v>6023535.9782300014</v>
      </c>
      <c r="K49" s="185">
        <v>4497401.4950899994</v>
      </c>
      <c r="L49" s="185">
        <v>4517132.5756200003</v>
      </c>
      <c r="M49" s="185">
        <v>0</v>
      </c>
      <c r="N49" s="185">
        <v>0</v>
      </c>
      <c r="O49" s="185">
        <v>0</v>
      </c>
      <c r="P49" s="185">
        <v>0</v>
      </c>
      <c r="Q49" s="185">
        <v>0</v>
      </c>
      <c r="R49" s="185">
        <v>0</v>
      </c>
      <c r="S49" s="185">
        <v>0</v>
      </c>
      <c r="T49" s="185">
        <v>0</v>
      </c>
      <c r="U49" s="175">
        <f t="shared" si="15"/>
        <v>21856603.098200001</v>
      </c>
      <c r="V49" s="176">
        <v>88884060.745989993</v>
      </c>
      <c r="W49" s="185">
        <v>7490910.3474100009</v>
      </c>
      <c r="X49" s="185">
        <v>8042912.75098</v>
      </c>
      <c r="Y49" s="185">
        <v>7475850.7639800003</v>
      </c>
      <c r="Z49" s="185">
        <v>7057685.3285700008</v>
      </c>
      <c r="AA49" s="185">
        <v>6709773.7492399998</v>
      </c>
      <c r="AB49" s="185">
        <v>6957391.3669800004</v>
      </c>
      <c r="AC49" s="185">
        <v>6844378.91555</v>
      </c>
      <c r="AD49" s="185">
        <v>7657848.0398000004</v>
      </c>
      <c r="AE49" s="185">
        <v>8422619.1763099991</v>
      </c>
      <c r="AF49" s="185">
        <v>7465284.4105500001</v>
      </c>
      <c r="AG49" s="185">
        <v>7045536.5112000015</v>
      </c>
      <c r="AH49" s="185">
        <v>7713869.3854199983</v>
      </c>
      <c r="AI49" s="175">
        <f t="shared" si="13"/>
        <v>30067359.190940004</v>
      </c>
      <c r="AJ49" s="153"/>
      <c r="AK49" s="147">
        <f t="shared" si="4"/>
        <v>58816701.555049986</v>
      </c>
    </row>
    <row r="50" spans="1:37" ht="12.75" customHeight="1" x14ac:dyDescent="0.2">
      <c r="A50" s="153"/>
      <c r="E50" s="203" t="s">
        <v>102</v>
      </c>
      <c r="F50" s="198"/>
      <c r="G50" s="190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75"/>
      <c r="V50" s="176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5"/>
      <c r="AJ50" s="153"/>
    </row>
    <row r="51" spans="1:37" s="168" customFormat="1" ht="12.75" customHeight="1" x14ac:dyDescent="0.2">
      <c r="A51" s="173"/>
      <c r="E51" s="168" t="s">
        <v>103</v>
      </c>
      <c r="F51" s="198"/>
      <c r="G51" s="190"/>
      <c r="H51" s="204">
        <f>SUM(H52:H53)</f>
        <v>2263027.1940000001</v>
      </c>
      <c r="I51" s="204">
        <f t="shared" ref="I51:AG51" si="17">SUM(I52:I53)</f>
        <v>280398.79680000001</v>
      </c>
      <c r="J51" s="204">
        <f t="shared" si="17"/>
        <v>251308.03902999999</v>
      </c>
      <c r="K51" s="204">
        <f t="shared" si="17"/>
        <v>198875.32008999999</v>
      </c>
      <c r="L51" s="204">
        <f t="shared" si="17"/>
        <v>188883.95955</v>
      </c>
      <c r="M51" s="204">
        <f t="shared" si="17"/>
        <v>0</v>
      </c>
      <c r="N51" s="204">
        <f t="shared" si="17"/>
        <v>0</v>
      </c>
      <c r="O51" s="204">
        <f t="shared" si="17"/>
        <v>0</v>
      </c>
      <c r="P51" s="204">
        <f t="shared" si="17"/>
        <v>0</v>
      </c>
      <c r="Q51" s="204">
        <f t="shared" si="17"/>
        <v>0</v>
      </c>
      <c r="R51" s="204">
        <f t="shared" si="17"/>
        <v>0</v>
      </c>
      <c r="S51" s="204">
        <f t="shared" si="17"/>
        <v>0</v>
      </c>
      <c r="T51" s="204">
        <f t="shared" si="17"/>
        <v>0</v>
      </c>
      <c r="U51" s="205">
        <f t="shared" si="17"/>
        <v>919466.11546999996</v>
      </c>
      <c r="V51" s="206">
        <v>2038849.2125000004</v>
      </c>
      <c r="W51" s="154">
        <f t="shared" si="17"/>
        <v>161341.53461</v>
      </c>
      <c r="X51" s="154">
        <f t="shared" si="17"/>
        <v>173457.68121000001</v>
      </c>
      <c r="Y51" s="154">
        <f t="shared" si="17"/>
        <v>170535.56320999999</v>
      </c>
      <c r="Z51" s="154">
        <f t="shared" si="17"/>
        <v>162155.59121000001</v>
      </c>
      <c r="AA51" s="154">
        <f t="shared" si="17"/>
        <v>159276.23003000001</v>
      </c>
      <c r="AB51" s="154">
        <f t="shared" si="17"/>
        <v>168470.37724</v>
      </c>
      <c r="AC51" s="154">
        <f t="shared" si="17"/>
        <v>163254.38028000001</v>
      </c>
      <c r="AD51" s="154">
        <f t="shared" si="17"/>
        <v>176411.95843999999</v>
      </c>
      <c r="AE51" s="154">
        <f t="shared" si="17"/>
        <v>186584.43885000001</v>
      </c>
      <c r="AF51" s="154">
        <f t="shared" si="17"/>
        <v>173011.30585</v>
      </c>
      <c r="AG51" s="154">
        <f t="shared" si="17"/>
        <v>164025.42741</v>
      </c>
      <c r="AH51" s="154">
        <f>SUM(AH52:AH53)</f>
        <v>180324.72416000001</v>
      </c>
      <c r="AI51" s="154">
        <f>SUM(AI52:AI53)</f>
        <v>667490.37023999996</v>
      </c>
      <c r="AJ51" s="173"/>
      <c r="AK51" s="168">
        <f t="shared" si="4"/>
        <v>1371358.8422600003</v>
      </c>
    </row>
    <row r="52" spans="1:37" s="168" customFormat="1" ht="12.75" customHeight="1" x14ac:dyDescent="0.2">
      <c r="A52" s="173"/>
      <c r="E52" s="207" t="s">
        <v>104</v>
      </c>
      <c r="F52" s="198"/>
      <c r="G52" s="190"/>
      <c r="H52" s="204">
        <v>1893793.59</v>
      </c>
      <c r="I52" s="204">
        <v>247798.47219999999</v>
      </c>
      <c r="J52" s="204">
        <v>200302.15018999999</v>
      </c>
      <c r="K52" s="204">
        <v>146658.68414</v>
      </c>
      <c r="L52" s="204">
        <v>140212.62424999999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5">
        <f>SUM(I52:T52)</f>
        <v>734971.93077999994</v>
      </c>
      <c r="V52" s="206">
        <v>1596559.6478100002</v>
      </c>
      <c r="W52" s="204">
        <v>129769.10166</v>
      </c>
      <c r="X52" s="204">
        <v>136364.0575</v>
      </c>
      <c r="Y52" s="204">
        <v>128012.258</v>
      </c>
      <c r="Z52" s="204">
        <v>130931.99612000001</v>
      </c>
      <c r="AA52" s="204">
        <v>128326.41029</v>
      </c>
      <c r="AB52" s="204">
        <v>130177.72054000001</v>
      </c>
      <c r="AC52" s="204">
        <v>134446.89864</v>
      </c>
      <c r="AD52" s="204">
        <v>138397.14030999999</v>
      </c>
      <c r="AE52" s="204">
        <v>138733.68256000002</v>
      </c>
      <c r="AF52" s="204">
        <v>136435.96431000001</v>
      </c>
      <c r="AG52" s="204">
        <v>135299.94182000001</v>
      </c>
      <c r="AH52" s="204">
        <v>129664.47606</v>
      </c>
      <c r="AI52" s="205">
        <f>SUM(W52:Z52)</f>
        <v>525077.41327999998</v>
      </c>
      <c r="AJ52" s="173"/>
      <c r="AK52" s="168">
        <f t="shared" si="4"/>
        <v>1071482.2345300002</v>
      </c>
    </row>
    <row r="53" spans="1:37" s="168" customFormat="1" ht="12.75" customHeight="1" x14ac:dyDescent="0.2">
      <c r="A53" s="173"/>
      <c r="E53" s="207" t="s">
        <v>105</v>
      </c>
      <c r="F53" s="198"/>
      <c r="G53" s="190"/>
      <c r="H53" s="208">
        <v>369233.60399999999</v>
      </c>
      <c r="I53" s="208">
        <v>32600.3246</v>
      </c>
      <c r="J53" s="208">
        <v>51005.888840000007</v>
      </c>
      <c r="K53" s="208">
        <v>52216.635950000004</v>
      </c>
      <c r="L53" s="208">
        <v>48671.335299999999</v>
      </c>
      <c r="M53" s="208">
        <v>0</v>
      </c>
      <c r="N53" s="208">
        <v>0</v>
      </c>
      <c r="O53" s="208">
        <v>0</v>
      </c>
      <c r="P53" s="208">
        <v>0</v>
      </c>
      <c r="Q53" s="208">
        <v>0</v>
      </c>
      <c r="R53" s="208">
        <v>0</v>
      </c>
      <c r="S53" s="208">
        <v>0</v>
      </c>
      <c r="T53" s="208">
        <v>0</v>
      </c>
      <c r="U53" s="209">
        <f>SUM(I53:T53)</f>
        <v>184494.18469000002</v>
      </c>
      <c r="V53" s="206">
        <v>442289.56469000003</v>
      </c>
      <c r="W53" s="208">
        <v>31572.432949999999</v>
      </c>
      <c r="X53" s="208">
        <v>37093.62371</v>
      </c>
      <c r="Y53" s="208">
        <v>42523.305209999999</v>
      </c>
      <c r="Z53" s="208">
        <v>31223.595089999999</v>
      </c>
      <c r="AA53" s="208">
        <v>30949.819739999999</v>
      </c>
      <c r="AB53" s="208">
        <v>38292.6567</v>
      </c>
      <c r="AC53" s="208">
        <v>28807.481640000002</v>
      </c>
      <c r="AD53" s="208">
        <v>38014.81813</v>
      </c>
      <c r="AE53" s="208">
        <v>47850.756289999998</v>
      </c>
      <c r="AF53" s="208">
        <v>36575.341540000001</v>
      </c>
      <c r="AG53" s="208">
        <v>28725.48559</v>
      </c>
      <c r="AH53" s="208">
        <v>50660.248100000004</v>
      </c>
      <c r="AI53" s="205">
        <f>SUM(W53:Z53)</f>
        <v>142412.95695999998</v>
      </c>
      <c r="AJ53" s="173"/>
      <c r="AK53" s="168">
        <f t="shared" si="4"/>
        <v>299876.60773000005</v>
      </c>
    </row>
    <row r="54" spans="1:37" ht="12.75" customHeight="1" x14ac:dyDescent="0.2">
      <c r="A54" s="153"/>
      <c r="C54" s="773" t="s">
        <v>106</v>
      </c>
      <c r="D54" s="773"/>
      <c r="E54" s="773"/>
      <c r="F54" s="773"/>
      <c r="G54" s="774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75"/>
      <c r="V54" s="176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5"/>
      <c r="AJ54" s="153"/>
    </row>
    <row r="55" spans="1:37" ht="12.75" customHeight="1" x14ac:dyDescent="0.2">
      <c r="A55" s="153"/>
      <c r="E55" s="186" t="s">
        <v>107</v>
      </c>
      <c r="F55" s="186"/>
      <c r="G55" s="190"/>
      <c r="H55" s="185">
        <v>210224.304</v>
      </c>
      <c r="I55" s="185">
        <v>55989.531670000004</v>
      </c>
      <c r="J55" s="185">
        <v>61753.557890000004</v>
      </c>
      <c r="K55" s="185">
        <v>55309.85</v>
      </c>
      <c r="L55" s="185">
        <v>59021.759380000003</v>
      </c>
      <c r="M55" s="185">
        <v>0</v>
      </c>
      <c r="N55" s="185">
        <v>0</v>
      </c>
      <c r="O55" s="185">
        <v>0</v>
      </c>
      <c r="P55" s="185">
        <v>0</v>
      </c>
      <c r="Q55" s="185">
        <v>0</v>
      </c>
      <c r="R55" s="185">
        <v>0</v>
      </c>
      <c r="S55" s="185">
        <v>0</v>
      </c>
      <c r="T55" s="185">
        <v>0</v>
      </c>
      <c r="U55" s="175">
        <f t="shared" ref="U55:U62" si="18">SUM(I55:T55)</f>
        <v>232074.69894</v>
      </c>
      <c r="V55" s="176">
        <v>285087.88130000001</v>
      </c>
      <c r="W55" s="185">
        <v>12969.658029999999</v>
      </c>
      <c r="X55" s="185">
        <v>15289.539199999999</v>
      </c>
      <c r="Y55" s="185">
        <v>16196.321400000001</v>
      </c>
      <c r="Z55" s="185">
        <v>17399.960709999999</v>
      </c>
      <c r="AA55" s="185">
        <v>16551.292730000001</v>
      </c>
      <c r="AB55" s="185">
        <v>19521.784299999999</v>
      </c>
      <c r="AC55" s="185">
        <v>22779.87</v>
      </c>
      <c r="AD55" s="185">
        <v>29963.66114</v>
      </c>
      <c r="AE55" s="185">
        <v>35685.796539999996</v>
      </c>
      <c r="AF55" s="185">
        <v>26535.145920000003</v>
      </c>
      <c r="AG55" s="185">
        <v>33883.588790000002</v>
      </c>
      <c r="AH55" s="185">
        <v>38311.262539999996</v>
      </c>
      <c r="AI55" s="175">
        <f t="shared" ref="AI55:AI62" si="19">SUM(W55:Z55)</f>
        <v>61855.479339999998</v>
      </c>
      <c r="AJ55" s="153"/>
      <c r="AK55" s="147">
        <f t="shared" si="4"/>
        <v>223232.40196000002</v>
      </c>
    </row>
    <row r="56" spans="1:37" ht="12.75" customHeight="1" x14ac:dyDescent="0.2">
      <c r="A56" s="153"/>
      <c r="E56" s="186" t="s">
        <v>108</v>
      </c>
      <c r="F56" s="186"/>
      <c r="G56" s="190"/>
      <c r="H56" s="200">
        <v>639032.66299999994</v>
      </c>
      <c r="I56" s="200">
        <v>476.25900999999999</v>
      </c>
      <c r="J56" s="200">
        <v>5480.7833499999997</v>
      </c>
      <c r="K56" s="200">
        <v>167912.42283000002</v>
      </c>
      <c r="L56" s="200">
        <v>1225.8779999999999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1">
        <f t="shared" si="18"/>
        <v>175095.34319000001</v>
      </c>
      <c r="V56" s="176">
        <v>658136.22823999997</v>
      </c>
      <c r="W56" s="200">
        <v>731.83299999999997</v>
      </c>
      <c r="X56" s="200">
        <v>385.7955</v>
      </c>
      <c r="Y56" s="200">
        <v>146630.85649999999</v>
      </c>
      <c r="Z56" s="200">
        <v>10654.241</v>
      </c>
      <c r="AA56" s="200">
        <v>703.2595</v>
      </c>
      <c r="AB56" s="200">
        <v>145353.49074000001</v>
      </c>
      <c r="AC56" s="200">
        <v>3969.9324999999999</v>
      </c>
      <c r="AD56" s="200">
        <v>777.88599999999997</v>
      </c>
      <c r="AE56" s="200">
        <v>186482.29800000001</v>
      </c>
      <c r="AF56" s="200">
        <v>642.07349999999997</v>
      </c>
      <c r="AG56" s="200">
        <v>663.197</v>
      </c>
      <c r="AH56" s="200">
        <v>161141.36499999999</v>
      </c>
      <c r="AI56" s="175">
        <f t="shared" si="19"/>
        <v>158402.726</v>
      </c>
      <c r="AJ56" s="153"/>
      <c r="AK56" s="147">
        <f t="shared" si="4"/>
        <v>499733.50223999994</v>
      </c>
    </row>
    <row r="57" spans="1:37" ht="12.75" customHeight="1" x14ac:dyDescent="0.2">
      <c r="A57" s="153"/>
      <c r="E57" s="186" t="s">
        <v>109</v>
      </c>
      <c r="F57" s="186"/>
      <c r="G57" s="190"/>
      <c r="H57" s="200">
        <v>8158929.5250000004</v>
      </c>
      <c r="I57" s="200">
        <v>648439.72436999995</v>
      </c>
      <c r="J57" s="200">
        <v>610507.45800999994</v>
      </c>
      <c r="K57" s="200">
        <v>667773.97060999996</v>
      </c>
      <c r="L57" s="200">
        <v>666716.51095000003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1">
        <f t="shared" si="18"/>
        <v>2593437.6639399999</v>
      </c>
      <c r="V57" s="176">
        <v>7890564.6360199992</v>
      </c>
      <c r="W57" s="200">
        <v>665293.37997999997</v>
      </c>
      <c r="X57" s="200">
        <v>659508.82715000003</v>
      </c>
      <c r="Y57" s="200">
        <v>705018.64833</v>
      </c>
      <c r="Z57" s="200">
        <v>703731.44083000009</v>
      </c>
      <c r="AA57" s="200">
        <v>725569.67767</v>
      </c>
      <c r="AB57" s="200">
        <v>694019.97589999996</v>
      </c>
      <c r="AC57" s="200">
        <v>644550.0867000001</v>
      </c>
      <c r="AD57" s="200">
        <v>647581.43452000001</v>
      </c>
      <c r="AE57" s="200">
        <v>621473.93023000006</v>
      </c>
      <c r="AF57" s="200">
        <v>603808.60850999993</v>
      </c>
      <c r="AG57" s="200">
        <v>622309.40685999999</v>
      </c>
      <c r="AH57" s="200">
        <v>597699.21934000007</v>
      </c>
      <c r="AI57" s="175">
        <f t="shared" si="19"/>
        <v>2733552.29629</v>
      </c>
      <c r="AJ57" s="153"/>
      <c r="AK57" s="147">
        <f t="shared" si="4"/>
        <v>5157012.3397299992</v>
      </c>
    </row>
    <row r="58" spans="1:37" ht="12.75" customHeight="1" x14ac:dyDescent="0.2">
      <c r="A58" s="153"/>
      <c r="E58" s="186" t="s">
        <v>110</v>
      </c>
      <c r="F58" s="186"/>
      <c r="G58" s="174"/>
      <c r="H58" s="200">
        <v>25095.731</v>
      </c>
      <c r="I58" s="200">
        <v>312.12180000000001</v>
      </c>
      <c r="J58" s="200">
        <v>4661.4049999999997</v>
      </c>
      <c r="K58" s="200">
        <v>1868.5650000000001</v>
      </c>
      <c r="L58" s="200">
        <v>2138.37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1">
        <f t="shared" si="18"/>
        <v>8980.4618000000009</v>
      </c>
      <c r="V58" s="176">
        <v>23701.212400000004</v>
      </c>
      <c r="W58" s="200">
        <v>353.47224</v>
      </c>
      <c r="X58" s="200">
        <v>2789.63627</v>
      </c>
      <c r="Y58" s="200">
        <v>1930.3</v>
      </c>
      <c r="Z58" s="200">
        <v>2411.3119999999999</v>
      </c>
      <c r="AA58" s="200">
        <v>1458.79</v>
      </c>
      <c r="AB58" s="200">
        <v>1973.42</v>
      </c>
      <c r="AC58" s="200">
        <v>2228.7399999999998</v>
      </c>
      <c r="AD58" s="200">
        <v>2829.63</v>
      </c>
      <c r="AE58" s="200">
        <v>1920.63</v>
      </c>
      <c r="AF58" s="200">
        <v>730.78800000000001</v>
      </c>
      <c r="AG58" s="200">
        <v>1666.1638899999998</v>
      </c>
      <c r="AH58" s="200">
        <v>3408.33</v>
      </c>
      <c r="AI58" s="175">
        <f t="shared" si="19"/>
        <v>7484.7205100000001</v>
      </c>
      <c r="AJ58" s="153"/>
      <c r="AK58" s="147">
        <f t="shared" si="4"/>
        <v>16216.491890000005</v>
      </c>
    </row>
    <row r="59" spans="1:37" ht="12.75" customHeight="1" x14ac:dyDescent="0.2">
      <c r="A59" s="153"/>
      <c r="E59" s="762" t="s">
        <v>111</v>
      </c>
      <c r="F59" s="762"/>
      <c r="G59" s="174"/>
      <c r="H59" s="200">
        <v>1832902.115</v>
      </c>
      <c r="I59" s="200">
        <v>232734.59733000002</v>
      </c>
      <c r="J59" s="200">
        <v>152730.6073</v>
      </c>
      <c r="K59" s="200">
        <v>191260.90663999997</v>
      </c>
      <c r="L59" s="200">
        <v>263666.10323000001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1">
        <f t="shared" si="18"/>
        <v>840392.2145</v>
      </c>
      <c r="V59" s="176">
        <v>2173410.5804499998</v>
      </c>
      <c r="W59" s="200">
        <v>142961.32235</v>
      </c>
      <c r="X59" s="200">
        <v>116487.88055</v>
      </c>
      <c r="Y59" s="200">
        <v>142899.02322999999</v>
      </c>
      <c r="Z59" s="200">
        <v>110396.87809</v>
      </c>
      <c r="AA59" s="200">
        <v>279465.76329999999</v>
      </c>
      <c r="AB59" s="200">
        <v>135075.71093</v>
      </c>
      <c r="AC59" s="200">
        <v>266118.78905000002</v>
      </c>
      <c r="AD59" s="200">
        <v>127617.68234999999</v>
      </c>
      <c r="AE59" s="200">
        <v>146368.56175999998</v>
      </c>
      <c r="AF59" s="200">
        <v>270286.06143</v>
      </c>
      <c r="AG59" s="200">
        <v>159562.49906</v>
      </c>
      <c r="AH59" s="200">
        <v>276170.40835000004</v>
      </c>
      <c r="AI59" s="175">
        <f t="shared" si="19"/>
        <v>512745.10421999998</v>
      </c>
      <c r="AJ59" s="153"/>
      <c r="AK59" s="147">
        <f t="shared" si="4"/>
        <v>1660665.4762299997</v>
      </c>
    </row>
    <row r="60" spans="1:37" ht="12.75" customHeight="1" x14ac:dyDescent="0.2">
      <c r="A60" s="153"/>
      <c r="E60" s="186" t="s">
        <v>112</v>
      </c>
      <c r="G60" s="174"/>
      <c r="H60" s="200">
        <v>693331.77500000002</v>
      </c>
      <c r="I60" s="200">
        <v>70963.989429999987</v>
      </c>
      <c r="J60" s="200">
        <v>46907.581899999997</v>
      </c>
      <c r="K60" s="200">
        <v>48167.197719999996</v>
      </c>
      <c r="L60" s="200">
        <v>98958.685889999979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1">
        <f t="shared" si="18"/>
        <v>264997.45493999997</v>
      </c>
      <c r="V60" s="176">
        <v>715735.44733999996</v>
      </c>
      <c r="W60" s="200">
        <v>69269.891870000007</v>
      </c>
      <c r="X60" s="200">
        <v>42303.12844</v>
      </c>
      <c r="Y60" s="200">
        <v>42435.082340000001</v>
      </c>
      <c r="Z60" s="200">
        <v>91078.854290000003</v>
      </c>
      <c r="AA60" s="200">
        <v>46073.647490000003</v>
      </c>
      <c r="AB60" s="200">
        <v>44531.689310000002</v>
      </c>
      <c r="AC60" s="200">
        <v>92303.863030000008</v>
      </c>
      <c r="AD60" s="200">
        <v>44739.19657</v>
      </c>
      <c r="AE60" s="200">
        <v>50286.677539999997</v>
      </c>
      <c r="AF60" s="200">
        <v>90189.149150000012</v>
      </c>
      <c r="AG60" s="200">
        <v>40822.601649999997</v>
      </c>
      <c r="AH60" s="200">
        <v>61701.665659999999</v>
      </c>
      <c r="AI60" s="175">
        <f t="shared" si="19"/>
        <v>245086.95694</v>
      </c>
      <c r="AJ60" s="153"/>
      <c r="AK60" s="147">
        <f t="shared" si="4"/>
        <v>470648.49039999995</v>
      </c>
    </row>
    <row r="61" spans="1:37" ht="12.75" customHeight="1" x14ac:dyDescent="0.2">
      <c r="A61" s="153"/>
      <c r="E61" s="186" t="s">
        <v>113</v>
      </c>
      <c r="F61" s="186"/>
      <c r="G61" s="174"/>
      <c r="H61" s="200">
        <v>2392.527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1">
        <f t="shared" si="18"/>
        <v>0</v>
      </c>
      <c r="V61" s="176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175">
        <f t="shared" si="19"/>
        <v>0</v>
      </c>
      <c r="AJ61" s="153"/>
      <c r="AK61" s="147">
        <f t="shared" si="4"/>
        <v>0</v>
      </c>
    </row>
    <row r="62" spans="1:37" ht="12.75" customHeight="1" x14ac:dyDescent="0.2">
      <c r="A62" s="153"/>
      <c r="E62" s="186" t="s">
        <v>114</v>
      </c>
      <c r="F62" s="186"/>
      <c r="G62" s="174"/>
      <c r="H62" s="200">
        <v>1463027.156</v>
      </c>
      <c r="I62" s="200">
        <v>4629.0451900000007</v>
      </c>
      <c r="J62" s="200">
        <v>22.038550000000001</v>
      </c>
      <c r="K62" s="200">
        <v>1088.7866799999999</v>
      </c>
      <c r="L62" s="200">
        <v>1532747.3365999998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1">
        <f t="shared" si="18"/>
        <v>1538487.2070199999</v>
      </c>
      <c r="V62" s="176">
        <v>1397618.0503899995</v>
      </c>
      <c r="W62" s="200">
        <v>6344.1520799999998</v>
      </c>
      <c r="X62" s="200">
        <v>9490.2669000000005</v>
      </c>
      <c r="Y62" s="200">
        <v>17188.950820000002</v>
      </c>
      <c r="Z62" s="200">
        <v>1415771.6405799999</v>
      </c>
      <c r="AA62" s="200">
        <v>-129408.70140999999</v>
      </c>
      <c r="AB62" s="200">
        <v>20339.960019999999</v>
      </c>
      <c r="AC62" s="200">
        <v>23106.00274</v>
      </c>
      <c r="AD62" s="200">
        <v>19321.137070000001</v>
      </c>
      <c r="AE62" s="200">
        <v>1219.64618</v>
      </c>
      <c r="AF62" s="200">
        <v>30.108900000000002</v>
      </c>
      <c r="AG62" s="200">
        <v>7891.5122199999996</v>
      </c>
      <c r="AH62" s="200">
        <v>6323.3742899999997</v>
      </c>
      <c r="AI62" s="175">
        <f t="shared" si="19"/>
        <v>1448795.0103799999</v>
      </c>
      <c r="AJ62" s="153"/>
      <c r="AK62" s="147">
        <f t="shared" si="4"/>
        <v>-51176.959990000352</v>
      </c>
    </row>
    <row r="63" spans="1:37" ht="12.75" customHeight="1" x14ac:dyDescent="0.2">
      <c r="A63" s="153"/>
      <c r="C63" s="147" t="s">
        <v>68</v>
      </c>
      <c r="E63" s="186"/>
      <c r="F63" s="186"/>
      <c r="G63" s="174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75"/>
      <c r="V63" s="176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5"/>
      <c r="AJ63" s="153"/>
    </row>
    <row r="64" spans="1:37" ht="12.75" customHeight="1" x14ac:dyDescent="0.2">
      <c r="A64" s="153"/>
      <c r="E64" s="186" t="s">
        <v>115</v>
      </c>
      <c r="F64" s="186"/>
      <c r="G64" s="174"/>
      <c r="H64" s="185">
        <v>281989.39799999999</v>
      </c>
      <c r="I64" s="185">
        <v>1405.09178</v>
      </c>
      <c r="J64" s="185">
        <v>44.511859999999999</v>
      </c>
      <c r="K64" s="185">
        <v>1092.4924099999998</v>
      </c>
      <c r="L64" s="185">
        <v>384.51620000000003</v>
      </c>
      <c r="M64" s="185">
        <v>0</v>
      </c>
      <c r="N64" s="185">
        <v>0</v>
      </c>
      <c r="O64" s="185">
        <v>0</v>
      </c>
      <c r="P64" s="185">
        <v>0</v>
      </c>
      <c r="Q64" s="185">
        <v>0</v>
      </c>
      <c r="R64" s="185">
        <v>0</v>
      </c>
      <c r="S64" s="185">
        <v>0</v>
      </c>
      <c r="T64" s="185">
        <v>0</v>
      </c>
      <c r="U64" s="175">
        <f>SUM(I64:T64)</f>
        <v>2926.6122500000001</v>
      </c>
      <c r="V64" s="176">
        <v>257500.01969999998</v>
      </c>
      <c r="W64" s="185">
        <v>0</v>
      </c>
      <c r="X64" s="185">
        <v>912.32285000000002</v>
      </c>
      <c r="Y64" s="185">
        <v>4.2484500000000001</v>
      </c>
      <c r="Z64" s="185">
        <v>2106.3272599999996</v>
      </c>
      <c r="AA64" s="185">
        <v>60721.948600000003</v>
      </c>
      <c r="AB64" s="185">
        <v>5720.9393899999995</v>
      </c>
      <c r="AC64" s="185">
        <v>0</v>
      </c>
      <c r="AD64" s="185">
        <v>186438.74597999998</v>
      </c>
      <c r="AE64" s="185">
        <v>0</v>
      </c>
      <c r="AF64" s="185">
        <v>557.27076999999997</v>
      </c>
      <c r="AG64" s="185">
        <v>0</v>
      </c>
      <c r="AH64" s="185">
        <v>1038.2164</v>
      </c>
      <c r="AI64" s="175">
        <f>SUM(W64:Z64)</f>
        <v>3022.8985599999996</v>
      </c>
      <c r="AJ64" s="153"/>
      <c r="AK64" s="147">
        <f>AK49-AK62</f>
        <v>58867878.515039988</v>
      </c>
    </row>
    <row r="65" spans="1:37" s="168" customFormat="1" ht="12.75" customHeight="1" x14ac:dyDescent="0.2">
      <c r="A65" s="210"/>
      <c r="B65" s="49" t="s">
        <v>116</v>
      </c>
      <c r="C65" s="167"/>
      <c r="E65" s="189"/>
      <c r="F65" s="189"/>
      <c r="G65" s="190"/>
      <c r="H65" s="191">
        <f>SUM(H67:H73)</f>
        <v>62505171.760000005</v>
      </c>
      <c r="I65" s="191">
        <f t="shared" ref="I65:T65" si="20">SUM(I67:I73)</f>
        <v>2677328.3715899996</v>
      </c>
      <c r="J65" s="191">
        <f t="shared" si="20"/>
        <v>4767156.7342099994</v>
      </c>
      <c r="K65" s="191">
        <f t="shared" si="20"/>
        <v>5801274.7881000005</v>
      </c>
      <c r="L65" s="191">
        <f t="shared" si="20"/>
        <v>6364509.2139699999</v>
      </c>
      <c r="M65" s="191">
        <f t="shared" si="20"/>
        <v>0</v>
      </c>
      <c r="N65" s="191">
        <f t="shared" si="20"/>
        <v>0</v>
      </c>
      <c r="O65" s="191">
        <f t="shared" si="20"/>
        <v>0</v>
      </c>
      <c r="P65" s="191">
        <f t="shared" si="20"/>
        <v>0</v>
      </c>
      <c r="Q65" s="191">
        <f t="shared" si="20"/>
        <v>0</v>
      </c>
      <c r="R65" s="191">
        <f t="shared" si="20"/>
        <v>0</v>
      </c>
      <c r="S65" s="191">
        <f t="shared" si="20"/>
        <v>0</v>
      </c>
      <c r="T65" s="191">
        <f t="shared" si="20"/>
        <v>0</v>
      </c>
      <c r="U65" s="192">
        <f>SUM(U67:U73)</f>
        <v>19610269.107869998</v>
      </c>
      <c r="V65" s="193">
        <f>SUM(V67:V73)</f>
        <v>59912542.167989999</v>
      </c>
      <c r="W65" s="191">
        <f t="shared" ref="W65:AI65" si="21">SUM(W67:W73)</f>
        <v>2123465.7925</v>
      </c>
      <c r="X65" s="191">
        <f t="shared" si="21"/>
        <v>3809711.6095099999</v>
      </c>
      <c r="Y65" s="191">
        <f t="shared" si="21"/>
        <v>3989700.9687899994</v>
      </c>
      <c r="Z65" s="191">
        <f t="shared" si="21"/>
        <v>4090666.0342700002</v>
      </c>
      <c r="AA65" s="191">
        <f t="shared" si="21"/>
        <v>4416705.4751099991</v>
      </c>
      <c r="AB65" s="191">
        <f t="shared" si="21"/>
        <v>4963352.3481400004</v>
      </c>
      <c r="AC65" s="191">
        <f t="shared" si="21"/>
        <v>5618609.3486800008</v>
      </c>
      <c r="AD65" s="191">
        <f t="shared" si="21"/>
        <v>5280845.2534100004</v>
      </c>
      <c r="AE65" s="191">
        <f t="shared" si="21"/>
        <v>5609979.6144199986</v>
      </c>
      <c r="AF65" s="191">
        <f t="shared" si="21"/>
        <v>5420340.1090800008</v>
      </c>
      <c r="AG65" s="191">
        <f t="shared" si="21"/>
        <v>5642045.9520000005</v>
      </c>
      <c r="AH65" s="191">
        <f t="shared" si="21"/>
        <v>8947119.6620799974</v>
      </c>
      <c r="AI65" s="191">
        <f t="shared" si="21"/>
        <v>14013544.405069999</v>
      </c>
      <c r="AJ65" s="173"/>
      <c r="AK65" s="147">
        <f>AK50-AK63</f>
        <v>0</v>
      </c>
    </row>
    <row r="66" spans="1:37" s="168" customFormat="1" ht="12.75" customHeight="1" x14ac:dyDescent="0.2">
      <c r="A66" s="210"/>
      <c r="B66" s="49"/>
      <c r="C66" s="147" t="s">
        <v>117</v>
      </c>
      <c r="E66" s="189"/>
      <c r="F66" s="189"/>
      <c r="G66" s="190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75"/>
      <c r="V66" s="176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5"/>
      <c r="AJ66" s="173"/>
    </row>
    <row r="67" spans="1:37" s="168" customFormat="1" ht="12.75" customHeight="1" x14ac:dyDescent="0.2">
      <c r="A67" s="210"/>
      <c r="B67" s="147"/>
      <c r="E67" s="147" t="s">
        <v>118</v>
      </c>
      <c r="F67" s="186"/>
      <c r="G67" s="190"/>
      <c r="H67" s="185">
        <v>54005224.097000003</v>
      </c>
      <c r="I67" s="185">
        <v>2392753.48679</v>
      </c>
      <c r="J67" s="185">
        <v>4071818.7859299998</v>
      </c>
      <c r="K67" s="185">
        <v>4934558.6743000001</v>
      </c>
      <c r="L67" s="185">
        <v>5533913.5941799991</v>
      </c>
      <c r="M67" s="185">
        <v>0</v>
      </c>
      <c r="N67" s="185">
        <v>0</v>
      </c>
      <c r="O67" s="185">
        <v>0</v>
      </c>
      <c r="P67" s="185">
        <v>0</v>
      </c>
      <c r="Q67" s="185">
        <v>0</v>
      </c>
      <c r="R67" s="185">
        <v>0</v>
      </c>
      <c r="S67" s="185">
        <v>0</v>
      </c>
      <c r="T67" s="185">
        <v>0</v>
      </c>
      <c r="U67" s="175">
        <f>SUM(I67:T67)</f>
        <v>16933044.541199997</v>
      </c>
      <c r="V67" s="176">
        <v>50056218.434100002</v>
      </c>
      <c r="W67" s="185">
        <v>1646043.6016900002</v>
      </c>
      <c r="X67" s="185">
        <v>3435728.1277999999</v>
      </c>
      <c r="Y67" s="185">
        <v>3376625.0070199999</v>
      </c>
      <c r="Z67" s="185">
        <v>3510453.3057200001</v>
      </c>
      <c r="AA67" s="185">
        <v>3777312.13638</v>
      </c>
      <c r="AB67" s="185">
        <v>3842038.3116899999</v>
      </c>
      <c r="AC67" s="185">
        <v>4680874.5270800004</v>
      </c>
      <c r="AD67" s="185">
        <v>4225863.13356</v>
      </c>
      <c r="AE67" s="185">
        <v>4446132.7716699997</v>
      </c>
      <c r="AF67" s="185">
        <v>4710021.8865099996</v>
      </c>
      <c r="AG67" s="185">
        <v>4779288.63925</v>
      </c>
      <c r="AH67" s="185">
        <v>7625836.9857299998</v>
      </c>
      <c r="AI67" s="175">
        <f>SUM(W67:Z67)</f>
        <v>11968850.042229999</v>
      </c>
      <c r="AJ67" s="173"/>
      <c r="AK67" s="168">
        <f>V67-AI67</f>
        <v>38087368.391870007</v>
      </c>
    </row>
    <row r="68" spans="1:37" ht="12.75" customHeight="1" x14ac:dyDescent="0.2">
      <c r="A68" s="153"/>
      <c r="E68" s="147" t="s">
        <v>119</v>
      </c>
      <c r="F68" s="186"/>
      <c r="G68" s="197"/>
      <c r="H68" s="200">
        <v>7089905.5090000005</v>
      </c>
      <c r="I68" s="200">
        <v>111384.01167999998</v>
      </c>
      <c r="J68" s="200">
        <v>497382.69390000001</v>
      </c>
      <c r="K68" s="200">
        <v>686288.90659999999</v>
      </c>
      <c r="L68" s="200">
        <v>621081.35008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1">
        <f>SUM(I68:T68)</f>
        <v>1916136.9622599999</v>
      </c>
      <c r="V68" s="176">
        <v>7946795.7081699995</v>
      </c>
      <c r="W68" s="200">
        <v>76443.347009999998</v>
      </c>
      <c r="X68" s="200">
        <v>505719.98535999999</v>
      </c>
      <c r="Y68" s="200">
        <v>488912.25962999999</v>
      </c>
      <c r="Z68" s="200">
        <v>469788.97292999999</v>
      </c>
      <c r="AA68" s="200">
        <v>532323.14001999993</v>
      </c>
      <c r="AB68" s="200">
        <v>808756.38957999996</v>
      </c>
      <c r="AC68" s="200">
        <v>861180.66826999991</v>
      </c>
      <c r="AD68" s="200">
        <v>806997.27020999999</v>
      </c>
      <c r="AE68" s="200">
        <v>823667.44611000002</v>
      </c>
      <c r="AF68" s="200">
        <v>749455.5996800001</v>
      </c>
      <c r="AG68" s="200">
        <v>719610.02274000004</v>
      </c>
      <c r="AH68" s="200">
        <v>1103940.6066300001</v>
      </c>
      <c r="AI68" s="175">
        <f>SUM(W68:Z68)</f>
        <v>1540864.5649299999</v>
      </c>
      <c r="AJ68" s="153"/>
      <c r="AK68" s="147">
        <f>V68-AI68</f>
        <v>6405931.1432399992</v>
      </c>
    </row>
    <row r="69" spans="1:37" ht="12.75" customHeight="1" x14ac:dyDescent="0.2">
      <c r="A69" s="153"/>
      <c r="C69" s="147" t="s">
        <v>120</v>
      </c>
      <c r="G69" s="197"/>
      <c r="H69" s="200">
        <v>85620.312000000005</v>
      </c>
      <c r="I69" s="200">
        <v>3284.8394700000003</v>
      </c>
      <c r="J69" s="200">
        <v>8588.084429999999</v>
      </c>
      <c r="K69" s="200">
        <v>7313.3212199999998</v>
      </c>
      <c r="L69" s="200">
        <v>10042.298130000001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1">
        <f>SUM(I69:T69)</f>
        <v>29228.543250000002</v>
      </c>
      <c r="V69" s="176">
        <v>77509.569959999993</v>
      </c>
      <c r="W69" s="200">
        <v>4035.0144599999999</v>
      </c>
      <c r="X69" s="200">
        <v>7108.6841799999993</v>
      </c>
      <c r="Y69" s="200">
        <v>7363.3798799999995</v>
      </c>
      <c r="Z69" s="200">
        <v>5436.8234000000002</v>
      </c>
      <c r="AA69" s="200">
        <v>7679.6530300000004</v>
      </c>
      <c r="AB69" s="200">
        <v>5530.6732199999997</v>
      </c>
      <c r="AC69" s="200">
        <v>4572.36103</v>
      </c>
      <c r="AD69" s="200">
        <v>6134.9164299999993</v>
      </c>
      <c r="AE69" s="200">
        <v>7113.30933</v>
      </c>
      <c r="AF69" s="200">
        <v>5322.4118099999996</v>
      </c>
      <c r="AG69" s="200">
        <v>7646.1474900000003</v>
      </c>
      <c r="AH69" s="200">
        <v>9566.1956999999984</v>
      </c>
      <c r="AI69" s="175">
        <f>SUM(W69:Z69)</f>
        <v>23943.90192</v>
      </c>
      <c r="AJ69" s="153"/>
      <c r="AK69" s="147">
        <f>V69-AI69</f>
        <v>53565.66803999999</v>
      </c>
    </row>
    <row r="70" spans="1:37" s="168" customFormat="1" ht="12.75" customHeight="1" x14ac:dyDescent="0.2">
      <c r="A70" s="210"/>
      <c r="B70" s="147"/>
      <c r="C70" s="147" t="s">
        <v>68</v>
      </c>
      <c r="E70" s="147"/>
      <c r="F70" s="186"/>
      <c r="G70" s="190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75"/>
      <c r="V70" s="176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75"/>
      <c r="AJ70" s="173"/>
    </row>
    <row r="71" spans="1:37" ht="12.75" customHeight="1" x14ac:dyDescent="0.2">
      <c r="A71" s="153"/>
      <c r="E71" s="147" t="s">
        <v>121</v>
      </c>
      <c r="G71" s="190"/>
      <c r="H71" s="185">
        <v>762594.48100000003</v>
      </c>
      <c r="I71" s="185">
        <v>99306.142049999995</v>
      </c>
      <c r="J71" s="185">
        <v>105191.87031999999</v>
      </c>
      <c r="K71" s="185">
        <v>102067.13559000001</v>
      </c>
      <c r="L71" s="185">
        <v>130498.64524</v>
      </c>
      <c r="M71" s="185">
        <v>0</v>
      </c>
      <c r="N71" s="185">
        <v>0</v>
      </c>
      <c r="O71" s="185">
        <v>0</v>
      </c>
      <c r="P71" s="185">
        <v>0</v>
      </c>
      <c r="Q71" s="185">
        <v>0</v>
      </c>
      <c r="R71" s="185">
        <v>0</v>
      </c>
      <c r="S71" s="185">
        <v>0</v>
      </c>
      <c r="T71" s="185">
        <v>0</v>
      </c>
      <c r="U71" s="175">
        <f>SUM(I71:T71)</f>
        <v>437063.79319999996</v>
      </c>
      <c r="V71" s="176">
        <v>1254754.7873700003</v>
      </c>
      <c r="W71" s="185">
        <v>383668.89516999997</v>
      </c>
      <c r="X71" s="185">
        <v>-148880.30622999999</v>
      </c>
      <c r="Y71" s="185">
        <v>116800.32226</v>
      </c>
      <c r="Z71" s="185">
        <v>102422.45981999999</v>
      </c>
      <c r="AA71" s="185">
        <v>91559.73676</v>
      </c>
      <c r="AB71" s="185">
        <v>257294.94347</v>
      </c>
      <c r="AC71" s="185">
        <v>26772.418729999998</v>
      </c>
      <c r="AD71" s="185">
        <v>199473.43585000001</v>
      </c>
      <c r="AE71" s="185">
        <v>239933.53840000002</v>
      </c>
      <c r="AF71" s="185">
        <v>-93868.771669999987</v>
      </c>
      <c r="AG71" s="185">
        <v>41457.406869999999</v>
      </c>
      <c r="AH71" s="185">
        <v>38120.70794</v>
      </c>
      <c r="AI71" s="175">
        <f>SUM(W71:Z71)</f>
        <v>454011.37101999996</v>
      </c>
      <c r="AJ71" s="153"/>
      <c r="AK71" s="147">
        <f t="shared" ref="AK71:AK81" si="22">V71-AI71</f>
        <v>800743.41635000031</v>
      </c>
    </row>
    <row r="72" spans="1:37" ht="12.75" customHeight="1" x14ac:dyDescent="0.2">
      <c r="A72" s="153"/>
      <c r="E72" s="147" t="s">
        <v>122</v>
      </c>
      <c r="F72" s="186"/>
      <c r="G72" s="190"/>
      <c r="H72" s="200">
        <v>89220.573000000004</v>
      </c>
      <c r="I72" s="200">
        <v>7433.2690599999996</v>
      </c>
      <c r="J72" s="200">
        <v>7813.0823499999997</v>
      </c>
      <c r="K72" s="200">
        <v>1137.52827</v>
      </c>
      <c r="L72" s="200">
        <v>784.92665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1">
        <f>SUM(I72:T72)</f>
        <v>17168.806329999999</v>
      </c>
      <c r="V72" s="176">
        <v>169992.38238000002</v>
      </c>
      <c r="W72" s="200">
        <v>13274.93417</v>
      </c>
      <c r="X72" s="200">
        <v>10035.118400000001</v>
      </c>
      <c r="Y72" s="200">
        <v>0</v>
      </c>
      <c r="Z72" s="200">
        <v>2564.4724000000001</v>
      </c>
      <c r="AA72" s="200">
        <v>0</v>
      </c>
      <c r="AB72" s="200">
        <v>28328.484190000003</v>
      </c>
      <c r="AC72" s="200">
        <v>13963.236199999999</v>
      </c>
      <c r="AD72" s="200">
        <v>0</v>
      </c>
      <c r="AE72" s="200">
        <v>14781.683349999999</v>
      </c>
      <c r="AF72" s="200">
        <v>0</v>
      </c>
      <c r="AG72" s="200">
        <v>13788.465609999999</v>
      </c>
      <c r="AH72" s="200">
        <v>73255.988060000003</v>
      </c>
      <c r="AI72" s="175">
        <f>SUM(W72:Z72)</f>
        <v>25874.524969999999</v>
      </c>
      <c r="AJ72" s="153"/>
      <c r="AK72" s="147">
        <f t="shared" si="22"/>
        <v>144117.85741000003</v>
      </c>
    </row>
    <row r="73" spans="1:37" s="168" customFormat="1" ht="12.75" customHeight="1" x14ac:dyDescent="0.2">
      <c r="A73" s="210"/>
      <c r="B73" s="147"/>
      <c r="E73" s="147" t="s">
        <v>123</v>
      </c>
      <c r="F73" s="186"/>
      <c r="G73" s="190"/>
      <c r="H73" s="185">
        <v>472606.788</v>
      </c>
      <c r="I73" s="185">
        <v>63166.622539999997</v>
      </c>
      <c r="J73" s="185">
        <v>76362.217279999997</v>
      </c>
      <c r="K73" s="185">
        <v>69909.222120000006</v>
      </c>
      <c r="L73" s="185">
        <v>68188.399689999991</v>
      </c>
      <c r="M73" s="185">
        <v>0</v>
      </c>
      <c r="N73" s="185">
        <v>0</v>
      </c>
      <c r="O73" s="185">
        <v>0</v>
      </c>
      <c r="P73" s="185">
        <v>0</v>
      </c>
      <c r="Q73" s="185">
        <v>0</v>
      </c>
      <c r="R73" s="185">
        <v>0</v>
      </c>
      <c r="S73" s="185">
        <v>0</v>
      </c>
      <c r="T73" s="185">
        <v>0</v>
      </c>
      <c r="U73" s="201">
        <f>SUM(I73:T73)</f>
        <v>277626.46162999998</v>
      </c>
      <c r="V73" s="176">
        <v>407271.28600999998</v>
      </c>
      <c r="W73" s="185">
        <v>0</v>
      </c>
      <c r="X73" s="185">
        <v>0</v>
      </c>
      <c r="Y73" s="185">
        <v>0</v>
      </c>
      <c r="Z73" s="185">
        <v>0</v>
      </c>
      <c r="AA73" s="185">
        <v>7830.8089199999995</v>
      </c>
      <c r="AB73" s="185">
        <v>21403.545989999999</v>
      </c>
      <c r="AC73" s="185">
        <v>31246.13737</v>
      </c>
      <c r="AD73" s="185">
        <v>42376.497360000001</v>
      </c>
      <c r="AE73" s="185">
        <v>78350.865560000006</v>
      </c>
      <c r="AF73" s="185">
        <v>49408.982750000003</v>
      </c>
      <c r="AG73" s="185">
        <v>80255.270040000003</v>
      </c>
      <c r="AH73" s="185">
        <v>96399.178019999992</v>
      </c>
      <c r="AI73" s="175">
        <f>SUM(W73:Z73)</f>
        <v>0</v>
      </c>
      <c r="AJ73" s="173"/>
      <c r="AK73" s="168">
        <f t="shared" si="22"/>
        <v>407271.28600999998</v>
      </c>
    </row>
    <row r="74" spans="1:37" s="168" customFormat="1" ht="12.75" customHeight="1" x14ac:dyDescent="0.2">
      <c r="A74" s="173"/>
      <c r="B74" s="49" t="s">
        <v>124</v>
      </c>
      <c r="G74" s="190"/>
      <c r="H74" s="191">
        <f>H75</f>
        <v>0.9</v>
      </c>
      <c r="I74" s="191">
        <f t="shared" ref="I74:T74" si="23">I75</f>
        <v>0</v>
      </c>
      <c r="J74" s="191">
        <f t="shared" si="23"/>
        <v>0</v>
      </c>
      <c r="K74" s="191">
        <f t="shared" si="23"/>
        <v>0</v>
      </c>
      <c r="L74" s="191">
        <f t="shared" si="23"/>
        <v>0</v>
      </c>
      <c r="M74" s="191">
        <f t="shared" si="23"/>
        <v>0</v>
      </c>
      <c r="N74" s="191">
        <f t="shared" si="23"/>
        <v>0</v>
      </c>
      <c r="O74" s="191">
        <f t="shared" si="23"/>
        <v>0</v>
      </c>
      <c r="P74" s="191">
        <f t="shared" si="23"/>
        <v>0</v>
      </c>
      <c r="Q74" s="191">
        <f t="shared" si="23"/>
        <v>0</v>
      </c>
      <c r="R74" s="191">
        <f t="shared" si="23"/>
        <v>0</v>
      </c>
      <c r="S74" s="191">
        <f t="shared" si="23"/>
        <v>0</v>
      </c>
      <c r="T74" s="191">
        <f t="shared" si="23"/>
        <v>0</v>
      </c>
      <c r="U74" s="192">
        <f>U75</f>
        <v>0</v>
      </c>
      <c r="V74" s="193">
        <v>0</v>
      </c>
      <c r="W74" s="191">
        <f t="shared" ref="W74:AH74" si="24">W75</f>
        <v>0</v>
      </c>
      <c r="X74" s="191">
        <f t="shared" si="24"/>
        <v>0</v>
      </c>
      <c r="Y74" s="191">
        <f t="shared" si="24"/>
        <v>0</v>
      </c>
      <c r="Z74" s="191">
        <f t="shared" si="24"/>
        <v>0</v>
      </c>
      <c r="AA74" s="191">
        <f t="shared" si="24"/>
        <v>0</v>
      </c>
      <c r="AB74" s="191">
        <f t="shared" si="24"/>
        <v>0</v>
      </c>
      <c r="AC74" s="191">
        <f t="shared" si="24"/>
        <v>0</v>
      </c>
      <c r="AD74" s="191">
        <f t="shared" si="24"/>
        <v>0</v>
      </c>
      <c r="AE74" s="191">
        <f t="shared" si="24"/>
        <v>0</v>
      </c>
      <c r="AF74" s="191">
        <f t="shared" si="24"/>
        <v>0</v>
      </c>
      <c r="AG74" s="191">
        <f t="shared" si="24"/>
        <v>0</v>
      </c>
      <c r="AH74" s="191">
        <f t="shared" si="24"/>
        <v>0</v>
      </c>
      <c r="AI74" s="192">
        <f>AI75</f>
        <v>0</v>
      </c>
      <c r="AJ74" s="173"/>
      <c r="AK74" s="168">
        <f t="shared" si="22"/>
        <v>0</v>
      </c>
    </row>
    <row r="75" spans="1:37" ht="12.75" customHeight="1" x14ac:dyDescent="0.2">
      <c r="A75" s="153"/>
      <c r="C75" s="147" t="s">
        <v>125</v>
      </c>
      <c r="G75" s="190"/>
      <c r="H75" s="185">
        <v>0.9</v>
      </c>
      <c r="I75" s="185">
        <v>0</v>
      </c>
      <c r="J75" s="185">
        <v>0</v>
      </c>
      <c r="K75" s="185">
        <v>0</v>
      </c>
      <c r="L75" s="185">
        <v>0</v>
      </c>
      <c r="M75" s="185">
        <v>0</v>
      </c>
      <c r="N75" s="185">
        <v>0</v>
      </c>
      <c r="O75" s="185">
        <v>0</v>
      </c>
      <c r="P75" s="185">
        <v>0</v>
      </c>
      <c r="Q75" s="185">
        <v>0</v>
      </c>
      <c r="R75" s="185">
        <v>0</v>
      </c>
      <c r="S75" s="185">
        <v>0</v>
      </c>
      <c r="T75" s="185">
        <v>0</v>
      </c>
      <c r="U75" s="175">
        <f>SUM(I75:T75)</f>
        <v>0</v>
      </c>
      <c r="V75" s="176">
        <v>0</v>
      </c>
      <c r="W75" s="185">
        <v>0</v>
      </c>
      <c r="X75" s="185">
        <v>0</v>
      </c>
      <c r="Y75" s="185">
        <v>0</v>
      </c>
      <c r="Z75" s="185">
        <v>0</v>
      </c>
      <c r="AA75" s="185">
        <v>0</v>
      </c>
      <c r="AB75" s="185">
        <v>0</v>
      </c>
      <c r="AC75" s="185">
        <v>0</v>
      </c>
      <c r="AD75" s="185">
        <v>0</v>
      </c>
      <c r="AE75" s="185">
        <v>0</v>
      </c>
      <c r="AF75" s="185">
        <v>0</v>
      </c>
      <c r="AG75" s="185">
        <v>0</v>
      </c>
      <c r="AH75" s="185">
        <v>0</v>
      </c>
      <c r="AI75" s="175">
        <f>SUM(W75:Z75)</f>
        <v>0</v>
      </c>
      <c r="AJ75" s="153"/>
      <c r="AK75" s="147">
        <f t="shared" si="22"/>
        <v>0</v>
      </c>
    </row>
    <row r="76" spans="1:37" s="178" customFormat="1" ht="12.75" customHeight="1" x14ac:dyDescent="0.2">
      <c r="A76" s="211"/>
      <c r="B76" s="178" t="s">
        <v>126</v>
      </c>
      <c r="G76" s="212" t="s">
        <v>127</v>
      </c>
      <c r="H76" s="213">
        <v>0</v>
      </c>
      <c r="I76" s="213">
        <v>109.13464999999999</v>
      </c>
      <c r="J76" s="213">
        <v>-409.00695000000002</v>
      </c>
      <c r="K76" s="213">
        <f>-503.25047-300+300</f>
        <v>-503.25046999999995</v>
      </c>
      <c r="L76" s="213">
        <f>-1729.63682-803+803</f>
        <v>-1729.6368199999997</v>
      </c>
      <c r="M76" s="213">
        <v>0</v>
      </c>
      <c r="N76" s="213">
        <v>0</v>
      </c>
      <c r="O76" s="213">
        <v>0</v>
      </c>
      <c r="P76" s="213">
        <v>0</v>
      </c>
      <c r="Q76" s="213">
        <v>0</v>
      </c>
      <c r="R76" s="213">
        <v>0</v>
      </c>
      <c r="S76" s="213">
        <v>0</v>
      </c>
      <c r="T76" s="213">
        <v>0</v>
      </c>
      <c r="U76" s="214">
        <f>SUM(I76:T76)</f>
        <v>-2532.7595899999997</v>
      </c>
      <c r="V76" s="215">
        <v>-10058.845874000001</v>
      </c>
      <c r="W76" s="213">
        <v>-8256.0231899999999</v>
      </c>
      <c r="X76" s="213">
        <f>-13.88015+8256-8256</f>
        <v>-13.880150000000867</v>
      </c>
      <c r="Y76" s="213">
        <f>276.89816-8270+8270</f>
        <v>276.89815999999973</v>
      </c>
      <c r="Z76" s="213">
        <f>-1857.54033+7993-7993</f>
        <v>-1857.5403299999998</v>
      </c>
      <c r="AA76" s="213">
        <f>4415.151336+9851-9851</f>
        <v>4415.151335999999</v>
      </c>
      <c r="AB76" s="213">
        <f>-463.28181+5435-5435</f>
        <v>-463.28181000000041</v>
      </c>
      <c r="AC76" s="213">
        <f>-5386.47323+5899-5899</f>
        <v>-5386.4732299999996</v>
      </c>
      <c r="AD76" s="213">
        <f>118.00586-11825+11825</f>
        <v>118.0058599999993</v>
      </c>
      <c r="AE76" s="213">
        <f>345.4968+11167-11167</f>
        <v>345.4968000000008</v>
      </c>
      <c r="AF76" s="213">
        <f>866.84147+10822-10822</f>
        <v>866.84146999999939</v>
      </c>
      <c r="AG76" s="213">
        <f>-235.2495+9955-9955</f>
        <v>-235.2494999999999</v>
      </c>
      <c r="AH76" s="213">
        <f>131.20871+10190-10190</f>
        <v>131.20871000000079</v>
      </c>
      <c r="AI76" s="214">
        <f>SUM(W76:Z76)</f>
        <v>-9850.5455099999999</v>
      </c>
      <c r="AJ76" s="211"/>
      <c r="AK76" s="178">
        <f t="shared" si="22"/>
        <v>-208.30036400000063</v>
      </c>
    </row>
    <row r="77" spans="1:37" ht="12.75" customHeight="1" x14ac:dyDescent="0.2">
      <c r="A77" s="216"/>
      <c r="B77" s="217" t="s">
        <v>128</v>
      </c>
      <c r="C77" s="218"/>
      <c r="D77" s="218"/>
      <c r="E77" s="218"/>
      <c r="F77" s="218"/>
      <c r="G77" s="219"/>
      <c r="H77" s="220">
        <f t="shared" ref="H77:T77" si="25">H6+H22+H24+H31+H65+H74+H76</f>
        <v>1598447496.6219995</v>
      </c>
      <c r="I77" s="191">
        <f t="shared" si="25"/>
        <v>103419998.47435001</v>
      </c>
      <c r="J77" s="191">
        <f t="shared" si="25"/>
        <v>105178197.87754998</v>
      </c>
      <c r="K77" s="191">
        <f t="shared" si="25"/>
        <v>209910213.68068001</v>
      </c>
      <c r="L77" s="191">
        <f>L6+L22+L24+L31+L65+L74+L76</f>
        <v>96170569.704479977</v>
      </c>
      <c r="M77" s="191">
        <f t="shared" si="25"/>
        <v>0</v>
      </c>
      <c r="N77" s="191">
        <f t="shared" si="25"/>
        <v>0</v>
      </c>
      <c r="O77" s="191">
        <f t="shared" si="25"/>
        <v>0</v>
      </c>
      <c r="P77" s="191">
        <f t="shared" si="25"/>
        <v>0</v>
      </c>
      <c r="Q77" s="191">
        <f t="shared" si="25"/>
        <v>0</v>
      </c>
      <c r="R77" s="191">
        <f t="shared" si="25"/>
        <v>0</v>
      </c>
      <c r="S77" s="191">
        <f t="shared" si="25"/>
        <v>0</v>
      </c>
      <c r="T77" s="191">
        <f t="shared" si="25"/>
        <v>0</v>
      </c>
      <c r="U77" s="192">
        <f>U6+U22+U24+U31+U65+U74+U76</f>
        <v>514678979.73706001</v>
      </c>
      <c r="V77" s="221">
        <f>V6+V22+V24+V31+V65+V74+V76-1</f>
        <v>1563757120.0322061</v>
      </c>
      <c r="W77" s="222">
        <f>W6+W22+W24+W31+W65+W74+W76</f>
        <v>95438525.885809988</v>
      </c>
      <c r="X77" s="191">
        <f t="shared" ref="X77:AH77" si="26">X6+X22+X24+X31+X65+X74+X76</f>
        <v>94771765.487089977</v>
      </c>
      <c r="Y77" s="191">
        <f t="shared" si="26"/>
        <v>188246636.94739997</v>
      </c>
      <c r="Z77" s="191">
        <f t="shared" si="26"/>
        <v>89733338.822360024</v>
      </c>
      <c r="AA77" s="191">
        <f t="shared" si="26"/>
        <v>121278037.77334601</v>
      </c>
      <c r="AB77" s="191">
        <f t="shared" si="26"/>
        <v>130630417.75873001</v>
      </c>
      <c r="AC77" s="191">
        <f t="shared" si="26"/>
        <v>109625641.04059</v>
      </c>
      <c r="AD77" s="191">
        <f t="shared" si="26"/>
        <v>105858605.50297005</v>
      </c>
      <c r="AE77" s="191">
        <f t="shared" si="26"/>
        <v>199303635.47633001</v>
      </c>
      <c r="AF77" s="191">
        <f t="shared" si="26"/>
        <v>117292396.21714</v>
      </c>
      <c r="AG77" s="191">
        <f t="shared" si="26"/>
        <v>152051681.14699996</v>
      </c>
      <c r="AH77" s="191">
        <f t="shared" si="26"/>
        <v>159526437.97343999</v>
      </c>
      <c r="AI77" s="191">
        <f>AI6+AI22+AI24+AI31+AI65+AI74+AI76</f>
        <v>468190268.14266008</v>
      </c>
      <c r="AJ77" s="153"/>
      <c r="AK77" s="49">
        <f t="shared" si="22"/>
        <v>1095566851.8895459</v>
      </c>
    </row>
    <row r="78" spans="1:37" ht="12.75" customHeight="1" x14ac:dyDescent="0.2">
      <c r="A78" s="153"/>
      <c r="B78" s="49" t="s">
        <v>129</v>
      </c>
      <c r="E78" s="186"/>
      <c r="F78" s="186"/>
      <c r="G78" s="190" t="s">
        <v>130</v>
      </c>
      <c r="H78" s="223">
        <v>-43683418</v>
      </c>
      <c r="I78" s="223">
        <v>-10920855</v>
      </c>
      <c r="J78" s="223">
        <v>0</v>
      </c>
      <c r="K78" s="223">
        <v>0</v>
      </c>
      <c r="L78" s="223">
        <v>-10920854</v>
      </c>
      <c r="M78" s="223">
        <v>0</v>
      </c>
      <c r="N78" s="223">
        <v>0</v>
      </c>
      <c r="O78" s="223">
        <v>0</v>
      </c>
      <c r="P78" s="223">
        <v>0</v>
      </c>
      <c r="Q78" s="223">
        <v>0</v>
      </c>
      <c r="R78" s="223">
        <v>0</v>
      </c>
      <c r="S78" s="223">
        <v>0</v>
      </c>
      <c r="T78" s="223">
        <v>0</v>
      </c>
      <c r="U78" s="224">
        <f>SUM(I78:T78)</f>
        <v>-21841709</v>
      </c>
      <c r="V78" s="225">
        <v>-45966212</v>
      </c>
      <c r="W78" s="223">
        <v>-11491553</v>
      </c>
      <c r="X78" s="223">
        <v>0</v>
      </c>
      <c r="Y78" s="223">
        <v>0</v>
      </c>
      <c r="Z78" s="223">
        <v>-11491553</v>
      </c>
      <c r="AA78" s="223">
        <v>0</v>
      </c>
      <c r="AB78" s="223">
        <v>0</v>
      </c>
      <c r="AC78" s="223">
        <v>-11491553</v>
      </c>
      <c r="AD78" s="223">
        <v>0</v>
      </c>
      <c r="AE78" s="223">
        <v>0</v>
      </c>
      <c r="AF78" s="223">
        <v>-11491553</v>
      </c>
      <c r="AG78" s="223">
        <v>0</v>
      </c>
      <c r="AH78" s="223">
        <v>0</v>
      </c>
      <c r="AI78" s="226">
        <f>SUM(W78:Z78)</f>
        <v>-22983106</v>
      </c>
      <c r="AJ78" s="153"/>
      <c r="AK78" s="147">
        <f t="shared" si="22"/>
        <v>-22983106</v>
      </c>
    </row>
    <row r="79" spans="1:37" ht="12.75" customHeight="1" x14ac:dyDescent="0.2">
      <c r="A79" s="227"/>
      <c r="B79" s="54" t="s">
        <v>131</v>
      </c>
      <c r="C79" s="228"/>
      <c r="D79" s="228"/>
      <c r="E79" s="229"/>
      <c r="F79" s="229"/>
      <c r="G79" s="230"/>
      <c r="H79" s="231">
        <f>H77+H78</f>
        <v>1554764078.6219995</v>
      </c>
      <c r="I79" s="231">
        <f t="shared" ref="I79:AG79" si="27">I77+I78</f>
        <v>92499143.474350005</v>
      </c>
      <c r="J79" s="231">
        <f t="shared" si="27"/>
        <v>105178197.87754998</v>
      </c>
      <c r="K79" s="231">
        <f t="shared" si="27"/>
        <v>209910213.68068001</v>
      </c>
      <c r="L79" s="231">
        <f t="shared" si="27"/>
        <v>85249715.704479977</v>
      </c>
      <c r="M79" s="231">
        <f t="shared" si="27"/>
        <v>0</v>
      </c>
      <c r="N79" s="231">
        <f t="shared" si="27"/>
        <v>0</v>
      </c>
      <c r="O79" s="231">
        <f t="shared" si="27"/>
        <v>0</v>
      </c>
      <c r="P79" s="231">
        <f t="shared" si="27"/>
        <v>0</v>
      </c>
      <c r="Q79" s="231">
        <f t="shared" si="27"/>
        <v>0</v>
      </c>
      <c r="R79" s="231">
        <f t="shared" si="27"/>
        <v>0</v>
      </c>
      <c r="S79" s="231">
        <f t="shared" si="27"/>
        <v>0</v>
      </c>
      <c r="T79" s="231">
        <f t="shared" si="27"/>
        <v>0</v>
      </c>
      <c r="U79" s="232">
        <f t="shared" si="27"/>
        <v>492837270.73706001</v>
      </c>
      <c r="V79" s="233">
        <f t="shared" si="27"/>
        <v>1517790908.0322061</v>
      </c>
      <c r="W79" s="234">
        <f t="shared" si="27"/>
        <v>83946972.885809988</v>
      </c>
      <c r="X79" s="234">
        <f t="shared" si="27"/>
        <v>94771765.487089977</v>
      </c>
      <c r="Y79" s="234">
        <f t="shared" si="27"/>
        <v>188246636.94739997</v>
      </c>
      <c r="Z79" s="234">
        <f t="shared" si="27"/>
        <v>78241785.822360024</v>
      </c>
      <c r="AA79" s="234">
        <f t="shared" si="27"/>
        <v>121278037.77334601</v>
      </c>
      <c r="AB79" s="234">
        <f t="shared" si="27"/>
        <v>130630417.75873001</v>
      </c>
      <c r="AC79" s="234">
        <f t="shared" si="27"/>
        <v>98134088.040590003</v>
      </c>
      <c r="AD79" s="234">
        <f t="shared" si="27"/>
        <v>105858605.50297005</v>
      </c>
      <c r="AE79" s="234">
        <f t="shared" si="27"/>
        <v>199303635.47633001</v>
      </c>
      <c r="AF79" s="234">
        <f t="shared" si="27"/>
        <v>105800843.21714</v>
      </c>
      <c r="AG79" s="234">
        <f t="shared" si="27"/>
        <v>152051681.14699996</v>
      </c>
      <c r="AH79" s="234">
        <f>AH77+AH78</f>
        <v>159526437.97343999</v>
      </c>
      <c r="AI79" s="234">
        <f>AI77+AI78</f>
        <v>445207162.14266008</v>
      </c>
      <c r="AJ79" s="153"/>
      <c r="AK79" s="49">
        <f t="shared" si="22"/>
        <v>1072583745.8895459</v>
      </c>
    </row>
    <row r="80" spans="1:37" ht="12.75" hidden="1" customHeight="1" x14ac:dyDescent="0.2">
      <c r="A80" s="153"/>
      <c r="B80" s="49"/>
      <c r="E80" s="186"/>
      <c r="F80" s="186"/>
      <c r="G80" s="19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35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2"/>
      <c r="AJ80" s="153"/>
      <c r="AK80" s="49">
        <f t="shared" si="22"/>
        <v>0</v>
      </c>
    </row>
    <row r="81" spans="1:38" ht="12.75" hidden="1" customHeight="1" x14ac:dyDescent="0.2">
      <c r="A81" s="236"/>
      <c r="B81" s="149"/>
      <c r="C81" s="149"/>
      <c r="D81" s="149"/>
      <c r="E81" s="149"/>
      <c r="F81" s="149"/>
      <c r="G81" s="237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38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1"/>
      <c r="AJ81" s="153"/>
      <c r="AK81" s="49">
        <f t="shared" si="22"/>
        <v>0</v>
      </c>
    </row>
    <row r="82" spans="1:38" ht="12.75" customHeight="1" x14ac:dyDescent="0.2">
      <c r="A82" s="153"/>
      <c r="B82" s="49" t="s">
        <v>132</v>
      </c>
      <c r="C82" s="49"/>
      <c r="E82" s="186"/>
      <c r="F82" s="186"/>
      <c r="G82" s="190"/>
      <c r="H82" s="239">
        <f>SUM(H83:H98)-H96</f>
        <v>33279602</v>
      </c>
      <c r="I82" s="239">
        <f>SUM(I83:I98)-I96</f>
        <v>784740.80111</v>
      </c>
      <c r="J82" s="239">
        <f t="shared" ref="J82:U82" si="28">SUM(J83:J98)-J96</f>
        <v>1333936.5392700001</v>
      </c>
      <c r="K82" s="239">
        <f t="shared" si="28"/>
        <v>14279470.077669997</v>
      </c>
      <c r="L82" s="239">
        <f t="shared" si="28"/>
        <v>885659.38835000014</v>
      </c>
      <c r="M82" s="239">
        <f t="shared" si="28"/>
        <v>0</v>
      </c>
      <c r="N82" s="239">
        <f t="shared" si="28"/>
        <v>0</v>
      </c>
      <c r="O82" s="239">
        <f t="shared" si="28"/>
        <v>0</v>
      </c>
      <c r="P82" s="239">
        <f t="shared" si="28"/>
        <v>0</v>
      </c>
      <c r="Q82" s="239">
        <f t="shared" si="28"/>
        <v>0</v>
      </c>
      <c r="R82" s="239">
        <f t="shared" si="28"/>
        <v>0</v>
      </c>
      <c r="S82" s="239">
        <f t="shared" si="28"/>
        <v>0</v>
      </c>
      <c r="T82" s="239">
        <f t="shared" si="28"/>
        <v>0</v>
      </c>
      <c r="U82" s="239">
        <f t="shared" si="28"/>
        <v>17283806.806400001</v>
      </c>
      <c r="V82" s="172">
        <f t="shared" ref="V82:AI82" si="29">SUM(V83:V98)-V96</f>
        <v>43483838.587479994</v>
      </c>
      <c r="W82" s="171">
        <f t="shared" si="29"/>
        <v>1574340.1420899997</v>
      </c>
      <c r="X82" s="171">
        <f t="shared" si="29"/>
        <v>974769.50474</v>
      </c>
      <c r="Y82" s="171">
        <f t="shared" si="29"/>
        <v>16025868.686490001</v>
      </c>
      <c r="Z82" s="171">
        <f t="shared" si="29"/>
        <v>1534848.0786999997</v>
      </c>
      <c r="AA82" s="171">
        <f t="shared" si="29"/>
        <v>1845189.7406500001</v>
      </c>
      <c r="AB82" s="171">
        <f t="shared" si="29"/>
        <v>2448533.9801400006</v>
      </c>
      <c r="AC82" s="171">
        <f t="shared" si="29"/>
        <v>1058133.3457500001</v>
      </c>
      <c r="AD82" s="171">
        <f t="shared" si="29"/>
        <v>577637.17726000003</v>
      </c>
      <c r="AE82" s="171">
        <f t="shared" si="29"/>
        <v>12636624.821649998</v>
      </c>
      <c r="AF82" s="171">
        <f t="shared" si="29"/>
        <v>1253429.2368100001</v>
      </c>
      <c r="AG82" s="171">
        <f t="shared" si="29"/>
        <v>1797204.73872</v>
      </c>
      <c r="AH82" s="171">
        <f t="shared" si="29"/>
        <v>1757259.13448</v>
      </c>
      <c r="AI82" s="171">
        <f t="shared" si="29"/>
        <v>20109826.412019998</v>
      </c>
      <c r="AJ82" s="153"/>
      <c r="AK82" s="49">
        <f>V82-AI82</f>
        <v>23374012.175459996</v>
      </c>
    </row>
    <row r="83" spans="1:38" ht="12.75" customHeight="1" x14ac:dyDescent="0.2">
      <c r="A83" s="153"/>
      <c r="C83" s="776" t="s">
        <v>133</v>
      </c>
      <c r="D83" s="776"/>
      <c r="E83" s="776"/>
      <c r="F83" s="776"/>
      <c r="G83" s="190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76"/>
      <c r="W83" s="191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5"/>
      <c r="AJ83" s="153"/>
    </row>
    <row r="84" spans="1:38" ht="12.75" customHeight="1" x14ac:dyDescent="0.2">
      <c r="A84" s="153"/>
      <c r="E84" s="147" t="s">
        <v>134</v>
      </c>
      <c r="F84" s="186"/>
      <c r="G84" s="190" t="s">
        <v>135</v>
      </c>
      <c r="H84" s="185">
        <v>68099.000000000015</v>
      </c>
      <c r="I84" s="185">
        <v>4148.7809900000002</v>
      </c>
      <c r="J84" s="185">
        <v>4113.9657000000007</v>
      </c>
      <c r="K84" s="185">
        <v>4200.7635799999998</v>
      </c>
      <c r="L84" s="185">
        <v>4331.9187299999994</v>
      </c>
      <c r="M84" s="185">
        <v>0</v>
      </c>
      <c r="N84" s="185">
        <v>0</v>
      </c>
      <c r="O84" s="185">
        <v>0</v>
      </c>
      <c r="P84" s="185">
        <v>0</v>
      </c>
      <c r="Q84" s="185">
        <v>0</v>
      </c>
      <c r="R84" s="185">
        <v>0</v>
      </c>
      <c r="S84" s="185">
        <v>0</v>
      </c>
      <c r="T84" s="185">
        <v>0</v>
      </c>
      <c r="U84" s="185">
        <f>SUM(I84:T84)</f>
        <v>16795.428999999996</v>
      </c>
      <c r="V84" s="176">
        <v>50402.787799999998</v>
      </c>
      <c r="W84" s="185">
        <v>4025.08052</v>
      </c>
      <c r="X84" s="185">
        <v>4340.7107900000001</v>
      </c>
      <c r="Y84" s="185">
        <f>4054.67582+-29.04+-28.9200000000001</f>
        <v>3996.7158199999999</v>
      </c>
      <c r="Z84" s="185">
        <f>4065.71386+29.04+28.9200000000001+28.77</f>
        <v>4152.4438600000003</v>
      </c>
      <c r="AA84" s="185">
        <v>3827.63094</v>
      </c>
      <c r="AB84" s="185">
        <f>4239.3215+421.889470000002</f>
        <v>4661.2109700000019</v>
      </c>
      <c r="AC84" s="185">
        <v>4202.6867200000006</v>
      </c>
      <c r="AD84" s="185">
        <f>4156.2839+-155.550000000001</f>
        <v>4000.7338999999993</v>
      </c>
      <c r="AE84" s="185">
        <f>4076.21184+177.360000000008</f>
        <v>4253.5718400000078</v>
      </c>
      <c r="AF84" s="185">
        <v>4136.7701500000003</v>
      </c>
      <c r="AG84" s="185">
        <v>4481.4750999999997</v>
      </c>
      <c r="AH84" s="185">
        <v>4323.7571899999994</v>
      </c>
      <c r="AI84" s="175">
        <f t="shared" ref="AI84:AI90" si="30">SUM(W84:Z84)</f>
        <v>16514.950990000001</v>
      </c>
      <c r="AJ84" s="153"/>
      <c r="AK84" s="147">
        <f t="shared" ref="AK84:AK90" si="31">V84-AI84</f>
        <v>33887.836809999993</v>
      </c>
    </row>
    <row r="85" spans="1:38" ht="12.75" customHeight="1" x14ac:dyDescent="0.2">
      <c r="A85" s="153"/>
      <c r="B85" s="49"/>
      <c r="E85" s="240" t="s">
        <v>136</v>
      </c>
      <c r="F85" s="186"/>
      <c r="G85" s="190"/>
      <c r="H85" s="185">
        <v>4999.9999999999991</v>
      </c>
      <c r="I85" s="185">
        <v>0</v>
      </c>
      <c r="J85" s="185">
        <v>155.5</v>
      </c>
      <c r="K85" s="185">
        <v>725.5</v>
      </c>
      <c r="L85" s="185">
        <v>912.62199999999996</v>
      </c>
      <c r="M85" s="185">
        <v>0</v>
      </c>
      <c r="N85" s="185">
        <v>0</v>
      </c>
      <c r="O85" s="185">
        <v>0</v>
      </c>
      <c r="P85" s="185">
        <v>0</v>
      </c>
      <c r="Q85" s="185">
        <v>0</v>
      </c>
      <c r="R85" s="185">
        <v>0</v>
      </c>
      <c r="S85" s="185">
        <v>0</v>
      </c>
      <c r="T85" s="185">
        <v>0</v>
      </c>
      <c r="U85" s="185">
        <f>SUM(I85:T85)</f>
        <v>1793.6219999999998</v>
      </c>
      <c r="V85" s="176">
        <v>6560.2000099999996</v>
      </c>
      <c r="W85" s="185">
        <v>335</v>
      </c>
      <c r="X85" s="185">
        <v>259.5</v>
      </c>
      <c r="Y85" s="185">
        <v>202.5</v>
      </c>
      <c r="Z85" s="185">
        <v>0</v>
      </c>
      <c r="AA85" s="185">
        <v>292.5</v>
      </c>
      <c r="AB85" s="185">
        <v>0</v>
      </c>
      <c r="AC85" s="185">
        <v>212.5</v>
      </c>
      <c r="AD85" s="185">
        <v>-1302</v>
      </c>
      <c r="AE85" s="185">
        <f>1077+2747.75001</f>
        <v>3824.7500100000002</v>
      </c>
      <c r="AF85" s="185">
        <v>1633.5</v>
      </c>
      <c r="AG85" s="185">
        <v>692.2</v>
      </c>
      <c r="AH85" s="185">
        <v>409.75</v>
      </c>
      <c r="AI85" s="175">
        <f t="shared" si="30"/>
        <v>797</v>
      </c>
      <c r="AJ85" s="153"/>
      <c r="AK85" s="147">
        <f t="shared" si="31"/>
        <v>5763.2000099999996</v>
      </c>
    </row>
    <row r="86" spans="1:38" ht="12.75" customHeight="1" x14ac:dyDescent="0.2">
      <c r="A86" s="153"/>
      <c r="E86" s="147" t="s">
        <v>137</v>
      </c>
      <c r="G86" s="154"/>
      <c r="H86" s="185">
        <v>662912.99999999988</v>
      </c>
      <c r="I86" s="185">
        <v>21627.064659999996</v>
      </c>
      <c r="J86" s="185">
        <v>31196.26645000001</v>
      </c>
      <c r="K86" s="185">
        <v>27746.280170000002</v>
      </c>
      <c r="L86" s="185">
        <v>32991.019429999978</v>
      </c>
      <c r="M86" s="185">
        <v>0</v>
      </c>
      <c r="N86" s="185">
        <v>0</v>
      </c>
      <c r="O86" s="185">
        <v>0</v>
      </c>
      <c r="P86" s="185">
        <v>0</v>
      </c>
      <c r="Q86" s="185">
        <v>0</v>
      </c>
      <c r="R86" s="185">
        <v>0</v>
      </c>
      <c r="S86" s="185">
        <v>0</v>
      </c>
      <c r="T86" s="185">
        <v>0</v>
      </c>
      <c r="U86" s="185">
        <f t="shared" ref="U86:U115" si="32">SUM(I86:T86)</f>
        <v>113560.63071</v>
      </c>
      <c r="V86" s="176">
        <v>333510.79981</v>
      </c>
      <c r="W86" s="185">
        <v>25174.898080000003</v>
      </c>
      <c r="X86" s="185">
        <v>33490.946200000006</v>
      </c>
      <c r="Y86" s="185">
        <f>18602.39992+-0.069999999999709+0.382600000004459</f>
        <v>18602.712520000005</v>
      </c>
      <c r="Z86" s="185">
        <f>14814.79893+0.069999999999709+0.069999999999709</f>
        <v>14814.93893</v>
      </c>
      <c r="AA86" s="185">
        <v>33625.765360000005</v>
      </c>
      <c r="AB86" s="185">
        <v>45878.606679999997</v>
      </c>
      <c r="AC86" s="185">
        <v>27730.617460000001</v>
      </c>
      <c r="AD86" s="185">
        <f>33957.01088+-0.484999999993306</f>
        <v>33956.525880000008</v>
      </c>
      <c r="AE86" s="185">
        <f>24441.25734+0.685000000026776</f>
        <v>24441.942340000027</v>
      </c>
      <c r="AF86" s="185">
        <v>16669.065619999998</v>
      </c>
      <c r="AG86" s="185">
        <v>40378.591169999985</v>
      </c>
      <c r="AH86" s="185">
        <v>18746.18957000001</v>
      </c>
      <c r="AI86" s="175">
        <f t="shared" si="30"/>
        <v>92083.49573000001</v>
      </c>
      <c r="AJ86" s="153"/>
      <c r="AK86" s="147">
        <f t="shared" si="31"/>
        <v>241427.30407999997</v>
      </c>
    </row>
    <row r="87" spans="1:38" ht="12.75" customHeight="1" x14ac:dyDescent="0.2">
      <c r="A87" s="153"/>
      <c r="B87" s="49"/>
      <c r="E87" s="147" t="s">
        <v>138</v>
      </c>
      <c r="G87" s="154"/>
      <c r="H87" s="185">
        <v>908673</v>
      </c>
      <c r="I87" s="185">
        <v>188924.28717</v>
      </c>
      <c r="J87" s="185">
        <v>273878.02815000003</v>
      </c>
      <c r="K87" s="185">
        <v>183022.69881</v>
      </c>
      <c r="L87" s="185">
        <v>176756.3649000001</v>
      </c>
      <c r="M87" s="185">
        <v>0</v>
      </c>
      <c r="N87" s="185">
        <v>0</v>
      </c>
      <c r="O87" s="185">
        <v>0</v>
      </c>
      <c r="P87" s="185">
        <v>0</v>
      </c>
      <c r="Q87" s="185">
        <v>0</v>
      </c>
      <c r="R87" s="185">
        <v>0</v>
      </c>
      <c r="S87" s="185">
        <v>0</v>
      </c>
      <c r="T87" s="185">
        <v>0</v>
      </c>
      <c r="U87" s="185">
        <f t="shared" si="32"/>
        <v>822581.37903000019</v>
      </c>
      <c r="V87" s="176">
        <v>1673109.9434300002</v>
      </c>
      <c r="W87" s="185">
        <v>82575.708879999991</v>
      </c>
      <c r="X87" s="185">
        <v>45075.50488</v>
      </c>
      <c r="Y87" s="185">
        <f>130322.02953+-27.7919500000135+204891.44098</f>
        <v>335185.67856000003</v>
      </c>
      <c r="Z87" s="185">
        <f>83331.28413+27.7919500000135+27.8382100000163+28.3854000000138</f>
        <v>83415.299690000043</v>
      </c>
      <c r="AA87" s="185">
        <v>64070.08860999997</v>
      </c>
      <c r="AB87" s="185">
        <f>63732.80149+189.159910000162</f>
        <v>63921.96140000016</v>
      </c>
      <c r="AC87" s="185">
        <v>82433.508750000008</v>
      </c>
      <c r="AD87" s="185">
        <f>69467.66029+-135.670760000015</f>
        <v>69331.989529999992</v>
      </c>
      <c r="AE87" s="185">
        <f>157243.86291+163.079200000036</f>
        <v>157406.94211000003</v>
      </c>
      <c r="AF87" s="185">
        <v>170568.07594000007</v>
      </c>
      <c r="AG87" s="185">
        <v>260102.73587999999</v>
      </c>
      <c r="AH87" s="185">
        <v>259022.44919999997</v>
      </c>
      <c r="AI87" s="175">
        <f t="shared" si="30"/>
        <v>546252.19201</v>
      </c>
      <c r="AJ87" s="153"/>
      <c r="AK87" s="147">
        <f t="shared" si="31"/>
        <v>1126857.7514200001</v>
      </c>
    </row>
    <row r="88" spans="1:38" ht="12.75" customHeight="1" x14ac:dyDescent="0.2">
      <c r="A88" s="153"/>
      <c r="E88" s="762" t="s">
        <v>139</v>
      </c>
      <c r="F88" s="762"/>
      <c r="G88" s="763"/>
      <c r="H88" s="185">
        <v>10135</v>
      </c>
      <c r="I88" s="185">
        <v>326.12315000000007</v>
      </c>
      <c r="J88" s="185">
        <v>735.75850000000003</v>
      </c>
      <c r="K88" s="185">
        <v>492.41593999999998</v>
      </c>
      <c r="L88" s="185">
        <v>435.54575999999997</v>
      </c>
      <c r="M88" s="185">
        <v>0</v>
      </c>
      <c r="N88" s="185">
        <v>0</v>
      </c>
      <c r="O88" s="185">
        <v>0</v>
      </c>
      <c r="P88" s="185">
        <v>0</v>
      </c>
      <c r="Q88" s="185">
        <v>0</v>
      </c>
      <c r="R88" s="185">
        <v>0</v>
      </c>
      <c r="S88" s="185">
        <v>0</v>
      </c>
      <c r="T88" s="185">
        <v>0</v>
      </c>
      <c r="U88" s="185">
        <f t="shared" si="32"/>
        <v>1989.8433500000001</v>
      </c>
      <c r="V88" s="176">
        <v>6564.146279999999</v>
      </c>
      <c r="W88" s="185">
        <v>408.60711000000003</v>
      </c>
      <c r="X88" s="185">
        <v>525.02211</v>
      </c>
      <c r="Y88" s="185">
        <f>1047.25897+18.9648000000001</f>
        <v>1066.2237700000003</v>
      </c>
      <c r="Z88" s="185">
        <v>302.04973999999999</v>
      </c>
      <c r="AA88" s="185">
        <v>293.09063000000009</v>
      </c>
      <c r="AB88" s="185">
        <v>596.40501000000006</v>
      </c>
      <c r="AC88" s="185">
        <v>829.26593000000014</v>
      </c>
      <c r="AD88" s="185">
        <f>467.44726+-21.098</f>
        <v>446.34926000000002</v>
      </c>
      <c r="AE88" s="185">
        <f>601.52474+32.7979999999998</f>
        <v>634.32273999999973</v>
      </c>
      <c r="AF88" s="185">
        <v>408.71972999999991</v>
      </c>
      <c r="AG88" s="185">
        <v>700.19335000000001</v>
      </c>
      <c r="AH88" s="185">
        <v>353.89690000000007</v>
      </c>
      <c r="AI88" s="175">
        <f t="shared" si="30"/>
        <v>2301.9027300000002</v>
      </c>
      <c r="AJ88" s="153"/>
      <c r="AK88" s="147">
        <f t="shared" si="31"/>
        <v>4262.2435499999992</v>
      </c>
    </row>
    <row r="89" spans="1:38" s="49" customFormat="1" ht="12.75" customHeight="1" x14ac:dyDescent="0.2">
      <c r="A89" s="241"/>
      <c r="C89" s="49" t="s">
        <v>140</v>
      </c>
      <c r="F89" s="196"/>
      <c r="G89" s="242"/>
      <c r="H89" s="220">
        <v>646379.99999999988</v>
      </c>
      <c r="I89" s="220">
        <v>72964.009470000005</v>
      </c>
      <c r="J89" s="220">
        <v>27635.111440000001</v>
      </c>
      <c r="K89" s="220">
        <v>49320.257619999997</v>
      </c>
      <c r="L89" s="220">
        <v>67922.929529999994</v>
      </c>
      <c r="M89" s="220">
        <v>0</v>
      </c>
      <c r="N89" s="220">
        <v>0</v>
      </c>
      <c r="O89" s="220">
        <v>0</v>
      </c>
      <c r="P89" s="220">
        <v>0</v>
      </c>
      <c r="Q89" s="220">
        <v>0</v>
      </c>
      <c r="R89" s="220">
        <v>0</v>
      </c>
      <c r="S89" s="220">
        <v>0</v>
      </c>
      <c r="T89" s="220">
        <v>0</v>
      </c>
      <c r="U89" s="243">
        <f t="shared" si="32"/>
        <v>217842.30805999998</v>
      </c>
      <c r="V89" s="235">
        <v>353847.06389999995</v>
      </c>
      <c r="W89" s="220">
        <v>88071.722890000005</v>
      </c>
      <c r="X89" s="220">
        <v>0</v>
      </c>
      <c r="Y89" s="220">
        <v>48325.60441</v>
      </c>
      <c r="Z89" s="220">
        <v>15972.355240000001</v>
      </c>
      <c r="AA89" s="220">
        <v>14015.123019999999</v>
      </c>
      <c r="AB89" s="220">
        <v>0</v>
      </c>
      <c r="AC89" s="220">
        <v>0</v>
      </c>
      <c r="AD89" s="220">
        <v>2925.8369600000001</v>
      </c>
      <c r="AE89" s="220">
        <v>93198.263680000004</v>
      </c>
      <c r="AF89" s="220">
        <v>81793.240909999993</v>
      </c>
      <c r="AG89" s="220">
        <v>9544.9167900000011</v>
      </c>
      <c r="AH89" s="220">
        <v>0</v>
      </c>
      <c r="AI89" s="53">
        <f t="shared" si="30"/>
        <v>152369.68254000001</v>
      </c>
      <c r="AJ89" s="241"/>
      <c r="AK89" s="49">
        <f t="shared" si="31"/>
        <v>201477.38135999994</v>
      </c>
    </row>
    <row r="90" spans="1:38" s="49" customFormat="1" ht="12.75" customHeight="1" x14ac:dyDescent="0.2">
      <c r="A90" s="241"/>
      <c r="C90" s="49" t="s">
        <v>141</v>
      </c>
      <c r="G90" s="244"/>
      <c r="H90" s="243">
        <v>349565</v>
      </c>
      <c r="I90" s="243">
        <v>4944.2306899999994</v>
      </c>
      <c r="J90" s="243">
        <v>11615.533230000001</v>
      </c>
      <c r="K90" s="243">
        <v>8389.6159100000004</v>
      </c>
      <c r="L90" s="243">
        <v>50465.366669999996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f t="shared" si="32"/>
        <v>75414.746499999994</v>
      </c>
      <c r="V90" s="193">
        <v>264073.24297999998</v>
      </c>
      <c r="W90" s="243">
        <v>12978.735769999999</v>
      </c>
      <c r="X90" s="243">
        <v>10279.012769999999</v>
      </c>
      <c r="Y90" s="243">
        <f>7701.94834+131.1</f>
        <v>7833.0483400000003</v>
      </c>
      <c r="Z90" s="243">
        <v>54291.195930000002</v>
      </c>
      <c r="AA90" s="243">
        <v>14919.820490000002</v>
      </c>
      <c r="AB90" s="243">
        <v>9674.080539999999</v>
      </c>
      <c r="AC90" s="243">
        <v>16955.708909999998</v>
      </c>
      <c r="AD90" s="243">
        <f>11020.66829+-41293</f>
        <v>-30272.331709999999</v>
      </c>
      <c r="AE90" s="243">
        <f>16150.24986+42567.75</f>
        <v>58717.999859999996</v>
      </c>
      <c r="AF90" s="243">
        <v>47648.641870000007</v>
      </c>
      <c r="AG90" s="243">
        <v>24793.364710000002</v>
      </c>
      <c r="AH90" s="243">
        <v>36253.965499999998</v>
      </c>
      <c r="AI90" s="53">
        <f t="shared" si="30"/>
        <v>85381.992809999996</v>
      </c>
      <c r="AJ90" s="241"/>
      <c r="AK90" s="49">
        <f t="shared" si="31"/>
        <v>178691.25016999998</v>
      </c>
    </row>
    <row r="91" spans="1:38" s="49" customFormat="1" ht="12.75" customHeight="1" x14ac:dyDescent="0.2">
      <c r="A91" s="241"/>
      <c r="C91" s="49" t="s">
        <v>142</v>
      </c>
      <c r="E91" s="196"/>
      <c r="F91" s="196"/>
      <c r="G91" s="245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185"/>
      <c r="V91" s="235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46"/>
      <c r="AJ91" s="241"/>
    </row>
    <row r="92" spans="1:38" ht="12.75" customHeight="1" x14ac:dyDescent="0.2">
      <c r="A92" s="153"/>
      <c r="E92" s="186" t="s">
        <v>143</v>
      </c>
      <c r="F92" s="186"/>
      <c r="G92" s="190"/>
      <c r="H92" s="200">
        <v>6394289.0000000009</v>
      </c>
      <c r="I92" s="200">
        <v>400375.49115000002</v>
      </c>
      <c r="J92" s="200">
        <v>300412.96178999997</v>
      </c>
      <c r="K92" s="200">
        <v>359595.21045000001</v>
      </c>
      <c r="L92" s="200">
        <v>306784.56241000007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185">
        <f t="shared" si="32"/>
        <v>1367168.2257999999</v>
      </c>
      <c r="V92" s="238">
        <v>5508243.2528799996</v>
      </c>
      <c r="W92" s="200">
        <v>643855.09164</v>
      </c>
      <c r="X92" s="200">
        <v>447788.82767999999</v>
      </c>
      <c r="Y92" s="200">
        <f>445627.26637+-1.55378999991808+208.923300000024</f>
        <v>445834.63588000013</v>
      </c>
      <c r="Z92" s="200">
        <f>454361.13429+1.55378999991808+3.79425999999512+0.754199999966659</f>
        <v>454367.2365399999</v>
      </c>
      <c r="AA92" s="200">
        <v>576574.62450999999</v>
      </c>
      <c r="AB92" s="200">
        <f>393908.85372+38.4712400003336</f>
        <v>393947.32496000035</v>
      </c>
      <c r="AC92" s="200">
        <v>399291.94710000005</v>
      </c>
      <c r="AD92" s="200">
        <f>397836.39258+-58.6721599999582</f>
        <v>397777.72042000003</v>
      </c>
      <c r="AE92" s="200">
        <f>284815.2115+356.53921999922</f>
        <v>285171.7507199992</v>
      </c>
      <c r="AF92" s="200">
        <v>483797.81029999995</v>
      </c>
      <c r="AG92" s="200">
        <v>617314.86083999998</v>
      </c>
      <c r="AH92" s="200">
        <v>362521.42229000002</v>
      </c>
      <c r="AI92" s="175">
        <f>SUM(W92:Z92)</f>
        <v>1991845.79174</v>
      </c>
      <c r="AJ92" s="153"/>
      <c r="AK92" s="147">
        <f>V92-AI92</f>
        <v>3516397.4611399993</v>
      </c>
    </row>
    <row r="93" spans="1:38" ht="12.75" customHeight="1" x14ac:dyDescent="0.2">
      <c r="A93" s="153"/>
      <c r="B93" s="49"/>
      <c r="E93" s="186" t="s">
        <v>144</v>
      </c>
      <c r="F93" s="186"/>
      <c r="G93" s="190"/>
      <c r="H93" s="185">
        <v>363645</v>
      </c>
      <c r="I93" s="185">
        <v>0</v>
      </c>
      <c r="J93" s="185">
        <v>0</v>
      </c>
      <c r="K93" s="185">
        <v>32.545839999999998</v>
      </c>
      <c r="L93" s="185">
        <v>0</v>
      </c>
      <c r="M93" s="185">
        <v>0</v>
      </c>
      <c r="N93" s="185">
        <v>0</v>
      </c>
      <c r="O93" s="185">
        <v>0</v>
      </c>
      <c r="P93" s="185">
        <v>0</v>
      </c>
      <c r="Q93" s="185">
        <v>0</v>
      </c>
      <c r="R93" s="185">
        <v>0</v>
      </c>
      <c r="S93" s="185">
        <v>0</v>
      </c>
      <c r="T93" s="185">
        <v>0</v>
      </c>
      <c r="U93" s="185">
        <f t="shared" si="32"/>
        <v>32.545839999999998</v>
      </c>
      <c r="V93" s="176">
        <v>62.821039999999996</v>
      </c>
      <c r="W93" s="185">
        <v>0</v>
      </c>
      <c r="X93" s="185">
        <v>0</v>
      </c>
      <c r="Y93" s="185">
        <v>31.032080000000001</v>
      </c>
      <c r="Z93" s="185">
        <v>0</v>
      </c>
      <c r="AA93" s="185">
        <v>0</v>
      </c>
      <c r="AB93" s="185">
        <v>0</v>
      </c>
      <c r="AC93" s="185">
        <v>0</v>
      </c>
      <c r="AD93" s="185">
        <v>0</v>
      </c>
      <c r="AE93" s="185">
        <v>31.788959999999999</v>
      </c>
      <c r="AF93" s="185">
        <v>0</v>
      </c>
      <c r="AG93" s="185">
        <v>0</v>
      </c>
      <c r="AH93" s="185">
        <v>0</v>
      </c>
      <c r="AI93" s="175">
        <f>SUM(W93:Z93)</f>
        <v>31.032080000000001</v>
      </c>
      <c r="AJ93" s="153"/>
      <c r="AK93" s="147">
        <f>V93-AI93</f>
        <v>31.788959999999996</v>
      </c>
    </row>
    <row r="94" spans="1:38" ht="12.6" customHeight="1" x14ac:dyDescent="0.2">
      <c r="A94" s="153"/>
      <c r="E94" s="186" t="s">
        <v>145</v>
      </c>
      <c r="F94" s="186"/>
      <c r="G94" s="190"/>
      <c r="H94" s="185">
        <v>18585824</v>
      </c>
      <c r="I94" s="185">
        <v>24270.223520000003</v>
      </c>
      <c r="J94" s="185">
        <v>6905.7486600000002</v>
      </c>
      <c r="K94" s="185">
        <v>13489248.426179999</v>
      </c>
      <c r="L94" s="185">
        <v>-36421.92484</v>
      </c>
      <c r="M94" s="185">
        <v>0</v>
      </c>
      <c r="N94" s="185">
        <v>0</v>
      </c>
      <c r="O94" s="185">
        <v>0</v>
      </c>
      <c r="P94" s="185">
        <v>0</v>
      </c>
      <c r="Q94" s="185">
        <v>0</v>
      </c>
      <c r="R94" s="185">
        <v>0</v>
      </c>
      <c r="S94" s="185">
        <v>0</v>
      </c>
      <c r="T94" s="185">
        <v>0</v>
      </c>
      <c r="U94" s="185">
        <f t="shared" si="32"/>
        <v>13484002.47352</v>
      </c>
      <c r="V94" s="176">
        <v>28353171.088179998</v>
      </c>
      <c r="W94" s="185">
        <v>-9038.5219500000057</v>
      </c>
      <c r="X94" s="185">
        <v>-633.20784999999989</v>
      </c>
      <c r="Y94" s="185">
        <v>14651730.391899999</v>
      </c>
      <c r="Z94" s="185">
        <v>188474.68791000001</v>
      </c>
      <c r="AA94" s="185">
        <v>634542.62227000005</v>
      </c>
      <c r="AB94" s="185">
        <v>471660.69427000004</v>
      </c>
      <c r="AC94" s="185">
        <v>55942.445890000003</v>
      </c>
      <c r="AD94" s="185">
        <v>-8006.7988499999983</v>
      </c>
      <c r="AE94" s="185">
        <v>11453106.112799998</v>
      </c>
      <c r="AF94" s="185">
        <v>5599.49683</v>
      </c>
      <c r="AG94" s="185">
        <v>452885.59088999999</v>
      </c>
      <c r="AH94" s="185">
        <v>456907.57406999997</v>
      </c>
      <c r="AI94" s="175">
        <f>SUM(W94:Z94)</f>
        <v>14830533.350009998</v>
      </c>
      <c r="AJ94" s="153"/>
      <c r="AK94" s="147">
        <f>V94-AI94</f>
        <v>13522637.73817</v>
      </c>
    </row>
    <row r="95" spans="1:38" s="168" customFormat="1" ht="12.75" customHeight="1" x14ac:dyDescent="0.2">
      <c r="A95" s="173"/>
      <c r="E95" s="198" t="s">
        <v>146</v>
      </c>
      <c r="F95" s="198"/>
      <c r="G95" s="190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185"/>
      <c r="V95" s="206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194"/>
      <c r="AJ95" s="173"/>
      <c r="AL95" s="147"/>
    </row>
    <row r="96" spans="1:38" s="168" customFormat="1" ht="12.75" customHeight="1" x14ac:dyDescent="0.2">
      <c r="A96" s="173"/>
      <c r="E96" s="247" t="s">
        <v>147</v>
      </c>
      <c r="F96" s="198"/>
      <c r="G96" s="190"/>
      <c r="H96" s="204">
        <v>18554237</v>
      </c>
      <c r="I96" s="204">
        <v>23120.61896</v>
      </c>
      <c r="J96" s="204">
        <v>6115.7377800000004</v>
      </c>
      <c r="K96" s="204">
        <v>13488410.21226</v>
      </c>
      <c r="L96" s="204">
        <v>-37994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f t="shared" si="32"/>
        <v>13479652.569</v>
      </c>
      <c r="V96" s="206">
        <v>28339335.981340002</v>
      </c>
      <c r="W96" s="204">
        <v>-9987.3230100000073</v>
      </c>
      <c r="X96" s="204">
        <v>-774.34923000000003</v>
      </c>
      <c r="Y96" s="204">
        <v>14651461.97773</v>
      </c>
      <c r="Z96" s="204">
        <v>187706.67908999999</v>
      </c>
      <c r="AA96" s="204">
        <v>631953.02820000006</v>
      </c>
      <c r="AB96" s="204">
        <v>470711.52487000002</v>
      </c>
      <c r="AC96" s="204">
        <v>54702.3969</v>
      </c>
      <c r="AD96" s="204">
        <v>-9667.7237799999984</v>
      </c>
      <c r="AE96" s="204">
        <v>11452411</v>
      </c>
      <c r="AF96" s="204">
        <v>2874.6102500000002</v>
      </c>
      <c r="AG96" s="204">
        <v>451530.69045999995</v>
      </c>
      <c r="AH96" s="204">
        <v>456413.46986000001</v>
      </c>
      <c r="AI96" s="205">
        <f>SUM(W96:Z96)</f>
        <v>14828406.984580001</v>
      </c>
      <c r="AJ96" s="173"/>
      <c r="AK96" s="168">
        <f t="shared" ref="AK96:AK116" si="33">V96-AI96</f>
        <v>13510928.996760001</v>
      </c>
    </row>
    <row r="97" spans="1:46" s="49" customFormat="1" x14ac:dyDescent="0.2">
      <c r="A97" s="241"/>
      <c r="C97" s="49" t="s">
        <v>148</v>
      </c>
      <c r="E97" s="196"/>
      <c r="F97" s="196"/>
      <c r="G97" s="242"/>
      <c r="H97" s="243">
        <v>131084</v>
      </c>
      <c r="I97" s="243">
        <v>648.45547999999997</v>
      </c>
      <c r="J97" s="243">
        <v>9410.3842700000023</v>
      </c>
      <c r="K97" s="243">
        <v>4465.9521199999999</v>
      </c>
      <c r="L97" s="243">
        <v>19775.105940000001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f t="shared" si="32"/>
        <v>34299.897810000002</v>
      </c>
      <c r="V97" s="193">
        <v>113001.47309999997</v>
      </c>
      <c r="W97" s="243">
        <v>16749.364280000002</v>
      </c>
      <c r="X97" s="243">
        <v>2053.2682100000006</v>
      </c>
      <c r="Y97" s="243">
        <f>25016.18468+-1.5</f>
        <v>25014.684679999998</v>
      </c>
      <c r="Z97" s="243">
        <v>542.55731000000003</v>
      </c>
      <c r="AA97" s="243">
        <v>-846.5163</v>
      </c>
      <c r="AB97" s="243">
        <f>4959.25335+1208.25555</f>
        <v>6167.5088999999998</v>
      </c>
      <c r="AC97" s="243">
        <v>2779.1560200000004</v>
      </c>
      <c r="AD97" s="243">
        <v>32908.715529999994</v>
      </c>
      <c r="AE97" s="243">
        <v>9704.0099699999992</v>
      </c>
      <c r="AF97" s="243">
        <v>8075.5596799999994</v>
      </c>
      <c r="AG97" s="243">
        <v>7885.41831</v>
      </c>
      <c r="AH97" s="243">
        <v>1967.7465100000002</v>
      </c>
      <c r="AI97" s="53">
        <f>SUM(W97:Z97)</f>
        <v>44359.874479999999</v>
      </c>
      <c r="AJ97" s="241"/>
      <c r="AK97" s="49">
        <f t="shared" si="33"/>
        <v>68641.598619999975</v>
      </c>
      <c r="AT97" s="194"/>
    </row>
    <row r="98" spans="1:46" s="49" customFormat="1" ht="12" customHeight="1" x14ac:dyDescent="0.2">
      <c r="A98" s="241"/>
      <c r="C98" s="49" t="s">
        <v>149</v>
      </c>
      <c r="G98" s="242"/>
      <c r="H98" s="244">
        <f>SUM(H99:H102)+H115+1676557</f>
        <v>5153995</v>
      </c>
      <c r="I98" s="244">
        <f>SUM(I99:I102)+I115</f>
        <v>66512.134829999995</v>
      </c>
      <c r="J98" s="244">
        <f>SUM(J99:J102)+J115</f>
        <v>667877.28107999999</v>
      </c>
      <c r="K98" s="244">
        <f>SUM(K99:K102)+K115</f>
        <v>152230.41105</v>
      </c>
      <c r="L98" s="244">
        <v>261705.87781999999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3">
        <f t="shared" si="32"/>
        <v>1148325.70478</v>
      </c>
      <c r="V98" s="193">
        <v>6821291.7680700012</v>
      </c>
      <c r="W98" s="244">
        <f t="shared" ref="W98:AB98" si="34">SUM(W99:W102)+W115</f>
        <v>709204.45487000002</v>
      </c>
      <c r="X98" s="244">
        <f t="shared" si="34"/>
        <v>431589.91995000001</v>
      </c>
      <c r="Y98" s="244">
        <f t="shared" si="34"/>
        <v>488045.45853</v>
      </c>
      <c r="Z98" s="244">
        <f t="shared" si="34"/>
        <v>718515.31354999996</v>
      </c>
      <c r="AA98" s="244">
        <f t="shared" si="34"/>
        <v>503874.99111999996</v>
      </c>
      <c r="AB98" s="244">
        <f t="shared" si="34"/>
        <v>1452026.18741</v>
      </c>
      <c r="AC98" s="244">
        <f t="shared" ref="AC98:AH98" si="35">SUM(AC99:AC102)+AC115</f>
        <v>467755.50897000002</v>
      </c>
      <c r="AD98" s="244">
        <f t="shared" si="35"/>
        <v>75870.436340000015</v>
      </c>
      <c r="AE98" s="244">
        <f t="shared" si="35"/>
        <v>546133.36661999999</v>
      </c>
      <c r="AF98" s="244">
        <f t="shared" si="35"/>
        <v>433098.35577999998</v>
      </c>
      <c r="AG98" s="244">
        <f t="shared" si="35"/>
        <v>378425.39168</v>
      </c>
      <c r="AH98" s="244">
        <f t="shared" si="35"/>
        <v>616752.38324999996</v>
      </c>
      <c r="AI98" s="53">
        <f>SUM(W98:Z98)</f>
        <v>2347355.1469000001</v>
      </c>
      <c r="AJ98" s="241"/>
      <c r="AK98" s="49">
        <f t="shared" si="33"/>
        <v>4473936.6211700011</v>
      </c>
    </row>
    <row r="99" spans="1:46" ht="12" hidden="1" customHeight="1" x14ac:dyDescent="0.2">
      <c r="A99" s="153"/>
      <c r="E99" s="147" t="s">
        <v>150</v>
      </c>
      <c r="G99" s="248"/>
      <c r="H99" s="185"/>
      <c r="I99" s="185">
        <v>0</v>
      </c>
      <c r="J99" s="185">
        <v>0</v>
      </c>
      <c r="K99" s="185">
        <v>0</v>
      </c>
      <c r="L99" s="185">
        <v>0</v>
      </c>
      <c r="M99" s="185">
        <v>0</v>
      </c>
      <c r="N99" s="185">
        <v>0</v>
      </c>
      <c r="O99" s="185">
        <v>0</v>
      </c>
      <c r="P99" s="185">
        <v>0</v>
      </c>
      <c r="Q99" s="185">
        <v>0</v>
      </c>
      <c r="R99" s="185">
        <v>0</v>
      </c>
      <c r="S99" s="185">
        <v>0</v>
      </c>
      <c r="T99" s="185">
        <v>0</v>
      </c>
      <c r="U99" s="185">
        <f t="shared" si="32"/>
        <v>0</v>
      </c>
      <c r="V99" s="176">
        <v>0</v>
      </c>
      <c r="W99" s="185">
        <v>0</v>
      </c>
      <c r="X99" s="185">
        <v>0</v>
      </c>
      <c r="Y99" s="185">
        <v>0</v>
      </c>
      <c r="Z99" s="185">
        <v>0</v>
      </c>
      <c r="AA99" s="185">
        <v>0</v>
      </c>
      <c r="AB99" s="185">
        <v>0</v>
      </c>
      <c r="AC99" s="185">
        <v>0</v>
      </c>
      <c r="AD99" s="185">
        <v>0</v>
      </c>
      <c r="AE99" s="185">
        <v>0</v>
      </c>
      <c r="AF99" s="185">
        <v>0</v>
      </c>
      <c r="AG99" s="185">
        <v>0</v>
      </c>
      <c r="AH99" s="185">
        <v>0</v>
      </c>
      <c r="AI99" s="195">
        <f>SUM(W99:AH99)</f>
        <v>0</v>
      </c>
      <c r="AJ99" s="153"/>
      <c r="AK99" s="147">
        <f t="shared" si="33"/>
        <v>0</v>
      </c>
    </row>
    <row r="100" spans="1:46" ht="12.75" hidden="1" customHeight="1" x14ac:dyDescent="0.2">
      <c r="A100" s="153"/>
      <c r="E100" s="187" t="s">
        <v>151</v>
      </c>
      <c r="F100" s="249"/>
      <c r="G100" s="186"/>
      <c r="H100" s="250">
        <v>4062</v>
      </c>
      <c r="I100" s="250">
        <v>0</v>
      </c>
      <c r="J100" s="250">
        <v>919.69304</v>
      </c>
      <c r="K100" s="250">
        <v>0</v>
      </c>
      <c r="L100" s="250">
        <v>0</v>
      </c>
      <c r="M100" s="250">
        <v>0</v>
      </c>
      <c r="N100" s="250">
        <v>0</v>
      </c>
      <c r="O100" s="250">
        <v>0</v>
      </c>
      <c r="P100" s="250">
        <v>0</v>
      </c>
      <c r="Q100" s="250">
        <v>0</v>
      </c>
      <c r="R100" s="250">
        <v>0</v>
      </c>
      <c r="S100" s="250">
        <v>0</v>
      </c>
      <c r="T100" s="250">
        <v>0</v>
      </c>
      <c r="U100" s="185">
        <f t="shared" si="32"/>
        <v>919.69304</v>
      </c>
      <c r="V100" s="251">
        <v>9730.6832200000008</v>
      </c>
      <c r="W100" s="250">
        <v>0</v>
      </c>
      <c r="X100" s="250">
        <v>0</v>
      </c>
      <c r="Y100" s="250">
        <v>1533.4691</v>
      </c>
      <c r="Z100" s="250">
        <v>0</v>
      </c>
      <c r="AA100" s="250">
        <v>0</v>
      </c>
      <c r="AB100" s="250">
        <v>0</v>
      </c>
      <c r="AC100" s="250">
        <v>0</v>
      </c>
      <c r="AD100" s="250">
        <v>0</v>
      </c>
      <c r="AE100" s="250">
        <v>1556.0973300000001</v>
      </c>
      <c r="AF100" s="250">
        <v>2.8799000000000001</v>
      </c>
      <c r="AG100" s="250">
        <v>3885.3331800000001</v>
      </c>
      <c r="AH100" s="250">
        <v>2752.90371</v>
      </c>
      <c r="AI100" s="175">
        <f t="shared" ref="AI100:AI113" si="36">SUM(W100)</f>
        <v>0</v>
      </c>
      <c r="AJ100" s="153"/>
      <c r="AK100" s="147">
        <f t="shared" si="33"/>
        <v>9730.6832200000008</v>
      </c>
    </row>
    <row r="101" spans="1:46" ht="12.75" hidden="1" customHeight="1" x14ac:dyDescent="0.2">
      <c r="A101" s="153"/>
      <c r="E101" s="186" t="s">
        <v>152</v>
      </c>
      <c r="F101" s="249"/>
      <c r="G101" s="186"/>
      <c r="H101" s="250">
        <v>329260</v>
      </c>
      <c r="I101" s="250">
        <v>22876.802069999998</v>
      </c>
      <c r="J101" s="250">
        <v>23542.47393</v>
      </c>
      <c r="K101" s="250">
        <v>19012.823179999999</v>
      </c>
      <c r="L101" s="250">
        <v>0</v>
      </c>
      <c r="M101" s="250">
        <v>0</v>
      </c>
      <c r="N101" s="250">
        <v>0</v>
      </c>
      <c r="O101" s="250">
        <v>0</v>
      </c>
      <c r="P101" s="250">
        <v>0</v>
      </c>
      <c r="Q101" s="250">
        <v>0</v>
      </c>
      <c r="R101" s="250">
        <v>0</v>
      </c>
      <c r="S101" s="250">
        <v>0</v>
      </c>
      <c r="T101" s="250">
        <v>0</v>
      </c>
      <c r="U101" s="185">
        <f t="shared" si="32"/>
        <v>65432.099179999997</v>
      </c>
      <c r="V101" s="251">
        <v>287833.20795000001</v>
      </c>
      <c r="W101" s="250">
        <v>21618.282630000002</v>
      </c>
      <c r="X101" s="250">
        <v>27868.442330000002</v>
      </c>
      <c r="Y101" s="250">
        <f>16171.35552+-16.8928899999992+10342.84139</f>
        <v>26497.30402</v>
      </c>
      <c r="Z101" s="250">
        <f>22730.90056+16.8928899999992+63.2633500000011+56.2633299999979</f>
        <v>22867.320129999996</v>
      </c>
      <c r="AA101" s="250">
        <v>26659.844629999996</v>
      </c>
      <c r="AB101" s="250">
        <f>22536.93643+3107.7482</f>
        <v>25644.684630000003</v>
      </c>
      <c r="AC101" s="250">
        <v>29152.117840000006</v>
      </c>
      <c r="AD101" s="250">
        <f>15019.03962+-39249.77945</f>
        <v>-24230.739830000002</v>
      </c>
      <c r="AE101" s="250">
        <f>15916.14922+42621.71888</f>
        <v>58537.8681</v>
      </c>
      <c r="AF101" s="250">
        <v>14785.64662</v>
      </c>
      <c r="AG101" s="250">
        <v>31340.299740000002</v>
      </c>
      <c r="AH101" s="250">
        <v>27092.137110000007</v>
      </c>
      <c r="AI101" s="195">
        <f t="shared" si="36"/>
        <v>21618.282630000002</v>
      </c>
      <c r="AJ101" s="153"/>
      <c r="AK101" s="147">
        <f t="shared" si="33"/>
        <v>266214.92532000004</v>
      </c>
    </row>
    <row r="102" spans="1:46" ht="12.75" hidden="1" customHeight="1" x14ac:dyDescent="0.2">
      <c r="A102" s="153"/>
      <c r="E102" s="186" t="s">
        <v>153</v>
      </c>
      <c r="F102" s="249"/>
      <c r="G102" s="186"/>
      <c r="H102" s="250">
        <v>498116</v>
      </c>
      <c r="I102" s="250">
        <f>SUM(I103:I113)</f>
        <v>13829.332760000003</v>
      </c>
      <c r="J102" s="250">
        <f>SUM(J103:J113)</f>
        <v>41783.114109999988</v>
      </c>
      <c r="K102" s="250">
        <f>SUM(K103:K113)</f>
        <v>35556.587870000003</v>
      </c>
      <c r="L102" s="250">
        <v>0</v>
      </c>
      <c r="M102" s="250">
        <v>0</v>
      </c>
      <c r="N102" s="250">
        <v>0</v>
      </c>
      <c r="O102" s="250">
        <v>0</v>
      </c>
      <c r="P102" s="250">
        <v>0</v>
      </c>
      <c r="Q102" s="250">
        <v>0</v>
      </c>
      <c r="R102" s="250">
        <v>0</v>
      </c>
      <c r="S102" s="250">
        <v>0</v>
      </c>
      <c r="T102" s="250">
        <v>0</v>
      </c>
      <c r="U102" s="185">
        <f t="shared" si="32"/>
        <v>91169.034740000003</v>
      </c>
      <c r="V102" s="251">
        <v>652779.87689999992</v>
      </c>
      <c r="W102" s="250">
        <f>SUM(W103:W113)</f>
        <v>93356.17224</v>
      </c>
      <c r="X102" s="250">
        <v>47324.477619999998</v>
      </c>
      <c r="Y102" s="250">
        <f>SUM(Y103:Y113)</f>
        <v>8334.6854099999946</v>
      </c>
      <c r="Z102" s="250">
        <f>SUM(Z103:Z113)</f>
        <v>114215.99342</v>
      </c>
      <c r="AA102" s="250">
        <v>58220.146489999985</v>
      </c>
      <c r="AB102" s="250">
        <f>SUM(AB103:AB113)</f>
        <v>60031.502780000003</v>
      </c>
      <c r="AC102" s="250">
        <v>11753.39113</v>
      </c>
      <c r="AD102" s="250">
        <f>SUM(AD103:AD113)</f>
        <v>36073.176170000021</v>
      </c>
      <c r="AE102" s="250">
        <f>SUM(AE103:AE113)</f>
        <v>86745.40118999999</v>
      </c>
      <c r="AF102" s="250">
        <f>SUM(AF103:AF113)</f>
        <v>8058.8292599999977</v>
      </c>
      <c r="AG102" s="250">
        <f>SUM(AG103:AG113)</f>
        <v>104259.75876000003</v>
      </c>
      <c r="AH102" s="250">
        <f>SUM(AH103:AH113)</f>
        <v>24406.342430000004</v>
      </c>
      <c r="AI102" s="195">
        <f t="shared" si="36"/>
        <v>93356.17224</v>
      </c>
      <c r="AJ102" s="153"/>
      <c r="AK102" s="147">
        <f t="shared" si="33"/>
        <v>559423.70465999993</v>
      </c>
    </row>
    <row r="103" spans="1:46" ht="12.75" hidden="1" customHeight="1" x14ac:dyDescent="0.2">
      <c r="A103" s="153"/>
      <c r="E103" s="249" t="s">
        <v>154</v>
      </c>
      <c r="F103" s="249"/>
      <c r="G103" s="186"/>
      <c r="H103" s="252"/>
      <c r="I103" s="252">
        <v>0</v>
      </c>
      <c r="J103" s="252">
        <v>0</v>
      </c>
      <c r="K103" s="252">
        <v>0</v>
      </c>
      <c r="L103" s="252">
        <v>0</v>
      </c>
      <c r="M103" s="252">
        <v>0</v>
      </c>
      <c r="N103" s="252">
        <v>0</v>
      </c>
      <c r="O103" s="252">
        <v>0</v>
      </c>
      <c r="P103" s="252">
        <v>0</v>
      </c>
      <c r="Q103" s="252">
        <v>0</v>
      </c>
      <c r="R103" s="252">
        <v>0</v>
      </c>
      <c r="S103" s="252">
        <v>0</v>
      </c>
      <c r="T103" s="252">
        <v>0</v>
      </c>
      <c r="U103" s="185">
        <f t="shared" si="32"/>
        <v>0</v>
      </c>
      <c r="V103" s="251">
        <v>49.140059999999998</v>
      </c>
      <c r="W103" s="250">
        <v>0</v>
      </c>
      <c r="X103" s="250">
        <v>0</v>
      </c>
      <c r="Y103" s="250">
        <v>40.509569999999997</v>
      </c>
      <c r="Z103" s="250">
        <v>0</v>
      </c>
      <c r="AA103" s="250">
        <v>0</v>
      </c>
      <c r="AB103" s="250">
        <v>0</v>
      </c>
      <c r="AC103" s="250">
        <v>0</v>
      </c>
      <c r="AD103" s="250">
        <f>0+-40.50957</f>
        <v>-40.509569999999997</v>
      </c>
      <c r="AE103" s="250">
        <f>8.63049+40.50957</f>
        <v>49.140059999999998</v>
      </c>
      <c r="AF103" s="250">
        <v>0</v>
      </c>
      <c r="AG103" s="250">
        <v>0</v>
      </c>
      <c r="AH103" s="250">
        <v>0</v>
      </c>
      <c r="AI103" s="195">
        <f t="shared" si="36"/>
        <v>0</v>
      </c>
      <c r="AJ103" s="153"/>
      <c r="AK103" s="147">
        <f t="shared" si="33"/>
        <v>49.140059999999998</v>
      </c>
    </row>
    <row r="104" spans="1:46" ht="12.75" hidden="1" customHeight="1" x14ac:dyDescent="0.2">
      <c r="A104" s="153"/>
      <c r="E104" s="249" t="s">
        <v>155</v>
      </c>
      <c r="F104" s="249"/>
      <c r="G104" s="186"/>
      <c r="H104" s="252"/>
      <c r="I104" s="252">
        <v>0</v>
      </c>
      <c r="J104" s="252">
        <v>0</v>
      </c>
      <c r="K104" s="252">
        <v>0.72028000000000003</v>
      </c>
      <c r="L104" s="252">
        <v>0</v>
      </c>
      <c r="M104" s="252">
        <v>0</v>
      </c>
      <c r="N104" s="252">
        <v>0</v>
      </c>
      <c r="O104" s="252">
        <v>0</v>
      </c>
      <c r="P104" s="252">
        <v>0</v>
      </c>
      <c r="Q104" s="252">
        <v>0</v>
      </c>
      <c r="R104" s="252">
        <v>0</v>
      </c>
      <c r="S104" s="252">
        <v>0</v>
      </c>
      <c r="T104" s="252">
        <v>0</v>
      </c>
      <c r="U104" s="185">
        <f t="shared" si="32"/>
        <v>0.72028000000000003</v>
      </c>
      <c r="V104" s="251">
        <v>38.157519999999998</v>
      </c>
      <c r="W104" s="250">
        <v>0</v>
      </c>
      <c r="X104" s="250">
        <v>0</v>
      </c>
      <c r="Y104" s="250">
        <v>19</v>
      </c>
      <c r="Z104" s="250">
        <v>0</v>
      </c>
      <c r="AA104" s="250">
        <v>0</v>
      </c>
      <c r="AB104" s="250">
        <v>4.4020299999999999</v>
      </c>
      <c r="AC104" s="250">
        <v>0</v>
      </c>
      <c r="AD104" s="250">
        <v>0</v>
      </c>
      <c r="AE104" s="250">
        <v>14.75549</v>
      </c>
      <c r="AF104" s="250">
        <v>0</v>
      </c>
      <c r="AG104" s="250">
        <v>0</v>
      </c>
      <c r="AH104" s="250">
        <v>0</v>
      </c>
      <c r="AI104" s="195">
        <f t="shared" si="36"/>
        <v>0</v>
      </c>
      <c r="AJ104" s="153"/>
      <c r="AK104" s="147">
        <f t="shared" si="33"/>
        <v>38.157519999999998</v>
      </c>
    </row>
    <row r="105" spans="1:46" ht="12.75" hidden="1" customHeight="1" x14ac:dyDescent="0.2">
      <c r="A105" s="153"/>
      <c r="E105" s="249" t="s">
        <v>156</v>
      </c>
      <c r="F105" s="249"/>
      <c r="G105" s="186"/>
      <c r="H105" s="252"/>
      <c r="I105" s="252">
        <v>4.7268299999999996</v>
      </c>
      <c r="J105" s="252">
        <v>21.163739999999997</v>
      </c>
      <c r="K105" s="252">
        <v>15.822010000000001</v>
      </c>
      <c r="L105" s="252">
        <v>0</v>
      </c>
      <c r="M105" s="252">
        <v>0</v>
      </c>
      <c r="N105" s="252">
        <v>0</v>
      </c>
      <c r="O105" s="252">
        <v>0</v>
      </c>
      <c r="P105" s="252">
        <v>0</v>
      </c>
      <c r="Q105" s="252">
        <v>0</v>
      </c>
      <c r="R105" s="252">
        <v>0</v>
      </c>
      <c r="S105" s="252">
        <v>0</v>
      </c>
      <c r="T105" s="252">
        <v>0</v>
      </c>
      <c r="U105" s="185">
        <f t="shared" si="32"/>
        <v>41.712579999999996</v>
      </c>
      <c r="V105" s="251">
        <v>712.44881999999996</v>
      </c>
      <c r="W105" s="250">
        <v>42.836829999999999</v>
      </c>
      <c r="X105" s="250">
        <v>61.894829999999999</v>
      </c>
      <c r="Y105" s="250">
        <f>79.73641+-0.353949999999998</f>
        <v>79.382460000000009</v>
      </c>
      <c r="Z105" s="250">
        <v>6.8767699999999996</v>
      </c>
      <c r="AA105" s="250">
        <v>46.002850000000009</v>
      </c>
      <c r="AB105" s="250">
        <v>29.875439999999998</v>
      </c>
      <c r="AC105" s="250">
        <v>105.69006999999999</v>
      </c>
      <c r="AD105" s="250">
        <v>41.909599999999998</v>
      </c>
      <c r="AE105" s="250">
        <v>77.275709999999989</v>
      </c>
      <c r="AF105" s="250">
        <v>57.704389999999989</v>
      </c>
      <c r="AG105" s="250">
        <v>118.77090000000001</v>
      </c>
      <c r="AH105" s="250">
        <v>44.228970000000004</v>
      </c>
      <c r="AI105" s="195">
        <f t="shared" si="36"/>
        <v>42.836829999999999</v>
      </c>
      <c r="AJ105" s="153"/>
      <c r="AK105" s="147">
        <f t="shared" si="33"/>
        <v>669.61198999999999</v>
      </c>
    </row>
    <row r="106" spans="1:46" ht="12.75" hidden="1" customHeight="1" x14ac:dyDescent="0.2">
      <c r="A106" s="153"/>
      <c r="E106" s="249" t="s">
        <v>157</v>
      </c>
      <c r="F106" s="249"/>
      <c r="G106" s="186"/>
      <c r="H106" s="252"/>
      <c r="I106" s="252">
        <v>3.6385000000000001</v>
      </c>
      <c r="J106" s="252">
        <v>1.4850000000000001</v>
      </c>
      <c r="K106" s="252">
        <v>0</v>
      </c>
      <c r="L106" s="252">
        <v>0</v>
      </c>
      <c r="M106" s="252">
        <v>0</v>
      </c>
      <c r="N106" s="252">
        <v>0</v>
      </c>
      <c r="O106" s="252">
        <v>0</v>
      </c>
      <c r="P106" s="252">
        <v>0</v>
      </c>
      <c r="Q106" s="252">
        <v>0</v>
      </c>
      <c r="R106" s="252">
        <v>0</v>
      </c>
      <c r="S106" s="252">
        <v>0</v>
      </c>
      <c r="T106" s="252">
        <v>0</v>
      </c>
      <c r="U106" s="185">
        <f t="shared" si="32"/>
        <v>5.1234999999999999</v>
      </c>
      <c r="V106" s="251">
        <v>17.166</v>
      </c>
      <c r="W106" s="250">
        <v>2.6360000000000001</v>
      </c>
      <c r="X106" s="250">
        <v>1.4850000000000001</v>
      </c>
      <c r="Y106" s="250">
        <v>3.9209999999999998</v>
      </c>
      <c r="Z106" s="250">
        <v>2</v>
      </c>
      <c r="AA106" s="250">
        <v>0</v>
      </c>
      <c r="AB106" s="250">
        <v>2.6720000000000002</v>
      </c>
      <c r="AC106" s="250">
        <v>0</v>
      </c>
      <c r="AD106" s="250">
        <v>0</v>
      </c>
      <c r="AE106" s="250">
        <v>1.3180000000000001</v>
      </c>
      <c r="AF106" s="250">
        <v>0</v>
      </c>
      <c r="AG106" s="250">
        <v>1.98</v>
      </c>
      <c r="AH106" s="250">
        <v>1.1539999999999999</v>
      </c>
      <c r="AI106" s="195">
        <f t="shared" si="36"/>
        <v>2.6360000000000001</v>
      </c>
      <c r="AJ106" s="153"/>
      <c r="AK106" s="147">
        <f t="shared" si="33"/>
        <v>14.530000000000001</v>
      </c>
    </row>
    <row r="107" spans="1:46" ht="12.75" hidden="1" customHeight="1" x14ac:dyDescent="0.2">
      <c r="A107" s="153"/>
      <c r="E107" s="249" t="s">
        <v>158</v>
      </c>
      <c r="F107" s="249"/>
      <c r="G107" s="186"/>
      <c r="H107" s="252"/>
      <c r="I107" s="252">
        <v>0</v>
      </c>
      <c r="J107" s="252">
        <v>0</v>
      </c>
      <c r="K107" s="252">
        <v>0</v>
      </c>
      <c r="L107" s="252">
        <v>0</v>
      </c>
      <c r="M107" s="252">
        <v>0</v>
      </c>
      <c r="N107" s="252">
        <v>0</v>
      </c>
      <c r="O107" s="252">
        <v>0</v>
      </c>
      <c r="P107" s="252">
        <v>0</v>
      </c>
      <c r="Q107" s="252">
        <v>0</v>
      </c>
      <c r="R107" s="252">
        <v>0</v>
      </c>
      <c r="S107" s="252">
        <v>0</v>
      </c>
      <c r="T107" s="252">
        <v>0</v>
      </c>
      <c r="U107" s="185">
        <f t="shared" si="32"/>
        <v>0</v>
      </c>
      <c r="V107" s="251">
        <v>0</v>
      </c>
      <c r="W107" s="250">
        <v>0</v>
      </c>
      <c r="X107" s="250">
        <v>0</v>
      </c>
      <c r="Y107" s="250">
        <v>0</v>
      </c>
      <c r="Z107" s="250">
        <v>0</v>
      </c>
      <c r="AA107" s="250">
        <v>0</v>
      </c>
      <c r="AB107" s="250">
        <v>0</v>
      </c>
      <c r="AC107" s="250">
        <v>0</v>
      </c>
      <c r="AD107" s="250">
        <v>0</v>
      </c>
      <c r="AE107" s="250">
        <v>0</v>
      </c>
      <c r="AF107" s="250">
        <v>0</v>
      </c>
      <c r="AG107" s="250">
        <v>0</v>
      </c>
      <c r="AH107" s="250">
        <v>0</v>
      </c>
      <c r="AI107" s="195">
        <f t="shared" si="36"/>
        <v>0</v>
      </c>
      <c r="AJ107" s="153"/>
      <c r="AK107" s="147">
        <f t="shared" si="33"/>
        <v>0</v>
      </c>
    </row>
    <row r="108" spans="1:46" ht="12.75" hidden="1" customHeight="1" x14ac:dyDescent="0.2">
      <c r="A108" s="153"/>
      <c r="E108" s="249" t="s">
        <v>159</v>
      </c>
      <c r="F108" s="249"/>
      <c r="G108" s="186"/>
      <c r="H108" s="252"/>
      <c r="I108" s="252">
        <v>0</v>
      </c>
      <c r="J108" s="252">
        <v>0</v>
      </c>
      <c r="K108" s="252">
        <v>3036.5516400000001</v>
      </c>
      <c r="L108" s="252">
        <v>0</v>
      </c>
      <c r="M108" s="252">
        <v>0</v>
      </c>
      <c r="N108" s="252">
        <v>0</v>
      </c>
      <c r="O108" s="252">
        <v>0</v>
      </c>
      <c r="P108" s="252">
        <v>0</v>
      </c>
      <c r="Q108" s="252">
        <v>0</v>
      </c>
      <c r="R108" s="252">
        <v>0</v>
      </c>
      <c r="S108" s="252">
        <v>0</v>
      </c>
      <c r="T108" s="252">
        <v>0</v>
      </c>
      <c r="U108" s="185">
        <f t="shared" si="32"/>
        <v>3036.5516400000001</v>
      </c>
      <c r="V108" s="251">
        <v>1841.30574</v>
      </c>
      <c r="W108" s="250">
        <v>0</v>
      </c>
      <c r="X108" s="250">
        <v>34.44</v>
      </c>
      <c r="Y108" s="250">
        <f>24.86879+8.86284</f>
        <v>33.731630000000003</v>
      </c>
      <c r="Z108" s="250">
        <v>0</v>
      </c>
      <c r="AA108" s="250">
        <v>234.04906</v>
      </c>
      <c r="AB108" s="250">
        <v>290.26762000000002</v>
      </c>
      <c r="AC108" s="250">
        <v>0</v>
      </c>
      <c r="AD108" s="250">
        <v>1020.2414200000001</v>
      </c>
      <c r="AE108" s="250">
        <v>211.91216</v>
      </c>
      <c r="AF108" s="250">
        <v>16.66385</v>
      </c>
      <c r="AG108" s="250">
        <v>0</v>
      </c>
      <c r="AH108" s="250">
        <v>0</v>
      </c>
      <c r="AI108" s="195">
        <f t="shared" si="36"/>
        <v>0</v>
      </c>
      <c r="AJ108" s="153"/>
      <c r="AK108" s="147">
        <f t="shared" si="33"/>
        <v>1841.30574</v>
      </c>
    </row>
    <row r="109" spans="1:46" ht="12.75" hidden="1" customHeight="1" x14ac:dyDescent="0.2">
      <c r="A109" s="153"/>
      <c r="E109" s="249" t="s">
        <v>160</v>
      </c>
      <c r="F109" s="249"/>
      <c r="G109" s="186"/>
      <c r="H109" s="252"/>
      <c r="I109" s="252">
        <v>0</v>
      </c>
      <c r="J109" s="252">
        <v>0</v>
      </c>
      <c r="K109" s="252">
        <v>0</v>
      </c>
      <c r="L109" s="252">
        <v>0</v>
      </c>
      <c r="M109" s="252">
        <v>0</v>
      </c>
      <c r="N109" s="252">
        <v>0</v>
      </c>
      <c r="O109" s="252">
        <v>0</v>
      </c>
      <c r="P109" s="252">
        <v>0</v>
      </c>
      <c r="Q109" s="252">
        <v>0</v>
      </c>
      <c r="R109" s="252">
        <v>0</v>
      </c>
      <c r="S109" s="252">
        <v>0</v>
      </c>
      <c r="T109" s="252">
        <v>0</v>
      </c>
      <c r="U109" s="185">
        <f t="shared" si="32"/>
        <v>0</v>
      </c>
      <c r="V109" s="251">
        <v>0</v>
      </c>
      <c r="W109" s="250">
        <v>0</v>
      </c>
      <c r="X109" s="250">
        <v>0</v>
      </c>
      <c r="Y109" s="250">
        <v>0</v>
      </c>
      <c r="Z109" s="250">
        <v>0</v>
      </c>
      <c r="AA109" s="250">
        <v>0</v>
      </c>
      <c r="AB109" s="250">
        <v>0</v>
      </c>
      <c r="AC109" s="250">
        <v>0</v>
      </c>
      <c r="AD109" s="250">
        <v>0</v>
      </c>
      <c r="AE109" s="250">
        <v>0</v>
      </c>
      <c r="AF109" s="250">
        <v>0</v>
      </c>
      <c r="AG109" s="250">
        <v>0</v>
      </c>
      <c r="AH109" s="250">
        <v>0</v>
      </c>
      <c r="AI109" s="195">
        <f t="shared" si="36"/>
        <v>0</v>
      </c>
      <c r="AJ109" s="153"/>
      <c r="AK109" s="147">
        <f t="shared" si="33"/>
        <v>0</v>
      </c>
    </row>
    <row r="110" spans="1:46" ht="12.75" hidden="1" customHeight="1" x14ac:dyDescent="0.2">
      <c r="A110" s="153"/>
      <c r="E110" s="249" t="s">
        <v>161</v>
      </c>
      <c r="F110" s="249"/>
      <c r="G110" s="186"/>
      <c r="H110" s="252"/>
      <c r="I110" s="252">
        <v>13680.268930000002</v>
      </c>
      <c r="J110" s="252">
        <v>40000.130939999995</v>
      </c>
      <c r="K110" s="252">
        <v>27954.059519999999</v>
      </c>
      <c r="L110" s="252">
        <v>0</v>
      </c>
      <c r="M110" s="252">
        <v>0</v>
      </c>
      <c r="N110" s="252">
        <v>0</v>
      </c>
      <c r="O110" s="252">
        <v>0</v>
      </c>
      <c r="P110" s="252">
        <v>0</v>
      </c>
      <c r="Q110" s="252">
        <v>0</v>
      </c>
      <c r="R110" s="252">
        <v>0</v>
      </c>
      <c r="S110" s="252">
        <v>0</v>
      </c>
      <c r="T110" s="252">
        <v>0</v>
      </c>
      <c r="U110" s="185">
        <f t="shared" si="32"/>
        <v>81634.459389999989</v>
      </c>
      <c r="V110" s="251">
        <v>634073.48319000006</v>
      </c>
      <c r="W110" s="250">
        <v>92671.910700000008</v>
      </c>
      <c r="X110" s="250">
        <v>46414.396359999999</v>
      </c>
      <c r="Y110" s="250">
        <f>8791.26864+-50.8000000000029+-5.7569100000037</f>
        <v>8734.7117299999936</v>
      </c>
      <c r="Z110" s="250">
        <f>111706.90435+50.8000000000029+28.8543100000024</f>
        <v>111786.55866</v>
      </c>
      <c r="AA110" s="250">
        <v>57781.812109999984</v>
      </c>
      <c r="AB110" s="250">
        <f>52231.93929+6321.27943</f>
        <v>58553.218720000004</v>
      </c>
      <c r="AC110" s="250">
        <v>8268.2284899999995</v>
      </c>
      <c r="AD110" s="250">
        <f>28018.30139+-320.690829999982</f>
        <v>27697.610560000019</v>
      </c>
      <c r="AE110" s="250">
        <f>84508.84191+809.431749999988</f>
        <v>85318.273659999992</v>
      </c>
      <c r="AF110" s="250">
        <v>8708.2136099999989</v>
      </c>
      <c r="AG110" s="250">
        <v>103070.44952000002</v>
      </c>
      <c r="AH110" s="250">
        <v>25068.099070000004</v>
      </c>
      <c r="AI110" s="195">
        <f t="shared" si="36"/>
        <v>92671.910700000008</v>
      </c>
      <c r="AJ110" s="153"/>
      <c r="AK110" s="147">
        <f t="shared" si="33"/>
        <v>541401.57249000005</v>
      </c>
    </row>
    <row r="111" spans="1:46" ht="12.75" hidden="1" customHeight="1" x14ac:dyDescent="0.2">
      <c r="A111" s="153"/>
      <c r="E111" s="249" t="s">
        <v>162</v>
      </c>
      <c r="F111" s="249"/>
      <c r="G111" s="186"/>
      <c r="H111" s="252"/>
      <c r="I111" s="252">
        <v>65.452280000000002</v>
      </c>
      <c r="J111" s="252">
        <v>588.29749000000004</v>
      </c>
      <c r="K111" s="252">
        <v>146.50720999999999</v>
      </c>
      <c r="L111" s="252">
        <v>0</v>
      </c>
      <c r="M111" s="252">
        <v>0</v>
      </c>
      <c r="N111" s="252">
        <v>0</v>
      </c>
      <c r="O111" s="252">
        <v>0</v>
      </c>
      <c r="P111" s="252">
        <v>0</v>
      </c>
      <c r="Q111" s="252">
        <v>0</v>
      </c>
      <c r="R111" s="252">
        <v>0</v>
      </c>
      <c r="S111" s="252">
        <v>0</v>
      </c>
      <c r="T111" s="252">
        <v>0</v>
      </c>
      <c r="U111" s="185">
        <f t="shared" si="32"/>
        <v>800.25698</v>
      </c>
      <c r="V111" s="251">
        <v>770.33192000000008</v>
      </c>
      <c r="W111" s="250">
        <v>68.611660000000001</v>
      </c>
      <c r="X111" s="250">
        <v>203.03408999999999</v>
      </c>
      <c r="Y111" s="250">
        <f>77.70368+0.5</f>
        <v>78.203680000000006</v>
      </c>
      <c r="Z111" s="250">
        <v>149.55832000000001</v>
      </c>
      <c r="AA111" s="250">
        <v>-125.82623</v>
      </c>
      <c r="AB111" s="250">
        <v>111.82750999999999</v>
      </c>
      <c r="AC111" s="250">
        <v>72.037990000000008</v>
      </c>
      <c r="AD111" s="250">
        <v>17.55358</v>
      </c>
      <c r="AE111" s="250">
        <v>10.78594</v>
      </c>
      <c r="AF111" s="250">
        <v>43.890799999999999</v>
      </c>
      <c r="AG111" s="250">
        <v>140.65457999999998</v>
      </c>
      <c r="AH111" s="250">
        <v>0</v>
      </c>
      <c r="AI111" s="195">
        <f t="shared" si="36"/>
        <v>68.611660000000001</v>
      </c>
      <c r="AJ111" s="153"/>
      <c r="AK111" s="147">
        <f t="shared" si="33"/>
        <v>701.72026000000005</v>
      </c>
    </row>
    <row r="112" spans="1:46" ht="12.75" hidden="1" customHeight="1" x14ac:dyDescent="0.2">
      <c r="A112" s="153"/>
      <c r="E112" s="249" t="s">
        <v>163</v>
      </c>
      <c r="F112" s="249"/>
      <c r="G112" s="186"/>
      <c r="H112" s="252"/>
      <c r="I112" s="252">
        <v>75.246220000000008</v>
      </c>
      <c r="J112" s="252">
        <v>1171.9729399999999</v>
      </c>
      <c r="K112" s="252">
        <v>4402.7931099999996</v>
      </c>
      <c r="L112" s="252">
        <v>0</v>
      </c>
      <c r="M112" s="252">
        <v>0</v>
      </c>
      <c r="N112" s="252">
        <v>0</v>
      </c>
      <c r="O112" s="252">
        <v>0</v>
      </c>
      <c r="P112" s="252">
        <v>0</v>
      </c>
      <c r="Q112" s="252">
        <v>0</v>
      </c>
      <c r="R112" s="252">
        <v>0</v>
      </c>
      <c r="S112" s="252">
        <v>0</v>
      </c>
      <c r="T112" s="252">
        <v>0</v>
      </c>
      <c r="U112" s="185">
        <f t="shared" si="32"/>
        <v>5650.0122699999993</v>
      </c>
      <c r="V112" s="251">
        <v>15276.224459999999</v>
      </c>
      <c r="W112" s="250">
        <v>570.17705000000001</v>
      </c>
      <c r="X112" s="250">
        <v>609.22733999999991</v>
      </c>
      <c r="Y112" s="250">
        <v>-655.41194999999993</v>
      </c>
      <c r="Z112" s="250">
        <v>2270.9996700000002</v>
      </c>
      <c r="AA112" s="250">
        <v>284.10869999999994</v>
      </c>
      <c r="AB112" s="250">
        <f>589.41805+449.82141</f>
        <v>1039.23946</v>
      </c>
      <c r="AC112" s="250">
        <v>3307.4345800000001</v>
      </c>
      <c r="AD112" s="250">
        <f>7336.42917+-0.0585899999997537</f>
        <v>7336.3705800000007</v>
      </c>
      <c r="AE112" s="250">
        <f>1061.88158+0.0585900000005495</f>
        <v>1061.9401700000005</v>
      </c>
      <c r="AF112" s="250">
        <v>-768.62528999999995</v>
      </c>
      <c r="AG112" s="250">
        <v>927.90376000000015</v>
      </c>
      <c r="AH112" s="250">
        <v>-707.13960999999995</v>
      </c>
      <c r="AI112" s="195">
        <f t="shared" si="36"/>
        <v>570.17705000000001</v>
      </c>
      <c r="AJ112" s="153"/>
      <c r="AK112" s="147">
        <f t="shared" si="33"/>
        <v>14706.047409999999</v>
      </c>
    </row>
    <row r="113" spans="1:37" ht="12.75" hidden="1" customHeight="1" x14ac:dyDescent="0.2">
      <c r="A113" s="153"/>
      <c r="E113" s="249" t="s">
        <v>164</v>
      </c>
      <c r="F113" s="249"/>
      <c r="G113" s="186"/>
      <c r="H113" s="252"/>
      <c r="I113" s="252">
        <v>0</v>
      </c>
      <c r="J113" s="252">
        <v>6.4000000000000001E-2</v>
      </c>
      <c r="K113" s="252">
        <v>0.1341</v>
      </c>
      <c r="L113" s="252">
        <v>0</v>
      </c>
      <c r="M113" s="252">
        <v>0</v>
      </c>
      <c r="N113" s="252">
        <v>0</v>
      </c>
      <c r="O113" s="252">
        <v>0</v>
      </c>
      <c r="P113" s="252">
        <v>0</v>
      </c>
      <c r="Q113" s="252">
        <v>0</v>
      </c>
      <c r="R113" s="252">
        <v>0</v>
      </c>
      <c r="S113" s="252">
        <v>0</v>
      </c>
      <c r="T113" s="252">
        <v>0</v>
      </c>
      <c r="U113" s="185">
        <f t="shared" si="32"/>
        <v>0.1981</v>
      </c>
      <c r="V113" s="251">
        <v>1.6191899999999999</v>
      </c>
      <c r="W113" s="250">
        <v>0</v>
      </c>
      <c r="X113" s="250">
        <v>0</v>
      </c>
      <c r="Y113" s="250">
        <v>0.63728999999999991</v>
      </c>
      <c r="Z113" s="250">
        <v>0</v>
      </c>
      <c r="AA113" s="250">
        <v>0</v>
      </c>
      <c r="AB113" s="250">
        <v>0</v>
      </c>
      <c r="AC113" s="250">
        <v>0</v>
      </c>
      <c r="AD113" s="250">
        <v>0</v>
      </c>
      <c r="AE113" s="250">
        <v>0</v>
      </c>
      <c r="AF113" s="250">
        <v>0.9819</v>
      </c>
      <c r="AG113" s="250">
        <v>0</v>
      </c>
      <c r="AH113" s="250">
        <v>0</v>
      </c>
      <c r="AI113" s="195">
        <f t="shared" si="36"/>
        <v>0</v>
      </c>
      <c r="AJ113" s="153"/>
      <c r="AK113" s="147">
        <f t="shared" si="33"/>
        <v>1.6191899999999999</v>
      </c>
    </row>
    <row r="114" spans="1:37" ht="12.75" hidden="1" customHeight="1" x14ac:dyDescent="0.2">
      <c r="A114" s="153"/>
      <c r="D114" s="198"/>
      <c r="E114" s="203" t="s">
        <v>102</v>
      </c>
      <c r="F114" s="186"/>
      <c r="G114" s="186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76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75"/>
      <c r="AJ114" s="153"/>
      <c r="AK114" s="147">
        <f t="shared" si="33"/>
        <v>0</v>
      </c>
    </row>
    <row r="115" spans="1:37" s="168" customFormat="1" ht="12.75" customHeight="1" x14ac:dyDescent="0.2">
      <c r="A115" s="173"/>
      <c r="C115" s="253"/>
      <c r="E115" s="247" t="s">
        <v>165</v>
      </c>
      <c r="F115" s="198"/>
      <c r="G115" s="248" t="s">
        <v>166</v>
      </c>
      <c r="H115" s="254">
        <f>+[1]original!$F$6</f>
        <v>2646000</v>
      </c>
      <c r="I115" s="254">
        <f>+[1]original!$G$6</f>
        <v>29806</v>
      </c>
      <c r="J115" s="254">
        <f>+[2]original!$H$6</f>
        <v>601632</v>
      </c>
      <c r="K115" s="254">
        <f>+[3]original!$I$6</f>
        <v>97661</v>
      </c>
      <c r="L115" s="811">
        <v>217829</v>
      </c>
      <c r="M115" s="254">
        <v>0</v>
      </c>
      <c r="N115" s="254">
        <v>0</v>
      </c>
      <c r="O115" s="254">
        <v>0</v>
      </c>
      <c r="P115" s="254">
        <v>0</v>
      </c>
      <c r="Q115" s="254">
        <v>0</v>
      </c>
      <c r="R115" s="254">
        <v>0</v>
      </c>
      <c r="S115" s="254">
        <v>0</v>
      </c>
      <c r="T115" s="254">
        <v>0</v>
      </c>
      <c r="U115" s="204">
        <f t="shared" si="32"/>
        <v>946928</v>
      </c>
      <c r="V115" s="255">
        <v>5870948</v>
      </c>
      <c r="W115" s="254">
        <f>+[4]original!$G$6</f>
        <v>594230</v>
      </c>
      <c r="X115" s="254">
        <f>+[5]original!$H$6</f>
        <v>356397</v>
      </c>
      <c r="Y115" s="254">
        <f>+[6]original!$I$6</f>
        <v>451680</v>
      </c>
      <c r="Z115" s="254">
        <f>+[7]original!$J$6</f>
        <v>581432</v>
      </c>
      <c r="AA115" s="254">
        <f>+[8]original!$K$6</f>
        <v>418995</v>
      </c>
      <c r="AB115" s="254">
        <f>+[9]original!$L$6</f>
        <v>1366350</v>
      </c>
      <c r="AC115" s="254">
        <f>+[10]original!$M$6</f>
        <v>426850</v>
      </c>
      <c r="AD115" s="254">
        <f>+[11]original!$N$6</f>
        <v>64028</v>
      </c>
      <c r="AE115" s="254">
        <f>+[12]original!$O$6</f>
        <v>399294</v>
      </c>
      <c r="AF115" s="254">
        <f>+[13]original!$P$6</f>
        <v>410251</v>
      </c>
      <c r="AG115" s="254">
        <f>+[14]original!$Q$6</f>
        <v>238940</v>
      </c>
      <c r="AH115" s="254">
        <f>+[15]original!$R$6</f>
        <v>562501</v>
      </c>
      <c r="AI115" s="256">
        <f>SUM(W115:Z115)</f>
        <v>1983739</v>
      </c>
      <c r="AJ115" s="173"/>
      <c r="AK115" s="168">
        <f t="shared" si="33"/>
        <v>3887209</v>
      </c>
    </row>
    <row r="116" spans="1:37" ht="12.75" customHeight="1" x14ac:dyDescent="0.2">
      <c r="A116" s="257" t="s">
        <v>167</v>
      </c>
      <c r="B116" s="54"/>
      <c r="C116" s="54"/>
      <c r="D116" s="54"/>
      <c r="E116" s="54"/>
      <c r="F116" s="54"/>
      <c r="G116" s="230"/>
      <c r="H116" s="258">
        <f>H82+H79</f>
        <v>1588043680.6219995</v>
      </c>
      <c r="I116" s="258">
        <f>I82+I79</f>
        <v>93283884.275460005</v>
      </c>
      <c r="J116" s="258">
        <f t="shared" ref="J116:S116" si="37">J82+J79</f>
        <v>106512134.41681997</v>
      </c>
      <c r="K116" s="258">
        <f>K82+K79</f>
        <v>224189683.75835001</v>
      </c>
      <c r="L116" s="258">
        <f t="shared" si="37"/>
        <v>86135375.092829973</v>
      </c>
      <c r="M116" s="258">
        <f t="shared" si="37"/>
        <v>0</v>
      </c>
      <c r="N116" s="258">
        <f t="shared" si="37"/>
        <v>0</v>
      </c>
      <c r="O116" s="258">
        <f t="shared" si="37"/>
        <v>0</v>
      </c>
      <c r="P116" s="258">
        <f t="shared" si="37"/>
        <v>0</v>
      </c>
      <c r="Q116" s="258">
        <f t="shared" si="37"/>
        <v>0</v>
      </c>
      <c r="R116" s="258">
        <f t="shared" si="37"/>
        <v>0</v>
      </c>
      <c r="S116" s="258">
        <f t="shared" si="37"/>
        <v>0</v>
      </c>
      <c r="T116" s="258">
        <f>T82+T79</f>
        <v>0</v>
      </c>
      <c r="U116" s="284">
        <f>U82+U79-1</f>
        <v>510121076.54346001</v>
      </c>
      <c r="V116" s="285">
        <f>V82+V79</f>
        <v>1561274746.6196861</v>
      </c>
      <c r="W116" s="286">
        <f t="shared" ref="W116:AG116" si="38">W82+W79</f>
        <v>85521313.027899981</v>
      </c>
      <c r="X116" s="286">
        <f t="shared" si="38"/>
        <v>95746534.991829976</v>
      </c>
      <c r="Y116" s="286">
        <f t="shared" si="38"/>
        <v>204272505.63388997</v>
      </c>
      <c r="Z116" s="286">
        <f t="shared" si="38"/>
        <v>79776633.90106003</v>
      </c>
      <c r="AA116" s="286">
        <f t="shared" si="38"/>
        <v>123123227.51399601</v>
      </c>
      <c r="AB116" s="286">
        <f t="shared" si="38"/>
        <v>133078951.73887001</v>
      </c>
      <c r="AC116" s="286">
        <f t="shared" si="38"/>
        <v>99192221.386340007</v>
      </c>
      <c r="AD116" s="286">
        <f t="shared" si="38"/>
        <v>106436242.68023005</v>
      </c>
      <c r="AE116" s="286">
        <f t="shared" si="38"/>
        <v>211940260.29798001</v>
      </c>
      <c r="AF116" s="286">
        <f t="shared" si="38"/>
        <v>107054272.45395</v>
      </c>
      <c r="AG116" s="286">
        <f t="shared" si="38"/>
        <v>153848885.88571995</v>
      </c>
      <c r="AH116" s="286">
        <f>AH82+AH79</f>
        <v>161283697.10791999</v>
      </c>
      <c r="AI116" s="286">
        <f>AI82+AI79-1</f>
        <v>465316987.55468011</v>
      </c>
      <c r="AJ116" s="153"/>
      <c r="AK116" s="49">
        <f t="shared" si="33"/>
        <v>1095957759.065006</v>
      </c>
    </row>
    <row r="117" spans="1:37" ht="12.75" customHeight="1" x14ac:dyDescent="0.2">
      <c r="A117" s="777" t="s">
        <v>168</v>
      </c>
      <c r="B117" s="778"/>
      <c r="C117" s="778"/>
      <c r="D117" s="778"/>
      <c r="E117" s="778"/>
      <c r="F117" s="778"/>
      <c r="G117" s="778"/>
      <c r="H117" s="258"/>
      <c r="I117" s="258"/>
      <c r="J117" s="260"/>
      <c r="K117" s="258"/>
      <c r="L117" s="258"/>
      <c r="M117" s="258"/>
      <c r="N117" s="258"/>
      <c r="O117" s="258"/>
      <c r="P117" s="258"/>
      <c r="Q117" s="258"/>
      <c r="R117" s="258"/>
      <c r="S117" s="258"/>
      <c r="T117" s="258"/>
      <c r="U117" s="54"/>
      <c r="V117" s="259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54"/>
      <c r="AJ117" s="153"/>
    </row>
    <row r="118" spans="1:37" ht="12" customHeight="1" x14ac:dyDescent="0.2">
      <c r="A118" s="261" t="s">
        <v>167</v>
      </c>
      <c r="B118" s="262"/>
      <c r="C118" s="263"/>
      <c r="D118" s="151"/>
      <c r="E118" s="151"/>
      <c r="F118" s="151"/>
      <c r="G118" s="151"/>
      <c r="H118" s="264">
        <f>+H116</f>
        <v>1588043680.6219995</v>
      </c>
      <c r="I118" s="265">
        <f t="shared" ref="I118:S118" si="39">+I116</f>
        <v>93283884.275460005</v>
      </c>
      <c r="J118" s="264">
        <f t="shared" si="39"/>
        <v>106512134.41681997</v>
      </c>
      <c r="K118" s="265">
        <f t="shared" si="39"/>
        <v>224189683.75835001</v>
      </c>
      <c r="L118" s="265">
        <f t="shared" si="39"/>
        <v>86135375.092829973</v>
      </c>
      <c r="M118" s="265">
        <f t="shared" si="39"/>
        <v>0</v>
      </c>
      <c r="N118" s="265">
        <f t="shared" si="39"/>
        <v>0</v>
      </c>
      <c r="O118" s="265">
        <f t="shared" si="39"/>
        <v>0</v>
      </c>
      <c r="P118" s="265">
        <f t="shared" si="39"/>
        <v>0</v>
      </c>
      <c r="Q118" s="265">
        <f t="shared" si="39"/>
        <v>0</v>
      </c>
      <c r="R118" s="265">
        <f t="shared" si="39"/>
        <v>0</v>
      </c>
      <c r="S118" s="265">
        <f t="shared" si="39"/>
        <v>0</v>
      </c>
      <c r="T118" s="265">
        <f>+T116</f>
        <v>0</v>
      </c>
      <c r="U118" s="262">
        <f>+U116</f>
        <v>510121076.54346001</v>
      </c>
      <c r="V118" s="266">
        <f>+V116</f>
        <v>1561274746.6196861</v>
      </c>
      <c r="W118" s="265">
        <f>+W116</f>
        <v>85521313.027899981</v>
      </c>
      <c r="X118" s="265">
        <f t="shared" ref="X118:AG118" si="40">+X116</f>
        <v>95746534.991829976</v>
      </c>
      <c r="Y118" s="265">
        <f t="shared" si="40"/>
        <v>204272505.63388997</v>
      </c>
      <c r="Z118" s="265">
        <f t="shared" si="40"/>
        <v>79776633.90106003</v>
      </c>
      <c r="AA118" s="265">
        <f t="shared" si="40"/>
        <v>123123227.51399601</v>
      </c>
      <c r="AB118" s="265">
        <f t="shared" si="40"/>
        <v>133078951.73887001</v>
      </c>
      <c r="AC118" s="265">
        <f t="shared" si="40"/>
        <v>99192221.386340007</v>
      </c>
      <c r="AD118" s="265">
        <f t="shared" si="40"/>
        <v>106436242.68023005</v>
      </c>
      <c r="AE118" s="265">
        <f t="shared" si="40"/>
        <v>211940260.29798001</v>
      </c>
      <c r="AF118" s="265">
        <f t="shared" si="40"/>
        <v>107054272.45395</v>
      </c>
      <c r="AG118" s="265">
        <f t="shared" si="40"/>
        <v>153848885.88571995</v>
      </c>
      <c r="AH118" s="265">
        <f>+AH116</f>
        <v>161283697.10791999</v>
      </c>
      <c r="AI118" s="265">
        <f>+AI116</f>
        <v>465316987.55468011</v>
      </c>
      <c r="AJ118" s="153"/>
      <c r="AK118" s="49">
        <f t="shared" ref="AK118:AK141" si="41">V118-AI118</f>
        <v>1095957759.065006</v>
      </c>
    </row>
    <row r="119" spans="1:37" s="49" customFormat="1" ht="12.75" customHeight="1" x14ac:dyDescent="0.2">
      <c r="A119" s="267" t="s">
        <v>169</v>
      </c>
      <c r="B119" s="268"/>
      <c r="C119" s="268"/>
      <c r="D119" s="268"/>
      <c r="E119" s="268"/>
      <c r="F119" s="268"/>
      <c r="G119" s="269"/>
      <c r="I119" s="270">
        <f>SUM(I120:I121)</f>
        <v>-191165.18215000001</v>
      </c>
      <c r="J119" s="270">
        <f t="shared" ref="J119:T119" si="42">SUM(J120:J121)</f>
        <v>-346369.80148999998</v>
      </c>
      <c r="K119" s="270">
        <f t="shared" si="42"/>
        <v>554766.13459000364</v>
      </c>
      <c r="L119" s="270">
        <f t="shared" si="42"/>
        <v>153613.61164999986</v>
      </c>
      <c r="M119" s="270">
        <f t="shared" si="42"/>
        <v>0</v>
      </c>
      <c r="N119" s="270">
        <f t="shared" si="42"/>
        <v>0</v>
      </c>
      <c r="O119" s="270">
        <f t="shared" si="42"/>
        <v>0</v>
      </c>
      <c r="P119" s="270">
        <f t="shared" si="42"/>
        <v>0</v>
      </c>
      <c r="Q119" s="270">
        <f>SUM(Q120:Q121)</f>
        <v>0</v>
      </c>
      <c r="R119" s="270">
        <f t="shared" si="42"/>
        <v>0</v>
      </c>
      <c r="S119" s="270">
        <f t="shared" si="42"/>
        <v>0</v>
      </c>
      <c r="T119" s="270">
        <f t="shared" si="42"/>
        <v>0</v>
      </c>
      <c r="U119" s="53">
        <f>SUM(U120:U121)</f>
        <v>170844.76259999909</v>
      </c>
      <c r="V119" s="241">
        <f>SUM(V120:V121)</f>
        <v>1605673</v>
      </c>
      <c r="W119" s="270">
        <f>SUM(W120:W121)</f>
        <v>144278.53490000032</v>
      </c>
      <c r="X119" s="270">
        <f t="shared" ref="X119:AD119" si="43">SUM(X120:X121)</f>
        <v>-26484.853970000055</v>
      </c>
      <c r="Y119" s="270">
        <f t="shared" si="43"/>
        <v>284144.29123999923</v>
      </c>
      <c r="Z119" s="270">
        <f t="shared" si="43"/>
        <v>-8358.3996099997312</v>
      </c>
      <c r="AA119" s="270">
        <f t="shared" si="43"/>
        <v>169210.28755000001</v>
      </c>
      <c r="AB119" s="270">
        <f t="shared" si="43"/>
        <v>1506548.5447299995</v>
      </c>
      <c r="AC119" s="270">
        <f t="shared" si="43"/>
        <v>-383702.94885000004</v>
      </c>
      <c r="AD119" s="270">
        <f t="shared" si="43"/>
        <v>957174.09895999997</v>
      </c>
      <c r="AE119" s="270">
        <f>SUM(AE120:AE121)</f>
        <v>-30064.821649998426</v>
      </c>
      <c r="AF119" s="270">
        <f>SUM(AF120:AF121)</f>
        <v>400970.37343999976</v>
      </c>
      <c r="AG119" s="270">
        <f>SUM(AG120:AG121)</f>
        <v>-1805443.0482600001</v>
      </c>
      <c r="AH119" s="270">
        <f>SUM(AH120:AH121)</f>
        <v>397401.33538000006</v>
      </c>
      <c r="AI119" s="270">
        <f>SUM(AI120:AI121)</f>
        <v>393579.57256000303</v>
      </c>
      <c r="AJ119" s="153"/>
      <c r="AK119" s="49">
        <f t="shared" si="41"/>
        <v>1212093.427439997</v>
      </c>
    </row>
    <row r="120" spans="1:37" ht="12.75" customHeight="1" x14ac:dyDescent="0.2">
      <c r="A120" s="779" t="s">
        <v>170</v>
      </c>
      <c r="B120" s="780"/>
      <c r="C120" s="780"/>
      <c r="D120" s="780"/>
      <c r="E120" s="780"/>
      <c r="F120" s="780"/>
      <c r="G120" s="781"/>
      <c r="H120" s="185"/>
      <c r="I120" s="174">
        <f>-I82+I96+I115</f>
        <v>-731814.18215000001</v>
      </c>
      <c r="J120" s="185">
        <f>-J82+J96+J115</f>
        <v>-726188.80148999998</v>
      </c>
      <c r="K120" s="174">
        <f t="shared" ref="K120:S120" si="44">-K82+K96+K115</f>
        <v>-693398.86540999636</v>
      </c>
      <c r="L120" s="174">
        <f t="shared" si="44"/>
        <v>-705824.38835000014</v>
      </c>
      <c r="M120" s="174">
        <f t="shared" si="44"/>
        <v>0</v>
      </c>
      <c r="N120" s="174">
        <f t="shared" si="44"/>
        <v>0</v>
      </c>
      <c r="O120" s="174">
        <f t="shared" si="44"/>
        <v>0</v>
      </c>
      <c r="P120" s="174">
        <f t="shared" si="44"/>
        <v>0</v>
      </c>
      <c r="Q120" s="174">
        <f>-Q82+Q96+Q115</f>
        <v>0</v>
      </c>
      <c r="R120" s="174">
        <f t="shared" si="44"/>
        <v>0</v>
      </c>
      <c r="S120" s="174">
        <f t="shared" si="44"/>
        <v>0</v>
      </c>
      <c r="T120" s="174">
        <f>-T82+T96+T115</f>
        <v>0</v>
      </c>
      <c r="U120" s="175">
        <f>-U82+U96+U115</f>
        <v>-2857226.2374000009</v>
      </c>
      <c r="V120" s="176">
        <v>-9273555</v>
      </c>
      <c r="W120" s="271">
        <f>-W82+W96+W115</f>
        <v>-990097.46509999968</v>
      </c>
      <c r="X120" s="174">
        <f>-X82+X96+X115</f>
        <v>-619146.85397000005</v>
      </c>
      <c r="Y120" s="174">
        <f t="shared" ref="Y120:AD120" si="45">-Y82+Y96+Y115</f>
        <v>-922726.70876000077</v>
      </c>
      <c r="Z120" s="174">
        <f t="shared" si="45"/>
        <v>-765709.39960999973</v>
      </c>
      <c r="AA120" s="174">
        <f t="shared" si="45"/>
        <v>-794241.71244999999</v>
      </c>
      <c r="AB120" s="174">
        <f t="shared" si="45"/>
        <v>-611472.4552700005</v>
      </c>
      <c r="AC120" s="174">
        <f t="shared" si="45"/>
        <v>-576580.94885000004</v>
      </c>
      <c r="AD120" s="154">
        <f t="shared" si="45"/>
        <v>-523276.90104000003</v>
      </c>
      <c r="AE120" s="154">
        <f>-AE82+AE96+AE115</f>
        <v>-784919.82164999843</v>
      </c>
      <c r="AF120" s="154">
        <f>-AF82+AF96+AF115</f>
        <v>-840303.62656000024</v>
      </c>
      <c r="AG120" s="154">
        <f>-AG82+AG96+AG115</f>
        <v>-1106734.0482600001</v>
      </c>
      <c r="AH120" s="174">
        <f>-AH82+AH96+AH115</f>
        <v>-738344.66461999994</v>
      </c>
      <c r="AI120" s="271">
        <f>-AI82+AI96+AI115</f>
        <v>-3297680.427439997</v>
      </c>
      <c r="AJ120" s="175"/>
      <c r="AK120" s="147">
        <f t="shared" si="41"/>
        <v>-5975874.572560003</v>
      </c>
    </row>
    <row r="121" spans="1:37" ht="12.75" customHeight="1" x14ac:dyDescent="0.2">
      <c r="A121" s="272" t="s">
        <v>171</v>
      </c>
      <c r="B121" s="273"/>
      <c r="C121" s="273"/>
      <c r="D121" s="273"/>
      <c r="E121" s="273"/>
      <c r="F121" s="273"/>
      <c r="G121" s="273"/>
      <c r="H121" s="185"/>
      <c r="I121" s="174">
        <f>543779-3130</f>
        <v>540649</v>
      </c>
      <c r="J121" s="185">
        <f>390663-36-10808</f>
        <v>379819</v>
      </c>
      <c r="K121" s="174">
        <f>1248897-16-716</f>
        <v>1248165</v>
      </c>
      <c r="L121" s="174">
        <f>864902-5480+16</f>
        <v>859438</v>
      </c>
      <c r="M121" s="174">
        <v>0</v>
      </c>
      <c r="N121" s="174">
        <v>0</v>
      </c>
      <c r="O121" s="174">
        <v>0</v>
      </c>
      <c r="P121" s="174">
        <v>0</v>
      </c>
      <c r="Q121" s="174">
        <v>0</v>
      </c>
      <c r="R121" s="174">
        <v>0</v>
      </c>
      <c r="S121" s="174">
        <v>0</v>
      </c>
      <c r="T121" s="174">
        <v>0</v>
      </c>
      <c r="U121" s="175">
        <f>SUM(I121:T121)</f>
        <v>3028071</v>
      </c>
      <c r="V121" s="176">
        <v>10879228</v>
      </c>
      <c r="W121" s="174">
        <f>1140479-6082-21</f>
        <v>1134376</v>
      </c>
      <c r="X121" s="174">
        <f>594556-1894</f>
        <v>592662</v>
      </c>
      <c r="Y121" s="174">
        <f>1208724-1853</f>
        <v>1206871</v>
      </c>
      <c r="Z121" s="174">
        <f>762834-4281-1202</f>
        <v>757351</v>
      </c>
      <c r="AA121" s="174">
        <f>964286-10-824</f>
        <v>963452</v>
      </c>
      <c r="AB121" s="174">
        <f>2119660-1639</f>
        <v>2118021</v>
      </c>
      <c r="AC121" s="174">
        <f>232460-2939-36643</f>
        <v>192878</v>
      </c>
      <c r="AD121" s="174">
        <f>1481773-1320-2</f>
        <v>1480451</v>
      </c>
      <c r="AE121" s="174">
        <f>756381-1506-20</f>
        <v>754855</v>
      </c>
      <c r="AF121" s="174">
        <f>1243597-2323</f>
        <v>1241274</v>
      </c>
      <c r="AG121" s="174">
        <v>-698709</v>
      </c>
      <c r="AH121" s="174">
        <f>1320349-3861-10-76-30-167596-13030</f>
        <v>1135746</v>
      </c>
      <c r="AI121" s="195">
        <f t="shared" ref="AI121:AI134" si="46">SUM(W121:Z121)</f>
        <v>3691260</v>
      </c>
      <c r="AJ121" s="153"/>
      <c r="AK121" s="147">
        <f t="shared" si="41"/>
        <v>7187968</v>
      </c>
    </row>
    <row r="122" spans="1:37" s="49" customFormat="1" ht="12.75" customHeight="1" x14ac:dyDescent="0.2">
      <c r="A122" s="241" t="s">
        <v>172</v>
      </c>
      <c r="C122" s="268"/>
      <c r="G122" s="194" t="s">
        <v>173</v>
      </c>
      <c r="H122" s="243"/>
      <c r="I122" s="244">
        <f t="shared" ref="I122:R122" si="47">SUM(I123:I131)</f>
        <v>42404</v>
      </c>
      <c r="J122" s="243">
        <f t="shared" si="47"/>
        <v>613630</v>
      </c>
      <c r="K122" s="244">
        <f t="shared" si="47"/>
        <v>8391180</v>
      </c>
      <c r="L122" s="244">
        <f t="shared" si="47"/>
        <v>103375</v>
      </c>
      <c r="M122" s="244">
        <f t="shared" si="47"/>
        <v>0</v>
      </c>
      <c r="N122" s="244">
        <f t="shared" si="47"/>
        <v>0</v>
      </c>
      <c r="O122" s="244">
        <f t="shared" si="47"/>
        <v>0</v>
      </c>
      <c r="P122" s="244">
        <f t="shared" si="47"/>
        <v>0</v>
      </c>
      <c r="Q122" s="244">
        <f t="shared" si="47"/>
        <v>0</v>
      </c>
      <c r="R122" s="244">
        <f t="shared" si="47"/>
        <v>0</v>
      </c>
      <c r="S122" s="244">
        <v>0</v>
      </c>
      <c r="T122" s="244">
        <f>SUM(T123:T131)</f>
        <v>0</v>
      </c>
      <c r="U122" s="53">
        <f>SUM(I122:T122)</f>
        <v>9150589</v>
      </c>
      <c r="V122" s="193">
        <v>1945698</v>
      </c>
      <c r="W122" s="244">
        <f t="shared" ref="W122:AF122" si="48">SUM(W123:W131)</f>
        <v>337565</v>
      </c>
      <c r="X122" s="244">
        <f t="shared" si="48"/>
        <v>280718</v>
      </c>
      <c r="Y122" s="244">
        <f t="shared" si="48"/>
        <v>75070</v>
      </c>
      <c r="Z122" s="244">
        <f t="shared" si="48"/>
        <v>52223</v>
      </c>
      <c r="AA122" s="244">
        <f t="shared" si="48"/>
        <v>172147</v>
      </c>
      <c r="AB122" s="244">
        <f t="shared" si="48"/>
        <v>35583</v>
      </c>
      <c r="AC122" s="244">
        <f t="shared" si="48"/>
        <v>37094</v>
      </c>
      <c r="AD122" s="244">
        <f t="shared" si="48"/>
        <v>600014</v>
      </c>
      <c r="AE122" s="244">
        <f t="shared" si="48"/>
        <v>391</v>
      </c>
      <c r="AF122" s="244">
        <f t="shared" si="48"/>
        <v>64625</v>
      </c>
      <c r="AG122" s="244">
        <v>511</v>
      </c>
      <c r="AH122" s="244">
        <f>SUM(AH123:AH131)</f>
        <v>288757</v>
      </c>
      <c r="AI122" s="274">
        <f t="shared" si="46"/>
        <v>745576</v>
      </c>
      <c r="AJ122" s="241"/>
      <c r="AK122" s="49">
        <f t="shared" si="41"/>
        <v>1200122</v>
      </c>
    </row>
    <row r="123" spans="1:37" ht="12.75" customHeight="1" x14ac:dyDescent="0.2">
      <c r="A123" s="153"/>
      <c r="E123" s="147" t="s">
        <v>174</v>
      </c>
      <c r="H123" s="204"/>
      <c r="I123" s="174">
        <v>21702</v>
      </c>
      <c r="J123" s="185">
        <v>610034</v>
      </c>
      <c r="K123" s="174">
        <v>8390577</v>
      </c>
      <c r="L123" s="174">
        <v>102906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0</v>
      </c>
      <c r="T123" s="174">
        <v>0</v>
      </c>
      <c r="U123" s="175">
        <f t="shared" ref="U123:U129" si="49">SUM(I123:T123)</f>
        <v>9125219</v>
      </c>
      <c r="V123" s="176">
        <v>1833615</v>
      </c>
      <c r="W123" s="174">
        <v>336293</v>
      </c>
      <c r="X123" s="174">
        <v>279523</v>
      </c>
      <c r="Y123" s="174">
        <v>62733</v>
      </c>
      <c r="Z123" s="174">
        <v>51359</v>
      </c>
      <c r="AA123" s="174">
        <v>171531</v>
      </c>
      <c r="AB123" s="174">
        <v>34823</v>
      </c>
      <c r="AC123" s="174">
        <v>36644</v>
      </c>
      <c r="AD123" s="174">
        <v>598173</v>
      </c>
      <c r="AE123" s="174">
        <v>0</v>
      </c>
      <c r="AF123" s="174">
        <v>64285</v>
      </c>
      <c r="AG123" s="174">
        <v>0</v>
      </c>
      <c r="AH123" s="174">
        <f>198251</f>
        <v>198251</v>
      </c>
      <c r="AI123" s="195">
        <f t="shared" si="46"/>
        <v>729908</v>
      </c>
      <c r="AJ123" s="153"/>
      <c r="AK123" s="147">
        <f t="shared" si="41"/>
        <v>1103707</v>
      </c>
    </row>
    <row r="124" spans="1:37" ht="12.75" customHeight="1" x14ac:dyDescent="0.2">
      <c r="A124" s="153"/>
      <c r="E124" s="147" t="s">
        <v>175</v>
      </c>
      <c r="H124" s="204"/>
      <c r="I124" s="174">
        <v>663</v>
      </c>
      <c r="J124" s="185">
        <f>335</f>
        <v>335</v>
      </c>
      <c r="K124" s="174">
        <f>555+10</f>
        <v>565</v>
      </c>
      <c r="L124" s="174">
        <v>449</v>
      </c>
      <c r="M124" s="174">
        <v>0</v>
      </c>
      <c r="N124" s="174">
        <v>0</v>
      </c>
      <c r="O124" s="174">
        <v>0</v>
      </c>
      <c r="P124" s="174">
        <v>0</v>
      </c>
      <c r="Q124" s="174">
        <v>0</v>
      </c>
      <c r="R124" s="174">
        <v>0</v>
      </c>
      <c r="S124" s="174">
        <v>0</v>
      </c>
      <c r="T124" s="174">
        <v>0</v>
      </c>
      <c r="U124" s="175">
        <f t="shared" si="49"/>
        <v>2012</v>
      </c>
      <c r="V124" s="176">
        <v>19284</v>
      </c>
      <c r="W124" s="174">
        <v>1272</v>
      </c>
      <c r="X124" s="174">
        <v>1195</v>
      </c>
      <c r="Y124" s="174">
        <v>12337</v>
      </c>
      <c r="Z124" s="174">
        <v>864</v>
      </c>
      <c r="AA124" s="174">
        <v>494</v>
      </c>
      <c r="AB124" s="174">
        <v>630</v>
      </c>
      <c r="AC124" s="174">
        <v>421</v>
      </c>
      <c r="AD124" s="174">
        <v>456</v>
      </c>
      <c r="AE124" s="174">
        <v>353</v>
      </c>
      <c r="AF124" s="174">
        <v>311</v>
      </c>
      <c r="AG124" s="174">
        <v>491</v>
      </c>
      <c r="AH124" s="174">
        <v>460</v>
      </c>
      <c r="AI124" s="195">
        <f t="shared" si="46"/>
        <v>15668</v>
      </c>
      <c r="AJ124" s="173"/>
      <c r="AK124" s="147">
        <f t="shared" si="41"/>
        <v>3616</v>
      </c>
    </row>
    <row r="125" spans="1:37" ht="12.75" customHeight="1" x14ac:dyDescent="0.2">
      <c r="A125" s="153"/>
      <c r="E125" s="147" t="s">
        <v>176</v>
      </c>
      <c r="H125" s="204"/>
      <c r="I125" s="174">
        <v>20030</v>
      </c>
      <c r="J125" s="204">
        <v>0</v>
      </c>
      <c r="K125" s="154">
        <v>0</v>
      </c>
      <c r="L125" s="174">
        <v>0</v>
      </c>
      <c r="M125" s="174">
        <v>0</v>
      </c>
      <c r="N125" s="174">
        <v>0</v>
      </c>
      <c r="O125" s="174">
        <v>0</v>
      </c>
      <c r="P125" s="174">
        <v>0</v>
      </c>
      <c r="Q125" s="174">
        <v>0</v>
      </c>
      <c r="R125" s="174">
        <v>0</v>
      </c>
      <c r="S125" s="174">
        <v>0</v>
      </c>
      <c r="T125" s="174">
        <v>0</v>
      </c>
      <c r="U125" s="175">
        <f t="shared" si="49"/>
        <v>20030</v>
      </c>
      <c r="V125" s="176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95">
        <f t="shared" si="46"/>
        <v>0</v>
      </c>
      <c r="AJ125" s="173"/>
      <c r="AK125" s="147">
        <f t="shared" si="41"/>
        <v>0</v>
      </c>
    </row>
    <row r="126" spans="1:37" ht="12.75" customHeight="1" x14ac:dyDescent="0.2">
      <c r="A126" s="153"/>
      <c r="E126" s="147" t="s">
        <v>177</v>
      </c>
      <c r="H126" s="204"/>
      <c r="I126" s="174">
        <v>0</v>
      </c>
      <c r="J126" s="185">
        <v>10</v>
      </c>
      <c r="K126" s="154">
        <v>0</v>
      </c>
      <c r="L126" s="174">
        <v>0</v>
      </c>
      <c r="M126" s="174"/>
      <c r="N126" s="174"/>
      <c r="O126" s="174"/>
      <c r="P126" s="174"/>
      <c r="Q126" s="174"/>
      <c r="R126" s="174"/>
      <c r="S126" s="174"/>
      <c r="T126" s="174"/>
      <c r="U126" s="175">
        <f t="shared" si="49"/>
        <v>10</v>
      </c>
      <c r="V126" s="176">
        <v>0</v>
      </c>
      <c r="W126" s="174">
        <v>0</v>
      </c>
      <c r="X126" s="174">
        <v>0</v>
      </c>
      <c r="Y126" s="174">
        <v>0</v>
      </c>
      <c r="Z126" s="174">
        <v>0</v>
      </c>
      <c r="AA126" s="174"/>
      <c r="AB126" s="174"/>
      <c r="AC126" s="174"/>
      <c r="AD126" s="174"/>
      <c r="AE126" s="174"/>
      <c r="AF126" s="174"/>
      <c r="AG126" s="174"/>
      <c r="AH126" s="174"/>
      <c r="AI126" s="195">
        <f t="shared" si="46"/>
        <v>0</v>
      </c>
      <c r="AJ126" s="173"/>
      <c r="AK126" s="147">
        <f t="shared" si="41"/>
        <v>0</v>
      </c>
    </row>
    <row r="127" spans="1:37" ht="12.75" customHeight="1" x14ac:dyDescent="0.2">
      <c r="A127" s="153"/>
      <c r="E127" s="147" t="s">
        <v>178</v>
      </c>
      <c r="H127" s="204"/>
      <c r="I127" s="154">
        <v>0</v>
      </c>
      <c r="J127" s="204">
        <v>0</v>
      </c>
      <c r="K127" s="154">
        <v>0</v>
      </c>
      <c r="L127" s="174">
        <v>0</v>
      </c>
      <c r="M127" s="174">
        <v>0</v>
      </c>
      <c r="N127" s="174">
        <v>0</v>
      </c>
      <c r="O127" s="174">
        <v>0</v>
      </c>
      <c r="P127" s="174">
        <v>0</v>
      </c>
      <c r="Q127" s="174">
        <v>0</v>
      </c>
      <c r="R127" s="174">
        <v>0</v>
      </c>
      <c r="S127" s="174">
        <v>0</v>
      </c>
      <c r="T127" s="174">
        <v>0</v>
      </c>
      <c r="U127" s="175">
        <f t="shared" si="49"/>
        <v>0</v>
      </c>
      <c r="V127" s="176">
        <v>130</v>
      </c>
      <c r="W127" s="174">
        <v>0</v>
      </c>
      <c r="X127" s="174">
        <v>0</v>
      </c>
      <c r="Y127" s="174">
        <v>0</v>
      </c>
      <c r="Z127" s="174">
        <v>0</v>
      </c>
      <c r="AA127" s="174"/>
      <c r="AB127" s="174">
        <v>130</v>
      </c>
      <c r="AC127" s="174">
        <v>0</v>
      </c>
      <c r="AD127" s="174">
        <v>0</v>
      </c>
      <c r="AE127" s="174">
        <v>0</v>
      </c>
      <c r="AF127" s="174">
        <v>0</v>
      </c>
      <c r="AG127" s="174">
        <v>0</v>
      </c>
      <c r="AH127" s="174">
        <v>0</v>
      </c>
      <c r="AI127" s="195">
        <f t="shared" si="46"/>
        <v>0</v>
      </c>
      <c r="AJ127" s="173"/>
      <c r="AK127" s="147">
        <f t="shared" si="41"/>
        <v>130</v>
      </c>
    </row>
    <row r="128" spans="1:37" ht="12.75" customHeight="1" x14ac:dyDescent="0.2">
      <c r="A128" s="153"/>
      <c r="E128" s="147" t="s">
        <v>179</v>
      </c>
      <c r="H128" s="204"/>
      <c r="I128" s="154">
        <v>0</v>
      </c>
      <c r="J128" s="185">
        <v>3222</v>
      </c>
      <c r="K128" s="154">
        <v>0</v>
      </c>
      <c r="L128" s="174">
        <v>0</v>
      </c>
      <c r="M128" s="174">
        <v>0</v>
      </c>
      <c r="N128" s="174">
        <v>0</v>
      </c>
      <c r="O128" s="174"/>
      <c r="P128" s="174">
        <v>0</v>
      </c>
      <c r="Q128" s="174">
        <v>0</v>
      </c>
      <c r="R128" s="174">
        <v>0</v>
      </c>
      <c r="S128" s="174">
        <v>0</v>
      </c>
      <c r="T128" s="174">
        <v>0</v>
      </c>
      <c r="U128" s="175">
        <f t="shared" si="49"/>
        <v>3222</v>
      </c>
      <c r="V128" s="176">
        <v>7336</v>
      </c>
      <c r="W128" s="174">
        <v>0</v>
      </c>
      <c r="X128" s="174">
        <v>0</v>
      </c>
      <c r="Y128" s="174">
        <v>0</v>
      </c>
      <c r="Z128" s="174">
        <v>0</v>
      </c>
      <c r="AA128" s="174"/>
      <c r="AB128" s="174"/>
      <c r="AC128" s="174"/>
      <c r="AD128" s="174">
        <v>1356</v>
      </c>
      <c r="AE128" s="174">
        <v>0</v>
      </c>
      <c r="AF128" s="174">
        <v>0</v>
      </c>
      <c r="AG128" s="174">
        <v>0</v>
      </c>
      <c r="AH128" s="174">
        <v>5980</v>
      </c>
      <c r="AI128" s="195">
        <f t="shared" si="46"/>
        <v>0</v>
      </c>
      <c r="AJ128" s="173"/>
      <c r="AK128" s="147">
        <f t="shared" si="41"/>
        <v>7336</v>
      </c>
    </row>
    <row r="129" spans="1:70" ht="13.9" customHeight="1" x14ac:dyDescent="0.2">
      <c r="A129" s="153"/>
      <c r="E129" s="147" t="s">
        <v>180</v>
      </c>
      <c r="H129" s="204"/>
      <c r="I129" s="174">
        <v>9</v>
      </c>
      <c r="J129" s="185">
        <v>29</v>
      </c>
      <c r="K129" s="174">
        <f>9+29</f>
        <v>38</v>
      </c>
      <c r="L129" s="174">
        <v>20</v>
      </c>
      <c r="M129" s="174">
        <v>0</v>
      </c>
      <c r="N129" s="174">
        <v>0</v>
      </c>
      <c r="O129" s="174">
        <v>0</v>
      </c>
      <c r="P129" s="174">
        <v>0</v>
      </c>
      <c r="Q129" s="174">
        <v>0</v>
      </c>
      <c r="R129" s="174">
        <v>0</v>
      </c>
      <c r="S129" s="174">
        <v>0</v>
      </c>
      <c r="T129" s="174">
        <v>0</v>
      </c>
      <c r="U129" s="175">
        <f t="shared" si="49"/>
        <v>96</v>
      </c>
      <c r="V129" s="176">
        <v>319</v>
      </c>
      <c r="W129" s="174">
        <v>0</v>
      </c>
      <c r="X129" s="174">
        <v>0</v>
      </c>
      <c r="Y129" s="174">
        <v>0</v>
      </c>
      <c r="Z129" s="174">
        <v>0</v>
      </c>
      <c r="AA129" s="174">
        <v>122</v>
      </c>
      <c r="AB129" s="174">
        <v>0</v>
      </c>
      <c r="AC129" s="174">
        <v>29</v>
      </c>
      <c r="AD129" s="174">
        <f>9+20</f>
        <v>29</v>
      </c>
      <c r="AE129" s="174">
        <v>38</v>
      </c>
      <c r="AF129" s="174">
        <v>29</v>
      </c>
      <c r="AG129" s="174">
        <v>20</v>
      </c>
      <c r="AH129" s="174">
        <v>52</v>
      </c>
      <c r="AI129" s="195">
        <f t="shared" si="46"/>
        <v>0</v>
      </c>
      <c r="AJ129" s="153"/>
      <c r="AK129" s="147">
        <f t="shared" si="41"/>
        <v>319</v>
      </c>
    </row>
    <row r="130" spans="1:70" ht="12" customHeight="1" x14ac:dyDescent="0.2">
      <c r="A130" s="153"/>
      <c r="E130" s="147" t="s">
        <v>181</v>
      </c>
      <c r="H130" s="204"/>
      <c r="I130" s="154">
        <v>0</v>
      </c>
      <c r="J130" s="204">
        <v>0</v>
      </c>
      <c r="K130" s="154">
        <v>0</v>
      </c>
      <c r="L130" s="174">
        <v>0</v>
      </c>
      <c r="M130" s="174">
        <v>0</v>
      </c>
      <c r="N130" s="174">
        <v>0</v>
      </c>
      <c r="O130" s="174">
        <v>0</v>
      </c>
      <c r="P130" s="174">
        <v>0</v>
      </c>
      <c r="Q130" s="174">
        <v>0</v>
      </c>
      <c r="R130" s="174">
        <v>0</v>
      </c>
      <c r="S130" s="174">
        <v>0</v>
      </c>
      <c r="T130" s="174">
        <v>0</v>
      </c>
      <c r="U130" s="175">
        <f>SUM(I130:T130)</f>
        <v>0</v>
      </c>
      <c r="V130" s="176">
        <v>121</v>
      </c>
      <c r="W130" s="174">
        <v>0</v>
      </c>
      <c r="X130" s="174">
        <v>0</v>
      </c>
      <c r="Y130" s="174">
        <v>0</v>
      </c>
      <c r="Z130" s="174">
        <v>0</v>
      </c>
      <c r="AA130" s="174">
        <v>0</v>
      </c>
      <c r="AB130" s="174">
        <v>0</v>
      </c>
      <c r="AC130" s="174">
        <v>0</v>
      </c>
      <c r="AD130" s="174">
        <v>0</v>
      </c>
      <c r="AE130" s="174">
        <v>0</v>
      </c>
      <c r="AF130" s="174">
        <v>0</v>
      </c>
      <c r="AG130" s="174">
        <v>0</v>
      </c>
      <c r="AH130" s="174">
        <v>121</v>
      </c>
      <c r="AI130" s="195">
        <f t="shared" si="46"/>
        <v>0</v>
      </c>
      <c r="AJ130" s="153"/>
      <c r="AK130" s="147">
        <f t="shared" si="41"/>
        <v>121</v>
      </c>
    </row>
    <row r="131" spans="1:70" ht="12.75" customHeight="1" x14ac:dyDescent="0.2">
      <c r="A131" s="153"/>
      <c r="E131" s="240" t="s">
        <v>182</v>
      </c>
      <c r="H131" s="204"/>
      <c r="I131" s="154">
        <v>0</v>
      </c>
      <c r="J131" s="204">
        <v>0</v>
      </c>
      <c r="K131" s="15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0</v>
      </c>
      <c r="T131" s="174">
        <v>0</v>
      </c>
      <c r="U131" s="175">
        <f>SUM(I131:T131)</f>
        <v>0</v>
      </c>
      <c r="V131" s="176">
        <v>83893</v>
      </c>
      <c r="W131" s="174">
        <v>0</v>
      </c>
      <c r="X131" s="174">
        <v>0</v>
      </c>
      <c r="Y131" s="174">
        <v>0</v>
      </c>
      <c r="Z131" s="174">
        <v>0</v>
      </c>
      <c r="AA131" s="174">
        <v>0</v>
      </c>
      <c r="AB131" s="174">
        <v>0</v>
      </c>
      <c r="AC131" s="174">
        <v>0</v>
      </c>
      <c r="AD131" s="174">
        <v>0</v>
      </c>
      <c r="AE131" s="174">
        <v>0</v>
      </c>
      <c r="AF131" s="174">
        <v>0</v>
      </c>
      <c r="AG131" s="174">
        <v>0</v>
      </c>
      <c r="AH131" s="174">
        <v>83893</v>
      </c>
      <c r="AI131" s="195">
        <f t="shared" si="46"/>
        <v>0</v>
      </c>
      <c r="AJ131" s="153"/>
      <c r="AK131" s="147">
        <f t="shared" si="41"/>
        <v>83893</v>
      </c>
    </row>
    <row r="132" spans="1:70" ht="13.9" hidden="1" customHeight="1" x14ac:dyDescent="0.2">
      <c r="A132" s="782" t="s">
        <v>183</v>
      </c>
      <c r="B132" s="773"/>
      <c r="C132" s="773"/>
      <c r="D132" s="773"/>
      <c r="E132" s="773"/>
      <c r="F132" s="773"/>
      <c r="G132" s="774"/>
      <c r="H132" s="204">
        <v>0</v>
      </c>
      <c r="I132" s="154">
        <v>0</v>
      </c>
      <c r="J132" s="204">
        <v>0</v>
      </c>
      <c r="K132" s="154">
        <v>0</v>
      </c>
      <c r="L132" s="154">
        <v>0</v>
      </c>
      <c r="M132" s="154">
        <v>0</v>
      </c>
      <c r="N132" s="154">
        <v>0</v>
      </c>
      <c r="O132" s="154">
        <v>0</v>
      </c>
      <c r="P132" s="154">
        <v>0</v>
      </c>
      <c r="Q132" s="154">
        <v>0</v>
      </c>
      <c r="R132" s="154">
        <v>0</v>
      </c>
      <c r="S132" s="154">
        <v>0</v>
      </c>
      <c r="T132" s="154">
        <v>0</v>
      </c>
      <c r="U132" s="175">
        <f>SUM(I132:T132)</f>
        <v>0</v>
      </c>
      <c r="V132" s="206">
        <v>0</v>
      </c>
      <c r="W132" s="154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75">
        <f t="shared" si="46"/>
        <v>0</v>
      </c>
      <c r="AJ132" s="153"/>
      <c r="AK132" s="147">
        <f t="shared" si="41"/>
        <v>0</v>
      </c>
    </row>
    <row r="133" spans="1:70" ht="12.75" customHeight="1" x14ac:dyDescent="0.2">
      <c r="A133" s="153" t="s">
        <v>184</v>
      </c>
      <c r="G133" s="205"/>
      <c r="H133" s="185">
        <v>45133517.094999999</v>
      </c>
      <c r="I133" s="185">
        <v>3948655.3564299997</v>
      </c>
      <c r="J133" s="185">
        <v>3968225.1260500001</v>
      </c>
      <c r="K133" s="185">
        <v>4096899.9649499999</v>
      </c>
      <c r="L133" s="185">
        <v>4157570.2102700002</v>
      </c>
      <c r="M133" s="185">
        <v>0</v>
      </c>
      <c r="N133" s="185">
        <v>0</v>
      </c>
      <c r="O133" s="185">
        <v>0</v>
      </c>
      <c r="P133" s="185">
        <v>0</v>
      </c>
      <c r="Q133" s="185">
        <v>0</v>
      </c>
      <c r="R133" s="185">
        <v>0</v>
      </c>
      <c r="S133" s="185">
        <v>0</v>
      </c>
      <c r="T133" s="174">
        <v>0</v>
      </c>
      <c r="U133" s="175">
        <f>SUM(I133:T133)</f>
        <v>16171350.6577</v>
      </c>
      <c r="V133" s="176">
        <v>47279353</v>
      </c>
      <c r="W133" s="174">
        <v>3525945.3751999997</v>
      </c>
      <c r="X133" s="174">
        <v>3637558.8262899998</v>
      </c>
      <c r="Y133" s="174">
        <v>4247977.4219300002</v>
      </c>
      <c r="Z133" s="174">
        <v>3901229.6254000003</v>
      </c>
      <c r="AA133" s="174">
        <v>3769649.1843099999</v>
      </c>
      <c r="AB133" s="174">
        <v>3909920.0583500001</v>
      </c>
      <c r="AC133" s="174">
        <v>3823160.34082</v>
      </c>
      <c r="AD133" s="174">
        <v>3979506.7439099997</v>
      </c>
      <c r="AE133" s="174">
        <v>4500008.8098800005</v>
      </c>
      <c r="AF133" s="174">
        <v>4019991.9126500003</v>
      </c>
      <c r="AG133" s="174">
        <v>3904399.9030900002</v>
      </c>
      <c r="AH133" s="174">
        <v>4060004.4494000003</v>
      </c>
      <c r="AI133" s="195">
        <f t="shared" si="46"/>
        <v>15312711.248819999</v>
      </c>
      <c r="AJ133" s="153"/>
      <c r="AK133" s="147">
        <f t="shared" si="41"/>
        <v>31966641.751180001</v>
      </c>
    </row>
    <row r="134" spans="1:70" ht="12.75" customHeight="1" x14ac:dyDescent="0.2">
      <c r="A134" s="275" t="s">
        <v>185</v>
      </c>
      <c r="B134" s="276"/>
      <c r="C134" s="276"/>
      <c r="D134" s="276"/>
      <c r="E134" s="276"/>
      <c r="F134" s="276"/>
      <c r="G134" s="276"/>
      <c r="H134" s="277">
        <v>18865326.100000001</v>
      </c>
      <c r="I134" s="277">
        <v>1808900.1881300001</v>
      </c>
      <c r="J134" s="277">
        <v>1836340.2487999999</v>
      </c>
      <c r="K134" s="277">
        <v>1883348.5337999999</v>
      </c>
      <c r="L134" s="277">
        <v>1903516.67508</v>
      </c>
      <c r="M134" s="277">
        <v>0</v>
      </c>
      <c r="N134" s="277">
        <v>0</v>
      </c>
      <c r="O134" s="277">
        <v>0</v>
      </c>
      <c r="P134" s="277">
        <v>0</v>
      </c>
      <c r="Q134" s="277">
        <v>0</v>
      </c>
      <c r="R134" s="277">
        <v>0</v>
      </c>
      <c r="S134" s="277">
        <v>0</v>
      </c>
      <c r="T134" s="278">
        <v>0</v>
      </c>
      <c r="U134" s="279">
        <f>SUM(I134:T134)</f>
        <v>7432105.6458099987</v>
      </c>
      <c r="V134" s="280">
        <v>21432659</v>
      </c>
      <c r="W134" s="278">
        <v>1555455.3291099998</v>
      </c>
      <c r="X134" s="278">
        <v>1611459.80754</v>
      </c>
      <c r="Y134" s="278">
        <v>1679129.4047399999</v>
      </c>
      <c r="Z134" s="278">
        <v>1805016.3999700001</v>
      </c>
      <c r="AA134" s="278">
        <v>1751486.6445499999</v>
      </c>
      <c r="AB134" s="278">
        <v>1794777.58858</v>
      </c>
      <c r="AC134" s="278">
        <v>1801987.64906</v>
      </c>
      <c r="AD134" s="278">
        <v>1798983.4555299999</v>
      </c>
      <c r="AE134" s="278">
        <v>1989339.3913800002</v>
      </c>
      <c r="AF134" s="278">
        <v>1839685.2271800002</v>
      </c>
      <c r="AG134" s="278">
        <v>1823651.6939400001</v>
      </c>
      <c r="AH134" s="278">
        <v>1981686.8537399999</v>
      </c>
      <c r="AI134" s="278">
        <f t="shared" si="46"/>
        <v>6651060.9413600005</v>
      </c>
      <c r="AJ134" s="153"/>
      <c r="AK134" s="147">
        <f t="shared" si="41"/>
        <v>14781598.058639999</v>
      </c>
    </row>
    <row r="135" spans="1:70" ht="12.75" customHeight="1" x14ac:dyDescent="0.2">
      <c r="A135" s="241" t="s">
        <v>186</v>
      </c>
      <c r="H135" s="243"/>
      <c r="I135" s="244">
        <f>+I118+I119+I122+I132+I133+I134</f>
        <v>98892678.637869999</v>
      </c>
      <c r="J135" s="243">
        <f>+J118+J119+J122+J132+J133+J134-1</f>
        <v>112583958.99017997</v>
      </c>
      <c r="K135" s="244">
        <f t="shared" ref="K135:T135" si="50">+K118+K119+K122+K132+K133+K134</f>
        <v>239115878.39169002</v>
      </c>
      <c r="L135" s="244">
        <f>+L118+L119+L122+L132+L133+L134+2</f>
        <v>92453452.589829981</v>
      </c>
      <c r="M135" s="244">
        <f t="shared" si="50"/>
        <v>0</v>
      </c>
      <c r="N135" s="244">
        <f t="shared" si="50"/>
        <v>0</v>
      </c>
      <c r="O135" s="244">
        <f t="shared" si="50"/>
        <v>0</v>
      </c>
      <c r="P135" s="244">
        <f t="shared" si="50"/>
        <v>0</v>
      </c>
      <c r="Q135" s="244">
        <f t="shared" si="50"/>
        <v>0</v>
      </c>
      <c r="R135" s="244">
        <f t="shared" si="50"/>
        <v>0</v>
      </c>
      <c r="S135" s="244">
        <f t="shared" si="50"/>
        <v>0</v>
      </c>
      <c r="T135" s="244">
        <f t="shared" si="50"/>
        <v>0</v>
      </c>
      <c r="U135" s="53">
        <f>+U118+U119+U122+U132+U133+U134</f>
        <v>543045966.60957003</v>
      </c>
      <c r="V135" s="193">
        <f>+V118+V119+V122+V132+V133+V134-1</f>
        <v>1633538128.6196861</v>
      </c>
      <c r="W135" s="244">
        <f>+W118+W119+W122+W132+W133+W134+1</f>
        <v>91084558.267109975</v>
      </c>
      <c r="X135" s="244">
        <f>+X118+X119+X122+X132+X133+X134-2</f>
        <v>101249784.77168997</v>
      </c>
      <c r="Y135" s="244">
        <f>+Y118+Y119+Y122+Y132+Y133+Y134</f>
        <v>210558826.75179997</v>
      </c>
      <c r="Z135" s="244">
        <f>+Z118+Z119+Z122+Z132+Z133+Z134-1</f>
        <v>85526743.526820034</v>
      </c>
      <c r="AA135" s="244">
        <f>+AA118+AA119+AA122+AA132+AA133+AA134</f>
        <v>128985720.63040601</v>
      </c>
      <c r="AB135" s="244">
        <f>+AB118+AB119+AB122+AB132+AB133+AB134</f>
        <v>140325780.93053001</v>
      </c>
      <c r="AC135" s="244">
        <f>+AC118+AC119+AC122+AC132+AC133+AC134</f>
        <v>104470760.42737</v>
      </c>
      <c r="AD135" s="244">
        <f>+AD118+AD119+AD122+AD132+AD133+AD134</f>
        <v>113771920.97863005</v>
      </c>
      <c r="AE135" s="244">
        <f>+AE118+AE119+AE122+AE132+AE133+AE134-1</f>
        <v>218399933.67759001</v>
      </c>
      <c r="AF135" s="244">
        <f>+AF118+AF119+AF122+AF132+AF133+AF134</f>
        <v>113379544.96722001</v>
      </c>
      <c r="AG135" s="244">
        <f>+AG118+AG119+AG122+AG132+AG133+AG134</f>
        <v>157772005.43448997</v>
      </c>
      <c r="AH135" s="244">
        <f>+AH118+AH119+AH122+AH132+AH133+AH134</f>
        <v>168011546.74643999</v>
      </c>
      <c r="AI135" s="244">
        <f>+AI118+AI119+AI122+AI132+AI133+AI134-1</f>
        <v>488419914.31742013</v>
      </c>
      <c r="AJ135" s="153"/>
      <c r="AK135" s="49">
        <f t="shared" si="41"/>
        <v>1145118214.3022661</v>
      </c>
    </row>
    <row r="136" spans="1:70" s="168" customFormat="1" ht="12.75" customHeight="1" x14ac:dyDescent="0.2">
      <c r="A136" s="173" t="s">
        <v>187</v>
      </c>
      <c r="G136" s="248"/>
      <c r="H136" s="204"/>
      <c r="I136" s="154">
        <v>-2652</v>
      </c>
      <c r="J136" s="204">
        <v>372</v>
      </c>
      <c r="K136" s="154">
        <v>1137</v>
      </c>
      <c r="L136" s="154">
        <v>-2383</v>
      </c>
      <c r="M136" s="154">
        <v>0</v>
      </c>
      <c r="N136" s="154">
        <v>0</v>
      </c>
      <c r="O136" s="154">
        <v>0</v>
      </c>
      <c r="P136" s="154">
        <v>0</v>
      </c>
      <c r="Q136" s="154">
        <v>0</v>
      </c>
      <c r="R136" s="154">
        <v>0</v>
      </c>
      <c r="S136" s="154">
        <v>0</v>
      </c>
      <c r="T136" s="154">
        <v>0</v>
      </c>
      <c r="U136" s="205">
        <f>SUM(I136:T136)</f>
        <v>-3526</v>
      </c>
      <c r="V136" s="206">
        <v>1605</v>
      </c>
      <c r="W136" s="154">
        <v>-764</v>
      </c>
      <c r="X136" s="154">
        <v>1997</v>
      </c>
      <c r="Y136" s="154">
        <v>3994</v>
      </c>
      <c r="Z136" s="154">
        <v>-10156</v>
      </c>
      <c r="AA136" s="154">
        <v>-724</v>
      </c>
      <c r="AB136" s="154">
        <v>4964</v>
      </c>
      <c r="AC136" s="154">
        <v>-17812</v>
      </c>
      <c r="AD136" s="154">
        <v>16797</v>
      </c>
      <c r="AE136" s="154">
        <v>-2607</v>
      </c>
      <c r="AF136" s="154">
        <v>5419</v>
      </c>
      <c r="AG136" s="154">
        <v>1252</v>
      </c>
      <c r="AH136" s="154">
        <v>-755</v>
      </c>
      <c r="AI136" s="256">
        <f>SUM(W136:Z136)</f>
        <v>-4929</v>
      </c>
      <c r="AJ136" s="173"/>
      <c r="AK136" s="168">
        <f t="shared" si="41"/>
        <v>6534</v>
      </c>
    </row>
    <row r="137" spans="1:70" s="168" customFormat="1" ht="12.75" hidden="1" customHeight="1" x14ac:dyDescent="0.2">
      <c r="A137" s="783" t="s">
        <v>188</v>
      </c>
      <c r="B137" s="775"/>
      <c r="C137" s="775"/>
      <c r="D137" s="775"/>
      <c r="E137" s="775"/>
      <c r="F137" s="775"/>
      <c r="G137" s="784"/>
      <c r="H137" s="204"/>
      <c r="I137" s="154">
        <v>0</v>
      </c>
      <c r="J137" s="204">
        <v>0</v>
      </c>
      <c r="K137" s="154">
        <v>0</v>
      </c>
      <c r="L137" s="154">
        <v>0</v>
      </c>
      <c r="M137" s="154">
        <v>0</v>
      </c>
      <c r="N137" s="154">
        <v>0</v>
      </c>
      <c r="O137" s="154">
        <v>0</v>
      </c>
      <c r="P137" s="154">
        <v>0</v>
      </c>
      <c r="Q137" s="154">
        <v>0</v>
      </c>
      <c r="R137" s="154">
        <v>0</v>
      </c>
      <c r="S137" s="154">
        <v>0</v>
      </c>
      <c r="T137" s="154">
        <v>0</v>
      </c>
      <c r="U137" s="205">
        <f>SUM(I137:T137)</f>
        <v>0</v>
      </c>
      <c r="V137" s="206"/>
      <c r="W137" s="154">
        <v>0</v>
      </c>
      <c r="X137" s="154">
        <v>0</v>
      </c>
      <c r="Y137" s="154">
        <v>0</v>
      </c>
      <c r="Z137" s="154">
        <v>0</v>
      </c>
      <c r="AA137" s="154">
        <v>0</v>
      </c>
      <c r="AB137" s="154">
        <v>0</v>
      </c>
      <c r="AC137" s="154">
        <v>0</v>
      </c>
      <c r="AD137" s="154">
        <v>0</v>
      </c>
      <c r="AE137" s="154">
        <v>0</v>
      </c>
      <c r="AF137" s="154">
        <v>0</v>
      </c>
      <c r="AG137" s="154">
        <v>0</v>
      </c>
      <c r="AH137" s="154">
        <v>0</v>
      </c>
      <c r="AI137" s="205">
        <f>SUM(W137:X137)</f>
        <v>0</v>
      </c>
      <c r="AJ137" s="173"/>
      <c r="AK137" s="168">
        <f t="shared" si="41"/>
        <v>0</v>
      </c>
    </row>
    <row r="138" spans="1:70" s="168" customFormat="1" ht="12.75" customHeight="1" x14ac:dyDescent="0.2">
      <c r="A138" s="173" t="s">
        <v>189</v>
      </c>
      <c r="H138" s="204"/>
      <c r="I138" s="154">
        <v>-4060005</v>
      </c>
      <c r="J138" s="204">
        <v>-3948655</v>
      </c>
      <c r="K138" s="154">
        <v>-3968225</v>
      </c>
      <c r="L138" s="154">
        <v>-4096900</v>
      </c>
      <c r="M138" s="154">
        <v>0</v>
      </c>
      <c r="N138" s="154">
        <v>0</v>
      </c>
      <c r="O138" s="154">
        <v>0</v>
      </c>
      <c r="P138" s="154">
        <v>0</v>
      </c>
      <c r="Q138" s="154">
        <v>0</v>
      </c>
      <c r="R138" s="154">
        <v>0</v>
      </c>
      <c r="S138" s="154">
        <v>0</v>
      </c>
      <c r="T138" s="154">
        <v>0</v>
      </c>
      <c r="U138" s="205">
        <f>SUM(I138:T138)</f>
        <v>-16073785</v>
      </c>
      <c r="V138" s="206">
        <v>-47058717</v>
      </c>
      <c r="W138" s="154">
        <v>-3653210</v>
      </c>
      <c r="X138" s="154">
        <v>-3525945</v>
      </c>
      <c r="Y138" s="154">
        <v>-3637559</v>
      </c>
      <c r="Z138" s="154">
        <v>-4247977</v>
      </c>
      <c r="AA138" s="154">
        <v>-3901230</v>
      </c>
      <c r="AB138" s="154">
        <v>-3955808</v>
      </c>
      <c r="AC138" s="154">
        <v>-3909920</v>
      </c>
      <c r="AD138" s="154">
        <v>-3823160</v>
      </c>
      <c r="AE138" s="154">
        <v>-3979507</v>
      </c>
      <c r="AF138" s="154">
        <v>-4500009</v>
      </c>
      <c r="AG138" s="154">
        <v>-4019992</v>
      </c>
      <c r="AH138" s="154">
        <v>-3904400</v>
      </c>
      <c r="AI138" s="256">
        <f>SUM(W138:Z138)</f>
        <v>-15064691</v>
      </c>
      <c r="AJ138" s="173"/>
      <c r="AK138" s="168">
        <f t="shared" si="41"/>
        <v>-31994026</v>
      </c>
    </row>
    <row r="139" spans="1:70" s="168" customFormat="1" ht="12.75" customHeight="1" x14ac:dyDescent="0.2">
      <c r="A139" s="173" t="s">
        <v>190</v>
      </c>
      <c r="H139" s="204"/>
      <c r="I139" s="154">
        <v>-1981687</v>
      </c>
      <c r="J139" s="204">
        <v>-1808900</v>
      </c>
      <c r="K139" s="154">
        <v>-1836340</v>
      </c>
      <c r="L139" s="154">
        <v>-1883349</v>
      </c>
      <c r="M139" s="154">
        <v>0</v>
      </c>
      <c r="N139" s="154">
        <v>0</v>
      </c>
      <c r="O139" s="154">
        <v>0</v>
      </c>
      <c r="P139" s="154">
        <v>0</v>
      </c>
      <c r="Q139" s="154">
        <v>0</v>
      </c>
      <c r="R139" s="154">
        <v>0</v>
      </c>
      <c r="S139" s="154">
        <v>0</v>
      </c>
      <c r="T139" s="154">
        <v>0</v>
      </c>
      <c r="U139" s="205">
        <f>SUM(I139:T139)</f>
        <v>-7510276</v>
      </c>
      <c r="V139" s="206">
        <v>-21131671</v>
      </c>
      <c r="W139" s="154">
        <v>-1680699</v>
      </c>
      <c r="X139" s="154">
        <v>-1555455</v>
      </c>
      <c r="Y139" s="154">
        <v>-1611460</v>
      </c>
      <c r="Z139" s="154">
        <f>-1679129</f>
        <v>-1679129</v>
      </c>
      <c r="AA139" s="154">
        <v>-1805016</v>
      </c>
      <c r="AB139" s="154">
        <v>-1751487</v>
      </c>
      <c r="AC139" s="154">
        <v>-1794778</v>
      </c>
      <c r="AD139" s="154">
        <v>0</v>
      </c>
      <c r="AE139" s="154">
        <v>-1798983</v>
      </c>
      <c r="AF139" s="154">
        <v>-3791327</v>
      </c>
      <c r="AG139" s="154">
        <v>-1839685</v>
      </c>
      <c r="AH139" s="154">
        <v>-1823652</v>
      </c>
      <c r="AI139" s="256">
        <f>SUM(W139:Z139)</f>
        <v>-6526743</v>
      </c>
      <c r="AJ139" s="173"/>
      <c r="AK139" s="168">
        <f t="shared" si="41"/>
        <v>-14604928</v>
      </c>
    </row>
    <row r="140" spans="1:70" s="168" customFormat="1" ht="12.75" customHeight="1" x14ac:dyDescent="0.2">
      <c r="A140" s="785" t="s">
        <v>191</v>
      </c>
      <c r="B140" s="786"/>
      <c r="C140" s="786"/>
      <c r="D140" s="786"/>
      <c r="E140" s="786"/>
      <c r="F140" s="786"/>
      <c r="G140" s="787"/>
      <c r="H140" s="254"/>
      <c r="I140" s="154">
        <f>9081-10145</f>
        <v>-1064</v>
      </c>
      <c r="J140" s="204">
        <f>25330-992</f>
        <v>24338</v>
      </c>
      <c r="K140" s="154">
        <f>3213</f>
        <v>3213</v>
      </c>
      <c r="L140" s="154">
        <f>1142-890</f>
        <v>252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205">
        <f>SUM(I140:T140)</f>
        <v>26739</v>
      </c>
      <c r="V140" s="255">
        <v>41162</v>
      </c>
      <c r="W140" s="154">
        <v>3915</v>
      </c>
      <c r="X140" s="154">
        <v>3642</v>
      </c>
      <c r="Y140" s="154">
        <v>813</v>
      </c>
      <c r="Z140" s="154">
        <v>962</v>
      </c>
      <c r="AA140" s="154">
        <f>1883-39</f>
        <v>1844</v>
      </c>
      <c r="AB140" s="154">
        <f>4506</f>
        <v>4506</v>
      </c>
      <c r="AC140" s="154">
        <f>1505-2000</f>
        <v>-495</v>
      </c>
      <c r="AD140" s="154">
        <v>28524</v>
      </c>
      <c r="AE140" s="154">
        <f>229-26</f>
        <v>203</v>
      </c>
      <c r="AF140" s="154">
        <v>2093</v>
      </c>
      <c r="AG140" s="154">
        <f>851-24000</f>
        <v>-23149</v>
      </c>
      <c r="AH140" s="154">
        <f>22654-450-3900</f>
        <v>18304</v>
      </c>
      <c r="AI140" s="256">
        <f>SUM(W140:Z140)</f>
        <v>9332</v>
      </c>
      <c r="AJ140" s="173"/>
      <c r="AK140" s="168">
        <f t="shared" si="41"/>
        <v>31830</v>
      </c>
    </row>
    <row r="141" spans="1:70" ht="12.75" customHeight="1" x14ac:dyDescent="0.2">
      <c r="A141" s="257" t="s">
        <v>192</v>
      </c>
      <c r="B141" s="228"/>
      <c r="C141" s="228"/>
      <c r="D141" s="228"/>
      <c r="E141" s="228"/>
      <c r="F141" s="228"/>
      <c r="G141" s="230"/>
      <c r="H141" s="258"/>
      <c r="I141" s="258">
        <f>SUM(I135:I140)</f>
        <v>92847270.637869999</v>
      </c>
      <c r="J141" s="281">
        <f t="shared" ref="J141:S141" si="51">SUM(J135:J140)</f>
        <v>106851113.99017997</v>
      </c>
      <c r="K141" s="258">
        <f>SUM(K135:K140)</f>
        <v>233315663.39169002</v>
      </c>
      <c r="L141" s="258">
        <f t="shared" si="51"/>
        <v>86471072.589829981</v>
      </c>
      <c r="M141" s="258">
        <f t="shared" si="51"/>
        <v>0</v>
      </c>
      <c r="N141" s="258">
        <f t="shared" si="51"/>
        <v>0</v>
      </c>
      <c r="O141" s="258">
        <f t="shared" si="51"/>
        <v>0</v>
      </c>
      <c r="P141" s="258">
        <f t="shared" si="51"/>
        <v>0</v>
      </c>
      <c r="Q141" s="258">
        <f t="shared" si="51"/>
        <v>0</v>
      </c>
      <c r="R141" s="258">
        <f t="shared" si="51"/>
        <v>0</v>
      </c>
      <c r="S141" s="258">
        <f t="shared" si="51"/>
        <v>0</v>
      </c>
      <c r="T141" s="258">
        <f>SUM(T135:T140)</f>
        <v>0</v>
      </c>
      <c r="U141" s="54">
        <f>SUM(U135:U140)+2</f>
        <v>519485120.60957003</v>
      </c>
      <c r="V141" s="259">
        <f>SUM(V135:V140)-1</f>
        <v>1565390506.6196861</v>
      </c>
      <c r="W141" s="258">
        <f>SUM(W135:W140)</f>
        <v>85753800.267109975</v>
      </c>
      <c r="X141" s="258">
        <f t="shared" ref="X141:AG141" si="52">SUM(X135:X140)</f>
        <v>96174023.771689966</v>
      </c>
      <c r="Y141" s="258">
        <f t="shared" si="52"/>
        <v>205314614.75179997</v>
      </c>
      <c r="Z141" s="258">
        <f t="shared" si="52"/>
        <v>79590443.526820034</v>
      </c>
      <c r="AA141" s="258">
        <f t="shared" si="52"/>
        <v>123280594.63040601</v>
      </c>
      <c r="AB141" s="258">
        <f t="shared" si="52"/>
        <v>134627955.93053001</v>
      </c>
      <c r="AC141" s="258">
        <f t="shared" si="52"/>
        <v>98747755.427369997</v>
      </c>
      <c r="AD141" s="258">
        <f t="shared" si="52"/>
        <v>109994081.97863005</v>
      </c>
      <c r="AE141" s="258">
        <f t="shared" si="52"/>
        <v>212619039.67759001</v>
      </c>
      <c r="AF141" s="258">
        <f t="shared" si="52"/>
        <v>105095720.96722001</v>
      </c>
      <c r="AG141" s="258">
        <f t="shared" si="52"/>
        <v>151890431.43448997</v>
      </c>
      <c r="AH141" s="258">
        <f>SUM(AH135:AH140)</f>
        <v>162301043.74643999</v>
      </c>
      <c r="AI141" s="258">
        <f>SUM(AI135:AI140)</f>
        <v>466832883.31742013</v>
      </c>
      <c r="AJ141" s="153"/>
      <c r="AK141" s="49">
        <f t="shared" si="41"/>
        <v>1098557623.3022661</v>
      </c>
    </row>
    <row r="142" spans="1:70" s="788" customFormat="1" ht="12.75" customHeight="1" x14ac:dyDescent="0.2">
      <c r="A142" s="775" t="s">
        <v>193</v>
      </c>
      <c r="B142" s="775"/>
      <c r="C142" s="775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5"/>
      <c r="U142" s="775"/>
      <c r="V142" s="775"/>
      <c r="W142" s="775"/>
      <c r="X142" s="775"/>
      <c r="Y142" s="775"/>
      <c r="Z142" s="775"/>
      <c r="AA142" s="775"/>
      <c r="AB142" s="775"/>
      <c r="AC142" s="775"/>
      <c r="AD142" s="775"/>
      <c r="AE142" s="775"/>
      <c r="AF142" s="775"/>
      <c r="AG142" s="775"/>
      <c r="AH142" s="775"/>
      <c r="AI142" s="775"/>
      <c r="AJ142" s="775"/>
      <c r="AK142" s="775"/>
      <c r="AL142" s="775"/>
      <c r="AM142" s="775"/>
      <c r="AN142" s="775"/>
      <c r="AO142" s="775"/>
      <c r="AP142" s="775"/>
      <c r="AQ142" s="775"/>
      <c r="AR142" s="775"/>
      <c r="AS142" s="775"/>
      <c r="AT142" s="775"/>
      <c r="AU142" s="775"/>
      <c r="AV142" s="775"/>
      <c r="AW142" s="775"/>
      <c r="AX142" s="775"/>
      <c r="AY142" s="775"/>
      <c r="AZ142" s="775"/>
      <c r="BA142" s="775"/>
      <c r="BB142" s="775"/>
      <c r="BC142" s="775"/>
      <c r="BD142" s="775"/>
      <c r="BE142" s="775"/>
      <c r="BF142" s="775"/>
      <c r="BG142" s="775"/>
      <c r="BH142" s="775"/>
      <c r="BI142" s="775"/>
      <c r="BJ142" s="775"/>
      <c r="BK142" s="775"/>
      <c r="BL142" s="775"/>
      <c r="BM142" s="775"/>
      <c r="BN142" s="775"/>
      <c r="BO142" s="775"/>
      <c r="BP142" s="775"/>
      <c r="BQ142" s="775"/>
      <c r="BR142" s="775"/>
    </row>
    <row r="143" spans="1:70" s="282" customFormat="1" ht="12.75" customHeight="1" x14ac:dyDescent="0.2">
      <c r="A143" s="775" t="s">
        <v>194</v>
      </c>
      <c r="B143" s="775"/>
      <c r="C143" s="775"/>
      <c r="D143" s="775"/>
      <c r="E143" s="775"/>
      <c r="F143" s="775"/>
      <c r="G143" s="775"/>
      <c r="H143" s="775"/>
      <c r="I143" s="775"/>
      <c r="J143" s="775"/>
      <c r="K143" s="775"/>
      <c r="L143" s="775"/>
      <c r="M143" s="775"/>
      <c r="N143" s="775"/>
      <c r="O143" s="775"/>
      <c r="P143" s="775"/>
      <c r="Q143" s="775"/>
      <c r="R143" s="775"/>
      <c r="S143" s="775"/>
      <c r="T143" s="775"/>
      <c r="U143" s="775"/>
      <c r="V143" s="775"/>
      <c r="W143" s="775"/>
      <c r="X143" s="775"/>
      <c r="Y143" s="775"/>
      <c r="Z143" s="775"/>
      <c r="AA143" s="775"/>
      <c r="AB143" s="775"/>
      <c r="AC143" s="775"/>
      <c r="AD143" s="775"/>
      <c r="AE143" s="775"/>
      <c r="AF143" s="775"/>
      <c r="AG143" s="775"/>
      <c r="AH143" s="775"/>
      <c r="AI143" s="775"/>
      <c r="AJ143" s="147"/>
    </row>
    <row r="144" spans="1:70" ht="12.75" customHeight="1" x14ac:dyDescent="0.2">
      <c r="A144" s="775" t="s">
        <v>195</v>
      </c>
      <c r="B144" s="775"/>
      <c r="C144" s="775"/>
      <c r="D144" s="775"/>
      <c r="E144" s="775"/>
      <c r="F144" s="775"/>
      <c r="G144" s="775"/>
      <c r="H144" s="775"/>
      <c r="I144" s="775"/>
      <c r="J144" s="775"/>
      <c r="K144" s="775"/>
      <c r="L144" s="775"/>
      <c r="M144" s="775"/>
      <c r="N144" s="775"/>
      <c r="O144" s="775"/>
      <c r="P144" s="775"/>
      <c r="Q144" s="775"/>
      <c r="R144" s="775"/>
      <c r="S144" s="775"/>
      <c r="T144" s="775"/>
      <c r="U144" s="775"/>
      <c r="V144" s="775"/>
      <c r="W144" s="775"/>
      <c r="X144" s="775"/>
      <c r="Y144" s="775"/>
      <c r="Z144" s="775"/>
      <c r="AA144" s="775"/>
      <c r="AB144" s="775"/>
      <c r="AC144" s="775"/>
      <c r="AD144" s="775"/>
      <c r="AE144" s="775"/>
      <c r="AF144" s="775"/>
      <c r="AG144" s="775"/>
      <c r="AH144" s="775"/>
      <c r="AI144" s="775"/>
      <c r="AJ144" s="168"/>
    </row>
    <row r="145" spans="1:44" ht="12.75" customHeight="1" x14ac:dyDescent="0.2">
      <c r="A145" s="775" t="s">
        <v>196</v>
      </c>
      <c r="B145" s="775"/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5"/>
      <c r="O145" s="775"/>
      <c r="P145" s="775"/>
      <c r="Q145" s="775"/>
      <c r="R145" s="775"/>
      <c r="S145" s="775"/>
      <c r="T145" s="775"/>
      <c r="U145" s="775"/>
      <c r="V145" s="775"/>
      <c r="W145" s="775"/>
      <c r="X145" s="775"/>
      <c r="Y145" s="775"/>
      <c r="Z145" s="775"/>
      <c r="AA145" s="775"/>
      <c r="AB145" s="775"/>
      <c r="AC145" s="775"/>
      <c r="AD145" s="775"/>
      <c r="AE145" s="775"/>
      <c r="AF145" s="775"/>
      <c r="AG145" s="775"/>
      <c r="AH145" s="775"/>
      <c r="AI145" s="775"/>
    </row>
    <row r="146" spans="1:44" ht="12.75" customHeight="1" x14ac:dyDescent="0.2">
      <c r="A146" s="775" t="s">
        <v>197</v>
      </c>
      <c r="B146" s="775"/>
      <c r="C146" s="775"/>
      <c r="D146" s="775"/>
      <c r="E146" s="775"/>
      <c r="F146" s="775"/>
      <c r="G146" s="775"/>
      <c r="H146" s="775"/>
      <c r="I146" s="775"/>
      <c r="J146" s="775"/>
      <c r="K146" s="775"/>
      <c r="L146" s="775"/>
      <c r="M146" s="775"/>
      <c r="N146" s="775"/>
      <c r="O146" s="775"/>
      <c r="P146" s="775"/>
      <c r="Q146" s="775"/>
      <c r="R146" s="775"/>
      <c r="S146" s="775"/>
      <c r="T146" s="775"/>
      <c r="U146" s="775"/>
      <c r="V146" s="775"/>
      <c r="W146" s="775"/>
      <c r="X146" s="775"/>
      <c r="Y146" s="775"/>
      <c r="Z146" s="775"/>
      <c r="AA146" s="775"/>
      <c r="AB146" s="775"/>
      <c r="AC146" s="775"/>
      <c r="AD146" s="775"/>
      <c r="AE146" s="775"/>
      <c r="AF146" s="775"/>
      <c r="AG146" s="775"/>
      <c r="AH146" s="775"/>
      <c r="AI146" s="775"/>
    </row>
    <row r="147" spans="1:44" ht="12.75" customHeight="1" x14ac:dyDescent="0.2">
      <c r="A147" s="282" t="s">
        <v>198</v>
      </c>
      <c r="C147" s="240"/>
      <c r="D147" s="240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</row>
    <row r="148" spans="1:44" ht="12.75" customHeight="1" x14ac:dyDescent="0.2">
      <c r="A148" s="775" t="s">
        <v>199</v>
      </c>
      <c r="B148" s="775"/>
      <c r="C148" s="775"/>
      <c r="D148" s="775"/>
      <c r="E148" s="775"/>
      <c r="F148" s="775"/>
      <c r="G148" s="775"/>
      <c r="H148" s="775"/>
      <c r="I148" s="775"/>
      <c r="J148" s="775"/>
      <c r="K148" s="775"/>
      <c r="L148" s="775"/>
      <c r="M148" s="775"/>
      <c r="N148" s="775"/>
      <c r="O148" s="775"/>
      <c r="P148" s="775"/>
      <c r="Q148" s="775"/>
      <c r="R148" s="775"/>
      <c r="S148" s="775"/>
      <c r="T148" s="775"/>
      <c r="U148" s="775"/>
      <c r="V148" s="775"/>
      <c r="W148" s="775"/>
      <c r="X148" s="775"/>
      <c r="Y148" s="775"/>
      <c r="Z148" s="775"/>
      <c r="AA148" s="775"/>
      <c r="AB148" s="775"/>
      <c r="AC148" s="775"/>
      <c r="AD148" s="775"/>
      <c r="AE148" s="775"/>
      <c r="AF148" s="775"/>
      <c r="AG148" s="775"/>
      <c r="AH148" s="775"/>
      <c r="AI148" s="775"/>
    </row>
    <row r="149" spans="1:44" ht="12.75" customHeight="1" x14ac:dyDescent="0.2">
      <c r="A149" s="282" t="s">
        <v>200</v>
      </c>
      <c r="B149" s="282"/>
      <c r="C149" s="282"/>
      <c r="D149" s="282"/>
      <c r="E149" s="282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  <c r="AC149" s="282"/>
      <c r="AD149" s="282"/>
      <c r="AE149" s="282"/>
      <c r="AF149" s="282"/>
      <c r="AG149" s="282"/>
      <c r="AH149" s="282"/>
      <c r="AI149" s="282"/>
    </row>
    <row r="150" spans="1:44" ht="12.75" customHeight="1" x14ac:dyDescent="0.2">
      <c r="A150" s="775" t="s">
        <v>201</v>
      </c>
      <c r="B150" s="775"/>
      <c r="C150" s="775"/>
      <c r="D150" s="775"/>
      <c r="E150" s="775"/>
      <c r="F150" s="775"/>
      <c r="G150" s="775"/>
      <c r="H150" s="775"/>
      <c r="I150" s="775"/>
      <c r="J150" s="775"/>
      <c r="K150" s="775"/>
      <c r="L150" s="775"/>
      <c r="M150" s="775"/>
      <c r="N150" s="775"/>
      <c r="O150" s="775"/>
      <c r="P150" s="775"/>
      <c r="Q150" s="775"/>
      <c r="R150" s="775"/>
      <c r="S150" s="775"/>
      <c r="T150" s="775"/>
      <c r="U150" s="775"/>
      <c r="V150" s="775"/>
      <c r="W150" s="775"/>
      <c r="X150" s="775"/>
      <c r="Y150" s="775"/>
      <c r="Z150" s="775"/>
      <c r="AA150" s="775"/>
      <c r="AB150" s="775"/>
      <c r="AC150" s="775"/>
      <c r="AD150" s="775"/>
      <c r="AE150" s="775"/>
      <c r="AF150" s="775"/>
      <c r="AG150" s="775"/>
      <c r="AH150" s="775"/>
      <c r="AI150" s="775"/>
    </row>
    <row r="151" spans="1:44" ht="12.75" customHeight="1" x14ac:dyDescent="0.2">
      <c r="A151" s="282"/>
      <c r="B151" s="282"/>
      <c r="C151" s="282"/>
      <c r="D151" s="282"/>
      <c r="E151" s="283"/>
      <c r="F151" s="282"/>
      <c r="G151" s="282"/>
      <c r="V151" s="147"/>
      <c r="W151" s="282"/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2"/>
    </row>
    <row r="152" spans="1:44" ht="12.75" customHeight="1" x14ac:dyDescent="0.2">
      <c r="A152" s="168"/>
      <c r="B152" s="168"/>
      <c r="C152" s="168"/>
      <c r="E152" s="168"/>
      <c r="V152" s="147"/>
    </row>
    <row r="153" spans="1:44" s="282" customFormat="1" ht="12.6" customHeight="1" x14ac:dyDescent="0.2"/>
    <row r="154" spans="1:44" ht="12.75" customHeight="1" x14ac:dyDescent="0.2">
      <c r="V154" s="147"/>
    </row>
    <row r="155" spans="1:44" s="287" customFormat="1" ht="12.75" customHeight="1" x14ac:dyDescent="0.2">
      <c r="H155" s="288"/>
      <c r="I155" s="288"/>
      <c r="J155" s="288"/>
      <c r="K155" s="288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88"/>
      <c r="X155" s="288"/>
      <c r="Y155" s="288"/>
      <c r="Z155" s="288"/>
      <c r="AA155" s="288"/>
      <c r="AB155" s="288"/>
      <c r="AC155" s="288"/>
      <c r="AD155" s="288"/>
      <c r="AE155" s="288"/>
      <c r="AF155" s="288"/>
      <c r="AG155" s="288"/>
      <c r="AH155" s="288"/>
      <c r="AI155" s="288"/>
    </row>
    <row r="156" spans="1:44" s="287" customFormat="1" ht="12.75" customHeight="1" x14ac:dyDescent="0.2"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288"/>
      <c r="V156" s="164"/>
      <c r="W156" s="164"/>
      <c r="X156" s="164"/>
      <c r="Y156" s="164"/>
      <c r="Z156" s="164"/>
      <c r="AA156" s="164"/>
      <c r="AB156" s="164"/>
      <c r="AC156" s="288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</row>
    <row r="157" spans="1:44" s="287" customFormat="1" ht="12.75" customHeight="1" x14ac:dyDescent="0.2"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</row>
    <row r="158" spans="1:44" s="287" customFormat="1" ht="12.75" customHeight="1" x14ac:dyDescent="0.2">
      <c r="H158" s="288"/>
      <c r="I158" s="288"/>
      <c r="J158" s="288"/>
      <c r="K158" s="2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88"/>
      <c r="X158" s="288"/>
      <c r="Y158" s="288"/>
      <c r="Z158" s="288"/>
      <c r="AA158" s="288"/>
      <c r="AB158" s="288"/>
      <c r="AC158" s="288"/>
      <c r="AD158" s="288"/>
      <c r="AE158" s="288"/>
      <c r="AF158" s="288"/>
      <c r="AG158" s="288"/>
      <c r="AH158" s="288"/>
      <c r="AI158" s="288"/>
    </row>
    <row r="159" spans="1:44" s="287" customFormat="1" ht="12.75" customHeight="1" x14ac:dyDescent="0.2"/>
    <row r="160" spans="1:44" s="287" customFormat="1" ht="12.75" customHeight="1" x14ac:dyDescent="0.2"/>
    <row r="161" s="147" customFormat="1" ht="12.75" customHeight="1" x14ac:dyDescent="0.2"/>
    <row r="162" s="147" customFormat="1" ht="12.75" customHeight="1" x14ac:dyDescent="0.2"/>
    <row r="163" s="147" customFormat="1" ht="12.75" customHeight="1" x14ac:dyDescent="0.2"/>
    <row r="164" s="147" customFormat="1" ht="12.75" customHeight="1" x14ac:dyDescent="0.2"/>
    <row r="165" s="147" customFormat="1" ht="12.75" customHeight="1" x14ac:dyDescent="0.2"/>
    <row r="166" s="147" customFormat="1" ht="12.75" customHeight="1" x14ac:dyDescent="0.2"/>
    <row r="167" s="147" customFormat="1" ht="12.75" customHeight="1" x14ac:dyDescent="0.2"/>
    <row r="168" s="147" customFormat="1" ht="12.75" customHeight="1" x14ac:dyDescent="0.2"/>
    <row r="169" s="147" customFormat="1" ht="12.75" customHeight="1" x14ac:dyDescent="0.2"/>
    <row r="170" s="147" customFormat="1" ht="12.75" customHeight="1" x14ac:dyDescent="0.2"/>
    <row r="171" s="147" customFormat="1" ht="12.75" customHeight="1" x14ac:dyDescent="0.2"/>
    <row r="172" s="147" customFormat="1" ht="12.75" customHeight="1" x14ac:dyDescent="0.2"/>
    <row r="173" s="147" customFormat="1" ht="12.75" customHeight="1" x14ac:dyDescent="0.2"/>
    <row r="174" s="147" customFormat="1" ht="12.75" customHeight="1" x14ac:dyDescent="0.2"/>
    <row r="175" s="147" customFormat="1" ht="12.75" customHeight="1" x14ac:dyDescent="0.2"/>
    <row r="176" s="147" customFormat="1" ht="12.75" customHeight="1" x14ac:dyDescent="0.2"/>
    <row r="177" s="147" customFormat="1" ht="12.75" customHeight="1" x14ac:dyDescent="0.2"/>
    <row r="178" s="147" customFormat="1" ht="12.75" customHeight="1" x14ac:dyDescent="0.2"/>
    <row r="179" s="147" customFormat="1" ht="12.75" customHeight="1" x14ac:dyDescent="0.2"/>
    <row r="180" s="147" customFormat="1" ht="12.75" customHeight="1" x14ac:dyDescent="0.2"/>
    <row r="181" s="147" customFormat="1" ht="12.75" customHeight="1" x14ac:dyDescent="0.2"/>
    <row r="182" s="147" customFormat="1" ht="12.75" customHeight="1" x14ac:dyDescent="0.2"/>
    <row r="183" s="147" customFormat="1" ht="12.75" customHeight="1" x14ac:dyDescent="0.2"/>
    <row r="184" s="147" customFormat="1" ht="12.75" customHeight="1" x14ac:dyDescent="0.2"/>
    <row r="185" s="147" customFormat="1" ht="12.75" customHeight="1" x14ac:dyDescent="0.2"/>
    <row r="186" s="147" customFormat="1" ht="12.75" customHeight="1" x14ac:dyDescent="0.2"/>
    <row r="187" s="147" customFormat="1" ht="12.75" customHeight="1" x14ac:dyDescent="0.2"/>
    <row r="188" s="147" customFormat="1" ht="12.75" customHeight="1" x14ac:dyDescent="0.2"/>
    <row r="189" s="147" customFormat="1" ht="12.75" customHeight="1" x14ac:dyDescent="0.2"/>
    <row r="190" s="147" customFormat="1" ht="12.75" customHeight="1" x14ac:dyDescent="0.2"/>
    <row r="191" s="147" customFormat="1" ht="12.75" customHeight="1" x14ac:dyDescent="0.2"/>
    <row r="192" s="147" customFormat="1" ht="12.75" customHeight="1" x14ac:dyDescent="0.2"/>
    <row r="193" s="147" customFormat="1" ht="12.75" customHeight="1" x14ac:dyDescent="0.2"/>
    <row r="194" s="147" customFormat="1" ht="12.75" customHeight="1" x14ac:dyDescent="0.2"/>
    <row r="195" s="147" customFormat="1" ht="12.75" customHeight="1" x14ac:dyDescent="0.2"/>
    <row r="196" s="147" customFormat="1" ht="12.75" customHeight="1" x14ac:dyDescent="0.2"/>
    <row r="197" s="147" customFormat="1" ht="12.75" customHeight="1" x14ac:dyDescent="0.2"/>
    <row r="198" s="147" customFormat="1" ht="12.75" customHeight="1" x14ac:dyDescent="0.2"/>
    <row r="199" s="147" customFormat="1" ht="12.75" customHeight="1" x14ac:dyDescent="0.2"/>
    <row r="200" s="147" customFormat="1" ht="12.75" customHeight="1" x14ac:dyDescent="0.2"/>
    <row r="201" s="147" customFormat="1" ht="12.75" customHeight="1" x14ac:dyDescent="0.2"/>
    <row r="202" s="147" customFormat="1" ht="12.75" customHeight="1" x14ac:dyDescent="0.2"/>
    <row r="203" s="147" customFormat="1" ht="12.75" customHeight="1" x14ac:dyDescent="0.2"/>
    <row r="204" s="147" customFormat="1" ht="12.75" customHeight="1" x14ac:dyDescent="0.2"/>
    <row r="205" s="147" customFormat="1" ht="12.75" customHeight="1" x14ac:dyDescent="0.2"/>
    <row r="206" s="147" customFormat="1" ht="12.75" customHeight="1" x14ac:dyDescent="0.2"/>
    <row r="207" s="147" customFormat="1" ht="12.75" customHeight="1" x14ac:dyDescent="0.2"/>
    <row r="208" s="147" customFormat="1" ht="12.75" customHeight="1" x14ac:dyDescent="0.2"/>
    <row r="209" s="147" customFormat="1" ht="12.75" customHeight="1" x14ac:dyDescent="0.2"/>
    <row r="210" s="147" customFormat="1" ht="12.75" customHeight="1" x14ac:dyDescent="0.2"/>
    <row r="211" s="147" customFormat="1" ht="12.75" customHeight="1" x14ac:dyDescent="0.2"/>
    <row r="212" s="147" customFormat="1" ht="12.75" customHeight="1" x14ac:dyDescent="0.2"/>
    <row r="213" s="147" customFormat="1" ht="12.75" customHeight="1" x14ac:dyDescent="0.2"/>
    <row r="214" s="147" customFormat="1" ht="12.75" customHeight="1" x14ac:dyDescent="0.2"/>
    <row r="215" s="147" customFormat="1" ht="12.75" customHeight="1" x14ac:dyDescent="0.2"/>
    <row r="216" s="147" customFormat="1" ht="12.75" customHeight="1" x14ac:dyDescent="0.2"/>
    <row r="217" s="147" customFormat="1" ht="12.75" customHeight="1" x14ac:dyDescent="0.2"/>
    <row r="218" s="147" customFormat="1" ht="12.75" customHeight="1" x14ac:dyDescent="0.2"/>
    <row r="219" s="147" customFormat="1" ht="12.75" customHeight="1" x14ac:dyDescent="0.2"/>
    <row r="220" s="147" customFormat="1" ht="12.75" customHeight="1" x14ac:dyDescent="0.2"/>
    <row r="221" s="147" customFormat="1" ht="12.75" customHeight="1" x14ac:dyDescent="0.2"/>
    <row r="222" s="147" customFormat="1" ht="12.75" customHeight="1" x14ac:dyDescent="0.2"/>
    <row r="223" s="147" customFormat="1" ht="12.75" customHeight="1" x14ac:dyDescent="0.2"/>
    <row r="224" s="147" customFormat="1" ht="12.75" customHeight="1" x14ac:dyDescent="0.2"/>
    <row r="225" s="147" customFormat="1" ht="12.75" customHeight="1" x14ac:dyDescent="0.2"/>
    <row r="226" s="147" customFormat="1" ht="12.75" customHeight="1" x14ac:dyDescent="0.2"/>
    <row r="227" s="147" customFormat="1" ht="12.75" customHeight="1" x14ac:dyDescent="0.2"/>
    <row r="228" s="147" customFormat="1" ht="12.75" customHeight="1" x14ac:dyDescent="0.2"/>
    <row r="229" s="147" customFormat="1" ht="12.75" customHeight="1" x14ac:dyDescent="0.2"/>
    <row r="230" s="147" customFormat="1" ht="12.75" customHeight="1" x14ac:dyDescent="0.2"/>
    <row r="231" s="147" customFormat="1" ht="12.75" customHeight="1" x14ac:dyDescent="0.2"/>
    <row r="232" s="147" customFormat="1" ht="12.75" customHeight="1" x14ac:dyDescent="0.2"/>
    <row r="233" s="147" customFormat="1" ht="12.75" customHeight="1" x14ac:dyDescent="0.2"/>
    <row r="234" s="147" customFormat="1" ht="12.75" customHeight="1" x14ac:dyDescent="0.2"/>
    <row r="235" s="147" customFormat="1" ht="12.75" customHeight="1" x14ac:dyDescent="0.2"/>
    <row r="236" s="147" customFormat="1" ht="12.75" customHeight="1" x14ac:dyDescent="0.2"/>
    <row r="237" s="147" customFormat="1" ht="12.75" customHeight="1" x14ac:dyDescent="0.2"/>
    <row r="238" s="147" customFormat="1" ht="12.75" customHeight="1" x14ac:dyDescent="0.2"/>
    <row r="239" s="147" customFormat="1" ht="12.75" customHeight="1" x14ac:dyDescent="0.2"/>
    <row r="240" s="147" customFormat="1" ht="12.75" customHeight="1" x14ac:dyDescent="0.2"/>
    <row r="241" s="147" customFormat="1" ht="12.75" customHeight="1" x14ac:dyDescent="0.2"/>
    <row r="242" s="147" customFormat="1" ht="12.75" customHeight="1" x14ac:dyDescent="0.2"/>
    <row r="243" s="147" customFormat="1" ht="12.75" customHeight="1" x14ac:dyDescent="0.2"/>
    <row r="244" s="147" customFormat="1" ht="12.75" customHeight="1" x14ac:dyDescent="0.2"/>
    <row r="245" s="147" customFormat="1" ht="12.75" customHeight="1" x14ac:dyDescent="0.2"/>
    <row r="246" s="147" customFormat="1" ht="12.75" customHeight="1" x14ac:dyDescent="0.2"/>
    <row r="247" s="147" customFormat="1" ht="12.75" customHeight="1" x14ac:dyDescent="0.2"/>
    <row r="248" s="147" customFormat="1" ht="12.75" customHeight="1" x14ac:dyDescent="0.2"/>
    <row r="249" s="147" customFormat="1" ht="12.75" customHeight="1" x14ac:dyDescent="0.2"/>
    <row r="250" s="147" customFormat="1" ht="12.75" customHeight="1" x14ac:dyDescent="0.2"/>
    <row r="251" s="147" customFormat="1" ht="12.75" customHeight="1" x14ac:dyDescent="0.2"/>
    <row r="252" s="147" customFormat="1" ht="12.75" customHeight="1" x14ac:dyDescent="0.2"/>
    <row r="253" s="147" customFormat="1" ht="12.75" customHeight="1" x14ac:dyDescent="0.2"/>
    <row r="254" s="147" customFormat="1" ht="12.75" customHeight="1" x14ac:dyDescent="0.2"/>
    <row r="255" s="147" customFormat="1" ht="12.75" customHeight="1" x14ac:dyDescent="0.2"/>
    <row r="256" s="147" customFormat="1" ht="12.75" customHeight="1" x14ac:dyDescent="0.2"/>
    <row r="257" s="147" customFormat="1" ht="12.75" customHeight="1" x14ac:dyDescent="0.2"/>
    <row r="258" s="147" customFormat="1" ht="12.75" customHeight="1" x14ac:dyDescent="0.2"/>
    <row r="259" s="147" customFormat="1" ht="12.75" customHeight="1" x14ac:dyDescent="0.2"/>
    <row r="260" s="147" customFormat="1" ht="12.75" customHeight="1" x14ac:dyDescent="0.2"/>
    <row r="261" s="147" customFormat="1" ht="12.75" customHeight="1" x14ac:dyDescent="0.2"/>
    <row r="262" s="147" customFormat="1" ht="12.75" customHeight="1" x14ac:dyDescent="0.2"/>
    <row r="263" s="147" customFormat="1" ht="12.75" customHeight="1" x14ac:dyDescent="0.2"/>
    <row r="264" s="147" customFormat="1" ht="12.75" customHeight="1" x14ac:dyDescent="0.2"/>
    <row r="265" s="147" customFormat="1" ht="12.75" customHeight="1" x14ac:dyDescent="0.2"/>
    <row r="266" s="147" customFormat="1" ht="12.75" customHeight="1" x14ac:dyDescent="0.2"/>
    <row r="267" s="147" customFormat="1" ht="12.75" customHeight="1" x14ac:dyDescent="0.2"/>
    <row r="268" s="147" customFormat="1" ht="12.75" customHeight="1" x14ac:dyDescent="0.2"/>
    <row r="269" s="147" customFormat="1" ht="12.75" customHeight="1" x14ac:dyDescent="0.2"/>
    <row r="270" s="147" customFormat="1" ht="12.75" customHeight="1" x14ac:dyDescent="0.2"/>
    <row r="271" s="147" customFormat="1" ht="12.75" customHeight="1" x14ac:dyDescent="0.2"/>
    <row r="272" s="147" customFormat="1" ht="12.75" customHeight="1" x14ac:dyDescent="0.2"/>
    <row r="273" s="147" customFormat="1" ht="12.75" customHeight="1" x14ac:dyDescent="0.2"/>
    <row r="274" s="147" customFormat="1" ht="12.75" customHeight="1" x14ac:dyDescent="0.2"/>
    <row r="275" s="147" customFormat="1" ht="12.75" customHeight="1" x14ac:dyDescent="0.2"/>
    <row r="276" s="147" customFormat="1" ht="12.75" customHeight="1" x14ac:dyDescent="0.2"/>
    <row r="277" s="147" customFormat="1" ht="12.75" customHeight="1" x14ac:dyDescent="0.2"/>
    <row r="278" s="147" customFormat="1" ht="12.75" customHeight="1" x14ac:dyDescent="0.2"/>
    <row r="279" s="147" customFormat="1" ht="12.75" customHeight="1" x14ac:dyDescent="0.2"/>
    <row r="280" s="147" customFormat="1" ht="12.75" customHeight="1" x14ac:dyDescent="0.2"/>
    <row r="281" s="147" customFormat="1" ht="12.75" customHeight="1" x14ac:dyDescent="0.2"/>
    <row r="282" s="147" customFormat="1" ht="12.75" customHeight="1" x14ac:dyDescent="0.2"/>
    <row r="283" s="147" customFormat="1" ht="12.75" customHeight="1" x14ac:dyDescent="0.2"/>
    <row r="284" s="147" customFormat="1" ht="12.75" customHeight="1" x14ac:dyDescent="0.2"/>
    <row r="285" s="147" customFormat="1" ht="12.75" customHeight="1" x14ac:dyDescent="0.2"/>
    <row r="286" s="147" customFormat="1" ht="12.75" customHeight="1" x14ac:dyDescent="0.2"/>
    <row r="287" s="147" customFormat="1" ht="12.75" customHeight="1" x14ac:dyDescent="0.2"/>
    <row r="288" s="147" customFormat="1" ht="12.75" customHeight="1" x14ac:dyDescent="0.2"/>
    <row r="289" s="147" customFormat="1" ht="12.75" customHeight="1" x14ac:dyDescent="0.2"/>
    <row r="290" s="147" customFormat="1" ht="12.75" customHeight="1" x14ac:dyDescent="0.2"/>
    <row r="291" s="147" customFormat="1" ht="12.75" customHeight="1" x14ac:dyDescent="0.2"/>
    <row r="292" s="147" customFormat="1" ht="12.75" customHeight="1" x14ac:dyDescent="0.2"/>
    <row r="293" s="147" customFormat="1" ht="12.75" customHeight="1" x14ac:dyDescent="0.2"/>
    <row r="294" s="147" customFormat="1" ht="12.75" customHeight="1" x14ac:dyDescent="0.2"/>
    <row r="295" s="147" customFormat="1" ht="12.75" customHeight="1" x14ac:dyDescent="0.2"/>
    <row r="296" s="147" customFormat="1" ht="12.75" customHeight="1" x14ac:dyDescent="0.2"/>
    <row r="297" s="147" customFormat="1" ht="12.75" customHeight="1" x14ac:dyDescent="0.2"/>
    <row r="298" s="147" customFormat="1" ht="12.75" customHeight="1" x14ac:dyDescent="0.2"/>
    <row r="299" s="147" customFormat="1" ht="12.75" customHeight="1" x14ac:dyDescent="0.2"/>
    <row r="300" s="147" customFormat="1" ht="12.75" customHeight="1" x14ac:dyDescent="0.2"/>
    <row r="301" s="147" customFormat="1" ht="12.75" customHeight="1" x14ac:dyDescent="0.2"/>
    <row r="302" s="147" customFormat="1" ht="12.75" customHeight="1" x14ac:dyDescent="0.2"/>
    <row r="303" s="147" customFormat="1" ht="12.75" customHeight="1" x14ac:dyDescent="0.2"/>
    <row r="304" s="147" customFormat="1" ht="12.75" customHeight="1" x14ac:dyDescent="0.2"/>
    <row r="305" s="147" customFormat="1" ht="12.75" customHeight="1" x14ac:dyDescent="0.2"/>
    <row r="306" s="147" customFormat="1" ht="12.75" customHeight="1" x14ac:dyDescent="0.2"/>
    <row r="307" s="147" customFormat="1" ht="12.75" customHeight="1" x14ac:dyDescent="0.2"/>
    <row r="308" s="147" customFormat="1" ht="12.75" customHeight="1" x14ac:dyDescent="0.2"/>
    <row r="309" s="147" customFormat="1" ht="12.75" customHeight="1" x14ac:dyDescent="0.2"/>
    <row r="310" s="147" customFormat="1" ht="12.75" customHeight="1" x14ac:dyDescent="0.2"/>
    <row r="311" s="147" customFormat="1" ht="12.75" customHeight="1" x14ac:dyDescent="0.2"/>
    <row r="312" s="147" customFormat="1" ht="12.75" customHeight="1" x14ac:dyDescent="0.2"/>
    <row r="313" s="147" customFormat="1" ht="12.75" customHeight="1" x14ac:dyDescent="0.2"/>
    <row r="314" s="147" customFormat="1" ht="12.75" customHeight="1" x14ac:dyDescent="0.2"/>
    <row r="315" s="147" customFormat="1" ht="12.75" customHeight="1" x14ac:dyDescent="0.2"/>
    <row r="316" s="147" customFormat="1" ht="12.75" customHeight="1" x14ac:dyDescent="0.2"/>
    <row r="317" s="147" customFormat="1" ht="12.75" customHeight="1" x14ac:dyDescent="0.2"/>
    <row r="318" s="147" customFormat="1" ht="12.75" customHeight="1" x14ac:dyDescent="0.2"/>
    <row r="319" s="147" customFormat="1" ht="12.75" customHeight="1" x14ac:dyDescent="0.2"/>
    <row r="320" s="147" customFormat="1" ht="12.75" customHeight="1" x14ac:dyDescent="0.2"/>
    <row r="321" s="147" customFormat="1" ht="12.75" customHeight="1" x14ac:dyDescent="0.2"/>
    <row r="322" s="147" customFormat="1" ht="12.75" customHeight="1" x14ac:dyDescent="0.2"/>
    <row r="323" s="147" customFormat="1" ht="12.75" customHeight="1" x14ac:dyDescent="0.2"/>
    <row r="324" s="147" customFormat="1" ht="12.75" customHeight="1" x14ac:dyDescent="0.2"/>
    <row r="325" s="147" customFormat="1" ht="12.75" customHeight="1" x14ac:dyDescent="0.2"/>
    <row r="326" s="147" customFormat="1" ht="12.75" customHeight="1" x14ac:dyDescent="0.2"/>
    <row r="327" s="147" customFormat="1" ht="12.75" customHeight="1" x14ac:dyDescent="0.2"/>
    <row r="328" s="147" customFormat="1" ht="12.75" customHeight="1" x14ac:dyDescent="0.2"/>
    <row r="329" s="147" customFormat="1" ht="12.75" customHeight="1" x14ac:dyDescent="0.2"/>
    <row r="330" s="147" customFormat="1" ht="12.75" customHeight="1" x14ac:dyDescent="0.2"/>
    <row r="331" s="147" customFormat="1" ht="12.75" customHeight="1" x14ac:dyDescent="0.2"/>
    <row r="332" s="147" customFormat="1" ht="12.75" customHeight="1" x14ac:dyDescent="0.2"/>
    <row r="333" s="147" customFormat="1" ht="12.75" customHeight="1" x14ac:dyDescent="0.2"/>
    <row r="334" s="147" customFormat="1" ht="12.75" customHeight="1" x14ac:dyDescent="0.2"/>
    <row r="335" s="147" customFormat="1" ht="12.75" customHeight="1" x14ac:dyDescent="0.2"/>
    <row r="336" s="147" customFormat="1" ht="12.75" customHeight="1" x14ac:dyDescent="0.2"/>
    <row r="337" s="147" customFormat="1" ht="12.75" customHeight="1" x14ac:dyDescent="0.2"/>
    <row r="338" s="147" customFormat="1" ht="12.75" customHeight="1" x14ac:dyDescent="0.2"/>
    <row r="339" s="147" customFormat="1" ht="12.75" customHeight="1" x14ac:dyDescent="0.2"/>
    <row r="340" s="147" customFormat="1" ht="12.75" customHeight="1" x14ac:dyDescent="0.2"/>
    <row r="341" s="147" customFormat="1" ht="12.75" customHeight="1" x14ac:dyDescent="0.2"/>
    <row r="342" s="147" customFormat="1" ht="12.75" customHeight="1" x14ac:dyDescent="0.2"/>
    <row r="343" s="147" customFormat="1" ht="12.75" customHeight="1" x14ac:dyDescent="0.2"/>
    <row r="344" s="147" customFormat="1" ht="12.75" customHeight="1" x14ac:dyDescent="0.2"/>
    <row r="345" s="147" customFormat="1" ht="12.75" customHeight="1" x14ac:dyDescent="0.2"/>
    <row r="346" s="147" customFormat="1" ht="12.75" customHeight="1" x14ac:dyDescent="0.2"/>
    <row r="347" s="147" customFormat="1" ht="12.75" customHeight="1" x14ac:dyDescent="0.2"/>
    <row r="348" s="147" customFormat="1" ht="12.75" customHeight="1" x14ac:dyDescent="0.2"/>
    <row r="349" s="147" customFormat="1" ht="12.75" customHeight="1" x14ac:dyDescent="0.2"/>
    <row r="350" s="147" customFormat="1" ht="12.75" customHeight="1" x14ac:dyDescent="0.2"/>
    <row r="351" s="147" customFormat="1" ht="12.75" customHeight="1" x14ac:dyDescent="0.2"/>
    <row r="352" s="147" customFormat="1" ht="12.75" customHeight="1" x14ac:dyDescent="0.2"/>
    <row r="353" s="147" customFormat="1" ht="12.75" customHeight="1" x14ac:dyDescent="0.2"/>
    <row r="354" s="147" customFormat="1" ht="12.75" customHeight="1" x14ac:dyDescent="0.2"/>
    <row r="355" s="147" customFormat="1" ht="12.75" customHeight="1" x14ac:dyDescent="0.2"/>
    <row r="356" s="147" customFormat="1" ht="12.75" customHeight="1" x14ac:dyDescent="0.2"/>
    <row r="357" s="147" customFormat="1" ht="12.75" customHeight="1" x14ac:dyDescent="0.2"/>
    <row r="358" s="147" customFormat="1" ht="12.75" customHeight="1" x14ac:dyDescent="0.2"/>
    <row r="359" s="147" customFormat="1" ht="12.75" customHeight="1" x14ac:dyDescent="0.2"/>
    <row r="360" s="147" customFormat="1" ht="12.75" customHeight="1" x14ac:dyDescent="0.2"/>
    <row r="361" s="147" customFormat="1" ht="12.75" customHeight="1" x14ac:dyDescent="0.2"/>
    <row r="362" s="147" customFormat="1" ht="12.75" customHeight="1" x14ac:dyDescent="0.2"/>
    <row r="363" s="147" customFormat="1" ht="12.75" customHeight="1" x14ac:dyDescent="0.2"/>
    <row r="364" s="147" customFormat="1" ht="12.75" customHeight="1" x14ac:dyDescent="0.2"/>
    <row r="365" s="147" customFormat="1" ht="12.75" customHeight="1" x14ac:dyDescent="0.2"/>
    <row r="366" s="147" customFormat="1" ht="12.75" customHeight="1" x14ac:dyDescent="0.2"/>
    <row r="367" s="147" customFormat="1" ht="12.75" customHeight="1" x14ac:dyDescent="0.2"/>
    <row r="368" s="147" customFormat="1" ht="12.75" customHeight="1" x14ac:dyDescent="0.2"/>
    <row r="369" s="147" customFormat="1" ht="12.75" customHeight="1" x14ac:dyDescent="0.2"/>
    <row r="370" s="147" customFormat="1" ht="12.75" customHeight="1" x14ac:dyDescent="0.2"/>
    <row r="371" s="147" customFormat="1" ht="12.75" customHeight="1" x14ac:dyDescent="0.2"/>
    <row r="372" s="147" customFormat="1" ht="12.75" customHeight="1" x14ac:dyDescent="0.2"/>
    <row r="373" s="147" customFormat="1" ht="12.75" customHeight="1" x14ac:dyDescent="0.2"/>
    <row r="374" s="147" customFormat="1" ht="12.75" customHeight="1" x14ac:dyDescent="0.2"/>
    <row r="375" s="147" customFormat="1" ht="12.75" customHeight="1" x14ac:dyDescent="0.2"/>
    <row r="376" s="147" customFormat="1" ht="12.75" customHeight="1" x14ac:dyDescent="0.2"/>
    <row r="377" s="147" customFormat="1" ht="12.75" customHeight="1" x14ac:dyDescent="0.2"/>
    <row r="378" s="147" customFormat="1" ht="12.75" customHeight="1" x14ac:dyDescent="0.2"/>
    <row r="379" s="147" customFormat="1" ht="12.75" customHeight="1" x14ac:dyDescent="0.2"/>
    <row r="380" s="147" customFormat="1" ht="12.75" customHeight="1" x14ac:dyDescent="0.2"/>
    <row r="381" s="147" customFormat="1" ht="12.75" customHeight="1" x14ac:dyDescent="0.2"/>
    <row r="382" s="147" customFormat="1" ht="12.75" customHeight="1" x14ac:dyDescent="0.2"/>
    <row r="383" s="147" customFormat="1" ht="12.75" customHeight="1" x14ac:dyDescent="0.2"/>
    <row r="384" s="147" customFormat="1" ht="12.75" customHeight="1" x14ac:dyDescent="0.2"/>
    <row r="385" s="147" customFormat="1" ht="12.75" customHeight="1" x14ac:dyDescent="0.2"/>
    <row r="386" s="147" customFormat="1" ht="12.75" customHeight="1" x14ac:dyDescent="0.2"/>
    <row r="387" s="147" customFormat="1" ht="12.75" customHeight="1" x14ac:dyDescent="0.2"/>
    <row r="388" s="147" customFormat="1" ht="12.75" customHeight="1" x14ac:dyDescent="0.2"/>
    <row r="389" s="147" customFormat="1" ht="12.75" customHeight="1" x14ac:dyDescent="0.2"/>
    <row r="390" s="147" customFormat="1" ht="12.75" customHeight="1" x14ac:dyDescent="0.2"/>
    <row r="391" s="147" customFormat="1" ht="12.75" customHeight="1" x14ac:dyDescent="0.2"/>
    <row r="392" s="147" customFormat="1" ht="12.75" customHeight="1" x14ac:dyDescent="0.2"/>
    <row r="393" s="147" customFormat="1" ht="12.75" customHeight="1" x14ac:dyDescent="0.2"/>
    <row r="394" s="147" customFormat="1" ht="12.75" customHeight="1" x14ac:dyDescent="0.2"/>
    <row r="395" s="147" customFormat="1" ht="12.75" customHeight="1" x14ac:dyDescent="0.2"/>
    <row r="396" s="147" customFormat="1" ht="12.75" customHeight="1" x14ac:dyDescent="0.2"/>
    <row r="397" s="147" customFormat="1" ht="12.75" customHeight="1" x14ac:dyDescent="0.2"/>
    <row r="398" s="147" customFormat="1" ht="12.75" customHeight="1" x14ac:dyDescent="0.2"/>
    <row r="399" s="147" customFormat="1" ht="12.75" customHeight="1" x14ac:dyDescent="0.2"/>
    <row r="400" s="147" customFormat="1" ht="12.75" customHeight="1" x14ac:dyDescent="0.2"/>
    <row r="401" s="147" customFormat="1" ht="12.75" customHeight="1" x14ac:dyDescent="0.2"/>
    <row r="402" s="147" customFormat="1" ht="12.75" customHeight="1" x14ac:dyDescent="0.2"/>
    <row r="403" s="147" customFormat="1" ht="12.75" customHeight="1" x14ac:dyDescent="0.2"/>
    <row r="404" s="147" customFormat="1" ht="12.75" customHeight="1" x14ac:dyDescent="0.2"/>
    <row r="405" s="147" customFormat="1" ht="12.75" customHeight="1" x14ac:dyDescent="0.2"/>
    <row r="406" s="147" customFormat="1" ht="12.75" customHeight="1" x14ac:dyDescent="0.2"/>
    <row r="407" s="147" customFormat="1" ht="12.75" customHeight="1" x14ac:dyDescent="0.2"/>
    <row r="408" s="147" customFormat="1" ht="12.75" customHeight="1" x14ac:dyDescent="0.2"/>
    <row r="409" s="147" customFormat="1" ht="12.75" customHeight="1" x14ac:dyDescent="0.2"/>
    <row r="410" s="147" customFormat="1" ht="12.75" customHeight="1" x14ac:dyDescent="0.2"/>
    <row r="411" s="147" customFormat="1" ht="12.75" customHeight="1" x14ac:dyDescent="0.2"/>
    <row r="412" s="147" customFormat="1" ht="12.75" customHeight="1" x14ac:dyDescent="0.2"/>
    <row r="413" s="147" customFormat="1" ht="12.75" customHeight="1" x14ac:dyDescent="0.2"/>
    <row r="414" s="147" customFormat="1" ht="12.75" customHeight="1" x14ac:dyDescent="0.2"/>
    <row r="415" s="147" customFormat="1" ht="12.75" customHeight="1" x14ac:dyDescent="0.2"/>
    <row r="416" s="147" customFormat="1" ht="12.75" customHeight="1" x14ac:dyDescent="0.2"/>
    <row r="417" s="147" customFormat="1" ht="12.75" customHeight="1" x14ac:dyDescent="0.2"/>
    <row r="418" s="147" customFormat="1" ht="12.75" customHeight="1" x14ac:dyDescent="0.2"/>
    <row r="419" s="147" customFormat="1" ht="12.75" customHeight="1" x14ac:dyDescent="0.2"/>
    <row r="420" s="147" customFormat="1" ht="12.75" customHeight="1" x14ac:dyDescent="0.2"/>
    <row r="421" s="147" customFormat="1" ht="12.75" customHeight="1" x14ac:dyDescent="0.2"/>
    <row r="422" s="147" customFormat="1" ht="12.75" customHeight="1" x14ac:dyDescent="0.2"/>
    <row r="423" s="147" customFormat="1" ht="12.75" customHeight="1" x14ac:dyDescent="0.2"/>
    <row r="424" s="147" customFormat="1" ht="12.75" customHeight="1" x14ac:dyDescent="0.2"/>
    <row r="425" s="147" customFormat="1" ht="12.75" customHeight="1" x14ac:dyDescent="0.2"/>
    <row r="426" s="147" customFormat="1" ht="12.75" customHeight="1" x14ac:dyDescent="0.2"/>
    <row r="427" s="147" customFormat="1" ht="12.75" customHeight="1" x14ac:dyDescent="0.2"/>
    <row r="428" s="147" customFormat="1" ht="12.75" customHeight="1" x14ac:dyDescent="0.2"/>
    <row r="429" s="147" customFormat="1" ht="12.75" customHeight="1" x14ac:dyDescent="0.2"/>
    <row r="430" s="147" customFormat="1" ht="12.75" customHeight="1" x14ac:dyDescent="0.2"/>
    <row r="431" s="147" customFormat="1" ht="12.75" customHeight="1" x14ac:dyDescent="0.2"/>
    <row r="432" s="147" customFormat="1" ht="12.75" customHeight="1" x14ac:dyDescent="0.2"/>
    <row r="433" s="147" customFormat="1" ht="12.75" customHeight="1" x14ac:dyDescent="0.2"/>
    <row r="434" s="147" customFormat="1" ht="12.75" customHeight="1" x14ac:dyDescent="0.2"/>
    <row r="435" s="147" customFormat="1" ht="12.75" customHeight="1" x14ac:dyDescent="0.2"/>
    <row r="436" s="147" customFormat="1" ht="12.75" customHeight="1" x14ac:dyDescent="0.2"/>
    <row r="437" s="147" customFormat="1" ht="12.75" customHeight="1" x14ac:dyDescent="0.2"/>
    <row r="438" s="147" customFormat="1" ht="12.75" customHeight="1" x14ac:dyDescent="0.2"/>
    <row r="439" s="147" customFormat="1" ht="12.75" customHeight="1" x14ac:dyDescent="0.2"/>
    <row r="440" s="147" customFormat="1" ht="12.75" customHeight="1" x14ac:dyDescent="0.2"/>
    <row r="441" s="147" customFormat="1" ht="12.75" customHeight="1" x14ac:dyDescent="0.2"/>
    <row r="442" s="147" customFormat="1" ht="12.75" customHeight="1" x14ac:dyDescent="0.2"/>
    <row r="443" s="147" customFormat="1" ht="12.75" customHeight="1" x14ac:dyDescent="0.2"/>
    <row r="444" s="147" customFormat="1" ht="12.75" customHeight="1" x14ac:dyDescent="0.2"/>
    <row r="445" s="147" customFormat="1" ht="12.75" customHeight="1" x14ac:dyDescent="0.2"/>
    <row r="446" s="147" customFormat="1" ht="12.75" customHeight="1" x14ac:dyDescent="0.2"/>
    <row r="447" s="147" customFormat="1" ht="12.75" customHeight="1" x14ac:dyDescent="0.2"/>
    <row r="448" s="147" customFormat="1" ht="12.75" customHeight="1" x14ac:dyDescent="0.2"/>
    <row r="449" s="147" customFormat="1" ht="12.75" customHeight="1" x14ac:dyDescent="0.2"/>
    <row r="450" s="147" customFormat="1" ht="12.75" customHeight="1" x14ac:dyDescent="0.2"/>
    <row r="451" s="147" customFormat="1" ht="12.75" customHeight="1" x14ac:dyDescent="0.2"/>
    <row r="452" s="147" customFormat="1" ht="12.75" customHeight="1" x14ac:dyDescent="0.2"/>
    <row r="453" s="147" customFormat="1" ht="12.75" customHeight="1" x14ac:dyDescent="0.2"/>
    <row r="454" s="147" customFormat="1" ht="12.75" customHeight="1" x14ac:dyDescent="0.2"/>
    <row r="455" s="147" customFormat="1" ht="12.75" customHeight="1" x14ac:dyDescent="0.2"/>
    <row r="456" s="147" customFormat="1" ht="12.75" customHeight="1" x14ac:dyDescent="0.2"/>
    <row r="457" s="147" customFormat="1" ht="12.75" customHeight="1" x14ac:dyDescent="0.2"/>
    <row r="458" s="147" customFormat="1" ht="12.75" customHeight="1" x14ac:dyDescent="0.2"/>
    <row r="459" s="147" customFormat="1" ht="12.75" customHeight="1" x14ac:dyDescent="0.2"/>
    <row r="460" s="147" customFormat="1" ht="12.75" customHeight="1" x14ac:dyDescent="0.2"/>
    <row r="461" s="147" customFormat="1" ht="12.75" customHeight="1" x14ac:dyDescent="0.2"/>
    <row r="462" s="147" customFormat="1" ht="12.75" customHeight="1" x14ac:dyDescent="0.2"/>
    <row r="463" s="147" customFormat="1" ht="12.75" customHeight="1" x14ac:dyDescent="0.2"/>
    <row r="464" s="147" customFormat="1" ht="12.75" customHeight="1" x14ac:dyDescent="0.2"/>
    <row r="465" s="147" customFormat="1" ht="12.75" customHeight="1" x14ac:dyDescent="0.2"/>
    <row r="466" s="147" customFormat="1" ht="12.75" customHeight="1" x14ac:dyDescent="0.2"/>
    <row r="467" s="147" customFormat="1" ht="12.75" customHeight="1" x14ac:dyDescent="0.2"/>
    <row r="468" s="147" customFormat="1" ht="12.75" customHeight="1" x14ac:dyDescent="0.2"/>
    <row r="469" s="147" customFormat="1" ht="12.75" customHeight="1" x14ac:dyDescent="0.2"/>
    <row r="470" s="147" customFormat="1" ht="12.75" customHeight="1" x14ac:dyDescent="0.2"/>
    <row r="471" s="147" customFormat="1" ht="12.75" customHeight="1" x14ac:dyDescent="0.2"/>
    <row r="472" s="147" customFormat="1" ht="12.75" customHeight="1" x14ac:dyDescent="0.2"/>
    <row r="473" s="147" customFormat="1" ht="12.75" customHeight="1" x14ac:dyDescent="0.2"/>
    <row r="474" s="147" customFormat="1" ht="12.75" customHeight="1" x14ac:dyDescent="0.2"/>
    <row r="475" s="147" customFormat="1" ht="12.75" customHeight="1" x14ac:dyDescent="0.2"/>
    <row r="476" s="147" customFormat="1" ht="12.75" customHeight="1" x14ac:dyDescent="0.2"/>
    <row r="477" s="147" customFormat="1" ht="12.75" customHeight="1" x14ac:dyDescent="0.2"/>
    <row r="478" s="147" customFormat="1" ht="12.75" customHeight="1" x14ac:dyDescent="0.2"/>
    <row r="479" s="147" customFormat="1" ht="12.75" customHeight="1" x14ac:dyDescent="0.2"/>
    <row r="480" s="147" customFormat="1" ht="12.75" customHeight="1" x14ac:dyDescent="0.2"/>
    <row r="481" s="147" customFormat="1" ht="12.75" customHeight="1" x14ac:dyDescent="0.2"/>
    <row r="482" s="147" customFormat="1" ht="12.75" customHeight="1" x14ac:dyDescent="0.2"/>
    <row r="483" s="147" customFormat="1" ht="12.75" customHeight="1" x14ac:dyDescent="0.2"/>
    <row r="484" s="147" customFormat="1" ht="12.75" customHeight="1" x14ac:dyDescent="0.2"/>
    <row r="485" s="147" customFormat="1" ht="12.75" customHeight="1" x14ac:dyDescent="0.2"/>
    <row r="486" s="147" customFormat="1" ht="12.75" customHeight="1" x14ac:dyDescent="0.2"/>
    <row r="487" s="147" customFormat="1" ht="12.75" customHeight="1" x14ac:dyDescent="0.2"/>
    <row r="488" s="147" customFormat="1" ht="12.75" customHeight="1" x14ac:dyDescent="0.2"/>
    <row r="489" s="147" customFormat="1" ht="12.75" customHeight="1" x14ac:dyDescent="0.2"/>
    <row r="490" s="147" customFormat="1" ht="12.75" customHeight="1" x14ac:dyDescent="0.2"/>
    <row r="491" s="147" customFormat="1" ht="12.75" customHeight="1" x14ac:dyDescent="0.2"/>
    <row r="492" s="147" customFormat="1" ht="12.75" customHeight="1" x14ac:dyDescent="0.2"/>
    <row r="493" s="147" customFormat="1" ht="12.75" customHeight="1" x14ac:dyDescent="0.2"/>
    <row r="494" s="147" customFormat="1" ht="12.75" customHeight="1" x14ac:dyDescent="0.2"/>
    <row r="495" s="147" customFormat="1" ht="12.75" customHeight="1" x14ac:dyDescent="0.2"/>
    <row r="496" s="147" customFormat="1" ht="12.75" customHeight="1" x14ac:dyDescent="0.2"/>
    <row r="497" s="147" customFormat="1" ht="12.75" customHeight="1" x14ac:dyDescent="0.2"/>
    <row r="498" s="147" customFormat="1" ht="12.75" customHeight="1" x14ac:dyDescent="0.2"/>
    <row r="499" s="147" customFormat="1" ht="12.75" customHeight="1" x14ac:dyDescent="0.2"/>
    <row r="500" s="147" customFormat="1" ht="12.75" customHeight="1" x14ac:dyDescent="0.2"/>
    <row r="501" s="147" customFormat="1" ht="12.75" customHeight="1" x14ac:dyDescent="0.2"/>
    <row r="502" s="147" customFormat="1" ht="12.75" customHeight="1" x14ac:dyDescent="0.2"/>
    <row r="503" s="147" customFormat="1" ht="12.75" customHeight="1" x14ac:dyDescent="0.2"/>
    <row r="504" s="147" customFormat="1" ht="12.75" customHeight="1" x14ac:dyDescent="0.2"/>
    <row r="505" s="147" customFormat="1" ht="12.75" customHeight="1" x14ac:dyDescent="0.2"/>
    <row r="506" s="147" customFormat="1" ht="12.75" customHeight="1" x14ac:dyDescent="0.2"/>
    <row r="507" s="147" customFormat="1" ht="12.75" customHeight="1" x14ac:dyDescent="0.2"/>
    <row r="508" s="147" customFormat="1" ht="12.75" customHeight="1" x14ac:dyDescent="0.2"/>
    <row r="509" s="147" customFormat="1" ht="12.75" customHeight="1" x14ac:dyDescent="0.2"/>
    <row r="510" s="147" customFormat="1" ht="12.75" customHeight="1" x14ac:dyDescent="0.2"/>
    <row r="511" s="147" customFormat="1" ht="12.75" customHeight="1" x14ac:dyDescent="0.2"/>
    <row r="512" s="147" customFormat="1" ht="12.75" customHeight="1" x14ac:dyDescent="0.2"/>
    <row r="513" s="147" customFormat="1" ht="12.75" customHeight="1" x14ac:dyDescent="0.2"/>
    <row r="514" s="147" customFormat="1" ht="12.75" customHeight="1" x14ac:dyDescent="0.2"/>
    <row r="515" s="147" customFormat="1" ht="12.75" customHeight="1" x14ac:dyDescent="0.2"/>
    <row r="516" s="147" customFormat="1" ht="12.75" customHeight="1" x14ac:dyDescent="0.2"/>
    <row r="517" s="147" customFormat="1" ht="12.75" customHeight="1" x14ac:dyDescent="0.2"/>
    <row r="518" s="147" customFormat="1" ht="12.75" customHeight="1" x14ac:dyDescent="0.2"/>
    <row r="519" s="147" customFormat="1" ht="12.75" customHeight="1" x14ac:dyDescent="0.2"/>
    <row r="520" s="147" customFormat="1" ht="12.75" customHeight="1" x14ac:dyDescent="0.2"/>
    <row r="521" s="147" customFormat="1" ht="12.75" customHeight="1" x14ac:dyDescent="0.2"/>
    <row r="522" s="147" customFormat="1" ht="12.75" customHeight="1" x14ac:dyDescent="0.2"/>
    <row r="523" s="147" customFormat="1" ht="12.75" customHeight="1" x14ac:dyDescent="0.2"/>
    <row r="524" s="147" customFormat="1" ht="12.75" customHeight="1" x14ac:dyDescent="0.2"/>
    <row r="525" s="147" customFormat="1" ht="12.75" customHeight="1" x14ac:dyDescent="0.2"/>
    <row r="526" s="147" customFormat="1" ht="12.75" customHeight="1" x14ac:dyDescent="0.2"/>
    <row r="527" s="147" customFormat="1" ht="12.75" customHeight="1" x14ac:dyDescent="0.2"/>
    <row r="528" s="147" customFormat="1" ht="12.75" customHeight="1" x14ac:dyDescent="0.2"/>
    <row r="529" s="147" customFormat="1" ht="12.75" customHeight="1" x14ac:dyDescent="0.2"/>
    <row r="530" s="147" customFormat="1" ht="12.75" customHeight="1" x14ac:dyDescent="0.2"/>
    <row r="531" s="147" customFormat="1" ht="12.75" customHeight="1" x14ac:dyDescent="0.2"/>
    <row r="532" s="147" customFormat="1" ht="12.75" customHeight="1" x14ac:dyDescent="0.2"/>
    <row r="533" s="147" customFormat="1" ht="12.75" customHeight="1" x14ac:dyDescent="0.2"/>
    <row r="534" s="147" customFormat="1" ht="12.75" customHeight="1" x14ac:dyDescent="0.2"/>
    <row r="535" s="147" customFormat="1" ht="12.75" customHeight="1" x14ac:dyDescent="0.2"/>
    <row r="536" s="147" customFormat="1" ht="12.75" customHeight="1" x14ac:dyDescent="0.2"/>
    <row r="537" s="147" customFormat="1" ht="12.75" customHeight="1" x14ac:dyDescent="0.2"/>
    <row r="538" s="147" customFormat="1" ht="12.75" customHeight="1" x14ac:dyDescent="0.2"/>
    <row r="539" s="147" customFormat="1" ht="12.75" customHeight="1" x14ac:dyDescent="0.2"/>
    <row r="540" s="147" customFormat="1" ht="12.75" customHeight="1" x14ac:dyDescent="0.2"/>
    <row r="541" s="147" customFormat="1" ht="12.75" customHeight="1" x14ac:dyDescent="0.2"/>
    <row r="542" s="147" customFormat="1" ht="12.75" customHeight="1" x14ac:dyDescent="0.2"/>
    <row r="543" s="147" customFormat="1" ht="12.75" customHeight="1" x14ac:dyDescent="0.2"/>
    <row r="544" s="147" customFormat="1" ht="12.75" customHeight="1" x14ac:dyDescent="0.2"/>
    <row r="545" s="147" customFormat="1" ht="12.75" customHeight="1" x14ac:dyDescent="0.2"/>
    <row r="546" s="147" customFormat="1" ht="12.75" customHeight="1" x14ac:dyDescent="0.2"/>
    <row r="547" s="147" customFormat="1" ht="12.75" customHeight="1" x14ac:dyDescent="0.2"/>
    <row r="548" s="147" customFormat="1" ht="12.75" customHeight="1" x14ac:dyDescent="0.2"/>
    <row r="549" s="147" customFormat="1" ht="12.75" customHeight="1" x14ac:dyDescent="0.2"/>
  </sheetData>
  <mergeCells count="29">
    <mergeCell ref="A144:AI144"/>
    <mergeCell ref="A145:AI145"/>
    <mergeCell ref="A146:AI146"/>
    <mergeCell ref="A148:AI148"/>
    <mergeCell ref="A150:AI150"/>
    <mergeCell ref="A143:AI143"/>
    <mergeCell ref="E46:F46"/>
    <mergeCell ref="C54:G54"/>
    <mergeCell ref="E59:F59"/>
    <mergeCell ref="C83:F83"/>
    <mergeCell ref="E88:G88"/>
    <mergeCell ref="A117:G117"/>
    <mergeCell ref="A120:G120"/>
    <mergeCell ref="A132:G132"/>
    <mergeCell ref="A137:G137"/>
    <mergeCell ref="A140:G140"/>
    <mergeCell ref="A142:XFD142"/>
    <mergeCell ref="E42:G42"/>
    <mergeCell ref="H3:U3"/>
    <mergeCell ref="V3:AI3"/>
    <mergeCell ref="E8:G8"/>
    <mergeCell ref="E10:G10"/>
    <mergeCell ref="C13:G13"/>
    <mergeCell ref="E15:G15"/>
    <mergeCell ref="E16:G16"/>
    <mergeCell ref="E20:G20"/>
    <mergeCell ref="E21:G21"/>
    <mergeCell ref="C25:G25"/>
    <mergeCell ref="C28:G28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rowBreaks count="1" manualBreakCount="1">
    <brk id="151" max="3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862BF-FB49-436C-A399-BA94A2C4410F}">
  <sheetPr>
    <pageSetUpPr fitToPage="1"/>
  </sheetPr>
  <dimension ref="A1:DH282"/>
  <sheetViews>
    <sheetView view="pageBreakPreview" topLeftCell="A34" zoomScaleNormal="100" zoomScaleSheetLayoutView="100" workbookViewId="0">
      <selection activeCell="BV57" sqref="BV57"/>
    </sheetView>
  </sheetViews>
  <sheetFormatPr defaultColWidth="9.140625" defaultRowHeight="12.75" x14ac:dyDescent="0.2"/>
  <cols>
    <col min="1" max="1" width="2.85546875" style="24" customWidth="1"/>
    <col min="2" max="2" width="3.28515625" style="24" customWidth="1"/>
    <col min="3" max="3" width="56" style="24" customWidth="1"/>
    <col min="4" max="4" width="4.28515625" style="24" customWidth="1"/>
    <col min="5" max="5" width="17.7109375" style="24" bestFit="1" customWidth="1"/>
    <col min="6" max="9" width="13.5703125" style="24" customWidth="1"/>
    <col min="10" max="14" width="13.5703125" style="24" hidden="1" customWidth="1"/>
    <col min="15" max="15" width="12.7109375" style="24" hidden="1" customWidth="1"/>
    <col min="16" max="16" width="12.85546875" style="24" hidden="1" customWidth="1"/>
    <col min="17" max="17" width="11.28515625" style="24" hidden="1" customWidth="1"/>
    <col min="18" max="18" width="12.7109375" style="24" hidden="1" customWidth="1"/>
    <col min="19" max="19" width="13.140625" style="24" hidden="1" customWidth="1"/>
    <col min="20" max="20" width="12.140625" style="24" hidden="1" customWidth="1"/>
    <col min="21" max="21" width="12.85546875" style="24" hidden="1" customWidth="1"/>
    <col min="22" max="22" width="11.28515625" style="24" hidden="1" customWidth="1"/>
    <col min="23" max="23" width="13.42578125" style="24" hidden="1" customWidth="1"/>
    <col min="24" max="24" width="12.7109375" style="24" hidden="1" customWidth="1"/>
    <col min="25" max="25" width="13.5703125" style="24" customWidth="1"/>
    <col min="26" max="26" width="14.42578125" style="24" customWidth="1"/>
    <col min="27" max="27" width="12.140625" style="24" customWidth="1"/>
    <col min="28" max="28" width="15.28515625" style="24" customWidth="1"/>
    <col min="29" max="29" width="12.5703125" style="24" customWidth="1"/>
    <col min="30" max="30" width="12.28515625" style="24" hidden="1" customWidth="1"/>
    <col min="31" max="31" width="12.7109375" style="24" hidden="1" customWidth="1"/>
    <col min="32" max="32" width="11.28515625" style="24" hidden="1" customWidth="1"/>
    <col min="33" max="33" width="12.7109375" style="24" hidden="1" customWidth="1"/>
    <col min="34" max="69" width="15.42578125" style="24" hidden="1" customWidth="1"/>
    <col min="70" max="70" width="15.42578125" style="24" customWidth="1"/>
    <col min="71" max="71" width="13.140625" style="24" customWidth="1"/>
    <col min="72" max="72" width="11.28515625" style="24" customWidth="1"/>
    <col min="73" max="73" width="12.7109375" style="24" customWidth="1"/>
    <col min="74" max="74" width="14.7109375" style="24" customWidth="1"/>
    <col min="75" max="75" width="3.28515625" style="24" customWidth="1"/>
    <col min="76" max="76" width="9" style="24" hidden="1" customWidth="1"/>
    <col min="77" max="77" width="0.28515625" style="24" customWidth="1"/>
    <col min="78" max="79" width="11.28515625" style="24" customWidth="1"/>
    <col min="80" max="80" width="9.140625" style="24"/>
    <col min="81" max="81" width="10.85546875" style="24" customWidth="1"/>
    <col min="82" max="82" width="11.5703125" style="24" customWidth="1"/>
    <col min="83" max="83" width="10.140625" style="24" customWidth="1"/>
    <col min="84" max="84" width="10.85546875" style="24" customWidth="1"/>
    <col min="85" max="85" width="9.28515625" style="24" customWidth="1"/>
    <col min="86" max="86" width="10.42578125" style="24" customWidth="1"/>
    <col min="87" max="87" width="11.7109375" style="24" customWidth="1"/>
    <col min="88" max="16384" width="9.140625" style="24"/>
  </cols>
  <sheetData>
    <row r="1" spans="1:87" ht="15.75" x14ac:dyDescent="0.25">
      <c r="A1" s="10" t="s">
        <v>202</v>
      </c>
      <c r="B1" s="16"/>
      <c r="C1" s="128"/>
      <c r="D1" s="11"/>
      <c r="E1" s="289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</row>
    <row r="2" spans="1:87" ht="15" x14ac:dyDescent="0.25">
      <c r="A2" s="290"/>
      <c r="B2" s="11"/>
      <c r="D2" s="291"/>
      <c r="E2" s="790" t="s">
        <v>3</v>
      </c>
      <c r="F2" s="791"/>
      <c r="G2" s="791"/>
      <c r="H2" s="791"/>
      <c r="I2" s="791"/>
      <c r="J2" s="791"/>
      <c r="K2" s="791"/>
      <c r="L2" s="791"/>
      <c r="M2" s="791"/>
      <c r="N2" s="791"/>
      <c r="O2" s="791"/>
      <c r="P2" s="791"/>
      <c r="Q2" s="791"/>
      <c r="R2" s="791"/>
      <c r="S2" s="791"/>
      <c r="T2" s="791"/>
      <c r="U2" s="791"/>
      <c r="V2" s="791"/>
      <c r="W2" s="791"/>
      <c r="X2" s="791"/>
      <c r="Y2" s="791"/>
      <c r="Z2" s="791"/>
      <c r="AA2" s="791"/>
      <c r="AB2" s="791"/>
      <c r="AC2" s="791"/>
      <c r="AD2" s="791"/>
      <c r="AE2" s="791"/>
      <c r="AF2" s="791"/>
      <c r="AG2" s="791"/>
      <c r="AH2" s="791"/>
      <c r="AI2" s="791"/>
      <c r="AJ2" s="791"/>
      <c r="AK2" s="791"/>
      <c r="AL2" s="791"/>
      <c r="AM2" s="791"/>
      <c r="AN2" s="791"/>
      <c r="AO2" s="791"/>
      <c r="AP2" s="791"/>
      <c r="AQ2" s="791"/>
      <c r="AR2" s="791"/>
      <c r="AS2" s="791"/>
      <c r="AT2" s="791"/>
      <c r="AU2" s="791"/>
      <c r="AV2" s="791"/>
      <c r="AW2" s="791"/>
      <c r="AX2" s="791"/>
      <c r="AY2" s="791"/>
      <c r="AZ2" s="791"/>
      <c r="BA2" s="791"/>
      <c r="BB2" s="791"/>
      <c r="BC2" s="791"/>
      <c r="BD2" s="791"/>
      <c r="BE2" s="791"/>
      <c r="BF2" s="791"/>
      <c r="BG2" s="791"/>
      <c r="BH2" s="791"/>
      <c r="BI2" s="791"/>
      <c r="BJ2" s="791"/>
      <c r="BK2" s="791"/>
      <c r="BL2" s="791"/>
      <c r="BM2" s="791"/>
      <c r="BN2" s="791"/>
      <c r="BO2" s="791"/>
      <c r="BP2" s="791"/>
      <c r="BQ2" s="791"/>
      <c r="BR2" s="791"/>
      <c r="BS2" s="791"/>
      <c r="BT2" s="791"/>
      <c r="BU2" s="791"/>
      <c r="BV2" s="792"/>
      <c r="BW2" s="292"/>
    </row>
    <row r="3" spans="1:87" ht="15" x14ac:dyDescent="0.25">
      <c r="A3" s="21"/>
      <c r="B3" s="11"/>
      <c r="C3" s="24" t="s">
        <v>203</v>
      </c>
      <c r="D3" s="293"/>
      <c r="E3" s="793" t="s">
        <v>204</v>
      </c>
      <c r="F3" s="794"/>
      <c r="G3" s="794"/>
      <c r="H3" s="794"/>
      <c r="I3" s="795"/>
      <c r="J3" s="793" t="s">
        <v>6</v>
      </c>
      <c r="K3" s="794"/>
      <c r="L3" s="794"/>
      <c r="M3" s="794"/>
      <c r="N3" s="796"/>
      <c r="O3" s="797" t="s">
        <v>7</v>
      </c>
      <c r="P3" s="794"/>
      <c r="Q3" s="794"/>
      <c r="R3" s="794"/>
      <c r="S3" s="795"/>
      <c r="T3" s="793" t="s">
        <v>8</v>
      </c>
      <c r="U3" s="794"/>
      <c r="V3" s="794"/>
      <c r="W3" s="794"/>
      <c r="X3" s="795"/>
      <c r="Y3" s="793" t="s">
        <v>9</v>
      </c>
      <c r="Z3" s="794"/>
      <c r="AA3" s="794"/>
      <c r="AB3" s="794"/>
      <c r="AC3" s="795"/>
      <c r="AD3" s="793" t="s">
        <v>10</v>
      </c>
      <c r="AE3" s="794"/>
      <c r="AF3" s="794"/>
      <c r="AG3" s="794"/>
      <c r="AH3" s="795"/>
      <c r="AI3" s="793" t="s">
        <v>11</v>
      </c>
      <c r="AJ3" s="794"/>
      <c r="AK3" s="794"/>
      <c r="AL3" s="794"/>
      <c r="AM3" s="795"/>
      <c r="AN3" s="793" t="s">
        <v>12</v>
      </c>
      <c r="AO3" s="794"/>
      <c r="AP3" s="794"/>
      <c r="AQ3" s="794"/>
      <c r="AR3" s="795"/>
      <c r="AS3" s="793" t="s">
        <v>13</v>
      </c>
      <c r="AT3" s="794"/>
      <c r="AU3" s="794"/>
      <c r="AV3" s="794"/>
      <c r="AW3" s="795"/>
      <c r="AX3" s="793" t="s">
        <v>14</v>
      </c>
      <c r="AY3" s="794"/>
      <c r="AZ3" s="794"/>
      <c r="BA3" s="794"/>
      <c r="BB3" s="795"/>
      <c r="BC3" s="793" t="s">
        <v>15</v>
      </c>
      <c r="BD3" s="794"/>
      <c r="BE3" s="794"/>
      <c r="BF3" s="794"/>
      <c r="BG3" s="795"/>
      <c r="BH3" s="793" t="s">
        <v>16</v>
      </c>
      <c r="BI3" s="794"/>
      <c r="BJ3" s="794"/>
      <c r="BK3" s="794"/>
      <c r="BL3" s="795"/>
      <c r="BM3" s="793" t="s">
        <v>17</v>
      </c>
      <c r="BN3" s="794"/>
      <c r="BO3" s="794"/>
      <c r="BP3" s="794"/>
      <c r="BQ3" s="795"/>
      <c r="BR3" s="793" t="s">
        <v>18</v>
      </c>
      <c r="BS3" s="794"/>
      <c r="BT3" s="794"/>
      <c r="BU3" s="794"/>
      <c r="BV3" s="796"/>
    </row>
    <row r="4" spans="1:87" x14ac:dyDescent="0.2">
      <c r="A4" s="21"/>
      <c r="B4" s="11"/>
      <c r="D4" s="293"/>
      <c r="E4" s="294" t="s">
        <v>205</v>
      </c>
      <c r="F4" s="56" t="s">
        <v>206</v>
      </c>
      <c r="G4" s="56" t="s">
        <v>207</v>
      </c>
      <c r="H4" s="56" t="s">
        <v>208</v>
      </c>
      <c r="I4" s="295" t="s">
        <v>209</v>
      </c>
      <c r="J4" s="294" t="s">
        <v>205</v>
      </c>
      <c r="K4" s="56" t="s">
        <v>206</v>
      </c>
      <c r="L4" s="56" t="s">
        <v>207</v>
      </c>
      <c r="M4" s="56" t="s">
        <v>208</v>
      </c>
      <c r="N4" s="296" t="s">
        <v>209</v>
      </c>
      <c r="O4" s="56" t="s">
        <v>205</v>
      </c>
      <c r="P4" s="56" t="s">
        <v>206</v>
      </c>
      <c r="Q4" s="56" t="s">
        <v>207</v>
      </c>
      <c r="R4" s="56" t="s">
        <v>208</v>
      </c>
      <c r="S4" s="297" t="s">
        <v>209</v>
      </c>
      <c r="T4" s="294" t="s">
        <v>205</v>
      </c>
      <c r="U4" s="56" t="s">
        <v>206</v>
      </c>
      <c r="V4" s="56" t="s">
        <v>207</v>
      </c>
      <c r="W4" s="56" t="s">
        <v>208</v>
      </c>
      <c r="X4" s="297" t="s">
        <v>209</v>
      </c>
      <c r="Y4" s="294" t="s">
        <v>205</v>
      </c>
      <c r="Z4" s="56" t="s">
        <v>206</v>
      </c>
      <c r="AA4" s="56" t="s">
        <v>207</v>
      </c>
      <c r="AB4" s="56" t="s">
        <v>208</v>
      </c>
      <c r="AC4" s="297" t="s">
        <v>209</v>
      </c>
      <c r="AD4" s="294" t="s">
        <v>205</v>
      </c>
      <c r="AE4" s="56" t="s">
        <v>206</v>
      </c>
      <c r="AF4" s="56" t="s">
        <v>207</v>
      </c>
      <c r="AG4" s="56" t="s">
        <v>208</v>
      </c>
      <c r="AH4" s="297" t="s">
        <v>209</v>
      </c>
      <c r="AI4" s="294" t="s">
        <v>205</v>
      </c>
      <c r="AJ4" s="56" t="s">
        <v>206</v>
      </c>
      <c r="AK4" s="56" t="s">
        <v>207</v>
      </c>
      <c r="AL4" s="56" t="s">
        <v>208</v>
      </c>
      <c r="AM4" s="297" t="s">
        <v>209</v>
      </c>
      <c r="AN4" s="294" t="s">
        <v>205</v>
      </c>
      <c r="AO4" s="56" t="s">
        <v>206</v>
      </c>
      <c r="AP4" s="56" t="s">
        <v>207</v>
      </c>
      <c r="AQ4" s="56" t="s">
        <v>208</v>
      </c>
      <c r="AR4" s="297" t="s">
        <v>209</v>
      </c>
      <c r="AS4" s="294" t="s">
        <v>205</v>
      </c>
      <c r="AT4" s="56" t="s">
        <v>206</v>
      </c>
      <c r="AU4" s="56" t="s">
        <v>207</v>
      </c>
      <c r="AV4" s="56" t="s">
        <v>208</v>
      </c>
      <c r="AW4" s="297" t="s">
        <v>209</v>
      </c>
      <c r="AX4" s="294" t="s">
        <v>205</v>
      </c>
      <c r="AY4" s="56" t="s">
        <v>206</v>
      </c>
      <c r="AZ4" s="56" t="s">
        <v>207</v>
      </c>
      <c r="BA4" s="56" t="s">
        <v>208</v>
      </c>
      <c r="BB4" s="297" t="s">
        <v>209</v>
      </c>
      <c r="BC4" s="294" t="s">
        <v>205</v>
      </c>
      <c r="BD4" s="56" t="s">
        <v>206</v>
      </c>
      <c r="BE4" s="56" t="s">
        <v>207</v>
      </c>
      <c r="BF4" s="56" t="s">
        <v>208</v>
      </c>
      <c r="BG4" s="297" t="s">
        <v>209</v>
      </c>
      <c r="BH4" s="294" t="s">
        <v>205</v>
      </c>
      <c r="BI4" s="56" t="s">
        <v>206</v>
      </c>
      <c r="BJ4" s="56" t="s">
        <v>207</v>
      </c>
      <c r="BK4" s="56" t="s">
        <v>210</v>
      </c>
      <c r="BL4" s="297" t="s">
        <v>209</v>
      </c>
      <c r="BM4" s="294" t="s">
        <v>205</v>
      </c>
      <c r="BN4" s="56" t="s">
        <v>206</v>
      </c>
      <c r="BO4" s="56" t="s">
        <v>207</v>
      </c>
      <c r="BP4" s="56" t="s">
        <v>208</v>
      </c>
      <c r="BQ4" s="297" t="s">
        <v>209</v>
      </c>
      <c r="BR4" s="294" t="s">
        <v>205</v>
      </c>
      <c r="BS4" s="56" t="s">
        <v>206</v>
      </c>
      <c r="BT4" s="56" t="s">
        <v>207</v>
      </c>
      <c r="BU4" s="56" t="s">
        <v>208</v>
      </c>
      <c r="BV4" s="296" t="s">
        <v>209</v>
      </c>
      <c r="BW4" s="292"/>
    </row>
    <row r="5" spans="1:87" ht="15.75" x14ac:dyDescent="0.25">
      <c r="A5" s="298" t="s">
        <v>20</v>
      </c>
      <c r="B5" s="33"/>
      <c r="C5" s="33"/>
      <c r="D5" s="299"/>
      <c r="E5" s="300" t="s">
        <v>211</v>
      </c>
      <c r="F5" s="37" t="s">
        <v>212</v>
      </c>
      <c r="G5" s="37" t="s">
        <v>213</v>
      </c>
      <c r="H5" s="37" t="s">
        <v>214</v>
      </c>
      <c r="I5" s="38"/>
      <c r="J5" s="300" t="s">
        <v>211</v>
      </c>
      <c r="K5" s="37" t="s">
        <v>212</v>
      </c>
      <c r="L5" s="37" t="s">
        <v>213</v>
      </c>
      <c r="M5" s="37" t="s">
        <v>214</v>
      </c>
      <c r="N5" s="301"/>
      <c r="O5" s="37" t="s">
        <v>211</v>
      </c>
      <c r="P5" s="37" t="s">
        <v>212</v>
      </c>
      <c r="Q5" s="37" t="s">
        <v>213</v>
      </c>
      <c r="R5" s="37" t="s">
        <v>214</v>
      </c>
      <c r="S5" s="38"/>
      <c r="T5" s="300" t="s">
        <v>211</v>
      </c>
      <c r="U5" s="37" t="s">
        <v>212</v>
      </c>
      <c r="V5" s="37" t="s">
        <v>213</v>
      </c>
      <c r="W5" s="37" t="s">
        <v>214</v>
      </c>
      <c r="X5" s="38"/>
      <c r="Y5" s="300" t="s">
        <v>211</v>
      </c>
      <c r="Z5" s="37" t="s">
        <v>212</v>
      </c>
      <c r="AA5" s="37" t="s">
        <v>213</v>
      </c>
      <c r="AB5" s="37" t="s">
        <v>214</v>
      </c>
      <c r="AC5" s="38"/>
      <c r="AD5" s="300" t="s">
        <v>211</v>
      </c>
      <c r="AE5" s="37" t="s">
        <v>212</v>
      </c>
      <c r="AF5" s="37" t="s">
        <v>213</v>
      </c>
      <c r="AG5" s="37" t="s">
        <v>214</v>
      </c>
      <c r="AH5" s="38"/>
      <c r="AI5" s="300" t="s">
        <v>211</v>
      </c>
      <c r="AJ5" s="37" t="s">
        <v>212</v>
      </c>
      <c r="AK5" s="37" t="s">
        <v>213</v>
      </c>
      <c r="AL5" s="37" t="s">
        <v>214</v>
      </c>
      <c r="AM5" s="38"/>
      <c r="AN5" s="300" t="s">
        <v>211</v>
      </c>
      <c r="AO5" s="37" t="s">
        <v>212</v>
      </c>
      <c r="AP5" s="37" t="s">
        <v>213</v>
      </c>
      <c r="AQ5" s="37" t="s">
        <v>214</v>
      </c>
      <c r="AR5" s="38"/>
      <c r="AS5" s="300" t="s">
        <v>211</v>
      </c>
      <c r="AT5" s="37" t="s">
        <v>212</v>
      </c>
      <c r="AU5" s="37" t="s">
        <v>213</v>
      </c>
      <c r="AV5" s="37" t="s">
        <v>214</v>
      </c>
      <c r="AW5" s="38"/>
      <c r="AX5" s="300" t="s">
        <v>211</v>
      </c>
      <c r="AY5" s="37" t="s">
        <v>212</v>
      </c>
      <c r="AZ5" s="37" t="s">
        <v>213</v>
      </c>
      <c r="BA5" s="37" t="s">
        <v>214</v>
      </c>
      <c r="BB5" s="38"/>
      <c r="BC5" s="300" t="s">
        <v>211</v>
      </c>
      <c r="BD5" s="37" t="s">
        <v>212</v>
      </c>
      <c r="BE5" s="37" t="s">
        <v>213</v>
      </c>
      <c r="BF5" s="37" t="s">
        <v>214</v>
      </c>
      <c r="BG5" s="38"/>
      <c r="BH5" s="300" t="s">
        <v>211</v>
      </c>
      <c r="BI5" s="37" t="s">
        <v>212</v>
      </c>
      <c r="BJ5" s="37" t="s">
        <v>213</v>
      </c>
      <c r="BK5" s="37" t="s">
        <v>214</v>
      </c>
      <c r="BL5" s="38"/>
      <c r="BM5" s="300" t="s">
        <v>211</v>
      </c>
      <c r="BN5" s="37" t="s">
        <v>212</v>
      </c>
      <c r="BO5" s="37" t="s">
        <v>213</v>
      </c>
      <c r="BP5" s="37" t="s">
        <v>214</v>
      </c>
      <c r="BQ5" s="38"/>
      <c r="BR5" s="300" t="s">
        <v>211</v>
      </c>
      <c r="BS5" s="37" t="s">
        <v>212</v>
      </c>
      <c r="BT5" s="37" t="s">
        <v>213</v>
      </c>
      <c r="BU5" s="37" t="s">
        <v>214</v>
      </c>
      <c r="BV5" s="301"/>
      <c r="BW5" s="292"/>
      <c r="BX5" s="302">
        <v>33.333333333333336</v>
      </c>
      <c r="CA5" s="10"/>
      <c r="CG5" s="10"/>
    </row>
    <row r="6" spans="1:87" x14ac:dyDescent="0.2">
      <c r="A6" s="303"/>
      <c r="B6" s="11"/>
      <c r="D6" s="56"/>
      <c r="E6" s="304"/>
      <c r="F6" s="305"/>
      <c r="G6" s="305"/>
      <c r="H6" s="306"/>
      <c r="I6" s="307"/>
      <c r="J6" s="294"/>
      <c r="K6" s="56"/>
      <c r="L6" s="56"/>
      <c r="M6" s="56"/>
      <c r="N6" s="308"/>
      <c r="O6" s="56"/>
      <c r="P6" s="56"/>
      <c r="Q6" s="56"/>
      <c r="R6" s="56"/>
      <c r="S6" s="307"/>
      <c r="T6" s="294"/>
      <c r="U6" s="56"/>
      <c r="V6" s="56"/>
      <c r="W6" s="56"/>
      <c r="X6" s="307"/>
      <c r="Y6" s="294"/>
      <c r="Z6" s="56"/>
      <c r="AA6" s="56"/>
      <c r="AB6" s="56"/>
      <c r="AC6" s="307"/>
      <c r="AD6" s="294"/>
      <c r="AE6" s="56"/>
      <c r="AF6" s="56"/>
      <c r="AG6" s="56"/>
      <c r="AH6" s="307"/>
      <c r="AI6" s="294"/>
      <c r="AJ6" s="56"/>
      <c r="AK6" s="56"/>
      <c r="AL6" s="56"/>
      <c r="AM6" s="307"/>
      <c r="AN6" s="294"/>
      <c r="AO6" s="56"/>
      <c r="AP6" s="56"/>
      <c r="AQ6" s="56"/>
      <c r="AR6" s="307"/>
      <c r="AS6" s="294"/>
      <c r="AT6" s="56"/>
      <c r="AU6" s="56"/>
      <c r="AV6" s="56"/>
      <c r="AW6" s="307"/>
      <c r="AX6" s="294"/>
      <c r="AY6" s="56"/>
      <c r="AZ6" s="56"/>
      <c r="BA6" s="56"/>
      <c r="BB6" s="307"/>
      <c r="BC6" s="294"/>
      <c r="BD6" s="56"/>
      <c r="BE6" s="56"/>
      <c r="BF6" s="56"/>
      <c r="BG6" s="307"/>
      <c r="BH6" s="294"/>
      <c r="BI6" s="56"/>
      <c r="BJ6" s="56"/>
      <c r="BK6" s="56"/>
      <c r="BL6" s="307"/>
      <c r="BM6" s="294"/>
      <c r="BN6" s="56"/>
      <c r="BO6" s="56"/>
      <c r="BP6" s="56"/>
      <c r="BQ6" s="307"/>
      <c r="BR6" s="294"/>
      <c r="BS6" s="56"/>
      <c r="BT6" s="56"/>
      <c r="BU6" s="56"/>
      <c r="BV6" s="308"/>
      <c r="BW6" s="292"/>
    </row>
    <row r="7" spans="1:87" ht="13.5" customHeight="1" x14ac:dyDescent="0.25">
      <c r="A7" s="309">
        <v>1</v>
      </c>
      <c r="B7" s="310" t="s">
        <v>215</v>
      </c>
      <c r="D7" s="311"/>
      <c r="E7" s="312">
        <v>591409</v>
      </c>
      <c r="F7" s="313">
        <v>546</v>
      </c>
      <c r="G7" s="313">
        <v>14928</v>
      </c>
      <c r="H7" s="314">
        <v>0</v>
      </c>
      <c r="I7" s="185">
        <v>606883</v>
      </c>
      <c r="J7" s="195">
        <v>31506</v>
      </c>
      <c r="K7" s="175">
        <v>167</v>
      </c>
      <c r="L7" s="175">
        <v>575</v>
      </c>
      <c r="M7" s="175">
        <v>0</v>
      </c>
      <c r="N7" s="271">
        <v>32248</v>
      </c>
      <c r="O7" s="175">
        <v>33262</v>
      </c>
      <c r="P7" s="175">
        <v>232</v>
      </c>
      <c r="Q7" s="175">
        <v>961</v>
      </c>
      <c r="R7" s="175">
        <v>0</v>
      </c>
      <c r="S7" s="185">
        <v>34455</v>
      </c>
      <c r="T7" s="195">
        <v>39089</v>
      </c>
      <c r="U7" s="175">
        <v>283</v>
      </c>
      <c r="V7" s="175">
        <v>502</v>
      </c>
      <c r="W7" s="175">
        <v>0</v>
      </c>
      <c r="X7" s="185">
        <v>39874</v>
      </c>
      <c r="Y7" s="315">
        <v>41437</v>
      </c>
      <c r="Z7" s="175">
        <v>210</v>
      </c>
      <c r="AA7" s="315">
        <v>703</v>
      </c>
      <c r="AB7" s="175">
        <v>0</v>
      </c>
      <c r="AC7" s="185">
        <v>42350</v>
      </c>
      <c r="AD7" s="195">
        <v>0</v>
      </c>
      <c r="AE7" s="175">
        <v>0</v>
      </c>
      <c r="AF7" s="175">
        <v>0</v>
      </c>
      <c r="AG7" s="175">
        <v>0</v>
      </c>
      <c r="AH7" s="185">
        <v>0</v>
      </c>
      <c r="AI7" s="195">
        <v>0</v>
      </c>
      <c r="AJ7" s="175">
        <v>0</v>
      </c>
      <c r="AK7" s="175">
        <v>0</v>
      </c>
      <c r="AL7" s="175">
        <v>0</v>
      </c>
      <c r="AM7" s="185">
        <v>0</v>
      </c>
      <c r="AN7" s="195">
        <v>0</v>
      </c>
      <c r="AO7" s="175">
        <v>0</v>
      </c>
      <c r="AP7" s="175">
        <v>0</v>
      </c>
      <c r="AQ7" s="175">
        <v>0</v>
      </c>
      <c r="AR7" s="185">
        <v>0</v>
      </c>
      <c r="AS7" s="195">
        <v>0</v>
      </c>
      <c r="AT7" s="175">
        <v>0</v>
      </c>
      <c r="AU7" s="175">
        <v>0</v>
      </c>
      <c r="AV7" s="175">
        <v>0</v>
      </c>
      <c r="AW7" s="185">
        <v>0</v>
      </c>
      <c r="AX7" s="195">
        <v>0</v>
      </c>
      <c r="AY7" s="175">
        <v>0</v>
      </c>
      <c r="AZ7" s="175">
        <v>0</v>
      </c>
      <c r="BA7" s="175">
        <v>0</v>
      </c>
      <c r="BB7" s="185">
        <v>0</v>
      </c>
      <c r="BC7" s="195">
        <v>0</v>
      </c>
      <c r="BD7" s="175">
        <v>0</v>
      </c>
      <c r="BE7" s="175">
        <v>0</v>
      </c>
      <c r="BF7" s="175">
        <v>0</v>
      </c>
      <c r="BG7" s="185">
        <v>0</v>
      </c>
      <c r="BH7" s="195">
        <v>0</v>
      </c>
      <c r="BI7" s="175">
        <v>0</v>
      </c>
      <c r="BJ7" s="175"/>
      <c r="BK7" s="175">
        <v>0</v>
      </c>
      <c r="BL7" s="185">
        <v>0</v>
      </c>
      <c r="BM7" s="195">
        <v>0</v>
      </c>
      <c r="BN7" s="175">
        <v>0</v>
      </c>
      <c r="BO7" s="175">
        <v>0</v>
      </c>
      <c r="BP7" s="175">
        <v>0</v>
      </c>
      <c r="BQ7" s="185">
        <v>0</v>
      </c>
      <c r="BR7" s="195">
        <v>145294</v>
      </c>
      <c r="BS7" s="201">
        <v>892</v>
      </c>
      <c r="BT7" s="175">
        <v>2741</v>
      </c>
      <c r="BU7" s="175">
        <v>0</v>
      </c>
      <c r="BV7" s="271">
        <v>148927</v>
      </c>
      <c r="BW7" s="316"/>
      <c r="BX7" s="317">
        <v>24.539655913907623</v>
      </c>
      <c r="BZ7" s="318"/>
      <c r="CA7" s="318"/>
      <c r="CB7" s="318"/>
      <c r="CC7" s="318"/>
      <c r="CD7" s="318"/>
      <c r="CE7" s="319"/>
      <c r="CF7" s="319"/>
      <c r="CG7" s="319"/>
      <c r="CH7" s="147"/>
      <c r="CI7" s="319"/>
    </row>
    <row r="8" spans="1:87" ht="13.5" x14ac:dyDescent="0.25">
      <c r="A8" s="309">
        <v>2</v>
      </c>
      <c r="B8" s="310" t="s">
        <v>216</v>
      </c>
      <c r="D8" s="320" t="s">
        <v>79</v>
      </c>
      <c r="E8" s="312">
        <v>1685967</v>
      </c>
      <c r="F8" s="313">
        <v>513031</v>
      </c>
      <c r="G8" s="313">
        <v>13245</v>
      </c>
      <c r="H8" s="314">
        <v>0</v>
      </c>
      <c r="I8" s="185">
        <v>2212243</v>
      </c>
      <c r="J8" s="195">
        <v>137830</v>
      </c>
      <c r="K8" s="175">
        <v>128258</v>
      </c>
      <c r="L8" s="175">
        <v>1103</v>
      </c>
      <c r="M8" s="175">
        <v>0</v>
      </c>
      <c r="N8" s="271">
        <v>267191</v>
      </c>
      <c r="O8" s="175">
        <v>137830</v>
      </c>
      <c r="P8" s="175">
        <v>0</v>
      </c>
      <c r="Q8" s="175"/>
      <c r="R8" s="175">
        <v>0</v>
      </c>
      <c r="S8" s="185">
        <v>137830</v>
      </c>
      <c r="T8" s="195">
        <v>137830</v>
      </c>
      <c r="U8" s="175">
        <v>0</v>
      </c>
      <c r="V8" s="175">
        <v>2206</v>
      </c>
      <c r="W8" s="175">
        <v>0</v>
      </c>
      <c r="X8" s="185">
        <v>140036</v>
      </c>
      <c r="Y8" s="195">
        <v>137830</v>
      </c>
      <c r="Z8" s="175">
        <v>128258</v>
      </c>
      <c r="AA8" s="175">
        <v>1104</v>
      </c>
      <c r="AB8" s="175">
        <v>0</v>
      </c>
      <c r="AC8" s="185">
        <v>267192</v>
      </c>
      <c r="AD8" s="195">
        <v>0</v>
      </c>
      <c r="AE8" s="175">
        <v>0</v>
      </c>
      <c r="AF8" s="175">
        <v>0</v>
      </c>
      <c r="AG8" s="175">
        <v>0</v>
      </c>
      <c r="AH8" s="185">
        <v>0</v>
      </c>
      <c r="AI8" s="195">
        <v>0</v>
      </c>
      <c r="AJ8" s="175">
        <v>0</v>
      </c>
      <c r="AK8" s="175">
        <v>0</v>
      </c>
      <c r="AL8" s="175">
        <v>0</v>
      </c>
      <c r="AM8" s="185">
        <v>0</v>
      </c>
      <c r="AN8" s="195">
        <v>0</v>
      </c>
      <c r="AO8" s="175">
        <v>0</v>
      </c>
      <c r="AP8" s="175">
        <v>0</v>
      </c>
      <c r="AQ8" s="175">
        <v>0</v>
      </c>
      <c r="AR8" s="185">
        <v>0</v>
      </c>
      <c r="AS8" s="195">
        <v>0</v>
      </c>
      <c r="AT8" s="175">
        <v>0</v>
      </c>
      <c r="AU8" s="175">
        <v>0</v>
      </c>
      <c r="AV8" s="175">
        <v>0</v>
      </c>
      <c r="AW8" s="185">
        <v>0</v>
      </c>
      <c r="AX8" s="195">
        <v>0</v>
      </c>
      <c r="AY8" s="175">
        <v>0</v>
      </c>
      <c r="AZ8" s="175">
        <v>0</v>
      </c>
      <c r="BA8" s="175">
        <v>0</v>
      </c>
      <c r="BB8" s="185">
        <v>0</v>
      </c>
      <c r="BC8" s="195">
        <v>0</v>
      </c>
      <c r="BD8" s="175">
        <v>0</v>
      </c>
      <c r="BE8" s="175">
        <v>0</v>
      </c>
      <c r="BF8" s="175">
        <v>0</v>
      </c>
      <c r="BG8" s="185">
        <v>0</v>
      </c>
      <c r="BH8" s="195">
        <v>0</v>
      </c>
      <c r="BI8" s="175">
        <v>0</v>
      </c>
      <c r="BJ8" s="175">
        <v>0</v>
      </c>
      <c r="BK8" s="175">
        <v>0</v>
      </c>
      <c r="BL8" s="185">
        <v>0</v>
      </c>
      <c r="BM8" s="195">
        <v>0</v>
      </c>
      <c r="BN8" s="175">
        <v>0</v>
      </c>
      <c r="BO8" s="175">
        <v>0</v>
      </c>
      <c r="BP8" s="175">
        <v>0</v>
      </c>
      <c r="BQ8" s="185">
        <v>0</v>
      </c>
      <c r="BR8" s="195">
        <v>551320</v>
      </c>
      <c r="BS8" s="201">
        <v>256516</v>
      </c>
      <c r="BT8" s="175">
        <v>4413</v>
      </c>
      <c r="BU8" s="175">
        <v>0</v>
      </c>
      <c r="BV8" s="271">
        <v>812249</v>
      </c>
      <c r="BW8" s="147"/>
      <c r="BX8" s="321">
        <v>36.716084082987265</v>
      </c>
      <c r="BZ8" s="318"/>
      <c r="CA8" s="318"/>
      <c r="CB8" s="318"/>
      <c r="CC8" s="318"/>
      <c r="CD8" s="318"/>
      <c r="CE8" s="319"/>
      <c r="CF8" s="319"/>
      <c r="CG8" s="319"/>
      <c r="CH8" s="147"/>
      <c r="CI8" s="319"/>
    </row>
    <row r="9" spans="1:87" ht="13.5" x14ac:dyDescent="0.25">
      <c r="A9" s="309">
        <v>3</v>
      </c>
      <c r="B9" s="310" t="s">
        <v>217</v>
      </c>
      <c r="D9" s="320"/>
      <c r="E9" s="312">
        <v>5062976</v>
      </c>
      <c r="F9" s="313">
        <v>106259832</v>
      </c>
      <c r="G9" s="313">
        <v>42053</v>
      </c>
      <c r="H9" s="314">
        <v>0</v>
      </c>
      <c r="I9" s="185">
        <v>111364861</v>
      </c>
      <c r="J9" s="195">
        <v>300374</v>
      </c>
      <c r="K9" s="175">
        <v>156</v>
      </c>
      <c r="L9" s="175">
        <v>397</v>
      </c>
      <c r="M9" s="175">
        <v>0</v>
      </c>
      <c r="N9" s="271">
        <v>300927</v>
      </c>
      <c r="O9" s="175">
        <v>327450</v>
      </c>
      <c r="P9" s="175">
        <v>9231</v>
      </c>
      <c r="Q9" s="175">
        <v>662</v>
      </c>
      <c r="R9" s="175"/>
      <c r="S9" s="185">
        <v>337343</v>
      </c>
      <c r="T9" s="195">
        <v>318674</v>
      </c>
      <c r="U9" s="175">
        <v>247069</v>
      </c>
      <c r="V9" s="175">
        <v>294</v>
      </c>
      <c r="W9" s="175">
        <v>111</v>
      </c>
      <c r="X9" s="185">
        <v>566148</v>
      </c>
      <c r="Y9" s="315">
        <v>330390</v>
      </c>
      <c r="Z9" s="175">
        <v>38042779</v>
      </c>
      <c r="AA9" s="175">
        <v>496</v>
      </c>
      <c r="AB9" s="322">
        <v>0</v>
      </c>
      <c r="AC9" s="185">
        <v>38373665</v>
      </c>
      <c r="AD9" s="195">
        <v>0</v>
      </c>
      <c r="AE9" s="175">
        <v>0</v>
      </c>
      <c r="AF9" s="175">
        <v>0</v>
      </c>
      <c r="AG9" s="175">
        <v>0</v>
      </c>
      <c r="AH9" s="185">
        <v>0</v>
      </c>
      <c r="AI9" s="195">
        <v>0</v>
      </c>
      <c r="AJ9" s="175">
        <v>0</v>
      </c>
      <c r="AK9" s="175">
        <v>0</v>
      </c>
      <c r="AL9" s="175">
        <v>0</v>
      </c>
      <c r="AM9" s="185">
        <v>0</v>
      </c>
      <c r="AN9" s="195">
        <v>0</v>
      </c>
      <c r="AO9" s="175">
        <v>0</v>
      </c>
      <c r="AP9" s="175">
        <v>0</v>
      </c>
      <c r="AQ9" s="175">
        <v>0</v>
      </c>
      <c r="AR9" s="185">
        <v>0</v>
      </c>
      <c r="AS9" s="195">
        <v>0</v>
      </c>
      <c r="AT9" s="175">
        <v>0</v>
      </c>
      <c r="AU9" s="175">
        <v>0</v>
      </c>
      <c r="AV9" s="175">
        <v>0</v>
      </c>
      <c r="AW9" s="185">
        <v>0</v>
      </c>
      <c r="AX9" s="195">
        <v>0</v>
      </c>
      <c r="AY9" s="175">
        <v>0</v>
      </c>
      <c r="AZ9" s="175">
        <v>0</v>
      </c>
      <c r="BA9" s="175">
        <v>0</v>
      </c>
      <c r="BB9" s="185">
        <v>0</v>
      </c>
      <c r="BC9" s="195">
        <v>0</v>
      </c>
      <c r="BD9" s="175">
        <v>0</v>
      </c>
      <c r="BE9" s="175">
        <v>0</v>
      </c>
      <c r="BF9" s="175">
        <v>0</v>
      </c>
      <c r="BG9" s="185">
        <v>0</v>
      </c>
      <c r="BH9" s="195">
        <v>0</v>
      </c>
      <c r="BI9" s="175">
        <v>0</v>
      </c>
      <c r="BJ9" s="175">
        <v>0</v>
      </c>
      <c r="BK9" s="175">
        <v>0</v>
      </c>
      <c r="BL9" s="185">
        <v>0</v>
      </c>
      <c r="BM9" s="195">
        <v>0</v>
      </c>
      <c r="BN9" s="175">
        <v>0</v>
      </c>
      <c r="BO9" s="175">
        <v>0</v>
      </c>
      <c r="BP9" s="175">
        <v>0</v>
      </c>
      <c r="BQ9" s="185">
        <v>0</v>
      </c>
      <c r="BR9" s="195">
        <v>1276888</v>
      </c>
      <c r="BS9" s="201">
        <v>38299235</v>
      </c>
      <c r="BT9" s="175">
        <v>1849</v>
      </c>
      <c r="BU9" s="175">
        <v>111</v>
      </c>
      <c r="BV9" s="271">
        <v>39578083</v>
      </c>
      <c r="BW9" s="147"/>
      <c r="BX9" s="321">
        <v>35.539112287851729</v>
      </c>
      <c r="BZ9" s="318"/>
      <c r="CA9" s="318"/>
      <c r="CB9" s="318"/>
      <c r="CC9" s="318"/>
      <c r="CD9" s="318"/>
      <c r="CE9" s="319"/>
      <c r="CF9" s="319"/>
      <c r="CG9" s="319"/>
      <c r="CH9" s="147"/>
      <c r="CI9" s="319"/>
    </row>
    <row r="10" spans="1:87" ht="13.5" x14ac:dyDescent="0.25">
      <c r="A10" s="309">
        <v>4</v>
      </c>
      <c r="B10" s="310" t="s">
        <v>218</v>
      </c>
      <c r="D10" s="320"/>
      <c r="E10" s="312">
        <v>461795</v>
      </c>
      <c r="F10" s="313">
        <v>255004</v>
      </c>
      <c r="G10" s="313">
        <v>3112</v>
      </c>
      <c r="H10" s="314">
        <v>0</v>
      </c>
      <c r="I10" s="185">
        <v>719911</v>
      </c>
      <c r="J10" s="195">
        <v>28997</v>
      </c>
      <c r="K10" s="175">
        <v>63737</v>
      </c>
      <c r="L10" s="175">
        <v>54</v>
      </c>
      <c r="M10" s="175">
        <v>16</v>
      </c>
      <c r="N10" s="271">
        <v>92804</v>
      </c>
      <c r="O10" s="175">
        <v>45519</v>
      </c>
      <c r="P10" s="175">
        <v>0</v>
      </c>
      <c r="Q10" s="175">
        <v>932</v>
      </c>
      <c r="R10" s="175">
        <v>0</v>
      </c>
      <c r="S10" s="185">
        <v>46451</v>
      </c>
      <c r="T10" s="195">
        <v>38664</v>
      </c>
      <c r="U10" s="175">
        <v>153</v>
      </c>
      <c r="V10" s="175">
        <v>316</v>
      </c>
      <c r="W10" s="175">
        <v>13</v>
      </c>
      <c r="X10" s="185">
        <v>39146</v>
      </c>
      <c r="Y10" s="315">
        <v>36974</v>
      </c>
      <c r="Z10" s="175">
        <v>63584</v>
      </c>
      <c r="AA10" s="175">
        <v>139</v>
      </c>
      <c r="AB10" s="322">
        <v>0</v>
      </c>
      <c r="AC10" s="185">
        <v>100697</v>
      </c>
      <c r="AD10" s="195">
        <v>0</v>
      </c>
      <c r="AE10" s="175">
        <v>0</v>
      </c>
      <c r="AF10" s="175">
        <v>0</v>
      </c>
      <c r="AG10" s="175">
        <v>0</v>
      </c>
      <c r="AH10" s="185">
        <v>0</v>
      </c>
      <c r="AI10" s="195">
        <v>0</v>
      </c>
      <c r="AJ10" s="175">
        <v>0</v>
      </c>
      <c r="AK10" s="175">
        <v>0</v>
      </c>
      <c r="AL10" s="175">
        <v>0</v>
      </c>
      <c r="AM10" s="185">
        <v>0</v>
      </c>
      <c r="AN10" s="195">
        <v>0</v>
      </c>
      <c r="AO10" s="175">
        <v>0</v>
      </c>
      <c r="AP10" s="175">
        <v>0</v>
      </c>
      <c r="AQ10" s="175">
        <v>0</v>
      </c>
      <c r="AR10" s="185">
        <v>0</v>
      </c>
      <c r="AS10" s="195">
        <v>0</v>
      </c>
      <c r="AT10" s="175">
        <v>0</v>
      </c>
      <c r="AU10" s="175">
        <v>0</v>
      </c>
      <c r="AV10" s="175">
        <v>0</v>
      </c>
      <c r="AW10" s="185">
        <v>0</v>
      </c>
      <c r="AX10" s="195">
        <v>0</v>
      </c>
      <c r="AY10" s="175">
        <v>0</v>
      </c>
      <c r="AZ10" s="175">
        <v>0</v>
      </c>
      <c r="BA10" s="175">
        <v>0</v>
      </c>
      <c r="BB10" s="185">
        <v>0</v>
      </c>
      <c r="BC10" s="195">
        <v>0</v>
      </c>
      <c r="BD10" s="175">
        <v>0</v>
      </c>
      <c r="BE10" s="175">
        <v>0</v>
      </c>
      <c r="BF10" s="175">
        <v>0</v>
      </c>
      <c r="BG10" s="185">
        <v>0</v>
      </c>
      <c r="BH10" s="195">
        <v>0</v>
      </c>
      <c r="BI10" s="175">
        <v>0</v>
      </c>
      <c r="BJ10" s="175">
        <v>0</v>
      </c>
      <c r="BK10" s="175">
        <v>0</v>
      </c>
      <c r="BL10" s="185">
        <v>0</v>
      </c>
      <c r="BM10" s="195">
        <v>0</v>
      </c>
      <c r="BN10" s="175">
        <v>0</v>
      </c>
      <c r="BO10" s="175">
        <v>0</v>
      </c>
      <c r="BP10" s="175">
        <v>0</v>
      </c>
      <c r="BQ10" s="185">
        <v>0</v>
      </c>
      <c r="BR10" s="195">
        <v>150154</v>
      </c>
      <c r="BS10" s="201">
        <v>127474</v>
      </c>
      <c r="BT10" s="175">
        <v>1441</v>
      </c>
      <c r="BU10" s="175">
        <v>29</v>
      </c>
      <c r="BV10" s="271">
        <v>279098</v>
      </c>
      <c r="BW10" s="147"/>
      <c r="BX10" s="323">
        <v>38.768403316521074</v>
      </c>
      <c r="BZ10" s="318"/>
      <c r="CA10" s="318"/>
      <c r="CB10" s="318"/>
      <c r="CC10" s="318"/>
      <c r="CD10" s="318"/>
      <c r="CE10" s="319"/>
      <c r="CF10" s="319"/>
      <c r="CG10" s="319"/>
      <c r="CH10" s="147"/>
      <c r="CI10" s="319"/>
    </row>
    <row r="11" spans="1:87" ht="13.5" x14ac:dyDescent="0.25">
      <c r="A11" s="309">
        <v>5</v>
      </c>
      <c r="B11" s="310" t="s">
        <v>219</v>
      </c>
      <c r="D11" s="320"/>
      <c r="E11" s="312">
        <v>6798053</v>
      </c>
      <c r="F11" s="313">
        <v>2593641</v>
      </c>
      <c r="G11" s="313">
        <v>14264</v>
      </c>
      <c r="H11" s="314">
        <v>0</v>
      </c>
      <c r="I11" s="185">
        <v>9405958</v>
      </c>
      <c r="J11" s="195">
        <v>459985</v>
      </c>
      <c r="K11" s="175">
        <v>217170</v>
      </c>
      <c r="L11" s="175">
        <v>4344</v>
      </c>
      <c r="M11" s="175">
        <v>0</v>
      </c>
      <c r="N11" s="271">
        <v>681499</v>
      </c>
      <c r="O11" s="175">
        <v>575686</v>
      </c>
      <c r="P11" s="175">
        <v>133313</v>
      </c>
      <c r="Q11" s="175">
        <v>9530</v>
      </c>
      <c r="R11" s="175">
        <v>0</v>
      </c>
      <c r="S11" s="185">
        <v>718529</v>
      </c>
      <c r="T11" s="195">
        <v>630470</v>
      </c>
      <c r="U11" s="175">
        <v>131799</v>
      </c>
      <c r="V11" s="175">
        <v>19890</v>
      </c>
      <c r="W11" s="175">
        <v>0</v>
      </c>
      <c r="X11" s="185">
        <v>782159</v>
      </c>
      <c r="Y11" s="315">
        <v>625048</v>
      </c>
      <c r="Z11" s="175">
        <v>218678</v>
      </c>
      <c r="AA11" s="175">
        <v>4263</v>
      </c>
      <c r="AB11" s="322">
        <v>0</v>
      </c>
      <c r="AC11" s="185">
        <v>847989</v>
      </c>
      <c r="AD11" s="195">
        <v>0</v>
      </c>
      <c r="AE11" s="175">
        <v>0</v>
      </c>
      <c r="AF11" s="175">
        <v>0</v>
      </c>
      <c r="AG11" s="175">
        <v>0</v>
      </c>
      <c r="AH11" s="185">
        <v>0</v>
      </c>
      <c r="AI11" s="195">
        <v>0</v>
      </c>
      <c r="AJ11" s="175">
        <v>0</v>
      </c>
      <c r="AK11" s="175">
        <v>0</v>
      </c>
      <c r="AL11" s="175">
        <v>0</v>
      </c>
      <c r="AM11" s="185">
        <v>0</v>
      </c>
      <c r="AN11" s="195">
        <v>0</v>
      </c>
      <c r="AO11" s="175">
        <v>0</v>
      </c>
      <c r="AP11" s="175">
        <v>0</v>
      </c>
      <c r="AQ11" s="175">
        <v>0</v>
      </c>
      <c r="AR11" s="185">
        <v>0</v>
      </c>
      <c r="AS11" s="195">
        <v>0</v>
      </c>
      <c r="AT11" s="175">
        <v>0</v>
      </c>
      <c r="AU11" s="175">
        <v>0</v>
      </c>
      <c r="AV11" s="175">
        <v>0</v>
      </c>
      <c r="AW11" s="185">
        <v>0</v>
      </c>
      <c r="AX11" s="195">
        <v>0</v>
      </c>
      <c r="AY11" s="175">
        <v>0</v>
      </c>
      <c r="AZ11" s="175">
        <v>0</v>
      </c>
      <c r="BA11" s="175">
        <v>0</v>
      </c>
      <c r="BB11" s="185">
        <v>0</v>
      </c>
      <c r="BC11" s="195">
        <v>0</v>
      </c>
      <c r="BD11" s="175">
        <v>0</v>
      </c>
      <c r="BE11" s="175">
        <v>0</v>
      </c>
      <c r="BF11" s="175">
        <v>0</v>
      </c>
      <c r="BG11" s="185">
        <v>0</v>
      </c>
      <c r="BH11" s="195">
        <v>0</v>
      </c>
      <c r="BI11" s="175">
        <v>0</v>
      </c>
      <c r="BJ11" s="175">
        <v>0</v>
      </c>
      <c r="BK11" s="175">
        <v>0</v>
      </c>
      <c r="BL11" s="185">
        <v>0</v>
      </c>
      <c r="BM11" s="195">
        <v>0</v>
      </c>
      <c r="BN11" s="175">
        <v>0</v>
      </c>
      <c r="BO11" s="175">
        <v>0</v>
      </c>
      <c r="BP11" s="175">
        <v>0</v>
      </c>
      <c r="BQ11" s="185">
        <v>0</v>
      </c>
      <c r="BR11" s="195">
        <v>2291189</v>
      </c>
      <c r="BS11" s="201">
        <v>700960</v>
      </c>
      <c r="BT11" s="175">
        <v>38027</v>
      </c>
      <c r="BU11" s="175">
        <v>0</v>
      </c>
      <c r="BV11" s="271">
        <v>3030176</v>
      </c>
      <c r="BW11" s="147"/>
      <c r="BX11" s="321">
        <v>32.215495752798383</v>
      </c>
      <c r="BZ11" s="318"/>
      <c r="CA11" s="318"/>
      <c r="CB11" s="318"/>
      <c r="CC11" s="318"/>
      <c r="CD11" s="318"/>
      <c r="CE11" s="319"/>
      <c r="CF11" s="319"/>
      <c r="CG11" s="319"/>
      <c r="CH11" s="147"/>
      <c r="CI11" s="319"/>
    </row>
    <row r="12" spans="1:87" ht="13.5" x14ac:dyDescent="0.25">
      <c r="A12" s="309">
        <v>6</v>
      </c>
      <c r="B12" s="310" t="s">
        <v>220</v>
      </c>
      <c r="D12" s="311"/>
      <c r="E12" s="312">
        <v>5446981</v>
      </c>
      <c r="F12" s="313">
        <v>799745</v>
      </c>
      <c r="G12" s="313">
        <v>353782</v>
      </c>
      <c r="H12" s="314">
        <v>0</v>
      </c>
      <c r="I12" s="185">
        <v>6600508</v>
      </c>
      <c r="J12" s="195">
        <v>311488</v>
      </c>
      <c r="K12" s="175">
        <v>52263</v>
      </c>
      <c r="L12" s="175">
        <v>1936</v>
      </c>
      <c r="M12" s="175">
        <v>112</v>
      </c>
      <c r="N12" s="271">
        <v>365799</v>
      </c>
      <c r="O12" s="175">
        <v>432436</v>
      </c>
      <c r="P12" s="175">
        <v>8632</v>
      </c>
      <c r="Q12" s="175">
        <v>53913</v>
      </c>
      <c r="R12" s="175">
        <v>0</v>
      </c>
      <c r="S12" s="185">
        <v>494981</v>
      </c>
      <c r="T12" s="195">
        <v>402803</v>
      </c>
      <c r="U12" s="175">
        <v>415584</v>
      </c>
      <c r="V12" s="175">
        <v>5761</v>
      </c>
      <c r="W12" s="175">
        <v>31</v>
      </c>
      <c r="X12" s="185">
        <v>824179</v>
      </c>
      <c r="Y12" s="315">
        <v>532132</v>
      </c>
      <c r="Z12" s="175">
        <v>3783</v>
      </c>
      <c r="AA12" s="175">
        <v>-33826</v>
      </c>
      <c r="AB12" s="175">
        <v>391</v>
      </c>
      <c r="AC12" s="185">
        <v>502480</v>
      </c>
      <c r="AD12" s="195">
        <v>0</v>
      </c>
      <c r="AE12" s="175">
        <v>0</v>
      </c>
      <c r="AF12" s="175">
        <v>0</v>
      </c>
      <c r="AG12" s="175">
        <v>0</v>
      </c>
      <c r="AH12" s="185">
        <v>0</v>
      </c>
      <c r="AI12" s="195">
        <v>0</v>
      </c>
      <c r="AJ12" s="175">
        <v>0</v>
      </c>
      <c r="AK12" s="175">
        <v>0</v>
      </c>
      <c r="AL12" s="175">
        <v>0</v>
      </c>
      <c r="AM12" s="185">
        <v>0</v>
      </c>
      <c r="AN12" s="195">
        <v>0</v>
      </c>
      <c r="AO12" s="175">
        <v>0</v>
      </c>
      <c r="AP12" s="175">
        <v>0</v>
      </c>
      <c r="AQ12" s="175">
        <v>0</v>
      </c>
      <c r="AR12" s="185">
        <v>0</v>
      </c>
      <c r="AS12" s="195">
        <v>0</v>
      </c>
      <c r="AT12" s="175">
        <v>0</v>
      </c>
      <c r="AU12" s="175">
        <v>0</v>
      </c>
      <c r="AV12" s="175">
        <v>0</v>
      </c>
      <c r="AW12" s="185">
        <v>0</v>
      </c>
      <c r="AX12" s="195">
        <v>0</v>
      </c>
      <c r="AY12" s="175">
        <v>0</v>
      </c>
      <c r="AZ12" s="175">
        <v>0</v>
      </c>
      <c r="BA12" s="175">
        <v>0</v>
      </c>
      <c r="BB12" s="185">
        <v>0</v>
      </c>
      <c r="BC12" s="195">
        <v>0</v>
      </c>
      <c r="BD12" s="175">
        <v>0</v>
      </c>
      <c r="BE12" s="175">
        <v>0</v>
      </c>
      <c r="BF12" s="175">
        <v>0</v>
      </c>
      <c r="BG12" s="185">
        <v>0</v>
      </c>
      <c r="BH12" s="195">
        <v>0</v>
      </c>
      <c r="BI12" s="175">
        <v>0</v>
      </c>
      <c r="BJ12" s="175">
        <v>0</v>
      </c>
      <c r="BK12" s="175">
        <v>0</v>
      </c>
      <c r="BL12" s="185">
        <v>0</v>
      </c>
      <c r="BM12" s="195">
        <v>0</v>
      </c>
      <c r="BN12" s="175">
        <v>0</v>
      </c>
      <c r="BO12" s="175">
        <v>0</v>
      </c>
      <c r="BP12" s="175">
        <v>0</v>
      </c>
      <c r="BQ12" s="185">
        <v>0</v>
      </c>
      <c r="BR12" s="195">
        <v>1678859</v>
      </c>
      <c r="BS12" s="201">
        <v>480262</v>
      </c>
      <c r="BT12" s="175">
        <v>27784</v>
      </c>
      <c r="BU12" s="175">
        <v>534</v>
      </c>
      <c r="BV12" s="271">
        <v>2187439</v>
      </c>
      <c r="BW12" s="147"/>
      <c r="BX12" s="321">
        <v>33.140464340017466</v>
      </c>
      <c r="BZ12" s="318"/>
      <c r="CA12" s="318"/>
      <c r="CB12" s="318"/>
      <c r="CC12" s="318"/>
      <c r="CD12" s="318"/>
      <c r="CE12" s="319"/>
      <c r="CF12" s="319"/>
      <c r="CG12" s="319"/>
      <c r="CH12" s="147"/>
      <c r="CI12" s="319"/>
    </row>
    <row r="13" spans="1:87" ht="13.5" x14ac:dyDescent="0.25">
      <c r="A13" s="309">
        <v>7</v>
      </c>
      <c r="B13" s="310" t="s">
        <v>221</v>
      </c>
      <c r="D13" s="311"/>
      <c r="E13" s="312">
        <v>108522</v>
      </c>
      <c r="F13" s="313">
        <v>115721</v>
      </c>
      <c r="G13" s="313">
        <v>3826</v>
      </c>
      <c r="H13" s="314">
        <v>0</v>
      </c>
      <c r="I13" s="185">
        <v>228069</v>
      </c>
      <c r="J13" s="195">
        <v>8763</v>
      </c>
      <c r="K13" s="175">
        <v>0</v>
      </c>
      <c r="L13" s="175">
        <v>0</v>
      </c>
      <c r="M13" s="175">
        <v>0</v>
      </c>
      <c r="N13" s="271">
        <v>8763</v>
      </c>
      <c r="O13" s="175">
        <v>5409</v>
      </c>
      <c r="P13" s="175">
        <v>17361</v>
      </c>
      <c r="Q13" s="175">
        <v>0</v>
      </c>
      <c r="R13" s="175">
        <v>0</v>
      </c>
      <c r="S13" s="185">
        <v>22770</v>
      </c>
      <c r="T13" s="195">
        <v>9293</v>
      </c>
      <c r="U13" s="175">
        <v>10048</v>
      </c>
      <c r="V13" s="175">
        <v>0</v>
      </c>
      <c r="W13" s="175">
        <v>0</v>
      </c>
      <c r="X13" s="185">
        <v>19341</v>
      </c>
      <c r="Y13" s="315">
        <v>8823</v>
      </c>
      <c r="Z13" s="175">
        <v>9870</v>
      </c>
      <c r="AA13" s="175">
        <v>0</v>
      </c>
      <c r="AB13" s="175">
        <v>0</v>
      </c>
      <c r="AC13" s="185">
        <v>18693</v>
      </c>
      <c r="AD13" s="195">
        <v>0</v>
      </c>
      <c r="AE13" s="175">
        <v>0</v>
      </c>
      <c r="AF13" s="175">
        <v>0</v>
      </c>
      <c r="AG13" s="175">
        <v>0</v>
      </c>
      <c r="AH13" s="185">
        <v>0</v>
      </c>
      <c r="AI13" s="195">
        <v>0</v>
      </c>
      <c r="AJ13" s="175">
        <v>0</v>
      </c>
      <c r="AK13" s="175">
        <v>0</v>
      </c>
      <c r="AL13" s="175">
        <v>0</v>
      </c>
      <c r="AM13" s="185">
        <v>0</v>
      </c>
      <c r="AN13" s="195">
        <v>0</v>
      </c>
      <c r="AO13" s="175">
        <v>0</v>
      </c>
      <c r="AP13" s="175">
        <v>0</v>
      </c>
      <c r="AQ13" s="175">
        <v>0</v>
      </c>
      <c r="AR13" s="185">
        <v>0</v>
      </c>
      <c r="AS13" s="195">
        <v>0</v>
      </c>
      <c r="AT13" s="175">
        <v>0</v>
      </c>
      <c r="AU13" s="175">
        <v>0</v>
      </c>
      <c r="AV13" s="175">
        <v>0</v>
      </c>
      <c r="AW13" s="185">
        <v>0</v>
      </c>
      <c r="AX13" s="195">
        <v>0</v>
      </c>
      <c r="AY13" s="175">
        <v>0</v>
      </c>
      <c r="AZ13" s="175">
        <v>0</v>
      </c>
      <c r="BA13" s="175">
        <v>0</v>
      </c>
      <c r="BB13" s="185">
        <v>0</v>
      </c>
      <c r="BC13" s="195">
        <v>0</v>
      </c>
      <c r="BD13" s="175">
        <v>0</v>
      </c>
      <c r="BE13" s="175">
        <v>0</v>
      </c>
      <c r="BF13" s="175">
        <v>0</v>
      </c>
      <c r="BG13" s="185">
        <v>0</v>
      </c>
      <c r="BH13" s="195">
        <v>0</v>
      </c>
      <c r="BI13" s="175">
        <v>0</v>
      </c>
      <c r="BJ13" s="175">
        <v>0</v>
      </c>
      <c r="BK13" s="175">
        <v>0</v>
      </c>
      <c r="BL13" s="185">
        <v>0</v>
      </c>
      <c r="BM13" s="195">
        <v>0</v>
      </c>
      <c r="BN13" s="175">
        <v>0</v>
      </c>
      <c r="BO13" s="175">
        <v>0</v>
      </c>
      <c r="BP13" s="175">
        <v>0</v>
      </c>
      <c r="BQ13" s="185">
        <v>0</v>
      </c>
      <c r="BR13" s="195">
        <v>32288</v>
      </c>
      <c r="BS13" s="201">
        <v>37279</v>
      </c>
      <c r="BT13" s="175">
        <v>0</v>
      </c>
      <c r="BU13" s="175">
        <v>0</v>
      </c>
      <c r="BV13" s="271">
        <v>69567</v>
      </c>
      <c r="BW13" s="147"/>
      <c r="BX13" s="321">
        <v>30.5026110519185</v>
      </c>
      <c r="BZ13" s="318"/>
      <c r="CA13" s="318"/>
      <c r="CB13" s="318"/>
      <c r="CC13" s="318"/>
      <c r="CD13" s="318"/>
      <c r="CE13" s="319"/>
      <c r="CF13" s="319"/>
      <c r="CG13" s="319"/>
      <c r="CH13" s="147"/>
      <c r="CI13" s="319"/>
    </row>
    <row r="14" spans="1:87" ht="13.5" x14ac:dyDescent="0.25">
      <c r="A14" s="324">
        <v>8</v>
      </c>
      <c r="B14" s="325" t="s">
        <v>222</v>
      </c>
      <c r="D14" s="326"/>
      <c r="E14" s="312">
        <v>2776236</v>
      </c>
      <c r="F14" s="313">
        <v>29182680</v>
      </c>
      <c r="G14" s="313">
        <v>38153</v>
      </c>
      <c r="H14" s="314">
        <v>1942172</v>
      </c>
      <c r="I14" s="185">
        <v>33939241</v>
      </c>
      <c r="J14" s="195">
        <v>180816</v>
      </c>
      <c r="K14" s="175">
        <v>1693067</v>
      </c>
      <c r="L14" s="175">
        <v>1116</v>
      </c>
      <c r="M14" s="175">
        <v>663671</v>
      </c>
      <c r="N14" s="271">
        <v>2538670</v>
      </c>
      <c r="O14" s="175">
        <v>118906</v>
      </c>
      <c r="P14" s="175">
        <v>1787954</v>
      </c>
      <c r="Q14" s="175">
        <v>2807</v>
      </c>
      <c r="R14" s="175">
        <v>0</v>
      </c>
      <c r="S14" s="185">
        <v>1909667</v>
      </c>
      <c r="T14" s="195">
        <v>182149</v>
      </c>
      <c r="U14" s="175">
        <v>2735633</v>
      </c>
      <c r="V14" s="175">
        <v>10800</v>
      </c>
      <c r="W14" s="175">
        <v>0</v>
      </c>
      <c r="X14" s="185">
        <v>2928582</v>
      </c>
      <c r="Y14" s="315">
        <v>220304</v>
      </c>
      <c r="Z14" s="175">
        <v>2830216</v>
      </c>
      <c r="AA14" s="175">
        <v>6541</v>
      </c>
      <c r="AB14" s="175">
        <v>141438</v>
      </c>
      <c r="AC14" s="185">
        <v>3198499</v>
      </c>
      <c r="AD14" s="195">
        <v>0</v>
      </c>
      <c r="AE14" s="175">
        <v>0</v>
      </c>
      <c r="AF14" s="175">
        <v>0</v>
      </c>
      <c r="AG14" s="175">
        <v>0</v>
      </c>
      <c r="AH14" s="185">
        <v>0</v>
      </c>
      <c r="AI14" s="195">
        <v>0</v>
      </c>
      <c r="AJ14" s="175">
        <v>0</v>
      </c>
      <c r="AK14" s="175">
        <v>0</v>
      </c>
      <c r="AL14" s="175">
        <v>0</v>
      </c>
      <c r="AM14" s="185">
        <v>0</v>
      </c>
      <c r="AN14" s="195">
        <v>0</v>
      </c>
      <c r="AO14" s="175">
        <v>0</v>
      </c>
      <c r="AP14" s="175">
        <v>0</v>
      </c>
      <c r="AQ14" s="175">
        <v>0</v>
      </c>
      <c r="AR14" s="185">
        <v>0</v>
      </c>
      <c r="AS14" s="195">
        <v>0</v>
      </c>
      <c r="AT14" s="175">
        <v>0</v>
      </c>
      <c r="AU14" s="175">
        <v>0</v>
      </c>
      <c r="AV14" s="175">
        <v>0</v>
      </c>
      <c r="AW14" s="185">
        <v>0</v>
      </c>
      <c r="AX14" s="195">
        <v>0</v>
      </c>
      <c r="AY14" s="175">
        <v>0</v>
      </c>
      <c r="AZ14" s="175">
        <v>0</v>
      </c>
      <c r="BA14" s="175">
        <v>0</v>
      </c>
      <c r="BB14" s="185">
        <v>0</v>
      </c>
      <c r="BC14" s="195">
        <v>0</v>
      </c>
      <c r="BD14" s="175">
        <v>0</v>
      </c>
      <c r="BE14" s="175">
        <v>0</v>
      </c>
      <c r="BF14" s="175">
        <v>0</v>
      </c>
      <c r="BG14" s="185">
        <v>0</v>
      </c>
      <c r="BH14" s="195">
        <v>0</v>
      </c>
      <c r="BI14" s="175">
        <v>0</v>
      </c>
      <c r="BJ14" s="175">
        <v>0</v>
      </c>
      <c r="BK14" s="175">
        <v>0</v>
      </c>
      <c r="BL14" s="185">
        <v>0</v>
      </c>
      <c r="BM14" s="195">
        <v>0</v>
      </c>
      <c r="BN14" s="175">
        <v>0</v>
      </c>
      <c r="BO14" s="175">
        <v>0</v>
      </c>
      <c r="BP14" s="175">
        <v>0</v>
      </c>
      <c r="BQ14" s="185">
        <v>0</v>
      </c>
      <c r="BR14" s="195">
        <v>702175</v>
      </c>
      <c r="BS14" s="201">
        <v>9046870</v>
      </c>
      <c r="BT14" s="175">
        <v>21264</v>
      </c>
      <c r="BU14" s="175">
        <v>805109</v>
      </c>
      <c r="BV14" s="271">
        <v>10575418</v>
      </c>
      <c r="BW14" s="147"/>
      <c r="BX14" s="321">
        <v>31.159854164092827</v>
      </c>
      <c r="BZ14" s="327"/>
      <c r="CA14" s="327"/>
      <c r="CB14" s="327"/>
      <c r="CC14" s="327"/>
      <c r="CD14" s="327"/>
      <c r="CE14" s="319"/>
      <c r="CF14" s="319"/>
      <c r="CG14" s="319"/>
      <c r="CH14" s="147"/>
      <c r="CI14" s="319"/>
    </row>
    <row r="15" spans="1:87" ht="13.5" x14ac:dyDescent="0.25">
      <c r="A15" s="309">
        <v>9</v>
      </c>
      <c r="B15" s="310" t="s">
        <v>223</v>
      </c>
      <c r="D15" s="328"/>
      <c r="E15" s="312">
        <v>465695</v>
      </c>
      <c r="F15" s="313">
        <v>0</v>
      </c>
      <c r="G15" s="313">
        <v>5155</v>
      </c>
      <c r="H15" s="314">
        <v>0</v>
      </c>
      <c r="I15" s="185">
        <v>470850</v>
      </c>
      <c r="J15" s="195">
        <v>29898</v>
      </c>
      <c r="K15" s="175">
        <v>170</v>
      </c>
      <c r="L15" s="175">
        <v>168</v>
      </c>
      <c r="M15" s="175">
        <v>0</v>
      </c>
      <c r="N15" s="271">
        <v>30236</v>
      </c>
      <c r="O15" s="175">
        <v>32894</v>
      </c>
      <c r="P15" s="175">
        <v>92</v>
      </c>
      <c r="Q15" s="175">
        <v>46</v>
      </c>
      <c r="R15" s="175">
        <v>0</v>
      </c>
      <c r="S15" s="185">
        <v>33032</v>
      </c>
      <c r="T15" s="195">
        <v>30171</v>
      </c>
      <c r="U15" s="175">
        <v>18</v>
      </c>
      <c r="V15" s="175">
        <v>54</v>
      </c>
      <c r="W15" s="175">
        <v>0</v>
      </c>
      <c r="X15" s="185">
        <v>30243</v>
      </c>
      <c r="Y15" s="195">
        <v>31918</v>
      </c>
      <c r="Z15" s="175">
        <v>202</v>
      </c>
      <c r="AA15" s="175">
        <v>63</v>
      </c>
      <c r="AB15" s="322">
        <v>0</v>
      </c>
      <c r="AC15" s="185">
        <v>32183</v>
      </c>
      <c r="AD15" s="195">
        <v>0</v>
      </c>
      <c r="AE15" s="175">
        <v>0</v>
      </c>
      <c r="AF15" s="175">
        <v>0</v>
      </c>
      <c r="AG15" s="175">
        <v>0</v>
      </c>
      <c r="AH15" s="185">
        <v>0</v>
      </c>
      <c r="AI15" s="195">
        <v>0</v>
      </c>
      <c r="AJ15" s="175">
        <v>0</v>
      </c>
      <c r="AK15" s="175">
        <v>0</v>
      </c>
      <c r="AL15" s="175">
        <v>0</v>
      </c>
      <c r="AM15" s="185">
        <v>0</v>
      </c>
      <c r="AN15" s="195">
        <v>0</v>
      </c>
      <c r="AO15" s="175">
        <v>0</v>
      </c>
      <c r="AP15" s="175">
        <v>0</v>
      </c>
      <c r="AQ15" s="175">
        <v>0</v>
      </c>
      <c r="AR15" s="185">
        <v>0</v>
      </c>
      <c r="AS15" s="195">
        <v>0</v>
      </c>
      <c r="AT15" s="175">
        <v>0</v>
      </c>
      <c r="AU15" s="175">
        <v>0</v>
      </c>
      <c r="AV15" s="175">
        <v>0</v>
      </c>
      <c r="AW15" s="185">
        <v>0</v>
      </c>
      <c r="AX15" s="195">
        <v>0</v>
      </c>
      <c r="AY15" s="175">
        <v>0</v>
      </c>
      <c r="AZ15" s="175">
        <v>0</v>
      </c>
      <c r="BA15" s="175">
        <v>0</v>
      </c>
      <c r="BB15" s="185">
        <v>0</v>
      </c>
      <c r="BC15" s="195">
        <v>0</v>
      </c>
      <c r="BD15" s="175">
        <v>0</v>
      </c>
      <c r="BE15" s="175">
        <v>0</v>
      </c>
      <c r="BF15" s="175">
        <v>0</v>
      </c>
      <c r="BG15" s="185">
        <v>0</v>
      </c>
      <c r="BH15" s="195">
        <v>0</v>
      </c>
      <c r="BI15" s="175">
        <v>0</v>
      </c>
      <c r="BJ15" s="175">
        <v>0</v>
      </c>
      <c r="BK15" s="175">
        <v>0</v>
      </c>
      <c r="BL15" s="185">
        <v>0</v>
      </c>
      <c r="BM15" s="195">
        <v>0</v>
      </c>
      <c r="BN15" s="175">
        <v>0</v>
      </c>
      <c r="BO15" s="175">
        <v>0</v>
      </c>
      <c r="BP15" s="175">
        <v>0</v>
      </c>
      <c r="BQ15" s="185">
        <v>0</v>
      </c>
      <c r="BR15" s="195">
        <v>124881</v>
      </c>
      <c r="BS15" s="201">
        <v>482</v>
      </c>
      <c r="BT15" s="175">
        <v>331</v>
      </c>
      <c r="BU15" s="175">
        <v>0</v>
      </c>
      <c r="BV15" s="271">
        <v>125694</v>
      </c>
      <c r="BW15" s="147"/>
      <c r="BX15" s="317">
        <v>26.695125836253585</v>
      </c>
      <c r="BZ15" s="318"/>
      <c r="CA15" s="318"/>
      <c r="CB15" s="318"/>
      <c r="CC15" s="318"/>
      <c r="CD15" s="318"/>
      <c r="CE15" s="319"/>
      <c r="CF15" s="319"/>
      <c r="CG15" s="319"/>
      <c r="CH15" s="147"/>
      <c r="CI15" s="319"/>
    </row>
    <row r="16" spans="1:87" ht="13.5" x14ac:dyDescent="0.25">
      <c r="A16" s="309">
        <v>10</v>
      </c>
      <c r="B16" s="329" t="s">
        <v>224</v>
      </c>
      <c r="D16" s="328"/>
      <c r="E16" s="312">
        <v>290537</v>
      </c>
      <c r="F16" s="313">
        <v>19</v>
      </c>
      <c r="G16" s="313">
        <v>3876</v>
      </c>
      <c r="H16" s="314">
        <v>23634486</v>
      </c>
      <c r="I16" s="185">
        <v>23928918</v>
      </c>
      <c r="J16" s="195">
        <v>14186</v>
      </c>
      <c r="K16" s="175">
        <v>27</v>
      </c>
      <c r="L16" s="175">
        <v>0</v>
      </c>
      <c r="M16" s="175">
        <v>0</v>
      </c>
      <c r="N16" s="271">
        <v>14213</v>
      </c>
      <c r="O16" s="175">
        <v>15402</v>
      </c>
      <c r="P16" s="175">
        <v>62</v>
      </c>
      <c r="Q16" s="175">
        <v>362</v>
      </c>
      <c r="R16" s="175">
        <v>1000000</v>
      </c>
      <c r="S16" s="185">
        <v>1015826</v>
      </c>
      <c r="T16" s="195">
        <v>15304</v>
      </c>
      <c r="U16" s="175">
        <v>21</v>
      </c>
      <c r="V16" s="175">
        <v>1842</v>
      </c>
      <c r="W16" s="175">
        <v>3000000</v>
      </c>
      <c r="X16" s="185">
        <v>3017167</v>
      </c>
      <c r="Y16" s="195">
        <v>18170</v>
      </c>
      <c r="Z16" s="175">
        <v>0</v>
      </c>
      <c r="AA16" s="175">
        <v>77</v>
      </c>
      <c r="AB16" s="175">
        <v>0</v>
      </c>
      <c r="AC16" s="185">
        <v>18247</v>
      </c>
      <c r="AD16" s="195">
        <v>0</v>
      </c>
      <c r="AE16" s="175">
        <v>0</v>
      </c>
      <c r="AF16" s="175">
        <v>0</v>
      </c>
      <c r="AG16" s="175">
        <v>0</v>
      </c>
      <c r="AH16" s="185">
        <v>0</v>
      </c>
      <c r="AI16" s="195">
        <v>0</v>
      </c>
      <c r="AJ16" s="175">
        <v>0</v>
      </c>
      <c r="AK16" s="175">
        <v>0</v>
      </c>
      <c r="AL16" s="175">
        <v>0</v>
      </c>
      <c r="AM16" s="185">
        <v>0</v>
      </c>
      <c r="AN16" s="195">
        <v>0</v>
      </c>
      <c r="AO16" s="175">
        <v>0</v>
      </c>
      <c r="AP16" s="175">
        <v>0</v>
      </c>
      <c r="AQ16" s="175">
        <v>0</v>
      </c>
      <c r="AR16" s="185">
        <v>0</v>
      </c>
      <c r="AS16" s="195">
        <v>0</v>
      </c>
      <c r="AT16" s="175">
        <v>0</v>
      </c>
      <c r="AU16" s="175">
        <v>0</v>
      </c>
      <c r="AV16" s="175">
        <v>0</v>
      </c>
      <c r="AW16" s="185">
        <v>0</v>
      </c>
      <c r="AX16" s="195">
        <v>0</v>
      </c>
      <c r="AY16" s="175">
        <v>0</v>
      </c>
      <c r="AZ16" s="175">
        <v>0</v>
      </c>
      <c r="BA16" s="175">
        <v>0</v>
      </c>
      <c r="BB16" s="185">
        <v>0</v>
      </c>
      <c r="BC16" s="195">
        <v>0</v>
      </c>
      <c r="BD16" s="175">
        <v>0</v>
      </c>
      <c r="BE16" s="175">
        <v>0</v>
      </c>
      <c r="BF16" s="175">
        <v>0</v>
      </c>
      <c r="BG16" s="185">
        <v>0</v>
      </c>
      <c r="BH16" s="195">
        <v>0</v>
      </c>
      <c r="BI16" s="175">
        <v>0</v>
      </c>
      <c r="BJ16" s="175">
        <v>0</v>
      </c>
      <c r="BK16" s="175">
        <v>0</v>
      </c>
      <c r="BL16" s="185">
        <v>0</v>
      </c>
      <c r="BM16" s="195">
        <v>0</v>
      </c>
      <c r="BN16" s="175">
        <v>0</v>
      </c>
      <c r="BO16" s="175">
        <v>0</v>
      </c>
      <c r="BP16" s="175">
        <v>0</v>
      </c>
      <c r="BQ16" s="185">
        <v>0</v>
      </c>
      <c r="BR16" s="195">
        <v>63062</v>
      </c>
      <c r="BS16" s="201">
        <v>110</v>
      </c>
      <c r="BT16" s="175">
        <v>2281</v>
      </c>
      <c r="BU16" s="175">
        <v>4000000</v>
      </c>
      <c r="BV16" s="271">
        <v>4065453</v>
      </c>
      <c r="BW16" s="147"/>
      <c r="BX16" s="317">
        <v>16.989706764008304</v>
      </c>
      <c r="BZ16" s="318"/>
      <c r="CA16" s="318"/>
      <c r="CB16" s="318"/>
      <c r="CC16" s="318"/>
      <c r="CD16" s="318"/>
      <c r="CE16" s="319"/>
      <c r="CF16" s="319"/>
      <c r="CG16" s="319"/>
      <c r="CH16" s="147"/>
      <c r="CI16" s="319"/>
    </row>
    <row r="17" spans="1:87" ht="13.5" x14ac:dyDescent="0.25">
      <c r="A17" s="309">
        <v>11</v>
      </c>
      <c r="B17" s="310" t="s">
        <v>225</v>
      </c>
      <c r="D17" s="320"/>
      <c r="E17" s="312">
        <v>489142</v>
      </c>
      <c r="F17" s="313">
        <v>46933</v>
      </c>
      <c r="G17" s="313">
        <v>4197</v>
      </c>
      <c r="H17" s="314">
        <v>0</v>
      </c>
      <c r="I17" s="185">
        <v>540272</v>
      </c>
      <c r="J17" s="195">
        <v>25666</v>
      </c>
      <c r="K17" s="175">
        <v>4131</v>
      </c>
      <c r="L17" s="175">
        <v>0</v>
      </c>
      <c r="M17" s="175">
        <v>0</v>
      </c>
      <c r="N17" s="271">
        <v>29797</v>
      </c>
      <c r="O17" s="175">
        <v>46109</v>
      </c>
      <c r="P17" s="175">
        <v>5406</v>
      </c>
      <c r="Q17" s="175">
        <v>67</v>
      </c>
      <c r="R17" s="175">
        <v>0</v>
      </c>
      <c r="S17" s="185">
        <v>51582</v>
      </c>
      <c r="T17" s="195">
        <v>31199</v>
      </c>
      <c r="U17" s="175">
        <v>4208</v>
      </c>
      <c r="V17" s="175">
        <v>1172</v>
      </c>
      <c r="W17" s="175">
        <v>0</v>
      </c>
      <c r="X17" s="185">
        <v>36579</v>
      </c>
      <c r="Y17" s="195">
        <v>42968</v>
      </c>
      <c r="Z17" s="175">
        <v>5307</v>
      </c>
      <c r="AA17" s="175">
        <v>251</v>
      </c>
      <c r="AB17" s="322">
        <v>0</v>
      </c>
      <c r="AC17" s="185">
        <v>48526</v>
      </c>
      <c r="AD17" s="195">
        <v>0</v>
      </c>
      <c r="AE17" s="175">
        <v>0</v>
      </c>
      <c r="AF17" s="175">
        <v>0</v>
      </c>
      <c r="AG17" s="175">
        <v>0</v>
      </c>
      <c r="AH17" s="185">
        <v>0</v>
      </c>
      <c r="AI17" s="195">
        <v>0</v>
      </c>
      <c r="AJ17" s="175">
        <v>0</v>
      </c>
      <c r="AK17" s="175">
        <v>0</v>
      </c>
      <c r="AL17" s="175">
        <v>0</v>
      </c>
      <c r="AM17" s="185">
        <v>0</v>
      </c>
      <c r="AN17" s="195">
        <v>0</v>
      </c>
      <c r="AO17" s="175">
        <v>0</v>
      </c>
      <c r="AP17" s="175">
        <v>0</v>
      </c>
      <c r="AQ17" s="175">
        <v>0</v>
      </c>
      <c r="AR17" s="185">
        <v>0</v>
      </c>
      <c r="AS17" s="195">
        <v>0</v>
      </c>
      <c r="AT17" s="175">
        <v>0</v>
      </c>
      <c r="AU17" s="175">
        <v>0</v>
      </c>
      <c r="AV17" s="175">
        <v>0</v>
      </c>
      <c r="AW17" s="185">
        <v>0</v>
      </c>
      <c r="AX17" s="195">
        <v>0</v>
      </c>
      <c r="AY17" s="175">
        <v>0</v>
      </c>
      <c r="AZ17" s="175">
        <v>0</v>
      </c>
      <c r="BA17" s="175">
        <v>0</v>
      </c>
      <c r="BB17" s="185">
        <v>0</v>
      </c>
      <c r="BC17" s="195">
        <v>0</v>
      </c>
      <c r="BD17" s="175">
        <v>0</v>
      </c>
      <c r="BE17" s="175">
        <v>0</v>
      </c>
      <c r="BF17" s="175">
        <v>0</v>
      </c>
      <c r="BG17" s="185">
        <v>0</v>
      </c>
      <c r="BH17" s="195">
        <v>0</v>
      </c>
      <c r="BI17" s="175">
        <v>0</v>
      </c>
      <c r="BJ17" s="175">
        <v>0</v>
      </c>
      <c r="BK17" s="175">
        <v>0</v>
      </c>
      <c r="BL17" s="185">
        <v>0</v>
      </c>
      <c r="BM17" s="195">
        <v>0</v>
      </c>
      <c r="BN17" s="175">
        <v>0</v>
      </c>
      <c r="BO17" s="175">
        <v>0</v>
      </c>
      <c r="BP17" s="175">
        <v>0</v>
      </c>
      <c r="BQ17" s="185">
        <v>0</v>
      </c>
      <c r="BR17" s="195">
        <v>145942</v>
      </c>
      <c r="BS17" s="201">
        <v>19052</v>
      </c>
      <c r="BT17" s="175">
        <v>1490</v>
      </c>
      <c r="BU17" s="175">
        <v>0</v>
      </c>
      <c r="BV17" s="271">
        <v>166484</v>
      </c>
      <c r="BW17" s="147"/>
      <c r="BX17" s="321">
        <v>30.814848816892233</v>
      </c>
      <c r="BZ17" s="318"/>
      <c r="CA17" s="318"/>
      <c r="CB17" s="318"/>
      <c r="CC17" s="318"/>
      <c r="CD17" s="318"/>
      <c r="CE17" s="319"/>
      <c r="CF17" s="319"/>
      <c r="CG17" s="319"/>
      <c r="CH17" s="147"/>
      <c r="CI17" s="319"/>
    </row>
    <row r="18" spans="1:87" ht="13.5" x14ac:dyDescent="0.25">
      <c r="A18" s="309">
        <v>12</v>
      </c>
      <c r="B18" s="24" t="s">
        <v>226</v>
      </c>
      <c r="D18" s="311"/>
      <c r="E18" s="312">
        <v>287082</v>
      </c>
      <c r="F18" s="313">
        <v>611</v>
      </c>
      <c r="G18" s="313">
        <v>756</v>
      </c>
      <c r="H18" s="314">
        <v>0</v>
      </c>
      <c r="I18" s="185">
        <v>288449</v>
      </c>
      <c r="J18" s="195">
        <v>19265</v>
      </c>
      <c r="K18" s="175">
        <v>112</v>
      </c>
      <c r="L18" s="175">
        <v>41</v>
      </c>
      <c r="M18" s="175">
        <v>0</v>
      </c>
      <c r="N18" s="271">
        <v>19418</v>
      </c>
      <c r="O18" s="175">
        <v>19507</v>
      </c>
      <c r="P18" s="175">
        <v>0</v>
      </c>
      <c r="Q18" s="175">
        <v>270</v>
      </c>
      <c r="R18" s="175">
        <v>0</v>
      </c>
      <c r="S18" s="185">
        <v>19777</v>
      </c>
      <c r="T18" s="195">
        <v>23524</v>
      </c>
      <c r="U18" s="175">
        <v>240</v>
      </c>
      <c r="V18" s="175">
        <v>374</v>
      </c>
      <c r="W18" s="175">
        <v>0</v>
      </c>
      <c r="X18" s="185">
        <v>24138</v>
      </c>
      <c r="Y18" s="195">
        <v>21514</v>
      </c>
      <c r="Z18" s="175">
        <v>1</v>
      </c>
      <c r="AA18" s="175">
        <v>178</v>
      </c>
      <c r="AB18" s="322">
        <v>0</v>
      </c>
      <c r="AC18" s="185">
        <v>21693</v>
      </c>
      <c r="AD18" s="195">
        <v>0</v>
      </c>
      <c r="AE18" s="175">
        <v>0</v>
      </c>
      <c r="AF18" s="175">
        <v>0</v>
      </c>
      <c r="AG18" s="175">
        <v>0</v>
      </c>
      <c r="AH18" s="185">
        <v>0</v>
      </c>
      <c r="AI18" s="195">
        <v>0</v>
      </c>
      <c r="AJ18" s="175">
        <v>0</v>
      </c>
      <c r="AK18" s="175">
        <v>0</v>
      </c>
      <c r="AL18" s="175">
        <v>0</v>
      </c>
      <c r="AM18" s="185">
        <v>0</v>
      </c>
      <c r="AN18" s="195">
        <v>0</v>
      </c>
      <c r="AO18" s="175">
        <v>0</v>
      </c>
      <c r="AP18" s="175">
        <v>0</v>
      </c>
      <c r="AQ18" s="175">
        <v>0</v>
      </c>
      <c r="AR18" s="185">
        <v>0</v>
      </c>
      <c r="AS18" s="195">
        <v>0</v>
      </c>
      <c r="AT18" s="175">
        <v>0</v>
      </c>
      <c r="AU18" s="175">
        <v>0</v>
      </c>
      <c r="AV18" s="175">
        <v>0</v>
      </c>
      <c r="AW18" s="185">
        <v>0</v>
      </c>
      <c r="AX18" s="195">
        <v>0</v>
      </c>
      <c r="AY18" s="175">
        <v>0</v>
      </c>
      <c r="AZ18" s="175">
        <v>0</v>
      </c>
      <c r="BA18" s="175">
        <v>0</v>
      </c>
      <c r="BB18" s="185">
        <v>0</v>
      </c>
      <c r="BC18" s="195">
        <v>0</v>
      </c>
      <c r="BD18" s="175">
        <v>0</v>
      </c>
      <c r="BE18" s="175">
        <v>0</v>
      </c>
      <c r="BF18" s="175">
        <v>0</v>
      </c>
      <c r="BG18" s="185">
        <v>0</v>
      </c>
      <c r="BH18" s="195">
        <v>0</v>
      </c>
      <c r="BI18" s="175">
        <v>0</v>
      </c>
      <c r="BJ18" s="175">
        <v>0</v>
      </c>
      <c r="BK18" s="175">
        <v>0</v>
      </c>
      <c r="BL18" s="185">
        <v>0</v>
      </c>
      <c r="BM18" s="195">
        <v>0</v>
      </c>
      <c r="BN18" s="175">
        <v>0</v>
      </c>
      <c r="BO18" s="175">
        <v>0</v>
      </c>
      <c r="BP18" s="175">
        <v>0</v>
      </c>
      <c r="BQ18" s="185">
        <v>0</v>
      </c>
      <c r="BR18" s="195">
        <v>83810</v>
      </c>
      <c r="BS18" s="201">
        <v>353</v>
      </c>
      <c r="BT18" s="175">
        <v>863</v>
      </c>
      <c r="BU18" s="175">
        <v>0</v>
      </c>
      <c r="BV18" s="271">
        <v>85026</v>
      </c>
      <c r="BW18" s="147"/>
      <c r="BX18" s="321">
        <v>29.476961265249663</v>
      </c>
      <c r="BZ18" s="318"/>
      <c r="CA18" s="318"/>
      <c r="CB18" s="318"/>
      <c r="CC18" s="318"/>
      <c r="CD18" s="318"/>
      <c r="CE18" s="319"/>
      <c r="CF18" s="319"/>
      <c r="CG18" s="319"/>
      <c r="CH18" s="147"/>
      <c r="CI18" s="319"/>
    </row>
    <row r="19" spans="1:87" ht="13.5" x14ac:dyDescent="0.25">
      <c r="A19" s="309">
        <v>13</v>
      </c>
      <c r="B19" s="24" t="s">
        <v>227</v>
      </c>
      <c r="D19" s="311"/>
      <c r="E19" s="312">
        <v>1080362</v>
      </c>
      <c r="F19" s="313">
        <v>7446810</v>
      </c>
      <c r="G19" s="313">
        <v>20095</v>
      </c>
      <c r="H19" s="314">
        <v>0</v>
      </c>
      <c r="I19" s="185">
        <v>8547267</v>
      </c>
      <c r="J19" s="195">
        <v>49779</v>
      </c>
      <c r="K19" s="175">
        <v>64973</v>
      </c>
      <c r="L19" s="175">
        <v>144</v>
      </c>
      <c r="M19" s="175">
        <v>0</v>
      </c>
      <c r="N19" s="271">
        <v>114896</v>
      </c>
      <c r="O19" s="175">
        <v>69763</v>
      </c>
      <c r="P19" s="175">
        <v>1336323</v>
      </c>
      <c r="Q19" s="175">
        <v>105</v>
      </c>
      <c r="R19" s="175">
        <v>0</v>
      </c>
      <c r="S19" s="185">
        <v>1406191</v>
      </c>
      <c r="T19" s="195">
        <v>57472</v>
      </c>
      <c r="U19" s="175">
        <v>97802</v>
      </c>
      <c r="V19" s="175">
        <v>67</v>
      </c>
      <c r="W19" s="175">
        <v>0</v>
      </c>
      <c r="X19" s="185">
        <v>155341</v>
      </c>
      <c r="Y19" s="195">
        <v>76418</v>
      </c>
      <c r="Z19" s="175">
        <v>1568188</v>
      </c>
      <c r="AA19" s="175">
        <v>359</v>
      </c>
      <c r="AB19" s="322">
        <v>0</v>
      </c>
      <c r="AC19" s="185">
        <v>1644965</v>
      </c>
      <c r="AD19" s="195">
        <v>0</v>
      </c>
      <c r="AE19" s="175">
        <v>0</v>
      </c>
      <c r="AF19" s="175">
        <v>0</v>
      </c>
      <c r="AG19" s="175">
        <v>0</v>
      </c>
      <c r="AH19" s="185">
        <v>0</v>
      </c>
      <c r="AI19" s="195">
        <v>0</v>
      </c>
      <c r="AJ19" s="175">
        <v>0</v>
      </c>
      <c r="AK19" s="175">
        <v>0</v>
      </c>
      <c r="AL19" s="175">
        <v>0</v>
      </c>
      <c r="AM19" s="185">
        <v>0</v>
      </c>
      <c r="AN19" s="195">
        <v>0</v>
      </c>
      <c r="AO19" s="175">
        <v>0</v>
      </c>
      <c r="AP19" s="175">
        <v>0</v>
      </c>
      <c r="AQ19" s="175">
        <v>0</v>
      </c>
      <c r="AR19" s="185">
        <v>0</v>
      </c>
      <c r="AS19" s="195">
        <v>0</v>
      </c>
      <c r="AT19" s="175">
        <v>0</v>
      </c>
      <c r="AU19" s="175">
        <v>0</v>
      </c>
      <c r="AV19" s="175">
        <v>0</v>
      </c>
      <c r="AW19" s="185">
        <v>0</v>
      </c>
      <c r="AX19" s="195">
        <v>0</v>
      </c>
      <c r="AY19" s="175">
        <v>0</v>
      </c>
      <c r="AZ19" s="175">
        <v>0</v>
      </c>
      <c r="BA19" s="175">
        <v>0</v>
      </c>
      <c r="BB19" s="185">
        <v>0</v>
      </c>
      <c r="BC19" s="195">
        <v>0</v>
      </c>
      <c r="BD19" s="175">
        <v>0</v>
      </c>
      <c r="BE19" s="175">
        <v>0</v>
      </c>
      <c r="BF19" s="175">
        <v>0</v>
      </c>
      <c r="BG19" s="185">
        <v>0</v>
      </c>
      <c r="BH19" s="195">
        <v>0</v>
      </c>
      <c r="BI19" s="175">
        <v>0</v>
      </c>
      <c r="BJ19" s="175">
        <v>0</v>
      </c>
      <c r="BK19" s="175">
        <v>0</v>
      </c>
      <c r="BL19" s="185">
        <v>0</v>
      </c>
      <c r="BM19" s="195">
        <v>0</v>
      </c>
      <c r="BN19" s="175">
        <v>0</v>
      </c>
      <c r="BO19" s="175">
        <v>0</v>
      </c>
      <c r="BP19" s="175">
        <v>0</v>
      </c>
      <c r="BQ19" s="185">
        <v>0</v>
      </c>
      <c r="BR19" s="195">
        <v>253432</v>
      </c>
      <c r="BS19" s="201">
        <v>3067286</v>
      </c>
      <c r="BT19" s="175">
        <v>675</v>
      </c>
      <c r="BU19" s="175">
        <v>0</v>
      </c>
      <c r="BV19" s="271">
        <v>3321393</v>
      </c>
      <c r="BW19" s="147"/>
      <c r="BX19" s="317">
        <v>38.859123038978424</v>
      </c>
      <c r="BZ19" s="318"/>
      <c r="CA19" s="318"/>
      <c r="CB19" s="318"/>
      <c r="CC19" s="318"/>
      <c r="CD19" s="318"/>
      <c r="CE19" s="319"/>
      <c r="CF19" s="319"/>
      <c r="CG19" s="319"/>
      <c r="CH19" s="147"/>
      <c r="CI19" s="319"/>
    </row>
    <row r="20" spans="1:87" ht="13.5" x14ac:dyDescent="0.25">
      <c r="A20" s="309">
        <v>14</v>
      </c>
      <c r="B20" s="310" t="s">
        <v>228</v>
      </c>
      <c r="D20" s="320"/>
      <c r="E20" s="312">
        <v>2441913</v>
      </c>
      <c r="F20" s="313">
        <v>93</v>
      </c>
      <c r="G20" s="313">
        <v>316540</v>
      </c>
      <c r="H20" s="314">
        <v>0</v>
      </c>
      <c r="I20" s="185">
        <v>2758546</v>
      </c>
      <c r="J20" s="195">
        <v>487606</v>
      </c>
      <c r="K20" s="175">
        <v>214</v>
      </c>
      <c r="L20" s="175">
        <v>24563</v>
      </c>
      <c r="M20" s="175">
        <v>0</v>
      </c>
      <c r="N20" s="271">
        <v>512383</v>
      </c>
      <c r="O20" s="175">
        <v>454267</v>
      </c>
      <c r="P20" s="175">
        <v>211</v>
      </c>
      <c r="Q20" s="175">
        <v>24805</v>
      </c>
      <c r="R20" s="175">
        <v>0</v>
      </c>
      <c r="S20" s="185">
        <v>479283</v>
      </c>
      <c r="T20" s="195">
        <v>336882</v>
      </c>
      <c r="U20" s="175">
        <v>443</v>
      </c>
      <c r="V20" s="175">
        <v>25274</v>
      </c>
      <c r="W20" s="175">
        <v>0</v>
      </c>
      <c r="X20" s="185">
        <v>362599</v>
      </c>
      <c r="Y20" s="195">
        <v>315519</v>
      </c>
      <c r="Z20" s="175">
        <v>11961</v>
      </c>
      <c r="AA20" s="175">
        <v>26203</v>
      </c>
      <c r="AB20" s="322">
        <v>0</v>
      </c>
      <c r="AC20" s="185">
        <v>353683</v>
      </c>
      <c r="AD20" s="195">
        <v>0</v>
      </c>
      <c r="AE20" s="175">
        <v>0</v>
      </c>
      <c r="AF20" s="175">
        <v>0</v>
      </c>
      <c r="AG20" s="175">
        <v>0</v>
      </c>
      <c r="AH20" s="185">
        <v>0</v>
      </c>
      <c r="AI20" s="195">
        <v>0</v>
      </c>
      <c r="AJ20" s="175">
        <v>0</v>
      </c>
      <c r="AK20" s="175">
        <v>0</v>
      </c>
      <c r="AL20" s="175">
        <v>0</v>
      </c>
      <c r="AM20" s="185">
        <v>0</v>
      </c>
      <c r="AN20" s="195">
        <v>0</v>
      </c>
      <c r="AO20" s="175">
        <v>0</v>
      </c>
      <c r="AP20" s="175">
        <v>0</v>
      </c>
      <c r="AQ20" s="175">
        <v>0</v>
      </c>
      <c r="AR20" s="185">
        <v>0</v>
      </c>
      <c r="AS20" s="195">
        <v>0</v>
      </c>
      <c r="AT20" s="175">
        <v>0</v>
      </c>
      <c r="AU20" s="175">
        <v>0</v>
      </c>
      <c r="AV20" s="175">
        <v>0</v>
      </c>
      <c r="AW20" s="185">
        <v>0</v>
      </c>
      <c r="AX20" s="195">
        <v>0</v>
      </c>
      <c r="AY20" s="175">
        <v>0</v>
      </c>
      <c r="AZ20" s="175">
        <v>0</v>
      </c>
      <c r="BA20" s="175">
        <v>0</v>
      </c>
      <c r="BB20" s="185">
        <v>0</v>
      </c>
      <c r="BC20" s="195">
        <v>0</v>
      </c>
      <c r="BD20" s="175">
        <v>0</v>
      </c>
      <c r="BE20" s="175">
        <v>0</v>
      </c>
      <c r="BF20" s="175">
        <v>0</v>
      </c>
      <c r="BG20" s="185">
        <v>0</v>
      </c>
      <c r="BH20" s="195">
        <v>0</v>
      </c>
      <c r="BI20" s="175">
        <v>0</v>
      </c>
      <c r="BJ20" s="175">
        <v>0</v>
      </c>
      <c r="BK20" s="175">
        <v>0</v>
      </c>
      <c r="BL20" s="185">
        <v>0</v>
      </c>
      <c r="BM20" s="195">
        <v>0</v>
      </c>
      <c r="BN20" s="175">
        <v>0</v>
      </c>
      <c r="BO20" s="175">
        <v>0</v>
      </c>
      <c r="BP20" s="175">
        <v>0</v>
      </c>
      <c r="BQ20" s="185">
        <v>0</v>
      </c>
      <c r="BR20" s="195">
        <v>1594274</v>
      </c>
      <c r="BS20" s="201">
        <v>12829</v>
      </c>
      <c r="BT20" s="175">
        <v>100845</v>
      </c>
      <c r="BU20" s="175">
        <v>0</v>
      </c>
      <c r="BV20" s="271">
        <v>1707948</v>
      </c>
      <c r="BW20" s="147"/>
      <c r="BX20" s="323">
        <v>61.914791342975604</v>
      </c>
      <c r="BZ20" s="318"/>
      <c r="CA20" s="318"/>
      <c r="CB20" s="318"/>
      <c r="CC20" s="318"/>
      <c r="CD20" s="318"/>
      <c r="CE20" s="319"/>
      <c r="CF20" s="319"/>
      <c r="CG20" s="319"/>
      <c r="CH20" s="147"/>
      <c r="CI20" s="319"/>
    </row>
    <row r="21" spans="1:87" ht="13.5" x14ac:dyDescent="0.25">
      <c r="A21" s="309">
        <v>15</v>
      </c>
      <c r="B21" s="310" t="s">
        <v>229</v>
      </c>
      <c r="D21" s="320"/>
      <c r="E21" s="312">
        <v>128201</v>
      </c>
      <c r="F21" s="313">
        <v>46830</v>
      </c>
      <c r="G21" s="313">
        <v>2000</v>
      </c>
      <c r="H21" s="314">
        <v>0</v>
      </c>
      <c r="I21" s="185">
        <v>177031</v>
      </c>
      <c r="J21" s="195">
        <v>7274</v>
      </c>
      <c r="K21" s="175">
        <v>0</v>
      </c>
      <c r="L21" s="175">
        <v>0</v>
      </c>
      <c r="M21" s="175">
        <v>0</v>
      </c>
      <c r="N21" s="271">
        <v>7274</v>
      </c>
      <c r="O21" s="175">
        <v>8838</v>
      </c>
      <c r="P21" s="175">
        <v>11705</v>
      </c>
      <c r="Q21" s="175">
        <v>169</v>
      </c>
      <c r="R21" s="175">
        <v>0</v>
      </c>
      <c r="S21" s="185">
        <v>20712</v>
      </c>
      <c r="T21" s="195">
        <v>8812</v>
      </c>
      <c r="U21" s="175">
        <v>0</v>
      </c>
      <c r="V21" s="175">
        <v>81</v>
      </c>
      <c r="W21" s="175">
        <v>0</v>
      </c>
      <c r="X21" s="185">
        <v>8893</v>
      </c>
      <c r="Y21" s="195">
        <v>9869</v>
      </c>
      <c r="Z21" s="175">
        <v>11705</v>
      </c>
      <c r="AA21" s="175">
        <v>83</v>
      </c>
      <c r="AB21" s="322">
        <v>0</v>
      </c>
      <c r="AC21" s="185">
        <v>21657</v>
      </c>
      <c r="AD21" s="195">
        <v>0</v>
      </c>
      <c r="AE21" s="175">
        <v>0</v>
      </c>
      <c r="AF21" s="175">
        <v>0</v>
      </c>
      <c r="AG21" s="175">
        <v>0</v>
      </c>
      <c r="AH21" s="185">
        <v>0</v>
      </c>
      <c r="AI21" s="195">
        <v>0</v>
      </c>
      <c r="AJ21" s="175">
        <v>0</v>
      </c>
      <c r="AK21" s="175">
        <v>0</v>
      </c>
      <c r="AL21" s="175">
        <v>0</v>
      </c>
      <c r="AM21" s="185">
        <v>0</v>
      </c>
      <c r="AN21" s="195">
        <v>0</v>
      </c>
      <c r="AO21" s="175">
        <v>0</v>
      </c>
      <c r="AP21" s="175">
        <v>0</v>
      </c>
      <c r="AQ21" s="175">
        <v>0</v>
      </c>
      <c r="AR21" s="185">
        <v>0</v>
      </c>
      <c r="AS21" s="195">
        <v>0</v>
      </c>
      <c r="AT21" s="175">
        <v>0</v>
      </c>
      <c r="AU21" s="175">
        <v>0</v>
      </c>
      <c r="AV21" s="175">
        <v>0</v>
      </c>
      <c r="AW21" s="185">
        <v>0</v>
      </c>
      <c r="AX21" s="195">
        <v>0</v>
      </c>
      <c r="AY21" s="175">
        <v>0</v>
      </c>
      <c r="AZ21" s="175">
        <v>0</v>
      </c>
      <c r="BA21" s="175">
        <v>0</v>
      </c>
      <c r="BB21" s="185">
        <v>0</v>
      </c>
      <c r="BC21" s="195">
        <v>0</v>
      </c>
      <c r="BD21" s="175">
        <v>0</v>
      </c>
      <c r="BE21" s="175">
        <v>0</v>
      </c>
      <c r="BF21" s="175">
        <v>0</v>
      </c>
      <c r="BG21" s="185">
        <v>0</v>
      </c>
      <c r="BH21" s="195">
        <v>0</v>
      </c>
      <c r="BI21" s="175">
        <v>0</v>
      </c>
      <c r="BJ21" s="175">
        <v>0</v>
      </c>
      <c r="BK21" s="175">
        <v>0</v>
      </c>
      <c r="BL21" s="185">
        <v>0</v>
      </c>
      <c r="BM21" s="195">
        <v>0</v>
      </c>
      <c r="BN21" s="175">
        <v>0</v>
      </c>
      <c r="BO21" s="175">
        <v>0</v>
      </c>
      <c r="BP21" s="175">
        <v>0</v>
      </c>
      <c r="BQ21" s="185">
        <v>0</v>
      </c>
      <c r="BR21" s="195">
        <v>34793</v>
      </c>
      <c r="BS21" s="201">
        <v>23410</v>
      </c>
      <c r="BT21" s="175">
        <v>333</v>
      </c>
      <c r="BU21" s="175">
        <v>0</v>
      </c>
      <c r="BV21" s="271">
        <v>58536</v>
      </c>
      <c r="BW21" s="147"/>
      <c r="BX21" s="321">
        <v>33.065395326242296</v>
      </c>
      <c r="BZ21" s="318"/>
      <c r="CA21" s="318"/>
      <c r="CB21" s="318"/>
      <c r="CC21" s="318"/>
      <c r="CD21" s="318"/>
      <c r="CE21" s="319"/>
      <c r="CF21" s="319"/>
      <c r="CG21" s="319"/>
      <c r="CH21" s="147"/>
      <c r="CI21" s="319"/>
    </row>
    <row r="22" spans="1:87" ht="13.5" x14ac:dyDescent="0.25">
      <c r="A22" s="309">
        <v>16</v>
      </c>
      <c r="B22" s="310" t="s">
        <v>230</v>
      </c>
      <c r="D22" s="311"/>
      <c r="E22" s="312">
        <v>2836768</v>
      </c>
      <c r="F22" s="313">
        <v>24662313</v>
      </c>
      <c r="G22" s="313">
        <v>2061086</v>
      </c>
      <c r="H22" s="314">
        <v>0</v>
      </c>
      <c r="I22" s="185">
        <v>29560167</v>
      </c>
      <c r="J22" s="195">
        <v>126369</v>
      </c>
      <c r="K22" s="175">
        <v>5260362</v>
      </c>
      <c r="L22" s="175">
        <v>120055</v>
      </c>
      <c r="M22" s="175">
        <v>0</v>
      </c>
      <c r="N22" s="271">
        <v>5506786</v>
      </c>
      <c r="O22" s="175">
        <v>100620</v>
      </c>
      <c r="P22" s="175">
        <v>2550976</v>
      </c>
      <c r="Q22" s="175">
        <v>51752</v>
      </c>
      <c r="R22" s="175">
        <v>8</v>
      </c>
      <c r="S22" s="185">
        <v>2703356</v>
      </c>
      <c r="T22" s="195">
        <v>108674</v>
      </c>
      <c r="U22" s="175">
        <v>759239</v>
      </c>
      <c r="V22" s="175">
        <v>249596</v>
      </c>
      <c r="W22" s="175">
        <v>0</v>
      </c>
      <c r="X22" s="185">
        <v>1117509</v>
      </c>
      <c r="Y22" s="195">
        <v>173203</v>
      </c>
      <c r="Z22" s="175">
        <v>1900972</v>
      </c>
      <c r="AA22" s="175">
        <v>160088</v>
      </c>
      <c r="AB22" s="175">
        <v>0</v>
      </c>
      <c r="AC22" s="185">
        <v>2234263</v>
      </c>
      <c r="AD22" s="195">
        <v>0</v>
      </c>
      <c r="AE22" s="175">
        <v>0</v>
      </c>
      <c r="AF22" s="175">
        <v>0</v>
      </c>
      <c r="AG22" s="175">
        <v>0</v>
      </c>
      <c r="AH22" s="185">
        <v>0</v>
      </c>
      <c r="AI22" s="195">
        <v>0</v>
      </c>
      <c r="AJ22" s="175">
        <v>0</v>
      </c>
      <c r="AK22" s="175">
        <v>0</v>
      </c>
      <c r="AL22" s="175">
        <v>0</v>
      </c>
      <c r="AM22" s="185">
        <v>0</v>
      </c>
      <c r="AN22" s="195">
        <v>0</v>
      </c>
      <c r="AO22" s="175">
        <v>0</v>
      </c>
      <c r="AP22" s="175">
        <v>0</v>
      </c>
      <c r="AQ22" s="175">
        <v>0</v>
      </c>
      <c r="AR22" s="185">
        <v>0</v>
      </c>
      <c r="AS22" s="195">
        <v>0</v>
      </c>
      <c r="AT22" s="175">
        <v>0</v>
      </c>
      <c r="AU22" s="175">
        <v>0</v>
      </c>
      <c r="AV22" s="175">
        <v>0</v>
      </c>
      <c r="AW22" s="185">
        <v>0</v>
      </c>
      <c r="AX22" s="195">
        <v>0</v>
      </c>
      <c r="AY22" s="175">
        <v>0</v>
      </c>
      <c r="AZ22" s="175">
        <v>0</v>
      </c>
      <c r="BA22" s="175">
        <v>0</v>
      </c>
      <c r="BB22" s="185">
        <v>0</v>
      </c>
      <c r="BC22" s="195">
        <v>0</v>
      </c>
      <c r="BD22" s="175">
        <v>0</v>
      </c>
      <c r="BE22" s="175">
        <v>0</v>
      </c>
      <c r="BF22" s="175">
        <v>0</v>
      </c>
      <c r="BG22" s="185">
        <v>0</v>
      </c>
      <c r="BH22" s="195">
        <v>0</v>
      </c>
      <c r="BI22" s="175">
        <v>0</v>
      </c>
      <c r="BJ22" s="175">
        <v>0</v>
      </c>
      <c r="BK22" s="175">
        <v>0</v>
      </c>
      <c r="BL22" s="185">
        <v>0</v>
      </c>
      <c r="BM22" s="195">
        <v>0</v>
      </c>
      <c r="BN22" s="175">
        <v>0</v>
      </c>
      <c r="BO22" s="175">
        <v>0</v>
      </c>
      <c r="BP22" s="175">
        <v>0</v>
      </c>
      <c r="BQ22" s="185">
        <v>0</v>
      </c>
      <c r="BR22" s="195">
        <v>508866</v>
      </c>
      <c r="BS22" s="201">
        <v>10471549</v>
      </c>
      <c r="BT22" s="175">
        <v>581491</v>
      </c>
      <c r="BU22" s="175">
        <v>8</v>
      </c>
      <c r="BV22" s="271">
        <v>11561914</v>
      </c>
      <c r="BW22" s="147"/>
      <c r="BX22" s="323">
        <v>39.113155213230023</v>
      </c>
      <c r="BZ22" s="318"/>
      <c r="CA22" s="318"/>
      <c r="CB22" s="318"/>
      <c r="CC22" s="318"/>
      <c r="CD22" s="318"/>
      <c r="CE22" s="319"/>
      <c r="CF22" s="319"/>
      <c r="CG22" s="319"/>
      <c r="CH22" s="147"/>
      <c r="CI22" s="319"/>
    </row>
    <row r="23" spans="1:87" ht="13.5" x14ac:dyDescent="0.25">
      <c r="A23" s="309">
        <v>17</v>
      </c>
      <c r="B23" s="310" t="s">
        <v>231</v>
      </c>
      <c r="D23" s="311"/>
      <c r="E23" s="312">
        <v>11453552</v>
      </c>
      <c r="F23" s="313">
        <v>98037956</v>
      </c>
      <c r="G23" s="313">
        <v>23375</v>
      </c>
      <c r="H23" s="314">
        <v>0</v>
      </c>
      <c r="I23" s="185">
        <v>109514883</v>
      </c>
      <c r="J23" s="195">
        <v>793383</v>
      </c>
      <c r="K23" s="175">
        <v>22357445</v>
      </c>
      <c r="L23" s="175">
        <v>193</v>
      </c>
      <c r="M23" s="175">
        <v>0</v>
      </c>
      <c r="N23" s="271">
        <v>23151021</v>
      </c>
      <c r="O23" s="175">
        <v>821152</v>
      </c>
      <c r="P23" s="175">
        <v>10386217</v>
      </c>
      <c r="Q23" s="175">
        <v>410</v>
      </c>
      <c r="R23" s="175">
        <v>0</v>
      </c>
      <c r="S23" s="185">
        <v>11207779</v>
      </c>
      <c r="T23" s="195">
        <v>836668</v>
      </c>
      <c r="U23" s="175">
        <v>14909909</v>
      </c>
      <c r="V23" s="175">
        <v>330</v>
      </c>
      <c r="W23" s="175">
        <v>0</v>
      </c>
      <c r="X23" s="185">
        <v>15746907</v>
      </c>
      <c r="Y23" s="195">
        <v>783013</v>
      </c>
      <c r="Z23" s="175">
        <v>4653790</v>
      </c>
      <c r="AA23" s="175">
        <v>320</v>
      </c>
      <c r="AB23" s="175">
        <v>0</v>
      </c>
      <c r="AC23" s="185">
        <v>5437123</v>
      </c>
      <c r="AD23" s="195">
        <v>0</v>
      </c>
      <c r="AE23" s="175">
        <v>0</v>
      </c>
      <c r="AF23" s="175">
        <v>0</v>
      </c>
      <c r="AG23" s="175">
        <v>0</v>
      </c>
      <c r="AH23" s="185">
        <v>0</v>
      </c>
      <c r="AI23" s="195">
        <v>0</v>
      </c>
      <c r="AJ23" s="175">
        <v>0</v>
      </c>
      <c r="AK23" s="175">
        <v>0</v>
      </c>
      <c r="AL23" s="175">
        <v>0</v>
      </c>
      <c r="AM23" s="185">
        <v>0</v>
      </c>
      <c r="AN23" s="195">
        <v>0</v>
      </c>
      <c r="AO23" s="175">
        <v>0</v>
      </c>
      <c r="AP23" s="175">
        <v>0</v>
      </c>
      <c r="AQ23" s="175">
        <v>0</v>
      </c>
      <c r="AR23" s="185">
        <v>0</v>
      </c>
      <c r="AS23" s="195">
        <v>0</v>
      </c>
      <c r="AT23" s="175">
        <v>0</v>
      </c>
      <c r="AU23" s="175">
        <v>0</v>
      </c>
      <c r="AV23" s="175">
        <v>0</v>
      </c>
      <c r="AW23" s="185">
        <v>0</v>
      </c>
      <c r="AX23" s="195">
        <v>0</v>
      </c>
      <c r="AY23" s="175">
        <v>0</v>
      </c>
      <c r="AZ23" s="175">
        <v>0</v>
      </c>
      <c r="BA23" s="175">
        <v>0</v>
      </c>
      <c r="BB23" s="185">
        <v>0</v>
      </c>
      <c r="BC23" s="195">
        <v>0</v>
      </c>
      <c r="BD23" s="175">
        <v>0</v>
      </c>
      <c r="BE23" s="175">
        <v>0</v>
      </c>
      <c r="BF23" s="175">
        <v>0</v>
      </c>
      <c r="BG23" s="185">
        <v>0</v>
      </c>
      <c r="BH23" s="195">
        <v>0</v>
      </c>
      <c r="BI23" s="175">
        <v>0</v>
      </c>
      <c r="BJ23" s="175">
        <v>0</v>
      </c>
      <c r="BK23" s="175">
        <v>0</v>
      </c>
      <c r="BL23" s="185">
        <v>0</v>
      </c>
      <c r="BM23" s="195">
        <v>0</v>
      </c>
      <c r="BN23" s="175">
        <v>0</v>
      </c>
      <c r="BO23" s="175">
        <v>0</v>
      </c>
      <c r="BP23" s="175">
        <v>0</v>
      </c>
      <c r="BQ23" s="185">
        <v>0</v>
      </c>
      <c r="BR23" s="195">
        <v>3234216</v>
      </c>
      <c r="BS23" s="201">
        <v>52307361</v>
      </c>
      <c r="BT23" s="175">
        <v>1253</v>
      </c>
      <c r="BU23" s="175">
        <v>0</v>
      </c>
      <c r="BV23" s="271">
        <v>55542830</v>
      </c>
      <c r="BW23" s="147"/>
      <c r="BX23" s="323">
        <v>50.717152297921011</v>
      </c>
      <c r="BZ23" s="318"/>
      <c r="CA23" s="318"/>
      <c r="CB23" s="318"/>
      <c r="CC23" s="318"/>
      <c r="CD23" s="318"/>
      <c r="CE23" s="319"/>
      <c r="CF23" s="319"/>
      <c r="CG23" s="319"/>
      <c r="CH23" s="147"/>
      <c r="CI23" s="319"/>
    </row>
    <row r="24" spans="1:87" ht="13.5" x14ac:dyDescent="0.25">
      <c r="A24" s="309">
        <v>18</v>
      </c>
      <c r="B24" s="310" t="s">
        <v>232</v>
      </c>
      <c r="D24" s="328"/>
      <c r="E24" s="312">
        <v>4772177</v>
      </c>
      <c r="F24" s="313">
        <v>58329780</v>
      </c>
      <c r="G24" s="313">
        <v>1429020</v>
      </c>
      <c r="H24" s="314">
        <v>0</v>
      </c>
      <c r="I24" s="185">
        <v>64530977</v>
      </c>
      <c r="J24" s="195">
        <v>132393</v>
      </c>
      <c r="K24" s="175">
        <v>5634862</v>
      </c>
      <c r="L24" s="175">
        <v>9389</v>
      </c>
      <c r="M24" s="175">
        <v>0</v>
      </c>
      <c r="N24" s="271">
        <v>5776644</v>
      </c>
      <c r="O24" s="175">
        <v>368497</v>
      </c>
      <c r="P24" s="175">
        <v>3603019</v>
      </c>
      <c r="Q24" s="175">
        <v>7456</v>
      </c>
      <c r="R24" s="175">
        <v>0</v>
      </c>
      <c r="S24" s="185">
        <v>3978972</v>
      </c>
      <c r="T24" s="195">
        <v>155671</v>
      </c>
      <c r="U24" s="175">
        <v>5322751</v>
      </c>
      <c r="V24" s="175">
        <v>10416</v>
      </c>
      <c r="W24" s="175">
        <v>0</v>
      </c>
      <c r="X24" s="185">
        <v>5488838</v>
      </c>
      <c r="Y24" s="195">
        <v>100434</v>
      </c>
      <c r="Z24" s="175">
        <v>6330028</v>
      </c>
      <c r="AA24" s="175">
        <v>10124</v>
      </c>
      <c r="AB24" s="175">
        <v>0</v>
      </c>
      <c r="AC24" s="185">
        <v>6440586</v>
      </c>
      <c r="AD24" s="195">
        <v>0</v>
      </c>
      <c r="AE24" s="175">
        <v>0</v>
      </c>
      <c r="AF24" s="175">
        <v>0</v>
      </c>
      <c r="AG24" s="175">
        <v>0</v>
      </c>
      <c r="AH24" s="185">
        <v>0</v>
      </c>
      <c r="AI24" s="195">
        <v>0</v>
      </c>
      <c r="AJ24" s="175">
        <v>0</v>
      </c>
      <c r="AK24" s="175">
        <v>0</v>
      </c>
      <c r="AL24" s="175">
        <v>0</v>
      </c>
      <c r="AM24" s="185">
        <v>0</v>
      </c>
      <c r="AN24" s="195">
        <v>0</v>
      </c>
      <c r="AO24" s="175">
        <v>0</v>
      </c>
      <c r="AP24" s="175">
        <v>0</v>
      </c>
      <c r="AQ24" s="175">
        <v>0</v>
      </c>
      <c r="AR24" s="185">
        <v>0</v>
      </c>
      <c r="AS24" s="195">
        <v>0</v>
      </c>
      <c r="AT24" s="175">
        <v>0</v>
      </c>
      <c r="AU24" s="175">
        <v>0</v>
      </c>
      <c r="AV24" s="175">
        <v>0</v>
      </c>
      <c r="AW24" s="185">
        <v>0</v>
      </c>
      <c r="AX24" s="195">
        <v>0</v>
      </c>
      <c r="AY24" s="175">
        <v>0</v>
      </c>
      <c r="AZ24" s="175">
        <v>0</v>
      </c>
      <c r="BA24" s="175">
        <v>0</v>
      </c>
      <c r="BB24" s="185">
        <v>0</v>
      </c>
      <c r="BC24" s="195">
        <v>0</v>
      </c>
      <c r="BD24" s="175">
        <v>0</v>
      </c>
      <c r="BE24" s="175">
        <v>0</v>
      </c>
      <c r="BF24" s="175">
        <v>0</v>
      </c>
      <c r="BG24" s="185">
        <v>0</v>
      </c>
      <c r="BH24" s="195">
        <v>0</v>
      </c>
      <c r="BI24" s="175">
        <v>0</v>
      </c>
      <c r="BJ24" s="175">
        <v>0</v>
      </c>
      <c r="BK24" s="175">
        <v>0</v>
      </c>
      <c r="BL24" s="185">
        <v>0</v>
      </c>
      <c r="BM24" s="195">
        <v>0</v>
      </c>
      <c r="BN24" s="175">
        <v>0</v>
      </c>
      <c r="BO24" s="175">
        <v>0</v>
      </c>
      <c r="BP24" s="175">
        <v>0</v>
      </c>
      <c r="BQ24" s="185">
        <v>0</v>
      </c>
      <c r="BR24" s="195">
        <v>756995</v>
      </c>
      <c r="BS24" s="201">
        <v>20890660</v>
      </c>
      <c r="BT24" s="175">
        <v>37385</v>
      </c>
      <c r="BU24" s="175">
        <v>0</v>
      </c>
      <c r="BV24" s="271">
        <v>21685040</v>
      </c>
      <c r="BW24" s="147"/>
      <c r="BX24" s="321">
        <v>33.604078239819614</v>
      </c>
      <c r="BZ24" s="318"/>
      <c r="CA24" s="318"/>
      <c r="CB24" s="318"/>
      <c r="CC24" s="318"/>
      <c r="CD24" s="318"/>
      <c r="CE24" s="319"/>
      <c r="CF24" s="319"/>
      <c r="CG24" s="319"/>
      <c r="CH24" s="147"/>
      <c r="CI24" s="319"/>
    </row>
    <row r="25" spans="1:87" ht="13.5" x14ac:dyDescent="0.25">
      <c r="A25" s="324">
        <v>19</v>
      </c>
      <c r="B25" s="325" t="s">
        <v>233</v>
      </c>
      <c r="D25" s="330"/>
      <c r="E25" s="312">
        <v>922791</v>
      </c>
      <c r="F25" s="313">
        <v>256065389</v>
      </c>
      <c r="G25" s="313">
        <v>13181</v>
      </c>
      <c r="H25" s="314">
        <v>0</v>
      </c>
      <c r="I25" s="185">
        <v>257001361</v>
      </c>
      <c r="J25" s="195">
        <v>76013</v>
      </c>
      <c r="K25" s="175">
        <v>17752222</v>
      </c>
      <c r="L25" s="175">
        <v>5729</v>
      </c>
      <c r="M25" s="175">
        <v>0</v>
      </c>
      <c r="N25" s="271">
        <v>17833964</v>
      </c>
      <c r="O25" s="175">
        <v>65785</v>
      </c>
      <c r="P25" s="175">
        <v>17445954</v>
      </c>
      <c r="Q25" s="175">
        <v>1220</v>
      </c>
      <c r="R25" s="175">
        <v>0</v>
      </c>
      <c r="S25" s="185">
        <v>17512959</v>
      </c>
      <c r="T25" s="195">
        <v>63014</v>
      </c>
      <c r="U25" s="175">
        <v>19123337</v>
      </c>
      <c r="V25" s="175">
        <v>175</v>
      </c>
      <c r="W25" s="175">
        <v>0</v>
      </c>
      <c r="X25" s="185">
        <v>19186526</v>
      </c>
      <c r="Y25" s="195">
        <v>81438</v>
      </c>
      <c r="Z25" s="175">
        <v>20472069</v>
      </c>
      <c r="AA25" s="175">
        <v>-1318</v>
      </c>
      <c r="AB25" s="175">
        <v>0</v>
      </c>
      <c r="AC25" s="185">
        <v>20552189</v>
      </c>
      <c r="AD25" s="195">
        <v>0</v>
      </c>
      <c r="AE25" s="175">
        <v>0</v>
      </c>
      <c r="AF25" s="175">
        <v>0</v>
      </c>
      <c r="AG25" s="175">
        <v>0</v>
      </c>
      <c r="AH25" s="185">
        <v>0</v>
      </c>
      <c r="AI25" s="195">
        <v>0</v>
      </c>
      <c r="AJ25" s="175">
        <v>0</v>
      </c>
      <c r="AK25" s="175">
        <v>0</v>
      </c>
      <c r="AL25" s="175">
        <v>0</v>
      </c>
      <c r="AM25" s="185">
        <v>0</v>
      </c>
      <c r="AN25" s="195">
        <v>0</v>
      </c>
      <c r="AO25" s="175">
        <v>0</v>
      </c>
      <c r="AP25" s="175">
        <v>0</v>
      </c>
      <c r="AQ25" s="175">
        <v>0</v>
      </c>
      <c r="AR25" s="185">
        <v>0</v>
      </c>
      <c r="AS25" s="195">
        <v>0</v>
      </c>
      <c r="AT25" s="175">
        <v>0</v>
      </c>
      <c r="AU25" s="175">
        <v>0</v>
      </c>
      <c r="AV25" s="175">
        <v>0</v>
      </c>
      <c r="AW25" s="185">
        <v>0</v>
      </c>
      <c r="AX25" s="195">
        <v>0</v>
      </c>
      <c r="AY25" s="175">
        <v>0</v>
      </c>
      <c r="AZ25" s="175">
        <v>0</v>
      </c>
      <c r="BA25" s="175">
        <v>0</v>
      </c>
      <c r="BB25" s="185">
        <v>0</v>
      </c>
      <c r="BC25" s="195">
        <v>0</v>
      </c>
      <c r="BD25" s="175">
        <v>0</v>
      </c>
      <c r="BE25" s="175">
        <v>0</v>
      </c>
      <c r="BF25" s="175">
        <v>0</v>
      </c>
      <c r="BG25" s="185">
        <v>0</v>
      </c>
      <c r="BH25" s="195">
        <v>0</v>
      </c>
      <c r="BI25" s="175">
        <v>0</v>
      </c>
      <c r="BJ25" s="175">
        <v>0</v>
      </c>
      <c r="BK25" s="175">
        <v>0</v>
      </c>
      <c r="BL25" s="185">
        <v>0</v>
      </c>
      <c r="BM25" s="195">
        <v>0</v>
      </c>
      <c r="BN25" s="175">
        <v>0</v>
      </c>
      <c r="BO25" s="175">
        <v>0</v>
      </c>
      <c r="BP25" s="175">
        <v>0</v>
      </c>
      <c r="BQ25" s="185">
        <v>0</v>
      </c>
      <c r="BR25" s="195">
        <v>286250</v>
      </c>
      <c r="BS25" s="201">
        <v>74793582</v>
      </c>
      <c r="BT25" s="175">
        <v>5806</v>
      </c>
      <c r="BU25" s="175">
        <v>0</v>
      </c>
      <c r="BV25" s="271">
        <v>75085638</v>
      </c>
      <c r="BW25" s="147"/>
      <c r="BX25" s="317">
        <v>29.216046836421228</v>
      </c>
      <c r="BZ25" s="318"/>
      <c r="CA25" s="318"/>
      <c r="CB25" s="318"/>
      <c r="CC25" s="318"/>
      <c r="CD25" s="318"/>
      <c r="CE25" s="319"/>
      <c r="CF25" s="319"/>
      <c r="CG25" s="319"/>
      <c r="CH25" s="147"/>
      <c r="CI25" s="319"/>
    </row>
    <row r="26" spans="1:87" ht="13.5" x14ac:dyDescent="0.25">
      <c r="A26" s="324">
        <v>20</v>
      </c>
      <c r="B26" s="789" t="s">
        <v>234</v>
      </c>
      <c r="C26" s="789"/>
      <c r="D26" s="311"/>
      <c r="E26" s="312">
        <v>200963</v>
      </c>
      <c r="F26" s="313">
        <v>782209</v>
      </c>
      <c r="G26" s="313">
        <v>4082</v>
      </c>
      <c r="H26" s="314">
        <v>0</v>
      </c>
      <c r="I26" s="185">
        <v>987254</v>
      </c>
      <c r="J26" s="195">
        <v>10708</v>
      </c>
      <c r="K26" s="175">
        <v>8393</v>
      </c>
      <c r="L26" s="175">
        <v>152</v>
      </c>
      <c r="M26" s="175">
        <v>0</v>
      </c>
      <c r="N26" s="271">
        <v>19253</v>
      </c>
      <c r="O26" s="175">
        <v>14907</v>
      </c>
      <c r="P26" s="175">
        <v>389393</v>
      </c>
      <c r="Q26" s="175">
        <v>1693</v>
      </c>
      <c r="R26" s="175">
        <v>0</v>
      </c>
      <c r="S26" s="185">
        <v>405993</v>
      </c>
      <c r="T26" s="195">
        <v>13835</v>
      </c>
      <c r="U26" s="175">
        <v>8393</v>
      </c>
      <c r="V26" s="175">
        <v>-91</v>
      </c>
      <c r="W26" s="175">
        <v>0</v>
      </c>
      <c r="X26" s="185">
        <v>22137</v>
      </c>
      <c r="Y26" s="195">
        <v>13990</v>
      </c>
      <c r="Z26" s="175">
        <v>8393</v>
      </c>
      <c r="AA26" s="175">
        <v>-591</v>
      </c>
      <c r="AB26" s="175">
        <v>0</v>
      </c>
      <c r="AC26" s="185">
        <v>21792</v>
      </c>
      <c r="AD26" s="195">
        <v>0</v>
      </c>
      <c r="AE26" s="175">
        <v>0</v>
      </c>
      <c r="AF26" s="175">
        <v>0</v>
      </c>
      <c r="AG26" s="175">
        <v>0</v>
      </c>
      <c r="AH26" s="185">
        <v>0</v>
      </c>
      <c r="AI26" s="195">
        <v>0</v>
      </c>
      <c r="AJ26" s="175">
        <v>0</v>
      </c>
      <c r="AK26" s="175">
        <v>0</v>
      </c>
      <c r="AL26" s="175">
        <v>0</v>
      </c>
      <c r="AM26" s="185">
        <v>0</v>
      </c>
      <c r="AN26" s="195">
        <v>0</v>
      </c>
      <c r="AO26" s="175">
        <v>0</v>
      </c>
      <c r="AP26" s="175">
        <v>0</v>
      </c>
      <c r="AQ26" s="175">
        <v>0</v>
      </c>
      <c r="AR26" s="185">
        <v>0</v>
      </c>
      <c r="AS26" s="195">
        <v>0</v>
      </c>
      <c r="AT26" s="175">
        <v>0</v>
      </c>
      <c r="AU26" s="175">
        <v>0</v>
      </c>
      <c r="AV26" s="175">
        <v>0</v>
      </c>
      <c r="AW26" s="185">
        <v>0</v>
      </c>
      <c r="AX26" s="195">
        <v>0</v>
      </c>
      <c r="AY26" s="175">
        <v>0</v>
      </c>
      <c r="AZ26" s="175">
        <v>0</v>
      </c>
      <c r="BA26" s="175">
        <v>0</v>
      </c>
      <c r="BB26" s="185">
        <v>0</v>
      </c>
      <c r="BC26" s="195">
        <v>0</v>
      </c>
      <c r="BD26" s="175">
        <v>0</v>
      </c>
      <c r="BE26" s="175">
        <v>0</v>
      </c>
      <c r="BF26" s="175">
        <v>0</v>
      </c>
      <c r="BG26" s="185">
        <v>0</v>
      </c>
      <c r="BH26" s="195">
        <v>0</v>
      </c>
      <c r="BI26" s="175">
        <v>0</v>
      </c>
      <c r="BJ26" s="175">
        <v>0</v>
      </c>
      <c r="BK26" s="175">
        <v>0</v>
      </c>
      <c r="BL26" s="185">
        <v>0</v>
      </c>
      <c r="BM26" s="195">
        <v>0</v>
      </c>
      <c r="BN26" s="175">
        <v>0</v>
      </c>
      <c r="BO26" s="175">
        <v>0</v>
      </c>
      <c r="BP26" s="175">
        <v>0</v>
      </c>
      <c r="BQ26" s="185">
        <v>0</v>
      </c>
      <c r="BR26" s="195">
        <v>53440</v>
      </c>
      <c r="BS26" s="201">
        <v>414572</v>
      </c>
      <c r="BT26" s="175">
        <v>1163</v>
      </c>
      <c r="BU26" s="175">
        <v>0</v>
      </c>
      <c r="BV26" s="271">
        <v>469175</v>
      </c>
      <c r="BW26" s="147"/>
      <c r="BX26" s="317">
        <v>47.523231103647085</v>
      </c>
      <c r="BZ26" s="318"/>
      <c r="CA26" s="318"/>
      <c r="CB26" s="318"/>
      <c r="CC26" s="318"/>
      <c r="CD26" s="318"/>
      <c r="CE26" s="319"/>
      <c r="CF26" s="319"/>
      <c r="CG26" s="319"/>
      <c r="CH26" s="147"/>
      <c r="CI26" s="319"/>
    </row>
    <row r="27" spans="1:87" ht="13.5" x14ac:dyDescent="0.25">
      <c r="A27" s="324">
        <v>21</v>
      </c>
      <c r="B27" s="331" t="s">
        <v>235</v>
      </c>
      <c r="C27" s="331"/>
      <c r="D27" s="311"/>
      <c r="E27" s="312">
        <v>147088</v>
      </c>
      <c r="F27" s="313">
        <v>129</v>
      </c>
      <c r="G27" s="313">
        <v>5094</v>
      </c>
      <c r="H27" s="314">
        <v>0</v>
      </c>
      <c r="I27" s="185">
        <v>152311</v>
      </c>
      <c r="J27" s="195">
        <v>13337</v>
      </c>
      <c r="K27" s="175">
        <v>27</v>
      </c>
      <c r="L27" s="175">
        <v>0</v>
      </c>
      <c r="M27" s="175">
        <v>0</v>
      </c>
      <c r="N27" s="271">
        <v>13364</v>
      </c>
      <c r="O27" s="175">
        <v>10393</v>
      </c>
      <c r="P27" s="175">
        <v>38</v>
      </c>
      <c r="Q27" s="175">
        <v>19</v>
      </c>
      <c r="R27" s="175">
        <v>0</v>
      </c>
      <c r="S27" s="185">
        <v>10450</v>
      </c>
      <c r="T27" s="195">
        <v>12237</v>
      </c>
      <c r="U27" s="175">
        <v>1</v>
      </c>
      <c r="V27" s="175">
        <v>30</v>
      </c>
      <c r="W27" s="175">
        <v>0</v>
      </c>
      <c r="X27" s="185">
        <v>12268</v>
      </c>
      <c r="Y27" s="195">
        <v>14271</v>
      </c>
      <c r="Z27" s="175">
        <v>0</v>
      </c>
      <c r="AA27" s="175">
        <v>726</v>
      </c>
      <c r="AB27" s="175">
        <v>0</v>
      </c>
      <c r="AC27" s="185">
        <v>14997</v>
      </c>
      <c r="AD27" s="195">
        <v>0</v>
      </c>
      <c r="AE27" s="175">
        <v>0</v>
      </c>
      <c r="AF27" s="175">
        <v>0</v>
      </c>
      <c r="AG27" s="175">
        <v>0</v>
      </c>
      <c r="AH27" s="185">
        <v>0</v>
      </c>
      <c r="AI27" s="195">
        <v>0</v>
      </c>
      <c r="AJ27" s="175">
        <v>0</v>
      </c>
      <c r="AK27" s="175">
        <v>0</v>
      </c>
      <c r="AL27" s="175">
        <v>0</v>
      </c>
      <c r="AM27" s="185">
        <v>0</v>
      </c>
      <c r="AN27" s="195">
        <v>0</v>
      </c>
      <c r="AO27" s="175">
        <v>0</v>
      </c>
      <c r="AP27" s="175">
        <v>0</v>
      </c>
      <c r="AQ27" s="175">
        <v>0</v>
      </c>
      <c r="AR27" s="185">
        <v>0</v>
      </c>
      <c r="AS27" s="195">
        <v>0</v>
      </c>
      <c r="AT27" s="175">
        <v>0</v>
      </c>
      <c r="AU27" s="175">
        <v>0</v>
      </c>
      <c r="AV27" s="175">
        <v>0</v>
      </c>
      <c r="AW27" s="185">
        <v>0</v>
      </c>
      <c r="AX27" s="195">
        <v>0</v>
      </c>
      <c r="AY27" s="175">
        <v>0</v>
      </c>
      <c r="AZ27" s="175">
        <v>0</v>
      </c>
      <c r="BA27" s="175">
        <v>0</v>
      </c>
      <c r="BB27" s="185">
        <v>0</v>
      </c>
      <c r="BC27" s="195">
        <v>0</v>
      </c>
      <c r="BD27" s="175">
        <v>0</v>
      </c>
      <c r="BE27" s="175">
        <v>0</v>
      </c>
      <c r="BF27" s="175">
        <v>0</v>
      </c>
      <c r="BG27" s="185">
        <v>0</v>
      </c>
      <c r="BH27" s="195">
        <v>0</v>
      </c>
      <c r="BI27" s="175">
        <v>0</v>
      </c>
      <c r="BJ27" s="175">
        <v>0</v>
      </c>
      <c r="BK27" s="175">
        <v>0</v>
      </c>
      <c r="BL27" s="185">
        <v>0</v>
      </c>
      <c r="BM27" s="195">
        <v>0</v>
      </c>
      <c r="BN27" s="175">
        <v>0</v>
      </c>
      <c r="BO27" s="175">
        <v>0</v>
      </c>
      <c r="BP27" s="175">
        <v>0</v>
      </c>
      <c r="BQ27" s="185">
        <v>0</v>
      </c>
      <c r="BR27" s="195">
        <v>50238</v>
      </c>
      <c r="BS27" s="201">
        <v>66</v>
      </c>
      <c r="BT27" s="175">
        <v>775</v>
      </c>
      <c r="BU27" s="175">
        <v>0</v>
      </c>
      <c r="BV27" s="271">
        <v>51079</v>
      </c>
      <c r="BW27" s="147"/>
      <c r="BX27" s="321">
        <v>33.535988864888289</v>
      </c>
      <c r="BZ27" s="318"/>
      <c r="CA27" s="318"/>
      <c r="CB27" s="318"/>
      <c r="CC27" s="318"/>
      <c r="CD27" s="318"/>
      <c r="CE27" s="319"/>
      <c r="CF27" s="319"/>
      <c r="CG27" s="319"/>
      <c r="CH27" s="147"/>
      <c r="CI27" s="319"/>
    </row>
    <row r="28" spans="1:87" ht="13.5" x14ac:dyDescent="0.25">
      <c r="A28" s="309">
        <v>22</v>
      </c>
      <c r="B28" s="310" t="s">
        <v>236</v>
      </c>
      <c r="D28" s="332"/>
      <c r="E28" s="312">
        <v>24746993</v>
      </c>
      <c r="F28" s="313">
        <v>721557</v>
      </c>
      <c r="G28" s="313">
        <v>640170</v>
      </c>
      <c r="H28" s="314">
        <v>0</v>
      </c>
      <c r="I28" s="185">
        <v>26108720</v>
      </c>
      <c r="J28" s="195">
        <v>1775706</v>
      </c>
      <c r="K28" s="175">
        <v>92541</v>
      </c>
      <c r="L28" s="175">
        <v>3566</v>
      </c>
      <c r="M28" s="175">
        <v>0</v>
      </c>
      <c r="N28" s="271">
        <v>1871813</v>
      </c>
      <c r="O28" s="175">
        <v>2044265</v>
      </c>
      <c r="P28" s="175">
        <v>19516</v>
      </c>
      <c r="Q28" s="175">
        <v>29754</v>
      </c>
      <c r="R28" s="175">
        <v>0</v>
      </c>
      <c r="S28" s="185">
        <v>2093535</v>
      </c>
      <c r="T28" s="195">
        <v>2024735</v>
      </c>
      <c r="U28" s="175">
        <v>50216</v>
      </c>
      <c r="V28" s="175">
        <v>20610</v>
      </c>
      <c r="W28" s="175">
        <v>0</v>
      </c>
      <c r="X28" s="185">
        <v>2095561</v>
      </c>
      <c r="Y28" s="195">
        <v>1945816</v>
      </c>
      <c r="Z28" s="175">
        <v>49925</v>
      </c>
      <c r="AA28" s="175">
        <v>8334</v>
      </c>
      <c r="AB28" s="175">
        <v>0</v>
      </c>
      <c r="AC28" s="185">
        <v>2004075</v>
      </c>
      <c r="AD28" s="195">
        <v>0</v>
      </c>
      <c r="AE28" s="175">
        <v>0</v>
      </c>
      <c r="AF28" s="175">
        <v>0</v>
      </c>
      <c r="AG28" s="175">
        <v>0</v>
      </c>
      <c r="AH28" s="185">
        <v>0</v>
      </c>
      <c r="AI28" s="195">
        <v>0</v>
      </c>
      <c r="AJ28" s="175">
        <v>0</v>
      </c>
      <c r="AK28" s="175">
        <v>0</v>
      </c>
      <c r="AL28" s="175">
        <v>0</v>
      </c>
      <c r="AM28" s="185">
        <v>0</v>
      </c>
      <c r="AN28" s="195">
        <v>0</v>
      </c>
      <c r="AO28" s="175">
        <v>0</v>
      </c>
      <c r="AP28" s="175">
        <v>0</v>
      </c>
      <c r="AQ28" s="175">
        <v>0</v>
      </c>
      <c r="AR28" s="185">
        <v>0</v>
      </c>
      <c r="AS28" s="195">
        <v>0</v>
      </c>
      <c r="AT28" s="175">
        <v>0</v>
      </c>
      <c r="AU28" s="175">
        <v>0</v>
      </c>
      <c r="AV28" s="175">
        <v>0</v>
      </c>
      <c r="AW28" s="185">
        <v>0</v>
      </c>
      <c r="AX28" s="195">
        <v>0</v>
      </c>
      <c r="AY28" s="175">
        <v>0</v>
      </c>
      <c r="AZ28" s="175">
        <v>0</v>
      </c>
      <c r="BA28" s="175">
        <v>0</v>
      </c>
      <c r="BB28" s="185">
        <v>0</v>
      </c>
      <c r="BC28" s="195">
        <v>0</v>
      </c>
      <c r="BD28" s="175">
        <v>0</v>
      </c>
      <c r="BE28" s="175">
        <v>0</v>
      </c>
      <c r="BF28" s="175">
        <v>0</v>
      </c>
      <c r="BG28" s="185">
        <v>0</v>
      </c>
      <c r="BH28" s="195">
        <v>0</v>
      </c>
      <c r="BI28" s="175">
        <v>0</v>
      </c>
      <c r="BJ28" s="175">
        <v>0</v>
      </c>
      <c r="BK28" s="175">
        <v>0</v>
      </c>
      <c r="BL28" s="185">
        <v>0</v>
      </c>
      <c r="BM28" s="195">
        <v>0</v>
      </c>
      <c r="BN28" s="175">
        <v>0</v>
      </c>
      <c r="BO28" s="175">
        <v>0</v>
      </c>
      <c r="BP28" s="175">
        <v>0</v>
      </c>
      <c r="BQ28" s="185">
        <v>0</v>
      </c>
      <c r="BR28" s="195">
        <v>7790522</v>
      </c>
      <c r="BS28" s="201">
        <v>212198</v>
      </c>
      <c r="BT28" s="175">
        <v>62264</v>
      </c>
      <c r="BU28" s="175">
        <v>0</v>
      </c>
      <c r="BV28" s="271">
        <v>8064984</v>
      </c>
      <c r="BW28" s="147"/>
      <c r="BX28" s="321">
        <v>30.890001501414087</v>
      </c>
      <c r="BZ28" s="318"/>
      <c r="CA28" s="318"/>
      <c r="CB28" s="318"/>
      <c r="CC28" s="318"/>
      <c r="CD28" s="318"/>
      <c r="CE28" s="319"/>
      <c r="CF28" s="319"/>
      <c r="CG28" s="319"/>
      <c r="CH28" s="147"/>
      <c r="CI28" s="319"/>
    </row>
    <row r="29" spans="1:87" ht="13.5" x14ac:dyDescent="0.25">
      <c r="A29" s="309">
        <v>23</v>
      </c>
      <c r="B29" s="310" t="s">
        <v>237</v>
      </c>
      <c r="D29" s="311"/>
      <c r="E29" s="312">
        <v>43765838</v>
      </c>
      <c r="F29" s="313">
        <v>4668387</v>
      </c>
      <c r="G29" s="313">
        <v>655864</v>
      </c>
      <c r="H29" s="314">
        <v>0</v>
      </c>
      <c r="I29" s="185">
        <v>49090089</v>
      </c>
      <c r="J29" s="195">
        <v>3227323</v>
      </c>
      <c r="K29" s="175">
        <v>413061</v>
      </c>
      <c r="L29" s="175">
        <v>164065</v>
      </c>
      <c r="M29" s="175">
        <v>0</v>
      </c>
      <c r="N29" s="271">
        <v>3804449</v>
      </c>
      <c r="O29" s="175">
        <v>3739948</v>
      </c>
      <c r="P29" s="175">
        <v>237816</v>
      </c>
      <c r="Q29" s="175">
        <v>186561</v>
      </c>
      <c r="R29" s="175">
        <v>0</v>
      </c>
      <c r="S29" s="185">
        <v>4164325</v>
      </c>
      <c r="T29" s="195">
        <v>3588253</v>
      </c>
      <c r="U29" s="175">
        <v>200568</v>
      </c>
      <c r="V29" s="175">
        <v>15994</v>
      </c>
      <c r="W29" s="175">
        <v>0</v>
      </c>
      <c r="X29" s="185">
        <v>3804815</v>
      </c>
      <c r="Y29" s="195">
        <v>3651033</v>
      </c>
      <c r="Z29" s="175">
        <v>598605</v>
      </c>
      <c r="AA29" s="175">
        <v>104479</v>
      </c>
      <c r="AB29" s="175">
        <v>0</v>
      </c>
      <c r="AC29" s="185">
        <v>4354117</v>
      </c>
      <c r="AD29" s="195">
        <v>0</v>
      </c>
      <c r="AE29" s="175">
        <v>0</v>
      </c>
      <c r="AF29" s="175">
        <v>0</v>
      </c>
      <c r="AG29" s="175">
        <v>0</v>
      </c>
      <c r="AH29" s="185">
        <v>0</v>
      </c>
      <c r="AI29" s="195">
        <v>0</v>
      </c>
      <c r="AJ29" s="175">
        <v>0</v>
      </c>
      <c r="AK29" s="175">
        <v>0</v>
      </c>
      <c r="AL29" s="175">
        <v>0</v>
      </c>
      <c r="AM29" s="185">
        <v>0</v>
      </c>
      <c r="AN29" s="195">
        <v>0</v>
      </c>
      <c r="AO29" s="175">
        <v>0</v>
      </c>
      <c r="AP29" s="175">
        <v>0</v>
      </c>
      <c r="AQ29" s="175">
        <v>0</v>
      </c>
      <c r="AR29" s="185">
        <v>0</v>
      </c>
      <c r="AS29" s="195">
        <v>0</v>
      </c>
      <c r="AT29" s="175">
        <v>0</v>
      </c>
      <c r="AU29" s="175">
        <v>0</v>
      </c>
      <c r="AV29" s="175">
        <v>0</v>
      </c>
      <c r="AW29" s="185">
        <v>0</v>
      </c>
      <c r="AX29" s="195">
        <v>0</v>
      </c>
      <c r="AY29" s="175">
        <v>0</v>
      </c>
      <c r="AZ29" s="175">
        <v>0</v>
      </c>
      <c r="BA29" s="175">
        <v>0</v>
      </c>
      <c r="BB29" s="185">
        <v>0</v>
      </c>
      <c r="BC29" s="195">
        <v>0</v>
      </c>
      <c r="BD29" s="175">
        <v>0</v>
      </c>
      <c r="BE29" s="175">
        <v>0</v>
      </c>
      <c r="BF29" s="175">
        <v>0</v>
      </c>
      <c r="BG29" s="185">
        <v>0</v>
      </c>
      <c r="BH29" s="195">
        <v>0</v>
      </c>
      <c r="BI29" s="175">
        <v>0</v>
      </c>
      <c r="BJ29" s="175">
        <v>0</v>
      </c>
      <c r="BK29" s="175">
        <v>0</v>
      </c>
      <c r="BL29" s="185">
        <v>0</v>
      </c>
      <c r="BM29" s="195">
        <v>0</v>
      </c>
      <c r="BN29" s="175">
        <v>0</v>
      </c>
      <c r="BO29" s="175">
        <v>0</v>
      </c>
      <c r="BP29" s="175">
        <v>0</v>
      </c>
      <c r="BQ29" s="185">
        <v>0</v>
      </c>
      <c r="BR29" s="195">
        <v>14206557</v>
      </c>
      <c r="BS29" s="201">
        <v>1450050</v>
      </c>
      <c r="BT29" s="175">
        <v>471099</v>
      </c>
      <c r="BU29" s="175">
        <v>0</v>
      </c>
      <c r="BV29" s="271">
        <v>16127706</v>
      </c>
      <c r="BW29" s="147"/>
      <c r="BX29" s="321">
        <v>32.853283276793405</v>
      </c>
      <c r="BZ29" s="318"/>
      <c r="CA29" s="318"/>
      <c r="CB29" s="318"/>
      <c r="CC29" s="318"/>
      <c r="CD29" s="318"/>
      <c r="CE29" s="319"/>
      <c r="CF29" s="319"/>
      <c r="CG29" s="319"/>
      <c r="CH29" s="147"/>
      <c r="CI29" s="319"/>
    </row>
    <row r="30" spans="1:87" ht="13.5" x14ac:dyDescent="0.25">
      <c r="A30" s="324">
        <v>24</v>
      </c>
      <c r="B30" s="325" t="s">
        <v>238</v>
      </c>
      <c r="D30" s="64"/>
      <c r="E30" s="312">
        <v>350227</v>
      </c>
      <c r="F30" s="313">
        <v>826</v>
      </c>
      <c r="G30" s="313">
        <v>6174</v>
      </c>
      <c r="H30" s="314">
        <v>0</v>
      </c>
      <c r="I30" s="185">
        <v>357227</v>
      </c>
      <c r="J30" s="195">
        <v>24119</v>
      </c>
      <c r="K30" s="175">
        <v>18</v>
      </c>
      <c r="L30" s="175">
        <v>0</v>
      </c>
      <c r="M30" s="175">
        <v>0</v>
      </c>
      <c r="N30" s="271">
        <v>24137</v>
      </c>
      <c r="O30" s="175">
        <v>25413</v>
      </c>
      <c r="P30" s="175">
        <v>80</v>
      </c>
      <c r="Q30" s="175">
        <v>0</v>
      </c>
      <c r="R30" s="175">
        <v>0</v>
      </c>
      <c r="S30" s="185">
        <v>25493</v>
      </c>
      <c r="T30" s="195">
        <v>27849</v>
      </c>
      <c r="U30" s="175">
        <v>64</v>
      </c>
      <c r="V30" s="175">
        <v>19</v>
      </c>
      <c r="W30" s="175">
        <v>0</v>
      </c>
      <c r="X30" s="185">
        <v>27932</v>
      </c>
      <c r="Y30" s="195">
        <v>26819</v>
      </c>
      <c r="Z30" s="175">
        <v>51</v>
      </c>
      <c r="AA30" s="175">
        <v>31</v>
      </c>
      <c r="AB30" s="175">
        <v>0</v>
      </c>
      <c r="AC30" s="185">
        <v>26901</v>
      </c>
      <c r="AD30" s="195">
        <v>0</v>
      </c>
      <c r="AE30" s="175">
        <v>0</v>
      </c>
      <c r="AF30" s="175">
        <v>0</v>
      </c>
      <c r="AG30" s="175">
        <v>0</v>
      </c>
      <c r="AH30" s="185">
        <v>0</v>
      </c>
      <c r="AI30" s="195">
        <v>0</v>
      </c>
      <c r="AJ30" s="175">
        <v>0</v>
      </c>
      <c r="AK30" s="175">
        <v>0</v>
      </c>
      <c r="AL30" s="175">
        <v>0</v>
      </c>
      <c r="AM30" s="185">
        <v>0</v>
      </c>
      <c r="AN30" s="195">
        <v>0</v>
      </c>
      <c r="AO30" s="175">
        <v>0</v>
      </c>
      <c r="AP30" s="175">
        <v>0</v>
      </c>
      <c r="AQ30" s="175">
        <v>0</v>
      </c>
      <c r="AR30" s="185">
        <v>0</v>
      </c>
      <c r="AS30" s="195">
        <v>0</v>
      </c>
      <c r="AT30" s="175">
        <v>0</v>
      </c>
      <c r="AU30" s="175">
        <v>0</v>
      </c>
      <c r="AV30" s="175">
        <v>0</v>
      </c>
      <c r="AW30" s="185">
        <v>0</v>
      </c>
      <c r="AX30" s="195">
        <v>0</v>
      </c>
      <c r="AY30" s="175">
        <v>0</v>
      </c>
      <c r="AZ30" s="175">
        <v>0</v>
      </c>
      <c r="BA30" s="175">
        <v>0</v>
      </c>
      <c r="BB30" s="185">
        <v>0</v>
      </c>
      <c r="BC30" s="195">
        <v>0</v>
      </c>
      <c r="BD30" s="175">
        <v>0</v>
      </c>
      <c r="BE30" s="175">
        <v>0</v>
      </c>
      <c r="BF30" s="175">
        <v>0</v>
      </c>
      <c r="BG30" s="185">
        <v>0</v>
      </c>
      <c r="BH30" s="195">
        <v>0</v>
      </c>
      <c r="BI30" s="175">
        <v>0</v>
      </c>
      <c r="BJ30" s="175">
        <v>0</v>
      </c>
      <c r="BK30" s="175">
        <v>0</v>
      </c>
      <c r="BL30" s="185">
        <v>0</v>
      </c>
      <c r="BM30" s="195">
        <v>0</v>
      </c>
      <c r="BN30" s="175">
        <v>0</v>
      </c>
      <c r="BO30" s="175">
        <v>0</v>
      </c>
      <c r="BP30" s="175">
        <v>0</v>
      </c>
      <c r="BQ30" s="185">
        <v>0</v>
      </c>
      <c r="BR30" s="195">
        <v>104200</v>
      </c>
      <c r="BS30" s="201">
        <v>213</v>
      </c>
      <c r="BT30" s="175">
        <v>50</v>
      </c>
      <c r="BU30" s="175">
        <v>0</v>
      </c>
      <c r="BV30" s="271">
        <v>104463</v>
      </c>
      <c r="BW30" s="147"/>
      <c r="BX30" s="317">
        <v>29.242750408003875</v>
      </c>
      <c r="BZ30" s="327"/>
      <c r="CA30" s="327"/>
      <c r="CB30" s="327"/>
      <c r="CC30" s="327"/>
      <c r="CD30" s="327"/>
      <c r="CE30" s="319"/>
      <c r="CF30" s="319"/>
      <c r="CG30" s="319"/>
      <c r="CH30" s="147"/>
      <c r="CI30" s="319"/>
    </row>
    <row r="31" spans="1:87" ht="13.5" x14ac:dyDescent="0.25">
      <c r="A31" s="309">
        <v>25</v>
      </c>
      <c r="B31" s="310" t="s">
        <v>239</v>
      </c>
      <c r="D31" s="311"/>
      <c r="E31" s="312">
        <v>15987544</v>
      </c>
      <c r="F31" s="313">
        <v>3214371</v>
      </c>
      <c r="G31" s="313">
        <v>820030</v>
      </c>
      <c r="H31" s="314">
        <v>0</v>
      </c>
      <c r="I31" s="185">
        <v>20021945</v>
      </c>
      <c r="J31" s="195">
        <v>1033979</v>
      </c>
      <c r="K31" s="175">
        <v>260089</v>
      </c>
      <c r="L31" s="175">
        <v>15435</v>
      </c>
      <c r="M31" s="175">
        <v>0</v>
      </c>
      <c r="N31" s="271">
        <v>1309503</v>
      </c>
      <c r="O31" s="175">
        <v>1057298</v>
      </c>
      <c r="P31" s="175">
        <v>260491</v>
      </c>
      <c r="Q31" s="175">
        <v>93035</v>
      </c>
      <c r="R31" s="175">
        <v>27</v>
      </c>
      <c r="S31" s="185">
        <v>1410851</v>
      </c>
      <c r="T31" s="195">
        <v>83618</v>
      </c>
      <c r="U31" s="175">
        <v>275135</v>
      </c>
      <c r="V31" s="175">
        <v>41366</v>
      </c>
      <c r="W31" s="175">
        <v>7</v>
      </c>
      <c r="X31" s="185">
        <v>400126</v>
      </c>
      <c r="Y31" s="195">
        <v>2346543</v>
      </c>
      <c r="Z31" s="175">
        <v>283847</v>
      </c>
      <c r="AA31" s="175">
        <v>51606</v>
      </c>
      <c r="AB31" s="175">
        <v>189</v>
      </c>
      <c r="AC31" s="185">
        <v>2682185</v>
      </c>
      <c r="AD31" s="195">
        <v>0</v>
      </c>
      <c r="AE31" s="175">
        <v>0</v>
      </c>
      <c r="AF31" s="175">
        <v>0</v>
      </c>
      <c r="AG31" s="175">
        <v>0</v>
      </c>
      <c r="AH31" s="185">
        <v>0</v>
      </c>
      <c r="AI31" s="195">
        <v>0</v>
      </c>
      <c r="AJ31" s="175">
        <v>0</v>
      </c>
      <c r="AK31" s="175">
        <v>0</v>
      </c>
      <c r="AL31" s="175">
        <v>0</v>
      </c>
      <c r="AM31" s="185">
        <v>0</v>
      </c>
      <c r="AN31" s="195">
        <v>0</v>
      </c>
      <c r="AO31" s="175">
        <v>0</v>
      </c>
      <c r="AP31" s="175">
        <v>0</v>
      </c>
      <c r="AQ31" s="175">
        <v>0</v>
      </c>
      <c r="AR31" s="185">
        <v>0</v>
      </c>
      <c r="AS31" s="195">
        <v>0</v>
      </c>
      <c r="AT31" s="175">
        <v>0</v>
      </c>
      <c r="AU31" s="175">
        <v>0</v>
      </c>
      <c r="AV31" s="175">
        <v>0</v>
      </c>
      <c r="AW31" s="185">
        <v>0</v>
      </c>
      <c r="AX31" s="195">
        <v>0</v>
      </c>
      <c r="AY31" s="175">
        <v>0</v>
      </c>
      <c r="AZ31" s="175">
        <v>0</v>
      </c>
      <c r="BA31" s="175">
        <v>0</v>
      </c>
      <c r="BB31" s="185">
        <v>0</v>
      </c>
      <c r="BC31" s="195">
        <v>0</v>
      </c>
      <c r="BD31" s="175">
        <v>0</v>
      </c>
      <c r="BE31" s="175">
        <v>0</v>
      </c>
      <c r="BF31" s="175">
        <v>0</v>
      </c>
      <c r="BG31" s="185">
        <v>0</v>
      </c>
      <c r="BH31" s="195">
        <v>0</v>
      </c>
      <c r="BI31" s="175">
        <v>0</v>
      </c>
      <c r="BJ31" s="175">
        <v>0</v>
      </c>
      <c r="BK31" s="175">
        <v>0</v>
      </c>
      <c r="BL31" s="185">
        <v>0</v>
      </c>
      <c r="BM31" s="195">
        <v>0</v>
      </c>
      <c r="BN31" s="175">
        <v>0</v>
      </c>
      <c r="BO31" s="175">
        <v>0</v>
      </c>
      <c r="BP31" s="175">
        <v>0</v>
      </c>
      <c r="BQ31" s="185">
        <v>0</v>
      </c>
      <c r="BR31" s="195">
        <v>4521438</v>
      </c>
      <c r="BS31" s="201">
        <v>1079562</v>
      </c>
      <c r="BT31" s="175">
        <v>201442</v>
      </c>
      <c r="BU31" s="175">
        <v>223</v>
      </c>
      <c r="BV31" s="271">
        <v>5802665</v>
      </c>
      <c r="BW31" s="147"/>
      <c r="BX31" s="317">
        <v>28.981525021669974</v>
      </c>
      <c r="BZ31" s="318"/>
      <c r="CA31" s="318"/>
      <c r="CB31" s="318"/>
      <c r="CC31" s="318"/>
      <c r="CD31" s="318"/>
      <c r="CE31" s="319"/>
      <c r="CF31" s="319"/>
      <c r="CG31" s="319"/>
      <c r="CH31" s="147"/>
      <c r="CI31" s="319"/>
    </row>
    <row r="32" spans="1:87" ht="13.5" x14ac:dyDescent="0.25">
      <c r="A32" s="309">
        <v>26</v>
      </c>
      <c r="B32" s="310" t="s">
        <v>240</v>
      </c>
      <c r="D32" s="311"/>
      <c r="E32" s="312">
        <v>436932</v>
      </c>
      <c r="F32" s="313">
        <v>209206</v>
      </c>
      <c r="G32" s="313">
        <v>20238</v>
      </c>
      <c r="H32" s="314">
        <v>0</v>
      </c>
      <c r="I32" s="185">
        <v>666376</v>
      </c>
      <c r="J32" s="195">
        <v>35233</v>
      </c>
      <c r="K32" s="175">
        <v>2208</v>
      </c>
      <c r="L32" s="175">
        <v>0</v>
      </c>
      <c r="M32" s="175">
        <v>0</v>
      </c>
      <c r="N32" s="271">
        <v>37441</v>
      </c>
      <c r="O32" s="175">
        <v>25013</v>
      </c>
      <c r="P32" s="175">
        <v>7455</v>
      </c>
      <c r="Q32" s="175">
        <v>58</v>
      </c>
      <c r="R32" s="175">
        <v>0</v>
      </c>
      <c r="S32" s="185">
        <v>32526</v>
      </c>
      <c r="T32" s="195">
        <v>48498</v>
      </c>
      <c r="U32" s="175">
        <v>7302</v>
      </c>
      <c r="V32" s="175">
        <v>0</v>
      </c>
      <c r="W32" s="175">
        <v>0</v>
      </c>
      <c r="X32" s="185">
        <v>55800</v>
      </c>
      <c r="Y32" s="195">
        <v>26741</v>
      </c>
      <c r="Z32" s="175">
        <v>14400</v>
      </c>
      <c r="AA32" s="175">
        <v>17</v>
      </c>
      <c r="AB32" s="175">
        <v>0</v>
      </c>
      <c r="AC32" s="185">
        <v>41158</v>
      </c>
      <c r="AD32" s="195">
        <v>0</v>
      </c>
      <c r="AE32" s="175">
        <v>0</v>
      </c>
      <c r="AF32" s="175">
        <v>0</v>
      </c>
      <c r="AG32" s="175">
        <v>0</v>
      </c>
      <c r="AH32" s="185">
        <v>0</v>
      </c>
      <c r="AI32" s="195">
        <v>0</v>
      </c>
      <c r="AJ32" s="175">
        <v>0</v>
      </c>
      <c r="AK32" s="175">
        <v>0</v>
      </c>
      <c r="AL32" s="175">
        <v>0</v>
      </c>
      <c r="AM32" s="185">
        <v>0</v>
      </c>
      <c r="AN32" s="195">
        <v>0</v>
      </c>
      <c r="AO32" s="175">
        <v>0</v>
      </c>
      <c r="AP32" s="175">
        <v>0</v>
      </c>
      <c r="AQ32" s="175">
        <v>0</v>
      </c>
      <c r="AR32" s="185">
        <v>0</v>
      </c>
      <c r="AS32" s="195">
        <v>0</v>
      </c>
      <c r="AT32" s="175">
        <v>0</v>
      </c>
      <c r="AU32" s="175">
        <v>0</v>
      </c>
      <c r="AV32" s="175">
        <v>0</v>
      </c>
      <c r="AW32" s="185">
        <v>0</v>
      </c>
      <c r="AX32" s="195">
        <v>0</v>
      </c>
      <c r="AY32" s="175">
        <v>0</v>
      </c>
      <c r="AZ32" s="175">
        <v>0</v>
      </c>
      <c r="BA32" s="175">
        <v>0</v>
      </c>
      <c r="BB32" s="185">
        <v>0</v>
      </c>
      <c r="BC32" s="195">
        <v>0</v>
      </c>
      <c r="BD32" s="175">
        <v>0</v>
      </c>
      <c r="BE32" s="175">
        <v>0</v>
      </c>
      <c r="BF32" s="175">
        <v>0</v>
      </c>
      <c r="BG32" s="185">
        <v>0</v>
      </c>
      <c r="BH32" s="195">
        <v>0</v>
      </c>
      <c r="BI32" s="175">
        <v>0</v>
      </c>
      <c r="BJ32" s="175">
        <v>0</v>
      </c>
      <c r="BK32" s="175">
        <v>0</v>
      </c>
      <c r="BL32" s="185">
        <v>0</v>
      </c>
      <c r="BM32" s="195">
        <v>0</v>
      </c>
      <c r="BN32" s="175">
        <v>0</v>
      </c>
      <c r="BO32" s="175">
        <v>0</v>
      </c>
      <c r="BP32" s="175">
        <v>0</v>
      </c>
      <c r="BQ32" s="185">
        <v>0</v>
      </c>
      <c r="BR32" s="195">
        <v>135485</v>
      </c>
      <c r="BS32" s="201">
        <v>31365</v>
      </c>
      <c r="BT32" s="175">
        <v>75</v>
      </c>
      <c r="BU32" s="175">
        <v>0</v>
      </c>
      <c r="BV32" s="271">
        <v>166925</v>
      </c>
      <c r="BW32" s="147"/>
      <c r="BX32" s="317">
        <v>25.049671656842381</v>
      </c>
      <c r="BZ32" s="318"/>
      <c r="CA32" s="318"/>
      <c r="CB32" s="318"/>
      <c r="CC32" s="318"/>
      <c r="CD32" s="318"/>
      <c r="CE32" s="319"/>
      <c r="CF32" s="319"/>
      <c r="CG32" s="319"/>
      <c r="CH32" s="147"/>
      <c r="CI32" s="319"/>
    </row>
    <row r="33" spans="1:112" ht="13.5" x14ac:dyDescent="0.25">
      <c r="A33" s="309">
        <v>27</v>
      </c>
      <c r="B33" s="24" t="s">
        <v>241</v>
      </c>
      <c r="D33" s="311"/>
      <c r="E33" s="312">
        <v>1152277</v>
      </c>
      <c r="F33" s="313">
        <v>1470</v>
      </c>
      <c r="G33" s="313">
        <v>112044</v>
      </c>
      <c r="H33" s="314">
        <v>0</v>
      </c>
      <c r="I33" s="185">
        <v>1265791</v>
      </c>
      <c r="J33" s="195">
        <v>79139</v>
      </c>
      <c r="K33" s="175">
        <v>1172</v>
      </c>
      <c r="L33" s="175">
        <v>3830</v>
      </c>
      <c r="M33" s="175">
        <v>0</v>
      </c>
      <c r="N33" s="271">
        <v>84141</v>
      </c>
      <c r="O33" s="175">
        <v>119442</v>
      </c>
      <c r="P33" s="175">
        <v>4000</v>
      </c>
      <c r="Q33" s="175">
        <v>8824</v>
      </c>
      <c r="R33" s="175">
        <v>0</v>
      </c>
      <c r="S33" s="185">
        <v>132266</v>
      </c>
      <c r="T33" s="195">
        <v>84968</v>
      </c>
      <c r="U33" s="175">
        <v>1078</v>
      </c>
      <c r="V33" s="175">
        <v>5847</v>
      </c>
      <c r="W33" s="175">
        <v>0</v>
      </c>
      <c r="X33" s="185">
        <v>91893</v>
      </c>
      <c r="Y33" s="195">
        <v>88894</v>
      </c>
      <c r="Z33" s="175">
        <v>222</v>
      </c>
      <c r="AA33" s="175">
        <v>7293</v>
      </c>
      <c r="AB33" s="175">
        <v>0</v>
      </c>
      <c r="AC33" s="185">
        <v>96409</v>
      </c>
      <c r="AD33" s="195">
        <v>0</v>
      </c>
      <c r="AE33" s="175">
        <v>0</v>
      </c>
      <c r="AF33" s="175">
        <v>0</v>
      </c>
      <c r="AG33" s="175">
        <v>0</v>
      </c>
      <c r="AH33" s="185">
        <v>0</v>
      </c>
      <c r="AI33" s="195">
        <v>0</v>
      </c>
      <c r="AJ33" s="175">
        <v>0</v>
      </c>
      <c r="AK33" s="175">
        <v>0</v>
      </c>
      <c r="AL33" s="175">
        <v>0</v>
      </c>
      <c r="AM33" s="185">
        <v>0</v>
      </c>
      <c r="AN33" s="195">
        <v>0</v>
      </c>
      <c r="AO33" s="175">
        <v>0</v>
      </c>
      <c r="AP33" s="175">
        <v>0</v>
      </c>
      <c r="AQ33" s="175">
        <v>0</v>
      </c>
      <c r="AR33" s="185">
        <v>0</v>
      </c>
      <c r="AS33" s="195">
        <v>0</v>
      </c>
      <c r="AT33" s="175">
        <v>0</v>
      </c>
      <c r="AU33" s="175">
        <v>0</v>
      </c>
      <c r="AV33" s="175">
        <v>0</v>
      </c>
      <c r="AW33" s="185">
        <v>0</v>
      </c>
      <c r="AX33" s="195">
        <v>0</v>
      </c>
      <c r="AY33" s="175">
        <v>0</v>
      </c>
      <c r="AZ33" s="175">
        <v>0</v>
      </c>
      <c r="BA33" s="175">
        <v>0</v>
      </c>
      <c r="BB33" s="185">
        <v>0</v>
      </c>
      <c r="BC33" s="195">
        <v>0</v>
      </c>
      <c r="BD33" s="175">
        <v>0</v>
      </c>
      <c r="BE33" s="175">
        <v>0</v>
      </c>
      <c r="BF33" s="175">
        <v>0</v>
      </c>
      <c r="BG33" s="185">
        <v>0</v>
      </c>
      <c r="BH33" s="195">
        <v>0</v>
      </c>
      <c r="BI33" s="175">
        <v>0</v>
      </c>
      <c r="BJ33" s="175">
        <v>0</v>
      </c>
      <c r="BK33" s="175">
        <v>0</v>
      </c>
      <c r="BL33" s="185">
        <v>0</v>
      </c>
      <c r="BM33" s="195">
        <v>0</v>
      </c>
      <c r="BN33" s="175">
        <v>0</v>
      </c>
      <c r="BO33" s="175">
        <v>0</v>
      </c>
      <c r="BP33" s="175">
        <v>0</v>
      </c>
      <c r="BQ33" s="185">
        <v>0</v>
      </c>
      <c r="BR33" s="195">
        <v>372443</v>
      </c>
      <c r="BS33" s="201">
        <v>6472</v>
      </c>
      <c r="BT33" s="175">
        <v>25794</v>
      </c>
      <c r="BU33" s="175">
        <v>0</v>
      </c>
      <c r="BV33" s="271">
        <v>404709</v>
      </c>
      <c r="BW33" s="147"/>
      <c r="BX33" s="321">
        <v>31.972813837355456</v>
      </c>
      <c r="BZ33" s="318"/>
      <c r="CA33" s="318"/>
      <c r="CB33" s="318"/>
      <c r="CC33" s="318"/>
      <c r="CD33" s="318"/>
      <c r="CE33" s="319"/>
      <c r="CF33" s="319"/>
      <c r="CG33" s="319"/>
      <c r="CH33" s="147"/>
      <c r="CI33" s="319"/>
    </row>
    <row r="34" spans="1:112" s="335" customFormat="1" ht="13.5" x14ac:dyDescent="0.25">
      <c r="A34" s="333">
        <v>28</v>
      </c>
      <c r="B34" s="334" t="s">
        <v>242</v>
      </c>
      <c r="D34" s="336"/>
      <c r="E34" s="337">
        <v>95873612</v>
      </c>
      <c r="F34" s="338">
        <v>1259399</v>
      </c>
      <c r="G34" s="338">
        <v>3562304</v>
      </c>
      <c r="H34" s="183">
        <v>0</v>
      </c>
      <c r="I34" s="180">
        <v>100695315</v>
      </c>
      <c r="J34" s="339">
        <v>6887612</v>
      </c>
      <c r="K34" s="181">
        <v>109445</v>
      </c>
      <c r="L34" s="181">
        <v>77932</v>
      </c>
      <c r="M34" s="181">
        <v>591</v>
      </c>
      <c r="N34" s="340">
        <v>7075580</v>
      </c>
      <c r="O34" s="181">
        <v>7568130</v>
      </c>
      <c r="P34" s="181">
        <v>138747</v>
      </c>
      <c r="Q34" s="181">
        <v>180749</v>
      </c>
      <c r="R34" s="181">
        <v>6048</v>
      </c>
      <c r="S34" s="180">
        <v>7893674</v>
      </c>
      <c r="T34" s="339">
        <v>7638170</v>
      </c>
      <c r="U34" s="181">
        <v>137317</v>
      </c>
      <c r="V34" s="181">
        <v>107783</v>
      </c>
      <c r="W34" s="181">
        <v>1532</v>
      </c>
      <c r="X34" s="180">
        <v>7884802</v>
      </c>
      <c r="Y34" s="339">
        <v>8130661</v>
      </c>
      <c r="Z34" s="181">
        <v>82747</v>
      </c>
      <c r="AA34" s="181">
        <v>117189</v>
      </c>
      <c r="AB34" s="181">
        <v>3153</v>
      </c>
      <c r="AC34" s="180">
        <v>8333750</v>
      </c>
      <c r="AD34" s="339">
        <v>0</v>
      </c>
      <c r="AE34" s="181">
        <v>0</v>
      </c>
      <c r="AF34" s="181">
        <v>0</v>
      </c>
      <c r="AG34" s="181">
        <v>0</v>
      </c>
      <c r="AH34" s="180">
        <v>0</v>
      </c>
      <c r="AI34" s="339">
        <v>0</v>
      </c>
      <c r="AJ34" s="181">
        <v>0</v>
      </c>
      <c r="AK34" s="181">
        <v>0</v>
      </c>
      <c r="AL34" s="181">
        <v>0</v>
      </c>
      <c r="AM34" s="180">
        <v>0</v>
      </c>
      <c r="AN34" s="339">
        <v>0</v>
      </c>
      <c r="AO34" s="181">
        <v>0</v>
      </c>
      <c r="AP34" s="181">
        <v>0</v>
      </c>
      <c r="AQ34" s="181">
        <v>0</v>
      </c>
      <c r="AR34" s="180">
        <v>0</v>
      </c>
      <c r="AS34" s="339">
        <v>0</v>
      </c>
      <c r="AT34" s="181">
        <v>0</v>
      </c>
      <c r="AU34" s="181">
        <v>0</v>
      </c>
      <c r="AV34" s="181">
        <v>0</v>
      </c>
      <c r="AW34" s="180">
        <v>0</v>
      </c>
      <c r="AX34" s="339">
        <v>0</v>
      </c>
      <c r="AY34" s="181">
        <v>0</v>
      </c>
      <c r="AZ34" s="181">
        <v>0</v>
      </c>
      <c r="BA34" s="181">
        <v>0</v>
      </c>
      <c r="BB34" s="180">
        <v>0</v>
      </c>
      <c r="BC34" s="339">
        <v>0</v>
      </c>
      <c r="BD34" s="181">
        <v>0</v>
      </c>
      <c r="BE34" s="181">
        <v>0</v>
      </c>
      <c r="BF34" s="181">
        <v>0</v>
      </c>
      <c r="BG34" s="180">
        <v>0</v>
      </c>
      <c r="BH34" s="339">
        <v>0</v>
      </c>
      <c r="BI34" s="181">
        <v>0</v>
      </c>
      <c r="BJ34" s="181">
        <v>0</v>
      </c>
      <c r="BK34" s="181">
        <v>0</v>
      </c>
      <c r="BL34" s="180">
        <v>0</v>
      </c>
      <c r="BM34" s="339">
        <v>0</v>
      </c>
      <c r="BN34" s="181">
        <v>0</v>
      </c>
      <c r="BO34" s="181">
        <v>0</v>
      </c>
      <c r="BP34" s="181">
        <v>0</v>
      </c>
      <c r="BQ34" s="180">
        <v>0</v>
      </c>
      <c r="BR34" s="339">
        <v>30224573</v>
      </c>
      <c r="BS34" s="341">
        <v>468256</v>
      </c>
      <c r="BT34" s="181">
        <v>483653</v>
      </c>
      <c r="BU34" s="181">
        <v>11324</v>
      </c>
      <c r="BV34" s="340">
        <v>31187806</v>
      </c>
      <c r="BW34" s="179"/>
      <c r="BX34" s="342">
        <v>30.972449909908917</v>
      </c>
      <c r="BZ34" s="343"/>
      <c r="CA34" s="343"/>
      <c r="CB34" s="343"/>
      <c r="CC34" s="343"/>
      <c r="CD34" s="343"/>
      <c r="CE34" s="344"/>
      <c r="CF34" s="344"/>
      <c r="CG34" s="344"/>
      <c r="CH34" s="179"/>
      <c r="CI34" s="344"/>
    </row>
    <row r="35" spans="1:112" ht="13.5" x14ac:dyDescent="0.25">
      <c r="A35" s="309">
        <v>29</v>
      </c>
      <c r="B35" s="310" t="s">
        <v>243</v>
      </c>
      <c r="D35" s="311"/>
      <c r="E35" s="312">
        <v>7886844</v>
      </c>
      <c r="F35" s="313">
        <v>9147149</v>
      </c>
      <c r="G35" s="313">
        <v>253705</v>
      </c>
      <c r="H35" s="314">
        <v>0</v>
      </c>
      <c r="I35" s="185">
        <v>17287698</v>
      </c>
      <c r="J35" s="195">
        <v>447596</v>
      </c>
      <c r="K35" s="175">
        <v>513855</v>
      </c>
      <c r="L35" s="175">
        <v>15473</v>
      </c>
      <c r="M35" s="175">
        <v>0</v>
      </c>
      <c r="N35" s="271">
        <v>976924</v>
      </c>
      <c r="O35" s="175">
        <v>473106</v>
      </c>
      <c r="P35" s="175">
        <v>235421</v>
      </c>
      <c r="Q35" s="175">
        <v>32360</v>
      </c>
      <c r="R35" s="175">
        <v>36</v>
      </c>
      <c r="S35" s="185">
        <v>740923</v>
      </c>
      <c r="T35" s="195">
        <v>466067</v>
      </c>
      <c r="U35" s="175">
        <v>260125</v>
      </c>
      <c r="V35" s="175">
        <v>43122</v>
      </c>
      <c r="W35" s="175">
        <v>0</v>
      </c>
      <c r="X35" s="195">
        <v>769314</v>
      </c>
      <c r="Y35" s="195">
        <v>512029</v>
      </c>
      <c r="Z35" s="175">
        <v>476181</v>
      </c>
      <c r="AA35" s="175">
        <v>113621</v>
      </c>
      <c r="AB35" s="175">
        <v>0</v>
      </c>
      <c r="AC35" s="185">
        <v>1101831</v>
      </c>
      <c r="AD35" s="195">
        <v>0</v>
      </c>
      <c r="AE35" s="175">
        <v>0</v>
      </c>
      <c r="AF35" s="175">
        <v>0</v>
      </c>
      <c r="AG35" s="175">
        <v>0</v>
      </c>
      <c r="AH35" s="185">
        <v>0</v>
      </c>
      <c r="AI35" s="195">
        <v>0</v>
      </c>
      <c r="AJ35" s="175">
        <v>0</v>
      </c>
      <c r="AK35" s="175">
        <v>0</v>
      </c>
      <c r="AL35" s="175">
        <v>0</v>
      </c>
      <c r="AM35" s="185">
        <v>0</v>
      </c>
      <c r="AN35" s="195">
        <v>0</v>
      </c>
      <c r="AO35" s="175">
        <v>0</v>
      </c>
      <c r="AP35" s="175">
        <v>0</v>
      </c>
      <c r="AQ35" s="175">
        <v>0</v>
      </c>
      <c r="AR35" s="185">
        <v>0</v>
      </c>
      <c r="AS35" s="195">
        <v>0</v>
      </c>
      <c r="AT35" s="175">
        <v>0</v>
      </c>
      <c r="AU35" s="175">
        <v>0</v>
      </c>
      <c r="AV35" s="175">
        <v>0</v>
      </c>
      <c r="AW35" s="185">
        <v>0</v>
      </c>
      <c r="AX35" s="195">
        <v>0</v>
      </c>
      <c r="AY35" s="175">
        <v>0</v>
      </c>
      <c r="AZ35" s="175">
        <v>0</v>
      </c>
      <c r="BA35" s="175">
        <v>0</v>
      </c>
      <c r="BB35" s="185">
        <v>0</v>
      </c>
      <c r="BC35" s="195">
        <v>0</v>
      </c>
      <c r="BD35" s="175">
        <v>0</v>
      </c>
      <c r="BE35" s="175">
        <v>0</v>
      </c>
      <c r="BF35" s="175">
        <v>0</v>
      </c>
      <c r="BG35" s="185">
        <v>0</v>
      </c>
      <c r="BH35" s="195">
        <v>0</v>
      </c>
      <c r="BI35" s="175">
        <v>0</v>
      </c>
      <c r="BJ35" s="175">
        <v>0</v>
      </c>
      <c r="BK35" s="175">
        <v>0</v>
      </c>
      <c r="BL35" s="185">
        <v>0</v>
      </c>
      <c r="BM35" s="195">
        <v>0</v>
      </c>
      <c r="BN35" s="175">
        <v>0</v>
      </c>
      <c r="BO35" s="175">
        <v>0</v>
      </c>
      <c r="BP35" s="175">
        <v>0</v>
      </c>
      <c r="BQ35" s="185">
        <v>0</v>
      </c>
      <c r="BR35" s="195">
        <v>1898798</v>
      </c>
      <c r="BS35" s="201">
        <v>1485582</v>
      </c>
      <c r="BT35" s="175">
        <v>204576</v>
      </c>
      <c r="BU35" s="175">
        <v>36</v>
      </c>
      <c r="BV35" s="271">
        <v>3588992</v>
      </c>
      <c r="BW35" s="147"/>
      <c r="BX35" s="317">
        <v>20.760381168157842</v>
      </c>
      <c r="BZ35" s="318"/>
      <c r="CA35" s="318"/>
      <c r="CB35" s="318"/>
      <c r="CC35" s="318"/>
      <c r="CD35" s="318"/>
      <c r="CE35" s="319"/>
      <c r="CF35" s="319"/>
      <c r="CG35" s="319"/>
      <c r="CH35" s="147"/>
      <c r="CI35" s="319"/>
    </row>
    <row r="36" spans="1:112" ht="13.5" x14ac:dyDescent="0.25">
      <c r="A36" s="309">
        <v>30</v>
      </c>
      <c r="B36" s="310" t="s">
        <v>244</v>
      </c>
      <c r="D36" s="311"/>
      <c r="E36" s="312">
        <v>743279</v>
      </c>
      <c r="F36" s="313">
        <v>1960420</v>
      </c>
      <c r="G36" s="313">
        <v>13483</v>
      </c>
      <c r="H36" s="314">
        <v>0</v>
      </c>
      <c r="I36" s="185">
        <v>2717182</v>
      </c>
      <c r="J36" s="195">
        <v>31030</v>
      </c>
      <c r="K36" s="175">
        <v>425514</v>
      </c>
      <c r="L36" s="175">
        <v>63</v>
      </c>
      <c r="M36" s="175">
        <v>37</v>
      </c>
      <c r="N36" s="271">
        <v>456644</v>
      </c>
      <c r="O36" s="175">
        <v>58611</v>
      </c>
      <c r="P36" s="175">
        <v>78347</v>
      </c>
      <c r="Q36" s="175">
        <v>414</v>
      </c>
      <c r="R36" s="175">
        <v>0</v>
      </c>
      <c r="S36" s="185">
        <v>137372</v>
      </c>
      <c r="T36" s="195">
        <v>66840</v>
      </c>
      <c r="U36" s="175">
        <v>391630</v>
      </c>
      <c r="V36" s="175">
        <v>0</v>
      </c>
      <c r="W36" s="175">
        <v>0</v>
      </c>
      <c r="X36" s="185">
        <v>458470</v>
      </c>
      <c r="Y36" s="195">
        <v>62592</v>
      </c>
      <c r="Z36" s="175">
        <v>364459</v>
      </c>
      <c r="AA36" s="175">
        <v>1965</v>
      </c>
      <c r="AB36" s="175">
        <v>97</v>
      </c>
      <c r="AC36" s="185">
        <v>429113</v>
      </c>
      <c r="AD36" s="195">
        <v>0</v>
      </c>
      <c r="AE36" s="175">
        <v>0</v>
      </c>
      <c r="AF36" s="175">
        <v>0</v>
      </c>
      <c r="AG36" s="175">
        <v>0</v>
      </c>
      <c r="AH36" s="185">
        <v>0</v>
      </c>
      <c r="AI36" s="195">
        <v>0</v>
      </c>
      <c r="AJ36" s="175">
        <v>0</v>
      </c>
      <c r="AK36" s="175">
        <v>0</v>
      </c>
      <c r="AL36" s="175">
        <v>0</v>
      </c>
      <c r="AM36" s="185">
        <v>0</v>
      </c>
      <c r="AN36" s="195">
        <v>0</v>
      </c>
      <c r="AO36" s="175">
        <v>0</v>
      </c>
      <c r="AP36" s="175">
        <v>0</v>
      </c>
      <c r="AQ36" s="175">
        <v>0</v>
      </c>
      <c r="AR36" s="185">
        <v>0</v>
      </c>
      <c r="AS36" s="195">
        <v>0</v>
      </c>
      <c r="AT36" s="175">
        <v>0</v>
      </c>
      <c r="AU36" s="175">
        <v>0</v>
      </c>
      <c r="AV36" s="175">
        <v>0</v>
      </c>
      <c r="AW36" s="185">
        <v>0</v>
      </c>
      <c r="AX36" s="195">
        <v>0</v>
      </c>
      <c r="AY36" s="175">
        <v>0</v>
      </c>
      <c r="AZ36" s="175">
        <v>0</v>
      </c>
      <c r="BA36" s="175">
        <v>0</v>
      </c>
      <c r="BB36" s="185">
        <v>0</v>
      </c>
      <c r="BC36" s="195">
        <v>0</v>
      </c>
      <c r="BD36" s="175">
        <v>0</v>
      </c>
      <c r="BE36" s="175">
        <v>0</v>
      </c>
      <c r="BF36" s="175">
        <v>0</v>
      </c>
      <c r="BG36" s="185">
        <v>0</v>
      </c>
      <c r="BH36" s="195">
        <v>0</v>
      </c>
      <c r="BI36" s="175">
        <v>0</v>
      </c>
      <c r="BJ36" s="175">
        <v>0</v>
      </c>
      <c r="BK36" s="175">
        <v>0</v>
      </c>
      <c r="BL36" s="185">
        <v>0</v>
      </c>
      <c r="BM36" s="195">
        <v>0</v>
      </c>
      <c r="BN36" s="175">
        <v>0</v>
      </c>
      <c r="BO36" s="175">
        <v>0</v>
      </c>
      <c r="BP36" s="175">
        <v>0</v>
      </c>
      <c r="BQ36" s="185">
        <v>0</v>
      </c>
      <c r="BR36" s="195">
        <v>219073</v>
      </c>
      <c r="BS36" s="201">
        <v>1259950</v>
      </c>
      <c r="BT36" s="175">
        <v>2442</v>
      </c>
      <c r="BU36" s="175">
        <v>134</v>
      </c>
      <c r="BV36" s="271">
        <v>1481599</v>
      </c>
      <c r="BW36" s="147"/>
      <c r="BX36" s="323">
        <v>54.527043090967041</v>
      </c>
      <c r="BZ36" s="318"/>
      <c r="CA36" s="318"/>
      <c r="CB36" s="318"/>
      <c r="CC36" s="318"/>
      <c r="CD36" s="318"/>
      <c r="CE36" s="319"/>
      <c r="CF36" s="319"/>
      <c r="CG36" s="319"/>
      <c r="CH36" s="147"/>
      <c r="CI36" s="319"/>
    </row>
    <row r="37" spans="1:112" ht="13.5" x14ac:dyDescent="0.25">
      <c r="A37" s="309">
        <v>31</v>
      </c>
      <c r="B37" s="310" t="s">
        <v>245</v>
      </c>
      <c r="D37" s="311"/>
      <c r="E37" s="312">
        <v>2147808</v>
      </c>
      <c r="F37" s="313">
        <v>1736957</v>
      </c>
      <c r="G37" s="313">
        <v>71254</v>
      </c>
      <c r="H37" s="314">
        <v>0</v>
      </c>
      <c r="I37" s="185">
        <v>3956019</v>
      </c>
      <c r="J37" s="195">
        <v>141990</v>
      </c>
      <c r="K37" s="175">
        <v>14197</v>
      </c>
      <c r="L37" s="175">
        <v>2018</v>
      </c>
      <c r="M37" s="175">
        <v>0</v>
      </c>
      <c r="N37" s="271">
        <v>158205</v>
      </c>
      <c r="O37" s="175">
        <v>182846</v>
      </c>
      <c r="P37" s="175">
        <v>470184</v>
      </c>
      <c r="Q37" s="175">
        <v>3585</v>
      </c>
      <c r="R37" s="175">
        <v>0</v>
      </c>
      <c r="S37" s="185">
        <v>656615</v>
      </c>
      <c r="T37" s="195">
        <v>159691</v>
      </c>
      <c r="U37" s="175">
        <v>39157</v>
      </c>
      <c r="V37" s="175">
        <v>2681</v>
      </c>
      <c r="W37" s="175">
        <v>2</v>
      </c>
      <c r="X37" s="185">
        <v>201531</v>
      </c>
      <c r="Y37" s="195">
        <v>146083</v>
      </c>
      <c r="Z37" s="175">
        <v>272634</v>
      </c>
      <c r="AA37" s="175">
        <v>1150</v>
      </c>
      <c r="AB37" s="175">
        <v>0</v>
      </c>
      <c r="AC37" s="185">
        <v>419867</v>
      </c>
      <c r="AD37" s="195">
        <v>0</v>
      </c>
      <c r="AE37" s="175">
        <v>0</v>
      </c>
      <c r="AF37" s="175">
        <v>0</v>
      </c>
      <c r="AG37" s="175">
        <v>0</v>
      </c>
      <c r="AH37" s="185">
        <v>0</v>
      </c>
      <c r="AI37" s="195">
        <v>0</v>
      </c>
      <c r="AJ37" s="175">
        <v>0</v>
      </c>
      <c r="AK37" s="175">
        <v>0</v>
      </c>
      <c r="AL37" s="175">
        <v>0</v>
      </c>
      <c r="AM37" s="185">
        <v>0</v>
      </c>
      <c r="AN37" s="195">
        <v>0</v>
      </c>
      <c r="AO37" s="175">
        <v>0</v>
      </c>
      <c r="AP37" s="175">
        <v>0</v>
      </c>
      <c r="AQ37" s="175">
        <v>0</v>
      </c>
      <c r="AR37" s="185">
        <v>0</v>
      </c>
      <c r="AS37" s="195">
        <v>0</v>
      </c>
      <c r="AT37" s="175">
        <v>0</v>
      </c>
      <c r="AU37" s="175">
        <v>0</v>
      </c>
      <c r="AV37" s="175">
        <v>0</v>
      </c>
      <c r="AW37" s="185">
        <v>0</v>
      </c>
      <c r="AX37" s="195">
        <v>0</v>
      </c>
      <c r="AY37" s="175">
        <v>0</v>
      </c>
      <c r="AZ37" s="175">
        <v>0</v>
      </c>
      <c r="BA37" s="175">
        <v>0</v>
      </c>
      <c r="BB37" s="185">
        <v>0</v>
      </c>
      <c r="BC37" s="195">
        <v>0</v>
      </c>
      <c r="BD37" s="175">
        <v>0</v>
      </c>
      <c r="BE37" s="175">
        <v>0</v>
      </c>
      <c r="BF37" s="175">
        <v>0</v>
      </c>
      <c r="BG37" s="185">
        <v>0</v>
      </c>
      <c r="BH37" s="195">
        <v>0</v>
      </c>
      <c r="BI37" s="175">
        <v>0</v>
      </c>
      <c r="BJ37" s="175">
        <v>0</v>
      </c>
      <c r="BK37" s="175">
        <v>0</v>
      </c>
      <c r="BL37" s="185">
        <v>0</v>
      </c>
      <c r="BM37" s="195">
        <v>0</v>
      </c>
      <c r="BN37" s="175">
        <v>0</v>
      </c>
      <c r="BO37" s="175">
        <v>0</v>
      </c>
      <c r="BP37" s="175">
        <v>0</v>
      </c>
      <c r="BQ37" s="185">
        <v>0</v>
      </c>
      <c r="BR37" s="195">
        <v>630610</v>
      </c>
      <c r="BS37" s="201">
        <v>796172</v>
      </c>
      <c r="BT37" s="175">
        <v>9434</v>
      </c>
      <c r="BU37" s="175">
        <v>2</v>
      </c>
      <c r="BV37" s="271">
        <v>1436218</v>
      </c>
      <c r="BW37" s="147"/>
      <c r="BX37" s="321">
        <v>36.304628466142354</v>
      </c>
      <c r="BZ37" s="318"/>
      <c r="CA37" s="318"/>
      <c r="CB37" s="318"/>
      <c r="CC37" s="318"/>
      <c r="CD37" s="318"/>
      <c r="CE37" s="319"/>
      <c r="CF37" s="319"/>
      <c r="CG37" s="319"/>
      <c r="CH37" s="147"/>
      <c r="CI37" s="319"/>
    </row>
    <row r="38" spans="1:112" ht="13.5" x14ac:dyDescent="0.25">
      <c r="A38" s="309">
        <v>32</v>
      </c>
      <c r="B38" s="329" t="s">
        <v>246</v>
      </c>
      <c r="D38" s="311"/>
      <c r="E38" s="312">
        <v>6646566</v>
      </c>
      <c r="F38" s="313">
        <v>1996099</v>
      </c>
      <c r="G38" s="313">
        <v>305249</v>
      </c>
      <c r="H38" s="314">
        <v>0</v>
      </c>
      <c r="I38" s="185">
        <v>8947914</v>
      </c>
      <c r="J38" s="195">
        <v>208857</v>
      </c>
      <c r="K38" s="175">
        <v>226502</v>
      </c>
      <c r="L38" s="175">
        <v>14181</v>
      </c>
      <c r="M38" s="175">
        <v>0</v>
      </c>
      <c r="N38" s="271">
        <v>449540</v>
      </c>
      <c r="O38" s="175">
        <v>392418</v>
      </c>
      <c r="P38" s="175">
        <v>446031</v>
      </c>
      <c r="Q38" s="175">
        <v>17397</v>
      </c>
      <c r="R38" s="175">
        <v>0</v>
      </c>
      <c r="S38" s="185">
        <v>855846</v>
      </c>
      <c r="T38" s="195">
        <v>505197</v>
      </c>
      <c r="U38" s="175">
        <v>129606</v>
      </c>
      <c r="V38" s="175">
        <v>24490</v>
      </c>
      <c r="W38" s="175">
        <v>2</v>
      </c>
      <c r="X38" s="185">
        <v>659295</v>
      </c>
      <c r="Y38" s="195">
        <v>424275</v>
      </c>
      <c r="Z38" s="175">
        <v>192442</v>
      </c>
      <c r="AA38" s="175">
        <v>42381</v>
      </c>
      <c r="AB38" s="175">
        <v>315</v>
      </c>
      <c r="AC38" s="185">
        <v>659413</v>
      </c>
      <c r="AD38" s="195">
        <v>0</v>
      </c>
      <c r="AE38" s="175">
        <v>0</v>
      </c>
      <c r="AF38" s="175">
        <v>0</v>
      </c>
      <c r="AG38" s="175">
        <v>0</v>
      </c>
      <c r="AH38" s="185">
        <v>0</v>
      </c>
      <c r="AI38" s="195">
        <v>0</v>
      </c>
      <c r="AJ38" s="175">
        <v>0</v>
      </c>
      <c r="AK38" s="175">
        <v>0</v>
      </c>
      <c r="AL38" s="175">
        <v>0</v>
      </c>
      <c r="AM38" s="185">
        <v>0</v>
      </c>
      <c r="AN38" s="195">
        <v>0</v>
      </c>
      <c r="AO38" s="175">
        <v>0</v>
      </c>
      <c r="AP38" s="175">
        <v>0</v>
      </c>
      <c r="AQ38" s="175">
        <v>0</v>
      </c>
      <c r="AR38" s="185">
        <v>0</v>
      </c>
      <c r="AS38" s="195">
        <v>0</v>
      </c>
      <c r="AT38" s="175">
        <v>0</v>
      </c>
      <c r="AU38" s="175">
        <v>0</v>
      </c>
      <c r="AV38" s="175">
        <v>0</v>
      </c>
      <c r="AW38" s="185">
        <v>0</v>
      </c>
      <c r="AX38" s="195">
        <v>0</v>
      </c>
      <c r="AY38" s="175">
        <v>0</v>
      </c>
      <c r="AZ38" s="175">
        <v>0</v>
      </c>
      <c r="BA38" s="175">
        <v>0</v>
      </c>
      <c r="BB38" s="185">
        <v>0</v>
      </c>
      <c r="BC38" s="195">
        <v>0</v>
      </c>
      <c r="BD38" s="175">
        <v>0</v>
      </c>
      <c r="BE38" s="175">
        <v>0</v>
      </c>
      <c r="BF38" s="175">
        <v>0</v>
      </c>
      <c r="BG38" s="185">
        <v>0</v>
      </c>
      <c r="BH38" s="195">
        <v>0</v>
      </c>
      <c r="BI38" s="175">
        <v>0</v>
      </c>
      <c r="BJ38" s="175">
        <v>0</v>
      </c>
      <c r="BK38" s="175">
        <v>0</v>
      </c>
      <c r="BL38" s="185">
        <v>0</v>
      </c>
      <c r="BM38" s="195">
        <v>0</v>
      </c>
      <c r="BN38" s="175">
        <v>0</v>
      </c>
      <c r="BO38" s="175">
        <v>0</v>
      </c>
      <c r="BP38" s="175">
        <v>0</v>
      </c>
      <c r="BQ38" s="185">
        <v>0</v>
      </c>
      <c r="BR38" s="195">
        <v>1530747</v>
      </c>
      <c r="BS38" s="201">
        <v>994581</v>
      </c>
      <c r="BT38" s="175">
        <v>98449</v>
      </c>
      <c r="BU38" s="175">
        <v>317</v>
      </c>
      <c r="BV38" s="271">
        <v>2624094</v>
      </c>
      <c r="BW38" s="147"/>
      <c r="BX38" s="317">
        <v>29.326321196202827</v>
      </c>
      <c r="BZ38" s="318"/>
      <c r="CA38" s="318"/>
      <c r="CB38" s="318"/>
      <c r="CC38" s="318"/>
      <c r="CD38" s="318"/>
      <c r="CE38" s="319"/>
      <c r="CF38" s="319"/>
      <c r="CG38" s="319"/>
      <c r="CH38" s="147"/>
      <c r="CI38" s="319"/>
    </row>
    <row r="39" spans="1:112" ht="13.5" x14ac:dyDescent="0.25">
      <c r="A39" s="324">
        <v>33</v>
      </c>
      <c r="B39" s="24" t="s">
        <v>247</v>
      </c>
      <c r="D39" s="330"/>
      <c r="E39" s="312">
        <v>945049</v>
      </c>
      <c r="F39" s="313">
        <v>32072583</v>
      </c>
      <c r="G39" s="313">
        <v>7084</v>
      </c>
      <c r="H39" s="314">
        <v>0</v>
      </c>
      <c r="I39" s="185">
        <v>33024716</v>
      </c>
      <c r="J39" s="195">
        <v>43951</v>
      </c>
      <c r="K39" s="175">
        <v>1029197</v>
      </c>
      <c r="L39" s="175">
        <v>587</v>
      </c>
      <c r="M39" s="175">
        <v>0</v>
      </c>
      <c r="N39" s="271">
        <v>1073735</v>
      </c>
      <c r="O39" s="175">
        <v>44260</v>
      </c>
      <c r="P39" s="175">
        <v>1696861</v>
      </c>
      <c r="Q39" s="175">
        <v>224</v>
      </c>
      <c r="R39" s="175">
        <v>42</v>
      </c>
      <c r="S39" s="185">
        <v>1741387</v>
      </c>
      <c r="T39" s="195">
        <v>49228</v>
      </c>
      <c r="U39" s="175">
        <v>2226920</v>
      </c>
      <c r="V39" s="175">
        <v>1787</v>
      </c>
      <c r="W39" s="175">
        <v>0</v>
      </c>
      <c r="X39" s="185">
        <v>2277935</v>
      </c>
      <c r="Y39" s="195">
        <v>65135</v>
      </c>
      <c r="Z39" s="175">
        <v>2357990</v>
      </c>
      <c r="AA39" s="175">
        <v>1336</v>
      </c>
      <c r="AB39" s="175">
        <v>95</v>
      </c>
      <c r="AC39" s="185">
        <v>2424556</v>
      </c>
      <c r="AD39" s="195">
        <v>0</v>
      </c>
      <c r="AE39" s="175">
        <v>0</v>
      </c>
      <c r="AF39" s="175">
        <v>0</v>
      </c>
      <c r="AG39" s="175">
        <v>0</v>
      </c>
      <c r="AH39" s="185">
        <v>0</v>
      </c>
      <c r="AI39" s="195">
        <v>0</v>
      </c>
      <c r="AJ39" s="175">
        <v>0</v>
      </c>
      <c r="AK39" s="175">
        <v>0</v>
      </c>
      <c r="AL39" s="175">
        <v>0</v>
      </c>
      <c r="AM39" s="185">
        <v>0</v>
      </c>
      <c r="AN39" s="195">
        <v>0</v>
      </c>
      <c r="AO39" s="175">
        <v>0</v>
      </c>
      <c r="AP39" s="175">
        <v>0</v>
      </c>
      <c r="AQ39" s="175">
        <v>0</v>
      </c>
      <c r="AR39" s="185">
        <v>0</v>
      </c>
      <c r="AS39" s="195">
        <v>0</v>
      </c>
      <c r="AT39" s="175">
        <v>0</v>
      </c>
      <c r="AU39" s="175">
        <v>0</v>
      </c>
      <c r="AV39" s="175">
        <v>0</v>
      </c>
      <c r="AW39" s="185">
        <v>0</v>
      </c>
      <c r="AX39" s="195">
        <v>0</v>
      </c>
      <c r="AY39" s="175">
        <v>0</v>
      </c>
      <c r="AZ39" s="175">
        <v>0</v>
      </c>
      <c r="BA39" s="175">
        <v>0</v>
      </c>
      <c r="BB39" s="185">
        <v>0</v>
      </c>
      <c r="BC39" s="195">
        <v>0</v>
      </c>
      <c r="BD39" s="175">
        <v>0</v>
      </c>
      <c r="BE39" s="175">
        <v>0</v>
      </c>
      <c r="BF39" s="175">
        <v>0</v>
      </c>
      <c r="BG39" s="185">
        <v>0</v>
      </c>
      <c r="BH39" s="195">
        <v>0</v>
      </c>
      <c r="BI39" s="175">
        <v>0</v>
      </c>
      <c r="BJ39" s="175">
        <v>0</v>
      </c>
      <c r="BK39" s="175">
        <v>0</v>
      </c>
      <c r="BL39" s="185">
        <v>0</v>
      </c>
      <c r="BM39" s="195">
        <v>0</v>
      </c>
      <c r="BN39" s="175">
        <v>0</v>
      </c>
      <c r="BO39" s="175">
        <v>0</v>
      </c>
      <c r="BP39" s="175">
        <v>0</v>
      </c>
      <c r="BQ39" s="185">
        <v>0</v>
      </c>
      <c r="BR39" s="195">
        <v>202574</v>
      </c>
      <c r="BS39" s="201">
        <v>7310968</v>
      </c>
      <c r="BT39" s="175">
        <v>3934</v>
      </c>
      <c r="BU39" s="175">
        <v>137</v>
      </c>
      <c r="BV39" s="271">
        <v>7517613</v>
      </c>
      <c r="BW39" s="147"/>
      <c r="BX39" s="317">
        <v>22.763596210789519</v>
      </c>
      <c r="BZ39" s="318"/>
      <c r="CA39" s="318"/>
      <c r="CB39" s="318"/>
      <c r="CC39" s="318"/>
      <c r="CD39" s="318"/>
      <c r="CE39" s="319"/>
      <c r="CF39" s="319"/>
      <c r="CG39" s="319"/>
      <c r="CH39" s="147"/>
      <c r="CI39" s="319"/>
    </row>
    <row r="40" spans="1:112" ht="13.5" x14ac:dyDescent="0.25">
      <c r="A40" s="309">
        <v>34</v>
      </c>
      <c r="B40" s="310" t="s">
        <v>248</v>
      </c>
      <c r="D40" s="311"/>
      <c r="E40" s="312">
        <v>2068376</v>
      </c>
      <c r="F40" s="313">
        <v>8263833</v>
      </c>
      <c r="G40" s="313">
        <v>13462</v>
      </c>
      <c r="H40" s="314">
        <v>0</v>
      </c>
      <c r="I40" s="185">
        <v>10345671</v>
      </c>
      <c r="J40" s="195">
        <v>103988</v>
      </c>
      <c r="K40" s="175">
        <v>654425</v>
      </c>
      <c r="L40" s="175">
        <v>312</v>
      </c>
      <c r="M40" s="175">
        <v>0</v>
      </c>
      <c r="N40" s="271">
        <v>758725</v>
      </c>
      <c r="O40" s="175">
        <v>119345</v>
      </c>
      <c r="P40" s="175">
        <v>520242</v>
      </c>
      <c r="Q40" s="175">
        <v>-118</v>
      </c>
      <c r="R40" s="175">
        <v>0</v>
      </c>
      <c r="S40" s="185">
        <v>639469</v>
      </c>
      <c r="T40" s="195">
        <v>113384</v>
      </c>
      <c r="U40" s="175">
        <v>193724</v>
      </c>
      <c r="V40" s="175">
        <v>548</v>
      </c>
      <c r="W40" s="175">
        <v>0</v>
      </c>
      <c r="X40" s="185">
        <v>307656</v>
      </c>
      <c r="Y40" s="195">
        <v>164543</v>
      </c>
      <c r="Z40" s="175">
        <v>759490</v>
      </c>
      <c r="AA40" s="175">
        <v>690</v>
      </c>
      <c r="AB40" s="175">
        <v>0</v>
      </c>
      <c r="AC40" s="185">
        <v>924723</v>
      </c>
      <c r="AD40" s="195">
        <v>0</v>
      </c>
      <c r="AE40" s="175">
        <v>0</v>
      </c>
      <c r="AF40" s="175">
        <v>0</v>
      </c>
      <c r="AG40" s="175">
        <v>0</v>
      </c>
      <c r="AH40" s="185">
        <v>0</v>
      </c>
      <c r="AI40" s="195">
        <v>0</v>
      </c>
      <c r="AJ40" s="175">
        <v>0</v>
      </c>
      <c r="AK40" s="175">
        <v>0</v>
      </c>
      <c r="AL40" s="175">
        <v>0</v>
      </c>
      <c r="AM40" s="185">
        <v>0</v>
      </c>
      <c r="AN40" s="195">
        <v>0</v>
      </c>
      <c r="AO40" s="175">
        <v>0</v>
      </c>
      <c r="AP40" s="175">
        <v>0</v>
      </c>
      <c r="AQ40" s="175">
        <v>0</v>
      </c>
      <c r="AR40" s="185">
        <v>0</v>
      </c>
      <c r="AS40" s="195">
        <v>0</v>
      </c>
      <c r="AT40" s="175">
        <v>0</v>
      </c>
      <c r="AU40" s="175">
        <v>0</v>
      </c>
      <c r="AV40" s="175">
        <v>0</v>
      </c>
      <c r="AW40" s="185">
        <v>0</v>
      </c>
      <c r="AX40" s="195">
        <v>0</v>
      </c>
      <c r="AY40" s="175">
        <v>0</v>
      </c>
      <c r="AZ40" s="175">
        <v>0</v>
      </c>
      <c r="BA40" s="175">
        <v>0</v>
      </c>
      <c r="BB40" s="185">
        <v>0</v>
      </c>
      <c r="BC40" s="195">
        <v>0</v>
      </c>
      <c r="BD40" s="175">
        <v>0</v>
      </c>
      <c r="BE40" s="175">
        <v>0</v>
      </c>
      <c r="BF40" s="175">
        <v>0</v>
      </c>
      <c r="BG40" s="185">
        <v>0</v>
      </c>
      <c r="BH40" s="195">
        <v>0</v>
      </c>
      <c r="BI40" s="175">
        <v>0</v>
      </c>
      <c r="BJ40" s="175">
        <v>0</v>
      </c>
      <c r="BK40" s="175">
        <v>0</v>
      </c>
      <c r="BL40" s="185">
        <v>0</v>
      </c>
      <c r="BM40" s="195">
        <v>0</v>
      </c>
      <c r="BN40" s="175">
        <v>0</v>
      </c>
      <c r="BO40" s="175">
        <v>0</v>
      </c>
      <c r="BP40" s="175">
        <v>0</v>
      </c>
      <c r="BQ40" s="185">
        <v>0</v>
      </c>
      <c r="BR40" s="195">
        <v>501260</v>
      </c>
      <c r="BS40" s="201">
        <v>2127881</v>
      </c>
      <c r="BT40" s="175">
        <v>1432</v>
      </c>
      <c r="BU40" s="175">
        <v>0</v>
      </c>
      <c r="BV40" s="271">
        <v>2630573</v>
      </c>
      <c r="BW40" s="147"/>
      <c r="BX40" s="317">
        <v>25.426799286387514</v>
      </c>
      <c r="BZ40" s="318"/>
      <c r="CA40" s="318"/>
      <c r="CB40" s="318"/>
      <c r="CC40" s="318"/>
      <c r="CD40" s="318"/>
      <c r="CE40" s="319"/>
      <c r="CF40" s="319"/>
      <c r="CG40" s="319"/>
      <c r="CH40" s="147"/>
      <c r="CI40" s="319"/>
    </row>
    <row r="41" spans="1:112" ht="13.5" x14ac:dyDescent="0.25">
      <c r="A41" s="309">
        <v>35</v>
      </c>
      <c r="B41" s="310" t="s">
        <v>249</v>
      </c>
      <c r="D41" s="311"/>
      <c r="E41" s="312">
        <v>577594</v>
      </c>
      <c r="F41" s="313">
        <v>8552691</v>
      </c>
      <c r="G41" s="313">
        <v>3015</v>
      </c>
      <c r="H41" s="314">
        <v>0</v>
      </c>
      <c r="I41" s="185">
        <v>9133300</v>
      </c>
      <c r="J41" s="195">
        <v>33450</v>
      </c>
      <c r="K41" s="175">
        <v>883670</v>
      </c>
      <c r="L41" s="175">
        <v>0</v>
      </c>
      <c r="M41" s="175">
        <v>0</v>
      </c>
      <c r="N41" s="271">
        <v>917120</v>
      </c>
      <c r="O41" s="175">
        <v>39315</v>
      </c>
      <c r="P41" s="175">
        <v>12271</v>
      </c>
      <c r="Q41" s="175">
        <v>546</v>
      </c>
      <c r="R41" s="175">
        <v>0</v>
      </c>
      <c r="S41" s="185">
        <v>52132</v>
      </c>
      <c r="T41" s="195">
        <v>47178</v>
      </c>
      <c r="U41" s="175">
        <v>80237</v>
      </c>
      <c r="V41" s="175">
        <v>268</v>
      </c>
      <c r="W41" s="175">
        <v>0</v>
      </c>
      <c r="X41" s="185">
        <v>127683</v>
      </c>
      <c r="Y41" s="195">
        <v>57038</v>
      </c>
      <c r="Z41" s="175">
        <v>1520406</v>
      </c>
      <c r="AA41" s="175">
        <v>411</v>
      </c>
      <c r="AB41" s="175">
        <v>3</v>
      </c>
      <c r="AC41" s="185">
        <v>1577858</v>
      </c>
      <c r="AD41" s="195">
        <v>0</v>
      </c>
      <c r="AE41" s="175">
        <v>0</v>
      </c>
      <c r="AF41" s="175">
        <v>0</v>
      </c>
      <c r="AG41" s="175">
        <v>0</v>
      </c>
      <c r="AH41" s="185">
        <v>0</v>
      </c>
      <c r="AI41" s="195">
        <v>0</v>
      </c>
      <c r="AJ41" s="175">
        <v>0</v>
      </c>
      <c r="AK41" s="175">
        <v>0</v>
      </c>
      <c r="AL41" s="175">
        <v>0</v>
      </c>
      <c r="AM41" s="185">
        <v>0</v>
      </c>
      <c r="AN41" s="195">
        <v>0</v>
      </c>
      <c r="AO41" s="175">
        <v>0</v>
      </c>
      <c r="AP41" s="175">
        <v>0</v>
      </c>
      <c r="AQ41" s="175">
        <v>0</v>
      </c>
      <c r="AR41" s="185">
        <v>0</v>
      </c>
      <c r="AS41" s="195">
        <v>0</v>
      </c>
      <c r="AT41" s="175">
        <v>0</v>
      </c>
      <c r="AU41" s="175">
        <v>0</v>
      </c>
      <c r="AV41" s="175">
        <v>0</v>
      </c>
      <c r="AW41" s="185">
        <v>0</v>
      </c>
      <c r="AX41" s="195">
        <v>0</v>
      </c>
      <c r="AY41" s="175">
        <v>0</v>
      </c>
      <c r="AZ41" s="175">
        <v>0</v>
      </c>
      <c r="BA41" s="175">
        <v>0</v>
      </c>
      <c r="BB41" s="185">
        <v>0</v>
      </c>
      <c r="BC41" s="195">
        <v>0</v>
      </c>
      <c r="BD41" s="175">
        <v>0</v>
      </c>
      <c r="BE41" s="175">
        <v>0</v>
      </c>
      <c r="BF41" s="175">
        <v>0</v>
      </c>
      <c r="BG41" s="185">
        <v>0</v>
      </c>
      <c r="BH41" s="195">
        <v>0</v>
      </c>
      <c r="BI41" s="175">
        <v>0</v>
      </c>
      <c r="BJ41" s="175">
        <v>0</v>
      </c>
      <c r="BK41" s="175">
        <v>0</v>
      </c>
      <c r="BL41" s="185">
        <v>0</v>
      </c>
      <c r="BM41" s="195">
        <v>0</v>
      </c>
      <c r="BN41" s="175">
        <v>0</v>
      </c>
      <c r="BO41" s="175">
        <v>0</v>
      </c>
      <c r="BP41" s="175">
        <v>0</v>
      </c>
      <c r="BQ41" s="185">
        <v>0</v>
      </c>
      <c r="BR41" s="195">
        <v>176981</v>
      </c>
      <c r="BS41" s="201">
        <v>2496584</v>
      </c>
      <c r="BT41" s="175">
        <v>1225</v>
      </c>
      <c r="BU41" s="175">
        <v>3</v>
      </c>
      <c r="BV41" s="271">
        <v>2674793</v>
      </c>
      <c r="BW41" s="147"/>
      <c r="BX41" s="323">
        <v>29.286161628327111</v>
      </c>
      <c r="BZ41" s="318"/>
      <c r="CA41" s="318"/>
      <c r="CB41" s="318"/>
      <c r="CC41" s="318"/>
      <c r="CD41" s="318"/>
      <c r="CE41" s="319"/>
      <c r="CF41" s="319"/>
      <c r="CG41" s="319"/>
      <c r="CH41" s="147"/>
      <c r="CI41" s="319"/>
    </row>
    <row r="42" spans="1:112" ht="13.5" x14ac:dyDescent="0.25">
      <c r="A42" s="309">
        <v>36</v>
      </c>
      <c r="B42" s="24" t="s">
        <v>250</v>
      </c>
      <c r="D42" s="311"/>
      <c r="E42" s="312">
        <v>253054</v>
      </c>
      <c r="F42" s="313">
        <v>2305319</v>
      </c>
      <c r="G42" s="313">
        <v>4736</v>
      </c>
      <c r="H42" s="314">
        <v>0</v>
      </c>
      <c r="I42" s="185">
        <v>2563109</v>
      </c>
      <c r="J42" s="195">
        <v>16439</v>
      </c>
      <c r="K42" s="175">
        <v>98450</v>
      </c>
      <c r="L42" s="175">
        <v>76</v>
      </c>
      <c r="M42" s="175">
        <v>0</v>
      </c>
      <c r="N42" s="271">
        <v>114965</v>
      </c>
      <c r="O42" s="175">
        <v>16433</v>
      </c>
      <c r="P42" s="175">
        <v>92125</v>
      </c>
      <c r="Q42" s="175">
        <v>105</v>
      </c>
      <c r="R42" s="175">
        <v>0</v>
      </c>
      <c r="S42" s="185">
        <v>108663</v>
      </c>
      <c r="T42" s="195">
        <v>22791</v>
      </c>
      <c r="U42" s="175">
        <v>345486</v>
      </c>
      <c r="V42" s="175">
        <v>181</v>
      </c>
      <c r="W42" s="175">
        <v>0</v>
      </c>
      <c r="X42" s="185">
        <v>368458</v>
      </c>
      <c r="Y42" s="195">
        <v>17916</v>
      </c>
      <c r="Z42" s="175">
        <v>114678</v>
      </c>
      <c r="AA42" s="175">
        <v>81</v>
      </c>
      <c r="AB42" s="175">
        <v>0</v>
      </c>
      <c r="AC42" s="185">
        <v>132675</v>
      </c>
      <c r="AD42" s="195">
        <v>0</v>
      </c>
      <c r="AE42" s="175">
        <v>0</v>
      </c>
      <c r="AF42" s="175">
        <v>0</v>
      </c>
      <c r="AG42" s="175">
        <v>0</v>
      </c>
      <c r="AH42" s="185">
        <v>0</v>
      </c>
      <c r="AI42" s="195">
        <v>0</v>
      </c>
      <c r="AJ42" s="175">
        <v>0</v>
      </c>
      <c r="AK42" s="175">
        <v>0</v>
      </c>
      <c r="AL42" s="175">
        <v>0</v>
      </c>
      <c r="AM42" s="185">
        <v>0</v>
      </c>
      <c r="AN42" s="195">
        <v>0</v>
      </c>
      <c r="AO42" s="175">
        <v>0</v>
      </c>
      <c r="AP42" s="175">
        <v>0</v>
      </c>
      <c r="AQ42" s="175">
        <v>0</v>
      </c>
      <c r="AR42" s="185">
        <v>0</v>
      </c>
      <c r="AS42" s="195">
        <v>0</v>
      </c>
      <c r="AT42" s="175">
        <v>0</v>
      </c>
      <c r="AU42" s="175">
        <v>0</v>
      </c>
      <c r="AV42" s="175">
        <v>0</v>
      </c>
      <c r="AW42" s="185">
        <v>0</v>
      </c>
      <c r="AX42" s="195">
        <v>0</v>
      </c>
      <c r="AY42" s="175">
        <v>0</v>
      </c>
      <c r="AZ42" s="175">
        <v>0</v>
      </c>
      <c r="BA42" s="175">
        <v>0</v>
      </c>
      <c r="BB42" s="185">
        <v>0</v>
      </c>
      <c r="BC42" s="195">
        <v>0</v>
      </c>
      <c r="BD42" s="175">
        <v>0</v>
      </c>
      <c r="BE42" s="175">
        <v>0</v>
      </c>
      <c r="BF42" s="175">
        <v>0</v>
      </c>
      <c r="BG42" s="185">
        <v>0</v>
      </c>
      <c r="BH42" s="195">
        <v>0</v>
      </c>
      <c r="BI42" s="175">
        <v>0</v>
      </c>
      <c r="BJ42" s="175">
        <v>0</v>
      </c>
      <c r="BK42" s="175">
        <v>0</v>
      </c>
      <c r="BL42" s="185">
        <v>0</v>
      </c>
      <c r="BM42" s="195">
        <v>0</v>
      </c>
      <c r="BN42" s="175">
        <v>0</v>
      </c>
      <c r="BO42" s="175">
        <v>0</v>
      </c>
      <c r="BP42" s="175">
        <v>0</v>
      </c>
      <c r="BQ42" s="185">
        <v>0</v>
      </c>
      <c r="BR42" s="195">
        <v>73579</v>
      </c>
      <c r="BS42" s="201">
        <v>650739</v>
      </c>
      <c r="BT42" s="175">
        <v>443</v>
      </c>
      <c r="BU42" s="175">
        <v>0</v>
      </c>
      <c r="BV42" s="271">
        <v>724761</v>
      </c>
      <c r="BW42" s="147"/>
      <c r="BX42" s="317">
        <v>28.276635913650178</v>
      </c>
      <c r="BZ42" s="318"/>
      <c r="CA42" s="318"/>
      <c r="CB42" s="318"/>
      <c r="CC42" s="318"/>
      <c r="CD42" s="318"/>
      <c r="CE42" s="319"/>
      <c r="CF42" s="319"/>
      <c r="CG42" s="319"/>
      <c r="CH42" s="147"/>
      <c r="CI42" s="319"/>
    </row>
    <row r="43" spans="1:112" ht="13.5" x14ac:dyDescent="0.25">
      <c r="A43" s="309">
        <v>37</v>
      </c>
      <c r="B43" s="24" t="s">
        <v>251</v>
      </c>
      <c r="D43" s="345"/>
      <c r="E43" s="312">
        <v>1008690</v>
      </c>
      <c r="F43" s="313">
        <v>5080208</v>
      </c>
      <c r="G43" s="313">
        <v>206230</v>
      </c>
      <c r="H43" s="314">
        <v>0</v>
      </c>
      <c r="I43" s="185">
        <v>6295128</v>
      </c>
      <c r="J43" s="195">
        <v>41529</v>
      </c>
      <c r="K43" s="175">
        <v>685421</v>
      </c>
      <c r="L43" s="175">
        <v>0</v>
      </c>
      <c r="M43" s="175">
        <v>0</v>
      </c>
      <c r="N43" s="271">
        <v>726950</v>
      </c>
      <c r="O43" s="175">
        <v>120894</v>
      </c>
      <c r="P43" s="175">
        <v>26438</v>
      </c>
      <c r="Q43" s="175">
        <v>0</v>
      </c>
      <c r="R43" s="175">
        <v>0</v>
      </c>
      <c r="S43" s="185">
        <v>147332</v>
      </c>
      <c r="T43" s="195">
        <v>58851</v>
      </c>
      <c r="U43" s="175">
        <v>85997</v>
      </c>
      <c r="V43" s="175">
        <v>56</v>
      </c>
      <c r="W43" s="175">
        <v>0</v>
      </c>
      <c r="X43" s="185">
        <v>144904</v>
      </c>
      <c r="Y43" s="195">
        <v>97026</v>
      </c>
      <c r="Z43" s="175">
        <v>1138916</v>
      </c>
      <c r="AA43" s="175">
        <v>5563</v>
      </c>
      <c r="AB43" s="175">
        <v>20</v>
      </c>
      <c r="AC43" s="185">
        <v>1241525</v>
      </c>
      <c r="AD43" s="195">
        <v>0</v>
      </c>
      <c r="AE43" s="175">
        <v>0</v>
      </c>
      <c r="AF43" s="175">
        <v>0</v>
      </c>
      <c r="AG43" s="175">
        <v>0</v>
      </c>
      <c r="AH43" s="185">
        <v>0</v>
      </c>
      <c r="AI43" s="195">
        <v>0</v>
      </c>
      <c r="AJ43" s="175">
        <v>0</v>
      </c>
      <c r="AK43" s="175">
        <v>0</v>
      </c>
      <c r="AL43" s="175">
        <v>0</v>
      </c>
      <c r="AM43" s="185">
        <v>0</v>
      </c>
      <c r="AN43" s="195">
        <v>0</v>
      </c>
      <c r="AO43" s="175">
        <v>0</v>
      </c>
      <c r="AP43" s="175">
        <v>0</v>
      </c>
      <c r="AQ43" s="175">
        <v>0</v>
      </c>
      <c r="AR43" s="185">
        <v>0</v>
      </c>
      <c r="AS43" s="195">
        <v>0</v>
      </c>
      <c r="AT43" s="175">
        <v>0</v>
      </c>
      <c r="AU43" s="175">
        <v>0</v>
      </c>
      <c r="AV43" s="175">
        <v>0</v>
      </c>
      <c r="AW43" s="185">
        <v>0</v>
      </c>
      <c r="AX43" s="195">
        <v>0</v>
      </c>
      <c r="AY43" s="175">
        <v>0</v>
      </c>
      <c r="AZ43" s="175">
        <v>0</v>
      </c>
      <c r="BA43" s="175">
        <v>0</v>
      </c>
      <c r="BB43" s="185">
        <v>0</v>
      </c>
      <c r="BC43" s="195">
        <v>0</v>
      </c>
      <c r="BD43" s="175">
        <v>0</v>
      </c>
      <c r="BE43" s="175">
        <v>0</v>
      </c>
      <c r="BF43" s="175">
        <v>0</v>
      </c>
      <c r="BG43" s="185">
        <v>0</v>
      </c>
      <c r="BH43" s="195">
        <v>0</v>
      </c>
      <c r="BI43" s="175">
        <v>0</v>
      </c>
      <c r="BJ43" s="175">
        <v>0</v>
      </c>
      <c r="BK43" s="175">
        <v>0</v>
      </c>
      <c r="BL43" s="185">
        <v>0</v>
      </c>
      <c r="BM43" s="195">
        <v>0</v>
      </c>
      <c r="BN43" s="175">
        <v>0</v>
      </c>
      <c r="BO43" s="175">
        <v>0</v>
      </c>
      <c r="BP43" s="175">
        <v>0</v>
      </c>
      <c r="BQ43" s="185">
        <v>0</v>
      </c>
      <c r="BR43" s="195">
        <v>318300</v>
      </c>
      <c r="BS43" s="201">
        <v>1936772</v>
      </c>
      <c r="BT43" s="175">
        <v>5619</v>
      </c>
      <c r="BU43" s="175">
        <v>20</v>
      </c>
      <c r="BV43" s="271">
        <v>2260711</v>
      </c>
      <c r="BW43" s="147"/>
      <c r="BX43" s="346">
        <v>35.912073590878535</v>
      </c>
      <c r="BZ43" s="318"/>
      <c r="CA43" s="318"/>
      <c r="CB43" s="318"/>
      <c r="CC43" s="318"/>
      <c r="CD43" s="318"/>
      <c r="CE43" s="319"/>
      <c r="CF43" s="319"/>
      <c r="CG43" s="319"/>
      <c r="CH43" s="147"/>
      <c r="CI43" s="319"/>
    </row>
    <row r="44" spans="1:112" ht="13.5" x14ac:dyDescent="0.25">
      <c r="A44" s="309">
        <v>38</v>
      </c>
      <c r="B44" s="310" t="s">
        <v>252</v>
      </c>
      <c r="D44" s="311"/>
      <c r="E44" s="312">
        <v>921130</v>
      </c>
      <c r="F44" s="313">
        <v>1565615</v>
      </c>
      <c r="G44" s="313">
        <v>4835</v>
      </c>
      <c r="H44" s="314">
        <v>0</v>
      </c>
      <c r="I44" s="185">
        <v>2491580</v>
      </c>
      <c r="J44" s="195">
        <v>49075</v>
      </c>
      <c r="K44" s="175">
        <v>531832</v>
      </c>
      <c r="L44" s="175">
        <v>21085</v>
      </c>
      <c r="M44" s="175">
        <v>0</v>
      </c>
      <c r="N44" s="271">
        <v>601992</v>
      </c>
      <c r="O44" s="175">
        <v>67173</v>
      </c>
      <c r="P44" s="175">
        <v>2238</v>
      </c>
      <c r="Q44" s="175">
        <v>443</v>
      </c>
      <c r="R44" s="175">
        <v>21</v>
      </c>
      <c r="S44" s="185">
        <v>69875</v>
      </c>
      <c r="T44" s="195">
        <v>71784</v>
      </c>
      <c r="U44" s="175">
        <v>170</v>
      </c>
      <c r="V44" s="175">
        <v>189</v>
      </c>
      <c r="W44" s="175">
        <v>34</v>
      </c>
      <c r="X44" s="185">
        <v>72177</v>
      </c>
      <c r="Y44" s="195">
        <v>45306</v>
      </c>
      <c r="Z44" s="175">
        <v>89183</v>
      </c>
      <c r="AA44" s="175">
        <v>258</v>
      </c>
      <c r="AB44" s="175">
        <v>0</v>
      </c>
      <c r="AC44" s="185">
        <v>134747</v>
      </c>
      <c r="AD44" s="195">
        <v>0</v>
      </c>
      <c r="AE44" s="175">
        <v>0</v>
      </c>
      <c r="AF44" s="175">
        <v>0</v>
      </c>
      <c r="AG44" s="175">
        <v>0</v>
      </c>
      <c r="AH44" s="185">
        <v>0</v>
      </c>
      <c r="AI44" s="195">
        <v>0</v>
      </c>
      <c r="AJ44" s="175">
        <v>0</v>
      </c>
      <c r="AK44" s="175">
        <v>0</v>
      </c>
      <c r="AL44" s="175">
        <v>0</v>
      </c>
      <c r="AM44" s="185">
        <v>0</v>
      </c>
      <c r="AN44" s="195">
        <v>0</v>
      </c>
      <c r="AO44" s="175">
        <v>0</v>
      </c>
      <c r="AP44" s="175">
        <v>0</v>
      </c>
      <c r="AQ44" s="175">
        <v>0</v>
      </c>
      <c r="AR44" s="185">
        <v>0</v>
      </c>
      <c r="AS44" s="195">
        <v>0</v>
      </c>
      <c r="AT44" s="175">
        <v>0</v>
      </c>
      <c r="AU44" s="175">
        <v>0</v>
      </c>
      <c r="AV44" s="175">
        <v>0</v>
      </c>
      <c r="AW44" s="185">
        <v>0</v>
      </c>
      <c r="AX44" s="195">
        <v>0</v>
      </c>
      <c r="AY44" s="175">
        <v>0</v>
      </c>
      <c r="AZ44" s="175">
        <v>0</v>
      </c>
      <c r="BA44" s="175">
        <v>0</v>
      </c>
      <c r="BB44" s="185">
        <v>0</v>
      </c>
      <c r="BC44" s="195">
        <v>0</v>
      </c>
      <c r="BD44" s="175">
        <v>0</v>
      </c>
      <c r="BE44" s="175">
        <v>0</v>
      </c>
      <c r="BF44" s="175">
        <v>0</v>
      </c>
      <c r="BG44" s="185">
        <v>0</v>
      </c>
      <c r="BH44" s="195">
        <v>0</v>
      </c>
      <c r="BI44" s="175">
        <v>0</v>
      </c>
      <c r="BJ44" s="175">
        <v>0</v>
      </c>
      <c r="BK44" s="175">
        <v>0</v>
      </c>
      <c r="BL44" s="185">
        <v>0</v>
      </c>
      <c r="BM44" s="195">
        <v>0</v>
      </c>
      <c r="BN44" s="175">
        <v>0</v>
      </c>
      <c r="BO44" s="175">
        <v>0</v>
      </c>
      <c r="BP44" s="175">
        <v>0</v>
      </c>
      <c r="BQ44" s="185">
        <v>0</v>
      </c>
      <c r="BR44" s="195">
        <v>233338</v>
      </c>
      <c r="BS44" s="201">
        <v>623423</v>
      </c>
      <c r="BT44" s="175">
        <v>21975</v>
      </c>
      <c r="BU44" s="175">
        <v>55</v>
      </c>
      <c r="BV44" s="271">
        <v>878791</v>
      </c>
      <c r="BW44" s="147"/>
      <c r="BX44" s="346">
        <v>35.270430810971355</v>
      </c>
      <c r="BZ44" s="318"/>
      <c r="CA44" s="318"/>
      <c r="CB44" s="318"/>
      <c r="CC44" s="318"/>
      <c r="CD44" s="318"/>
      <c r="CE44" s="319"/>
      <c r="CF44" s="319"/>
      <c r="CG44" s="319"/>
      <c r="CH44" s="147"/>
      <c r="CI44" s="319"/>
    </row>
    <row r="45" spans="1:112" ht="13.5" x14ac:dyDescent="0.25">
      <c r="A45" s="309">
        <v>39</v>
      </c>
      <c r="B45" s="310" t="s">
        <v>253</v>
      </c>
      <c r="D45" s="311"/>
      <c r="E45" s="312">
        <v>1923917</v>
      </c>
      <c r="F45" s="313">
        <v>8911612</v>
      </c>
      <c r="G45" s="313">
        <v>23774</v>
      </c>
      <c r="H45" s="314">
        <v>0</v>
      </c>
      <c r="I45" s="185">
        <v>10859303</v>
      </c>
      <c r="J45" s="195">
        <v>110634</v>
      </c>
      <c r="K45" s="175">
        <v>734772</v>
      </c>
      <c r="L45" s="175">
        <v>0</v>
      </c>
      <c r="M45" s="175">
        <v>0</v>
      </c>
      <c r="N45" s="271">
        <v>845406</v>
      </c>
      <c r="O45" s="175">
        <v>117358</v>
      </c>
      <c r="P45" s="175">
        <v>316350</v>
      </c>
      <c r="Q45" s="175">
        <v>0</v>
      </c>
      <c r="R45" s="175">
        <v>0</v>
      </c>
      <c r="S45" s="185">
        <v>433708</v>
      </c>
      <c r="T45" s="195">
        <v>118697</v>
      </c>
      <c r="U45" s="175">
        <v>726142</v>
      </c>
      <c r="V45" s="175">
        <v>0</v>
      </c>
      <c r="W45" s="175">
        <v>0</v>
      </c>
      <c r="X45" s="185">
        <v>844839</v>
      </c>
      <c r="Y45" s="195">
        <v>144316</v>
      </c>
      <c r="Z45" s="175">
        <v>606032</v>
      </c>
      <c r="AA45" s="175">
        <v>120</v>
      </c>
      <c r="AB45" s="175">
        <v>1</v>
      </c>
      <c r="AC45" s="185">
        <v>750469</v>
      </c>
      <c r="AD45" s="195">
        <v>0</v>
      </c>
      <c r="AE45" s="175">
        <v>0</v>
      </c>
      <c r="AF45" s="175">
        <v>0</v>
      </c>
      <c r="AG45" s="175">
        <v>0</v>
      </c>
      <c r="AH45" s="185">
        <v>0</v>
      </c>
      <c r="AI45" s="195">
        <v>0</v>
      </c>
      <c r="AJ45" s="175">
        <v>0</v>
      </c>
      <c r="AK45" s="175">
        <v>0</v>
      </c>
      <c r="AL45" s="175">
        <v>0</v>
      </c>
      <c r="AM45" s="185">
        <v>0</v>
      </c>
      <c r="AN45" s="195">
        <v>0</v>
      </c>
      <c r="AO45" s="175">
        <v>0</v>
      </c>
      <c r="AP45" s="175">
        <v>0</v>
      </c>
      <c r="AQ45" s="175">
        <v>0</v>
      </c>
      <c r="AR45" s="185">
        <v>0</v>
      </c>
      <c r="AS45" s="195">
        <v>0</v>
      </c>
      <c r="AT45" s="175">
        <v>0</v>
      </c>
      <c r="AU45" s="175">
        <v>0</v>
      </c>
      <c r="AV45" s="175">
        <v>0</v>
      </c>
      <c r="AW45" s="185">
        <v>0</v>
      </c>
      <c r="AX45" s="195">
        <v>0</v>
      </c>
      <c r="AY45" s="175">
        <v>0</v>
      </c>
      <c r="AZ45" s="175">
        <v>0</v>
      </c>
      <c r="BA45" s="175">
        <v>0</v>
      </c>
      <c r="BB45" s="185">
        <v>0</v>
      </c>
      <c r="BC45" s="195">
        <v>0</v>
      </c>
      <c r="BD45" s="175">
        <v>0</v>
      </c>
      <c r="BE45" s="175">
        <v>0</v>
      </c>
      <c r="BF45" s="175">
        <v>0</v>
      </c>
      <c r="BG45" s="185">
        <v>0</v>
      </c>
      <c r="BH45" s="195">
        <v>0</v>
      </c>
      <c r="BI45" s="175">
        <v>0</v>
      </c>
      <c r="BJ45" s="175">
        <v>0</v>
      </c>
      <c r="BK45" s="175">
        <v>0</v>
      </c>
      <c r="BL45" s="185">
        <v>0</v>
      </c>
      <c r="BM45" s="195">
        <v>0</v>
      </c>
      <c r="BN45" s="175">
        <v>0</v>
      </c>
      <c r="BO45" s="175">
        <v>0</v>
      </c>
      <c r="BP45" s="175">
        <v>0</v>
      </c>
      <c r="BQ45" s="185">
        <v>0</v>
      </c>
      <c r="BR45" s="195">
        <v>491005</v>
      </c>
      <c r="BS45" s="201">
        <v>2383296</v>
      </c>
      <c r="BT45" s="175">
        <v>120</v>
      </c>
      <c r="BU45" s="175">
        <v>1</v>
      </c>
      <c r="BV45" s="271">
        <v>2874422</v>
      </c>
      <c r="BW45" s="147"/>
      <c r="BX45" s="317">
        <v>26.469673053602062</v>
      </c>
      <c r="BZ45" s="318"/>
      <c r="CA45" s="318"/>
      <c r="CB45" s="318"/>
      <c r="CC45" s="318"/>
      <c r="CD45" s="318"/>
      <c r="CE45" s="319"/>
      <c r="CF45" s="319"/>
      <c r="CG45" s="319"/>
      <c r="CH45" s="147"/>
      <c r="CI45" s="319"/>
    </row>
    <row r="46" spans="1:112" ht="13.5" x14ac:dyDescent="0.25">
      <c r="A46" s="309">
        <v>40</v>
      </c>
      <c r="B46" s="310" t="s">
        <v>254</v>
      </c>
      <c r="D46" s="311"/>
      <c r="E46" s="312">
        <v>1462716</v>
      </c>
      <c r="F46" s="313">
        <v>67657388</v>
      </c>
      <c r="G46" s="313">
        <v>5791</v>
      </c>
      <c r="H46" s="314">
        <v>0</v>
      </c>
      <c r="I46" s="185">
        <v>69125895</v>
      </c>
      <c r="J46" s="195">
        <v>46400</v>
      </c>
      <c r="K46" s="175">
        <v>6110871</v>
      </c>
      <c r="L46" s="175">
        <v>35</v>
      </c>
      <c r="M46" s="175">
        <v>0</v>
      </c>
      <c r="N46" s="271">
        <v>6157306</v>
      </c>
      <c r="O46" s="175">
        <v>91672</v>
      </c>
      <c r="P46" s="175">
        <v>7925226</v>
      </c>
      <c r="Q46" s="175">
        <v>503</v>
      </c>
      <c r="R46" s="175">
        <v>0</v>
      </c>
      <c r="S46" s="185">
        <v>8017401</v>
      </c>
      <c r="T46" s="195">
        <v>89093</v>
      </c>
      <c r="U46" s="175">
        <v>1319260</v>
      </c>
      <c r="V46" s="175">
        <v>529</v>
      </c>
      <c r="W46" s="175">
        <v>0</v>
      </c>
      <c r="X46" s="185">
        <v>1408882</v>
      </c>
      <c r="Y46" s="195">
        <v>84177</v>
      </c>
      <c r="Z46" s="175">
        <v>11683165</v>
      </c>
      <c r="AA46" s="175">
        <v>308</v>
      </c>
      <c r="AB46" s="175">
        <v>24</v>
      </c>
      <c r="AC46" s="185">
        <v>11767674</v>
      </c>
      <c r="AD46" s="195">
        <v>0</v>
      </c>
      <c r="AE46" s="175">
        <v>0</v>
      </c>
      <c r="AF46" s="175">
        <v>0</v>
      </c>
      <c r="AG46" s="175">
        <v>0</v>
      </c>
      <c r="AH46" s="185">
        <v>0</v>
      </c>
      <c r="AI46" s="195">
        <v>0</v>
      </c>
      <c r="AJ46" s="175">
        <v>0</v>
      </c>
      <c r="AK46" s="175">
        <v>0</v>
      </c>
      <c r="AL46" s="175">
        <v>0</v>
      </c>
      <c r="AM46" s="185">
        <v>0</v>
      </c>
      <c r="AN46" s="195">
        <v>0</v>
      </c>
      <c r="AO46" s="175">
        <v>0</v>
      </c>
      <c r="AP46" s="175">
        <v>0</v>
      </c>
      <c r="AQ46" s="175">
        <v>0</v>
      </c>
      <c r="AR46" s="185">
        <v>0</v>
      </c>
      <c r="AS46" s="195">
        <v>0</v>
      </c>
      <c r="AT46" s="175">
        <v>0</v>
      </c>
      <c r="AU46" s="175">
        <v>0</v>
      </c>
      <c r="AV46" s="175">
        <v>0</v>
      </c>
      <c r="AW46" s="185">
        <v>0</v>
      </c>
      <c r="AX46" s="195">
        <v>0</v>
      </c>
      <c r="AY46" s="175">
        <v>0</v>
      </c>
      <c r="AZ46" s="175">
        <v>0</v>
      </c>
      <c r="BA46" s="175">
        <v>0</v>
      </c>
      <c r="BB46" s="185">
        <v>0</v>
      </c>
      <c r="BC46" s="195">
        <v>0</v>
      </c>
      <c r="BD46" s="175">
        <v>0</v>
      </c>
      <c r="BE46" s="175">
        <v>0</v>
      </c>
      <c r="BF46" s="175">
        <v>0</v>
      </c>
      <c r="BG46" s="185">
        <v>0</v>
      </c>
      <c r="BH46" s="195">
        <v>0</v>
      </c>
      <c r="BI46" s="175">
        <v>0</v>
      </c>
      <c r="BJ46" s="175">
        <v>0</v>
      </c>
      <c r="BK46" s="175">
        <v>0</v>
      </c>
      <c r="BL46" s="185">
        <v>0</v>
      </c>
      <c r="BM46" s="195">
        <v>0</v>
      </c>
      <c r="BN46" s="175">
        <v>0</v>
      </c>
      <c r="BO46" s="175">
        <v>0</v>
      </c>
      <c r="BP46" s="175">
        <v>0</v>
      </c>
      <c r="BQ46" s="185">
        <v>0</v>
      </c>
      <c r="BR46" s="195">
        <v>311342</v>
      </c>
      <c r="BS46" s="201">
        <v>27038522</v>
      </c>
      <c r="BT46" s="175">
        <v>1375</v>
      </c>
      <c r="BU46" s="175">
        <v>24</v>
      </c>
      <c r="BV46" s="271">
        <v>27351263</v>
      </c>
      <c r="BW46" s="147"/>
      <c r="BX46" s="321">
        <v>39.567318441229588</v>
      </c>
      <c r="BZ46" s="318"/>
      <c r="CA46" s="318"/>
      <c r="CB46" s="318"/>
      <c r="CC46" s="318"/>
      <c r="CD46" s="318"/>
      <c r="CE46" s="319"/>
      <c r="CF46" s="319"/>
      <c r="CG46" s="319"/>
      <c r="CH46" s="147"/>
      <c r="CI46" s="319"/>
    </row>
    <row r="47" spans="1:112" ht="13.5" x14ac:dyDescent="0.25">
      <c r="A47" s="347">
        <v>41</v>
      </c>
      <c r="B47" s="348" t="s">
        <v>255</v>
      </c>
      <c r="C47" s="349"/>
      <c r="D47" s="350"/>
      <c r="E47" s="351">
        <v>3607301</v>
      </c>
      <c r="F47" s="352">
        <v>10528115</v>
      </c>
      <c r="G47" s="352">
        <v>4404253</v>
      </c>
      <c r="H47" s="353">
        <v>0</v>
      </c>
      <c r="I47" s="185">
        <v>18539669</v>
      </c>
      <c r="J47" s="195">
        <v>251329</v>
      </c>
      <c r="K47" s="175">
        <v>962792</v>
      </c>
      <c r="L47" s="175">
        <v>19254</v>
      </c>
      <c r="M47" s="175">
        <v>0</v>
      </c>
      <c r="N47" s="271">
        <v>1233375</v>
      </c>
      <c r="O47" s="175">
        <v>290981</v>
      </c>
      <c r="P47" s="175">
        <v>1594</v>
      </c>
      <c r="Q47" s="175">
        <v>75140</v>
      </c>
      <c r="R47" s="175">
        <v>0</v>
      </c>
      <c r="S47" s="185">
        <v>367715</v>
      </c>
      <c r="T47" s="195">
        <v>100940</v>
      </c>
      <c r="U47" s="175">
        <v>475188</v>
      </c>
      <c r="V47" s="175">
        <v>245384</v>
      </c>
      <c r="W47" s="175">
        <v>0</v>
      </c>
      <c r="X47" s="185">
        <v>821512</v>
      </c>
      <c r="Y47" s="195">
        <v>344314</v>
      </c>
      <c r="Z47" s="175">
        <v>645885</v>
      </c>
      <c r="AA47" s="175">
        <v>164316</v>
      </c>
      <c r="AB47" s="175">
        <v>0</v>
      </c>
      <c r="AC47" s="185">
        <v>1154515</v>
      </c>
      <c r="AD47" s="195">
        <v>0</v>
      </c>
      <c r="AE47" s="175">
        <v>0</v>
      </c>
      <c r="AF47" s="175">
        <v>0</v>
      </c>
      <c r="AG47" s="175">
        <v>0</v>
      </c>
      <c r="AH47" s="185">
        <v>0</v>
      </c>
      <c r="AI47" s="195">
        <v>0</v>
      </c>
      <c r="AJ47" s="175">
        <v>0</v>
      </c>
      <c r="AK47" s="175">
        <v>0</v>
      </c>
      <c r="AL47" s="175">
        <v>0</v>
      </c>
      <c r="AM47" s="185">
        <v>0</v>
      </c>
      <c r="AN47" s="195">
        <v>0</v>
      </c>
      <c r="AO47" s="175">
        <v>0</v>
      </c>
      <c r="AP47" s="175">
        <v>0</v>
      </c>
      <c r="AQ47" s="175">
        <v>0</v>
      </c>
      <c r="AR47" s="185">
        <v>0</v>
      </c>
      <c r="AS47" s="195">
        <v>0</v>
      </c>
      <c r="AT47" s="175">
        <v>0</v>
      </c>
      <c r="AU47" s="175">
        <v>0</v>
      </c>
      <c r="AV47" s="175">
        <v>0</v>
      </c>
      <c r="AW47" s="185">
        <v>0</v>
      </c>
      <c r="AX47" s="195">
        <v>0</v>
      </c>
      <c r="AY47" s="175">
        <v>0</v>
      </c>
      <c r="AZ47" s="175">
        <v>0</v>
      </c>
      <c r="BA47" s="175">
        <v>0</v>
      </c>
      <c r="BB47" s="185">
        <v>0</v>
      </c>
      <c r="BC47" s="195">
        <v>0</v>
      </c>
      <c r="BD47" s="175">
        <v>0</v>
      </c>
      <c r="BE47" s="175">
        <v>0</v>
      </c>
      <c r="BF47" s="175">
        <v>0</v>
      </c>
      <c r="BG47" s="185">
        <v>0</v>
      </c>
      <c r="BH47" s="195">
        <v>0</v>
      </c>
      <c r="BI47" s="175">
        <v>0</v>
      </c>
      <c r="BJ47" s="175">
        <v>0</v>
      </c>
      <c r="BK47" s="175">
        <v>0</v>
      </c>
      <c r="BL47" s="185">
        <v>0</v>
      </c>
      <c r="BM47" s="195">
        <v>0</v>
      </c>
      <c r="BN47" s="175">
        <v>0</v>
      </c>
      <c r="BO47" s="175">
        <v>0</v>
      </c>
      <c r="BP47" s="175">
        <v>0</v>
      </c>
      <c r="BQ47" s="185">
        <v>0</v>
      </c>
      <c r="BR47" s="195">
        <v>987564</v>
      </c>
      <c r="BS47" s="201">
        <v>2085459</v>
      </c>
      <c r="BT47" s="175">
        <v>504094</v>
      </c>
      <c r="BU47" s="175">
        <v>0</v>
      </c>
      <c r="BV47" s="271">
        <v>3577117</v>
      </c>
      <c r="BW47" s="147"/>
      <c r="BX47" s="317">
        <v>19.294395169622501</v>
      </c>
      <c r="BZ47" s="318"/>
      <c r="CA47" s="318"/>
      <c r="CB47" s="318"/>
      <c r="CC47" s="318"/>
      <c r="CD47" s="318"/>
      <c r="CE47" s="319"/>
      <c r="CF47" s="319"/>
      <c r="CG47" s="319"/>
      <c r="CH47" s="147"/>
      <c r="CI47" s="319"/>
    </row>
    <row r="48" spans="1:112" s="128" customFormat="1" ht="13.5" x14ac:dyDescent="0.25">
      <c r="A48" s="354" t="s">
        <v>256</v>
      </c>
      <c r="B48" s="355"/>
      <c r="D48" s="356"/>
      <c r="E48" s="357">
        <v>260953957</v>
      </c>
      <c r="F48" s="358">
        <v>754992477</v>
      </c>
      <c r="G48" s="358">
        <v>15505515</v>
      </c>
      <c r="H48" s="358">
        <v>25576658</v>
      </c>
      <c r="I48" s="359">
        <v>1057028607</v>
      </c>
      <c r="J48" s="360">
        <v>17835015</v>
      </c>
      <c r="K48" s="361">
        <v>66987788</v>
      </c>
      <c r="L48" s="361">
        <v>507871</v>
      </c>
      <c r="M48" s="361">
        <v>664427</v>
      </c>
      <c r="N48" s="362">
        <v>85995101</v>
      </c>
      <c r="O48" s="361">
        <v>20298553</v>
      </c>
      <c r="P48" s="361">
        <v>50177552</v>
      </c>
      <c r="Q48" s="361">
        <v>786759</v>
      </c>
      <c r="R48" s="361">
        <v>1006182</v>
      </c>
      <c r="S48" s="359">
        <v>72269046</v>
      </c>
      <c r="T48" s="360">
        <v>18818267</v>
      </c>
      <c r="U48" s="361">
        <v>50712253</v>
      </c>
      <c r="V48" s="361">
        <v>839943</v>
      </c>
      <c r="W48" s="361">
        <v>3001732</v>
      </c>
      <c r="X48" s="359">
        <v>73372195</v>
      </c>
      <c r="Y48" s="360">
        <v>21996920</v>
      </c>
      <c r="Z48" s="361">
        <v>97511252</v>
      </c>
      <c r="AA48" s="361">
        <v>797132</v>
      </c>
      <c r="AB48" s="361">
        <v>145726</v>
      </c>
      <c r="AC48" s="359">
        <v>120451030</v>
      </c>
      <c r="AD48" s="360">
        <v>0</v>
      </c>
      <c r="AE48" s="361">
        <v>0</v>
      </c>
      <c r="AF48" s="361">
        <v>0</v>
      </c>
      <c r="AG48" s="361">
        <v>0</v>
      </c>
      <c r="AH48" s="359">
        <v>0</v>
      </c>
      <c r="AI48" s="360">
        <v>0</v>
      </c>
      <c r="AJ48" s="361">
        <v>0</v>
      </c>
      <c r="AK48" s="361">
        <v>0</v>
      </c>
      <c r="AL48" s="361">
        <v>0</v>
      </c>
      <c r="AM48" s="359">
        <v>0</v>
      </c>
      <c r="AN48" s="360">
        <v>0</v>
      </c>
      <c r="AO48" s="361">
        <v>0</v>
      </c>
      <c r="AP48" s="361">
        <v>0</v>
      </c>
      <c r="AQ48" s="361">
        <v>0</v>
      </c>
      <c r="AR48" s="359">
        <v>0</v>
      </c>
      <c r="AS48" s="360">
        <v>0</v>
      </c>
      <c r="AT48" s="361">
        <v>0</v>
      </c>
      <c r="AU48" s="361">
        <v>0</v>
      </c>
      <c r="AV48" s="361">
        <v>0</v>
      </c>
      <c r="AW48" s="359">
        <v>0</v>
      </c>
      <c r="AX48" s="361">
        <v>0</v>
      </c>
      <c r="AY48" s="361">
        <v>0</v>
      </c>
      <c r="AZ48" s="361">
        <v>0</v>
      </c>
      <c r="BA48" s="361">
        <v>0</v>
      </c>
      <c r="BB48" s="359">
        <v>0</v>
      </c>
      <c r="BC48" s="361">
        <v>0</v>
      </c>
      <c r="BD48" s="361">
        <v>0</v>
      </c>
      <c r="BE48" s="361">
        <v>0</v>
      </c>
      <c r="BF48" s="361">
        <v>0</v>
      </c>
      <c r="BG48" s="359">
        <v>0</v>
      </c>
      <c r="BH48" s="360">
        <v>0</v>
      </c>
      <c r="BI48" s="361">
        <v>0</v>
      </c>
      <c r="BJ48" s="361">
        <v>0</v>
      </c>
      <c r="BK48" s="361">
        <v>0</v>
      </c>
      <c r="BL48" s="359">
        <v>0</v>
      </c>
      <c r="BM48" s="360">
        <v>0</v>
      </c>
      <c r="BN48" s="361">
        <v>0</v>
      </c>
      <c r="BO48" s="361">
        <v>0</v>
      </c>
      <c r="BP48" s="361">
        <v>0</v>
      </c>
      <c r="BQ48" s="359">
        <v>0</v>
      </c>
      <c r="BR48" s="360">
        <v>78948755</v>
      </c>
      <c r="BS48" s="361">
        <v>265388845</v>
      </c>
      <c r="BT48" s="361">
        <v>2931705</v>
      </c>
      <c r="BU48" s="361">
        <v>4818067</v>
      </c>
      <c r="BV48" s="362">
        <v>352087372</v>
      </c>
      <c r="BW48" s="147"/>
      <c r="BX48" s="321">
        <v>33.309162085903701</v>
      </c>
      <c r="BY48" s="24"/>
      <c r="BZ48" s="363"/>
      <c r="CA48" s="363"/>
      <c r="CB48" s="363"/>
      <c r="CC48" s="363"/>
      <c r="CD48" s="363"/>
      <c r="CE48" s="364"/>
      <c r="CF48" s="364"/>
      <c r="CG48" s="364"/>
      <c r="CH48" s="364"/>
      <c r="CI48" s="36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</row>
    <row r="49" spans="1:87" x14ac:dyDescent="0.2">
      <c r="A49" s="365" t="s">
        <v>257</v>
      </c>
      <c r="B49" s="310"/>
      <c r="D49" s="366"/>
      <c r="E49" s="312"/>
      <c r="F49" s="313"/>
      <c r="G49" s="313"/>
      <c r="H49" s="313"/>
      <c r="I49" s="243"/>
      <c r="J49" s="274"/>
      <c r="K49" s="53"/>
      <c r="L49" s="53"/>
      <c r="M49" s="53"/>
      <c r="N49" s="367"/>
      <c r="O49" s="53"/>
      <c r="P49" s="53"/>
      <c r="Q49" s="53"/>
      <c r="R49" s="53"/>
      <c r="S49" s="243"/>
      <c r="T49" s="274"/>
      <c r="U49" s="53"/>
      <c r="V49" s="53"/>
      <c r="W49" s="53"/>
      <c r="X49" s="243"/>
      <c r="Y49" s="274"/>
      <c r="Z49" s="53"/>
      <c r="AA49" s="53"/>
      <c r="AB49" s="53"/>
      <c r="AC49" s="243"/>
      <c r="AD49" s="274"/>
      <c r="AE49" s="53"/>
      <c r="AF49" s="53"/>
      <c r="AG49" s="53"/>
      <c r="AH49" s="243"/>
      <c r="AI49" s="274"/>
      <c r="AJ49" s="53"/>
      <c r="AK49" s="53"/>
      <c r="AL49" s="53"/>
      <c r="AM49" s="243"/>
      <c r="AN49" s="274"/>
      <c r="AO49" s="53"/>
      <c r="AP49" s="53"/>
      <c r="AQ49" s="53"/>
      <c r="AR49" s="243"/>
      <c r="AS49" s="274"/>
      <c r="AT49" s="53"/>
      <c r="AU49" s="53"/>
      <c r="AV49" s="53"/>
      <c r="AW49" s="243"/>
      <c r="AX49" s="53"/>
      <c r="AY49" s="53"/>
      <c r="AZ49" s="53"/>
      <c r="BA49" s="53"/>
      <c r="BB49" s="243"/>
      <c r="BC49" s="53"/>
      <c r="BD49" s="53"/>
      <c r="BE49" s="53"/>
      <c r="BF49" s="53"/>
      <c r="BG49" s="243"/>
      <c r="BH49" s="274"/>
      <c r="BI49" s="53"/>
      <c r="BJ49" s="53"/>
      <c r="BK49" s="53"/>
      <c r="BL49" s="243"/>
      <c r="BM49" s="274"/>
      <c r="BN49" s="53"/>
      <c r="BO49" s="53"/>
      <c r="BP49" s="53"/>
      <c r="BQ49" s="243"/>
      <c r="BR49" s="274"/>
      <c r="BS49" s="53"/>
      <c r="BT49" s="53"/>
      <c r="BU49" s="53"/>
      <c r="BV49" s="367"/>
      <c r="BW49" s="147"/>
      <c r="BX49" s="321"/>
    </row>
    <row r="50" spans="1:87" x14ac:dyDescent="0.2">
      <c r="A50" s="303" t="s">
        <v>27</v>
      </c>
      <c r="D50" s="368"/>
      <c r="E50" s="312"/>
      <c r="F50" s="313"/>
      <c r="G50" s="313"/>
      <c r="H50" s="313"/>
      <c r="I50" s="243"/>
      <c r="J50" s="369"/>
      <c r="K50" s="192"/>
      <c r="L50" s="192"/>
      <c r="M50" s="192"/>
      <c r="N50" s="367"/>
      <c r="O50" s="192"/>
      <c r="P50" s="192"/>
      <c r="Q50" s="192"/>
      <c r="R50" s="192"/>
      <c r="S50" s="274"/>
      <c r="T50" s="369"/>
      <c r="U50" s="192"/>
      <c r="V50" s="192"/>
      <c r="W50" s="192"/>
      <c r="X50" s="274"/>
      <c r="Y50" s="369"/>
      <c r="Z50" s="192"/>
      <c r="AA50" s="192"/>
      <c r="AB50" s="192"/>
      <c r="AC50" s="274"/>
      <c r="AD50" s="369"/>
      <c r="AE50" s="192"/>
      <c r="AF50" s="192"/>
      <c r="AG50" s="192"/>
      <c r="AH50" s="274"/>
      <c r="AI50" s="369"/>
      <c r="AJ50" s="192"/>
      <c r="AK50" s="192"/>
      <c r="AL50" s="192"/>
      <c r="AM50" s="274"/>
      <c r="AN50" s="369"/>
      <c r="AO50" s="192"/>
      <c r="AP50" s="192"/>
      <c r="AQ50" s="192"/>
      <c r="AR50" s="243"/>
      <c r="AS50" s="192"/>
      <c r="AT50" s="192"/>
      <c r="AU50" s="192"/>
      <c r="AV50" s="192"/>
      <c r="AW50" s="243"/>
      <c r="AX50" s="192"/>
      <c r="AY50" s="192"/>
      <c r="AZ50" s="192"/>
      <c r="BA50" s="192"/>
      <c r="BB50" s="243"/>
      <c r="BC50" s="192"/>
      <c r="BD50" s="192"/>
      <c r="BE50" s="192"/>
      <c r="BF50" s="192"/>
      <c r="BG50" s="243"/>
      <c r="BH50" s="369"/>
      <c r="BI50" s="192"/>
      <c r="BJ50" s="192"/>
      <c r="BK50" s="192"/>
      <c r="BL50" s="243"/>
      <c r="BM50" s="369"/>
      <c r="BN50" s="192"/>
      <c r="BO50" s="192"/>
      <c r="BP50" s="192"/>
      <c r="BQ50" s="243"/>
      <c r="BR50" s="369"/>
      <c r="BS50" s="192"/>
      <c r="BT50" s="192"/>
      <c r="BU50" s="192"/>
      <c r="BV50" s="367"/>
      <c r="BW50" s="370"/>
      <c r="BX50" s="321"/>
    </row>
    <row r="51" spans="1:87" ht="13.5" x14ac:dyDescent="0.25">
      <c r="A51" s="309" t="s">
        <v>258</v>
      </c>
      <c r="B51" s="371"/>
      <c r="C51" s="371"/>
      <c r="D51" s="368"/>
      <c r="E51" s="312">
        <v>7704</v>
      </c>
      <c r="F51" s="313">
        <v>0</v>
      </c>
      <c r="G51" s="313">
        <v>0</v>
      </c>
      <c r="H51" s="313">
        <v>0</v>
      </c>
      <c r="I51" s="185">
        <v>7704</v>
      </c>
      <c r="J51" s="372">
        <v>475</v>
      </c>
      <c r="K51" s="201">
        <v>0</v>
      </c>
      <c r="L51" s="201">
        <v>0</v>
      </c>
      <c r="M51" s="201">
        <v>0</v>
      </c>
      <c r="N51" s="271">
        <v>475</v>
      </c>
      <c r="O51" s="201">
        <v>475</v>
      </c>
      <c r="P51" s="201">
        <v>0</v>
      </c>
      <c r="Q51" s="201">
        <v>0</v>
      </c>
      <c r="R51" s="201">
        <v>0</v>
      </c>
      <c r="S51" s="185">
        <v>475</v>
      </c>
      <c r="T51" s="201">
        <v>475</v>
      </c>
      <c r="U51" s="201">
        <v>0</v>
      </c>
      <c r="V51" s="201">
        <v>0</v>
      </c>
      <c r="W51" s="201">
        <v>0</v>
      </c>
      <c r="X51" s="185">
        <v>475</v>
      </c>
      <c r="Y51" s="315">
        <v>573</v>
      </c>
      <c r="Z51" s="201">
        <v>0</v>
      </c>
      <c r="AA51" s="201">
        <v>0</v>
      </c>
      <c r="AB51" s="201">
        <v>0</v>
      </c>
      <c r="AC51" s="185">
        <v>573</v>
      </c>
      <c r="AD51" s="201">
        <v>0</v>
      </c>
      <c r="AE51" s="201">
        <v>0</v>
      </c>
      <c r="AF51" s="201">
        <v>0</v>
      </c>
      <c r="AG51" s="201">
        <v>0</v>
      </c>
      <c r="AH51" s="185">
        <v>0</v>
      </c>
      <c r="AI51" s="201">
        <v>0</v>
      </c>
      <c r="AJ51" s="201">
        <v>0</v>
      </c>
      <c r="AK51" s="201">
        <v>0</v>
      </c>
      <c r="AL51" s="201">
        <v>0</v>
      </c>
      <c r="AM51" s="185">
        <v>0</v>
      </c>
      <c r="AN51" s="201">
        <v>0</v>
      </c>
      <c r="AO51" s="201">
        <v>0</v>
      </c>
      <c r="AP51" s="201">
        <v>0</v>
      </c>
      <c r="AQ51" s="201">
        <v>0</v>
      </c>
      <c r="AR51" s="185">
        <v>0</v>
      </c>
      <c r="AS51" s="201">
        <v>0</v>
      </c>
      <c r="AT51" s="201">
        <v>0</v>
      </c>
      <c r="AU51" s="201">
        <v>0</v>
      </c>
      <c r="AV51" s="201">
        <v>0</v>
      </c>
      <c r="AW51" s="185">
        <v>0</v>
      </c>
      <c r="AX51" s="201">
        <v>0</v>
      </c>
      <c r="AY51" s="201">
        <v>0</v>
      </c>
      <c r="AZ51" s="201">
        <v>0</v>
      </c>
      <c r="BA51" s="201">
        <v>0</v>
      </c>
      <c r="BB51" s="185">
        <v>0</v>
      </c>
      <c r="BC51" s="201">
        <v>0</v>
      </c>
      <c r="BD51" s="201">
        <v>0</v>
      </c>
      <c r="BE51" s="201">
        <v>0</v>
      </c>
      <c r="BF51" s="201">
        <v>0</v>
      </c>
      <c r="BG51" s="185">
        <v>0</v>
      </c>
      <c r="BH51" s="201">
        <v>0</v>
      </c>
      <c r="BI51" s="201">
        <v>0</v>
      </c>
      <c r="BJ51" s="201">
        <v>0</v>
      </c>
      <c r="BK51" s="201">
        <v>0</v>
      </c>
      <c r="BL51" s="185">
        <v>0</v>
      </c>
      <c r="BM51" s="201">
        <v>0</v>
      </c>
      <c r="BN51" s="201">
        <v>0</v>
      </c>
      <c r="BO51" s="201">
        <v>0</v>
      </c>
      <c r="BP51" s="201">
        <v>0</v>
      </c>
      <c r="BQ51" s="185">
        <v>0</v>
      </c>
      <c r="BR51" s="201">
        <v>1998</v>
      </c>
      <c r="BS51" s="201">
        <v>0</v>
      </c>
      <c r="BT51" s="201">
        <v>0</v>
      </c>
      <c r="BU51" s="201">
        <v>0</v>
      </c>
      <c r="BV51" s="271">
        <v>1998</v>
      </c>
      <c r="BW51" s="147"/>
      <c r="BX51" s="321">
        <v>25.934579439252335</v>
      </c>
      <c r="BZ51" s="318"/>
      <c r="CA51" s="318"/>
      <c r="CB51" s="318"/>
      <c r="CC51" s="318"/>
      <c r="CD51" s="318"/>
      <c r="CE51" s="319"/>
      <c r="CF51" s="319"/>
      <c r="CG51" s="319"/>
      <c r="CH51" s="147"/>
      <c r="CI51" s="319"/>
    </row>
    <row r="52" spans="1:87" ht="13.5" x14ac:dyDescent="0.25">
      <c r="A52" s="309" t="s">
        <v>259</v>
      </c>
      <c r="B52" s="371"/>
      <c r="D52" s="366" t="s">
        <v>79</v>
      </c>
      <c r="E52" s="312">
        <v>471709</v>
      </c>
      <c r="F52" s="313">
        <v>0</v>
      </c>
      <c r="G52" s="313">
        <v>0</v>
      </c>
      <c r="H52" s="313">
        <v>0</v>
      </c>
      <c r="I52" s="185">
        <v>471709</v>
      </c>
      <c r="J52" s="372">
        <v>39309</v>
      </c>
      <c r="K52" s="201">
        <v>0</v>
      </c>
      <c r="L52" s="201">
        <v>0</v>
      </c>
      <c r="M52" s="201">
        <v>0</v>
      </c>
      <c r="N52" s="271">
        <v>39309</v>
      </c>
      <c r="O52" s="201">
        <v>39309</v>
      </c>
      <c r="P52" s="201">
        <v>0</v>
      </c>
      <c r="Q52" s="201">
        <v>0</v>
      </c>
      <c r="R52" s="201">
        <v>0</v>
      </c>
      <c r="S52" s="185">
        <v>39309</v>
      </c>
      <c r="T52" s="201">
        <v>39309</v>
      </c>
      <c r="U52" s="201">
        <v>0</v>
      </c>
      <c r="V52" s="201">
        <v>0</v>
      </c>
      <c r="W52" s="201">
        <v>0</v>
      </c>
      <c r="X52" s="185">
        <v>39309</v>
      </c>
      <c r="Y52" s="201">
        <v>39309</v>
      </c>
      <c r="Z52" s="201">
        <v>0</v>
      </c>
      <c r="AA52" s="201">
        <v>0</v>
      </c>
      <c r="AB52" s="201">
        <v>0</v>
      </c>
      <c r="AC52" s="185">
        <v>39309</v>
      </c>
      <c r="AD52" s="201">
        <v>0</v>
      </c>
      <c r="AE52" s="201">
        <v>0</v>
      </c>
      <c r="AF52" s="201">
        <v>0</v>
      </c>
      <c r="AG52" s="201">
        <v>0</v>
      </c>
      <c r="AH52" s="185">
        <v>0</v>
      </c>
      <c r="AI52" s="201">
        <v>0</v>
      </c>
      <c r="AJ52" s="201">
        <v>0</v>
      </c>
      <c r="AK52" s="201">
        <v>0</v>
      </c>
      <c r="AL52" s="201">
        <v>0</v>
      </c>
      <c r="AM52" s="185">
        <v>0</v>
      </c>
      <c r="AN52" s="201">
        <v>0</v>
      </c>
      <c r="AO52" s="201">
        <v>0</v>
      </c>
      <c r="AP52" s="201">
        <v>0</v>
      </c>
      <c r="AQ52" s="201">
        <v>0</v>
      </c>
      <c r="AR52" s="185">
        <v>0</v>
      </c>
      <c r="AS52" s="201">
        <v>0</v>
      </c>
      <c r="AT52" s="201">
        <v>0</v>
      </c>
      <c r="AU52" s="201">
        <v>0</v>
      </c>
      <c r="AV52" s="201">
        <v>0</v>
      </c>
      <c r="AW52" s="185">
        <v>0</v>
      </c>
      <c r="AX52" s="201">
        <v>0</v>
      </c>
      <c r="AY52" s="201">
        <v>0</v>
      </c>
      <c r="AZ52" s="201">
        <v>0</v>
      </c>
      <c r="BA52" s="201">
        <v>0</v>
      </c>
      <c r="BB52" s="185">
        <v>0</v>
      </c>
      <c r="BC52" s="201">
        <v>0</v>
      </c>
      <c r="BD52" s="201">
        <v>0</v>
      </c>
      <c r="BE52" s="201">
        <v>0</v>
      </c>
      <c r="BF52" s="201">
        <v>0</v>
      </c>
      <c r="BG52" s="185">
        <v>0</v>
      </c>
      <c r="BH52" s="201">
        <v>0</v>
      </c>
      <c r="BI52" s="201">
        <v>0</v>
      </c>
      <c r="BJ52" s="201">
        <v>0</v>
      </c>
      <c r="BK52" s="201">
        <v>0</v>
      </c>
      <c r="BL52" s="185">
        <v>0</v>
      </c>
      <c r="BM52" s="201">
        <v>0</v>
      </c>
      <c r="BN52" s="201">
        <v>0</v>
      </c>
      <c r="BO52" s="201">
        <v>0</v>
      </c>
      <c r="BP52" s="201">
        <v>0</v>
      </c>
      <c r="BQ52" s="185">
        <v>0</v>
      </c>
      <c r="BR52" s="201">
        <v>157236</v>
      </c>
      <c r="BS52" s="201">
        <v>0</v>
      </c>
      <c r="BT52" s="201">
        <v>0</v>
      </c>
      <c r="BU52" s="201">
        <v>0</v>
      </c>
      <c r="BV52" s="271">
        <v>157236</v>
      </c>
      <c r="BW52" s="147"/>
      <c r="BX52" s="321">
        <v>33.333262668297614</v>
      </c>
      <c r="BZ52" s="318"/>
      <c r="CA52" s="318"/>
      <c r="CB52" s="318"/>
      <c r="CC52" s="318"/>
      <c r="CD52" s="318"/>
      <c r="CE52" s="319"/>
      <c r="CF52" s="319"/>
      <c r="CG52" s="319"/>
      <c r="CH52" s="147"/>
      <c r="CI52" s="319"/>
    </row>
    <row r="53" spans="1:87" ht="13.5" x14ac:dyDescent="0.25">
      <c r="A53" s="309" t="s">
        <v>260</v>
      </c>
      <c r="B53" s="371"/>
      <c r="D53" s="373"/>
      <c r="E53" s="312">
        <v>301806272</v>
      </c>
      <c r="F53" s="313">
        <v>0</v>
      </c>
      <c r="G53" s="313">
        <v>0</v>
      </c>
      <c r="H53" s="313">
        <v>0</v>
      </c>
      <c r="I53" s="185">
        <v>301806272</v>
      </c>
      <c r="J53" s="372">
        <v>3383917.5034699999</v>
      </c>
      <c r="K53" s="201">
        <v>0</v>
      </c>
      <c r="L53" s="201">
        <v>0</v>
      </c>
      <c r="M53" s="202">
        <v>0</v>
      </c>
      <c r="N53" s="271">
        <v>3383917.5034699999</v>
      </c>
      <c r="O53" s="201">
        <v>2612522.952</v>
      </c>
      <c r="P53" s="201">
        <v>0</v>
      </c>
      <c r="Q53" s="201">
        <v>0</v>
      </c>
      <c r="R53" s="201">
        <v>0</v>
      </c>
      <c r="S53" s="185">
        <v>2612522.952</v>
      </c>
      <c r="T53" s="312">
        <v>29876720</v>
      </c>
      <c r="U53" s="201">
        <v>0</v>
      </c>
      <c r="V53" s="201">
        <v>0</v>
      </c>
      <c r="W53" s="201">
        <v>0</v>
      </c>
      <c r="X53" s="185">
        <v>29876720</v>
      </c>
      <c r="Y53" s="201">
        <v>46420658.013999999</v>
      </c>
      <c r="Z53" s="201">
        <v>0</v>
      </c>
      <c r="AA53" s="201">
        <v>0</v>
      </c>
      <c r="AB53" s="201">
        <v>0</v>
      </c>
      <c r="AC53" s="185">
        <v>46420658.013999999</v>
      </c>
      <c r="AD53" s="201">
        <v>0</v>
      </c>
      <c r="AE53" s="201">
        <v>0</v>
      </c>
      <c r="AF53" s="201">
        <v>0</v>
      </c>
      <c r="AG53" s="201">
        <v>0</v>
      </c>
      <c r="AH53" s="185">
        <v>0</v>
      </c>
      <c r="AI53" s="201">
        <v>0</v>
      </c>
      <c r="AJ53" s="201">
        <v>0</v>
      </c>
      <c r="AK53" s="201">
        <v>0</v>
      </c>
      <c r="AL53" s="201">
        <v>0</v>
      </c>
      <c r="AM53" s="185">
        <v>0</v>
      </c>
      <c r="AN53" s="201">
        <v>0</v>
      </c>
      <c r="AO53" s="201">
        <v>0</v>
      </c>
      <c r="AP53" s="201">
        <v>0</v>
      </c>
      <c r="AQ53" s="201">
        <v>0</v>
      </c>
      <c r="AR53" s="200">
        <v>0</v>
      </c>
      <c r="AS53" s="201">
        <v>0</v>
      </c>
      <c r="AT53" s="201">
        <v>0</v>
      </c>
      <c r="AU53" s="201">
        <v>0</v>
      </c>
      <c r="AV53" s="201">
        <v>0</v>
      </c>
      <c r="AW53" s="200">
        <v>0</v>
      </c>
      <c r="AX53" s="201">
        <v>0</v>
      </c>
      <c r="AY53" s="201">
        <v>0</v>
      </c>
      <c r="AZ53" s="201">
        <v>0</v>
      </c>
      <c r="BA53" s="201">
        <v>0</v>
      </c>
      <c r="BB53" s="200">
        <v>0</v>
      </c>
      <c r="BC53" s="201">
        <v>0</v>
      </c>
      <c r="BD53" s="201">
        <v>0</v>
      </c>
      <c r="BE53" s="201">
        <v>0</v>
      </c>
      <c r="BF53" s="201">
        <v>0</v>
      </c>
      <c r="BG53" s="200">
        <v>0</v>
      </c>
      <c r="BH53" s="201">
        <v>0</v>
      </c>
      <c r="BI53" s="201">
        <v>0</v>
      </c>
      <c r="BJ53" s="201">
        <v>0</v>
      </c>
      <c r="BK53" s="201">
        <v>0</v>
      </c>
      <c r="BL53" s="200">
        <v>0</v>
      </c>
      <c r="BM53" s="201">
        <v>0</v>
      </c>
      <c r="BN53" s="201">
        <v>0</v>
      </c>
      <c r="BO53" s="201">
        <v>0</v>
      </c>
      <c r="BP53" s="201">
        <v>0</v>
      </c>
      <c r="BQ53" s="200">
        <v>0</v>
      </c>
      <c r="BR53" s="201">
        <v>82293818.469470009</v>
      </c>
      <c r="BS53" s="201">
        <v>0</v>
      </c>
      <c r="BT53" s="201">
        <v>0</v>
      </c>
      <c r="BU53" s="201">
        <v>0</v>
      </c>
      <c r="BV53" s="271">
        <v>82293818.469470009</v>
      </c>
      <c r="BW53" s="147"/>
      <c r="BX53" s="321">
        <v>27.267100158034491</v>
      </c>
      <c r="BZ53" s="318"/>
      <c r="CA53" s="318"/>
      <c r="CB53" s="318"/>
      <c r="CC53" s="318"/>
      <c r="CD53" s="318"/>
      <c r="CE53" s="319"/>
      <c r="CF53" s="319"/>
      <c r="CG53" s="319"/>
      <c r="CH53" s="147"/>
      <c r="CI53" s="319"/>
    </row>
    <row r="54" spans="1:87" s="74" customFormat="1" ht="13.5" x14ac:dyDescent="0.25">
      <c r="A54" s="374" t="s">
        <v>143</v>
      </c>
      <c r="D54" s="373"/>
      <c r="E54" s="375">
        <v>301696272</v>
      </c>
      <c r="F54" s="376">
        <v>0</v>
      </c>
      <c r="G54" s="376">
        <v>0</v>
      </c>
      <c r="H54" s="376">
        <v>0</v>
      </c>
      <c r="I54" s="204">
        <v>301696272</v>
      </c>
      <c r="J54" s="377">
        <v>3383843.9796799999</v>
      </c>
      <c r="K54" s="209">
        <v>0</v>
      </c>
      <c r="L54" s="209">
        <v>0</v>
      </c>
      <c r="M54" s="209">
        <v>0</v>
      </c>
      <c r="N54" s="378">
        <v>3383843.9796799999</v>
      </c>
      <c r="O54" s="209">
        <v>2598616.6510000001</v>
      </c>
      <c r="P54" s="209">
        <v>0</v>
      </c>
      <c r="Q54" s="209">
        <v>0</v>
      </c>
      <c r="R54" s="209">
        <v>0</v>
      </c>
      <c r="S54" s="204">
        <v>2598616.6510000001</v>
      </c>
      <c r="T54" s="209">
        <v>29864719</v>
      </c>
      <c r="U54" s="209">
        <v>0</v>
      </c>
      <c r="V54" s="209">
        <v>0</v>
      </c>
      <c r="W54" s="209">
        <v>0</v>
      </c>
      <c r="X54" s="204">
        <v>29864719</v>
      </c>
      <c r="Y54" s="379">
        <v>46420138.457000002</v>
      </c>
      <c r="Z54" s="209">
        <v>0</v>
      </c>
      <c r="AA54" s="209">
        <v>0</v>
      </c>
      <c r="AB54" s="209">
        <v>0</v>
      </c>
      <c r="AC54" s="204">
        <v>46420138.457000002</v>
      </c>
      <c r="AD54" s="209">
        <v>0</v>
      </c>
      <c r="AE54" s="209">
        <v>0</v>
      </c>
      <c r="AF54" s="209">
        <v>0</v>
      </c>
      <c r="AG54" s="209">
        <v>0</v>
      </c>
      <c r="AH54" s="204">
        <v>0</v>
      </c>
      <c r="AI54" s="209">
        <v>0</v>
      </c>
      <c r="AJ54" s="209">
        <v>0</v>
      </c>
      <c r="AK54" s="209">
        <v>0</v>
      </c>
      <c r="AL54" s="209">
        <v>0</v>
      </c>
      <c r="AM54" s="204">
        <v>0</v>
      </c>
      <c r="AN54" s="209">
        <v>0</v>
      </c>
      <c r="AO54" s="209">
        <v>0</v>
      </c>
      <c r="AP54" s="209">
        <v>0</v>
      </c>
      <c r="AQ54" s="209">
        <v>0</v>
      </c>
      <c r="AR54" s="204">
        <v>0</v>
      </c>
      <c r="AS54" s="209">
        <v>0</v>
      </c>
      <c r="AT54" s="209">
        <v>0</v>
      </c>
      <c r="AU54" s="209">
        <v>0</v>
      </c>
      <c r="AV54" s="209">
        <v>0</v>
      </c>
      <c r="AW54" s="204">
        <v>0</v>
      </c>
      <c r="AX54" s="209">
        <v>0</v>
      </c>
      <c r="AY54" s="209">
        <v>0</v>
      </c>
      <c r="AZ54" s="209">
        <v>0</v>
      </c>
      <c r="BA54" s="209">
        <v>0</v>
      </c>
      <c r="BB54" s="204">
        <v>0</v>
      </c>
      <c r="BC54" s="209">
        <v>0</v>
      </c>
      <c r="BD54" s="209">
        <v>0</v>
      </c>
      <c r="BE54" s="209">
        <v>0</v>
      </c>
      <c r="BF54" s="209">
        <v>0</v>
      </c>
      <c r="BG54" s="204">
        <v>0</v>
      </c>
      <c r="BH54" s="209">
        <v>0</v>
      </c>
      <c r="BI54" s="209">
        <v>0</v>
      </c>
      <c r="BJ54" s="209">
        <v>0</v>
      </c>
      <c r="BK54" s="209">
        <v>0</v>
      </c>
      <c r="BL54" s="204">
        <v>0</v>
      </c>
      <c r="BM54" s="209">
        <v>0</v>
      </c>
      <c r="BN54" s="209">
        <v>0</v>
      </c>
      <c r="BO54" s="209">
        <v>0</v>
      </c>
      <c r="BP54" s="209">
        <v>0</v>
      </c>
      <c r="BQ54" s="204">
        <v>0</v>
      </c>
      <c r="BR54" s="209">
        <v>82267318.087680012</v>
      </c>
      <c r="BS54" s="209">
        <v>0</v>
      </c>
      <c r="BT54" s="209">
        <v>0</v>
      </c>
      <c r="BU54" s="209">
        <v>0</v>
      </c>
      <c r="BV54" s="378">
        <v>82267318.087680012</v>
      </c>
      <c r="BW54" s="168"/>
      <c r="BX54" s="380">
        <v>27.268258086954422</v>
      </c>
      <c r="BZ54" s="381"/>
      <c r="CA54" s="381"/>
      <c r="CB54" s="381"/>
      <c r="CC54" s="381"/>
      <c r="CD54" s="381"/>
      <c r="CE54" s="382"/>
      <c r="CF54" s="382"/>
      <c r="CG54" s="382"/>
      <c r="CH54" s="168"/>
      <c r="CI54" s="382"/>
    </row>
    <row r="55" spans="1:87" s="74" customFormat="1" ht="13.5" x14ac:dyDescent="0.25">
      <c r="A55" s="374" t="s">
        <v>261</v>
      </c>
      <c r="D55" s="373"/>
      <c r="E55" s="375">
        <v>110000</v>
      </c>
      <c r="F55" s="376">
        <v>0</v>
      </c>
      <c r="G55" s="376">
        <v>0</v>
      </c>
      <c r="H55" s="376">
        <v>0</v>
      </c>
      <c r="I55" s="204">
        <v>110000</v>
      </c>
      <c r="J55" s="377">
        <v>73.523789999999991</v>
      </c>
      <c r="K55" s="209">
        <v>0</v>
      </c>
      <c r="L55" s="209">
        <v>0</v>
      </c>
      <c r="M55" s="209">
        <v>0</v>
      </c>
      <c r="N55" s="378">
        <v>73.523789999999991</v>
      </c>
      <c r="O55" s="209">
        <v>13906.300999999999</v>
      </c>
      <c r="P55" s="209">
        <v>0</v>
      </c>
      <c r="Q55" s="209">
        <v>0</v>
      </c>
      <c r="R55" s="209">
        <v>0</v>
      </c>
      <c r="S55" s="204">
        <v>13906.300999999999</v>
      </c>
      <c r="T55" s="209">
        <v>12001</v>
      </c>
      <c r="U55" s="209">
        <v>0</v>
      </c>
      <c r="V55" s="209">
        <v>0</v>
      </c>
      <c r="W55" s="209">
        <v>0</v>
      </c>
      <c r="X55" s="204">
        <v>12001</v>
      </c>
      <c r="Y55" s="379">
        <v>519.55700000000002</v>
      </c>
      <c r="Z55" s="209">
        <v>0</v>
      </c>
      <c r="AA55" s="209">
        <v>0</v>
      </c>
      <c r="AB55" s="209">
        <v>0</v>
      </c>
      <c r="AC55" s="204">
        <v>519.55700000000002</v>
      </c>
      <c r="AD55" s="209">
        <v>0</v>
      </c>
      <c r="AE55" s="209">
        <v>0</v>
      </c>
      <c r="AF55" s="209">
        <v>0</v>
      </c>
      <c r="AG55" s="209">
        <v>0</v>
      </c>
      <c r="AH55" s="204">
        <v>0</v>
      </c>
      <c r="AI55" s="209">
        <v>0</v>
      </c>
      <c r="AJ55" s="209">
        <v>0</v>
      </c>
      <c r="AK55" s="209">
        <v>0</v>
      </c>
      <c r="AL55" s="209">
        <v>0</v>
      </c>
      <c r="AM55" s="204">
        <v>0</v>
      </c>
      <c r="AN55" s="209">
        <v>0</v>
      </c>
      <c r="AO55" s="209">
        <v>0</v>
      </c>
      <c r="AP55" s="209">
        <v>0</v>
      </c>
      <c r="AQ55" s="209">
        <v>0</v>
      </c>
      <c r="AR55" s="204">
        <v>0</v>
      </c>
      <c r="AS55" s="209">
        <v>0</v>
      </c>
      <c r="AT55" s="209">
        <v>0</v>
      </c>
      <c r="AU55" s="209">
        <v>0</v>
      </c>
      <c r="AV55" s="209">
        <v>0</v>
      </c>
      <c r="AW55" s="204">
        <v>0</v>
      </c>
      <c r="AX55" s="209">
        <v>0</v>
      </c>
      <c r="AY55" s="209">
        <v>0</v>
      </c>
      <c r="AZ55" s="209">
        <v>0</v>
      </c>
      <c r="BA55" s="209">
        <v>0</v>
      </c>
      <c r="BB55" s="204">
        <v>0</v>
      </c>
      <c r="BC55" s="209">
        <v>0</v>
      </c>
      <c r="BD55" s="209">
        <v>0</v>
      </c>
      <c r="BE55" s="209">
        <v>0</v>
      </c>
      <c r="BF55" s="209">
        <v>0</v>
      </c>
      <c r="BG55" s="204">
        <v>0</v>
      </c>
      <c r="BH55" s="209">
        <v>0</v>
      </c>
      <c r="BI55" s="209">
        <v>0</v>
      </c>
      <c r="BJ55" s="209">
        <v>0</v>
      </c>
      <c r="BK55" s="209">
        <v>0</v>
      </c>
      <c r="BL55" s="204">
        <v>0</v>
      </c>
      <c r="BM55" s="209">
        <v>0</v>
      </c>
      <c r="BN55" s="209">
        <v>0</v>
      </c>
      <c r="BO55" s="209">
        <v>0</v>
      </c>
      <c r="BP55" s="209">
        <v>0</v>
      </c>
      <c r="BQ55" s="204">
        <v>0</v>
      </c>
      <c r="BR55" s="209">
        <v>26500.381789999999</v>
      </c>
      <c r="BS55" s="209">
        <v>0</v>
      </c>
      <c r="BT55" s="209">
        <v>0</v>
      </c>
      <c r="BU55" s="209">
        <v>0</v>
      </c>
      <c r="BV55" s="378">
        <v>26500.381789999999</v>
      </c>
      <c r="BW55" s="168"/>
      <c r="BX55" s="380"/>
      <c r="BZ55" s="381"/>
      <c r="CA55" s="381"/>
      <c r="CB55" s="381"/>
      <c r="CC55" s="381"/>
      <c r="CD55" s="381"/>
      <c r="CE55" s="382"/>
      <c r="CF55" s="382"/>
      <c r="CG55" s="382"/>
      <c r="CH55" s="168"/>
      <c r="CI55" s="382"/>
    </row>
    <row r="56" spans="1:87" ht="13.5" x14ac:dyDescent="0.25">
      <c r="A56" s="309" t="s">
        <v>262</v>
      </c>
      <c r="B56" s="371"/>
      <c r="D56" s="366"/>
      <c r="E56" s="312">
        <v>0</v>
      </c>
      <c r="F56" s="313">
        <v>560756789</v>
      </c>
      <c r="G56" s="313">
        <v>0</v>
      </c>
      <c r="H56" s="313">
        <v>0</v>
      </c>
      <c r="I56" s="185">
        <v>560756789</v>
      </c>
      <c r="J56" s="372">
        <v>0</v>
      </c>
      <c r="K56" s="201">
        <v>46729733</v>
      </c>
      <c r="L56" s="201">
        <v>0</v>
      </c>
      <c r="M56" s="201">
        <v>0</v>
      </c>
      <c r="N56" s="271">
        <v>46729733</v>
      </c>
      <c r="O56" s="201">
        <v>0</v>
      </c>
      <c r="P56" s="201">
        <v>46729733</v>
      </c>
      <c r="Q56" s="201">
        <v>0</v>
      </c>
      <c r="R56" s="201">
        <v>0</v>
      </c>
      <c r="S56" s="185">
        <v>46729733</v>
      </c>
      <c r="T56" s="201">
        <v>0</v>
      </c>
      <c r="U56" s="201">
        <v>46729733</v>
      </c>
      <c r="V56" s="201">
        <v>0</v>
      </c>
      <c r="W56" s="201">
        <v>0</v>
      </c>
      <c r="X56" s="185">
        <v>46729733</v>
      </c>
      <c r="Y56" s="201">
        <v>0</v>
      </c>
      <c r="Z56" s="201">
        <v>46729733</v>
      </c>
      <c r="AA56" s="201">
        <v>0</v>
      </c>
      <c r="AB56" s="201">
        <v>0</v>
      </c>
      <c r="AC56" s="185">
        <v>46729733</v>
      </c>
      <c r="AD56" s="201">
        <v>0</v>
      </c>
      <c r="AE56" s="201">
        <v>0</v>
      </c>
      <c r="AF56" s="201">
        <v>0</v>
      </c>
      <c r="AG56" s="201">
        <v>0</v>
      </c>
      <c r="AH56" s="185">
        <v>0</v>
      </c>
      <c r="AI56" s="201">
        <v>0</v>
      </c>
      <c r="AJ56" s="201">
        <v>0</v>
      </c>
      <c r="AK56" s="201">
        <v>0</v>
      </c>
      <c r="AL56" s="201">
        <v>0</v>
      </c>
      <c r="AM56" s="185">
        <v>0</v>
      </c>
      <c r="AN56" s="201">
        <v>0</v>
      </c>
      <c r="AO56" s="201">
        <v>0</v>
      </c>
      <c r="AP56" s="201">
        <v>0</v>
      </c>
      <c r="AQ56" s="201">
        <v>0</v>
      </c>
      <c r="AR56" s="185">
        <v>0</v>
      </c>
      <c r="AS56" s="201">
        <v>0</v>
      </c>
      <c r="AT56" s="201">
        <v>0</v>
      </c>
      <c r="AU56" s="201">
        <v>0</v>
      </c>
      <c r="AV56" s="201">
        <v>0</v>
      </c>
      <c r="AW56" s="185">
        <v>0</v>
      </c>
      <c r="AX56" s="201">
        <v>0</v>
      </c>
      <c r="AY56" s="201">
        <v>0</v>
      </c>
      <c r="AZ56" s="201">
        <v>0</v>
      </c>
      <c r="BA56" s="201">
        <v>0</v>
      </c>
      <c r="BB56" s="185">
        <v>0</v>
      </c>
      <c r="BC56" s="201">
        <v>0</v>
      </c>
      <c r="BD56" s="201">
        <v>0</v>
      </c>
      <c r="BE56" s="201">
        <v>0</v>
      </c>
      <c r="BF56" s="201">
        <v>0</v>
      </c>
      <c r="BG56" s="185">
        <v>0</v>
      </c>
      <c r="BH56" s="201">
        <v>0</v>
      </c>
      <c r="BI56" s="201">
        <v>0</v>
      </c>
      <c r="BJ56" s="201">
        <v>0</v>
      </c>
      <c r="BK56" s="201">
        <v>0</v>
      </c>
      <c r="BL56" s="185">
        <v>0</v>
      </c>
      <c r="BM56" s="201">
        <v>0</v>
      </c>
      <c r="BN56" s="201">
        <v>0</v>
      </c>
      <c r="BO56" s="201">
        <v>0</v>
      </c>
      <c r="BP56" s="201">
        <v>0</v>
      </c>
      <c r="BQ56" s="185">
        <v>0</v>
      </c>
      <c r="BR56" s="201">
        <v>0</v>
      </c>
      <c r="BS56" s="201">
        <v>186918932</v>
      </c>
      <c r="BT56" s="201">
        <v>0</v>
      </c>
      <c r="BU56" s="201">
        <v>0</v>
      </c>
      <c r="BV56" s="271">
        <v>186918932</v>
      </c>
      <c r="BW56" s="147"/>
      <c r="BX56" s="321">
        <v>33.333333749437671</v>
      </c>
      <c r="BZ56" s="318"/>
      <c r="CA56" s="318"/>
      <c r="CB56" s="318"/>
      <c r="CC56" s="318"/>
      <c r="CD56" s="318"/>
      <c r="CE56" s="319"/>
      <c r="CF56" s="319"/>
      <c r="CG56" s="319"/>
      <c r="CH56" s="147"/>
      <c r="CI56" s="319"/>
    </row>
    <row r="57" spans="1:87" ht="13.5" customHeight="1" x14ac:dyDescent="0.25">
      <c r="A57" s="324" t="s">
        <v>263</v>
      </c>
      <c r="B57" s="383"/>
      <c r="D57" s="384"/>
      <c r="E57" s="312">
        <v>0</v>
      </c>
      <c r="F57" s="313">
        <v>15334823</v>
      </c>
      <c r="G57" s="313">
        <v>0</v>
      </c>
      <c r="H57" s="313">
        <v>0</v>
      </c>
      <c r="I57" s="185">
        <v>15334823</v>
      </c>
      <c r="J57" s="372">
        <v>0</v>
      </c>
      <c r="K57" s="201">
        <v>0</v>
      </c>
      <c r="L57" s="201">
        <v>0</v>
      </c>
      <c r="M57" s="201">
        <v>0</v>
      </c>
      <c r="N57" s="271">
        <v>0</v>
      </c>
      <c r="O57" s="201">
        <v>0</v>
      </c>
      <c r="P57" s="201">
        <v>0</v>
      </c>
      <c r="Q57" s="201">
        <v>0</v>
      </c>
      <c r="R57" s="201">
        <v>0</v>
      </c>
      <c r="S57" s="185">
        <v>0</v>
      </c>
      <c r="T57" s="201">
        <v>0</v>
      </c>
      <c r="U57" s="201">
        <v>0</v>
      </c>
      <c r="V57" s="201">
        <v>0</v>
      </c>
      <c r="W57" s="201">
        <v>0</v>
      </c>
      <c r="X57" s="185">
        <v>0</v>
      </c>
      <c r="Y57" s="201">
        <v>0</v>
      </c>
      <c r="Z57" s="201">
        <v>0</v>
      </c>
      <c r="AA57" s="201">
        <v>0</v>
      </c>
      <c r="AB57" s="201">
        <v>0</v>
      </c>
      <c r="AC57" s="185">
        <v>0</v>
      </c>
      <c r="AD57" s="201">
        <v>0</v>
      </c>
      <c r="AE57" s="201">
        <v>0</v>
      </c>
      <c r="AF57" s="201">
        <v>0</v>
      </c>
      <c r="AG57" s="201">
        <v>0</v>
      </c>
      <c r="AH57" s="185">
        <v>0</v>
      </c>
      <c r="AI57" s="201">
        <v>0</v>
      </c>
      <c r="AJ57" s="201">
        <v>0</v>
      </c>
      <c r="AK57" s="201">
        <v>0</v>
      </c>
      <c r="AL57" s="201">
        <v>0</v>
      </c>
      <c r="AM57" s="185">
        <v>0</v>
      </c>
      <c r="AN57" s="201">
        <v>0</v>
      </c>
      <c r="AO57" s="201">
        <v>0</v>
      </c>
      <c r="AP57" s="201">
        <v>0</v>
      </c>
      <c r="AQ57" s="201">
        <v>0</v>
      </c>
      <c r="AR57" s="185">
        <v>0</v>
      </c>
      <c r="AS57" s="201">
        <v>0</v>
      </c>
      <c r="AT57" s="201">
        <v>0</v>
      </c>
      <c r="AU57" s="201">
        <v>0</v>
      </c>
      <c r="AV57" s="201">
        <v>0</v>
      </c>
      <c r="AW57" s="185">
        <v>0</v>
      </c>
      <c r="AX57" s="201">
        <v>0</v>
      </c>
      <c r="AY57" s="201">
        <v>0</v>
      </c>
      <c r="AZ57" s="201">
        <v>0</v>
      </c>
      <c r="BA57" s="201">
        <v>0</v>
      </c>
      <c r="BB57" s="185">
        <v>0</v>
      </c>
      <c r="BC57" s="201">
        <v>0</v>
      </c>
      <c r="BD57" s="201">
        <v>0</v>
      </c>
      <c r="BE57" s="201">
        <v>0</v>
      </c>
      <c r="BF57" s="201">
        <v>0</v>
      </c>
      <c r="BG57" s="185">
        <v>0</v>
      </c>
      <c r="BH57" s="201">
        <v>0</v>
      </c>
      <c r="BI57" s="201">
        <v>0</v>
      </c>
      <c r="BJ57" s="201">
        <v>0</v>
      </c>
      <c r="BK57" s="201">
        <v>0</v>
      </c>
      <c r="BL57" s="185">
        <v>0</v>
      </c>
      <c r="BM57" s="201">
        <v>0</v>
      </c>
      <c r="BN57" s="201">
        <v>0</v>
      </c>
      <c r="BO57" s="201">
        <v>0</v>
      </c>
      <c r="BP57" s="201">
        <v>0</v>
      </c>
      <c r="BQ57" s="185">
        <v>0</v>
      </c>
      <c r="BR57" s="201">
        <v>0</v>
      </c>
      <c r="BS57" s="201">
        <v>0</v>
      </c>
      <c r="BT57" s="201">
        <v>0</v>
      </c>
      <c r="BU57" s="201">
        <v>0</v>
      </c>
      <c r="BV57" s="271">
        <v>0</v>
      </c>
      <c r="BW57" s="147"/>
      <c r="BX57" s="321">
        <v>0</v>
      </c>
      <c r="BZ57" s="327"/>
      <c r="CA57" s="327"/>
      <c r="CB57" s="327"/>
      <c r="CC57" s="327"/>
      <c r="CD57" s="327"/>
      <c r="CE57" s="319"/>
      <c r="CF57" s="319"/>
      <c r="CG57" s="319"/>
      <c r="CH57" s="147"/>
      <c r="CI57" s="319"/>
    </row>
    <row r="58" spans="1:87" ht="12.75" customHeight="1" x14ac:dyDescent="0.25">
      <c r="A58" s="309" t="s">
        <v>264</v>
      </c>
      <c r="B58" s="371"/>
      <c r="D58" s="366" t="s">
        <v>96</v>
      </c>
      <c r="E58" s="312">
        <v>0</v>
      </c>
      <c r="F58" s="313">
        <v>0</v>
      </c>
      <c r="G58" s="313">
        <v>0</v>
      </c>
      <c r="H58" s="313">
        <v>56116</v>
      </c>
      <c r="I58" s="185">
        <v>56116</v>
      </c>
      <c r="J58" s="372">
        <v>0</v>
      </c>
      <c r="K58" s="201">
        <v>0</v>
      </c>
      <c r="L58" s="201">
        <v>0</v>
      </c>
      <c r="M58" s="201">
        <v>183362</v>
      </c>
      <c r="N58" s="271">
        <v>183362</v>
      </c>
      <c r="O58" s="201">
        <v>0</v>
      </c>
      <c r="P58" s="201">
        <v>0</v>
      </c>
      <c r="Q58" s="201">
        <v>0</v>
      </c>
      <c r="R58" s="201">
        <v>60398</v>
      </c>
      <c r="S58" s="185">
        <v>60398</v>
      </c>
      <c r="T58" s="201">
        <v>0</v>
      </c>
      <c r="U58" s="201">
        <v>0</v>
      </c>
      <c r="V58" s="201">
        <v>0</v>
      </c>
      <c r="W58" s="201">
        <v>19201</v>
      </c>
      <c r="X58" s="185">
        <v>19201</v>
      </c>
      <c r="Y58" s="201">
        <v>0</v>
      </c>
      <c r="Z58" s="201">
        <v>0</v>
      </c>
      <c r="AA58" s="201">
        <v>0</v>
      </c>
      <c r="AB58" s="201">
        <v>9</v>
      </c>
      <c r="AC58" s="185">
        <v>9</v>
      </c>
      <c r="AD58" s="201">
        <v>0</v>
      </c>
      <c r="AE58" s="201">
        <v>0</v>
      </c>
      <c r="AF58" s="201">
        <v>0</v>
      </c>
      <c r="AG58" s="385">
        <v>0</v>
      </c>
      <c r="AH58" s="185">
        <v>0</v>
      </c>
      <c r="AI58" s="201">
        <v>0</v>
      </c>
      <c r="AJ58" s="201">
        <v>0</v>
      </c>
      <c r="AK58" s="201">
        <v>0</v>
      </c>
      <c r="AL58" s="201">
        <v>0</v>
      </c>
      <c r="AM58" s="185">
        <v>0</v>
      </c>
      <c r="AN58" s="201">
        <v>0</v>
      </c>
      <c r="AO58" s="201">
        <v>0</v>
      </c>
      <c r="AP58" s="201">
        <v>0</v>
      </c>
      <c r="AQ58" s="201">
        <v>0</v>
      </c>
      <c r="AR58" s="185">
        <v>0</v>
      </c>
      <c r="AS58" s="201">
        <v>0</v>
      </c>
      <c r="AT58" s="201">
        <v>0</v>
      </c>
      <c r="AU58" s="201">
        <v>0</v>
      </c>
      <c r="AV58" s="385">
        <v>0</v>
      </c>
      <c r="AW58" s="185">
        <v>0</v>
      </c>
      <c r="AX58" s="201">
        <v>0</v>
      </c>
      <c r="AY58" s="201">
        <v>0</v>
      </c>
      <c r="AZ58" s="201">
        <v>0</v>
      </c>
      <c r="BA58" s="201">
        <v>0</v>
      </c>
      <c r="BB58" s="185">
        <v>0</v>
      </c>
      <c r="BC58" s="201">
        <v>0</v>
      </c>
      <c r="BD58" s="201">
        <v>0</v>
      </c>
      <c r="BE58" s="201">
        <v>0</v>
      </c>
      <c r="BF58" s="201">
        <v>0</v>
      </c>
      <c r="BG58" s="185">
        <v>0</v>
      </c>
      <c r="BH58" s="201">
        <v>0</v>
      </c>
      <c r="BI58" s="201">
        <v>0</v>
      </c>
      <c r="BJ58" s="201">
        <v>0</v>
      </c>
      <c r="BK58" s="201">
        <v>0</v>
      </c>
      <c r="BL58" s="185">
        <v>0</v>
      </c>
      <c r="BM58" s="201">
        <v>0</v>
      </c>
      <c r="BN58" s="201">
        <v>0</v>
      </c>
      <c r="BO58" s="201">
        <v>0</v>
      </c>
      <c r="BP58" s="201">
        <v>0</v>
      </c>
      <c r="BQ58" s="185">
        <v>0</v>
      </c>
      <c r="BR58" s="201">
        <v>0</v>
      </c>
      <c r="BS58" s="201">
        <v>0</v>
      </c>
      <c r="BT58" s="201">
        <v>0</v>
      </c>
      <c r="BU58" s="201">
        <v>262970</v>
      </c>
      <c r="BV58" s="271">
        <v>262970</v>
      </c>
      <c r="BW58" s="147"/>
      <c r="BX58" s="321">
        <v>468.61857580725638</v>
      </c>
      <c r="BZ58" s="318"/>
      <c r="CA58" s="318"/>
      <c r="CB58" s="318"/>
      <c r="CC58" s="318"/>
      <c r="CD58" s="318"/>
      <c r="CE58" s="319"/>
      <c r="CF58" s="316"/>
      <c r="CG58" s="319"/>
      <c r="CH58" s="147"/>
      <c r="CI58" s="319"/>
    </row>
    <row r="59" spans="1:87" ht="13.5" x14ac:dyDescent="0.25">
      <c r="A59" s="324" t="s">
        <v>265</v>
      </c>
      <c r="B59" s="383"/>
      <c r="D59" s="386"/>
      <c r="E59" s="312">
        <v>0</v>
      </c>
      <c r="F59" s="313">
        <v>72582</v>
      </c>
      <c r="G59" s="313">
        <v>0</v>
      </c>
      <c r="H59" s="313">
        <v>0</v>
      </c>
      <c r="I59" s="185">
        <v>72582</v>
      </c>
      <c r="J59" s="372">
        <v>0</v>
      </c>
      <c r="K59" s="201">
        <v>0</v>
      </c>
      <c r="L59" s="201">
        <v>0</v>
      </c>
      <c r="M59" s="201">
        <v>0</v>
      </c>
      <c r="N59" s="271">
        <v>0</v>
      </c>
      <c r="O59" s="201">
        <v>0</v>
      </c>
      <c r="P59" s="201">
        <v>0</v>
      </c>
      <c r="Q59" s="201">
        <v>0</v>
      </c>
      <c r="R59" s="201">
        <v>0</v>
      </c>
      <c r="S59" s="185">
        <v>0</v>
      </c>
      <c r="T59" s="201">
        <v>0</v>
      </c>
      <c r="U59" s="201">
        <v>42582</v>
      </c>
      <c r="V59" s="201">
        <v>0</v>
      </c>
      <c r="W59" s="201">
        <v>0</v>
      </c>
      <c r="X59" s="185">
        <v>42582</v>
      </c>
      <c r="Y59" s="201">
        <v>0</v>
      </c>
      <c r="Z59" s="201">
        <v>30000</v>
      </c>
      <c r="AA59" s="201">
        <v>0</v>
      </c>
      <c r="AB59" s="201">
        <v>0</v>
      </c>
      <c r="AC59" s="185">
        <v>30000</v>
      </c>
      <c r="AD59" s="201">
        <v>0</v>
      </c>
      <c r="AE59" s="201">
        <v>0</v>
      </c>
      <c r="AF59" s="201">
        <v>0</v>
      </c>
      <c r="AG59" s="201">
        <v>0</v>
      </c>
      <c r="AH59" s="185">
        <v>0</v>
      </c>
      <c r="AI59" s="201">
        <v>0</v>
      </c>
      <c r="AJ59" s="201">
        <v>0</v>
      </c>
      <c r="AK59" s="201">
        <v>0</v>
      </c>
      <c r="AL59" s="201">
        <v>0</v>
      </c>
      <c r="AM59" s="185">
        <v>0</v>
      </c>
      <c r="AN59" s="201">
        <v>0</v>
      </c>
      <c r="AO59" s="201">
        <v>0</v>
      </c>
      <c r="AP59" s="201">
        <v>0</v>
      </c>
      <c r="AQ59" s="201">
        <v>0</v>
      </c>
      <c r="AR59" s="185">
        <v>0</v>
      </c>
      <c r="AS59" s="201">
        <v>0</v>
      </c>
      <c r="AT59" s="201">
        <v>0</v>
      </c>
      <c r="AU59" s="201">
        <v>0</v>
      </c>
      <c r="AV59" s="201">
        <v>0</v>
      </c>
      <c r="AW59" s="185">
        <v>0</v>
      </c>
      <c r="AX59" s="201">
        <v>0</v>
      </c>
      <c r="AY59" s="201">
        <v>0</v>
      </c>
      <c r="AZ59" s="201">
        <v>0</v>
      </c>
      <c r="BA59" s="201">
        <v>0</v>
      </c>
      <c r="BB59" s="185">
        <v>0</v>
      </c>
      <c r="BC59" s="201">
        <v>0</v>
      </c>
      <c r="BD59" s="201">
        <v>0</v>
      </c>
      <c r="BE59" s="201">
        <v>0</v>
      </c>
      <c r="BF59" s="201">
        <v>0</v>
      </c>
      <c r="BG59" s="185">
        <v>0</v>
      </c>
      <c r="BH59" s="201">
        <v>0</v>
      </c>
      <c r="BI59" s="201">
        <v>0</v>
      </c>
      <c r="BJ59" s="201">
        <v>0</v>
      </c>
      <c r="BK59" s="201">
        <v>0</v>
      </c>
      <c r="BL59" s="185">
        <v>0</v>
      </c>
      <c r="BM59" s="201">
        <v>0</v>
      </c>
      <c r="BN59" s="201">
        <v>0</v>
      </c>
      <c r="BO59" s="201">
        <v>0</v>
      </c>
      <c r="BP59" s="201">
        <v>0</v>
      </c>
      <c r="BQ59" s="185">
        <v>0</v>
      </c>
      <c r="BR59" s="201">
        <v>0</v>
      </c>
      <c r="BS59" s="201">
        <v>72582</v>
      </c>
      <c r="BT59" s="201">
        <v>0</v>
      </c>
      <c r="BU59" s="201">
        <v>0</v>
      </c>
      <c r="BV59" s="271">
        <v>72582</v>
      </c>
      <c r="BW59" s="147"/>
      <c r="BX59" s="321">
        <v>100</v>
      </c>
      <c r="BZ59" s="327"/>
      <c r="CA59" s="327"/>
      <c r="CB59" s="327"/>
      <c r="CC59" s="327"/>
      <c r="CD59" s="327"/>
      <c r="CE59" s="319"/>
      <c r="CF59" s="319"/>
      <c r="CG59" s="319"/>
      <c r="CH59" s="147"/>
      <c r="CI59" s="319"/>
    </row>
    <row r="60" spans="1:87" ht="13.5" x14ac:dyDescent="0.25">
      <c r="A60" s="89" t="s">
        <v>266</v>
      </c>
      <c r="B60" s="383"/>
      <c r="D60" s="386"/>
      <c r="E60" s="312">
        <v>0</v>
      </c>
      <c r="F60" s="313">
        <v>0</v>
      </c>
      <c r="G60" s="313">
        <v>0</v>
      </c>
      <c r="H60" s="313">
        <v>0</v>
      </c>
      <c r="I60" s="185">
        <v>0</v>
      </c>
      <c r="J60" s="372">
        <v>0</v>
      </c>
      <c r="K60" s="201">
        <v>0</v>
      </c>
      <c r="L60" s="201">
        <v>0</v>
      </c>
      <c r="M60" s="201">
        <v>0</v>
      </c>
      <c r="N60" s="271">
        <v>0</v>
      </c>
      <c r="O60" s="201">
        <v>0</v>
      </c>
      <c r="P60" s="201">
        <v>0</v>
      </c>
      <c r="Q60" s="201">
        <v>0</v>
      </c>
      <c r="R60" s="201">
        <v>0</v>
      </c>
      <c r="S60" s="185">
        <v>0</v>
      </c>
      <c r="T60" s="201">
        <v>0</v>
      </c>
      <c r="U60" s="201">
        <v>0</v>
      </c>
      <c r="V60" s="201">
        <v>0</v>
      </c>
      <c r="W60" s="201">
        <v>0</v>
      </c>
      <c r="X60" s="185">
        <v>0</v>
      </c>
      <c r="Y60" s="201">
        <v>0</v>
      </c>
      <c r="Z60" s="201">
        <v>0</v>
      </c>
      <c r="AA60" s="201">
        <v>0</v>
      </c>
      <c r="AB60" s="201">
        <v>5192</v>
      </c>
      <c r="AC60" s="185">
        <v>5192</v>
      </c>
      <c r="AD60" s="201"/>
      <c r="AE60" s="201"/>
      <c r="AF60" s="201"/>
      <c r="AG60" s="201"/>
      <c r="AH60" s="185"/>
      <c r="AI60" s="201"/>
      <c r="AJ60" s="201"/>
      <c r="AK60" s="201"/>
      <c r="AL60" s="201"/>
      <c r="AM60" s="185"/>
      <c r="AN60" s="201"/>
      <c r="AO60" s="201"/>
      <c r="AP60" s="201"/>
      <c r="AQ60" s="201"/>
      <c r="AR60" s="185"/>
      <c r="AS60" s="201"/>
      <c r="AT60" s="201"/>
      <c r="AU60" s="201"/>
      <c r="AV60" s="201"/>
      <c r="AW60" s="185"/>
      <c r="AX60" s="201"/>
      <c r="AY60" s="201"/>
      <c r="AZ60" s="201"/>
      <c r="BA60" s="201"/>
      <c r="BB60" s="185"/>
      <c r="BC60" s="201"/>
      <c r="BD60" s="201"/>
      <c r="BE60" s="201"/>
      <c r="BF60" s="201"/>
      <c r="BG60" s="185"/>
      <c r="BH60" s="201"/>
      <c r="BI60" s="201"/>
      <c r="BJ60" s="201"/>
      <c r="BK60" s="201"/>
      <c r="BL60" s="185"/>
      <c r="BM60" s="201"/>
      <c r="BN60" s="201"/>
      <c r="BO60" s="201"/>
      <c r="BP60" s="201"/>
      <c r="BQ60" s="185"/>
      <c r="BR60" s="201">
        <v>0</v>
      </c>
      <c r="BS60" s="201">
        <v>0</v>
      </c>
      <c r="BT60" s="201">
        <v>0</v>
      </c>
      <c r="BU60" s="201">
        <v>5192</v>
      </c>
      <c r="BV60" s="271">
        <v>5192</v>
      </c>
      <c r="BW60" s="147"/>
      <c r="BX60" s="321" t="e">
        <v>#DIV/0!</v>
      </c>
      <c r="BZ60" s="327"/>
      <c r="CA60" s="327"/>
      <c r="CB60" s="327"/>
      <c r="CC60" s="327"/>
      <c r="CD60" s="327"/>
      <c r="CE60" s="319"/>
      <c r="CF60" s="319"/>
      <c r="CG60" s="319"/>
      <c r="CH60" s="147"/>
      <c r="CI60" s="319"/>
    </row>
    <row r="61" spans="1:87" s="74" customFormat="1" ht="13.5" x14ac:dyDescent="0.25">
      <c r="A61" s="387"/>
      <c r="B61" s="388" t="s">
        <v>267</v>
      </c>
      <c r="D61" s="386"/>
      <c r="E61" s="375">
        <v>0</v>
      </c>
      <c r="F61" s="376">
        <v>0</v>
      </c>
      <c r="G61" s="376">
        <v>0</v>
      </c>
      <c r="H61" s="376">
        <v>0</v>
      </c>
      <c r="I61" s="204">
        <v>0</v>
      </c>
      <c r="J61" s="377">
        <v>0</v>
      </c>
      <c r="K61" s="209">
        <v>0</v>
      </c>
      <c r="L61" s="209">
        <v>0</v>
      </c>
      <c r="M61" s="209">
        <v>0</v>
      </c>
      <c r="N61" s="378">
        <v>0</v>
      </c>
      <c r="O61" s="209">
        <v>0</v>
      </c>
      <c r="P61" s="209">
        <v>0</v>
      </c>
      <c r="Q61" s="209">
        <v>0</v>
      </c>
      <c r="R61" s="209">
        <v>0</v>
      </c>
      <c r="S61" s="204">
        <v>0</v>
      </c>
      <c r="T61" s="209">
        <v>0</v>
      </c>
      <c r="U61" s="209">
        <v>0</v>
      </c>
      <c r="V61" s="209">
        <v>0</v>
      </c>
      <c r="W61" s="209">
        <v>0</v>
      </c>
      <c r="X61" s="204">
        <v>0</v>
      </c>
      <c r="Y61" s="209">
        <v>0</v>
      </c>
      <c r="Z61" s="209">
        <v>0</v>
      </c>
      <c r="AA61" s="209">
        <v>0</v>
      </c>
      <c r="AB61" s="209">
        <v>5192</v>
      </c>
      <c r="AC61" s="204">
        <v>5192</v>
      </c>
      <c r="AD61" s="209"/>
      <c r="AE61" s="209"/>
      <c r="AF61" s="209"/>
      <c r="AG61" s="209"/>
      <c r="AH61" s="204"/>
      <c r="AI61" s="209"/>
      <c r="AJ61" s="209"/>
      <c r="AK61" s="209"/>
      <c r="AL61" s="209"/>
      <c r="AM61" s="204"/>
      <c r="AN61" s="209"/>
      <c r="AO61" s="209"/>
      <c r="AP61" s="209"/>
      <c r="AQ61" s="209"/>
      <c r="AR61" s="204"/>
      <c r="AS61" s="209"/>
      <c r="AT61" s="209"/>
      <c r="AU61" s="209"/>
      <c r="AV61" s="209"/>
      <c r="AW61" s="204"/>
      <c r="AX61" s="209"/>
      <c r="AY61" s="209"/>
      <c r="AZ61" s="209"/>
      <c r="BA61" s="209"/>
      <c r="BB61" s="204"/>
      <c r="BC61" s="209"/>
      <c r="BD61" s="209"/>
      <c r="BE61" s="209"/>
      <c r="BF61" s="209"/>
      <c r="BG61" s="204"/>
      <c r="BH61" s="209"/>
      <c r="BI61" s="209"/>
      <c r="BJ61" s="209"/>
      <c r="BK61" s="209"/>
      <c r="BL61" s="204"/>
      <c r="BM61" s="209"/>
      <c r="BN61" s="209"/>
      <c r="BO61" s="209"/>
      <c r="BP61" s="209"/>
      <c r="BQ61" s="204"/>
      <c r="BR61" s="209">
        <v>0</v>
      </c>
      <c r="BS61" s="209">
        <v>0</v>
      </c>
      <c r="BT61" s="209">
        <v>0</v>
      </c>
      <c r="BU61" s="209">
        <v>5192</v>
      </c>
      <c r="BV61" s="378">
        <v>5192</v>
      </c>
      <c r="BW61" s="168"/>
      <c r="BX61" s="321" t="e">
        <v>#DIV/0!</v>
      </c>
      <c r="BZ61" s="389"/>
      <c r="CA61" s="389"/>
      <c r="CB61" s="389"/>
      <c r="CC61" s="389"/>
      <c r="CD61" s="389"/>
      <c r="CE61" s="382"/>
      <c r="CF61" s="382"/>
      <c r="CG61" s="382"/>
      <c r="CH61" s="168"/>
      <c r="CI61" s="382"/>
    </row>
    <row r="62" spans="1:87" ht="13.5" x14ac:dyDescent="0.25">
      <c r="A62" s="324" t="s">
        <v>268</v>
      </c>
      <c r="B62" s="383"/>
      <c r="C62" s="383"/>
      <c r="D62" s="384"/>
      <c r="E62" s="312">
        <v>0</v>
      </c>
      <c r="F62" s="313">
        <v>20619315</v>
      </c>
      <c r="G62" s="313">
        <v>0</v>
      </c>
      <c r="H62" s="313">
        <v>0</v>
      </c>
      <c r="I62" s="185">
        <v>20619315</v>
      </c>
      <c r="J62" s="372">
        <v>0</v>
      </c>
      <c r="K62" s="201">
        <v>1894466</v>
      </c>
      <c r="L62" s="201">
        <v>0</v>
      </c>
      <c r="M62" s="201">
        <v>0</v>
      </c>
      <c r="N62" s="271">
        <v>1894466</v>
      </c>
      <c r="O62" s="201">
        <v>0</v>
      </c>
      <c r="P62" s="201">
        <v>1656276</v>
      </c>
      <c r="Q62" s="201">
        <v>0</v>
      </c>
      <c r="R62" s="201">
        <v>0</v>
      </c>
      <c r="S62" s="185">
        <v>1656276</v>
      </c>
      <c r="T62" s="201">
        <v>0</v>
      </c>
      <c r="U62" s="201">
        <v>340</v>
      </c>
      <c r="V62" s="201">
        <v>0</v>
      </c>
      <c r="W62" s="201">
        <v>0</v>
      </c>
      <c r="X62" s="185">
        <v>340</v>
      </c>
      <c r="Y62" s="201">
        <v>0</v>
      </c>
      <c r="Z62" s="201">
        <v>1612402</v>
      </c>
      <c r="AA62" s="201">
        <v>0</v>
      </c>
      <c r="AB62" s="201">
        <v>0</v>
      </c>
      <c r="AC62" s="185">
        <v>1612402</v>
      </c>
      <c r="AD62" s="201">
        <v>0</v>
      </c>
      <c r="AE62" s="201">
        <v>0</v>
      </c>
      <c r="AF62" s="201">
        <v>0</v>
      </c>
      <c r="AG62" s="201">
        <v>0</v>
      </c>
      <c r="AH62" s="185">
        <v>0</v>
      </c>
      <c r="AI62" s="201">
        <v>0</v>
      </c>
      <c r="AJ62" s="201">
        <v>0</v>
      </c>
      <c r="AK62" s="201">
        <v>0</v>
      </c>
      <c r="AL62" s="201">
        <v>0</v>
      </c>
      <c r="AM62" s="185">
        <v>0</v>
      </c>
      <c r="AN62" s="201">
        <v>0</v>
      </c>
      <c r="AO62" s="201">
        <v>0</v>
      </c>
      <c r="AP62" s="201">
        <v>0</v>
      </c>
      <c r="AQ62" s="201">
        <v>0</v>
      </c>
      <c r="AR62" s="185">
        <v>0</v>
      </c>
      <c r="AS62" s="201">
        <v>0</v>
      </c>
      <c r="AT62" s="201">
        <v>0</v>
      </c>
      <c r="AU62" s="201">
        <v>0</v>
      </c>
      <c r="AV62" s="201">
        <v>0</v>
      </c>
      <c r="AW62" s="185">
        <v>0</v>
      </c>
      <c r="AX62" s="201">
        <v>0</v>
      </c>
      <c r="AY62" s="201">
        <v>0</v>
      </c>
      <c r="AZ62" s="201">
        <v>0</v>
      </c>
      <c r="BA62" s="201">
        <v>0</v>
      </c>
      <c r="BB62" s="185">
        <v>0</v>
      </c>
      <c r="BC62" s="201">
        <v>0</v>
      </c>
      <c r="BD62" s="201">
        <v>0</v>
      </c>
      <c r="BE62" s="201">
        <v>0</v>
      </c>
      <c r="BF62" s="201">
        <v>0</v>
      </c>
      <c r="BG62" s="185">
        <v>0</v>
      </c>
      <c r="BH62" s="201">
        <v>0</v>
      </c>
      <c r="BI62" s="201">
        <v>0</v>
      </c>
      <c r="BJ62" s="201">
        <v>0</v>
      </c>
      <c r="BK62" s="201">
        <v>0</v>
      </c>
      <c r="BL62" s="185">
        <v>0</v>
      </c>
      <c r="BM62" s="201">
        <v>0</v>
      </c>
      <c r="BN62" s="201">
        <v>0</v>
      </c>
      <c r="BO62" s="201">
        <v>0</v>
      </c>
      <c r="BP62" s="201">
        <v>0</v>
      </c>
      <c r="BQ62" s="185">
        <v>0</v>
      </c>
      <c r="BR62" s="201">
        <v>0</v>
      </c>
      <c r="BS62" s="201">
        <v>5163484</v>
      </c>
      <c r="BT62" s="201">
        <v>0</v>
      </c>
      <c r="BU62" s="201">
        <v>0</v>
      </c>
      <c r="BV62" s="271">
        <v>5163484</v>
      </c>
      <c r="BW62" s="147"/>
      <c r="BX62" s="321">
        <v>25.04197641871226</v>
      </c>
      <c r="BZ62" s="327"/>
      <c r="CA62" s="327"/>
      <c r="CB62" s="327"/>
      <c r="CC62" s="327"/>
      <c r="CD62" s="327"/>
      <c r="CE62" s="319"/>
      <c r="CF62" s="319"/>
      <c r="CG62" s="319"/>
      <c r="CH62" s="147"/>
      <c r="CI62" s="319"/>
    </row>
    <row r="63" spans="1:87" ht="13.5" x14ac:dyDescent="0.25">
      <c r="A63" s="309" t="s">
        <v>269</v>
      </c>
      <c r="B63" s="371"/>
      <c r="D63" s="368"/>
      <c r="E63" s="312">
        <v>2343063</v>
      </c>
      <c r="F63" s="313">
        <v>55443</v>
      </c>
      <c r="G63" s="313">
        <v>0</v>
      </c>
      <c r="H63" s="313">
        <v>0</v>
      </c>
      <c r="I63" s="185">
        <v>2398506</v>
      </c>
      <c r="J63" s="372">
        <v>180659</v>
      </c>
      <c r="K63" s="201">
        <v>2642</v>
      </c>
      <c r="L63" s="201">
        <v>0</v>
      </c>
      <c r="M63" s="201">
        <v>0</v>
      </c>
      <c r="N63" s="271">
        <v>183301</v>
      </c>
      <c r="O63" s="201">
        <v>181983</v>
      </c>
      <c r="P63" s="201">
        <v>3438</v>
      </c>
      <c r="Q63" s="201">
        <v>0</v>
      </c>
      <c r="R63" s="201">
        <v>0</v>
      </c>
      <c r="S63" s="185">
        <v>185421</v>
      </c>
      <c r="T63" s="201">
        <v>178898</v>
      </c>
      <c r="U63" s="201">
        <v>3764</v>
      </c>
      <c r="V63" s="201">
        <v>0</v>
      </c>
      <c r="W63" s="201">
        <v>0</v>
      </c>
      <c r="X63" s="185">
        <v>182662</v>
      </c>
      <c r="Y63" s="201">
        <v>247999</v>
      </c>
      <c r="Z63" s="315">
        <v>4247</v>
      </c>
      <c r="AA63" s="201">
        <v>0</v>
      </c>
      <c r="AB63" s="201">
        <v>0</v>
      </c>
      <c r="AC63" s="185">
        <v>252246</v>
      </c>
      <c r="AD63" s="201">
        <v>0</v>
      </c>
      <c r="AE63" s="201">
        <v>0</v>
      </c>
      <c r="AF63" s="201">
        <v>0</v>
      </c>
      <c r="AG63" s="201">
        <v>0</v>
      </c>
      <c r="AH63" s="185">
        <v>0</v>
      </c>
      <c r="AI63" s="201">
        <v>0</v>
      </c>
      <c r="AJ63" s="201">
        <v>0</v>
      </c>
      <c r="AK63" s="201">
        <v>0</v>
      </c>
      <c r="AL63" s="201">
        <v>0</v>
      </c>
      <c r="AM63" s="185">
        <v>0</v>
      </c>
      <c r="AN63" s="201">
        <v>0</v>
      </c>
      <c r="AO63" s="201">
        <v>0</v>
      </c>
      <c r="AP63" s="201">
        <v>0</v>
      </c>
      <c r="AQ63" s="201">
        <v>0</v>
      </c>
      <c r="AR63" s="185">
        <v>0</v>
      </c>
      <c r="AS63" s="201">
        <v>0</v>
      </c>
      <c r="AT63" s="201">
        <v>0</v>
      </c>
      <c r="AU63" s="201">
        <v>0</v>
      </c>
      <c r="AV63" s="201">
        <v>0</v>
      </c>
      <c r="AW63" s="185">
        <v>0</v>
      </c>
      <c r="AX63" s="201">
        <v>0</v>
      </c>
      <c r="AY63" s="201">
        <v>0</v>
      </c>
      <c r="AZ63" s="201">
        <v>0</v>
      </c>
      <c r="BA63" s="201">
        <v>0</v>
      </c>
      <c r="BB63" s="185">
        <v>0</v>
      </c>
      <c r="BC63" s="201">
        <v>0</v>
      </c>
      <c r="BD63" s="201">
        <v>0</v>
      </c>
      <c r="BE63" s="201">
        <v>0</v>
      </c>
      <c r="BF63" s="201">
        <v>0</v>
      </c>
      <c r="BG63" s="185">
        <v>0</v>
      </c>
      <c r="BH63" s="201">
        <v>0</v>
      </c>
      <c r="BI63" s="201">
        <v>0</v>
      </c>
      <c r="BJ63" s="201">
        <v>0</v>
      </c>
      <c r="BK63" s="201">
        <v>0</v>
      </c>
      <c r="BL63" s="185">
        <v>0</v>
      </c>
      <c r="BM63" s="201">
        <v>0</v>
      </c>
      <c r="BN63" s="201">
        <v>0</v>
      </c>
      <c r="BO63" s="201">
        <v>0</v>
      </c>
      <c r="BP63" s="201">
        <v>0</v>
      </c>
      <c r="BQ63" s="185">
        <v>0</v>
      </c>
      <c r="BR63" s="201">
        <v>789539</v>
      </c>
      <c r="BS63" s="201">
        <v>14091</v>
      </c>
      <c r="BT63" s="201">
        <v>0</v>
      </c>
      <c r="BU63" s="201">
        <v>0</v>
      </c>
      <c r="BV63" s="271">
        <v>803630</v>
      </c>
      <c r="BW63" s="147"/>
      <c r="BX63" s="321">
        <v>33.505440470025924</v>
      </c>
      <c r="BZ63" s="318"/>
      <c r="CA63" s="318"/>
      <c r="CB63" s="318"/>
      <c r="CC63" s="318"/>
      <c r="CD63" s="318"/>
      <c r="CE63" s="319"/>
      <c r="CF63" s="319"/>
      <c r="CG63" s="319"/>
      <c r="CH63" s="147"/>
      <c r="CI63" s="319"/>
    </row>
    <row r="64" spans="1:87" ht="13.5" x14ac:dyDescent="0.25">
      <c r="A64" s="324" t="s">
        <v>270</v>
      </c>
      <c r="B64" s="383"/>
      <c r="D64" s="368"/>
      <c r="E64" s="312">
        <v>988235</v>
      </c>
      <c r="F64" s="313">
        <v>134353</v>
      </c>
      <c r="G64" s="313">
        <v>0</v>
      </c>
      <c r="H64" s="313">
        <v>0</v>
      </c>
      <c r="I64" s="185">
        <v>1122588</v>
      </c>
      <c r="J64" s="372">
        <v>82065</v>
      </c>
      <c r="K64" s="201">
        <v>1660</v>
      </c>
      <c r="L64" s="201">
        <v>0</v>
      </c>
      <c r="M64" s="201">
        <v>0</v>
      </c>
      <c r="N64" s="271">
        <v>83725</v>
      </c>
      <c r="O64" s="201">
        <v>86976</v>
      </c>
      <c r="P64" s="201">
        <v>2017</v>
      </c>
      <c r="Q64" s="201">
        <v>0</v>
      </c>
      <c r="R64" s="201">
        <v>0</v>
      </c>
      <c r="S64" s="185">
        <v>88993</v>
      </c>
      <c r="T64" s="201">
        <v>84087</v>
      </c>
      <c r="U64" s="201">
        <v>4091</v>
      </c>
      <c r="V64" s="201">
        <v>0</v>
      </c>
      <c r="W64" s="201">
        <v>0</v>
      </c>
      <c r="X64" s="185">
        <v>88178</v>
      </c>
      <c r="Y64" s="201">
        <v>111910</v>
      </c>
      <c r="Z64" s="315">
        <v>5101</v>
      </c>
      <c r="AA64" s="201">
        <v>0</v>
      </c>
      <c r="AB64" s="201">
        <v>0</v>
      </c>
      <c r="AC64" s="185">
        <v>117011</v>
      </c>
      <c r="AD64" s="201">
        <v>0</v>
      </c>
      <c r="AE64" s="201">
        <v>0</v>
      </c>
      <c r="AF64" s="201">
        <v>0</v>
      </c>
      <c r="AG64" s="201">
        <v>0</v>
      </c>
      <c r="AH64" s="185">
        <v>0</v>
      </c>
      <c r="AI64" s="201">
        <v>0</v>
      </c>
      <c r="AJ64" s="201">
        <v>0</v>
      </c>
      <c r="AK64" s="201">
        <v>0</v>
      </c>
      <c r="AL64" s="201">
        <v>0</v>
      </c>
      <c r="AM64" s="185">
        <v>0</v>
      </c>
      <c r="AN64" s="201">
        <v>0</v>
      </c>
      <c r="AO64" s="201">
        <v>0</v>
      </c>
      <c r="AP64" s="201">
        <v>0</v>
      </c>
      <c r="AQ64" s="201">
        <v>0</v>
      </c>
      <c r="AR64" s="185">
        <v>0</v>
      </c>
      <c r="AS64" s="201">
        <v>0</v>
      </c>
      <c r="AT64" s="201">
        <v>0</v>
      </c>
      <c r="AU64" s="201">
        <v>0</v>
      </c>
      <c r="AV64" s="201">
        <v>0</v>
      </c>
      <c r="AW64" s="185">
        <v>0</v>
      </c>
      <c r="AX64" s="201">
        <v>0</v>
      </c>
      <c r="AY64" s="201">
        <v>0</v>
      </c>
      <c r="AZ64" s="201">
        <v>0</v>
      </c>
      <c r="BA64" s="201">
        <v>0</v>
      </c>
      <c r="BB64" s="185">
        <v>0</v>
      </c>
      <c r="BC64" s="201">
        <v>0</v>
      </c>
      <c r="BD64" s="201">
        <v>0</v>
      </c>
      <c r="BE64" s="201">
        <v>0</v>
      </c>
      <c r="BF64" s="201">
        <v>0</v>
      </c>
      <c r="BG64" s="185">
        <v>0</v>
      </c>
      <c r="BH64" s="201">
        <v>0</v>
      </c>
      <c r="BI64" s="201">
        <v>0</v>
      </c>
      <c r="BJ64" s="201">
        <v>0</v>
      </c>
      <c r="BK64" s="201">
        <v>0</v>
      </c>
      <c r="BL64" s="185">
        <v>0</v>
      </c>
      <c r="BM64" s="201">
        <v>0</v>
      </c>
      <c r="BN64" s="201">
        <v>0</v>
      </c>
      <c r="BO64" s="201">
        <v>0</v>
      </c>
      <c r="BP64" s="201">
        <v>0</v>
      </c>
      <c r="BQ64" s="185">
        <v>0</v>
      </c>
      <c r="BR64" s="201">
        <v>365038</v>
      </c>
      <c r="BS64" s="201">
        <v>12869</v>
      </c>
      <c r="BT64" s="201">
        <v>0</v>
      </c>
      <c r="BU64" s="201">
        <v>0</v>
      </c>
      <c r="BV64" s="271">
        <v>377907</v>
      </c>
      <c r="BW64" s="147"/>
      <c r="BX64" s="321">
        <v>33.663908753701271</v>
      </c>
      <c r="BZ64" s="318"/>
      <c r="CA64" s="318"/>
      <c r="CB64" s="318"/>
      <c r="CC64" s="318"/>
      <c r="CD64" s="318"/>
      <c r="CE64" s="319"/>
      <c r="CF64" s="319"/>
      <c r="CG64" s="319"/>
      <c r="CH64" s="147"/>
      <c r="CI64" s="319"/>
    </row>
    <row r="65" spans="1:112" ht="13.5" x14ac:dyDescent="0.25">
      <c r="A65" s="347" t="s">
        <v>271</v>
      </c>
      <c r="B65" s="310"/>
      <c r="D65" s="368"/>
      <c r="E65" s="351">
        <v>0</v>
      </c>
      <c r="F65" s="352">
        <v>12034</v>
      </c>
      <c r="G65" s="352">
        <v>0</v>
      </c>
      <c r="H65" s="353">
        <v>0</v>
      </c>
      <c r="I65" s="185">
        <v>12034</v>
      </c>
      <c r="J65" s="195">
        <v>0</v>
      </c>
      <c r="K65" s="175">
        <v>0</v>
      </c>
      <c r="L65" s="175">
        <v>0</v>
      </c>
      <c r="M65" s="175">
        <v>0</v>
      </c>
      <c r="N65" s="271">
        <v>0</v>
      </c>
      <c r="O65" s="175">
        <v>0</v>
      </c>
      <c r="P65" s="175">
        <v>0</v>
      </c>
      <c r="Q65" s="175">
        <v>0</v>
      </c>
      <c r="R65" s="175">
        <v>0</v>
      </c>
      <c r="S65" s="185">
        <v>0</v>
      </c>
      <c r="T65" s="195">
        <v>0</v>
      </c>
      <c r="U65" s="175">
        <v>0</v>
      </c>
      <c r="V65" s="175">
        <v>0</v>
      </c>
      <c r="W65" s="175">
        <v>0</v>
      </c>
      <c r="X65" s="185">
        <v>0</v>
      </c>
      <c r="Y65" s="195">
        <v>0</v>
      </c>
      <c r="Z65" s="175">
        <v>0</v>
      </c>
      <c r="AA65" s="175">
        <v>0</v>
      </c>
      <c r="AB65" s="175">
        <v>0</v>
      </c>
      <c r="AC65" s="185">
        <v>0</v>
      </c>
      <c r="AD65" s="195">
        <v>0</v>
      </c>
      <c r="AE65" s="175">
        <v>0</v>
      </c>
      <c r="AF65" s="175">
        <v>0</v>
      </c>
      <c r="AG65" s="175">
        <v>0</v>
      </c>
      <c r="AH65" s="185">
        <v>0</v>
      </c>
      <c r="AI65" s="195">
        <v>0</v>
      </c>
      <c r="AJ65" s="175">
        <v>0</v>
      </c>
      <c r="AK65" s="175">
        <v>0</v>
      </c>
      <c r="AL65" s="175">
        <v>0</v>
      </c>
      <c r="AM65" s="185">
        <v>0</v>
      </c>
      <c r="AN65" s="195">
        <v>0</v>
      </c>
      <c r="AO65" s="175">
        <v>0</v>
      </c>
      <c r="AP65" s="175">
        <v>0</v>
      </c>
      <c r="AQ65" s="175">
        <v>0</v>
      </c>
      <c r="AR65" s="185">
        <v>0</v>
      </c>
      <c r="AS65" s="195">
        <v>0</v>
      </c>
      <c r="AT65" s="175">
        <v>0</v>
      </c>
      <c r="AU65" s="175">
        <v>0</v>
      </c>
      <c r="AV65" s="175">
        <v>0</v>
      </c>
      <c r="AW65" s="185">
        <v>0</v>
      </c>
      <c r="AX65" s="195">
        <v>0</v>
      </c>
      <c r="AY65" s="175">
        <v>0</v>
      </c>
      <c r="AZ65" s="175">
        <v>0</v>
      </c>
      <c r="BA65" s="175">
        <v>0</v>
      </c>
      <c r="BB65" s="185">
        <v>0</v>
      </c>
      <c r="BC65" s="195">
        <v>0</v>
      </c>
      <c r="BD65" s="175">
        <v>0</v>
      </c>
      <c r="BE65" s="175">
        <v>0</v>
      </c>
      <c r="BF65" s="175">
        <v>0</v>
      </c>
      <c r="BG65" s="185">
        <v>0</v>
      </c>
      <c r="BH65" s="195">
        <v>0</v>
      </c>
      <c r="BI65" s="175">
        <v>0</v>
      </c>
      <c r="BJ65" s="175">
        <v>0</v>
      </c>
      <c r="BK65" s="175">
        <v>0</v>
      </c>
      <c r="BL65" s="185">
        <v>0</v>
      </c>
      <c r="BM65" s="195">
        <v>0</v>
      </c>
      <c r="BN65" s="175">
        <v>0</v>
      </c>
      <c r="BO65" s="175">
        <v>0</v>
      </c>
      <c r="BP65" s="175">
        <v>0</v>
      </c>
      <c r="BQ65" s="185">
        <v>0</v>
      </c>
      <c r="BR65" s="195">
        <v>0</v>
      </c>
      <c r="BS65" s="201">
        <v>0</v>
      </c>
      <c r="BT65" s="175">
        <v>0</v>
      </c>
      <c r="BU65" s="175">
        <v>0</v>
      </c>
      <c r="BV65" s="271">
        <v>0</v>
      </c>
      <c r="BW65" s="147"/>
      <c r="BX65" s="321">
        <v>0</v>
      </c>
      <c r="BZ65" s="318"/>
      <c r="CA65" s="318"/>
      <c r="CB65" s="318"/>
      <c r="CC65" s="318"/>
      <c r="CD65" s="318"/>
      <c r="CE65" s="319"/>
      <c r="CF65" s="319"/>
      <c r="CG65" s="319"/>
      <c r="CH65" s="147"/>
      <c r="CI65" s="319"/>
    </row>
    <row r="66" spans="1:112" s="396" customFormat="1" x14ac:dyDescent="0.2">
      <c r="A66" s="390" t="s">
        <v>272</v>
      </c>
      <c r="B66" s="390"/>
      <c r="C66" s="391"/>
      <c r="D66" s="392"/>
      <c r="E66" s="357">
        <v>305616983</v>
      </c>
      <c r="F66" s="358">
        <v>596985339</v>
      </c>
      <c r="G66" s="358">
        <v>0</v>
      </c>
      <c r="H66" s="358">
        <v>56116</v>
      </c>
      <c r="I66" s="359">
        <v>902658438</v>
      </c>
      <c r="J66" s="360">
        <v>3686425.5034699999</v>
      </c>
      <c r="K66" s="361">
        <v>48628501</v>
      </c>
      <c r="L66" s="361">
        <v>0</v>
      </c>
      <c r="M66" s="361">
        <v>183362</v>
      </c>
      <c r="N66" s="362">
        <v>52498288.503470004</v>
      </c>
      <c r="O66" s="361">
        <v>2921265.952</v>
      </c>
      <c r="P66" s="361">
        <v>48391464</v>
      </c>
      <c r="Q66" s="361">
        <v>0</v>
      </c>
      <c r="R66" s="393">
        <v>60398</v>
      </c>
      <c r="S66" s="359">
        <v>51373127.952</v>
      </c>
      <c r="T66" s="361">
        <v>30179489</v>
      </c>
      <c r="U66" s="361">
        <v>46780510</v>
      </c>
      <c r="V66" s="361">
        <v>0</v>
      </c>
      <c r="W66" s="361">
        <v>19201</v>
      </c>
      <c r="X66" s="359">
        <v>76979200</v>
      </c>
      <c r="Y66" s="361">
        <v>46820449.013999999</v>
      </c>
      <c r="Z66" s="361">
        <v>48381483</v>
      </c>
      <c r="AA66" s="361">
        <v>0</v>
      </c>
      <c r="AB66" s="361">
        <v>5201</v>
      </c>
      <c r="AC66" s="359">
        <v>95207133.013999999</v>
      </c>
      <c r="AD66" s="361">
        <v>0</v>
      </c>
      <c r="AE66" s="361">
        <v>0</v>
      </c>
      <c r="AF66" s="361">
        <v>0</v>
      </c>
      <c r="AG66" s="361">
        <v>0</v>
      </c>
      <c r="AH66" s="361">
        <v>0</v>
      </c>
      <c r="AI66" s="361">
        <v>0</v>
      </c>
      <c r="AJ66" s="361">
        <v>0</v>
      </c>
      <c r="AK66" s="361">
        <v>0</v>
      </c>
      <c r="AL66" s="361">
        <v>0</v>
      </c>
      <c r="AM66" s="361">
        <v>0</v>
      </c>
      <c r="AN66" s="361">
        <v>0</v>
      </c>
      <c r="AO66" s="361">
        <v>0</v>
      </c>
      <c r="AP66" s="361">
        <v>0</v>
      </c>
      <c r="AQ66" s="361">
        <v>0</v>
      </c>
      <c r="AR66" s="361">
        <v>0</v>
      </c>
      <c r="AS66" s="361">
        <v>0</v>
      </c>
      <c r="AT66" s="361">
        <v>0</v>
      </c>
      <c r="AU66" s="361">
        <v>0</v>
      </c>
      <c r="AV66" s="361">
        <v>0</v>
      </c>
      <c r="AW66" s="361">
        <v>0</v>
      </c>
      <c r="AX66" s="361">
        <v>0</v>
      </c>
      <c r="AY66" s="361">
        <v>0</v>
      </c>
      <c r="AZ66" s="361">
        <v>0</v>
      </c>
      <c r="BA66" s="361">
        <v>0</v>
      </c>
      <c r="BB66" s="361">
        <v>0</v>
      </c>
      <c r="BC66" s="361">
        <v>0</v>
      </c>
      <c r="BD66" s="361">
        <v>0</v>
      </c>
      <c r="BE66" s="361">
        <v>0</v>
      </c>
      <c r="BF66" s="361">
        <v>0</v>
      </c>
      <c r="BG66" s="361">
        <v>0</v>
      </c>
      <c r="BH66" s="361">
        <v>0</v>
      </c>
      <c r="BI66" s="361">
        <v>0</v>
      </c>
      <c r="BJ66" s="361">
        <v>0</v>
      </c>
      <c r="BK66" s="361">
        <v>0</v>
      </c>
      <c r="BL66" s="361">
        <v>0</v>
      </c>
      <c r="BM66" s="361">
        <v>0</v>
      </c>
      <c r="BN66" s="361">
        <v>0</v>
      </c>
      <c r="BO66" s="361">
        <v>0</v>
      </c>
      <c r="BP66" s="361">
        <v>0</v>
      </c>
      <c r="BQ66" s="361">
        <v>0</v>
      </c>
      <c r="BR66" s="361">
        <v>83607629.469470009</v>
      </c>
      <c r="BS66" s="361">
        <v>192181958</v>
      </c>
      <c r="BT66" s="361">
        <v>0</v>
      </c>
      <c r="BU66" s="361">
        <v>268162</v>
      </c>
      <c r="BV66" s="362">
        <v>276057749.46947002</v>
      </c>
      <c r="BW66" s="53"/>
      <c r="BX66" s="53">
        <v>753.43107730668351</v>
      </c>
      <c r="BY66" s="53"/>
      <c r="BZ66" s="53"/>
      <c r="CA66" s="53"/>
      <c r="CB66" s="53"/>
      <c r="CC66" s="53"/>
      <c r="CD66" s="394"/>
      <c r="CE66" s="395"/>
      <c r="CF66" s="395"/>
      <c r="CG66" s="395"/>
      <c r="CH66" s="395"/>
      <c r="CI66" s="395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</row>
    <row r="67" spans="1:112" x14ac:dyDescent="0.2">
      <c r="A67" s="397" t="s">
        <v>52</v>
      </c>
      <c r="B67" s="310"/>
      <c r="D67" s="368"/>
      <c r="E67" s="195">
        <v>1372123</v>
      </c>
      <c r="F67" s="175">
        <v>0</v>
      </c>
      <c r="G67" s="175">
        <v>0</v>
      </c>
      <c r="H67" s="175">
        <v>0</v>
      </c>
      <c r="I67" s="185">
        <v>1372123</v>
      </c>
      <c r="J67" s="195">
        <v>0</v>
      </c>
      <c r="K67" s="175">
        <v>0</v>
      </c>
      <c r="L67" s="175">
        <v>0</v>
      </c>
      <c r="M67" s="175">
        <v>0</v>
      </c>
      <c r="N67" s="271">
        <v>0</v>
      </c>
      <c r="O67" s="175">
        <v>0</v>
      </c>
      <c r="P67" s="175">
        <v>0</v>
      </c>
      <c r="Q67" s="175">
        <v>0</v>
      </c>
      <c r="R67" s="175">
        <v>0</v>
      </c>
      <c r="S67" s="185">
        <v>0</v>
      </c>
      <c r="T67" s="175">
        <v>0</v>
      </c>
      <c r="U67" s="175">
        <v>0</v>
      </c>
      <c r="V67" s="175">
        <v>0</v>
      </c>
      <c r="W67" s="175">
        <v>0</v>
      </c>
      <c r="X67" s="185">
        <v>0</v>
      </c>
      <c r="Y67" s="175">
        <v>0</v>
      </c>
      <c r="Z67" s="175">
        <v>0</v>
      </c>
      <c r="AA67" s="175">
        <v>0</v>
      </c>
      <c r="AB67" s="175">
        <v>0</v>
      </c>
      <c r="AC67" s="185">
        <v>0</v>
      </c>
      <c r="AD67" s="175"/>
      <c r="AE67" s="175"/>
      <c r="AF67" s="175"/>
      <c r="AG67" s="175"/>
      <c r="AH67" s="195"/>
      <c r="AI67" s="175"/>
      <c r="AJ67" s="175"/>
      <c r="AK67" s="175"/>
      <c r="AL67" s="175"/>
      <c r="AM67" s="195"/>
      <c r="AN67" s="175"/>
      <c r="AO67" s="175"/>
      <c r="AP67" s="175"/>
      <c r="AQ67" s="175"/>
      <c r="AR67" s="185"/>
      <c r="AS67" s="175"/>
      <c r="AT67" s="175"/>
      <c r="AU67" s="175"/>
      <c r="AV67" s="175"/>
      <c r="AW67" s="185"/>
      <c r="AX67" s="175"/>
      <c r="AY67" s="175"/>
      <c r="AZ67" s="175"/>
      <c r="BA67" s="175"/>
      <c r="BB67" s="185"/>
      <c r="BC67" s="175"/>
      <c r="BD67" s="175"/>
      <c r="BE67" s="175"/>
      <c r="BF67" s="175"/>
      <c r="BG67" s="185"/>
      <c r="BH67" s="175"/>
      <c r="BI67" s="175"/>
      <c r="BJ67" s="175"/>
      <c r="BK67" s="175"/>
      <c r="BL67" s="185"/>
      <c r="BM67" s="175"/>
      <c r="BN67" s="175"/>
      <c r="BO67" s="175"/>
      <c r="BP67" s="175"/>
      <c r="BQ67" s="185"/>
      <c r="BR67" s="175">
        <v>0</v>
      </c>
      <c r="BS67" s="175">
        <v>0</v>
      </c>
      <c r="BT67" s="175">
        <v>0</v>
      </c>
      <c r="BU67" s="175">
        <v>0</v>
      </c>
      <c r="BV67" s="271">
        <v>0</v>
      </c>
      <c r="BW67" s="147"/>
      <c r="BX67" s="321"/>
      <c r="BZ67" s="398"/>
      <c r="CA67" s="398"/>
      <c r="CB67" s="398"/>
      <c r="CC67" s="398"/>
      <c r="CD67" s="398"/>
      <c r="CE67" s="399"/>
      <c r="CF67" s="399"/>
      <c r="CG67" s="399"/>
      <c r="CH67" s="399"/>
      <c r="CI67" s="399"/>
    </row>
    <row r="68" spans="1:112" x14ac:dyDescent="0.2">
      <c r="A68" s="397" t="s">
        <v>53</v>
      </c>
      <c r="B68" s="310"/>
      <c r="D68" s="368"/>
      <c r="E68" s="175">
        <v>4197352</v>
      </c>
      <c r="F68" s="175">
        <v>0</v>
      </c>
      <c r="G68" s="175">
        <v>0</v>
      </c>
      <c r="H68" s="175">
        <v>0</v>
      </c>
      <c r="I68" s="185">
        <v>4197352</v>
      </c>
      <c r="J68" s="195">
        <v>0</v>
      </c>
      <c r="K68" s="175">
        <v>0</v>
      </c>
      <c r="L68" s="175">
        <v>0</v>
      </c>
      <c r="M68" s="175">
        <v>0</v>
      </c>
      <c r="N68" s="271">
        <v>0</v>
      </c>
      <c r="O68" s="175">
        <v>0</v>
      </c>
      <c r="P68" s="175">
        <v>0</v>
      </c>
      <c r="Q68" s="175">
        <v>0</v>
      </c>
      <c r="R68" s="175">
        <v>0</v>
      </c>
      <c r="S68" s="185">
        <v>0</v>
      </c>
      <c r="T68" s="175">
        <v>0</v>
      </c>
      <c r="U68" s="175">
        <v>0</v>
      </c>
      <c r="V68" s="175">
        <v>0</v>
      </c>
      <c r="W68" s="175">
        <v>0</v>
      </c>
      <c r="X68" s="185">
        <v>0</v>
      </c>
      <c r="Y68" s="175">
        <v>0</v>
      </c>
      <c r="Z68" s="175">
        <v>0</v>
      </c>
      <c r="AA68" s="175">
        <v>0</v>
      </c>
      <c r="AB68" s="175">
        <v>0</v>
      </c>
      <c r="AC68" s="185">
        <v>0</v>
      </c>
      <c r="AD68" s="175"/>
      <c r="AE68" s="175"/>
      <c r="AF68" s="175"/>
      <c r="AG68" s="175"/>
      <c r="AH68" s="195"/>
      <c r="AI68" s="175"/>
      <c r="AJ68" s="175"/>
      <c r="AK68" s="175"/>
      <c r="AL68" s="175"/>
      <c r="AM68" s="195"/>
      <c r="AN68" s="175"/>
      <c r="AO68" s="175"/>
      <c r="AP68" s="175"/>
      <c r="AQ68" s="175"/>
      <c r="AR68" s="185"/>
      <c r="AS68" s="175"/>
      <c r="AT68" s="175"/>
      <c r="AU68" s="175"/>
      <c r="AV68" s="175"/>
      <c r="AW68" s="185"/>
      <c r="AX68" s="175"/>
      <c r="AY68" s="175"/>
      <c r="AZ68" s="175"/>
      <c r="BA68" s="175"/>
      <c r="BB68" s="185"/>
      <c r="BC68" s="175"/>
      <c r="BD68" s="175"/>
      <c r="BE68" s="175"/>
      <c r="BF68" s="175"/>
      <c r="BG68" s="185"/>
      <c r="BH68" s="175"/>
      <c r="BI68" s="175"/>
      <c r="BJ68" s="175"/>
      <c r="BK68" s="175"/>
      <c r="BL68" s="185"/>
      <c r="BM68" s="175"/>
      <c r="BN68" s="175"/>
      <c r="BO68" s="175"/>
      <c r="BP68" s="175"/>
      <c r="BQ68" s="185"/>
      <c r="BR68" s="175">
        <v>0</v>
      </c>
      <c r="BS68" s="175">
        <v>0</v>
      </c>
      <c r="BT68" s="175">
        <v>0</v>
      </c>
      <c r="BU68" s="175">
        <v>0</v>
      </c>
      <c r="BV68" s="271">
        <v>0</v>
      </c>
      <c r="BW68" s="147"/>
      <c r="BX68" s="321"/>
      <c r="BZ68" s="398"/>
      <c r="CA68" s="398"/>
      <c r="CB68" s="398"/>
      <c r="CC68" s="398"/>
      <c r="CD68" s="398"/>
      <c r="CE68" s="399"/>
      <c r="CF68" s="399"/>
      <c r="CG68" s="399"/>
      <c r="CH68" s="399"/>
      <c r="CI68" s="399"/>
    </row>
    <row r="69" spans="1:112" s="402" customFormat="1" x14ac:dyDescent="0.2">
      <c r="A69" s="390" t="s">
        <v>209</v>
      </c>
      <c r="B69" s="400"/>
      <c r="C69" s="396"/>
      <c r="D69" s="401"/>
      <c r="E69" s="361">
        <v>572140415</v>
      </c>
      <c r="F69" s="361">
        <v>1351977816</v>
      </c>
      <c r="G69" s="361">
        <v>15505515</v>
      </c>
      <c r="H69" s="361">
        <v>25632774</v>
      </c>
      <c r="I69" s="359">
        <v>1965256520</v>
      </c>
      <c r="J69" s="360">
        <v>21521440.50347</v>
      </c>
      <c r="K69" s="361">
        <v>115616289</v>
      </c>
      <c r="L69" s="361">
        <v>507871</v>
      </c>
      <c r="M69" s="361">
        <v>847789</v>
      </c>
      <c r="N69" s="362">
        <v>138493389.50347</v>
      </c>
      <c r="O69" s="361">
        <v>23219818.952</v>
      </c>
      <c r="P69" s="361">
        <v>98569016</v>
      </c>
      <c r="Q69" s="361">
        <v>786759</v>
      </c>
      <c r="R69" s="361">
        <v>1066580</v>
      </c>
      <c r="S69" s="359">
        <v>123642173.95199999</v>
      </c>
      <c r="T69" s="361">
        <v>48997756</v>
      </c>
      <c r="U69" s="361">
        <v>97492763</v>
      </c>
      <c r="V69" s="361">
        <v>839943</v>
      </c>
      <c r="W69" s="361">
        <v>3020933</v>
      </c>
      <c r="X69" s="359">
        <v>150351395</v>
      </c>
      <c r="Y69" s="361">
        <v>68817369.013999999</v>
      </c>
      <c r="Z69" s="361">
        <v>145892735</v>
      </c>
      <c r="AA69" s="361">
        <v>797132</v>
      </c>
      <c r="AB69" s="361">
        <v>150927</v>
      </c>
      <c r="AC69" s="359">
        <v>215658163.014</v>
      </c>
      <c r="AD69" s="361">
        <v>0</v>
      </c>
      <c r="AE69" s="361">
        <v>0</v>
      </c>
      <c r="AF69" s="361">
        <v>0</v>
      </c>
      <c r="AG69" s="361">
        <v>0</v>
      </c>
      <c r="AH69" s="359">
        <v>0</v>
      </c>
      <c r="AI69" s="361">
        <v>0</v>
      </c>
      <c r="AJ69" s="361">
        <v>0</v>
      </c>
      <c r="AK69" s="361">
        <v>0</v>
      </c>
      <c r="AL69" s="361">
        <v>0</v>
      </c>
      <c r="AM69" s="359">
        <v>0</v>
      </c>
      <c r="AN69" s="361">
        <v>0</v>
      </c>
      <c r="AO69" s="361">
        <v>0</v>
      </c>
      <c r="AP69" s="361">
        <v>0</v>
      </c>
      <c r="AQ69" s="361">
        <v>0</v>
      </c>
      <c r="AR69" s="359">
        <v>0</v>
      </c>
      <c r="AS69" s="361">
        <v>0</v>
      </c>
      <c r="AT69" s="361">
        <v>0</v>
      </c>
      <c r="AU69" s="361">
        <v>0</v>
      </c>
      <c r="AV69" s="361">
        <v>0</v>
      </c>
      <c r="AW69" s="359">
        <v>0</v>
      </c>
      <c r="AX69" s="361">
        <v>0</v>
      </c>
      <c r="AY69" s="361">
        <v>0</v>
      </c>
      <c r="AZ69" s="361">
        <v>0</v>
      </c>
      <c r="BA69" s="361">
        <v>0</v>
      </c>
      <c r="BB69" s="359">
        <v>0</v>
      </c>
      <c r="BC69" s="361">
        <v>0</v>
      </c>
      <c r="BD69" s="361">
        <v>0</v>
      </c>
      <c r="BE69" s="361">
        <v>0</v>
      </c>
      <c r="BF69" s="361">
        <v>0</v>
      </c>
      <c r="BG69" s="359">
        <v>0</v>
      </c>
      <c r="BH69" s="361">
        <v>0</v>
      </c>
      <c r="BI69" s="361">
        <v>0</v>
      </c>
      <c r="BJ69" s="361">
        <v>0</v>
      </c>
      <c r="BK69" s="361">
        <v>0</v>
      </c>
      <c r="BL69" s="359">
        <v>0</v>
      </c>
      <c r="BM69" s="361">
        <v>0</v>
      </c>
      <c r="BN69" s="361">
        <v>0</v>
      </c>
      <c r="BO69" s="361">
        <v>0</v>
      </c>
      <c r="BP69" s="361">
        <v>0</v>
      </c>
      <c r="BQ69" s="359">
        <v>0</v>
      </c>
      <c r="BR69" s="361">
        <v>162556384.46947002</v>
      </c>
      <c r="BS69" s="361">
        <v>457570803</v>
      </c>
      <c r="BT69" s="361">
        <v>2931705</v>
      </c>
      <c r="BU69" s="361">
        <v>5086229</v>
      </c>
      <c r="BV69" s="362">
        <v>628145121.46947002</v>
      </c>
      <c r="BW69" s="147"/>
      <c r="BX69" s="321">
        <v>31.962500318760934</v>
      </c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</row>
    <row r="70" spans="1:112" x14ac:dyDescent="0.2">
      <c r="A70" s="365" t="s">
        <v>54</v>
      </c>
      <c r="B70" s="310"/>
      <c r="D70" s="368"/>
      <c r="E70" s="175">
        <v>10000000</v>
      </c>
      <c r="F70" s="175">
        <v>0</v>
      </c>
      <c r="G70" s="175">
        <v>0</v>
      </c>
      <c r="H70" s="175">
        <v>0</v>
      </c>
      <c r="I70" s="185">
        <v>10000000</v>
      </c>
      <c r="J70" s="195">
        <v>0</v>
      </c>
      <c r="K70" s="175">
        <v>0</v>
      </c>
      <c r="L70" s="175">
        <v>0</v>
      </c>
      <c r="M70" s="175">
        <v>0</v>
      </c>
      <c r="N70" s="271">
        <v>0</v>
      </c>
      <c r="O70" s="175">
        <v>0</v>
      </c>
      <c r="P70" s="175">
        <v>0</v>
      </c>
      <c r="Q70" s="175">
        <v>0</v>
      </c>
      <c r="R70" s="175">
        <v>0</v>
      </c>
      <c r="S70" s="185">
        <v>0</v>
      </c>
      <c r="T70" s="175">
        <v>0</v>
      </c>
      <c r="U70" s="175">
        <v>0</v>
      </c>
      <c r="V70" s="175">
        <v>0</v>
      </c>
      <c r="W70" s="175">
        <v>0</v>
      </c>
      <c r="X70" s="185">
        <v>0</v>
      </c>
      <c r="Y70" s="175">
        <v>0</v>
      </c>
      <c r="Z70" s="175">
        <v>0</v>
      </c>
      <c r="AA70" s="175">
        <v>0</v>
      </c>
      <c r="AB70" s="175">
        <v>0</v>
      </c>
      <c r="AC70" s="185">
        <v>0</v>
      </c>
      <c r="AD70" s="175">
        <v>0</v>
      </c>
      <c r="AE70" s="175">
        <v>0</v>
      </c>
      <c r="AF70" s="175">
        <v>0</v>
      </c>
      <c r="AG70" s="175">
        <v>0</v>
      </c>
      <c r="AH70" s="185">
        <v>0</v>
      </c>
      <c r="AI70" s="175">
        <v>0</v>
      </c>
      <c r="AJ70" s="175">
        <v>0</v>
      </c>
      <c r="AK70" s="175">
        <v>0</v>
      </c>
      <c r="AL70" s="175">
        <v>0</v>
      </c>
      <c r="AM70" s="185">
        <v>0</v>
      </c>
      <c r="AN70" s="175">
        <v>0</v>
      </c>
      <c r="AO70" s="175">
        <v>0</v>
      </c>
      <c r="AP70" s="175">
        <v>0</v>
      </c>
      <c r="AQ70" s="175">
        <v>0</v>
      </c>
      <c r="AR70" s="185">
        <v>0</v>
      </c>
      <c r="AS70" s="175">
        <v>0</v>
      </c>
      <c r="AT70" s="175">
        <v>0</v>
      </c>
      <c r="AU70" s="175">
        <v>0</v>
      </c>
      <c r="AV70" s="175">
        <v>0</v>
      </c>
      <c r="AW70" s="185">
        <v>0</v>
      </c>
      <c r="AX70" s="175">
        <v>0</v>
      </c>
      <c r="AY70" s="175">
        <v>0</v>
      </c>
      <c r="AZ70" s="175">
        <v>0</v>
      </c>
      <c r="BA70" s="175">
        <v>0</v>
      </c>
      <c r="BB70" s="185">
        <v>0</v>
      </c>
      <c r="BC70" s="175">
        <v>0</v>
      </c>
      <c r="BD70" s="175">
        <v>0</v>
      </c>
      <c r="BE70" s="175">
        <v>0</v>
      </c>
      <c r="BF70" s="175">
        <v>0</v>
      </c>
      <c r="BG70" s="185">
        <v>0</v>
      </c>
      <c r="BH70" s="175">
        <v>0</v>
      </c>
      <c r="BI70" s="175">
        <v>0</v>
      </c>
      <c r="BJ70" s="175">
        <v>0</v>
      </c>
      <c r="BK70" s="175">
        <v>0</v>
      </c>
      <c r="BL70" s="185">
        <v>0</v>
      </c>
      <c r="BM70" s="175">
        <v>0</v>
      </c>
      <c r="BN70" s="175">
        <v>0</v>
      </c>
      <c r="BO70" s="175">
        <v>0</v>
      </c>
      <c r="BP70" s="175">
        <v>0</v>
      </c>
      <c r="BQ70" s="185">
        <v>0</v>
      </c>
      <c r="BR70" s="175">
        <v>0</v>
      </c>
      <c r="BS70" s="175">
        <v>0</v>
      </c>
      <c r="BT70" s="175">
        <v>0</v>
      </c>
      <c r="BU70" s="175">
        <v>0</v>
      </c>
      <c r="BV70" s="271">
        <v>0</v>
      </c>
      <c r="BW70" s="147"/>
      <c r="BX70" s="321">
        <v>0</v>
      </c>
    </row>
    <row r="71" spans="1:112" x14ac:dyDescent="0.2">
      <c r="A71" s="403" t="s">
        <v>273</v>
      </c>
      <c r="B71" s="404"/>
      <c r="C71" s="405"/>
      <c r="D71" s="406"/>
      <c r="E71" s="407">
        <v>582140415</v>
      </c>
      <c r="F71" s="407">
        <v>1351977816</v>
      </c>
      <c r="G71" s="407">
        <v>15505515</v>
      </c>
      <c r="H71" s="407">
        <v>25632774</v>
      </c>
      <c r="I71" s="408">
        <v>1975256520</v>
      </c>
      <c r="J71" s="407">
        <v>21521440.50347</v>
      </c>
      <c r="K71" s="407">
        <v>115616289</v>
      </c>
      <c r="L71" s="407">
        <v>507871</v>
      </c>
      <c r="M71" s="407">
        <v>847789</v>
      </c>
      <c r="N71" s="408">
        <v>138493389.50347</v>
      </c>
      <c r="O71" s="407">
        <v>23219818.952</v>
      </c>
      <c r="P71" s="407">
        <v>98569016</v>
      </c>
      <c r="Q71" s="407">
        <v>786759</v>
      </c>
      <c r="R71" s="407">
        <v>1066580</v>
      </c>
      <c r="S71" s="408">
        <v>123642173.95199999</v>
      </c>
      <c r="T71" s="407">
        <v>48997756</v>
      </c>
      <c r="U71" s="407">
        <v>97492763</v>
      </c>
      <c r="V71" s="407">
        <v>839943</v>
      </c>
      <c r="W71" s="407">
        <v>3020933</v>
      </c>
      <c r="X71" s="408">
        <v>150351395</v>
      </c>
      <c r="Y71" s="407">
        <v>68817369.013999999</v>
      </c>
      <c r="Z71" s="407">
        <v>145892735</v>
      </c>
      <c r="AA71" s="407">
        <v>797132</v>
      </c>
      <c r="AB71" s="407">
        <v>150927</v>
      </c>
      <c r="AC71" s="408">
        <v>215658163.014</v>
      </c>
      <c r="AD71" s="408">
        <v>0</v>
      </c>
      <c r="AE71" s="408">
        <v>0</v>
      </c>
      <c r="AF71" s="408">
        <v>0</v>
      </c>
      <c r="AG71" s="408">
        <v>0</v>
      </c>
      <c r="AH71" s="408">
        <v>0</v>
      </c>
      <c r="AI71" s="408">
        <v>0</v>
      </c>
      <c r="AJ71" s="408">
        <v>0</v>
      </c>
      <c r="AK71" s="408">
        <v>0</v>
      </c>
      <c r="AL71" s="408">
        <v>0</v>
      </c>
      <c r="AM71" s="408">
        <v>0</v>
      </c>
      <c r="AN71" s="408">
        <v>0</v>
      </c>
      <c r="AO71" s="408">
        <v>0</v>
      </c>
      <c r="AP71" s="408">
        <v>0</v>
      </c>
      <c r="AQ71" s="408">
        <v>0</v>
      </c>
      <c r="AR71" s="408">
        <v>0</v>
      </c>
      <c r="AS71" s="408">
        <v>0</v>
      </c>
      <c r="AT71" s="408">
        <v>0</v>
      </c>
      <c r="AU71" s="408">
        <v>0</v>
      </c>
      <c r="AV71" s="408">
        <v>0</v>
      </c>
      <c r="AW71" s="408">
        <v>0</v>
      </c>
      <c r="AX71" s="408">
        <v>0</v>
      </c>
      <c r="AY71" s="408">
        <v>0</v>
      </c>
      <c r="AZ71" s="408">
        <v>0</v>
      </c>
      <c r="BA71" s="408">
        <v>0</v>
      </c>
      <c r="BB71" s="408">
        <v>0</v>
      </c>
      <c r="BC71" s="408">
        <v>0</v>
      </c>
      <c r="BD71" s="408">
        <v>0</v>
      </c>
      <c r="BE71" s="408">
        <v>0</v>
      </c>
      <c r="BF71" s="408">
        <v>0</v>
      </c>
      <c r="BG71" s="408">
        <v>0</v>
      </c>
      <c r="BH71" s="408">
        <v>0</v>
      </c>
      <c r="BI71" s="408">
        <v>0</v>
      </c>
      <c r="BJ71" s="408">
        <v>0</v>
      </c>
      <c r="BK71" s="408">
        <v>0</v>
      </c>
      <c r="BL71" s="408">
        <v>0</v>
      </c>
      <c r="BM71" s="408">
        <v>0</v>
      </c>
      <c r="BN71" s="408">
        <v>0</v>
      </c>
      <c r="BO71" s="408">
        <v>0</v>
      </c>
      <c r="BP71" s="408">
        <v>0</v>
      </c>
      <c r="BQ71" s="408">
        <v>0</v>
      </c>
      <c r="BR71" s="407">
        <v>162556384.46947002</v>
      </c>
      <c r="BS71" s="407">
        <v>457570803</v>
      </c>
      <c r="BT71" s="407">
        <v>2931705</v>
      </c>
      <c r="BU71" s="407">
        <v>5086229</v>
      </c>
      <c r="BV71" s="409">
        <v>628145121.46947002</v>
      </c>
      <c r="BW71" s="147"/>
      <c r="BX71" s="321">
        <v>31.800685891140358</v>
      </c>
    </row>
    <row r="72" spans="1:112" x14ac:dyDescent="0.2">
      <c r="A72" s="74" t="s">
        <v>274</v>
      </c>
      <c r="B72" s="410"/>
      <c r="C72" s="410"/>
      <c r="D72" s="410"/>
      <c r="E72" s="410"/>
      <c r="F72" s="410"/>
      <c r="G72" s="410"/>
      <c r="H72" s="410"/>
      <c r="I72" s="198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/>
      <c r="BK72" s="316"/>
      <c r="BL72" s="316"/>
      <c r="BM72" s="316"/>
      <c r="BN72" s="316"/>
      <c r="BO72" s="316"/>
      <c r="BP72" s="316"/>
      <c r="BQ72" s="316"/>
      <c r="BR72" s="316"/>
      <c r="BS72" s="316"/>
      <c r="BT72" s="316"/>
      <c r="BU72" s="316"/>
      <c r="BV72" s="316"/>
      <c r="BX72" s="321"/>
    </row>
    <row r="73" spans="1:112" x14ac:dyDescent="0.2">
      <c r="A73" s="74" t="s">
        <v>275</v>
      </c>
      <c r="B73" s="410"/>
      <c r="C73" s="410"/>
      <c r="D73" s="410"/>
      <c r="E73" s="410"/>
      <c r="F73" s="410"/>
      <c r="G73" s="410"/>
      <c r="H73" s="410"/>
      <c r="I73" s="198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16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/>
      <c r="BK73" s="316"/>
      <c r="BL73" s="316"/>
      <c r="BM73" s="316"/>
      <c r="BN73" s="316"/>
      <c r="BO73" s="316"/>
      <c r="BP73" s="316"/>
      <c r="BQ73" s="316"/>
      <c r="BR73" s="316"/>
      <c r="BS73" s="316"/>
      <c r="BT73" s="316"/>
      <c r="BU73" s="316"/>
      <c r="BV73" s="316"/>
      <c r="BX73" s="321"/>
    </row>
    <row r="74" spans="1:112" x14ac:dyDescent="0.2">
      <c r="A74" s="74" t="s">
        <v>276</v>
      </c>
      <c r="B74" s="74"/>
      <c r="C74" s="74"/>
      <c r="D74" s="74"/>
      <c r="E74" s="74"/>
      <c r="F74" s="74"/>
      <c r="G74" s="74"/>
      <c r="H74" s="74"/>
      <c r="I74" s="147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16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  <c r="BL74" s="316"/>
      <c r="BM74" s="316"/>
      <c r="BN74" s="316"/>
      <c r="BO74" s="316"/>
      <c r="BP74" s="316"/>
      <c r="BQ74" s="316"/>
      <c r="BR74" s="316"/>
      <c r="BS74" s="316"/>
      <c r="BT74" s="316"/>
      <c r="BU74" s="316"/>
      <c r="BV74" s="316"/>
      <c r="BX74" s="321"/>
    </row>
    <row r="75" spans="1:112" x14ac:dyDescent="0.2">
      <c r="A75" s="74"/>
      <c r="B75" s="410"/>
      <c r="C75" s="410"/>
      <c r="D75" s="410"/>
      <c r="E75" s="410"/>
      <c r="F75" s="410"/>
      <c r="G75" s="410"/>
      <c r="H75" s="410"/>
      <c r="I75" s="198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X75" s="321"/>
    </row>
    <row r="76" spans="1:112" x14ac:dyDescent="0.2">
      <c r="I76" s="53"/>
      <c r="AS76" s="147"/>
      <c r="BX76" s="321"/>
    </row>
    <row r="77" spans="1:112" x14ac:dyDescent="0.2">
      <c r="BX77" s="321"/>
    </row>
    <row r="78" spans="1:112" x14ac:dyDescent="0.2">
      <c r="B78" s="329"/>
      <c r="C78" s="310"/>
      <c r="D78" s="310"/>
      <c r="E78" s="411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16"/>
      <c r="Y78" s="316"/>
      <c r="Z78" s="399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16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/>
      <c r="BK78" s="316"/>
      <c r="BL78" s="316"/>
      <c r="BM78" s="316"/>
      <c r="BN78" s="316"/>
      <c r="BO78" s="316"/>
      <c r="BP78" s="316"/>
      <c r="BQ78" s="316"/>
      <c r="BR78" s="316"/>
      <c r="BS78" s="316"/>
      <c r="BT78" s="316"/>
      <c r="BU78" s="316"/>
      <c r="BV78" s="316"/>
      <c r="BX78" s="321"/>
    </row>
    <row r="79" spans="1:112" x14ac:dyDescent="0.2">
      <c r="B79" s="329"/>
      <c r="C79" s="310"/>
      <c r="D79" s="310"/>
      <c r="E79" s="411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16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/>
      <c r="BK79" s="316"/>
      <c r="BL79" s="316"/>
      <c r="BM79" s="316"/>
      <c r="BN79" s="316"/>
      <c r="BO79" s="316"/>
      <c r="BP79" s="316"/>
      <c r="BQ79" s="316"/>
      <c r="BR79" s="316"/>
      <c r="BS79" s="316"/>
      <c r="BT79" s="316"/>
      <c r="BU79" s="316"/>
      <c r="BV79" s="316"/>
      <c r="BX79" s="321"/>
    </row>
    <row r="80" spans="1:112" x14ac:dyDescent="0.2">
      <c r="B80" s="329"/>
      <c r="C80" s="310"/>
      <c r="D80" s="310"/>
      <c r="E80" s="411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X80" s="321"/>
    </row>
    <row r="81" spans="2:76" x14ac:dyDescent="0.2">
      <c r="B81" s="329"/>
      <c r="C81" s="310"/>
      <c r="D81" s="310"/>
      <c r="E81" s="411"/>
      <c r="F81" s="316"/>
      <c r="G81" s="316"/>
      <c r="H81" s="316"/>
      <c r="I81" s="316"/>
      <c r="J81" s="316"/>
      <c r="K81" s="316"/>
      <c r="L81" s="316"/>
      <c r="M81" s="316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  <c r="Y81" s="316"/>
      <c r="Z81" s="316"/>
      <c r="AA81" s="316"/>
      <c r="AB81" s="316"/>
      <c r="AC81" s="316"/>
      <c r="AD81" s="316"/>
      <c r="AE81" s="316"/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16"/>
      <c r="AZ81" s="316"/>
      <c r="BA81" s="316"/>
      <c r="BB81" s="316"/>
      <c r="BC81" s="316"/>
      <c r="BD81" s="316"/>
      <c r="BE81" s="316"/>
      <c r="BF81" s="316"/>
      <c r="BG81" s="316"/>
      <c r="BH81" s="316"/>
      <c r="BI81" s="316"/>
      <c r="BJ81" s="316"/>
      <c r="BK81" s="316"/>
      <c r="BL81" s="316"/>
      <c r="BM81" s="316"/>
      <c r="BN81" s="316"/>
      <c r="BO81" s="316"/>
      <c r="BP81" s="316"/>
      <c r="BQ81" s="316"/>
      <c r="BR81" s="316"/>
      <c r="BS81" s="316"/>
      <c r="BT81" s="316"/>
      <c r="BU81" s="316"/>
      <c r="BV81" s="316"/>
      <c r="BX81" s="321"/>
    </row>
    <row r="82" spans="2:76" x14ac:dyDescent="0.2">
      <c r="B82" s="329"/>
      <c r="C82" s="310"/>
      <c r="D82" s="310"/>
      <c r="E82" s="411"/>
      <c r="F82" s="316"/>
      <c r="G82" s="316"/>
      <c r="H82" s="316"/>
      <c r="I82" s="316"/>
      <c r="J82" s="316"/>
      <c r="K82" s="316"/>
      <c r="L82" s="316"/>
      <c r="M82" s="316"/>
      <c r="N82" s="316"/>
      <c r="O82" s="316"/>
      <c r="P82" s="316"/>
      <c r="Q82" s="316"/>
      <c r="R82" s="316"/>
      <c r="S82" s="316"/>
      <c r="T82" s="316"/>
      <c r="U82" s="316"/>
      <c r="V82" s="316"/>
      <c r="W82" s="316"/>
      <c r="X82" s="316"/>
      <c r="Y82" s="316"/>
      <c r="Z82" s="316"/>
      <c r="AA82" s="316"/>
      <c r="AB82" s="316"/>
      <c r="AC82" s="316"/>
      <c r="AD82" s="316"/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  <c r="BL82" s="316"/>
      <c r="BM82" s="316"/>
      <c r="BN82" s="316"/>
      <c r="BO82" s="316"/>
      <c r="BP82" s="316"/>
      <c r="BQ82" s="316"/>
      <c r="BR82" s="316"/>
      <c r="BS82" s="316"/>
      <c r="BT82" s="316"/>
      <c r="BU82" s="316"/>
      <c r="BV82" s="316"/>
      <c r="BX82" s="321"/>
    </row>
    <row r="83" spans="2:76" x14ac:dyDescent="0.2">
      <c r="B83" s="329"/>
      <c r="C83" s="310"/>
      <c r="D83" s="310"/>
      <c r="E83" s="411"/>
      <c r="F83" s="316"/>
      <c r="G83" s="316"/>
      <c r="H83" s="316"/>
      <c r="I83" s="316"/>
      <c r="J83" s="316"/>
      <c r="K83" s="316"/>
      <c r="L83" s="316"/>
      <c r="M83" s="316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  <c r="AA83" s="316"/>
      <c r="AB83" s="316"/>
      <c r="AC83" s="316"/>
      <c r="AD83" s="316"/>
      <c r="AE83" s="316"/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16"/>
      <c r="AZ83" s="316"/>
      <c r="BA83" s="316"/>
      <c r="BB83" s="316"/>
      <c r="BC83" s="316"/>
      <c r="BD83" s="316"/>
      <c r="BE83" s="316"/>
      <c r="BF83" s="316"/>
      <c r="BG83" s="316"/>
      <c r="BH83" s="316"/>
      <c r="BI83" s="316"/>
      <c r="BJ83" s="316"/>
      <c r="BK83" s="316"/>
      <c r="BL83" s="316"/>
      <c r="BM83" s="316"/>
      <c r="BN83" s="316"/>
      <c r="BO83" s="316"/>
      <c r="BP83" s="316"/>
      <c r="BQ83" s="316"/>
      <c r="BR83" s="316"/>
      <c r="BS83" s="316"/>
      <c r="BT83" s="316"/>
      <c r="BU83" s="316"/>
      <c r="BV83" s="316"/>
      <c r="BX83" s="321"/>
    </row>
    <row r="84" spans="2:76" x14ac:dyDescent="0.2">
      <c r="B84" s="329"/>
      <c r="C84" s="310"/>
      <c r="D84" s="310"/>
      <c r="E84" s="411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16"/>
      <c r="AZ84" s="316"/>
      <c r="BA84" s="316"/>
      <c r="BB84" s="316"/>
      <c r="BC84" s="316"/>
      <c r="BD84" s="316"/>
      <c r="BE84" s="316"/>
      <c r="BF84" s="316"/>
      <c r="BG84" s="316"/>
      <c r="BH84" s="316"/>
      <c r="BI84" s="316"/>
      <c r="BJ84" s="316"/>
      <c r="BK84" s="316"/>
      <c r="BL84" s="316"/>
      <c r="BM84" s="316"/>
      <c r="BN84" s="316"/>
      <c r="BO84" s="316"/>
      <c r="BP84" s="316"/>
      <c r="BQ84" s="316"/>
      <c r="BR84" s="316"/>
      <c r="BS84" s="316"/>
      <c r="BT84" s="316"/>
      <c r="BU84" s="316"/>
      <c r="BV84" s="316"/>
      <c r="BX84" s="321"/>
    </row>
    <row r="85" spans="2:76" x14ac:dyDescent="0.2">
      <c r="B85" s="329"/>
      <c r="C85" s="310"/>
      <c r="D85" s="310"/>
      <c r="E85" s="411"/>
      <c r="F85" s="316"/>
      <c r="G85" s="316"/>
      <c r="H85" s="316"/>
      <c r="I85" s="316"/>
      <c r="J85" s="316"/>
      <c r="K85" s="316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X85" s="321"/>
    </row>
    <row r="86" spans="2:76" x14ac:dyDescent="0.2">
      <c r="B86" s="329"/>
      <c r="C86" s="310"/>
      <c r="D86" s="310"/>
      <c r="E86" s="411"/>
      <c r="F86" s="316"/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99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16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/>
      <c r="BK86" s="316"/>
      <c r="BL86" s="316"/>
      <c r="BM86" s="316"/>
      <c r="BN86" s="316"/>
      <c r="BO86" s="316"/>
      <c r="BP86" s="316"/>
      <c r="BQ86" s="316"/>
      <c r="BR86" s="316"/>
      <c r="BS86" s="316"/>
      <c r="BT86" s="316"/>
      <c r="BU86" s="316"/>
      <c r="BV86" s="316"/>
      <c r="BX86" s="321"/>
    </row>
    <row r="87" spans="2:76" x14ac:dyDescent="0.2">
      <c r="B87" s="329"/>
      <c r="C87" s="310"/>
      <c r="D87" s="310"/>
      <c r="E87" s="411"/>
      <c r="F87" s="316"/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99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16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/>
      <c r="BK87" s="316"/>
      <c r="BL87" s="316"/>
      <c r="BM87" s="316"/>
      <c r="BN87" s="316"/>
      <c r="BO87" s="316"/>
      <c r="BP87" s="316"/>
      <c r="BQ87" s="316"/>
      <c r="BR87" s="316"/>
      <c r="BS87" s="316"/>
      <c r="BT87" s="316"/>
      <c r="BU87" s="316"/>
      <c r="BV87" s="316"/>
      <c r="BX87" s="321"/>
    </row>
    <row r="88" spans="2:76" x14ac:dyDescent="0.2">
      <c r="B88" s="329"/>
      <c r="C88" s="310"/>
      <c r="D88" s="310"/>
      <c r="E88" s="411"/>
      <c r="F88" s="316"/>
      <c r="G88" s="316"/>
      <c r="H88" s="316"/>
      <c r="I88" s="316"/>
      <c r="J88" s="316"/>
      <c r="K88" s="316"/>
      <c r="L88" s="316"/>
      <c r="M88" s="316"/>
      <c r="N88" s="316"/>
      <c r="O88" s="316"/>
      <c r="P88" s="316"/>
      <c r="Q88" s="316"/>
      <c r="R88" s="316"/>
      <c r="S88" s="316"/>
      <c r="T88" s="316"/>
      <c r="U88" s="316"/>
      <c r="V88" s="316"/>
      <c r="W88" s="316"/>
      <c r="X88" s="316"/>
      <c r="Y88" s="316"/>
      <c r="Z88" s="399"/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16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/>
      <c r="BK88" s="316"/>
      <c r="BL88" s="316"/>
      <c r="BM88" s="316"/>
      <c r="BN88" s="316"/>
      <c r="BO88" s="316"/>
      <c r="BP88" s="316"/>
      <c r="BQ88" s="316"/>
      <c r="BR88" s="316"/>
      <c r="BS88" s="316"/>
      <c r="BT88" s="316"/>
      <c r="BU88" s="316"/>
      <c r="BV88" s="316"/>
      <c r="BX88" s="321"/>
    </row>
    <row r="89" spans="2:76" x14ac:dyDescent="0.2">
      <c r="B89" s="329"/>
      <c r="C89" s="310"/>
      <c r="D89" s="310"/>
      <c r="E89" s="411"/>
      <c r="F89" s="316"/>
      <c r="G89" s="316"/>
      <c r="H89" s="316"/>
      <c r="I89" s="316"/>
      <c r="J89" s="316"/>
      <c r="K89" s="316"/>
      <c r="L89" s="316"/>
      <c r="M89" s="316"/>
      <c r="N89" s="316"/>
      <c r="O89" s="316"/>
      <c r="P89" s="316"/>
      <c r="Q89" s="316"/>
      <c r="R89" s="316"/>
      <c r="S89" s="316"/>
      <c r="T89" s="316"/>
      <c r="U89" s="316"/>
      <c r="V89" s="316"/>
      <c r="W89" s="316"/>
      <c r="X89" s="316"/>
      <c r="Y89" s="316"/>
      <c r="Z89" s="399"/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16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/>
      <c r="BK89" s="316"/>
      <c r="BL89" s="316"/>
      <c r="BM89" s="316"/>
      <c r="BN89" s="316"/>
      <c r="BO89" s="316"/>
      <c r="BP89" s="316"/>
      <c r="BQ89" s="316"/>
      <c r="BR89" s="316"/>
      <c r="BS89" s="316"/>
      <c r="BT89" s="316"/>
      <c r="BU89" s="316"/>
      <c r="BV89" s="316"/>
      <c r="BX89" s="321"/>
    </row>
    <row r="90" spans="2:76" x14ac:dyDescent="0.2">
      <c r="B90" s="329"/>
      <c r="C90" s="310"/>
      <c r="D90" s="310"/>
      <c r="E90" s="411"/>
      <c r="F90" s="316"/>
      <c r="G90" s="316"/>
      <c r="H90" s="316"/>
      <c r="I90" s="316"/>
      <c r="J90" s="316"/>
      <c r="K90" s="316"/>
      <c r="L90" s="316"/>
      <c r="M90" s="316"/>
      <c r="N90" s="316"/>
      <c r="O90" s="316"/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X90" s="321"/>
    </row>
    <row r="91" spans="2:76" x14ac:dyDescent="0.2">
      <c r="B91" s="329"/>
      <c r="C91" s="310"/>
      <c r="D91" s="310"/>
      <c r="E91" s="411"/>
      <c r="F91" s="316"/>
      <c r="G91" s="316"/>
      <c r="H91" s="316"/>
      <c r="I91" s="316"/>
      <c r="J91" s="316"/>
      <c r="K91" s="316"/>
      <c r="L91" s="316"/>
      <c r="M91" s="316"/>
      <c r="N91" s="316"/>
      <c r="O91" s="316"/>
      <c r="P91" s="316"/>
      <c r="Q91" s="316"/>
      <c r="R91" s="316"/>
      <c r="S91" s="316"/>
      <c r="T91" s="316"/>
      <c r="U91" s="316"/>
      <c r="V91" s="316"/>
      <c r="W91" s="316"/>
      <c r="X91" s="316"/>
      <c r="Y91" s="316"/>
      <c r="Z91" s="399"/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16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/>
      <c r="BK91" s="316"/>
      <c r="BL91" s="316"/>
      <c r="BM91" s="316"/>
      <c r="BN91" s="316"/>
      <c r="BO91" s="316"/>
      <c r="BP91" s="316"/>
      <c r="BQ91" s="316"/>
      <c r="BR91" s="316"/>
      <c r="BS91" s="316"/>
      <c r="BT91" s="316"/>
      <c r="BU91" s="316"/>
      <c r="BV91" s="316"/>
      <c r="BX91" s="321"/>
    </row>
    <row r="92" spans="2:76" x14ac:dyDescent="0.2">
      <c r="B92" s="329"/>
      <c r="C92" s="310"/>
      <c r="D92" s="310"/>
      <c r="E92" s="411"/>
      <c r="F92" s="316"/>
      <c r="G92" s="316"/>
      <c r="H92" s="316"/>
      <c r="I92" s="316"/>
      <c r="J92" s="316"/>
      <c r="K92" s="316"/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6"/>
      <c r="Y92" s="316"/>
      <c r="Z92" s="316"/>
      <c r="AA92" s="316"/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  <c r="BL92" s="316"/>
      <c r="BM92" s="316"/>
      <c r="BN92" s="316"/>
      <c r="BO92" s="316"/>
      <c r="BP92" s="316"/>
      <c r="BQ92" s="316"/>
      <c r="BR92" s="316"/>
      <c r="BS92" s="316"/>
      <c r="BT92" s="316"/>
      <c r="BU92" s="316"/>
      <c r="BV92" s="316"/>
      <c r="BX92" s="321"/>
    </row>
    <row r="93" spans="2:76" x14ac:dyDescent="0.2">
      <c r="B93" s="329"/>
      <c r="C93" s="310"/>
      <c r="D93" s="310"/>
      <c r="E93" s="411"/>
      <c r="F93" s="316"/>
      <c r="G93" s="316"/>
      <c r="H93" s="316"/>
      <c r="I93" s="316"/>
      <c r="J93" s="316"/>
      <c r="K93" s="316"/>
      <c r="L93" s="316"/>
      <c r="M93" s="316"/>
      <c r="N93" s="316"/>
      <c r="O93" s="316"/>
      <c r="P93" s="316"/>
      <c r="Q93" s="316"/>
      <c r="R93" s="316"/>
      <c r="S93" s="316"/>
      <c r="T93" s="316"/>
      <c r="U93" s="316"/>
      <c r="V93" s="316"/>
      <c r="W93" s="316"/>
      <c r="X93" s="316"/>
      <c r="Y93" s="316"/>
      <c r="Z93" s="316"/>
      <c r="AA93" s="316"/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6"/>
      <c r="AU93" s="316"/>
      <c r="AV93" s="316"/>
      <c r="AW93" s="316"/>
      <c r="AX93" s="316"/>
      <c r="AY93" s="316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/>
      <c r="BK93" s="316"/>
      <c r="BL93" s="316"/>
      <c r="BM93" s="316"/>
      <c r="BN93" s="316"/>
      <c r="BO93" s="316"/>
      <c r="BP93" s="316"/>
      <c r="BQ93" s="316"/>
      <c r="BR93" s="316"/>
      <c r="BS93" s="316"/>
      <c r="BT93" s="316"/>
      <c r="BU93" s="316"/>
      <c r="BV93" s="316"/>
      <c r="BX93" s="321"/>
    </row>
    <row r="94" spans="2:76" x14ac:dyDescent="0.2">
      <c r="B94" s="329"/>
      <c r="C94" s="310"/>
      <c r="D94" s="310"/>
      <c r="E94" s="411"/>
      <c r="F94" s="316"/>
      <c r="G94" s="316"/>
      <c r="H94" s="316"/>
      <c r="I94" s="316"/>
      <c r="J94" s="316"/>
      <c r="K94" s="316"/>
      <c r="L94" s="316"/>
      <c r="M94" s="316"/>
      <c r="N94" s="316"/>
      <c r="O94" s="316"/>
      <c r="P94" s="316"/>
      <c r="Q94" s="316"/>
      <c r="R94" s="316"/>
      <c r="S94" s="316"/>
      <c r="T94" s="316"/>
      <c r="U94" s="316"/>
      <c r="V94" s="316"/>
      <c r="W94" s="316"/>
      <c r="X94" s="316"/>
      <c r="Y94" s="316"/>
      <c r="Z94" s="316"/>
      <c r="AA94" s="316"/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  <c r="BL94" s="316"/>
      <c r="BM94" s="316"/>
      <c r="BN94" s="316"/>
      <c r="BO94" s="316"/>
      <c r="BP94" s="316"/>
      <c r="BQ94" s="316"/>
      <c r="BR94" s="316"/>
      <c r="BS94" s="316"/>
      <c r="BT94" s="316"/>
      <c r="BU94" s="316"/>
      <c r="BV94" s="316"/>
      <c r="BX94" s="321"/>
    </row>
    <row r="95" spans="2:76" x14ac:dyDescent="0.2">
      <c r="B95" s="329"/>
      <c r="C95" s="310"/>
      <c r="D95" s="310"/>
      <c r="E95" s="411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16"/>
      <c r="R95" s="316"/>
      <c r="S95" s="316"/>
      <c r="T95" s="316"/>
      <c r="U95" s="316"/>
      <c r="V95" s="316"/>
      <c r="W95" s="316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X95" s="321"/>
    </row>
    <row r="96" spans="2:76" x14ac:dyDescent="0.2">
      <c r="B96" s="329"/>
      <c r="C96" s="310"/>
      <c r="D96" s="310"/>
      <c r="E96" s="411"/>
      <c r="F96" s="316"/>
      <c r="G96" s="316"/>
      <c r="H96" s="316"/>
      <c r="I96" s="316"/>
      <c r="J96" s="316"/>
      <c r="K96" s="316"/>
      <c r="L96" s="316"/>
      <c r="M96" s="316"/>
      <c r="N96" s="316"/>
      <c r="O96" s="316"/>
      <c r="P96" s="316"/>
      <c r="Q96" s="316"/>
      <c r="R96" s="316"/>
      <c r="S96" s="316"/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16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/>
      <c r="BK96" s="316"/>
      <c r="BL96" s="316"/>
      <c r="BM96" s="316"/>
      <c r="BN96" s="316"/>
      <c r="BO96" s="316"/>
      <c r="BP96" s="316"/>
      <c r="BQ96" s="316"/>
      <c r="BR96" s="316"/>
      <c r="BS96" s="316"/>
      <c r="BT96" s="316"/>
      <c r="BU96" s="316"/>
      <c r="BV96" s="316"/>
      <c r="BX96" s="321"/>
    </row>
    <row r="97" spans="2:76" x14ac:dyDescent="0.2">
      <c r="B97" s="329"/>
      <c r="C97" s="310"/>
      <c r="D97" s="310"/>
      <c r="E97" s="411"/>
      <c r="F97" s="316"/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16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/>
      <c r="BK97" s="316"/>
      <c r="BL97" s="316"/>
      <c r="BM97" s="316"/>
      <c r="BN97" s="316"/>
      <c r="BO97" s="316"/>
      <c r="BP97" s="316"/>
      <c r="BQ97" s="316"/>
      <c r="BR97" s="316"/>
      <c r="BS97" s="316"/>
      <c r="BT97" s="316"/>
      <c r="BU97" s="316"/>
      <c r="BV97" s="316"/>
      <c r="BX97" s="321"/>
    </row>
    <row r="98" spans="2:76" x14ac:dyDescent="0.2">
      <c r="B98" s="329"/>
      <c r="C98" s="310"/>
      <c r="D98" s="310"/>
      <c r="E98" s="411"/>
      <c r="F98" s="316"/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16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/>
      <c r="BK98" s="316"/>
      <c r="BL98" s="316"/>
      <c r="BM98" s="316"/>
      <c r="BN98" s="316"/>
      <c r="BO98" s="316"/>
      <c r="BP98" s="316"/>
      <c r="BQ98" s="316"/>
      <c r="BR98" s="316"/>
      <c r="BS98" s="316"/>
      <c r="BT98" s="316"/>
      <c r="BU98" s="316"/>
      <c r="BV98" s="316"/>
      <c r="BX98" s="321"/>
    </row>
    <row r="99" spans="2:76" x14ac:dyDescent="0.2">
      <c r="B99" s="329"/>
      <c r="C99" s="310"/>
      <c r="D99" s="310"/>
      <c r="E99" s="411"/>
      <c r="F99" s="316"/>
      <c r="G99" s="316"/>
      <c r="H99" s="316"/>
      <c r="I99" s="316"/>
      <c r="J99" s="316"/>
      <c r="K99" s="316"/>
      <c r="L99" s="316"/>
      <c r="M99" s="316"/>
      <c r="N99" s="316"/>
      <c r="O99" s="316"/>
      <c r="P99" s="316"/>
      <c r="Q99" s="316"/>
      <c r="R99" s="316"/>
      <c r="S99" s="316"/>
      <c r="T99" s="316"/>
      <c r="U99" s="316"/>
      <c r="V99" s="316"/>
      <c r="W99" s="316"/>
      <c r="X99" s="316"/>
      <c r="Y99" s="316"/>
      <c r="Z99" s="316"/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16"/>
      <c r="AU99" s="316"/>
      <c r="AV99" s="316"/>
      <c r="AW99" s="316"/>
      <c r="AX99" s="316"/>
      <c r="AY99" s="316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/>
      <c r="BK99" s="316"/>
      <c r="BL99" s="316"/>
      <c r="BM99" s="316"/>
      <c r="BN99" s="316"/>
      <c r="BO99" s="316"/>
      <c r="BP99" s="316"/>
      <c r="BQ99" s="316"/>
      <c r="BR99" s="316"/>
      <c r="BS99" s="316"/>
      <c r="BT99" s="316"/>
      <c r="BU99" s="316"/>
      <c r="BV99" s="316"/>
      <c r="BX99" s="321"/>
    </row>
    <row r="100" spans="2:76" x14ac:dyDescent="0.2">
      <c r="B100" s="329"/>
      <c r="C100" s="310"/>
      <c r="D100" s="310"/>
      <c r="E100" s="411"/>
      <c r="F100" s="316"/>
      <c r="G100" s="316"/>
      <c r="H100" s="316"/>
      <c r="I100" s="316"/>
      <c r="J100" s="316"/>
      <c r="K100" s="316"/>
      <c r="L100" s="316"/>
      <c r="M100" s="316"/>
      <c r="N100" s="316"/>
      <c r="O100" s="316"/>
      <c r="P100" s="316"/>
      <c r="Q100" s="316"/>
      <c r="R100" s="316"/>
      <c r="S100" s="316"/>
      <c r="T100" s="316"/>
      <c r="U100" s="316"/>
      <c r="V100" s="316"/>
      <c r="W100" s="316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X100" s="321"/>
    </row>
    <row r="101" spans="2:76" x14ac:dyDescent="0.2">
      <c r="B101" s="329"/>
      <c r="C101" s="310"/>
      <c r="D101" s="310"/>
      <c r="E101" s="411"/>
      <c r="F101" s="316"/>
      <c r="G101" s="316"/>
      <c r="H101" s="316"/>
      <c r="I101" s="316"/>
      <c r="J101" s="316"/>
      <c r="K101" s="316"/>
      <c r="L101" s="316"/>
      <c r="M101" s="316"/>
      <c r="N101" s="316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16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/>
      <c r="BK101" s="316"/>
      <c r="BL101" s="316"/>
      <c r="BM101" s="316"/>
      <c r="BN101" s="316"/>
      <c r="BO101" s="316"/>
      <c r="BP101" s="316"/>
      <c r="BQ101" s="316"/>
      <c r="BR101" s="316"/>
      <c r="BS101" s="316"/>
      <c r="BT101" s="316"/>
      <c r="BU101" s="316"/>
      <c r="BV101" s="316"/>
      <c r="BX101" s="321"/>
    </row>
    <row r="102" spans="2:76" x14ac:dyDescent="0.2">
      <c r="B102" s="329"/>
      <c r="C102" s="310"/>
      <c r="D102" s="310"/>
      <c r="E102" s="411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16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6"/>
      <c r="BL102" s="316"/>
      <c r="BM102" s="316"/>
      <c r="BN102" s="316"/>
      <c r="BO102" s="316"/>
      <c r="BP102" s="316"/>
      <c r="BQ102" s="316"/>
      <c r="BR102" s="316"/>
      <c r="BS102" s="316"/>
      <c r="BT102" s="316"/>
      <c r="BU102" s="316"/>
      <c r="BV102" s="316"/>
      <c r="BX102" s="321"/>
    </row>
    <row r="103" spans="2:76" x14ac:dyDescent="0.2">
      <c r="B103" s="329"/>
      <c r="C103" s="310"/>
      <c r="D103" s="310"/>
      <c r="E103" s="411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/>
      <c r="BK103" s="316"/>
      <c r="BL103" s="316"/>
      <c r="BM103" s="316"/>
      <c r="BN103" s="316"/>
      <c r="BO103" s="316"/>
      <c r="BP103" s="316"/>
      <c r="BQ103" s="316"/>
      <c r="BR103" s="316"/>
      <c r="BS103" s="316"/>
      <c r="BT103" s="316"/>
      <c r="BU103" s="316"/>
      <c r="BV103" s="316"/>
      <c r="BX103" s="321"/>
    </row>
    <row r="104" spans="2:76" x14ac:dyDescent="0.2"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X104" s="321"/>
    </row>
    <row r="105" spans="2:76" x14ac:dyDescent="0.2">
      <c r="BX105" s="321"/>
    </row>
    <row r="106" spans="2:76" x14ac:dyDescent="0.2">
      <c r="BX106" s="321"/>
    </row>
    <row r="107" spans="2:76" x14ac:dyDescent="0.2">
      <c r="BX107" s="321"/>
    </row>
    <row r="108" spans="2:76" x14ac:dyDescent="0.2">
      <c r="BX108" s="321"/>
    </row>
    <row r="109" spans="2:76" x14ac:dyDescent="0.2">
      <c r="BX109" s="321"/>
    </row>
    <row r="110" spans="2:76" x14ac:dyDescent="0.2">
      <c r="BX110" s="321"/>
    </row>
    <row r="111" spans="2:76" x14ac:dyDescent="0.2">
      <c r="BX111" s="321"/>
    </row>
    <row r="112" spans="2:76" x14ac:dyDescent="0.2">
      <c r="BX112" s="321"/>
    </row>
    <row r="113" spans="2:76" x14ac:dyDescent="0.2">
      <c r="BX113" s="321"/>
    </row>
    <row r="114" spans="2:76" x14ac:dyDescent="0.2">
      <c r="BX114" s="321"/>
    </row>
    <row r="115" spans="2:76" x14ac:dyDescent="0.2">
      <c r="BX115" s="321"/>
    </row>
    <row r="116" spans="2:76" x14ac:dyDescent="0.2">
      <c r="BX116" s="321"/>
    </row>
    <row r="117" spans="2:76" x14ac:dyDescent="0.2">
      <c r="BX117" s="321"/>
    </row>
    <row r="118" spans="2:76" x14ac:dyDescent="0.2">
      <c r="E118" s="412"/>
      <c r="F118" s="412"/>
      <c r="G118" s="412"/>
      <c r="H118" s="412"/>
      <c r="I118" s="412"/>
      <c r="J118" s="412"/>
      <c r="K118" s="412"/>
      <c r="L118" s="412"/>
      <c r="M118" s="412"/>
      <c r="N118" s="412"/>
      <c r="O118" s="412"/>
      <c r="P118" s="412"/>
      <c r="Q118" s="412"/>
      <c r="R118" s="412"/>
      <c r="S118" s="412"/>
      <c r="T118" s="412"/>
      <c r="U118" s="412"/>
      <c r="V118" s="412"/>
      <c r="W118" s="412"/>
      <c r="X118" s="412"/>
      <c r="Y118" s="412"/>
      <c r="Z118" s="412"/>
      <c r="AA118" s="412"/>
      <c r="AB118" s="412"/>
      <c r="AC118" s="412"/>
      <c r="AD118" s="412"/>
      <c r="AE118" s="412"/>
      <c r="AF118" s="412"/>
      <c r="AG118" s="412"/>
      <c r="AH118" s="412"/>
      <c r="AI118" s="412"/>
      <c r="AJ118" s="412"/>
      <c r="AK118" s="412"/>
      <c r="AL118" s="412"/>
      <c r="AM118" s="412"/>
      <c r="AN118" s="412"/>
      <c r="AO118" s="412"/>
      <c r="AP118" s="412"/>
      <c r="AQ118" s="412"/>
      <c r="AR118" s="412"/>
      <c r="AS118" s="412"/>
      <c r="AT118" s="412"/>
      <c r="AU118" s="412"/>
      <c r="AV118" s="412"/>
      <c r="AW118" s="412"/>
      <c r="AX118" s="412"/>
      <c r="AY118" s="412"/>
      <c r="AZ118" s="412"/>
      <c r="BA118" s="412"/>
      <c r="BB118" s="412"/>
      <c r="BC118" s="412"/>
      <c r="BD118" s="412"/>
      <c r="BE118" s="412"/>
      <c r="BF118" s="412"/>
      <c r="BG118" s="412"/>
      <c r="BH118" s="412"/>
      <c r="BI118" s="412"/>
      <c r="BJ118" s="412"/>
      <c r="BK118" s="412"/>
      <c r="BL118" s="412"/>
      <c r="BM118" s="412"/>
      <c r="BN118" s="412"/>
      <c r="BO118" s="412"/>
      <c r="BP118" s="412"/>
      <c r="BQ118" s="412"/>
      <c r="BR118" s="412"/>
      <c r="BS118" s="412"/>
      <c r="BT118" s="412"/>
      <c r="BU118" s="412"/>
      <c r="BV118" s="412"/>
      <c r="BX118" s="321"/>
    </row>
    <row r="119" spans="2:76" x14ac:dyDescent="0.2">
      <c r="E119" s="412"/>
      <c r="F119" s="412"/>
      <c r="G119" s="412"/>
      <c r="H119" s="412"/>
      <c r="I119" s="412"/>
      <c r="J119" s="412"/>
      <c r="K119" s="412"/>
      <c r="L119" s="412"/>
      <c r="M119" s="412"/>
      <c r="N119" s="412"/>
      <c r="O119" s="412"/>
      <c r="P119" s="412"/>
      <c r="Q119" s="412"/>
      <c r="R119" s="412"/>
      <c r="S119" s="412"/>
      <c r="T119" s="412"/>
      <c r="U119" s="412"/>
      <c r="V119" s="412"/>
      <c r="W119" s="412"/>
      <c r="X119" s="412"/>
      <c r="Y119" s="412"/>
      <c r="Z119" s="412"/>
      <c r="AA119" s="412"/>
      <c r="AB119" s="412"/>
      <c r="AC119" s="412"/>
      <c r="AD119" s="412"/>
      <c r="AE119" s="412"/>
      <c r="AF119" s="412"/>
      <c r="AG119" s="412"/>
      <c r="AH119" s="412"/>
      <c r="AI119" s="412"/>
      <c r="AJ119" s="412"/>
      <c r="AK119" s="412"/>
      <c r="AL119" s="412"/>
      <c r="AM119" s="412"/>
      <c r="AN119" s="412"/>
      <c r="AO119" s="412"/>
      <c r="AP119" s="412"/>
      <c r="AQ119" s="412"/>
      <c r="AR119" s="412"/>
      <c r="AS119" s="412"/>
      <c r="AT119" s="412"/>
      <c r="AU119" s="412"/>
      <c r="AV119" s="412"/>
      <c r="AW119" s="412"/>
      <c r="AX119" s="412"/>
      <c r="AY119" s="412"/>
      <c r="AZ119" s="412"/>
      <c r="BA119" s="412"/>
      <c r="BB119" s="412"/>
      <c r="BC119" s="412"/>
      <c r="BD119" s="412"/>
      <c r="BE119" s="412"/>
      <c r="BF119" s="412"/>
      <c r="BG119" s="412"/>
      <c r="BH119" s="412"/>
      <c r="BI119" s="412"/>
      <c r="BJ119" s="412"/>
      <c r="BK119" s="412"/>
      <c r="BL119" s="412"/>
      <c r="BM119" s="412"/>
      <c r="BN119" s="412"/>
      <c r="BO119" s="412"/>
      <c r="BP119" s="412"/>
      <c r="BQ119" s="412"/>
      <c r="BR119" s="412"/>
      <c r="BS119" s="412"/>
      <c r="BT119" s="412"/>
      <c r="BU119" s="412"/>
      <c r="BV119" s="412"/>
      <c r="BX119" s="321"/>
    </row>
    <row r="120" spans="2:76" x14ac:dyDescent="0.2">
      <c r="B120" s="329"/>
      <c r="C120" s="310"/>
      <c r="D120" s="310"/>
      <c r="E120" s="411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16"/>
      <c r="AX120" s="316"/>
      <c r="AY120" s="316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/>
      <c r="BK120" s="316"/>
      <c r="BL120" s="316"/>
      <c r="BM120" s="316"/>
      <c r="BN120" s="316"/>
      <c r="BO120" s="316"/>
      <c r="BP120" s="316"/>
      <c r="BQ120" s="316"/>
      <c r="BR120" s="316"/>
      <c r="BS120" s="316"/>
      <c r="BT120" s="316"/>
      <c r="BU120" s="316"/>
      <c r="BV120" s="316"/>
      <c r="BX120" s="321"/>
    </row>
    <row r="121" spans="2:76" x14ac:dyDescent="0.2">
      <c r="B121" s="329"/>
      <c r="C121" s="329"/>
      <c r="D121" s="329"/>
      <c r="E121" s="411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16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/>
      <c r="BK121" s="316"/>
      <c r="BL121" s="316"/>
      <c r="BM121" s="316"/>
      <c r="BN121" s="316"/>
      <c r="BO121" s="316"/>
      <c r="BP121" s="316"/>
      <c r="BQ121" s="316"/>
      <c r="BR121" s="316"/>
      <c r="BS121" s="316"/>
      <c r="BT121" s="316"/>
      <c r="BU121" s="316"/>
      <c r="BV121" s="316"/>
      <c r="BX121" s="321"/>
    </row>
    <row r="122" spans="2:76" x14ac:dyDescent="0.2">
      <c r="B122" s="329"/>
      <c r="C122" s="310"/>
      <c r="D122" s="310"/>
      <c r="E122" s="411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16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/>
      <c r="BK122" s="316"/>
      <c r="BL122" s="316"/>
      <c r="BM122" s="316"/>
      <c r="BN122" s="316"/>
      <c r="BO122" s="316"/>
      <c r="BP122" s="316"/>
      <c r="BQ122" s="316"/>
      <c r="BR122" s="316"/>
      <c r="BS122" s="316"/>
      <c r="BT122" s="316"/>
      <c r="BU122" s="316"/>
      <c r="BV122" s="316"/>
      <c r="BX122" s="321"/>
    </row>
    <row r="123" spans="2:76" x14ac:dyDescent="0.2">
      <c r="C123" s="310"/>
      <c r="D123" s="310"/>
      <c r="E123" s="411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16"/>
      <c r="BM123" s="316"/>
      <c r="BN123" s="316"/>
      <c r="BO123" s="316"/>
      <c r="BP123" s="316"/>
      <c r="BQ123" s="316"/>
      <c r="BR123" s="316"/>
      <c r="BS123" s="316"/>
      <c r="BT123" s="316"/>
      <c r="BU123" s="316"/>
      <c r="BV123" s="316"/>
      <c r="BX123" s="321"/>
    </row>
    <row r="124" spans="2:76" x14ac:dyDescent="0.2">
      <c r="B124" s="329"/>
      <c r="C124" s="310"/>
      <c r="D124" s="310"/>
      <c r="E124" s="411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  <c r="AA124" s="316"/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16"/>
      <c r="BM124" s="316"/>
      <c r="BN124" s="316"/>
      <c r="BO124" s="316"/>
      <c r="BP124" s="316"/>
      <c r="BQ124" s="316"/>
      <c r="BR124" s="316"/>
      <c r="BS124" s="316"/>
      <c r="BT124" s="316"/>
      <c r="BU124" s="316"/>
      <c r="BV124" s="316"/>
      <c r="BX124" s="321"/>
    </row>
    <row r="125" spans="2:76" x14ac:dyDescent="0.2">
      <c r="B125" s="329"/>
      <c r="C125" s="310"/>
      <c r="D125" s="310"/>
      <c r="E125" s="411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16"/>
      <c r="AX125" s="316"/>
      <c r="AY125" s="316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/>
      <c r="BK125" s="316"/>
      <c r="BL125" s="316"/>
      <c r="BM125" s="316"/>
      <c r="BN125" s="316"/>
      <c r="BO125" s="316"/>
      <c r="BP125" s="316"/>
      <c r="BQ125" s="316"/>
      <c r="BR125" s="316"/>
      <c r="BS125" s="316"/>
      <c r="BT125" s="316"/>
      <c r="BU125" s="316"/>
      <c r="BV125" s="316"/>
      <c r="BX125" s="321"/>
    </row>
    <row r="126" spans="2:76" x14ac:dyDescent="0.2">
      <c r="B126" s="329"/>
      <c r="C126" s="310"/>
      <c r="D126" s="310"/>
      <c r="E126" s="411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16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/>
      <c r="BK126" s="316"/>
      <c r="BL126" s="316"/>
      <c r="BM126" s="316"/>
      <c r="BN126" s="316"/>
      <c r="BO126" s="316"/>
      <c r="BP126" s="316"/>
      <c r="BQ126" s="316"/>
      <c r="BR126" s="316"/>
      <c r="BS126" s="316"/>
      <c r="BT126" s="316"/>
      <c r="BU126" s="316"/>
      <c r="BV126" s="316"/>
      <c r="BX126" s="321"/>
    </row>
    <row r="127" spans="2:76" x14ac:dyDescent="0.2">
      <c r="B127" s="329"/>
      <c r="C127" s="310"/>
      <c r="D127" s="310"/>
      <c r="E127" s="411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16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/>
      <c r="BK127" s="316"/>
      <c r="BL127" s="316"/>
      <c r="BM127" s="316"/>
      <c r="BN127" s="316"/>
      <c r="BO127" s="316"/>
      <c r="BP127" s="316"/>
      <c r="BQ127" s="316"/>
      <c r="BR127" s="316"/>
      <c r="BS127" s="316"/>
      <c r="BT127" s="316"/>
      <c r="BU127" s="316"/>
      <c r="BV127" s="316"/>
      <c r="BX127" s="321"/>
    </row>
    <row r="128" spans="2:76" x14ac:dyDescent="0.2">
      <c r="B128" s="329"/>
      <c r="C128" s="310"/>
      <c r="D128" s="310"/>
      <c r="E128" s="411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16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/>
      <c r="BK128" s="316"/>
      <c r="BL128" s="316"/>
      <c r="BM128" s="316"/>
      <c r="BN128" s="316"/>
      <c r="BO128" s="316"/>
      <c r="BP128" s="316"/>
      <c r="BQ128" s="316"/>
      <c r="BR128" s="316"/>
      <c r="BS128" s="316"/>
      <c r="BT128" s="316"/>
      <c r="BU128" s="316"/>
      <c r="BV128" s="316"/>
      <c r="BX128" s="321"/>
    </row>
    <row r="129" spans="2:76" x14ac:dyDescent="0.2">
      <c r="B129" s="329"/>
      <c r="C129" s="310"/>
      <c r="D129" s="310"/>
      <c r="E129" s="411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/>
      <c r="BK129" s="316"/>
      <c r="BL129" s="316"/>
      <c r="BM129" s="316"/>
      <c r="BN129" s="316"/>
      <c r="BO129" s="316"/>
      <c r="BP129" s="316"/>
      <c r="BQ129" s="316"/>
      <c r="BR129" s="316"/>
      <c r="BS129" s="316"/>
      <c r="BT129" s="316"/>
      <c r="BU129" s="316"/>
      <c r="BV129" s="316"/>
      <c r="BX129" s="321"/>
    </row>
    <row r="130" spans="2:76" x14ac:dyDescent="0.2">
      <c r="B130" s="329"/>
      <c r="C130" s="310"/>
      <c r="D130" s="310"/>
      <c r="E130" s="411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16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/>
      <c r="BK130" s="316"/>
      <c r="BL130" s="316"/>
      <c r="BM130" s="316"/>
      <c r="BN130" s="316"/>
      <c r="BO130" s="316"/>
      <c r="BP130" s="316"/>
      <c r="BQ130" s="316"/>
      <c r="BR130" s="316"/>
      <c r="BS130" s="316"/>
      <c r="BT130" s="316"/>
      <c r="BU130" s="316"/>
      <c r="BV130" s="316"/>
      <c r="BX130" s="321"/>
    </row>
    <row r="131" spans="2:76" x14ac:dyDescent="0.2">
      <c r="B131" s="329"/>
      <c r="C131" s="310"/>
      <c r="D131" s="310"/>
      <c r="E131" s="411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16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/>
      <c r="BK131" s="316"/>
      <c r="BL131" s="316"/>
      <c r="BM131" s="316"/>
      <c r="BN131" s="316"/>
      <c r="BO131" s="316"/>
      <c r="BP131" s="316"/>
      <c r="BQ131" s="316"/>
      <c r="BR131" s="316"/>
      <c r="BS131" s="316"/>
      <c r="BT131" s="316"/>
      <c r="BU131" s="316"/>
      <c r="BV131" s="316"/>
      <c r="BX131" s="321"/>
    </row>
    <row r="132" spans="2:76" x14ac:dyDescent="0.2">
      <c r="B132" s="329"/>
      <c r="C132" s="310"/>
      <c r="D132" s="310"/>
      <c r="E132" s="411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  <c r="Z132" s="316"/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16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/>
      <c r="BK132" s="316"/>
      <c r="BL132" s="316"/>
      <c r="BM132" s="316"/>
      <c r="BN132" s="316"/>
      <c r="BO132" s="316"/>
      <c r="BP132" s="316"/>
      <c r="BQ132" s="316"/>
      <c r="BR132" s="316"/>
      <c r="BS132" s="316"/>
      <c r="BT132" s="316"/>
      <c r="BU132" s="316"/>
      <c r="BV132" s="316"/>
      <c r="BX132" s="321"/>
    </row>
    <row r="133" spans="2:76" x14ac:dyDescent="0.2">
      <c r="B133" s="329"/>
      <c r="C133" s="329"/>
      <c r="D133" s="329"/>
      <c r="E133" s="411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  <c r="Z133" s="316"/>
      <c r="AA133" s="316"/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16"/>
      <c r="AX133" s="316"/>
      <c r="AY133" s="316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/>
      <c r="BK133" s="316"/>
      <c r="BL133" s="316"/>
      <c r="BM133" s="316"/>
      <c r="BN133" s="316"/>
      <c r="BO133" s="316"/>
      <c r="BP133" s="316"/>
      <c r="BQ133" s="316"/>
      <c r="BR133" s="316"/>
      <c r="BS133" s="316"/>
      <c r="BT133" s="316"/>
      <c r="BU133" s="316"/>
      <c r="BV133" s="316"/>
      <c r="BX133" s="321"/>
    </row>
    <row r="134" spans="2:76" x14ac:dyDescent="0.2">
      <c r="B134" s="329"/>
      <c r="C134" s="310"/>
      <c r="D134" s="310"/>
      <c r="E134" s="411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  <c r="AA134" s="316"/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16"/>
      <c r="AX134" s="316"/>
      <c r="AY134" s="316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/>
      <c r="BK134" s="316"/>
      <c r="BL134" s="316"/>
      <c r="BM134" s="316"/>
      <c r="BN134" s="316"/>
      <c r="BO134" s="316"/>
      <c r="BP134" s="316"/>
      <c r="BQ134" s="316"/>
      <c r="BR134" s="316"/>
      <c r="BS134" s="316"/>
      <c r="BT134" s="316"/>
      <c r="BU134" s="316"/>
      <c r="BV134" s="316"/>
      <c r="BX134" s="321"/>
    </row>
    <row r="135" spans="2:76" x14ac:dyDescent="0.2">
      <c r="B135" s="329"/>
      <c r="C135" s="310"/>
      <c r="D135" s="310"/>
      <c r="E135" s="411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16"/>
      <c r="AX135" s="316"/>
      <c r="AY135" s="316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/>
      <c r="BK135" s="316"/>
      <c r="BL135" s="316"/>
      <c r="BM135" s="316"/>
      <c r="BN135" s="316"/>
      <c r="BO135" s="316"/>
      <c r="BP135" s="316"/>
      <c r="BQ135" s="316"/>
      <c r="BR135" s="316"/>
      <c r="BS135" s="316"/>
      <c r="BT135" s="316"/>
      <c r="BU135" s="316"/>
      <c r="BV135" s="316"/>
      <c r="BX135" s="321"/>
    </row>
    <row r="136" spans="2:76" x14ac:dyDescent="0.2">
      <c r="B136" s="329"/>
      <c r="C136" s="310"/>
      <c r="D136" s="310"/>
      <c r="E136" s="411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16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/>
      <c r="BK136" s="316"/>
      <c r="BL136" s="316"/>
      <c r="BM136" s="316"/>
      <c r="BN136" s="316"/>
      <c r="BO136" s="316"/>
      <c r="BP136" s="316"/>
      <c r="BQ136" s="316"/>
      <c r="BR136" s="316"/>
      <c r="BS136" s="316"/>
      <c r="BT136" s="316"/>
      <c r="BU136" s="316"/>
      <c r="BV136" s="316"/>
      <c r="BX136" s="321"/>
    </row>
    <row r="137" spans="2:76" x14ac:dyDescent="0.2">
      <c r="B137" s="329"/>
      <c r="C137" s="310"/>
      <c r="D137" s="310"/>
      <c r="E137" s="411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16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/>
      <c r="BK137" s="316"/>
      <c r="BL137" s="316"/>
      <c r="BM137" s="316"/>
      <c r="BN137" s="316"/>
      <c r="BO137" s="316"/>
      <c r="BP137" s="316"/>
      <c r="BQ137" s="316"/>
      <c r="BR137" s="316"/>
      <c r="BS137" s="316"/>
      <c r="BT137" s="316"/>
      <c r="BU137" s="316"/>
      <c r="BV137" s="316"/>
      <c r="BX137" s="321"/>
    </row>
    <row r="138" spans="2:76" x14ac:dyDescent="0.2">
      <c r="B138" s="329"/>
      <c r="C138" s="310"/>
      <c r="D138" s="310"/>
      <c r="E138" s="411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16"/>
      <c r="AX138" s="316"/>
      <c r="AY138" s="316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/>
      <c r="BK138" s="316"/>
      <c r="BL138" s="316"/>
      <c r="BM138" s="316"/>
      <c r="BN138" s="316"/>
      <c r="BO138" s="316"/>
      <c r="BP138" s="316"/>
      <c r="BQ138" s="316"/>
      <c r="BR138" s="316"/>
      <c r="BS138" s="316"/>
      <c r="BT138" s="316"/>
      <c r="BU138" s="316"/>
      <c r="BV138" s="316"/>
      <c r="BX138" s="321"/>
    </row>
    <row r="139" spans="2:76" x14ac:dyDescent="0.2">
      <c r="B139" s="329"/>
      <c r="C139" s="310"/>
      <c r="D139" s="310"/>
      <c r="E139" s="411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16"/>
      <c r="AX139" s="316"/>
      <c r="AY139" s="316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/>
      <c r="BK139" s="316"/>
      <c r="BL139" s="316"/>
      <c r="BM139" s="316"/>
      <c r="BN139" s="316"/>
      <c r="BO139" s="316"/>
      <c r="BP139" s="316"/>
      <c r="BQ139" s="316"/>
      <c r="BR139" s="316"/>
      <c r="BS139" s="316"/>
      <c r="BT139" s="316"/>
      <c r="BU139" s="316"/>
      <c r="BV139" s="316"/>
      <c r="BX139" s="321"/>
    </row>
    <row r="140" spans="2:76" x14ac:dyDescent="0.2">
      <c r="B140" s="329"/>
      <c r="C140" s="310"/>
      <c r="D140" s="310"/>
      <c r="E140" s="411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  <c r="AA140" s="316"/>
      <c r="AB140" s="316"/>
      <c r="AC140" s="316"/>
      <c r="AD140" s="316"/>
      <c r="AE140" s="316"/>
      <c r="AF140" s="316"/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16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/>
      <c r="BK140" s="316"/>
      <c r="BL140" s="316"/>
      <c r="BM140" s="316"/>
      <c r="BN140" s="316"/>
      <c r="BO140" s="316"/>
      <c r="BP140" s="316"/>
      <c r="BQ140" s="316"/>
      <c r="BR140" s="316"/>
      <c r="BS140" s="316"/>
      <c r="BT140" s="316"/>
      <c r="BU140" s="316"/>
      <c r="BV140" s="316"/>
      <c r="BX140" s="321"/>
    </row>
    <row r="141" spans="2:76" x14ac:dyDescent="0.2">
      <c r="B141" s="329"/>
      <c r="C141" s="310"/>
      <c r="D141" s="310"/>
      <c r="E141" s="411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  <c r="AA141" s="316"/>
      <c r="AB141" s="316"/>
      <c r="AC141" s="316"/>
      <c r="AD141" s="316"/>
      <c r="AE141" s="316"/>
      <c r="AF141" s="316"/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16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/>
      <c r="BK141" s="316"/>
      <c r="BL141" s="316"/>
      <c r="BM141" s="316"/>
      <c r="BN141" s="316"/>
      <c r="BO141" s="316"/>
      <c r="BP141" s="316"/>
      <c r="BQ141" s="316"/>
      <c r="BR141" s="316"/>
      <c r="BS141" s="316"/>
      <c r="BT141" s="316"/>
      <c r="BU141" s="316"/>
      <c r="BV141" s="316"/>
      <c r="BX141" s="321"/>
    </row>
    <row r="142" spans="2:76" x14ac:dyDescent="0.2">
      <c r="B142" s="329"/>
      <c r="C142" s="310"/>
      <c r="D142" s="310"/>
      <c r="E142" s="411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16"/>
      <c r="BM142" s="316"/>
      <c r="BN142" s="316"/>
      <c r="BO142" s="316"/>
      <c r="BP142" s="316"/>
      <c r="BQ142" s="316"/>
      <c r="BR142" s="316"/>
      <c r="BS142" s="316"/>
      <c r="BT142" s="316"/>
      <c r="BU142" s="316"/>
      <c r="BV142" s="316"/>
      <c r="BX142" s="321"/>
    </row>
    <row r="143" spans="2:76" x14ac:dyDescent="0.2">
      <c r="B143" s="329"/>
      <c r="C143" s="310"/>
      <c r="D143" s="310"/>
      <c r="E143" s="411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16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/>
      <c r="BK143" s="316"/>
      <c r="BL143" s="316"/>
      <c r="BM143" s="316"/>
      <c r="BN143" s="316"/>
      <c r="BO143" s="316"/>
      <c r="BP143" s="316"/>
      <c r="BQ143" s="316"/>
      <c r="BR143" s="316"/>
      <c r="BS143" s="316"/>
      <c r="BT143" s="316"/>
      <c r="BU143" s="316"/>
      <c r="BV143" s="316"/>
      <c r="BX143" s="321"/>
    </row>
    <row r="144" spans="2:76" x14ac:dyDescent="0.2">
      <c r="B144" s="329"/>
      <c r="C144" s="310"/>
      <c r="D144" s="310"/>
      <c r="E144" s="411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16"/>
      <c r="BM144" s="316"/>
      <c r="BN144" s="316"/>
      <c r="BO144" s="316"/>
      <c r="BP144" s="316"/>
      <c r="BQ144" s="316"/>
      <c r="BR144" s="316"/>
      <c r="BS144" s="316"/>
      <c r="BT144" s="316"/>
      <c r="BU144" s="316"/>
      <c r="BV144" s="316"/>
      <c r="BX144" s="321"/>
    </row>
    <row r="145" spans="2:76" x14ac:dyDescent="0.2">
      <c r="B145" s="329"/>
      <c r="C145" s="310"/>
      <c r="D145" s="310"/>
      <c r="E145" s="411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16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/>
      <c r="BK145" s="316"/>
      <c r="BL145" s="316"/>
      <c r="BM145" s="316"/>
      <c r="BN145" s="316"/>
      <c r="BO145" s="316"/>
      <c r="BP145" s="316"/>
      <c r="BQ145" s="316"/>
      <c r="BR145" s="316"/>
      <c r="BS145" s="316"/>
      <c r="BT145" s="316"/>
      <c r="BU145" s="316"/>
      <c r="BV145" s="316"/>
      <c r="BX145" s="321"/>
    </row>
    <row r="146" spans="2:76" x14ac:dyDescent="0.2">
      <c r="B146" s="329"/>
      <c r="C146" s="329"/>
      <c r="D146" s="329"/>
      <c r="E146" s="411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16"/>
      <c r="BM146" s="316"/>
      <c r="BN146" s="316"/>
      <c r="BO146" s="316"/>
      <c r="BP146" s="316"/>
      <c r="BQ146" s="316"/>
      <c r="BR146" s="316"/>
      <c r="BS146" s="316"/>
      <c r="BT146" s="316"/>
      <c r="BU146" s="316"/>
      <c r="BV146" s="316"/>
      <c r="BX146" s="321"/>
    </row>
    <row r="147" spans="2:76" x14ac:dyDescent="0.2">
      <c r="B147" s="329"/>
      <c r="C147" s="310"/>
      <c r="D147" s="310"/>
      <c r="E147" s="411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16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/>
      <c r="BK147" s="316"/>
      <c r="BL147" s="316"/>
      <c r="BM147" s="316"/>
      <c r="BN147" s="316"/>
      <c r="BO147" s="316"/>
      <c r="BP147" s="316"/>
      <c r="BQ147" s="316"/>
      <c r="BR147" s="316"/>
      <c r="BS147" s="316"/>
      <c r="BT147" s="316"/>
      <c r="BU147" s="316"/>
      <c r="BV147" s="316"/>
      <c r="BX147" s="321"/>
    </row>
    <row r="148" spans="2:76" x14ac:dyDescent="0.2">
      <c r="B148" s="329"/>
      <c r="C148" s="310"/>
      <c r="D148" s="310"/>
      <c r="E148" s="411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  <c r="AA148" s="316"/>
      <c r="AB148" s="316"/>
      <c r="AC148" s="316"/>
      <c r="AD148" s="316"/>
      <c r="AE148" s="316"/>
      <c r="AF148" s="316"/>
      <c r="AG148" s="316"/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16"/>
      <c r="AX148" s="316"/>
      <c r="AY148" s="316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/>
      <c r="BK148" s="316"/>
      <c r="BL148" s="316"/>
      <c r="BM148" s="316"/>
      <c r="BN148" s="316"/>
      <c r="BO148" s="316"/>
      <c r="BP148" s="316"/>
      <c r="BQ148" s="316"/>
      <c r="BR148" s="316"/>
      <c r="BS148" s="316"/>
      <c r="BT148" s="316"/>
      <c r="BU148" s="316"/>
      <c r="BV148" s="316"/>
      <c r="BX148" s="321"/>
    </row>
    <row r="149" spans="2:76" x14ac:dyDescent="0.2"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X149" s="321"/>
    </row>
    <row r="150" spans="2:76" x14ac:dyDescent="0.2">
      <c r="B150" s="329"/>
      <c r="C150" s="310"/>
      <c r="D150" s="310"/>
      <c r="E150" s="411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  <c r="Z150" s="316"/>
      <c r="AA150" s="316"/>
      <c r="AB150" s="316"/>
      <c r="AC150" s="316"/>
      <c r="AD150" s="316"/>
      <c r="AE150" s="316"/>
      <c r="AF150" s="316"/>
      <c r="AG150" s="316"/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16"/>
      <c r="AX150" s="316"/>
      <c r="AY150" s="316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/>
      <c r="BK150" s="316"/>
      <c r="BL150" s="316"/>
      <c r="BM150" s="316"/>
      <c r="BN150" s="316"/>
      <c r="BO150" s="316"/>
      <c r="BP150" s="316"/>
      <c r="BQ150" s="316"/>
      <c r="BR150" s="316"/>
      <c r="BS150" s="316"/>
      <c r="BT150" s="316"/>
      <c r="BU150" s="316"/>
      <c r="BV150" s="316"/>
      <c r="BX150" s="321"/>
    </row>
    <row r="151" spans="2:76" x14ac:dyDescent="0.2">
      <c r="B151" s="329"/>
      <c r="C151" s="310"/>
      <c r="D151" s="310"/>
      <c r="E151" s="411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  <c r="AA151" s="316"/>
      <c r="AB151" s="316"/>
      <c r="AC151" s="316"/>
      <c r="AD151" s="316"/>
      <c r="AE151" s="316"/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16"/>
      <c r="AX151" s="316"/>
      <c r="AY151" s="316"/>
      <c r="AZ151" s="316"/>
      <c r="BA151" s="316"/>
      <c r="BB151" s="316"/>
      <c r="BC151" s="316"/>
      <c r="BD151" s="316"/>
      <c r="BE151" s="316"/>
      <c r="BF151" s="316"/>
      <c r="BG151" s="316"/>
      <c r="BH151" s="316"/>
      <c r="BI151" s="316"/>
      <c r="BJ151" s="316"/>
      <c r="BK151" s="316"/>
      <c r="BL151" s="316"/>
      <c r="BM151" s="316"/>
      <c r="BN151" s="316"/>
      <c r="BO151" s="316"/>
      <c r="BP151" s="316"/>
      <c r="BQ151" s="316"/>
      <c r="BR151" s="316"/>
      <c r="BS151" s="316"/>
      <c r="BT151" s="316"/>
      <c r="BU151" s="316"/>
      <c r="BV151" s="316"/>
      <c r="BX151" s="321"/>
    </row>
    <row r="152" spans="2:76" x14ac:dyDescent="0.2">
      <c r="B152" s="329"/>
      <c r="C152" s="310"/>
      <c r="D152" s="310"/>
      <c r="E152" s="411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  <c r="Z152" s="316"/>
      <c r="AA152" s="316"/>
      <c r="AB152" s="316"/>
      <c r="AC152" s="316"/>
      <c r="AD152" s="316"/>
      <c r="AE152" s="316"/>
      <c r="AF152" s="316"/>
      <c r="AG152" s="316"/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16"/>
      <c r="BM152" s="316"/>
      <c r="BN152" s="316"/>
      <c r="BO152" s="316"/>
      <c r="BP152" s="316"/>
      <c r="BQ152" s="316"/>
      <c r="BR152" s="316"/>
      <c r="BS152" s="316"/>
      <c r="BT152" s="316"/>
      <c r="BU152" s="316"/>
      <c r="BV152" s="316"/>
      <c r="BX152" s="321"/>
    </row>
    <row r="153" spans="2:76" x14ac:dyDescent="0.2">
      <c r="B153" s="329"/>
      <c r="C153" s="310"/>
      <c r="D153" s="310"/>
      <c r="E153" s="411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16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/>
      <c r="BK153" s="316"/>
      <c r="BL153" s="316"/>
      <c r="BM153" s="316"/>
      <c r="BN153" s="316"/>
      <c r="BO153" s="316"/>
      <c r="BP153" s="316"/>
      <c r="BQ153" s="316"/>
      <c r="BR153" s="316"/>
      <c r="BS153" s="316"/>
      <c r="BT153" s="316"/>
      <c r="BU153" s="316"/>
      <c r="BV153" s="316"/>
      <c r="BX153" s="321"/>
    </row>
    <row r="154" spans="2:76" x14ac:dyDescent="0.2">
      <c r="B154" s="329"/>
      <c r="C154" s="310"/>
      <c r="D154" s="310"/>
      <c r="E154" s="411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  <c r="Z154" s="316"/>
      <c r="AA154" s="316"/>
      <c r="AB154" s="316"/>
      <c r="AC154" s="316"/>
      <c r="AD154" s="316"/>
      <c r="AE154" s="316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16"/>
      <c r="AX154" s="316"/>
      <c r="AY154" s="316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/>
      <c r="BK154" s="316"/>
      <c r="BL154" s="316"/>
      <c r="BM154" s="316"/>
      <c r="BN154" s="316"/>
      <c r="BO154" s="316"/>
      <c r="BP154" s="316"/>
      <c r="BQ154" s="316"/>
      <c r="BR154" s="316"/>
      <c r="BS154" s="316"/>
      <c r="BT154" s="316"/>
      <c r="BU154" s="316"/>
      <c r="BV154" s="316"/>
      <c r="BX154" s="321"/>
    </row>
    <row r="155" spans="2:76" x14ac:dyDescent="0.2">
      <c r="B155" s="329"/>
      <c r="C155" s="310"/>
      <c r="D155" s="310"/>
      <c r="E155" s="411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/>
      <c r="BK155" s="316"/>
      <c r="BL155" s="316"/>
      <c r="BM155" s="316"/>
      <c r="BN155" s="316"/>
      <c r="BO155" s="316"/>
      <c r="BP155" s="316"/>
      <c r="BQ155" s="316"/>
      <c r="BR155" s="316"/>
      <c r="BS155" s="316"/>
      <c r="BT155" s="316"/>
      <c r="BU155" s="316"/>
      <c r="BV155" s="316"/>
      <c r="BX155" s="321"/>
    </row>
    <row r="156" spans="2:76" x14ac:dyDescent="0.2">
      <c r="B156" s="329"/>
      <c r="C156" s="310"/>
      <c r="D156" s="310"/>
      <c r="E156" s="411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16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/>
      <c r="BK156" s="316"/>
      <c r="BL156" s="316"/>
      <c r="BM156" s="316"/>
      <c r="BN156" s="316"/>
      <c r="BO156" s="316"/>
      <c r="BP156" s="316"/>
      <c r="BQ156" s="316"/>
      <c r="BR156" s="316"/>
      <c r="BS156" s="316"/>
      <c r="BT156" s="316"/>
      <c r="BU156" s="316"/>
      <c r="BV156" s="316"/>
      <c r="BX156" s="321"/>
    </row>
    <row r="157" spans="2:76" x14ac:dyDescent="0.2">
      <c r="B157" s="329"/>
      <c r="C157" s="310"/>
      <c r="D157" s="310"/>
      <c r="E157" s="411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16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/>
      <c r="BK157" s="316"/>
      <c r="BL157" s="316"/>
      <c r="BM157" s="316"/>
      <c r="BN157" s="316"/>
      <c r="BO157" s="316"/>
      <c r="BP157" s="316"/>
      <c r="BQ157" s="316"/>
      <c r="BR157" s="316"/>
      <c r="BS157" s="316"/>
      <c r="BT157" s="316"/>
      <c r="BU157" s="316"/>
      <c r="BV157" s="316"/>
      <c r="BX157" s="321"/>
    </row>
    <row r="158" spans="2:76" x14ac:dyDescent="0.2">
      <c r="B158" s="329"/>
      <c r="C158" s="310"/>
      <c r="D158" s="310"/>
      <c r="E158" s="411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16"/>
      <c r="BM158" s="316"/>
      <c r="BN158" s="316"/>
      <c r="BO158" s="316"/>
      <c r="BP158" s="316"/>
      <c r="BQ158" s="316"/>
      <c r="BR158" s="316"/>
      <c r="BS158" s="316"/>
      <c r="BT158" s="316"/>
      <c r="BU158" s="316"/>
      <c r="BV158" s="316"/>
      <c r="BX158" s="321"/>
    </row>
    <row r="159" spans="2:76" x14ac:dyDescent="0.2">
      <c r="B159" s="329"/>
      <c r="C159" s="310"/>
      <c r="D159" s="310"/>
      <c r="E159" s="411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16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/>
      <c r="BK159" s="316"/>
      <c r="BL159" s="316"/>
      <c r="BM159" s="316"/>
      <c r="BN159" s="316"/>
      <c r="BO159" s="316"/>
      <c r="BP159" s="316"/>
      <c r="BQ159" s="316"/>
      <c r="BR159" s="316"/>
      <c r="BS159" s="316"/>
      <c r="BT159" s="316"/>
      <c r="BU159" s="316"/>
      <c r="BV159" s="316"/>
      <c r="BX159" s="321"/>
    </row>
    <row r="160" spans="2:76" x14ac:dyDescent="0.2">
      <c r="B160" s="329"/>
      <c r="C160" s="310"/>
      <c r="D160" s="310"/>
      <c r="E160" s="411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16"/>
      <c r="BM160" s="316"/>
      <c r="BN160" s="316"/>
      <c r="BO160" s="316"/>
      <c r="BP160" s="316"/>
      <c r="BQ160" s="316"/>
      <c r="BR160" s="316"/>
      <c r="BS160" s="316"/>
      <c r="BT160" s="316"/>
      <c r="BU160" s="316"/>
      <c r="BV160" s="316"/>
      <c r="BX160" s="321"/>
    </row>
    <row r="161" spans="2:76" x14ac:dyDescent="0.2">
      <c r="B161" s="329"/>
      <c r="C161" s="310"/>
      <c r="D161" s="310"/>
      <c r="E161" s="411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16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/>
      <c r="BK161" s="316"/>
      <c r="BL161" s="316"/>
      <c r="BM161" s="316"/>
      <c r="BN161" s="316"/>
      <c r="BO161" s="316"/>
      <c r="BP161" s="316"/>
      <c r="BQ161" s="316"/>
      <c r="BR161" s="316"/>
      <c r="BS161" s="316"/>
      <c r="BT161" s="316"/>
      <c r="BU161" s="316"/>
      <c r="BV161" s="316"/>
      <c r="BX161" s="321"/>
    </row>
    <row r="162" spans="2:76" x14ac:dyDescent="0.2">
      <c r="B162" s="329"/>
      <c r="C162" s="310"/>
      <c r="D162" s="310"/>
      <c r="E162" s="411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16"/>
      <c r="AZ162" s="316"/>
      <c r="BA162" s="316"/>
      <c r="BB162" s="316"/>
      <c r="BC162" s="316"/>
      <c r="BD162" s="316"/>
      <c r="BE162" s="316"/>
      <c r="BF162" s="316"/>
      <c r="BG162" s="316"/>
      <c r="BH162" s="316"/>
      <c r="BI162" s="316"/>
      <c r="BJ162" s="316"/>
      <c r="BK162" s="316"/>
      <c r="BL162" s="316"/>
      <c r="BM162" s="316"/>
      <c r="BN162" s="316"/>
      <c r="BO162" s="316"/>
      <c r="BP162" s="316"/>
      <c r="BQ162" s="316"/>
      <c r="BR162" s="316"/>
      <c r="BS162" s="316"/>
      <c r="BT162" s="316"/>
      <c r="BU162" s="316"/>
      <c r="BV162" s="316"/>
      <c r="BX162" s="321"/>
    </row>
    <row r="163" spans="2:76" x14ac:dyDescent="0.2">
      <c r="B163" s="329"/>
      <c r="C163" s="310"/>
      <c r="D163" s="310"/>
      <c r="E163" s="411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16"/>
      <c r="AZ163" s="316"/>
      <c r="BA163" s="316"/>
      <c r="BB163" s="316"/>
      <c r="BC163" s="316"/>
      <c r="BD163" s="316"/>
      <c r="BE163" s="316"/>
      <c r="BF163" s="316"/>
      <c r="BG163" s="316"/>
      <c r="BH163" s="316"/>
      <c r="BI163" s="316"/>
      <c r="BJ163" s="316"/>
      <c r="BK163" s="316"/>
      <c r="BL163" s="316"/>
      <c r="BM163" s="316"/>
      <c r="BN163" s="316"/>
      <c r="BO163" s="316"/>
      <c r="BP163" s="316"/>
      <c r="BQ163" s="316"/>
      <c r="BR163" s="316"/>
      <c r="BS163" s="316"/>
      <c r="BT163" s="316"/>
      <c r="BU163" s="316"/>
      <c r="BV163" s="316"/>
    </row>
    <row r="164" spans="2:76" x14ac:dyDescent="0.2">
      <c r="B164" s="329"/>
      <c r="C164" s="310"/>
      <c r="D164" s="310"/>
      <c r="E164" s="411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16"/>
      <c r="AZ164" s="316"/>
      <c r="BA164" s="316"/>
      <c r="BB164" s="316"/>
      <c r="BC164" s="316"/>
      <c r="BD164" s="316"/>
      <c r="BE164" s="316"/>
      <c r="BF164" s="316"/>
      <c r="BG164" s="316"/>
      <c r="BH164" s="316"/>
      <c r="BI164" s="316"/>
      <c r="BJ164" s="316"/>
      <c r="BK164" s="316"/>
      <c r="BL164" s="316"/>
      <c r="BM164" s="316"/>
      <c r="BN164" s="316"/>
      <c r="BO164" s="316"/>
      <c r="BP164" s="316"/>
      <c r="BQ164" s="316"/>
      <c r="BR164" s="316"/>
      <c r="BS164" s="316"/>
      <c r="BT164" s="316"/>
      <c r="BU164" s="316"/>
      <c r="BV164" s="316"/>
    </row>
    <row r="165" spans="2:76" x14ac:dyDescent="0.2">
      <c r="B165" s="329"/>
      <c r="C165" s="310"/>
      <c r="D165" s="310"/>
      <c r="E165" s="411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16"/>
      <c r="AZ165" s="316"/>
      <c r="BA165" s="316"/>
      <c r="BB165" s="316"/>
      <c r="BC165" s="316"/>
      <c r="BD165" s="316"/>
      <c r="BE165" s="316"/>
      <c r="BF165" s="316"/>
      <c r="BG165" s="316"/>
      <c r="BH165" s="316"/>
      <c r="BI165" s="316"/>
      <c r="BJ165" s="316"/>
      <c r="BK165" s="316"/>
      <c r="BL165" s="316"/>
      <c r="BM165" s="316"/>
      <c r="BN165" s="316"/>
      <c r="BO165" s="316"/>
      <c r="BP165" s="316"/>
      <c r="BQ165" s="316"/>
      <c r="BR165" s="316"/>
      <c r="BS165" s="316"/>
      <c r="BT165" s="316"/>
      <c r="BU165" s="316"/>
      <c r="BV165" s="316"/>
    </row>
    <row r="166" spans="2:76" x14ac:dyDescent="0.2">
      <c r="B166" s="329"/>
      <c r="C166" s="310"/>
      <c r="D166" s="310"/>
      <c r="E166" s="411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16"/>
      <c r="AZ166" s="316"/>
      <c r="BA166" s="316"/>
      <c r="BB166" s="316"/>
      <c r="BC166" s="316"/>
      <c r="BD166" s="316"/>
      <c r="BE166" s="316"/>
      <c r="BF166" s="316"/>
      <c r="BG166" s="316"/>
      <c r="BH166" s="316"/>
      <c r="BI166" s="316"/>
      <c r="BJ166" s="316"/>
      <c r="BK166" s="316"/>
      <c r="BL166" s="316"/>
      <c r="BM166" s="316"/>
      <c r="BN166" s="316"/>
      <c r="BO166" s="316"/>
      <c r="BP166" s="316"/>
      <c r="BQ166" s="316"/>
      <c r="BR166" s="316"/>
      <c r="BS166" s="316"/>
      <c r="BT166" s="316"/>
      <c r="BU166" s="316"/>
      <c r="BV166" s="316"/>
    </row>
    <row r="167" spans="2:76" x14ac:dyDescent="0.2">
      <c r="B167" s="329"/>
      <c r="C167" s="310"/>
      <c r="D167" s="310"/>
      <c r="E167" s="411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16"/>
      <c r="AZ167" s="316"/>
      <c r="BA167" s="316"/>
      <c r="BB167" s="316"/>
      <c r="BC167" s="316"/>
      <c r="BD167" s="316"/>
      <c r="BE167" s="316"/>
      <c r="BF167" s="316"/>
      <c r="BG167" s="316"/>
      <c r="BH167" s="316"/>
      <c r="BI167" s="316"/>
      <c r="BJ167" s="316"/>
      <c r="BK167" s="316"/>
      <c r="BL167" s="316"/>
      <c r="BM167" s="316"/>
      <c r="BN167" s="316"/>
      <c r="BO167" s="316"/>
      <c r="BP167" s="316"/>
      <c r="BQ167" s="316"/>
      <c r="BR167" s="316"/>
      <c r="BS167" s="316"/>
      <c r="BT167" s="316"/>
      <c r="BU167" s="316"/>
      <c r="BV167" s="316"/>
    </row>
    <row r="168" spans="2:76" x14ac:dyDescent="0.2">
      <c r="B168" s="329"/>
      <c r="C168" s="310"/>
      <c r="D168" s="310"/>
      <c r="E168" s="411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16"/>
      <c r="AZ168" s="316"/>
      <c r="BA168" s="316"/>
      <c r="BB168" s="316"/>
      <c r="BC168" s="316"/>
      <c r="BD168" s="316"/>
      <c r="BE168" s="316"/>
      <c r="BF168" s="316"/>
      <c r="BG168" s="316"/>
      <c r="BH168" s="316"/>
      <c r="BI168" s="316"/>
      <c r="BJ168" s="316"/>
      <c r="BK168" s="316"/>
      <c r="BL168" s="316"/>
      <c r="BM168" s="316"/>
      <c r="BN168" s="316"/>
      <c r="BO168" s="316"/>
      <c r="BP168" s="316"/>
      <c r="BQ168" s="316"/>
      <c r="BR168" s="316"/>
      <c r="BS168" s="316"/>
      <c r="BT168" s="316"/>
      <c r="BU168" s="316"/>
      <c r="BV168" s="316"/>
    </row>
    <row r="169" spans="2:76" x14ac:dyDescent="0.2">
      <c r="B169" s="329"/>
      <c r="C169" s="329"/>
      <c r="D169" s="329"/>
      <c r="E169" s="411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  <c r="AA169" s="316"/>
      <c r="AB169" s="316"/>
      <c r="AC169" s="316"/>
      <c r="AD169" s="316"/>
      <c r="AE169" s="316"/>
      <c r="AF169" s="316"/>
      <c r="AG169" s="316"/>
      <c r="AH169" s="316"/>
      <c r="AI169" s="316"/>
      <c r="AJ169" s="316"/>
      <c r="AK169" s="316"/>
      <c r="AL169" s="316"/>
      <c r="AM169" s="316"/>
      <c r="AN169" s="316"/>
      <c r="AO169" s="316"/>
      <c r="AP169" s="316"/>
      <c r="AQ169" s="316"/>
      <c r="AR169" s="316"/>
      <c r="AS169" s="316"/>
      <c r="AT169" s="316"/>
      <c r="AU169" s="316"/>
      <c r="AV169" s="316"/>
      <c r="AW169" s="316"/>
      <c r="AX169" s="316"/>
      <c r="AY169" s="316"/>
      <c r="AZ169" s="316"/>
      <c r="BA169" s="316"/>
      <c r="BB169" s="316"/>
      <c r="BC169" s="316"/>
      <c r="BD169" s="316"/>
      <c r="BE169" s="316"/>
      <c r="BF169" s="316"/>
      <c r="BG169" s="316"/>
      <c r="BH169" s="316"/>
      <c r="BI169" s="316"/>
      <c r="BJ169" s="316"/>
      <c r="BK169" s="316"/>
      <c r="BL169" s="316"/>
      <c r="BM169" s="316"/>
      <c r="BN169" s="316"/>
      <c r="BO169" s="316"/>
      <c r="BP169" s="316"/>
      <c r="BQ169" s="316"/>
      <c r="BR169" s="316"/>
      <c r="BS169" s="316"/>
      <c r="BT169" s="316"/>
      <c r="BU169" s="316"/>
      <c r="BV169" s="316"/>
    </row>
    <row r="170" spans="2:76" x14ac:dyDescent="0.2">
      <c r="B170" s="329"/>
      <c r="C170" s="310"/>
      <c r="D170" s="310"/>
      <c r="E170" s="411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  <c r="AA170" s="316"/>
      <c r="AB170" s="316"/>
      <c r="AC170" s="316"/>
      <c r="AD170" s="316"/>
      <c r="AE170" s="316"/>
      <c r="AF170" s="316"/>
      <c r="AG170" s="316"/>
      <c r="AH170" s="316"/>
      <c r="AI170" s="316"/>
      <c r="AJ170" s="316"/>
      <c r="AK170" s="316"/>
      <c r="AL170" s="316"/>
      <c r="AM170" s="316"/>
      <c r="AN170" s="316"/>
      <c r="AO170" s="316"/>
      <c r="AP170" s="316"/>
      <c r="AQ170" s="316"/>
      <c r="AR170" s="316"/>
      <c r="AS170" s="316"/>
      <c r="AT170" s="316"/>
      <c r="AU170" s="316"/>
      <c r="AV170" s="316"/>
      <c r="AW170" s="316"/>
      <c r="AX170" s="316"/>
      <c r="AY170" s="316"/>
      <c r="AZ170" s="316"/>
      <c r="BA170" s="316"/>
      <c r="BB170" s="316"/>
      <c r="BC170" s="316"/>
      <c r="BD170" s="316"/>
      <c r="BE170" s="316"/>
      <c r="BF170" s="316"/>
      <c r="BG170" s="316"/>
      <c r="BH170" s="316"/>
      <c r="BI170" s="316"/>
      <c r="BJ170" s="316"/>
      <c r="BK170" s="316"/>
      <c r="BL170" s="316"/>
      <c r="BM170" s="316"/>
      <c r="BN170" s="316"/>
      <c r="BO170" s="316"/>
      <c r="BP170" s="316"/>
      <c r="BQ170" s="316"/>
      <c r="BR170" s="316"/>
      <c r="BS170" s="316"/>
      <c r="BT170" s="316"/>
      <c r="BU170" s="316"/>
      <c r="BV170" s="316"/>
    </row>
    <row r="171" spans="2:76" x14ac:dyDescent="0.2">
      <c r="C171" s="310"/>
      <c r="D171" s="310"/>
      <c r="E171" s="411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16"/>
      <c r="AZ171" s="316"/>
      <c r="BA171" s="316"/>
      <c r="BB171" s="316"/>
      <c r="BC171" s="316"/>
      <c r="BD171" s="316"/>
      <c r="BE171" s="316"/>
      <c r="BF171" s="316"/>
      <c r="BG171" s="316"/>
      <c r="BH171" s="316"/>
      <c r="BI171" s="316"/>
      <c r="BJ171" s="316"/>
      <c r="BK171" s="316"/>
      <c r="BL171" s="316"/>
      <c r="BM171" s="316"/>
      <c r="BN171" s="316"/>
      <c r="BO171" s="316"/>
      <c r="BP171" s="316"/>
      <c r="BQ171" s="316"/>
      <c r="BR171" s="316"/>
      <c r="BS171" s="316"/>
      <c r="BT171" s="316"/>
      <c r="BU171" s="316"/>
      <c r="BV171" s="316"/>
    </row>
    <row r="172" spans="2:76" x14ac:dyDescent="0.2">
      <c r="B172" s="329"/>
      <c r="C172" s="310"/>
      <c r="D172" s="310"/>
      <c r="E172" s="411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16"/>
      <c r="AZ172" s="316"/>
      <c r="BA172" s="316"/>
      <c r="BB172" s="316"/>
      <c r="BC172" s="316"/>
      <c r="BD172" s="316"/>
      <c r="BE172" s="316"/>
      <c r="BF172" s="316"/>
      <c r="BG172" s="316"/>
      <c r="BH172" s="316"/>
      <c r="BI172" s="316"/>
      <c r="BJ172" s="316"/>
      <c r="BK172" s="316"/>
      <c r="BL172" s="316"/>
      <c r="BM172" s="316"/>
      <c r="BN172" s="316"/>
      <c r="BO172" s="316"/>
      <c r="BP172" s="316"/>
      <c r="BQ172" s="316"/>
      <c r="BR172" s="316"/>
      <c r="BS172" s="316"/>
      <c r="BT172" s="316"/>
      <c r="BU172" s="316"/>
      <c r="BV172" s="316"/>
    </row>
    <row r="173" spans="2:76" x14ac:dyDescent="0.2">
      <c r="B173" s="329"/>
      <c r="C173" s="310"/>
      <c r="D173" s="310"/>
      <c r="E173" s="411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16"/>
      <c r="AZ173" s="316"/>
      <c r="BA173" s="316"/>
      <c r="BB173" s="316"/>
      <c r="BC173" s="316"/>
      <c r="BD173" s="316"/>
      <c r="BE173" s="316"/>
      <c r="BF173" s="316"/>
      <c r="BG173" s="316"/>
      <c r="BH173" s="316"/>
      <c r="BI173" s="316"/>
      <c r="BJ173" s="316"/>
      <c r="BK173" s="316"/>
      <c r="BL173" s="316"/>
      <c r="BM173" s="316"/>
      <c r="BN173" s="316"/>
      <c r="BO173" s="316"/>
      <c r="BP173" s="316"/>
      <c r="BQ173" s="316"/>
      <c r="BR173" s="316"/>
      <c r="BS173" s="316"/>
      <c r="BT173" s="316"/>
      <c r="BU173" s="316"/>
      <c r="BV173" s="316"/>
    </row>
    <row r="174" spans="2:76" x14ac:dyDescent="0.2">
      <c r="B174" s="329"/>
      <c r="C174" s="310"/>
      <c r="D174" s="310"/>
      <c r="E174" s="411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16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/>
      <c r="BK174" s="316"/>
      <c r="BL174" s="316"/>
      <c r="BM174" s="316"/>
      <c r="BN174" s="316"/>
      <c r="BO174" s="316"/>
      <c r="BP174" s="316"/>
      <c r="BQ174" s="316"/>
      <c r="BR174" s="316"/>
      <c r="BS174" s="316"/>
      <c r="BT174" s="316"/>
      <c r="BU174" s="316"/>
      <c r="BV174" s="316"/>
    </row>
    <row r="175" spans="2:76" x14ac:dyDescent="0.2">
      <c r="B175" s="329"/>
      <c r="C175" s="310"/>
      <c r="D175" s="310"/>
      <c r="E175" s="411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16"/>
      <c r="BM175" s="316"/>
      <c r="BN175" s="316"/>
      <c r="BO175" s="316"/>
      <c r="BP175" s="316"/>
      <c r="BQ175" s="316"/>
      <c r="BR175" s="316"/>
      <c r="BS175" s="316"/>
      <c r="BT175" s="316"/>
      <c r="BU175" s="316"/>
      <c r="BV175" s="316"/>
    </row>
    <row r="176" spans="2:76" x14ac:dyDescent="0.2">
      <c r="B176" s="329"/>
      <c r="C176" s="310"/>
      <c r="D176" s="310"/>
      <c r="E176" s="411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  <c r="Z176" s="316"/>
      <c r="AA176" s="316"/>
      <c r="AB176" s="316"/>
      <c r="AC176" s="316"/>
      <c r="AD176" s="316"/>
      <c r="AE176" s="316"/>
      <c r="AF176" s="316"/>
      <c r="AG176" s="316"/>
      <c r="AH176" s="316"/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S176" s="316"/>
      <c r="AT176" s="316"/>
      <c r="AU176" s="316"/>
      <c r="AV176" s="316"/>
      <c r="AW176" s="316"/>
      <c r="AX176" s="316"/>
      <c r="AY176" s="316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/>
      <c r="BK176" s="316"/>
      <c r="BL176" s="316"/>
      <c r="BM176" s="316"/>
      <c r="BN176" s="316"/>
      <c r="BO176" s="316"/>
      <c r="BP176" s="316"/>
      <c r="BQ176" s="316"/>
      <c r="BR176" s="316"/>
      <c r="BS176" s="316"/>
      <c r="BT176" s="316"/>
      <c r="BU176" s="316"/>
      <c r="BV176" s="316"/>
    </row>
    <row r="177" spans="2:74" x14ac:dyDescent="0.2">
      <c r="B177" s="329"/>
      <c r="C177" s="310"/>
      <c r="D177" s="310"/>
      <c r="E177" s="411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  <c r="Z177" s="316"/>
      <c r="AA177" s="316"/>
      <c r="AB177" s="316"/>
      <c r="AC177" s="316"/>
      <c r="AD177" s="316"/>
      <c r="AE177" s="316"/>
      <c r="AF177" s="316"/>
      <c r="AG177" s="316"/>
      <c r="AH177" s="316"/>
      <c r="AI177" s="316"/>
      <c r="AJ177" s="316"/>
      <c r="AK177" s="316"/>
      <c r="AL177" s="316"/>
      <c r="AM177" s="316"/>
      <c r="AN177" s="316"/>
      <c r="AO177" s="316"/>
      <c r="AP177" s="316"/>
      <c r="AQ177" s="316"/>
      <c r="AR177" s="316"/>
      <c r="AS177" s="316"/>
      <c r="AT177" s="316"/>
      <c r="AU177" s="316"/>
      <c r="AV177" s="316"/>
      <c r="AW177" s="316"/>
      <c r="AX177" s="316"/>
      <c r="AY177" s="316"/>
      <c r="AZ177" s="316"/>
      <c r="BA177" s="316"/>
      <c r="BB177" s="316"/>
      <c r="BC177" s="316"/>
      <c r="BD177" s="316"/>
      <c r="BE177" s="316"/>
      <c r="BF177" s="316"/>
      <c r="BG177" s="316"/>
      <c r="BH177" s="316"/>
      <c r="BI177" s="316"/>
      <c r="BJ177" s="316"/>
      <c r="BK177" s="316"/>
      <c r="BL177" s="316"/>
      <c r="BM177" s="316"/>
      <c r="BN177" s="316"/>
      <c r="BO177" s="316"/>
      <c r="BP177" s="316"/>
      <c r="BQ177" s="316"/>
      <c r="BR177" s="316"/>
      <c r="BS177" s="316"/>
      <c r="BT177" s="316"/>
      <c r="BU177" s="316"/>
      <c r="BV177" s="316"/>
    </row>
    <row r="178" spans="2:74" x14ac:dyDescent="0.2">
      <c r="B178" s="329"/>
      <c r="C178" s="310"/>
      <c r="D178" s="310"/>
      <c r="E178" s="411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  <c r="Z178" s="316"/>
      <c r="AA178" s="316"/>
      <c r="AB178" s="316"/>
      <c r="AC178" s="316"/>
      <c r="AD178" s="316"/>
      <c r="AE178" s="316"/>
      <c r="AF178" s="316"/>
      <c r="AG178" s="316"/>
      <c r="AH178" s="316"/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S178" s="316"/>
      <c r="AT178" s="316"/>
      <c r="AU178" s="316"/>
      <c r="AV178" s="316"/>
      <c r="AW178" s="316"/>
      <c r="AX178" s="316"/>
      <c r="AY178" s="316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/>
      <c r="BK178" s="316"/>
      <c r="BL178" s="316"/>
      <c r="BM178" s="316"/>
      <c r="BN178" s="316"/>
      <c r="BO178" s="316"/>
      <c r="BP178" s="316"/>
      <c r="BQ178" s="316"/>
      <c r="BR178" s="316"/>
      <c r="BS178" s="316"/>
      <c r="BT178" s="316"/>
      <c r="BU178" s="316"/>
      <c r="BV178" s="316"/>
    </row>
    <row r="179" spans="2:74" x14ac:dyDescent="0.2">
      <c r="B179" s="329"/>
      <c r="C179" s="310"/>
      <c r="D179" s="310"/>
      <c r="E179" s="411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  <c r="Z179" s="316"/>
      <c r="AA179" s="316"/>
      <c r="AB179" s="316"/>
      <c r="AC179" s="316"/>
      <c r="AD179" s="316"/>
      <c r="AE179" s="316"/>
      <c r="AF179" s="316"/>
      <c r="AG179" s="316"/>
      <c r="AH179" s="316"/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S179" s="316"/>
      <c r="AT179" s="316"/>
      <c r="AU179" s="316"/>
      <c r="AV179" s="316"/>
      <c r="AW179" s="316"/>
      <c r="AX179" s="316"/>
      <c r="AY179" s="316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/>
      <c r="BK179" s="316"/>
      <c r="BL179" s="316"/>
      <c r="BM179" s="316"/>
      <c r="BN179" s="316"/>
      <c r="BO179" s="316"/>
      <c r="BP179" s="316"/>
      <c r="BQ179" s="316"/>
      <c r="BR179" s="316"/>
      <c r="BS179" s="316"/>
      <c r="BT179" s="316"/>
      <c r="BU179" s="316"/>
      <c r="BV179" s="316"/>
    </row>
    <row r="180" spans="2:74" x14ac:dyDescent="0.2">
      <c r="B180" s="329"/>
      <c r="C180" s="310"/>
      <c r="D180" s="310"/>
      <c r="E180" s="411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  <c r="Z180" s="316"/>
      <c r="AA180" s="316"/>
      <c r="AB180" s="316"/>
      <c r="AC180" s="316"/>
      <c r="AD180" s="316"/>
      <c r="AE180" s="316"/>
      <c r="AF180" s="316"/>
      <c r="AG180" s="316"/>
      <c r="AH180" s="316"/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S180" s="316"/>
      <c r="AT180" s="316"/>
      <c r="AU180" s="316"/>
      <c r="AV180" s="316"/>
      <c r="AW180" s="316"/>
      <c r="AX180" s="316"/>
      <c r="AY180" s="316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/>
      <c r="BK180" s="316"/>
      <c r="BL180" s="316"/>
      <c r="BM180" s="316"/>
      <c r="BN180" s="316"/>
      <c r="BO180" s="316"/>
      <c r="BP180" s="316"/>
      <c r="BQ180" s="316"/>
      <c r="BR180" s="316"/>
      <c r="BS180" s="316"/>
      <c r="BT180" s="316"/>
      <c r="BU180" s="316"/>
      <c r="BV180" s="316"/>
    </row>
    <row r="181" spans="2:74" x14ac:dyDescent="0.2">
      <c r="B181" s="329"/>
      <c r="C181" s="329"/>
      <c r="D181" s="329"/>
      <c r="E181" s="411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6"/>
      <c r="AU181" s="316"/>
      <c r="AV181" s="316"/>
      <c r="AW181" s="316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/>
      <c r="BK181" s="316"/>
      <c r="BL181" s="316"/>
      <c r="BM181" s="316"/>
      <c r="BN181" s="316"/>
      <c r="BO181" s="316"/>
      <c r="BP181" s="316"/>
      <c r="BQ181" s="316"/>
      <c r="BR181" s="316"/>
      <c r="BS181" s="316"/>
      <c r="BT181" s="316"/>
      <c r="BU181" s="316"/>
      <c r="BV181" s="316"/>
    </row>
    <row r="182" spans="2:74" x14ac:dyDescent="0.2">
      <c r="B182" s="329"/>
      <c r="C182" s="310"/>
      <c r="D182" s="310"/>
      <c r="E182" s="411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  <c r="Z182" s="316"/>
      <c r="AA182" s="316"/>
      <c r="AB182" s="316"/>
      <c r="AC182" s="316"/>
      <c r="AD182" s="316"/>
      <c r="AE182" s="316"/>
      <c r="AF182" s="316"/>
      <c r="AG182" s="316"/>
      <c r="AH182" s="316"/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S182" s="316"/>
      <c r="AT182" s="316"/>
      <c r="AU182" s="316"/>
      <c r="AV182" s="316"/>
      <c r="AW182" s="316"/>
      <c r="AX182" s="316"/>
      <c r="AY182" s="316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/>
      <c r="BK182" s="316"/>
      <c r="BL182" s="316"/>
      <c r="BM182" s="316"/>
      <c r="BN182" s="316"/>
      <c r="BO182" s="316"/>
      <c r="BP182" s="316"/>
      <c r="BQ182" s="316"/>
      <c r="BR182" s="316"/>
      <c r="BS182" s="316"/>
      <c r="BT182" s="316"/>
      <c r="BU182" s="316"/>
      <c r="BV182" s="316"/>
    </row>
    <row r="183" spans="2:74" x14ac:dyDescent="0.2">
      <c r="B183" s="329"/>
      <c r="C183" s="310"/>
      <c r="D183" s="310"/>
      <c r="E183" s="411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  <c r="Z183" s="316"/>
      <c r="AA183" s="316"/>
      <c r="AB183" s="316"/>
      <c r="AC183" s="316"/>
      <c r="AD183" s="316"/>
      <c r="AE183" s="316"/>
      <c r="AF183" s="316"/>
      <c r="AG183" s="316"/>
      <c r="AH183" s="316"/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S183" s="316"/>
      <c r="AT183" s="316"/>
      <c r="AU183" s="316"/>
      <c r="AV183" s="316"/>
      <c r="AW183" s="316"/>
      <c r="AX183" s="316"/>
      <c r="AY183" s="316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/>
      <c r="BK183" s="316"/>
      <c r="BL183" s="316"/>
      <c r="BM183" s="316"/>
      <c r="BN183" s="316"/>
      <c r="BO183" s="316"/>
      <c r="BP183" s="316"/>
      <c r="BQ183" s="316"/>
      <c r="BR183" s="316"/>
      <c r="BS183" s="316"/>
      <c r="BT183" s="316"/>
      <c r="BU183" s="316"/>
      <c r="BV183" s="316"/>
    </row>
    <row r="184" spans="2:74" x14ac:dyDescent="0.2">
      <c r="B184" s="329"/>
      <c r="C184" s="310"/>
      <c r="D184" s="310"/>
      <c r="E184" s="411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  <c r="Z184" s="316"/>
      <c r="AA184" s="316"/>
      <c r="AB184" s="316"/>
      <c r="AC184" s="316"/>
      <c r="AD184" s="316"/>
      <c r="AE184" s="316"/>
      <c r="AF184" s="316"/>
      <c r="AG184" s="316"/>
      <c r="AH184" s="316"/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S184" s="316"/>
      <c r="AT184" s="316"/>
      <c r="AU184" s="316"/>
      <c r="AV184" s="316"/>
      <c r="AW184" s="316"/>
      <c r="AX184" s="316"/>
      <c r="AY184" s="316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/>
      <c r="BK184" s="316"/>
      <c r="BL184" s="316"/>
      <c r="BM184" s="316"/>
      <c r="BN184" s="316"/>
      <c r="BO184" s="316"/>
      <c r="BP184" s="316"/>
      <c r="BQ184" s="316"/>
      <c r="BR184" s="316"/>
      <c r="BS184" s="316"/>
      <c r="BT184" s="316"/>
      <c r="BU184" s="316"/>
      <c r="BV184" s="316"/>
    </row>
    <row r="185" spans="2:74" x14ac:dyDescent="0.2">
      <c r="B185" s="329"/>
      <c r="C185" s="310"/>
      <c r="D185" s="310"/>
      <c r="E185" s="411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16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/>
      <c r="BK185" s="316"/>
      <c r="BL185" s="316"/>
      <c r="BM185" s="316"/>
      <c r="BN185" s="316"/>
      <c r="BO185" s="316"/>
      <c r="BP185" s="316"/>
      <c r="BQ185" s="316"/>
      <c r="BR185" s="316"/>
      <c r="BS185" s="316"/>
      <c r="BT185" s="316"/>
      <c r="BU185" s="316"/>
      <c r="BV185" s="316"/>
    </row>
    <row r="186" spans="2:74" x14ac:dyDescent="0.2">
      <c r="B186" s="329"/>
      <c r="C186" s="310"/>
      <c r="D186" s="310"/>
      <c r="E186" s="411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  <c r="Z186" s="316"/>
      <c r="AA186" s="316"/>
      <c r="AB186" s="316"/>
      <c r="AC186" s="316"/>
      <c r="AD186" s="316"/>
      <c r="AE186" s="316"/>
      <c r="AF186" s="316"/>
      <c r="AG186" s="316"/>
      <c r="AH186" s="316"/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S186" s="316"/>
      <c r="AT186" s="316"/>
      <c r="AU186" s="316"/>
      <c r="AV186" s="316"/>
      <c r="AW186" s="316"/>
      <c r="AX186" s="316"/>
      <c r="AY186" s="316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/>
      <c r="BK186" s="316"/>
      <c r="BL186" s="316"/>
      <c r="BM186" s="316"/>
      <c r="BN186" s="316"/>
      <c r="BO186" s="316"/>
      <c r="BP186" s="316"/>
      <c r="BQ186" s="316"/>
      <c r="BR186" s="316"/>
      <c r="BS186" s="316"/>
      <c r="BT186" s="316"/>
      <c r="BU186" s="316"/>
      <c r="BV186" s="316"/>
    </row>
    <row r="187" spans="2:74" x14ac:dyDescent="0.2">
      <c r="B187" s="329"/>
      <c r="C187" s="310"/>
      <c r="D187" s="310"/>
      <c r="E187" s="411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  <c r="AA187" s="316"/>
      <c r="AB187" s="316"/>
      <c r="AC187" s="316"/>
      <c r="AD187" s="316"/>
      <c r="AE187" s="316"/>
      <c r="AF187" s="316"/>
      <c r="AG187" s="316"/>
      <c r="AH187" s="316"/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S187" s="316"/>
      <c r="AT187" s="316"/>
      <c r="AU187" s="316"/>
      <c r="AV187" s="316"/>
      <c r="AW187" s="316"/>
      <c r="AX187" s="316"/>
      <c r="AY187" s="316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/>
      <c r="BK187" s="316"/>
      <c r="BL187" s="316"/>
      <c r="BM187" s="316"/>
      <c r="BN187" s="316"/>
      <c r="BO187" s="316"/>
      <c r="BP187" s="316"/>
      <c r="BQ187" s="316"/>
      <c r="BR187" s="316"/>
      <c r="BS187" s="316"/>
      <c r="BT187" s="316"/>
      <c r="BU187" s="316"/>
      <c r="BV187" s="316"/>
    </row>
    <row r="188" spans="2:74" x14ac:dyDescent="0.2">
      <c r="B188" s="329"/>
      <c r="C188" s="310"/>
      <c r="D188" s="310"/>
      <c r="E188" s="411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  <c r="Z188" s="316"/>
      <c r="AA188" s="316"/>
      <c r="AB188" s="316"/>
      <c r="AC188" s="316"/>
      <c r="AD188" s="316"/>
      <c r="AE188" s="316"/>
      <c r="AF188" s="316"/>
      <c r="AG188" s="316"/>
      <c r="AH188" s="316"/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S188" s="316"/>
      <c r="AT188" s="316"/>
      <c r="AU188" s="316"/>
      <c r="AV188" s="316"/>
      <c r="AW188" s="316"/>
      <c r="AX188" s="316"/>
      <c r="AY188" s="316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/>
      <c r="BK188" s="316"/>
      <c r="BL188" s="316"/>
      <c r="BM188" s="316"/>
      <c r="BN188" s="316"/>
      <c r="BO188" s="316"/>
      <c r="BP188" s="316"/>
      <c r="BQ188" s="316"/>
      <c r="BR188" s="316"/>
      <c r="BS188" s="316"/>
      <c r="BT188" s="316"/>
      <c r="BU188" s="316"/>
      <c r="BV188" s="316"/>
    </row>
    <row r="189" spans="2:74" x14ac:dyDescent="0.2">
      <c r="B189" s="329"/>
      <c r="C189" s="310"/>
      <c r="D189" s="310"/>
      <c r="E189" s="411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  <c r="AA189" s="316"/>
      <c r="AB189" s="316"/>
      <c r="AC189" s="316"/>
      <c r="AD189" s="316"/>
      <c r="AE189" s="316"/>
      <c r="AF189" s="316"/>
      <c r="AG189" s="316"/>
      <c r="AH189" s="316"/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S189" s="316"/>
      <c r="AT189" s="316"/>
      <c r="AU189" s="316"/>
      <c r="AV189" s="316"/>
      <c r="AW189" s="316"/>
      <c r="AX189" s="316"/>
      <c r="AY189" s="316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/>
      <c r="BK189" s="316"/>
      <c r="BL189" s="316"/>
      <c r="BM189" s="316"/>
      <c r="BN189" s="316"/>
      <c r="BO189" s="316"/>
      <c r="BP189" s="316"/>
      <c r="BQ189" s="316"/>
      <c r="BR189" s="316"/>
      <c r="BS189" s="316"/>
      <c r="BT189" s="316"/>
      <c r="BU189" s="316"/>
      <c r="BV189" s="316"/>
    </row>
    <row r="190" spans="2:74" x14ac:dyDescent="0.2">
      <c r="B190" s="329"/>
      <c r="C190" s="310"/>
      <c r="D190" s="310"/>
      <c r="E190" s="411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  <c r="Z190" s="316"/>
      <c r="AA190" s="316"/>
      <c r="AB190" s="316"/>
      <c r="AC190" s="316"/>
      <c r="AD190" s="316"/>
      <c r="AE190" s="316"/>
      <c r="AF190" s="316"/>
      <c r="AG190" s="316"/>
      <c r="AH190" s="316"/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S190" s="316"/>
      <c r="AT190" s="316"/>
      <c r="AU190" s="316"/>
      <c r="AV190" s="316"/>
      <c r="AW190" s="316"/>
      <c r="AX190" s="316"/>
      <c r="AY190" s="316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/>
      <c r="BK190" s="316"/>
      <c r="BL190" s="316"/>
      <c r="BM190" s="316"/>
      <c r="BN190" s="316"/>
      <c r="BO190" s="316"/>
      <c r="BP190" s="316"/>
      <c r="BQ190" s="316"/>
      <c r="BR190" s="316"/>
      <c r="BS190" s="316"/>
      <c r="BT190" s="316"/>
      <c r="BU190" s="316"/>
      <c r="BV190" s="316"/>
    </row>
    <row r="191" spans="2:74" x14ac:dyDescent="0.2">
      <c r="B191" s="329"/>
      <c r="C191" s="310"/>
      <c r="D191" s="310"/>
      <c r="E191" s="411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  <c r="Z191" s="316"/>
      <c r="AA191" s="316"/>
      <c r="AB191" s="316"/>
      <c r="AC191" s="316"/>
      <c r="AD191" s="316"/>
      <c r="AE191" s="316"/>
      <c r="AF191" s="316"/>
      <c r="AG191" s="316"/>
      <c r="AH191" s="316"/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16"/>
      <c r="BM191" s="316"/>
      <c r="BN191" s="316"/>
      <c r="BO191" s="316"/>
      <c r="BP191" s="316"/>
      <c r="BQ191" s="316"/>
      <c r="BR191" s="316"/>
      <c r="BS191" s="316"/>
      <c r="BT191" s="316"/>
      <c r="BU191" s="316"/>
      <c r="BV191" s="316"/>
    </row>
    <row r="192" spans="2:74" x14ac:dyDescent="0.2">
      <c r="B192" s="329"/>
      <c r="C192" s="310"/>
      <c r="D192" s="310"/>
      <c r="E192" s="411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  <c r="Z192" s="316"/>
      <c r="AA192" s="316"/>
      <c r="AB192" s="316"/>
      <c r="AC192" s="316"/>
      <c r="AD192" s="316"/>
      <c r="AE192" s="316"/>
      <c r="AF192" s="316"/>
      <c r="AG192" s="316"/>
      <c r="AH192" s="316"/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S192" s="316"/>
      <c r="AT192" s="316"/>
      <c r="AU192" s="316"/>
      <c r="AV192" s="316"/>
      <c r="AW192" s="316"/>
      <c r="AX192" s="316"/>
      <c r="AY192" s="316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/>
      <c r="BK192" s="316"/>
      <c r="BL192" s="316"/>
      <c r="BM192" s="316"/>
      <c r="BN192" s="316"/>
      <c r="BO192" s="316"/>
      <c r="BP192" s="316"/>
      <c r="BQ192" s="316"/>
      <c r="BR192" s="316"/>
      <c r="BS192" s="316"/>
      <c r="BT192" s="316"/>
      <c r="BU192" s="316"/>
      <c r="BV192" s="316"/>
    </row>
    <row r="193" spans="2:74" x14ac:dyDescent="0.2">
      <c r="B193" s="329"/>
      <c r="C193" s="310"/>
      <c r="D193" s="310"/>
      <c r="E193" s="411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  <c r="Z193" s="316"/>
      <c r="AA193" s="316"/>
      <c r="AB193" s="316"/>
      <c r="AC193" s="316"/>
      <c r="AD193" s="316"/>
      <c r="AE193" s="316"/>
      <c r="AF193" s="316"/>
      <c r="AG193" s="316"/>
      <c r="AH193" s="316"/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S193" s="316"/>
      <c r="AT193" s="316"/>
      <c r="AU193" s="316"/>
      <c r="AV193" s="316"/>
      <c r="AW193" s="316"/>
      <c r="AX193" s="316"/>
      <c r="AY193" s="316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/>
      <c r="BK193" s="316"/>
      <c r="BL193" s="316"/>
      <c r="BM193" s="316"/>
      <c r="BN193" s="316"/>
      <c r="BO193" s="316"/>
      <c r="BP193" s="316"/>
      <c r="BQ193" s="316"/>
      <c r="BR193" s="316"/>
      <c r="BS193" s="316"/>
      <c r="BT193" s="316"/>
      <c r="BU193" s="316"/>
      <c r="BV193" s="316"/>
    </row>
    <row r="194" spans="2:74" x14ac:dyDescent="0.2">
      <c r="B194" s="329"/>
      <c r="C194" s="329"/>
      <c r="D194" s="329"/>
      <c r="E194" s="411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6"/>
      <c r="AU194" s="316"/>
      <c r="AV194" s="316"/>
      <c r="AW194" s="316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/>
      <c r="BK194" s="316"/>
      <c r="BL194" s="316"/>
      <c r="BM194" s="316"/>
      <c r="BN194" s="316"/>
      <c r="BO194" s="316"/>
      <c r="BP194" s="316"/>
      <c r="BQ194" s="316"/>
      <c r="BR194" s="316"/>
      <c r="BS194" s="316"/>
      <c r="BT194" s="316"/>
      <c r="BU194" s="316"/>
      <c r="BV194" s="316"/>
    </row>
    <row r="195" spans="2:74" x14ac:dyDescent="0.2">
      <c r="B195" s="329"/>
      <c r="C195" s="329"/>
      <c r="D195" s="329"/>
      <c r="E195" s="411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  <c r="Z195" s="316"/>
      <c r="AA195" s="316"/>
      <c r="AB195" s="316"/>
      <c r="AC195" s="316"/>
      <c r="AD195" s="316"/>
      <c r="AE195" s="316"/>
      <c r="AF195" s="316"/>
      <c r="AG195" s="316"/>
      <c r="AH195" s="316"/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S195" s="316"/>
      <c r="AT195" s="316"/>
      <c r="AU195" s="316"/>
      <c r="AV195" s="316"/>
      <c r="AW195" s="316"/>
      <c r="AX195" s="316"/>
      <c r="AY195" s="316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/>
      <c r="BK195" s="316"/>
      <c r="BL195" s="316"/>
      <c r="BM195" s="316"/>
      <c r="BN195" s="316"/>
      <c r="BO195" s="316"/>
      <c r="BP195" s="316"/>
      <c r="BQ195" s="316"/>
      <c r="BR195" s="316"/>
      <c r="BS195" s="316"/>
      <c r="BT195" s="316"/>
      <c r="BU195" s="316"/>
      <c r="BV195" s="316"/>
    </row>
    <row r="196" spans="2:74" x14ac:dyDescent="0.2">
      <c r="B196" s="329"/>
      <c r="C196" s="310"/>
      <c r="D196" s="310"/>
      <c r="E196" s="411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16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/>
      <c r="BK196" s="316"/>
      <c r="BL196" s="316"/>
      <c r="BM196" s="316"/>
      <c r="BN196" s="316"/>
      <c r="BO196" s="316"/>
      <c r="BP196" s="316"/>
      <c r="BQ196" s="316"/>
      <c r="BR196" s="316"/>
      <c r="BS196" s="316"/>
      <c r="BT196" s="316"/>
      <c r="BU196" s="316"/>
      <c r="BV196" s="316"/>
    </row>
    <row r="197" spans="2:74" x14ac:dyDescent="0.2">
      <c r="B197" s="329"/>
      <c r="C197" s="310"/>
      <c r="D197" s="310"/>
      <c r="E197" s="411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  <c r="Z197" s="316"/>
      <c r="AA197" s="316"/>
      <c r="AB197" s="316"/>
      <c r="AC197" s="316"/>
      <c r="AD197" s="316"/>
      <c r="AE197" s="316"/>
      <c r="AF197" s="316"/>
      <c r="AG197" s="316"/>
      <c r="AH197" s="316"/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S197" s="316"/>
      <c r="AT197" s="316"/>
      <c r="AU197" s="316"/>
      <c r="AV197" s="316"/>
      <c r="AW197" s="316"/>
      <c r="AX197" s="316"/>
      <c r="AY197" s="316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/>
      <c r="BK197" s="316"/>
      <c r="BL197" s="316"/>
      <c r="BM197" s="316"/>
      <c r="BN197" s="316"/>
      <c r="BO197" s="316"/>
      <c r="BP197" s="316"/>
      <c r="BQ197" s="316"/>
      <c r="BR197" s="316"/>
      <c r="BS197" s="316"/>
      <c r="BT197" s="316"/>
      <c r="BU197" s="316"/>
      <c r="BV197" s="316"/>
    </row>
    <row r="198" spans="2:74" x14ac:dyDescent="0.2">
      <c r="B198" s="329"/>
      <c r="C198" s="310"/>
      <c r="D198" s="310"/>
      <c r="E198" s="411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  <c r="Z198" s="316"/>
      <c r="AA198" s="316"/>
      <c r="AB198" s="316"/>
      <c r="AC198" s="316"/>
      <c r="AD198" s="316"/>
      <c r="AE198" s="316"/>
      <c r="AF198" s="316"/>
      <c r="AG198" s="316"/>
      <c r="AH198" s="316"/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S198" s="316"/>
      <c r="AT198" s="316"/>
      <c r="AU198" s="316"/>
      <c r="AV198" s="316"/>
      <c r="AW198" s="316"/>
      <c r="AX198" s="316"/>
      <c r="AY198" s="316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/>
      <c r="BK198" s="316"/>
      <c r="BL198" s="316"/>
      <c r="BM198" s="316"/>
      <c r="BN198" s="316"/>
      <c r="BO198" s="316"/>
      <c r="BP198" s="316"/>
      <c r="BQ198" s="316"/>
      <c r="BR198" s="316"/>
      <c r="BS198" s="316"/>
      <c r="BT198" s="316"/>
      <c r="BU198" s="316"/>
      <c r="BV198" s="316"/>
    </row>
    <row r="214" spans="2:74" x14ac:dyDescent="0.2"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/>
      <c r="P214" s="412"/>
      <c r="Q214" s="412"/>
      <c r="R214" s="412"/>
      <c r="S214" s="412"/>
      <c r="T214" s="412"/>
      <c r="U214" s="412"/>
      <c r="V214" s="412"/>
      <c r="W214" s="412"/>
      <c r="X214" s="412"/>
      <c r="Y214" s="412"/>
      <c r="Z214" s="412"/>
      <c r="AA214" s="412"/>
      <c r="AB214" s="412"/>
      <c r="AC214" s="412"/>
      <c r="AD214" s="412"/>
      <c r="AE214" s="412"/>
      <c r="AF214" s="412"/>
      <c r="AG214" s="412"/>
      <c r="AH214" s="412"/>
      <c r="AI214" s="412"/>
      <c r="AJ214" s="412"/>
      <c r="AK214" s="412"/>
      <c r="AL214" s="412"/>
      <c r="AM214" s="412"/>
      <c r="AN214" s="412"/>
      <c r="AO214" s="412"/>
      <c r="AP214" s="412"/>
      <c r="AQ214" s="412"/>
      <c r="AR214" s="412"/>
      <c r="AS214" s="412"/>
      <c r="AT214" s="412"/>
      <c r="AU214" s="412"/>
      <c r="AV214" s="412"/>
      <c r="AW214" s="412"/>
      <c r="AX214" s="412"/>
      <c r="AY214" s="412"/>
      <c r="AZ214" s="412"/>
      <c r="BA214" s="412"/>
      <c r="BB214" s="412"/>
      <c r="BC214" s="412"/>
      <c r="BD214" s="412"/>
      <c r="BE214" s="412"/>
      <c r="BF214" s="412"/>
      <c r="BG214" s="412"/>
      <c r="BH214" s="412"/>
      <c r="BI214" s="412"/>
      <c r="BJ214" s="412"/>
      <c r="BK214" s="412"/>
      <c r="BL214" s="412"/>
      <c r="BM214" s="412"/>
      <c r="BN214" s="412"/>
      <c r="BO214" s="412"/>
      <c r="BP214" s="412"/>
      <c r="BQ214" s="412"/>
      <c r="BR214" s="412"/>
      <c r="BS214" s="412"/>
      <c r="BT214" s="412"/>
      <c r="BU214" s="412"/>
      <c r="BV214" s="412"/>
    </row>
    <row r="215" spans="2:74" x14ac:dyDescent="0.2">
      <c r="B215" s="329"/>
      <c r="C215" s="310"/>
      <c r="D215" s="310"/>
      <c r="E215" s="411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  <c r="Z215" s="316"/>
      <c r="AA215" s="316"/>
      <c r="AB215" s="316"/>
      <c r="AC215" s="316"/>
      <c r="AD215" s="316"/>
      <c r="AE215" s="316"/>
      <c r="AF215" s="316"/>
      <c r="AG215" s="316"/>
      <c r="AH215" s="316"/>
      <c r="AI215" s="316"/>
      <c r="AJ215" s="316"/>
      <c r="AK215" s="316"/>
      <c r="AL215" s="316"/>
      <c r="AM215" s="316"/>
      <c r="AN215" s="316"/>
      <c r="AO215" s="316"/>
      <c r="AP215" s="316"/>
      <c r="AQ215" s="316"/>
      <c r="AR215" s="316"/>
      <c r="AS215" s="316"/>
      <c r="AT215" s="316"/>
      <c r="AU215" s="316"/>
      <c r="AV215" s="316"/>
      <c r="AW215" s="316"/>
      <c r="AX215" s="316"/>
      <c r="AY215" s="316"/>
      <c r="AZ215" s="316"/>
      <c r="BA215" s="316"/>
      <c r="BB215" s="316"/>
      <c r="BC215" s="316"/>
      <c r="BD215" s="316"/>
      <c r="BE215" s="316"/>
      <c r="BF215" s="316"/>
      <c r="BG215" s="316"/>
      <c r="BH215" s="316"/>
      <c r="BI215" s="316"/>
      <c r="BJ215" s="316"/>
      <c r="BK215" s="316"/>
      <c r="BL215" s="316"/>
      <c r="BM215" s="316"/>
      <c r="BN215" s="316"/>
      <c r="BO215" s="316"/>
      <c r="BP215" s="316"/>
      <c r="BQ215" s="316"/>
      <c r="BR215" s="316"/>
      <c r="BS215" s="316"/>
      <c r="BT215" s="316"/>
      <c r="BU215" s="316"/>
      <c r="BV215" s="316"/>
    </row>
    <row r="216" spans="2:74" x14ac:dyDescent="0.2">
      <c r="B216" s="329"/>
      <c r="C216" s="310"/>
      <c r="D216" s="310"/>
      <c r="E216" s="411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16"/>
      <c r="AX216" s="316"/>
      <c r="AY216" s="316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/>
      <c r="BK216" s="316"/>
      <c r="BL216" s="316"/>
      <c r="BM216" s="316"/>
      <c r="BN216" s="316"/>
      <c r="BO216" s="316"/>
      <c r="BP216" s="316"/>
      <c r="BQ216" s="316"/>
      <c r="BR216" s="316"/>
      <c r="BS216" s="316"/>
      <c r="BT216" s="316"/>
      <c r="BU216" s="316"/>
      <c r="BV216" s="316"/>
    </row>
    <row r="217" spans="2:74" x14ac:dyDescent="0.2">
      <c r="B217" s="329"/>
      <c r="C217" s="310"/>
      <c r="D217" s="310"/>
      <c r="E217" s="411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  <c r="AA217" s="316"/>
      <c r="AB217" s="316"/>
      <c r="AC217" s="316"/>
      <c r="AD217" s="316"/>
      <c r="AE217" s="316"/>
      <c r="AF217" s="316"/>
      <c r="AG217" s="316"/>
      <c r="AH217" s="316"/>
      <c r="AI217" s="316"/>
      <c r="AJ217" s="316"/>
      <c r="AK217" s="316"/>
      <c r="AL217" s="316"/>
      <c r="AM217" s="316"/>
      <c r="AN217" s="316"/>
      <c r="AO217" s="316"/>
      <c r="AP217" s="316"/>
      <c r="AQ217" s="316"/>
      <c r="AR217" s="316"/>
      <c r="AS217" s="316"/>
      <c r="AT217" s="316"/>
      <c r="AU217" s="316"/>
      <c r="AV217" s="316"/>
      <c r="AW217" s="316"/>
      <c r="AX217" s="316"/>
      <c r="AY217" s="316"/>
      <c r="AZ217" s="316"/>
      <c r="BA217" s="316"/>
      <c r="BB217" s="316"/>
      <c r="BC217" s="316"/>
      <c r="BD217" s="316"/>
      <c r="BE217" s="316"/>
      <c r="BF217" s="316"/>
      <c r="BG217" s="316"/>
      <c r="BH217" s="316"/>
      <c r="BI217" s="316"/>
      <c r="BJ217" s="316"/>
      <c r="BK217" s="316"/>
      <c r="BL217" s="316"/>
      <c r="BM217" s="316"/>
      <c r="BN217" s="316"/>
      <c r="BO217" s="316"/>
      <c r="BP217" s="316"/>
      <c r="BQ217" s="316"/>
      <c r="BR217" s="316"/>
      <c r="BS217" s="316"/>
      <c r="BT217" s="316"/>
      <c r="BU217" s="316"/>
      <c r="BV217" s="316"/>
    </row>
    <row r="218" spans="2:74" x14ac:dyDescent="0.2">
      <c r="B218" s="329"/>
      <c r="C218" s="310"/>
      <c r="D218" s="310"/>
      <c r="E218" s="411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16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/>
      <c r="BK218" s="316"/>
      <c r="BL218" s="316"/>
      <c r="BM218" s="316"/>
      <c r="BN218" s="316"/>
      <c r="BO218" s="316"/>
      <c r="BP218" s="316"/>
      <c r="BQ218" s="316"/>
      <c r="BR218" s="316"/>
      <c r="BS218" s="316"/>
      <c r="BT218" s="316"/>
      <c r="BU218" s="316"/>
      <c r="BV218" s="316"/>
    </row>
    <row r="219" spans="2:74" x14ac:dyDescent="0.2">
      <c r="B219" s="329"/>
      <c r="C219" s="310"/>
      <c r="D219" s="310"/>
      <c r="E219" s="411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  <c r="Z219" s="316"/>
      <c r="AA219" s="316"/>
      <c r="AB219" s="316"/>
      <c r="AC219" s="316"/>
      <c r="AD219" s="316"/>
      <c r="AE219" s="316"/>
      <c r="AF219" s="316"/>
      <c r="AG219" s="316"/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16"/>
      <c r="AX219" s="316"/>
      <c r="AY219" s="316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/>
      <c r="BK219" s="316"/>
      <c r="BL219" s="316"/>
      <c r="BM219" s="316"/>
      <c r="BN219" s="316"/>
      <c r="BO219" s="316"/>
      <c r="BP219" s="316"/>
      <c r="BQ219" s="316"/>
      <c r="BR219" s="316"/>
      <c r="BS219" s="316"/>
      <c r="BT219" s="316"/>
      <c r="BU219" s="316"/>
      <c r="BV219" s="316"/>
    </row>
    <row r="220" spans="2:74" x14ac:dyDescent="0.2">
      <c r="B220" s="329"/>
      <c r="C220" s="310"/>
      <c r="D220" s="310"/>
      <c r="E220" s="411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  <c r="AA220" s="316"/>
      <c r="AB220" s="316"/>
      <c r="AC220" s="316"/>
      <c r="AD220" s="316"/>
      <c r="AE220" s="316"/>
      <c r="AF220" s="316"/>
      <c r="AG220" s="316"/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6"/>
      <c r="AU220" s="316"/>
      <c r="AV220" s="316"/>
      <c r="AW220" s="316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6"/>
      <c r="BI220" s="316"/>
      <c r="BJ220" s="316"/>
      <c r="BK220" s="316"/>
      <c r="BL220" s="316"/>
      <c r="BM220" s="316"/>
      <c r="BN220" s="316"/>
      <c r="BO220" s="316"/>
      <c r="BP220" s="316"/>
      <c r="BQ220" s="316"/>
      <c r="BR220" s="316"/>
      <c r="BS220" s="316"/>
      <c r="BT220" s="316"/>
      <c r="BU220" s="316"/>
      <c r="BV220" s="316"/>
    </row>
    <row r="221" spans="2:74" x14ac:dyDescent="0.2">
      <c r="B221" s="329"/>
      <c r="C221" s="310"/>
      <c r="D221" s="310"/>
      <c r="E221" s="411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  <c r="Z221" s="316"/>
      <c r="AA221" s="316"/>
      <c r="AB221" s="316"/>
      <c r="AC221" s="316"/>
      <c r="AD221" s="316"/>
      <c r="AE221" s="316"/>
      <c r="AF221" s="316"/>
      <c r="AG221" s="316"/>
      <c r="AH221" s="316"/>
      <c r="AI221" s="316"/>
      <c r="AJ221" s="316"/>
      <c r="AK221" s="316"/>
      <c r="AL221" s="316"/>
      <c r="AM221" s="316"/>
      <c r="AN221" s="316"/>
      <c r="AO221" s="316"/>
      <c r="AP221" s="316"/>
      <c r="AQ221" s="316"/>
      <c r="AR221" s="316"/>
      <c r="AS221" s="316"/>
      <c r="AT221" s="316"/>
      <c r="AU221" s="316"/>
      <c r="AV221" s="316"/>
      <c r="AW221" s="316"/>
      <c r="AX221" s="316"/>
      <c r="AY221" s="316"/>
      <c r="AZ221" s="316"/>
      <c r="BA221" s="316"/>
      <c r="BB221" s="316"/>
      <c r="BC221" s="316"/>
      <c r="BD221" s="316"/>
      <c r="BE221" s="316"/>
      <c r="BF221" s="316"/>
      <c r="BG221" s="316"/>
      <c r="BH221" s="316"/>
      <c r="BI221" s="316"/>
      <c r="BJ221" s="316"/>
      <c r="BK221" s="316"/>
      <c r="BL221" s="316"/>
      <c r="BM221" s="316"/>
      <c r="BN221" s="316"/>
      <c r="BO221" s="316"/>
      <c r="BP221" s="316"/>
      <c r="BQ221" s="316"/>
      <c r="BR221" s="316"/>
      <c r="BS221" s="316"/>
      <c r="BT221" s="316"/>
      <c r="BU221" s="316"/>
      <c r="BV221" s="316"/>
    </row>
    <row r="222" spans="2:74" x14ac:dyDescent="0.2">
      <c r="B222" s="329"/>
      <c r="C222" s="310"/>
      <c r="D222" s="310"/>
      <c r="E222" s="411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  <c r="Z222" s="316"/>
      <c r="AA222" s="316"/>
      <c r="AB222" s="316"/>
      <c r="AC222" s="316"/>
      <c r="AD222" s="316"/>
      <c r="AE222" s="316"/>
      <c r="AF222" s="316"/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16"/>
      <c r="AX222" s="316"/>
      <c r="AY222" s="316"/>
      <c r="AZ222" s="316"/>
      <c r="BA222" s="316"/>
      <c r="BB222" s="316"/>
      <c r="BC222" s="316"/>
      <c r="BD222" s="316"/>
      <c r="BE222" s="316"/>
      <c r="BF222" s="316"/>
      <c r="BG222" s="316"/>
      <c r="BH222" s="316"/>
      <c r="BI222" s="316"/>
      <c r="BJ222" s="316"/>
      <c r="BK222" s="316"/>
      <c r="BL222" s="316"/>
      <c r="BM222" s="316"/>
      <c r="BN222" s="316"/>
      <c r="BO222" s="316"/>
      <c r="BP222" s="316"/>
      <c r="BQ222" s="316"/>
      <c r="BR222" s="316"/>
      <c r="BS222" s="316"/>
      <c r="BT222" s="316"/>
      <c r="BU222" s="316"/>
      <c r="BV222" s="316"/>
    </row>
    <row r="223" spans="2:74" x14ac:dyDescent="0.2">
      <c r="B223" s="329"/>
      <c r="C223" s="310"/>
      <c r="D223" s="310"/>
      <c r="E223" s="411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  <c r="Z223" s="316"/>
      <c r="AA223" s="316"/>
      <c r="AB223" s="316"/>
      <c r="AC223" s="316"/>
      <c r="AD223" s="316"/>
      <c r="AE223" s="316"/>
      <c r="AF223" s="316"/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16"/>
      <c r="BM223" s="316"/>
      <c r="BN223" s="316"/>
      <c r="BO223" s="316"/>
      <c r="BP223" s="316"/>
      <c r="BQ223" s="316"/>
      <c r="BR223" s="316"/>
      <c r="BS223" s="316"/>
      <c r="BT223" s="316"/>
      <c r="BU223" s="316"/>
      <c r="BV223" s="316"/>
    </row>
    <row r="224" spans="2:74" x14ac:dyDescent="0.2">
      <c r="B224" s="329"/>
      <c r="C224" s="310"/>
      <c r="D224" s="310"/>
      <c r="E224" s="411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  <c r="Z224" s="316"/>
      <c r="AA224" s="316"/>
      <c r="AB224" s="316"/>
      <c r="AC224" s="316"/>
      <c r="AD224" s="316"/>
      <c r="AE224" s="316"/>
      <c r="AF224" s="316"/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16"/>
      <c r="AX224" s="316"/>
      <c r="AY224" s="316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/>
      <c r="BK224" s="316"/>
      <c r="BL224" s="316"/>
      <c r="BM224" s="316"/>
      <c r="BN224" s="316"/>
      <c r="BO224" s="316"/>
      <c r="BP224" s="316"/>
      <c r="BQ224" s="316"/>
      <c r="BR224" s="316"/>
      <c r="BS224" s="316"/>
      <c r="BT224" s="316"/>
      <c r="BU224" s="316"/>
      <c r="BV224" s="316"/>
    </row>
    <row r="225" spans="2:74" x14ac:dyDescent="0.2">
      <c r="B225" s="329"/>
      <c r="C225" s="310"/>
      <c r="D225" s="310"/>
      <c r="E225" s="411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  <c r="Z225" s="316"/>
      <c r="AA225" s="316"/>
      <c r="AB225" s="316"/>
      <c r="AC225" s="316"/>
      <c r="AD225" s="316"/>
      <c r="AE225" s="316"/>
      <c r="AF225" s="316"/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16"/>
      <c r="AX225" s="316"/>
      <c r="AY225" s="316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/>
      <c r="BK225" s="316"/>
      <c r="BL225" s="316"/>
      <c r="BM225" s="316"/>
      <c r="BN225" s="316"/>
      <c r="BO225" s="316"/>
      <c r="BP225" s="316"/>
      <c r="BQ225" s="316"/>
      <c r="BR225" s="316"/>
      <c r="BS225" s="316"/>
      <c r="BT225" s="316"/>
      <c r="BU225" s="316"/>
      <c r="BV225" s="316"/>
    </row>
    <row r="226" spans="2:74" x14ac:dyDescent="0.2">
      <c r="B226" s="329"/>
      <c r="C226" s="310"/>
      <c r="D226" s="310"/>
      <c r="E226" s="411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  <c r="Z226" s="316"/>
      <c r="AA226" s="316"/>
      <c r="AB226" s="316"/>
      <c r="AC226" s="316"/>
      <c r="AD226" s="316"/>
      <c r="AE226" s="316"/>
      <c r="AF226" s="316"/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16"/>
      <c r="AX226" s="316"/>
      <c r="AY226" s="316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/>
      <c r="BK226" s="316"/>
      <c r="BL226" s="316"/>
      <c r="BM226" s="316"/>
      <c r="BN226" s="316"/>
      <c r="BO226" s="316"/>
      <c r="BP226" s="316"/>
      <c r="BQ226" s="316"/>
      <c r="BR226" s="316"/>
      <c r="BS226" s="316"/>
      <c r="BT226" s="316"/>
      <c r="BU226" s="316"/>
      <c r="BV226" s="316"/>
    </row>
    <row r="227" spans="2:74" x14ac:dyDescent="0.2">
      <c r="B227" s="329"/>
      <c r="C227" s="310"/>
      <c r="D227" s="310"/>
      <c r="E227" s="411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  <c r="Z227" s="316"/>
      <c r="AA227" s="316"/>
      <c r="AB227" s="316"/>
      <c r="AC227" s="316"/>
      <c r="AD227" s="316"/>
      <c r="AE227" s="316"/>
      <c r="AF227" s="316"/>
      <c r="AG227" s="316"/>
      <c r="AH227" s="316"/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16"/>
      <c r="AX227" s="316"/>
      <c r="AY227" s="316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/>
      <c r="BK227" s="316"/>
      <c r="BL227" s="316"/>
      <c r="BM227" s="316"/>
      <c r="BN227" s="316"/>
      <c r="BO227" s="316"/>
      <c r="BP227" s="316"/>
      <c r="BQ227" s="316"/>
      <c r="BR227" s="316"/>
      <c r="BS227" s="316"/>
      <c r="BT227" s="316"/>
      <c r="BU227" s="316"/>
      <c r="BV227" s="316"/>
    </row>
    <row r="228" spans="2:74" x14ac:dyDescent="0.2">
      <c r="B228" s="329"/>
      <c r="C228" s="310"/>
      <c r="D228" s="310"/>
      <c r="E228" s="411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  <c r="Z228" s="316"/>
      <c r="AA228" s="316"/>
      <c r="AB228" s="316"/>
      <c r="AC228" s="316"/>
      <c r="AD228" s="316"/>
      <c r="AE228" s="316"/>
      <c r="AF228" s="316"/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16"/>
      <c r="AX228" s="316"/>
      <c r="AY228" s="316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/>
      <c r="BK228" s="316"/>
      <c r="BL228" s="316"/>
      <c r="BM228" s="316"/>
      <c r="BN228" s="316"/>
      <c r="BO228" s="316"/>
      <c r="BP228" s="316"/>
      <c r="BQ228" s="316"/>
      <c r="BR228" s="316"/>
      <c r="BS228" s="316"/>
      <c r="BT228" s="316"/>
      <c r="BU228" s="316"/>
      <c r="BV228" s="316"/>
    </row>
    <row r="229" spans="2:74" x14ac:dyDescent="0.2">
      <c r="B229" s="329"/>
      <c r="C229" s="310"/>
      <c r="D229" s="310"/>
      <c r="E229" s="411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  <c r="Z229" s="316"/>
      <c r="AA229" s="316"/>
      <c r="AB229" s="316"/>
      <c r="AC229" s="316"/>
      <c r="AD229" s="316"/>
      <c r="AE229" s="316"/>
      <c r="AF229" s="316"/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16"/>
      <c r="AX229" s="316"/>
      <c r="AY229" s="316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/>
      <c r="BK229" s="316"/>
      <c r="BL229" s="316"/>
      <c r="BM229" s="316"/>
      <c r="BN229" s="316"/>
      <c r="BO229" s="316"/>
      <c r="BP229" s="316"/>
      <c r="BQ229" s="316"/>
      <c r="BR229" s="316"/>
      <c r="BS229" s="316"/>
      <c r="BT229" s="316"/>
      <c r="BU229" s="316"/>
      <c r="BV229" s="316"/>
    </row>
    <row r="230" spans="2:74" x14ac:dyDescent="0.2">
      <c r="B230" s="329"/>
      <c r="C230" s="310"/>
      <c r="D230" s="310"/>
      <c r="E230" s="411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  <c r="Z230" s="316"/>
      <c r="AA230" s="316"/>
      <c r="AB230" s="316"/>
      <c r="AC230" s="316"/>
      <c r="AD230" s="316"/>
      <c r="AE230" s="316"/>
      <c r="AF230" s="316"/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16"/>
      <c r="AX230" s="316"/>
      <c r="AY230" s="316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/>
      <c r="BK230" s="316"/>
      <c r="BL230" s="316"/>
      <c r="BM230" s="316"/>
      <c r="BN230" s="316"/>
      <c r="BO230" s="316"/>
      <c r="BP230" s="316"/>
      <c r="BQ230" s="316"/>
      <c r="BR230" s="316"/>
      <c r="BS230" s="316"/>
      <c r="BT230" s="316"/>
      <c r="BU230" s="316"/>
      <c r="BV230" s="316"/>
    </row>
    <row r="231" spans="2:74" x14ac:dyDescent="0.2">
      <c r="B231" s="329"/>
      <c r="C231" s="310"/>
      <c r="D231" s="310"/>
      <c r="E231" s="411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  <c r="Z231" s="316"/>
      <c r="AA231" s="316"/>
      <c r="AB231" s="316"/>
      <c r="AC231" s="316"/>
      <c r="AD231" s="316"/>
      <c r="AE231" s="316"/>
      <c r="AF231" s="316"/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16"/>
      <c r="AX231" s="316"/>
      <c r="AY231" s="316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/>
      <c r="BK231" s="316"/>
      <c r="BL231" s="316"/>
      <c r="BM231" s="316"/>
      <c r="BN231" s="316"/>
      <c r="BO231" s="316"/>
      <c r="BP231" s="316"/>
      <c r="BQ231" s="316"/>
      <c r="BR231" s="316"/>
      <c r="BS231" s="316"/>
      <c r="BT231" s="316"/>
      <c r="BU231" s="316"/>
      <c r="BV231" s="316"/>
    </row>
    <row r="232" spans="2:74" x14ac:dyDescent="0.2">
      <c r="B232" s="329"/>
      <c r="C232" s="310"/>
      <c r="D232" s="310"/>
      <c r="E232" s="411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  <c r="Z232" s="316"/>
      <c r="AA232" s="316"/>
      <c r="AB232" s="316"/>
      <c r="AC232" s="316"/>
      <c r="AD232" s="316"/>
      <c r="AE232" s="316"/>
      <c r="AF232" s="316"/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16"/>
      <c r="AX232" s="316"/>
      <c r="AY232" s="316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/>
      <c r="BK232" s="316"/>
      <c r="BL232" s="316"/>
      <c r="BM232" s="316"/>
      <c r="BN232" s="316"/>
      <c r="BO232" s="316"/>
      <c r="BP232" s="316"/>
      <c r="BQ232" s="316"/>
      <c r="BR232" s="316"/>
      <c r="BS232" s="316"/>
      <c r="BT232" s="316"/>
      <c r="BU232" s="316"/>
      <c r="BV232" s="316"/>
    </row>
    <row r="233" spans="2:74" x14ac:dyDescent="0.2">
      <c r="B233" s="329"/>
      <c r="C233" s="310"/>
      <c r="D233" s="310"/>
      <c r="E233" s="411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6"/>
      <c r="BI233" s="316"/>
      <c r="BJ233" s="316"/>
      <c r="BK233" s="316"/>
      <c r="BL233" s="316"/>
      <c r="BM233" s="316"/>
      <c r="BN233" s="316"/>
      <c r="BO233" s="316"/>
      <c r="BP233" s="316"/>
      <c r="BQ233" s="316"/>
      <c r="BR233" s="316"/>
      <c r="BS233" s="316"/>
      <c r="BT233" s="316"/>
      <c r="BU233" s="316"/>
      <c r="BV233" s="316"/>
    </row>
    <row r="234" spans="2:74" x14ac:dyDescent="0.2">
      <c r="B234" s="329"/>
      <c r="C234" s="310"/>
      <c r="D234" s="310"/>
      <c r="E234" s="411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16"/>
      <c r="AZ234" s="316"/>
      <c r="BA234" s="316"/>
      <c r="BB234" s="316"/>
      <c r="BC234" s="316"/>
      <c r="BD234" s="316"/>
      <c r="BE234" s="316"/>
      <c r="BF234" s="316"/>
      <c r="BG234" s="316"/>
      <c r="BH234" s="316"/>
      <c r="BI234" s="316"/>
      <c r="BJ234" s="316"/>
      <c r="BK234" s="316"/>
      <c r="BL234" s="316"/>
      <c r="BM234" s="316"/>
      <c r="BN234" s="316"/>
      <c r="BO234" s="316"/>
      <c r="BP234" s="316"/>
      <c r="BQ234" s="316"/>
      <c r="BR234" s="316"/>
      <c r="BS234" s="316"/>
      <c r="BT234" s="316"/>
      <c r="BU234" s="316"/>
      <c r="BV234" s="316"/>
    </row>
    <row r="235" spans="2:74" x14ac:dyDescent="0.2">
      <c r="B235" s="329"/>
      <c r="C235" s="310"/>
      <c r="D235" s="310"/>
      <c r="E235" s="411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16"/>
      <c r="BM235" s="316"/>
      <c r="BN235" s="316"/>
      <c r="BO235" s="316"/>
      <c r="BP235" s="316"/>
      <c r="BQ235" s="316"/>
      <c r="BR235" s="316"/>
      <c r="BS235" s="316"/>
      <c r="BT235" s="316"/>
      <c r="BU235" s="316"/>
      <c r="BV235" s="316"/>
    </row>
    <row r="236" spans="2:74" x14ac:dyDescent="0.2">
      <c r="B236" s="329"/>
      <c r="C236" s="310"/>
      <c r="D236" s="310"/>
      <c r="E236" s="411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  <c r="Z236" s="316"/>
      <c r="AA236" s="316"/>
      <c r="AB236" s="316"/>
      <c r="AC236" s="316"/>
      <c r="AD236" s="316"/>
      <c r="AE236" s="316"/>
      <c r="AF236" s="316"/>
      <c r="AG236" s="316"/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16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/>
      <c r="BK236" s="316"/>
      <c r="BL236" s="316"/>
      <c r="BM236" s="316"/>
      <c r="BN236" s="316"/>
      <c r="BO236" s="316"/>
      <c r="BP236" s="316"/>
      <c r="BQ236" s="316"/>
      <c r="BR236" s="316"/>
      <c r="BS236" s="316"/>
      <c r="BT236" s="316"/>
      <c r="BU236" s="316"/>
      <c r="BV236" s="316"/>
    </row>
    <row r="237" spans="2:74" x14ac:dyDescent="0.2">
      <c r="B237" s="329"/>
      <c r="C237" s="310"/>
      <c r="D237" s="310"/>
      <c r="E237" s="411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  <c r="Z237" s="316"/>
      <c r="AA237" s="316"/>
      <c r="AB237" s="316"/>
      <c r="AC237" s="316"/>
      <c r="AD237" s="316"/>
      <c r="AE237" s="316"/>
      <c r="AF237" s="316"/>
      <c r="AG237" s="316"/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16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/>
      <c r="BK237" s="316"/>
      <c r="BL237" s="316"/>
      <c r="BM237" s="316"/>
      <c r="BN237" s="316"/>
      <c r="BO237" s="316"/>
      <c r="BP237" s="316"/>
      <c r="BQ237" s="316"/>
      <c r="BR237" s="316"/>
      <c r="BS237" s="316"/>
      <c r="BT237" s="316"/>
      <c r="BU237" s="316"/>
      <c r="BV237" s="316"/>
    </row>
    <row r="238" spans="2:74" x14ac:dyDescent="0.2">
      <c r="B238" s="329"/>
      <c r="C238" s="310"/>
      <c r="D238" s="310"/>
      <c r="E238" s="411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  <c r="Z238" s="316"/>
      <c r="AA238" s="316"/>
      <c r="AB238" s="316"/>
      <c r="AC238" s="316"/>
      <c r="AD238" s="316"/>
      <c r="AE238" s="316"/>
      <c r="AF238" s="316"/>
      <c r="AG238" s="316"/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16"/>
      <c r="AX238" s="316"/>
      <c r="AY238" s="316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/>
      <c r="BK238" s="316"/>
      <c r="BL238" s="316"/>
      <c r="BM238" s="316"/>
      <c r="BN238" s="316"/>
      <c r="BO238" s="316"/>
      <c r="BP238" s="316"/>
      <c r="BQ238" s="316"/>
      <c r="BR238" s="316"/>
      <c r="BS238" s="316"/>
      <c r="BT238" s="316"/>
      <c r="BU238" s="316"/>
      <c r="BV238" s="316"/>
    </row>
    <row r="239" spans="2:74" x14ac:dyDescent="0.2">
      <c r="B239" s="329"/>
      <c r="C239" s="310"/>
      <c r="D239" s="310"/>
      <c r="E239" s="411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  <c r="Z239" s="316"/>
      <c r="AA239" s="316"/>
      <c r="AB239" s="316"/>
      <c r="AC239" s="316"/>
      <c r="AD239" s="316"/>
      <c r="AE239" s="316"/>
      <c r="AF239" s="316"/>
      <c r="AG239" s="316"/>
      <c r="AH239" s="316"/>
      <c r="AI239" s="316"/>
      <c r="AJ239" s="316"/>
      <c r="AK239" s="316"/>
      <c r="AL239" s="316"/>
      <c r="AM239" s="316"/>
      <c r="AN239" s="316"/>
      <c r="AO239" s="316"/>
      <c r="AP239" s="316"/>
      <c r="AQ239" s="316"/>
      <c r="AR239" s="316"/>
      <c r="AS239" s="316"/>
      <c r="AT239" s="316"/>
      <c r="AU239" s="316"/>
      <c r="AV239" s="316"/>
      <c r="AW239" s="316"/>
      <c r="AX239" s="316"/>
      <c r="AY239" s="316"/>
      <c r="AZ239" s="316"/>
      <c r="BA239" s="316"/>
      <c r="BB239" s="316"/>
      <c r="BC239" s="316"/>
      <c r="BD239" s="316"/>
      <c r="BE239" s="316"/>
      <c r="BF239" s="316"/>
      <c r="BG239" s="316"/>
      <c r="BH239" s="316"/>
      <c r="BI239" s="316"/>
      <c r="BJ239" s="316"/>
      <c r="BK239" s="316"/>
      <c r="BL239" s="316"/>
      <c r="BM239" s="316"/>
      <c r="BN239" s="316"/>
      <c r="BO239" s="316"/>
      <c r="BP239" s="316"/>
      <c r="BQ239" s="316"/>
      <c r="BR239" s="316"/>
      <c r="BS239" s="316"/>
      <c r="BT239" s="316"/>
      <c r="BU239" s="316"/>
      <c r="BV239" s="316"/>
    </row>
    <row r="240" spans="2:74" x14ac:dyDescent="0.2">
      <c r="B240" s="329"/>
      <c r="C240" s="310"/>
      <c r="D240" s="310"/>
      <c r="E240" s="411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  <c r="Z240" s="316"/>
      <c r="AA240" s="316"/>
      <c r="AB240" s="316"/>
      <c r="AC240" s="316"/>
      <c r="AD240" s="316"/>
      <c r="AE240" s="316"/>
      <c r="AF240" s="316"/>
      <c r="AG240" s="316"/>
      <c r="AH240" s="316"/>
      <c r="AI240" s="316"/>
      <c r="AJ240" s="316"/>
      <c r="AK240" s="316"/>
      <c r="AL240" s="316"/>
      <c r="AM240" s="316"/>
      <c r="AN240" s="316"/>
      <c r="AO240" s="316"/>
      <c r="AP240" s="316"/>
      <c r="AQ240" s="316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16"/>
      <c r="BM240" s="316"/>
      <c r="BN240" s="316"/>
      <c r="BO240" s="316"/>
      <c r="BP240" s="316"/>
      <c r="BQ240" s="316"/>
      <c r="BR240" s="316"/>
      <c r="BS240" s="316"/>
      <c r="BT240" s="316"/>
      <c r="BU240" s="316"/>
      <c r="BV240" s="316"/>
    </row>
    <row r="241" spans="2:74" x14ac:dyDescent="0.2">
      <c r="B241" s="329"/>
      <c r="C241" s="310"/>
      <c r="D241" s="310"/>
      <c r="E241" s="411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  <c r="Z241" s="316"/>
      <c r="AA241" s="316"/>
      <c r="AB241" s="316"/>
      <c r="AC241" s="316"/>
      <c r="AD241" s="316"/>
      <c r="AE241" s="316"/>
      <c r="AF241" s="316"/>
      <c r="AG241" s="316"/>
      <c r="AH241" s="316"/>
      <c r="AI241" s="316"/>
      <c r="AJ241" s="316"/>
      <c r="AK241" s="316"/>
      <c r="AL241" s="316"/>
      <c r="AM241" s="316"/>
      <c r="AN241" s="316"/>
      <c r="AO241" s="316"/>
      <c r="AP241" s="316"/>
      <c r="AQ241" s="316"/>
      <c r="AR241" s="316"/>
      <c r="AS241" s="316"/>
      <c r="AT241" s="316"/>
      <c r="AU241" s="316"/>
      <c r="AV241" s="316"/>
      <c r="AW241" s="316"/>
      <c r="AX241" s="316"/>
      <c r="AY241" s="316"/>
      <c r="AZ241" s="316"/>
      <c r="BA241" s="316"/>
      <c r="BB241" s="316"/>
      <c r="BC241" s="316"/>
      <c r="BD241" s="316"/>
      <c r="BE241" s="316"/>
      <c r="BF241" s="316"/>
      <c r="BG241" s="316"/>
      <c r="BH241" s="316"/>
      <c r="BI241" s="316"/>
      <c r="BJ241" s="316"/>
      <c r="BK241" s="316"/>
      <c r="BL241" s="316"/>
      <c r="BM241" s="316"/>
      <c r="BN241" s="316"/>
      <c r="BO241" s="316"/>
      <c r="BP241" s="316"/>
      <c r="BQ241" s="316"/>
      <c r="BR241" s="316"/>
      <c r="BS241" s="316"/>
      <c r="BT241" s="316"/>
      <c r="BU241" s="316"/>
      <c r="BV241" s="316"/>
    </row>
    <row r="242" spans="2:74" x14ac:dyDescent="0.2">
      <c r="B242" s="329"/>
      <c r="C242" s="310"/>
      <c r="D242" s="310"/>
      <c r="E242" s="411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  <c r="Z242" s="316"/>
      <c r="AA242" s="316"/>
      <c r="AB242" s="316"/>
      <c r="AC242" s="316"/>
      <c r="AD242" s="316"/>
      <c r="AE242" s="316"/>
      <c r="AF242" s="316"/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16"/>
      <c r="AX242" s="316"/>
      <c r="AY242" s="316"/>
      <c r="AZ242" s="316"/>
      <c r="BA242" s="316"/>
      <c r="BB242" s="316"/>
      <c r="BC242" s="316"/>
      <c r="BD242" s="316"/>
      <c r="BE242" s="316"/>
      <c r="BF242" s="316"/>
      <c r="BG242" s="316"/>
      <c r="BH242" s="316"/>
      <c r="BI242" s="316"/>
      <c r="BJ242" s="316"/>
      <c r="BK242" s="316"/>
      <c r="BL242" s="316"/>
      <c r="BM242" s="316"/>
      <c r="BN242" s="316"/>
      <c r="BO242" s="316"/>
      <c r="BP242" s="316"/>
      <c r="BQ242" s="316"/>
      <c r="BR242" s="316"/>
      <c r="BS242" s="316"/>
      <c r="BT242" s="316"/>
      <c r="BU242" s="316"/>
      <c r="BV242" s="316"/>
    </row>
    <row r="243" spans="2:74" x14ac:dyDescent="0.2">
      <c r="B243" s="329"/>
      <c r="C243" s="310"/>
      <c r="D243" s="310"/>
      <c r="E243" s="411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  <c r="Z243" s="316"/>
      <c r="AA243" s="316"/>
      <c r="AB243" s="316"/>
      <c r="AC243" s="316"/>
      <c r="AD243" s="316"/>
      <c r="AE243" s="316"/>
      <c r="AF243" s="316"/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16"/>
      <c r="AX243" s="316"/>
      <c r="AY243" s="316"/>
      <c r="AZ243" s="316"/>
      <c r="BA243" s="316"/>
      <c r="BB243" s="316"/>
      <c r="BC243" s="316"/>
      <c r="BD243" s="316"/>
      <c r="BE243" s="316"/>
      <c r="BF243" s="316"/>
      <c r="BG243" s="316"/>
      <c r="BH243" s="316"/>
      <c r="BI243" s="316"/>
      <c r="BJ243" s="316"/>
      <c r="BK243" s="316"/>
      <c r="BL243" s="316"/>
      <c r="BM243" s="316"/>
      <c r="BN243" s="316"/>
      <c r="BO243" s="316"/>
      <c r="BP243" s="316"/>
      <c r="BQ243" s="316"/>
      <c r="BR243" s="316"/>
      <c r="BS243" s="316"/>
      <c r="BT243" s="316"/>
      <c r="BU243" s="316"/>
      <c r="BV243" s="316"/>
    </row>
    <row r="244" spans="2:74" x14ac:dyDescent="0.2">
      <c r="B244" s="329"/>
      <c r="C244" s="310"/>
      <c r="D244" s="310"/>
      <c r="E244" s="411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  <c r="Z244" s="316"/>
      <c r="AA244" s="316"/>
      <c r="AB244" s="316"/>
      <c r="AC244" s="316"/>
      <c r="AD244" s="316"/>
      <c r="AE244" s="316"/>
      <c r="AF244" s="316"/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16"/>
      <c r="AX244" s="316"/>
      <c r="AY244" s="316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/>
      <c r="BK244" s="316"/>
      <c r="BL244" s="316"/>
      <c r="BM244" s="316"/>
      <c r="BN244" s="316"/>
      <c r="BO244" s="316"/>
      <c r="BP244" s="316"/>
      <c r="BQ244" s="316"/>
      <c r="BR244" s="316"/>
      <c r="BS244" s="316"/>
      <c r="BT244" s="316"/>
      <c r="BU244" s="316"/>
      <c r="BV244" s="316"/>
    </row>
    <row r="245" spans="2:74" x14ac:dyDescent="0.2">
      <c r="B245" s="329"/>
      <c r="C245" s="310"/>
      <c r="D245" s="310"/>
      <c r="E245" s="411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  <c r="Z245" s="316"/>
      <c r="AA245" s="316"/>
      <c r="AB245" s="316"/>
      <c r="AC245" s="316"/>
      <c r="AD245" s="316"/>
      <c r="AE245" s="316"/>
      <c r="AF245" s="316"/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16"/>
      <c r="AX245" s="316"/>
      <c r="AY245" s="316"/>
      <c r="AZ245" s="316"/>
      <c r="BA245" s="316"/>
      <c r="BB245" s="316"/>
      <c r="BC245" s="316"/>
      <c r="BD245" s="316"/>
      <c r="BE245" s="316"/>
      <c r="BF245" s="316"/>
      <c r="BG245" s="316"/>
      <c r="BH245" s="316"/>
      <c r="BI245" s="316"/>
      <c r="BJ245" s="316"/>
      <c r="BK245" s="316"/>
      <c r="BL245" s="316"/>
      <c r="BM245" s="316"/>
      <c r="BN245" s="316"/>
      <c r="BO245" s="316"/>
      <c r="BP245" s="316"/>
      <c r="BQ245" s="316"/>
      <c r="BR245" s="316"/>
      <c r="BS245" s="316"/>
      <c r="BT245" s="316"/>
      <c r="BU245" s="316"/>
      <c r="BV245" s="316"/>
    </row>
    <row r="246" spans="2:74" x14ac:dyDescent="0.2">
      <c r="B246" s="329"/>
      <c r="C246" s="310"/>
      <c r="D246" s="310"/>
      <c r="E246" s="411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6"/>
      <c r="BI246" s="316"/>
      <c r="BJ246" s="316"/>
      <c r="BK246" s="316"/>
      <c r="BL246" s="316"/>
      <c r="BM246" s="316"/>
      <c r="BN246" s="316"/>
      <c r="BO246" s="316"/>
      <c r="BP246" s="316"/>
      <c r="BQ246" s="316"/>
      <c r="BR246" s="316"/>
      <c r="BS246" s="316"/>
      <c r="BT246" s="316"/>
      <c r="BU246" s="316"/>
      <c r="BV246" s="316"/>
    </row>
    <row r="247" spans="2:74" x14ac:dyDescent="0.2">
      <c r="B247" s="329"/>
      <c r="C247" s="310"/>
      <c r="D247" s="310"/>
      <c r="E247" s="411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  <c r="Z247" s="316"/>
      <c r="AA247" s="316"/>
      <c r="AB247" s="316"/>
      <c r="AC247" s="316"/>
      <c r="AD247" s="316"/>
      <c r="AE247" s="316"/>
      <c r="AF247" s="316"/>
      <c r="AG247" s="316"/>
      <c r="AH247" s="316"/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S247" s="316"/>
      <c r="AT247" s="316"/>
      <c r="AU247" s="316"/>
      <c r="AV247" s="316"/>
      <c r="AW247" s="316"/>
      <c r="AX247" s="316"/>
      <c r="AY247" s="316"/>
      <c r="AZ247" s="316"/>
      <c r="BA247" s="316"/>
      <c r="BB247" s="316"/>
      <c r="BC247" s="316"/>
      <c r="BD247" s="316"/>
      <c r="BE247" s="316"/>
      <c r="BF247" s="316"/>
      <c r="BG247" s="316"/>
      <c r="BH247" s="316"/>
      <c r="BI247" s="316"/>
      <c r="BJ247" s="316"/>
      <c r="BK247" s="316"/>
      <c r="BL247" s="316"/>
      <c r="BM247" s="316"/>
      <c r="BN247" s="316"/>
      <c r="BO247" s="316"/>
      <c r="BP247" s="316"/>
      <c r="BQ247" s="316"/>
      <c r="BR247" s="316"/>
      <c r="BS247" s="316"/>
      <c r="BT247" s="316"/>
      <c r="BU247" s="316"/>
      <c r="BV247" s="316"/>
    </row>
    <row r="248" spans="2:74" x14ac:dyDescent="0.2">
      <c r="B248" s="329"/>
      <c r="C248" s="310"/>
      <c r="D248" s="310"/>
      <c r="E248" s="411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  <c r="Z248" s="316"/>
      <c r="AA248" s="316"/>
      <c r="AB248" s="316"/>
      <c r="AC248" s="316"/>
      <c r="AD248" s="316"/>
      <c r="AE248" s="316"/>
      <c r="AF248" s="316"/>
      <c r="AG248" s="316"/>
      <c r="AH248" s="316"/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16"/>
      <c r="AU248" s="316"/>
      <c r="AV248" s="316"/>
      <c r="AW248" s="316"/>
      <c r="AX248" s="316"/>
      <c r="AY248" s="316"/>
      <c r="AZ248" s="316"/>
      <c r="BA248" s="316"/>
      <c r="BB248" s="316"/>
      <c r="BC248" s="316"/>
      <c r="BD248" s="316"/>
      <c r="BE248" s="316"/>
      <c r="BF248" s="316"/>
      <c r="BG248" s="316"/>
      <c r="BH248" s="316"/>
      <c r="BI248" s="316"/>
      <c r="BJ248" s="316"/>
      <c r="BK248" s="316"/>
      <c r="BL248" s="316"/>
      <c r="BM248" s="316"/>
      <c r="BN248" s="316"/>
      <c r="BO248" s="316"/>
      <c r="BP248" s="316"/>
      <c r="BQ248" s="316"/>
      <c r="BR248" s="316"/>
      <c r="BS248" s="316"/>
      <c r="BT248" s="316"/>
      <c r="BU248" s="316"/>
      <c r="BV248" s="316"/>
    </row>
    <row r="249" spans="2:74" x14ac:dyDescent="0.2">
      <c r="B249" s="329"/>
      <c r="C249" s="310"/>
      <c r="D249" s="310"/>
      <c r="E249" s="411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  <c r="Z249" s="316"/>
      <c r="AA249" s="316"/>
      <c r="AB249" s="316"/>
      <c r="AC249" s="316"/>
      <c r="AD249" s="316"/>
      <c r="AE249" s="316"/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/>
      <c r="AU249" s="316"/>
      <c r="AV249" s="316"/>
      <c r="AW249" s="316"/>
      <c r="AX249" s="316"/>
      <c r="AY249" s="316"/>
      <c r="AZ249" s="316"/>
      <c r="BA249" s="316"/>
      <c r="BB249" s="316"/>
      <c r="BC249" s="316"/>
      <c r="BD249" s="316"/>
      <c r="BE249" s="316"/>
      <c r="BF249" s="316"/>
      <c r="BG249" s="316"/>
      <c r="BH249" s="316"/>
      <c r="BI249" s="316"/>
      <c r="BJ249" s="316"/>
      <c r="BK249" s="316"/>
      <c r="BL249" s="316"/>
      <c r="BM249" s="316"/>
      <c r="BN249" s="316"/>
      <c r="BO249" s="316"/>
      <c r="BP249" s="316"/>
      <c r="BQ249" s="316"/>
      <c r="BR249" s="316"/>
      <c r="BS249" s="316"/>
      <c r="BT249" s="316"/>
      <c r="BU249" s="316"/>
      <c r="BV249" s="316"/>
    </row>
    <row r="250" spans="2:74" x14ac:dyDescent="0.2">
      <c r="B250" s="329"/>
      <c r="C250" s="310"/>
      <c r="D250" s="310"/>
      <c r="E250" s="411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  <c r="Z250" s="316"/>
      <c r="AA250" s="316"/>
      <c r="AB250" s="316"/>
      <c r="AC250" s="316"/>
      <c r="AD250" s="316"/>
      <c r="AE250" s="316"/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/>
      <c r="AU250" s="316"/>
      <c r="AV250" s="316"/>
      <c r="AW250" s="316"/>
      <c r="AX250" s="316"/>
      <c r="AY250" s="316"/>
      <c r="AZ250" s="316"/>
      <c r="BA250" s="316"/>
      <c r="BB250" s="316"/>
      <c r="BC250" s="316"/>
      <c r="BD250" s="316"/>
      <c r="BE250" s="316"/>
      <c r="BF250" s="316"/>
      <c r="BG250" s="316"/>
      <c r="BH250" s="316"/>
      <c r="BI250" s="316"/>
      <c r="BJ250" s="316"/>
      <c r="BK250" s="316"/>
      <c r="BL250" s="316"/>
      <c r="BM250" s="316"/>
      <c r="BN250" s="316"/>
      <c r="BO250" s="316"/>
      <c r="BP250" s="316"/>
      <c r="BQ250" s="316"/>
      <c r="BR250" s="316"/>
      <c r="BS250" s="316"/>
      <c r="BT250" s="316"/>
      <c r="BU250" s="316"/>
      <c r="BV250" s="316"/>
    </row>
    <row r="251" spans="2:74" x14ac:dyDescent="0.2">
      <c r="B251" s="329"/>
      <c r="C251" s="310"/>
      <c r="D251" s="310"/>
      <c r="E251" s="411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  <c r="Z251" s="316"/>
      <c r="AA251" s="316"/>
      <c r="AB251" s="316"/>
      <c r="AC251" s="316"/>
      <c r="AD251" s="316"/>
      <c r="AE251" s="316"/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  <c r="BL251" s="316"/>
      <c r="BM251" s="316"/>
      <c r="BN251" s="316"/>
      <c r="BO251" s="316"/>
      <c r="BP251" s="316"/>
      <c r="BQ251" s="316"/>
      <c r="BR251" s="316"/>
      <c r="BS251" s="316"/>
      <c r="BT251" s="316"/>
      <c r="BU251" s="316"/>
      <c r="BV251" s="316"/>
    </row>
    <row r="252" spans="2:74" x14ac:dyDescent="0.2">
      <c r="B252" s="329"/>
      <c r="C252" s="310"/>
      <c r="D252" s="310"/>
      <c r="E252" s="411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  <c r="Z252" s="316"/>
      <c r="AA252" s="316"/>
      <c r="AB252" s="316"/>
      <c r="AC252" s="316"/>
      <c r="AD252" s="316"/>
      <c r="AE252" s="316"/>
      <c r="AF252" s="316"/>
      <c r="AG252" s="316"/>
      <c r="AH252" s="316"/>
      <c r="AI252" s="316"/>
      <c r="AJ252" s="316"/>
      <c r="AK252" s="316"/>
      <c r="AL252" s="316"/>
      <c r="AM252" s="316"/>
      <c r="AN252" s="316"/>
      <c r="AO252" s="316"/>
      <c r="AP252" s="316"/>
      <c r="AQ252" s="316"/>
      <c r="AR252" s="316"/>
      <c r="AS252" s="316"/>
      <c r="AT252" s="316"/>
      <c r="AU252" s="316"/>
      <c r="AV252" s="316"/>
      <c r="AW252" s="316"/>
      <c r="AX252" s="316"/>
      <c r="AY252" s="316"/>
      <c r="AZ252" s="316"/>
      <c r="BA252" s="316"/>
      <c r="BB252" s="316"/>
      <c r="BC252" s="316"/>
      <c r="BD252" s="316"/>
      <c r="BE252" s="316"/>
      <c r="BF252" s="316"/>
      <c r="BG252" s="316"/>
      <c r="BH252" s="316"/>
      <c r="BI252" s="316"/>
      <c r="BJ252" s="316"/>
      <c r="BK252" s="316"/>
      <c r="BL252" s="316"/>
      <c r="BM252" s="316"/>
      <c r="BN252" s="316"/>
      <c r="BO252" s="316"/>
      <c r="BP252" s="316"/>
      <c r="BQ252" s="316"/>
      <c r="BR252" s="316"/>
      <c r="BS252" s="316"/>
      <c r="BT252" s="316"/>
      <c r="BU252" s="316"/>
      <c r="BV252" s="316"/>
    </row>
    <row r="253" spans="2:74" x14ac:dyDescent="0.2">
      <c r="B253" s="329"/>
      <c r="C253" s="329"/>
      <c r="D253" s="329"/>
      <c r="E253" s="411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  <c r="Z253" s="316"/>
      <c r="AA253" s="316"/>
      <c r="AB253" s="316"/>
      <c r="AC253" s="316"/>
      <c r="AD253" s="316"/>
      <c r="AE253" s="316"/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/>
      <c r="AU253" s="316"/>
      <c r="AV253" s="316"/>
      <c r="AW253" s="316"/>
      <c r="AX253" s="316"/>
      <c r="AY253" s="316"/>
      <c r="AZ253" s="316"/>
      <c r="BA253" s="316"/>
      <c r="BB253" s="316"/>
      <c r="BC253" s="316"/>
      <c r="BD253" s="316"/>
      <c r="BE253" s="316"/>
      <c r="BF253" s="316"/>
      <c r="BG253" s="316"/>
      <c r="BH253" s="316"/>
      <c r="BI253" s="316"/>
      <c r="BJ253" s="316"/>
      <c r="BK253" s="316"/>
      <c r="BL253" s="316"/>
      <c r="BM253" s="316"/>
      <c r="BN253" s="316"/>
      <c r="BO253" s="316"/>
      <c r="BP253" s="316"/>
      <c r="BQ253" s="316"/>
      <c r="BR253" s="316"/>
      <c r="BS253" s="316"/>
      <c r="BT253" s="316"/>
      <c r="BU253" s="316"/>
      <c r="BV253" s="316"/>
    </row>
    <row r="254" spans="2:74" x14ac:dyDescent="0.2">
      <c r="B254" s="329"/>
      <c r="C254" s="310"/>
      <c r="D254" s="310"/>
      <c r="E254" s="411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  <c r="Z254" s="316"/>
      <c r="AA254" s="316"/>
      <c r="AB254" s="316"/>
      <c r="AC254" s="316"/>
      <c r="AD254" s="316"/>
      <c r="AE254" s="316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16"/>
      <c r="AX254" s="316"/>
      <c r="AY254" s="316"/>
      <c r="AZ254" s="316"/>
      <c r="BA254" s="316"/>
      <c r="BB254" s="316"/>
      <c r="BC254" s="316"/>
      <c r="BD254" s="316"/>
      <c r="BE254" s="316"/>
      <c r="BF254" s="316"/>
      <c r="BG254" s="316"/>
      <c r="BH254" s="316"/>
      <c r="BI254" s="316"/>
      <c r="BJ254" s="316"/>
      <c r="BK254" s="316"/>
      <c r="BL254" s="316"/>
      <c r="BM254" s="316"/>
      <c r="BN254" s="316"/>
      <c r="BO254" s="316"/>
      <c r="BP254" s="316"/>
      <c r="BQ254" s="316"/>
      <c r="BR254" s="316"/>
      <c r="BS254" s="316"/>
      <c r="BT254" s="316"/>
      <c r="BU254" s="316"/>
      <c r="BV254" s="316"/>
    </row>
    <row r="255" spans="2:74" x14ac:dyDescent="0.2">
      <c r="C255" s="310"/>
      <c r="D255" s="310"/>
      <c r="E255" s="411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  <c r="Z255" s="316"/>
      <c r="AA255" s="316"/>
      <c r="AB255" s="316"/>
      <c r="AC255" s="316"/>
      <c r="AD255" s="316"/>
      <c r="AE255" s="316"/>
      <c r="AF255" s="316"/>
      <c r="AG255" s="316"/>
      <c r="AH255" s="316"/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S255" s="316"/>
      <c r="AT255" s="316"/>
      <c r="AU255" s="316"/>
      <c r="AV255" s="316"/>
      <c r="AW255" s="316"/>
      <c r="AX255" s="316"/>
      <c r="AY255" s="316"/>
      <c r="AZ255" s="316"/>
      <c r="BA255" s="316"/>
      <c r="BB255" s="316"/>
      <c r="BC255" s="316"/>
      <c r="BD255" s="316"/>
      <c r="BE255" s="316"/>
      <c r="BF255" s="316"/>
      <c r="BG255" s="316"/>
      <c r="BH255" s="316"/>
      <c r="BI255" s="316"/>
      <c r="BJ255" s="316"/>
      <c r="BK255" s="316"/>
      <c r="BL255" s="316"/>
      <c r="BM255" s="316"/>
      <c r="BN255" s="316"/>
      <c r="BO255" s="316"/>
      <c r="BP255" s="316"/>
      <c r="BQ255" s="316"/>
      <c r="BR255" s="316"/>
      <c r="BS255" s="316"/>
      <c r="BT255" s="316"/>
      <c r="BU255" s="316"/>
      <c r="BV255" s="316"/>
    </row>
    <row r="256" spans="2:74" x14ac:dyDescent="0.2">
      <c r="B256" s="329"/>
      <c r="C256" s="310"/>
      <c r="D256" s="310"/>
      <c r="E256" s="411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  <c r="Z256" s="316"/>
      <c r="AA256" s="316"/>
      <c r="AB256" s="316"/>
      <c r="AC256" s="316"/>
      <c r="AD256" s="316"/>
      <c r="AE256" s="316"/>
      <c r="AF256" s="316"/>
      <c r="AG256" s="316"/>
      <c r="AH256" s="316"/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S256" s="316"/>
      <c r="AT256" s="316"/>
      <c r="AU256" s="316"/>
      <c r="AV256" s="316"/>
      <c r="AW256" s="316"/>
      <c r="AX256" s="316"/>
      <c r="AY256" s="316"/>
      <c r="AZ256" s="316"/>
      <c r="BA256" s="316"/>
      <c r="BB256" s="316"/>
      <c r="BC256" s="316"/>
      <c r="BD256" s="316"/>
      <c r="BE256" s="316"/>
      <c r="BF256" s="316"/>
      <c r="BG256" s="316"/>
      <c r="BH256" s="316"/>
      <c r="BI256" s="316"/>
      <c r="BJ256" s="316"/>
      <c r="BK256" s="316"/>
      <c r="BL256" s="316"/>
      <c r="BM256" s="316"/>
      <c r="BN256" s="316"/>
      <c r="BO256" s="316"/>
      <c r="BP256" s="316"/>
      <c r="BQ256" s="316"/>
      <c r="BR256" s="316"/>
      <c r="BS256" s="316"/>
      <c r="BT256" s="316"/>
      <c r="BU256" s="316"/>
      <c r="BV256" s="316"/>
    </row>
    <row r="257" spans="2:74" x14ac:dyDescent="0.2">
      <c r="B257" s="329"/>
      <c r="C257" s="310"/>
      <c r="D257" s="310"/>
      <c r="E257" s="411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  <c r="Z257" s="316"/>
      <c r="AA257" s="316"/>
      <c r="AB257" s="316"/>
      <c r="AC257" s="316"/>
      <c r="AD257" s="316"/>
      <c r="AE257" s="316"/>
      <c r="AF257" s="316"/>
      <c r="AG257" s="316"/>
      <c r="AH257" s="316"/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S257" s="316"/>
      <c r="AT257" s="316"/>
      <c r="AU257" s="316"/>
      <c r="AV257" s="316"/>
      <c r="AW257" s="316"/>
      <c r="AX257" s="316"/>
      <c r="AY257" s="316"/>
      <c r="AZ257" s="316"/>
      <c r="BA257" s="316"/>
      <c r="BB257" s="316"/>
      <c r="BC257" s="316"/>
      <c r="BD257" s="316"/>
      <c r="BE257" s="316"/>
      <c r="BF257" s="316"/>
      <c r="BG257" s="316"/>
      <c r="BH257" s="316"/>
      <c r="BI257" s="316"/>
      <c r="BJ257" s="316"/>
      <c r="BK257" s="316"/>
      <c r="BL257" s="316"/>
      <c r="BM257" s="316"/>
      <c r="BN257" s="316"/>
      <c r="BO257" s="316"/>
      <c r="BP257" s="316"/>
      <c r="BQ257" s="316"/>
      <c r="BR257" s="316"/>
      <c r="BS257" s="316"/>
      <c r="BT257" s="316"/>
      <c r="BU257" s="316"/>
      <c r="BV257" s="316"/>
    </row>
    <row r="258" spans="2:74" x14ac:dyDescent="0.2">
      <c r="B258" s="329"/>
      <c r="C258" s="310"/>
      <c r="D258" s="310"/>
      <c r="E258" s="411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  <c r="Z258" s="316"/>
      <c r="AA258" s="316"/>
      <c r="AB258" s="316"/>
      <c r="AC258" s="316"/>
      <c r="AD258" s="316"/>
      <c r="AE258" s="316"/>
      <c r="AF258" s="316"/>
      <c r="AG258" s="316"/>
      <c r="AH258" s="316"/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  <c r="BL258" s="316"/>
      <c r="BM258" s="316"/>
      <c r="BN258" s="316"/>
      <c r="BO258" s="316"/>
      <c r="BP258" s="316"/>
      <c r="BQ258" s="316"/>
      <c r="BR258" s="316"/>
      <c r="BS258" s="316"/>
      <c r="BT258" s="316"/>
      <c r="BU258" s="316"/>
      <c r="BV258" s="316"/>
    </row>
    <row r="259" spans="2:74" x14ac:dyDescent="0.2">
      <c r="B259" s="329"/>
      <c r="C259" s="310"/>
      <c r="D259" s="310"/>
      <c r="E259" s="411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6"/>
      <c r="AU259" s="316"/>
      <c r="AV259" s="316"/>
      <c r="AW259" s="316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/>
      <c r="BK259" s="316"/>
      <c r="BL259" s="316"/>
      <c r="BM259" s="316"/>
      <c r="BN259" s="316"/>
      <c r="BO259" s="316"/>
      <c r="BP259" s="316"/>
      <c r="BQ259" s="316"/>
      <c r="BR259" s="316"/>
      <c r="BS259" s="316"/>
      <c r="BT259" s="316"/>
      <c r="BU259" s="316"/>
      <c r="BV259" s="316"/>
    </row>
    <row r="260" spans="2:74" x14ac:dyDescent="0.2">
      <c r="B260" s="329"/>
      <c r="C260" s="310"/>
      <c r="D260" s="310"/>
      <c r="E260" s="411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  <c r="Z260" s="316"/>
      <c r="AA260" s="316"/>
      <c r="AB260" s="316"/>
      <c r="AC260" s="316"/>
      <c r="AD260" s="316"/>
      <c r="AE260" s="316"/>
      <c r="AF260" s="316"/>
      <c r="AG260" s="316"/>
      <c r="AH260" s="316"/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S260" s="316"/>
      <c r="AT260" s="316"/>
      <c r="AU260" s="316"/>
      <c r="AV260" s="316"/>
      <c r="AW260" s="316"/>
      <c r="AX260" s="316"/>
      <c r="AY260" s="316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/>
      <c r="BK260" s="316"/>
      <c r="BL260" s="316"/>
      <c r="BM260" s="316"/>
      <c r="BN260" s="316"/>
      <c r="BO260" s="316"/>
      <c r="BP260" s="316"/>
      <c r="BQ260" s="316"/>
      <c r="BR260" s="316"/>
      <c r="BS260" s="316"/>
      <c r="BT260" s="316"/>
      <c r="BU260" s="316"/>
      <c r="BV260" s="316"/>
    </row>
    <row r="261" spans="2:74" x14ac:dyDescent="0.2">
      <c r="B261" s="329"/>
      <c r="C261" s="310"/>
      <c r="D261" s="310"/>
      <c r="E261" s="411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  <c r="Z261" s="316"/>
      <c r="AA261" s="316"/>
      <c r="AB261" s="316"/>
      <c r="AC261" s="316"/>
      <c r="AD261" s="316"/>
      <c r="AE261" s="316"/>
      <c r="AF261" s="316"/>
      <c r="AG261" s="316"/>
      <c r="AH261" s="316"/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S261" s="316"/>
      <c r="AT261" s="316"/>
      <c r="AU261" s="316"/>
      <c r="AV261" s="316"/>
      <c r="AW261" s="316"/>
      <c r="AX261" s="316"/>
      <c r="AY261" s="316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/>
      <c r="BK261" s="316"/>
      <c r="BL261" s="316"/>
      <c r="BM261" s="316"/>
      <c r="BN261" s="316"/>
      <c r="BO261" s="316"/>
      <c r="BP261" s="316"/>
      <c r="BQ261" s="316"/>
      <c r="BR261" s="316"/>
      <c r="BS261" s="316"/>
      <c r="BT261" s="316"/>
      <c r="BU261" s="316"/>
      <c r="BV261" s="316"/>
    </row>
    <row r="262" spans="2:74" x14ac:dyDescent="0.2">
      <c r="B262" s="329"/>
      <c r="C262" s="310"/>
      <c r="D262" s="310"/>
      <c r="E262" s="411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  <c r="Z262" s="316"/>
      <c r="AA262" s="316"/>
      <c r="AB262" s="316"/>
      <c r="AC262" s="316"/>
      <c r="AD262" s="316"/>
      <c r="AE262" s="316"/>
      <c r="AF262" s="316"/>
      <c r="AG262" s="316"/>
      <c r="AH262" s="316"/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S262" s="316"/>
      <c r="AT262" s="316"/>
      <c r="AU262" s="316"/>
      <c r="AV262" s="316"/>
      <c r="AW262" s="316"/>
      <c r="AX262" s="316"/>
      <c r="AY262" s="316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/>
      <c r="BK262" s="316"/>
      <c r="BL262" s="316"/>
      <c r="BM262" s="316"/>
      <c r="BN262" s="316"/>
      <c r="BO262" s="316"/>
      <c r="BP262" s="316"/>
      <c r="BQ262" s="316"/>
      <c r="BR262" s="316"/>
      <c r="BS262" s="316"/>
      <c r="BT262" s="316"/>
      <c r="BU262" s="316"/>
      <c r="BV262" s="316"/>
    </row>
    <row r="263" spans="2:74" x14ac:dyDescent="0.2">
      <c r="B263" s="329"/>
      <c r="C263" s="310"/>
      <c r="D263" s="310"/>
      <c r="E263" s="411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  <c r="Z263" s="316"/>
      <c r="AA263" s="316"/>
      <c r="AB263" s="316"/>
      <c r="AC263" s="316"/>
      <c r="AD263" s="316"/>
      <c r="AE263" s="316"/>
      <c r="AF263" s="316"/>
      <c r="AG263" s="316"/>
      <c r="AH263" s="316"/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S263" s="316"/>
      <c r="AT263" s="316"/>
      <c r="AU263" s="316"/>
      <c r="AV263" s="316"/>
      <c r="AW263" s="316"/>
      <c r="AX263" s="316"/>
      <c r="AY263" s="316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/>
      <c r="BK263" s="316"/>
      <c r="BL263" s="316"/>
      <c r="BM263" s="316"/>
      <c r="BN263" s="316"/>
      <c r="BO263" s="316"/>
      <c r="BP263" s="316"/>
      <c r="BQ263" s="316"/>
      <c r="BR263" s="316"/>
      <c r="BS263" s="316"/>
      <c r="BT263" s="316"/>
      <c r="BU263" s="316"/>
      <c r="BV263" s="316"/>
    </row>
    <row r="264" spans="2:74" x14ac:dyDescent="0.2">
      <c r="B264" s="329"/>
      <c r="C264" s="310"/>
      <c r="D264" s="310"/>
      <c r="E264" s="411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  <c r="Z264" s="316"/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  <c r="AV264" s="316"/>
      <c r="AW264" s="316"/>
      <c r="AX264" s="316"/>
      <c r="AY264" s="316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/>
      <c r="BK264" s="316"/>
      <c r="BL264" s="316"/>
      <c r="BM264" s="316"/>
      <c r="BN264" s="316"/>
      <c r="BO264" s="316"/>
      <c r="BP264" s="316"/>
      <c r="BQ264" s="316"/>
      <c r="BR264" s="316"/>
      <c r="BS264" s="316"/>
      <c r="BT264" s="316"/>
      <c r="BU264" s="316"/>
      <c r="BV264" s="316"/>
    </row>
    <row r="265" spans="2:74" x14ac:dyDescent="0.2">
      <c r="B265" s="329"/>
      <c r="C265" s="329"/>
      <c r="D265" s="329"/>
      <c r="E265" s="411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  <c r="Z265" s="316"/>
      <c r="AA265" s="316"/>
      <c r="AB265" s="316"/>
      <c r="AC265" s="316"/>
      <c r="AD265" s="316"/>
      <c r="AE265" s="316"/>
      <c r="AF265" s="316"/>
      <c r="AG265" s="316"/>
      <c r="AH265" s="316"/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S265" s="316"/>
      <c r="AT265" s="316"/>
      <c r="AU265" s="316"/>
      <c r="AV265" s="316"/>
      <c r="AW265" s="316"/>
      <c r="AX265" s="316"/>
      <c r="AY265" s="316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/>
      <c r="BK265" s="316"/>
      <c r="BL265" s="316"/>
      <c r="BM265" s="316"/>
      <c r="BN265" s="316"/>
      <c r="BO265" s="316"/>
      <c r="BP265" s="316"/>
      <c r="BQ265" s="316"/>
      <c r="BR265" s="316"/>
      <c r="BS265" s="316"/>
      <c r="BT265" s="316"/>
      <c r="BU265" s="316"/>
      <c r="BV265" s="316"/>
    </row>
    <row r="266" spans="2:74" x14ac:dyDescent="0.2">
      <c r="B266" s="329"/>
      <c r="C266" s="310"/>
      <c r="D266" s="310"/>
      <c r="E266" s="411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  <c r="Z266" s="316"/>
      <c r="AA266" s="316"/>
      <c r="AB266" s="316"/>
      <c r="AC266" s="316"/>
      <c r="AD266" s="316"/>
      <c r="AE266" s="316"/>
      <c r="AF266" s="316"/>
      <c r="AG266" s="316"/>
      <c r="AH266" s="316"/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S266" s="316"/>
      <c r="AT266" s="316"/>
      <c r="AU266" s="316"/>
      <c r="AV266" s="316"/>
      <c r="AW266" s="316"/>
      <c r="AX266" s="316"/>
      <c r="AY266" s="316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/>
      <c r="BK266" s="316"/>
      <c r="BL266" s="316"/>
      <c r="BM266" s="316"/>
      <c r="BN266" s="316"/>
      <c r="BO266" s="316"/>
      <c r="BP266" s="316"/>
      <c r="BQ266" s="316"/>
      <c r="BR266" s="316"/>
      <c r="BS266" s="316"/>
      <c r="BT266" s="316"/>
      <c r="BU266" s="316"/>
      <c r="BV266" s="316"/>
    </row>
    <row r="267" spans="2:74" x14ac:dyDescent="0.2">
      <c r="B267" s="329"/>
      <c r="C267" s="310"/>
      <c r="D267" s="310"/>
      <c r="E267" s="411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  <c r="Z267" s="316"/>
      <c r="AA267" s="316"/>
      <c r="AB267" s="316"/>
      <c r="AC267" s="316"/>
      <c r="AD267" s="316"/>
      <c r="AE267" s="316"/>
      <c r="AF267" s="316"/>
      <c r="AG267" s="316"/>
      <c r="AH267" s="316"/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  <c r="BL267" s="316"/>
      <c r="BM267" s="316"/>
      <c r="BN267" s="316"/>
      <c r="BO267" s="316"/>
      <c r="BP267" s="316"/>
      <c r="BQ267" s="316"/>
      <c r="BR267" s="316"/>
      <c r="BS267" s="316"/>
      <c r="BT267" s="316"/>
      <c r="BU267" s="316"/>
      <c r="BV267" s="316"/>
    </row>
    <row r="268" spans="2:74" x14ac:dyDescent="0.2">
      <c r="B268" s="329"/>
      <c r="C268" s="310"/>
      <c r="D268" s="310"/>
      <c r="E268" s="411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  <c r="Z268" s="316"/>
      <c r="AA268" s="316"/>
      <c r="AB268" s="316"/>
      <c r="AC268" s="316"/>
      <c r="AD268" s="316"/>
      <c r="AE268" s="316"/>
      <c r="AF268" s="316"/>
      <c r="AG268" s="316"/>
      <c r="AH268" s="316"/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S268" s="316"/>
      <c r="AT268" s="316"/>
      <c r="AU268" s="316"/>
      <c r="AV268" s="316"/>
      <c r="AW268" s="316"/>
      <c r="AX268" s="316"/>
      <c r="AY268" s="316"/>
      <c r="AZ268" s="316"/>
      <c r="BA268" s="316"/>
      <c r="BB268" s="316"/>
      <c r="BC268" s="316"/>
      <c r="BD268" s="316"/>
      <c r="BE268" s="316"/>
      <c r="BF268" s="316"/>
      <c r="BG268" s="316"/>
      <c r="BH268" s="316"/>
      <c r="BI268" s="316"/>
      <c r="BJ268" s="316"/>
      <c r="BK268" s="316"/>
      <c r="BL268" s="316"/>
      <c r="BM268" s="316"/>
      <c r="BN268" s="316"/>
      <c r="BO268" s="316"/>
      <c r="BP268" s="316"/>
      <c r="BQ268" s="316"/>
      <c r="BR268" s="316"/>
      <c r="BS268" s="316"/>
      <c r="BT268" s="316"/>
      <c r="BU268" s="316"/>
      <c r="BV268" s="316"/>
    </row>
    <row r="269" spans="2:74" x14ac:dyDescent="0.2">
      <c r="B269" s="329"/>
      <c r="C269" s="310"/>
      <c r="D269" s="310"/>
      <c r="E269" s="411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  <c r="Z269" s="316"/>
      <c r="AA269" s="316"/>
      <c r="AB269" s="316"/>
      <c r="AC269" s="316"/>
      <c r="AD269" s="316"/>
      <c r="AE269" s="316"/>
      <c r="AF269" s="316"/>
      <c r="AG269" s="316"/>
      <c r="AH269" s="316"/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S269" s="316"/>
      <c r="AT269" s="316"/>
      <c r="AU269" s="316"/>
      <c r="AV269" s="316"/>
      <c r="AW269" s="316"/>
      <c r="AX269" s="316"/>
      <c r="AY269" s="316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/>
      <c r="BK269" s="316"/>
      <c r="BL269" s="316"/>
      <c r="BM269" s="316"/>
      <c r="BN269" s="316"/>
      <c r="BO269" s="316"/>
      <c r="BP269" s="316"/>
      <c r="BQ269" s="316"/>
      <c r="BR269" s="316"/>
      <c r="BS269" s="316"/>
      <c r="BT269" s="316"/>
      <c r="BU269" s="316"/>
      <c r="BV269" s="316"/>
    </row>
    <row r="270" spans="2:74" x14ac:dyDescent="0.2">
      <c r="B270" s="329"/>
      <c r="C270" s="310"/>
      <c r="D270" s="310"/>
      <c r="E270" s="411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  <c r="Z270" s="316"/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16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/>
      <c r="BK270" s="316"/>
      <c r="BL270" s="316"/>
      <c r="BM270" s="316"/>
      <c r="BN270" s="316"/>
      <c r="BO270" s="316"/>
      <c r="BP270" s="316"/>
      <c r="BQ270" s="316"/>
      <c r="BR270" s="316"/>
      <c r="BS270" s="316"/>
      <c r="BT270" s="316"/>
      <c r="BU270" s="316"/>
      <c r="BV270" s="316"/>
    </row>
    <row r="271" spans="2:74" x14ac:dyDescent="0.2">
      <c r="B271" s="329"/>
      <c r="C271" s="310"/>
      <c r="D271" s="310"/>
      <c r="E271" s="411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  <c r="Z271" s="316"/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16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/>
      <c r="BK271" s="316"/>
      <c r="BL271" s="316"/>
      <c r="BM271" s="316"/>
      <c r="BN271" s="316"/>
      <c r="BO271" s="316"/>
      <c r="BP271" s="316"/>
      <c r="BQ271" s="316"/>
      <c r="BR271" s="316"/>
      <c r="BS271" s="316"/>
      <c r="BT271" s="316"/>
      <c r="BU271" s="316"/>
      <c r="BV271" s="316"/>
    </row>
    <row r="272" spans="2:74" x14ac:dyDescent="0.2">
      <c r="B272" s="329"/>
      <c r="C272" s="310"/>
      <c r="D272" s="310"/>
      <c r="E272" s="411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16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6"/>
      <c r="BI272" s="316"/>
      <c r="BJ272" s="316"/>
      <c r="BK272" s="316"/>
      <c r="BL272" s="316"/>
      <c r="BM272" s="316"/>
      <c r="BN272" s="316"/>
      <c r="BO272" s="316"/>
      <c r="BP272" s="316"/>
      <c r="BQ272" s="316"/>
      <c r="BR272" s="316"/>
      <c r="BS272" s="316"/>
      <c r="BT272" s="316"/>
      <c r="BU272" s="316"/>
      <c r="BV272" s="316"/>
    </row>
    <row r="273" spans="2:74" x14ac:dyDescent="0.2">
      <c r="B273" s="329"/>
      <c r="C273" s="310"/>
      <c r="D273" s="310"/>
      <c r="E273" s="411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  <c r="Z273" s="316"/>
      <c r="AA273" s="316"/>
      <c r="AB273" s="316"/>
      <c r="AC273" s="316"/>
      <c r="AD273" s="316"/>
      <c r="AE273" s="316"/>
      <c r="AF273" s="316"/>
      <c r="AG273" s="316"/>
      <c r="AH273" s="316"/>
      <c r="AI273" s="316"/>
      <c r="AJ273" s="316"/>
      <c r="AK273" s="316"/>
      <c r="AL273" s="316"/>
      <c r="AM273" s="316"/>
      <c r="AN273" s="316"/>
      <c r="AO273" s="316"/>
      <c r="AP273" s="316"/>
      <c r="AQ273" s="316"/>
      <c r="AR273" s="316"/>
      <c r="AS273" s="316"/>
      <c r="AT273" s="316"/>
      <c r="AU273" s="316"/>
      <c r="AV273" s="316"/>
      <c r="AW273" s="316"/>
      <c r="AX273" s="316"/>
      <c r="AY273" s="316"/>
      <c r="AZ273" s="316"/>
      <c r="BA273" s="316"/>
      <c r="BB273" s="316"/>
      <c r="BC273" s="316"/>
      <c r="BD273" s="316"/>
      <c r="BE273" s="316"/>
      <c r="BF273" s="316"/>
      <c r="BG273" s="316"/>
      <c r="BH273" s="316"/>
      <c r="BI273" s="316"/>
      <c r="BJ273" s="316"/>
      <c r="BK273" s="316"/>
      <c r="BL273" s="316"/>
      <c r="BM273" s="316"/>
      <c r="BN273" s="316"/>
      <c r="BO273" s="316"/>
      <c r="BP273" s="316"/>
      <c r="BQ273" s="316"/>
      <c r="BR273" s="316"/>
      <c r="BS273" s="316"/>
      <c r="BT273" s="316"/>
      <c r="BU273" s="316"/>
      <c r="BV273" s="316"/>
    </row>
    <row r="274" spans="2:74" x14ac:dyDescent="0.2">
      <c r="B274" s="329"/>
      <c r="C274" s="310"/>
      <c r="D274" s="310"/>
      <c r="E274" s="411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  <c r="AA274" s="316"/>
      <c r="AB274" s="316"/>
      <c r="AC274" s="316"/>
      <c r="AD274" s="316"/>
      <c r="AE274" s="316"/>
      <c r="AF274" s="316"/>
      <c r="AG274" s="316"/>
      <c r="AH274" s="316"/>
      <c r="AI274" s="316"/>
      <c r="AJ274" s="316"/>
      <c r="AK274" s="316"/>
      <c r="AL274" s="316"/>
      <c r="AM274" s="316"/>
      <c r="AN274" s="316"/>
      <c r="AO274" s="316"/>
      <c r="AP274" s="316"/>
      <c r="AQ274" s="316"/>
      <c r="AR274" s="316"/>
      <c r="AS274" s="316"/>
      <c r="AT274" s="316"/>
      <c r="AU274" s="316"/>
      <c r="AV274" s="316"/>
      <c r="AW274" s="316"/>
      <c r="AX274" s="316"/>
      <c r="AY274" s="316"/>
      <c r="AZ274" s="316"/>
      <c r="BA274" s="316"/>
      <c r="BB274" s="316"/>
      <c r="BC274" s="316"/>
      <c r="BD274" s="316"/>
      <c r="BE274" s="316"/>
      <c r="BF274" s="316"/>
      <c r="BG274" s="316"/>
      <c r="BH274" s="316"/>
      <c r="BI274" s="316"/>
      <c r="BJ274" s="316"/>
      <c r="BK274" s="316"/>
      <c r="BL274" s="316"/>
      <c r="BM274" s="316"/>
      <c r="BN274" s="316"/>
      <c r="BO274" s="316"/>
      <c r="BP274" s="316"/>
      <c r="BQ274" s="316"/>
      <c r="BR274" s="316"/>
      <c r="BS274" s="316"/>
      <c r="BT274" s="316"/>
      <c r="BU274" s="316"/>
      <c r="BV274" s="316"/>
    </row>
    <row r="275" spans="2:74" x14ac:dyDescent="0.2">
      <c r="B275" s="329"/>
      <c r="C275" s="310"/>
      <c r="D275" s="310"/>
      <c r="E275" s="411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  <c r="AA275" s="316"/>
      <c r="AB275" s="316"/>
      <c r="AC275" s="316"/>
      <c r="AD275" s="316"/>
      <c r="AE275" s="316"/>
      <c r="AF275" s="316"/>
      <c r="AG275" s="316"/>
      <c r="AH275" s="316"/>
      <c r="AI275" s="316"/>
      <c r="AJ275" s="316"/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/>
      <c r="AY275" s="316"/>
      <c r="AZ275" s="316"/>
      <c r="BA275" s="316"/>
      <c r="BB275" s="316"/>
      <c r="BC275" s="316"/>
      <c r="BD275" s="316"/>
      <c r="BE275" s="316"/>
      <c r="BF275" s="316"/>
      <c r="BG275" s="316"/>
      <c r="BH275" s="316"/>
      <c r="BI275" s="316"/>
      <c r="BJ275" s="316"/>
      <c r="BK275" s="316"/>
      <c r="BL275" s="316"/>
      <c r="BM275" s="316"/>
      <c r="BN275" s="316"/>
      <c r="BO275" s="316"/>
      <c r="BP275" s="316"/>
      <c r="BQ275" s="316"/>
      <c r="BR275" s="316"/>
      <c r="BS275" s="316"/>
      <c r="BT275" s="316"/>
      <c r="BU275" s="316"/>
      <c r="BV275" s="316"/>
    </row>
    <row r="276" spans="2:74" x14ac:dyDescent="0.2">
      <c r="B276" s="329"/>
      <c r="C276" s="310"/>
      <c r="D276" s="310"/>
      <c r="E276" s="411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  <c r="Z276" s="316"/>
      <c r="AA276" s="316"/>
      <c r="AB276" s="316"/>
      <c r="AC276" s="316"/>
      <c r="AD276" s="316"/>
      <c r="AE276" s="316"/>
      <c r="AF276" s="316"/>
      <c r="AG276" s="316"/>
      <c r="AH276" s="316"/>
      <c r="AI276" s="316"/>
      <c r="AJ276" s="316"/>
      <c r="AK276" s="316"/>
      <c r="AL276" s="316"/>
      <c r="AM276" s="316"/>
      <c r="AN276" s="316"/>
      <c r="AO276" s="316"/>
      <c r="AP276" s="316"/>
      <c r="AQ276" s="316"/>
      <c r="AR276" s="316"/>
      <c r="AS276" s="316"/>
      <c r="AT276" s="316"/>
      <c r="AU276" s="316"/>
      <c r="AV276" s="316"/>
      <c r="AW276" s="316"/>
      <c r="AX276" s="316"/>
      <c r="AY276" s="316"/>
      <c r="AZ276" s="316"/>
      <c r="BA276" s="316"/>
      <c r="BB276" s="316"/>
      <c r="BC276" s="316"/>
      <c r="BD276" s="316"/>
      <c r="BE276" s="316"/>
      <c r="BF276" s="316"/>
      <c r="BG276" s="316"/>
      <c r="BH276" s="316"/>
      <c r="BI276" s="316"/>
      <c r="BJ276" s="316"/>
      <c r="BK276" s="316"/>
      <c r="BL276" s="316"/>
      <c r="BM276" s="316"/>
      <c r="BN276" s="316"/>
      <c r="BO276" s="316"/>
      <c r="BP276" s="316"/>
      <c r="BQ276" s="316"/>
      <c r="BR276" s="316"/>
      <c r="BS276" s="316"/>
      <c r="BT276" s="316"/>
      <c r="BU276" s="316"/>
      <c r="BV276" s="316"/>
    </row>
    <row r="277" spans="2:74" x14ac:dyDescent="0.2">
      <c r="B277" s="329"/>
      <c r="C277" s="310"/>
      <c r="D277" s="310"/>
      <c r="E277" s="411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  <c r="AA277" s="316"/>
      <c r="AB277" s="316"/>
      <c r="AC277" s="316"/>
      <c r="AD277" s="316"/>
      <c r="AE277" s="316"/>
      <c r="AF277" s="316"/>
      <c r="AG277" s="316"/>
      <c r="AH277" s="316"/>
      <c r="AI277" s="316"/>
      <c r="AJ277" s="316"/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16"/>
      <c r="AX277" s="316"/>
      <c r="AY277" s="316"/>
      <c r="AZ277" s="316"/>
      <c r="BA277" s="316"/>
      <c r="BB277" s="316"/>
      <c r="BC277" s="316"/>
      <c r="BD277" s="316"/>
      <c r="BE277" s="316"/>
      <c r="BF277" s="316"/>
      <c r="BG277" s="316"/>
      <c r="BH277" s="316"/>
      <c r="BI277" s="316"/>
      <c r="BJ277" s="316"/>
      <c r="BK277" s="316"/>
      <c r="BL277" s="316"/>
      <c r="BM277" s="316"/>
      <c r="BN277" s="316"/>
      <c r="BO277" s="316"/>
      <c r="BP277" s="316"/>
      <c r="BQ277" s="316"/>
      <c r="BR277" s="316"/>
      <c r="BS277" s="316"/>
      <c r="BT277" s="316"/>
      <c r="BU277" s="316"/>
      <c r="BV277" s="316"/>
    </row>
    <row r="278" spans="2:74" x14ac:dyDescent="0.2">
      <c r="B278" s="329"/>
      <c r="C278" s="329"/>
      <c r="D278" s="329"/>
      <c r="E278" s="411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  <c r="AA278" s="316"/>
      <c r="AB278" s="316"/>
      <c r="AC278" s="316"/>
      <c r="AD278" s="316"/>
      <c r="AE278" s="316"/>
      <c r="AF278" s="316"/>
      <c r="AG278" s="316"/>
      <c r="AH278" s="316"/>
      <c r="AI278" s="316"/>
      <c r="AJ278" s="316"/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16"/>
      <c r="AX278" s="316"/>
      <c r="AY278" s="316"/>
      <c r="AZ278" s="316"/>
      <c r="BA278" s="316"/>
      <c r="BB278" s="316"/>
      <c r="BC278" s="316"/>
      <c r="BD278" s="316"/>
      <c r="BE278" s="316"/>
      <c r="BF278" s="316"/>
      <c r="BG278" s="316"/>
      <c r="BH278" s="316"/>
      <c r="BI278" s="316"/>
      <c r="BJ278" s="316"/>
      <c r="BK278" s="316"/>
      <c r="BL278" s="316"/>
      <c r="BM278" s="316"/>
      <c r="BN278" s="316"/>
      <c r="BO278" s="316"/>
      <c r="BP278" s="316"/>
      <c r="BQ278" s="316"/>
      <c r="BR278" s="316"/>
      <c r="BS278" s="316"/>
      <c r="BT278" s="316"/>
      <c r="BU278" s="316"/>
      <c r="BV278" s="316"/>
    </row>
    <row r="279" spans="2:74" x14ac:dyDescent="0.2">
      <c r="B279" s="329"/>
      <c r="C279" s="329"/>
      <c r="D279" s="329"/>
      <c r="E279" s="411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  <c r="Z279" s="316"/>
      <c r="AA279" s="316"/>
      <c r="AB279" s="316"/>
      <c r="AC279" s="316"/>
      <c r="AD279" s="316"/>
      <c r="AE279" s="316"/>
      <c r="AF279" s="316"/>
      <c r="AG279" s="316"/>
      <c r="AH279" s="316"/>
      <c r="AI279" s="316"/>
      <c r="AJ279" s="316"/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16"/>
      <c r="AX279" s="316"/>
      <c r="AY279" s="316"/>
      <c r="AZ279" s="316"/>
      <c r="BA279" s="316"/>
      <c r="BB279" s="316"/>
      <c r="BC279" s="316"/>
      <c r="BD279" s="316"/>
      <c r="BE279" s="316"/>
      <c r="BF279" s="316"/>
      <c r="BG279" s="316"/>
      <c r="BH279" s="316"/>
      <c r="BI279" s="316"/>
      <c r="BJ279" s="316"/>
      <c r="BK279" s="316"/>
      <c r="BL279" s="316"/>
      <c r="BM279" s="316"/>
      <c r="BN279" s="316"/>
      <c r="BO279" s="316"/>
      <c r="BP279" s="316"/>
      <c r="BQ279" s="316"/>
      <c r="BR279" s="316"/>
      <c r="BS279" s="316"/>
      <c r="BT279" s="316"/>
      <c r="BU279" s="316"/>
      <c r="BV279" s="316"/>
    </row>
    <row r="280" spans="2:74" x14ac:dyDescent="0.2">
      <c r="B280" s="329"/>
      <c r="C280" s="310"/>
      <c r="D280" s="310"/>
      <c r="E280" s="411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  <c r="AA280" s="316"/>
      <c r="AB280" s="316"/>
      <c r="AC280" s="316"/>
      <c r="AD280" s="316"/>
      <c r="AE280" s="316"/>
      <c r="AF280" s="316"/>
      <c r="AG280" s="316"/>
      <c r="AH280" s="316"/>
      <c r="AI280" s="316"/>
      <c r="AJ280" s="316"/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16"/>
      <c r="AX280" s="316"/>
      <c r="AY280" s="316"/>
      <c r="AZ280" s="316"/>
      <c r="BA280" s="316"/>
      <c r="BB280" s="316"/>
      <c r="BC280" s="316"/>
      <c r="BD280" s="316"/>
      <c r="BE280" s="316"/>
      <c r="BF280" s="316"/>
      <c r="BG280" s="316"/>
      <c r="BH280" s="316"/>
      <c r="BI280" s="316"/>
      <c r="BJ280" s="316"/>
      <c r="BK280" s="316"/>
      <c r="BL280" s="316"/>
      <c r="BM280" s="316"/>
      <c r="BN280" s="316"/>
      <c r="BO280" s="316"/>
      <c r="BP280" s="316"/>
      <c r="BQ280" s="316"/>
      <c r="BR280" s="316"/>
      <c r="BS280" s="316"/>
      <c r="BT280" s="316"/>
      <c r="BU280" s="316"/>
      <c r="BV280" s="316"/>
    </row>
    <row r="281" spans="2:74" x14ac:dyDescent="0.2">
      <c r="B281" s="329"/>
      <c r="C281" s="310"/>
      <c r="D281" s="310"/>
      <c r="E281" s="411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  <c r="Z281" s="316"/>
      <c r="AA281" s="316"/>
      <c r="AB281" s="316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16"/>
      <c r="AX281" s="316"/>
      <c r="AY281" s="316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/>
      <c r="BK281" s="316"/>
      <c r="BL281" s="316"/>
      <c r="BM281" s="316"/>
      <c r="BN281" s="316"/>
      <c r="BO281" s="316"/>
      <c r="BP281" s="316"/>
      <c r="BQ281" s="316"/>
      <c r="BR281" s="316"/>
      <c r="BS281" s="316"/>
      <c r="BT281" s="316"/>
      <c r="BU281" s="316"/>
      <c r="BV281" s="316"/>
    </row>
    <row r="282" spans="2:74" x14ac:dyDescent="0.2">
      <c r="B282" s="329"/>
      <c r="C282" s="310"/>
      <c r="D282" s="310"/>
      <c r="E282" s="411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16"/>
      <c r="AX282" s="316"/>
      <c r="AY282" s="316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/>
      <c r="BK282" s="316"/>
      <c r="BL282" s="316"/>
      <c r="BM282" s="316"/>
      <c r="BN282" s="316"/>
      <c r="BO282" s="316"/>
      <c r="BP282" s="316"/>
      <c r="BQ282" s="316"/>
      <c r="BR282" s="316"/>
      <c r="BS282" s="316"/>
      <c r="BT282" s="316"/>
      <c r="BU282" s="316"/>
      <c r="BV282" s="316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09FC5-50B8-416F-AF6F-402B18A9B10A}">
  <sheetPr>
    <pageSetUpPr fitToPage="1"/>
  </sheetPr>
  <dimension ref="A1:CJ292"/>
  <sheetViews>
    <sheetView tabSelected="1" view="pageBreakPreview" topLeftCell="A40" zoomScale="110" zoomScaleNormal="100" zoomScaleSheetLayoutView="110" workbookViewId="0">
      <selection activeCell="F72" sqref="F72"/>
    </sheetView>
  </sheetViews>
  <sheetFormatPr defaultColWidth="9.140625" defaultRowHeight="12.75" x14ac:dyDescent="0.2"/>
  <cols>
    <col min="1" max="1" width="2.85546875" style="24" customWidth="1"/>
    <col min="2" max="2" width="3.28515625" style="24" customWidth="1"/>
    <col min="3" max="3" width="58.140625" style="24" customWidth="1"/>
    <col min="4" max="4" width="4.7109375" style="24" customWidth="1"/>
    <col min="5" max="9" width="13.5703125" style="24" customWidth="1"/>
    <col min="10" max="14" width="13.5703125" style="24" hidden="1" customWidth="1"/>
    <col min="15" max="15" width="12.7109375" style="24" hidden="1" customWidth="1"/>
    <col min="16" max="16" width="12.85546875" style="24" hidden="1" customWidth="1"/>
    <col min="17" max="17" width="11.28515625" style="24" hidden="1" customWidth="1"/>
    <col min="18" max="18" width="12.7109375" style="24" hidden="1" customWidth="1"/>
    <col min="19" max="19" width="13.140625" style="24" hidden="1" customWidth="1"/>
    <col min="20" max="20" width="12.140625" style="24" hidden="1" customWidth="1"/>
    <col min="21" max="21" width="12.85546875" style="24" hidden="1" customWidth="1"/>
    <col min="22" max="22" width="11.28515625" style="24" hidden="1" customWidth="1"/>
    <col min="23" max="24" width="12.7109375" style="24" hidden="1" customWidth="1"/>
    <col min="25" max="25" width="12.5703125" style="24" customWidth="1"/>
    <col min="26" max="26" width="14.42578125" style="24" customWidth="1"/>
    <col min="27" max="27" width="12.140625" style="24" customWidth="1"/>
    <col min="28" max="28" width="15.28515625" style="24" customWidth="1"/>
    <col min="29" max="29" width="12.5703125" style="24" customWidth="1"/>
    <col min="30" max="30" width="12.28515625" style="24" hidden="1" customWidth="1"/>
    <col min="31" max="31" width="12.7109375" style="24" hidden="1" customWidth="1"/>
    <col min="32" max="32" width="11.28515625" style="24" hidden="1" customWidth="1"/>
    <col min="33" max="33" width="12.7109375" style="24" hidden="1" customWidth="1"/>
    <col min="34" max="69" width="15.42578125" style="24" hidden="1" customWidth="1"/>
    <col min="70" max="70" width="15.42578125" style="24" customWidth="1"/>
    <col min="71" max="71" width="13.140625" style="24" customWidth="1"/>
    <col min="72" max="72" width="11.28515625" style="24" customWidth="1"/>
    <col min="73" max="73" width="12.7109375" style="24" customWidth="1"/>
    <col min="74" max="74" width="14.7109375" style="24" customWidth="1"/>
    <col min="75" max="75" width="4.7109375" style="24" customWidth="1"/>
    <col min="76" max="76" width="9" style="24" hidden="1" customWidth="1"/>
    <col min="77" max="77" width="0.28515625" style="24" hidden="1" customWidth="1"/>
    <col min="78" max="79" width="11.28515625" style="24" hidden="1" customWidth="1"/>
    <col min="80" max="80" width="9.140625" style="24" hidden="1" customWidth="1"/>
    <col min="81" max="81" width="10.85546875" style="24" hidden="1" customWidth="1"/>
    <col min="82" max="82" width="11.5703125" style="24" hidden="1" customWidth="1"/>
    <col min="83" max="83" width="10.140625" style="24" hidden="1" customWidth="1"/>
    <col min="84" max="84" width="10.85546875" style="24" hidden="1" customWidth="1"/>
    <col min="85" max="85" width="9.28515625" style="24" hidden="1" customWidth="1"/>
    <col min="86" max="86" width="10.42578125" style="24" hidden="1" customWidth="1"/>
    <col min="87" max="87" width="11.7109375" style="24" hidden="1" customWidth="1"/>
    <col min="88" max="88" width="9.140625" style="24" hidden="1" customWidth="1"/>
    <col min="89" max="89" width="9.140625" style="24"/>
    <col min="90" max="90" width="4.7109375" style="24" customWidth="1"/>
    <col min="91" max="16384" width="9.140625" style="24"/>
  </cols>
  <sheetData>
    <row r="1" spans="1:87" ht="15.75" x14ac:dyDescent="0.25">
      <c r="A1" s="10" t="s">
        <v>202</v>
      </c>
      <c r="B1" s="16"/>
      <c r="C1" s="128"/>
      <c r="D1" s="11"/>
      <c r="E1" s="289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</row>
    <row r="2" spans="1:87" ht="15" x14ac:dyDescent="0.25">
      <c r="A2" s="290"/>
      <c r="B2" s="11"/>
      <c r="D2" s="291"/>
      <c r="E2" s="790" t="s">
        <v>4</v>
      </c>
      <c r="F2" s="791"/>
      <c r="G2" s="791"/>
      <c r="H2" s="791"/>
      <c r="I2" s="791"/>
      <c r="J2" s="791"/>
      <c r="K2" s="791"/>
      <c r="L2" s="791"/>
      <c r="M2" s="791"/>
      <c r="N2" s="791"/>
      <c r="O2" s="791"/>
      <c r="P2" s="791"/>
      <c r="Q2" s="791"/>
      <c r="R2" s="791"/>
      <c r="S2" s="791"/>
      <c r="T2" s="791"/>
      <c r="U2" s="791"/>
      <c r="V2" s="791"/>
      <c r="W2" s="791"/>
      <c r="X2" s="791"/>
      <c r="Y2" s="791"/>
      <c r="Z2" s="791"/>
      <c r="AA2" s="791"/>
      <c r="AB2" s="791"/>
      <c r="AC2" s="791"/>
      <c r="AD2" s="791"/>
      <c r="AE2" s="791"/>
      <c r="AF2" s="791"/>
      <c r="AG2" s="791"/>
      <c r="AH2" s="791"/>
      <c r="AI2" s="791"/>
      <c r="AJ2" s="791"/>
      <c r="AK2" s="791"/>
      <c r="AL2" s="791"/>
      <c r="AM2" s="791"/>
      <c r="AN2" s="791"/>
      <c r="AO2" s="791"/>
      <c r="AP2" s="791"/>
      <c r="AQ2" s="791"/>
      <c r="AR2" s="791"/>
      <c r="AS2" s="791"/>
      <c r="AT2" s="791"/>
      <c r="AU2" s="791"/>
      <c r="AV2" s="791"/>
      <c r="AW2" s="791"/>
      <c r="AX2" s="791"/>
      <c r="AY2" s="791"/>
      <c r="AZ2" s="791"/>
      <c r="BA2" s="791"/>
      <c r="BB2" s="791"/>
      <c r="BC2" s="791"/>
      <c r="BD2" s="791"/>
      <c r="BE2" s="791"/>
      <c r="BF2" s="791"/>
      <c r="BG2" s="791"/>
      <c r="BH2" s="791"/>
      <c r="BI2" s="791"/>
      <c r="BJ2" s="791"/>
      <c r="BK2" s="791"/>
      <c r="BL2" s="791"/>
      <c r="BM2" s="791"/>
      <c r="BN2" s="791"/>
      <c r="BO2" s="791"/>
      <c r="BP2" s="791"/>
      <c r="BQ2" s="791"/>
      <c r="BR2" s="791"/>
      <c r="BS2" s="791"/>
      <c r="BT2" s="791"/>
      <c r="BU2" s="791"/>
      <c r="BV2" s="792"/>
      <c r="BW2" s="413"/>
    </row>
    <row r="3" spans="1:87" ht="15" x14ac:dyDescent="0.25">
      <c r="A3" s="21"/>
      <c r="B3" s="11"/>
      <c r="C3" s="24" t="s">
        <v>203</v>
      </c>
      <c r="D3" s="293"/>
      <c r="E3" s="793" t="s">
        <v>277</v>
      </c>
      <c r="F3" s="794"/>
      <c r="G3" s="794"/>
      <c r="H3" s="794"/>
      <c r="I3" s="795"/>
      <c r="J3" s="793" t="s">
        <v>6</v>
      </c>
      <c r="K3" s="794"/>
      <c r="L3" s="794"/>
      <c r="M3" s="794"/>
      <c r="N3" s="795"/>
      <c r="O3" s="797" t="s">
        <v>7</v>
      </c>
      <c r="P3" s="794"/>
      <c r="Q3" s="794"/>
      <c r="R3" s="794"/>
      <c r="S3" s="795"/>
      <c r="T3" s="793" t="s">
        <v>8</v>
      </c>
      <c r="U3" s="794"/>
      <c r="V3" s="794"/>
      <c r="W3" s="794"/>
      <c r="X3" s="795"/>
      <c r="Y3" s="793" t="s">
        <v>9</v>
      </c>
      <c r="Z3" s="794"/>
      <c r="AA3" s="794"/>
      <c r="AB3" s="794"/>
      <c r="AC3" s="795"/>
      <c r="AD3" s="793" t="s">
        <v>10</v>
      </c>
      <c r="AE3" s="794"/>
      <c r="AF3" s="794"/>
      <c r="AG3" s="794"/>
      <c r="AH3" s="795"/>
      <c r="AI3" s="793" t="s">
        <v>11</v>
      </c>
      <c r="AJ3" s="794"/>
      <c r="AK3" s="794"/>
      <c r="AL3" s="794"/>
      <c r="AM3" s="795"/>
      <c r="AN3" s="793" t="s">
        <v>12</v>
      </c>
      <c r="AO3" s="794"/>
      <c r="AP3" s="794"/>
      <c r="AQ3" s="794"/>
      <c r="AR3" s="795"/>
      <c r="AS3" s="793" t="s">
        <v>13</v>
      </c>
      <c r="AT3" s="794"/>
      <c r="AU3" s="794"/>
      <c r="AV3" s="794"/>
      <c r="AW3" s="795"/>
      <c r="AX3" s="793" t="s">
        <v>14</v>
      </c>
      <c r="AY3" s="794"/>
      <c r="AZ3" s="794"/>
      <c r="BA3" s="794"/>
      <c r="BB3" s="795"/>
      <c r="BC3" s="793" t="s">
        <v>15</v>
      </c>
      <c r="BD3" s="794"/>
      <c r="BE3" s="794"/>
      <c r="BF3" s="794"/>
      <c r="BG3" s="795"/>
      <c r="BH3" s="793" t="s">
        <v>16</v>
      </c>
      <c r="BI3" s="794"/>
      <c r="BJ3" s="794"/>
      <c r="BK3" s="794"/>
      <c r="BL3" s="795"/>
      <c r="BM3" s="793" t="s">
        <v>17</v>
      </c>
      <c r="BN3" s="794"/>
      <c r="BO3" s="794"/>
      <c r="BP3" s="794"/>
      <c r="BQ3" s="795"/>
      <c r="BR3" s="793" t="s">
        <v>18</v>
      </c>
      <c r="BS3" s="794"/>
      <c r="BT3" s="794"/>
      <c r="BU3" s="794"/>
      <c r="BV3" s="796"/>
      <c r="BW3" s="23"/>
    </row>
    <row r="4" spans="1:87" x14ac:dyDescent="0.2">
      <c r="A4" s="21"/>
      <c r="B4" s="11"/>
      <c r="D4" s="293"/>
      <c r="E4" s="294" t="s">
        <v>205</v>
      </c>
      <c r="F4" s="56" t="s">
        <v>206</v>
      </c>
      <c r="G4" s="56" t="s">
        <v>207</v>
      </c>
      <c r="H4" s="56" t="s">
        <v>208</v>
      </c>
      <c r="I4" s="295" t="s">
        <v>209</v>
      </c>
      <c r="J4" s="294" t="s">
        <v>205</v>
      </c>
      <c r="K4" s="56" t="s">
        <v>206</v>
      </c>
      <c r="L4" s="56" t="s">
        <v>207</v>
      </c>
      <c r="M4" s="56" t="s">
        <v>208</v>
      </c>
      <c r="N4" s="297" t="s">
        <v>209</v>
      </c>
      <c r="O4" s="56" t="s">
        <v>205</v>
      </c>
      <c r="P4" s="56" t="s">
        <v>206</v>
      </c>
      <c r="Q4" s="56" t="s">
        <v>207</v>
      </c>
      <c r="R4" s="56" t="s">
        <v>208</v>
      </c>
      <c r="S4" s="297" t="s">
        <v>209</v>
      </c>
      <c r="T4" s="294" t="s">
        <v>205</v>
      </c>
      <c r="U4" s="56" t="s">
        <v>206</v>
      </c>
      <c r="V4" s="56" t="s">
        <v>207</v>
      </c>
      <c r="W4" s="56" t="s">
        <v>208</v>
      </c>
      <c r="X4" s="297" t="s">
        <v>209</v>
      </c>
      <c r="Y4" s="294" t="s">
        <v>205</v>
      </c>
      <c r="Z4" s="56" t="s">
        <v>206</v>
      </c>
      <c r="AA4" s="56" t="s">
        <v>207</v>
      </c>
      <c r="AB4" s="56" t="s">
        <v>208</v>
      </c>
      <c r="AC4" s="297" t="s">
        <v>209</v>
      </c>
      <c r="AD4" s="294" t="s">
        <v>205</v>
      </c>
      <c r="AE4" s="56" t="s">
        <v>206</v>
      </c>
      <c r="AF4" s="56" t="s">
        <v>207</v>
      </c>
      <c r="AG4" s="56" t="s">
        <v>208</v>
      </c>
      <c r="AH4" s="297" t="s">
        <v>209</v>
      </c>
      <c r="AI4" s="294" t="s">
        <v>205</v>
      </c>
      <c r="AJ4" s="56" t="s">
        <v>206</v>
      </c>
      <c r="AK4" s="56" t="s">
        <v>207</v>
      </c>
      <c r="AL4" s="56" t="s">
        <v>208</v>
      </c>
      <c r="AM4" s="297" t="s">
        <v>209</v>
      </c>
      <c r="AN4" s="294" t="s">
        <v>205</v>
      </c>
      <c r="AO4" s="56" t="s">
        <v>206</v>
      </c>
      <c r="AP4" s="56" t="s">
        <v>207</v>
      </c>
      <c r="AQ4" s="56" t="s">
        <v>208</v>
      </c>
      <c r="AR4" s="297" t="s">
        <v>209</v>
      </c>
      <c r="AS4" s="294" t="s">
        <v>205</v>
      </c>
      <c r="AT4" s="56" t="s">
        <v>206</v>
      </c>
      <c r="AU4" s="56" t="s">
        <v>207</v>
      </c>
      <c r="AV4" s="56" t="s">
        <v>208</v>
      </c>
      <c r="AW4" s="297" t="s">
        <v>209</v>
      </c>
      <c r="AX4" s="294" t="s">
        <v>205</v>
      </c>
      <c r="AY4" s="56" t="s">
        <v>206</v>
      </c>
      <c r="AZ4" s="56" t="s">
        <v>207</v>
      </c>
      <c r="BA4" s="56" t="s">
        <v>208</v>
      </c>
      <c r="BB4" s="297" t="s">
        <v>209</v>
      </c>
      <c r="BC4" s="294" t="s">
        <v>205</v>
      </c>
      <c r="BD4" s="56" t="s">
        <v>206</v>
      </c>
      <c r="BE4" s="56" t="s">
        <v>207</v>
      </c>
      <c r="BF4" s="56" t="s">
        <v>208</v>
      </c>
      <c r="BG4" s="297" t="s">
        <v>209</v>
      </c>
      <c r="BH4" s="294" t="s">
        <v>205</v>
      </c>
      <c r="BI4" s="56" t="s">
        <v>206</v>
      </c>
      <c r="BJ4" s="56" t="s">
        <v>207</v>
      </c>
      <c r="BK4" s="56" t="s">
        <v>210</v>
      </c>
      <c r="BL4" s="297" t="s">
        <v>209</v>
      </c>
      <c r="BM4" s="294" t="s">
        <v>205</v>
      </c>
      <c r="BN4" s="56" t="s">
        <v>206</v>
      </c>
      <c r="BO4" s="56" t="s">
        <v>207</v>
      </c>
      <c r="BP4" s="56" t="s">
        <v>208</v>
      </c>
      <c r="BQ4" s="297" t="s">
        <v>209</v>
      </c>
      <c r="BR4" s="294" t="s">
        <v>205</v>
      </c>
      <c r="BS4" s="56" t="s">
        <v>206</v>
      </c>
      <c r="BT4" s="56" t="s">
        <v>207</v>
      </c>
      <c r="BU4" s="56" t="s">
        <v>208</v>
      </c>
      <c r="BV4" s="414" t="s">
        <v>209</v>
      </c>
      <c r="BW4" s="413"/>
    </row>
    <row r="5" spans="1:87" ht="15.75" x14ac:dyDescent="0.25">
      <c r="A5" s="298" t="s">
        <v>20</v>
      </c>
      <c r="B5" s="33"/>
      <c r="C5" s="33"/>
      <c r="D5" s="299"/>
      <c r="E5" s="300" t="s">
        <v>211</v>
      </c>
      <c r="F5" s="37" t="s">
        <v>212</v>
      </c>
      <c r="G5" s="37" t="s">
        <v>213</v>
      </c>
      <c r="H5" s="37" t="s">
        <v>214</v>
      </c>
      <c r="I5" s="38"/>
      <c r="J5" s="300" t="s">
        <v>211</v>
      </c>
      <c r="K5" s="37" t="s">
        <v>212</v>
      </c>
      <c r="L5" s="37" t="s">
        <v>213</v>
      </c>
      <c r="M5" s="37" t="s">
        <v>214</v>
      </c>
      <c r="N5" s="38"/>
      <c r="O5" s="37" t="s">
        <v>211</v>
      </c>
      <c r="P5" s="37" t="s">
        <v>212</v>
      </c>
      <c r="Q5" s="37" t="s">
        <v>213</v>
      </c>
      <c r="R5" s="37" t="s">
        <v>214</v>
      </c>
      <c r="S5" s="38"/>
      <c r="T5" s="300" t="s">
        <v>211</v>
      </c>
      <c r="U5" s="37" t="s">
        <v>212</v>
      </c>
      <c r="V5" s="37" t="s">
        <v>213</v>
      </c>
      <c r="W5" s="37" t="s">
        <v>214</v>
      </c>
      <c r="X5" s="38"/>
      <c r="Y5" s="300" t="s">
        <v>211</v>
      </c>
      <c r="Z5" s="37" t="s">
        <v>212</v>
      </c>
      <c r="AA5" s="37" t="s">
        <v>213</v>
      </c>
      <c r="AB5" s="37" t="s">
        <v>214</v>
      </c>
      <c r="AC5" s="38"/>
      <c r="AD5" s="300" t="s">
        <v>211</v>
      </c>
      <c r="AE5" s="37" t="s">
        <v>212</v>
      </c>
      <c r="AF5" s="37" t="s">
        <v>213</v>
      </c>
      <c r="AG5" s="37" t="s">
        <v>214</v>
      </c>
      <c r="AH5" s="38"/>
      <c r="AI5" s="300" t="s">
        <v>211</v>
      </c>
      <c r="AJ5" s="37" t="s">
        <v>212</v>
      </c>
      <c r="AK5" s="37" t="s">
        <v>213</v>
      </c>
      <c r="AL5" s="37" t="s">
        <v>214</v>
      </c>
      <c r="AM5" s="38"/>
      <c r="AN5" s="300" t="s">
        <v>211</v>
      </c>
      <c r="AO5" s="37" t="s">
        <v>212</v>
      </c>
      <c r="AP5" s="37" t="s">
        <v>213</v>
      </c>
      <c r="AQ5" s="37" t="s">
        <v>214</v>
      </c>
      <c r="AR5" s="38"/>
      <c r="AS5" s="300" t="s">
        <v>211</v>
      </c>
      <c r="AT5" s="37" t="s">
        <v>212</v>
      </c>
      <c r="AU5" s="37" t="s">
        <v>213</v>
      </c>
      <c r="AV5" s="37" t="s">
        <v>214</v>
      </c>
      <c r="AW5" s="38"/>
      <c r="AX5" s="300" t="s">
        <v>211</v>
      </c>
      <c r="AY5" s="37" t="s">
        <v>212</v>
      </c>
      <c r="AZ5" s="37" t="s">
        <v>213</v>
      </c>
      <c r="BA5" s="37" t="s">
        <v>214</v>
      </c>
      <c r="BB5" s="38"/>
      <c r="BC5" s="300" t="s">
        <v>211</v>
      </c>
      <c r="BD5" s="37" t="s">
        <v>212</v>
      </c>
      <c r="BE5" s="37" t="s">
        <v>213</v>
      </c>
      <c r="BF5" s="37" t="s">
        <v>214</v>
      </c>
      <c r="BG5" s="38"/>
      <c r="BH5" s="300" t="s">
        <v>211</v>
      </c>
      <c r="BI5" s="37" t="s">
        <v>212</v>
      </c>
      <c r="BJ5" s="37" t="s">
        <v>213</v>
      </c>
      <c r="BK5" s="37" t="s">
        <v>214</v>
      </c>
      <c r="BL5" s="38"/>
      <c r="BM5" s="300" t="s">
        <v>211</v>
      </c>
      <c r="BN5" s="37" t="s">
        <v>212</v>
      </c>
      <c r="BO5" s="37" t="s">
        <v>213</v>
      </c>
      <c r="BP5" s="37" t="s">
        <v>214</v>
      </c>
      <c r="BQ5" s="38"/>
      <c r="BR5" s="300" t="s">
        <v>211</v>
      </c>
      <c r="BS5" s="37" t="s">
        <v>212</v>
      </c>
      <c r="BT5" s="37" t="s">
        <v>213</v>
      </c>
      <c r="BU5" s="37" t="s">
        <v>214</v>
      </c>
      <c r="BV5" s="300"/>
      <c r="BW5" s="413"/>
      <c r="BX5" s="302">
        <v>8.3333333333333339</v>
      </c>
      <c r="CA5" s="10" t="s">
        <v>278</v>
      </c>
      <c r="CG5" s="10" t="s">
        <v>279</v>
      </c>
    </row>
    <row r="6" spans="1:87" x14ac:dyDescent="0.2">
      <c r="A6" s="303"/>
      <c r="B6" s="11"/>
      <c r="D6" s="56"/>
      <c r="E6" s="304"/>
      <c r="F6" s="56"/>
      <c r="G6" s="56"/>
      <c r="H6" s="56"/>
      <c r="I6" s="307"/>
      <c r="J6" s="294"/>
      <c r="K6" s="56"/>
      <c r="L6" s="56"/>
      <c r="M6" s="56"/>
      <c r="N6" s="307"/>
      <c r="O6" s="56"/>
      <c r="P6" s="56"/>
      <c r="Q6" s="56"/>
      <c r="R6" s="56"/>
      <c r="S6" s="307"/>
      <c r="T6" s="294"/>
      <c r="U6" s="56"/>
      <c r="V6" s="56"/>
      <c r="W6" s="56"/>
      <c r="X6" s="307"/>
      <c r="Y6" s="294"/>
      <c r="Z6" s="56"/>
      <c r="AA6" s="56"/>
      <c r="AB6" s="56"/>
      <c r="AC6" s="307"/>
      <c r="AD6" s="294"/>
      <c r="AE6" s="56"/>
      <c r="AF6" s="56"/>
      <c r="AG6" s="56"/>
      <c r="AH6" s="307"/>
      <c r="AI6" s="294"/>
      <c r="AJ6" s="56"/>
      <c r="AK6" s="56"/>
      <c r="AL6" s="56"/>
      <c r="AM6" s="307"/>
      <c r="AN6" s="294"/>
      <c r="AO6" s="56"/>
      <c r="AP6" s="56"/>
      <c r="AQ6" s="56"/>
      <c r="AR6" s="307"/>
      <c r="AS6" s="294"/>
      <c r="AT6" s="56"/>
      <c r="AU6" s="56"/>
      <c r="AV6" s="56"/>
      <c r="AW6" s="307"/>
      <c r="AX6" s="294"/>
      <c r="AY6" s="56"/>
      <c r="AZ6" s="56"/>
      <c r="BA6" s="56"/>
      <c r="BB6" s="307"/>
      <c r="BC6" s="294"/>
      <c r="BD6" s="56"/>
      <c r="BE6" s="56"/>
      <c r="BF6" s="56"/>
      <c r="BG6" s="307"/>
      <c r="BH6" s="294"/>
      <c r="BI6" s="56"/>
      <c r="BJ6" s="56"/>
      <c r="BK6" s="56"/>
      <c r="BL6" s="307"/>
      <c r="BM6" s="294"/>
      <c r="BN6" s="56"/>
      <c r="BO6" s="56"/>
      <c r="BP6" s="56"/>
      <c r="BQ6" s="307"/>
      <c r="BR6" s="294"/>
      <c r="BS6" s="56"/>
      <c r="BT6" s="56"/>
      <c r="BU6" s="56"/>
      <c r="BV6" s="294"/>
      <c r="BW6" s="413"/>
    </row>
    <row r="7" spans="1:87" ht="13.5" customHeight="1" x14ac:dyDescent="0.25">
      <c r="A7" s="309">
        <v>1</v>
      </c>
      <c r="B7" s="310" t="s">
        <v>215</v>
      </c>
      <c r="D7" s="311"/>
      <c r="E7" s="195">
        <v>497201</v>
      </c>
      <c r="F7" s="415">
        <v>2078</v>
      </c>
      <c r="G7" s="175">
        <v>17732</v>
      </c>
      <c r="H7" s="175">
        <v>1200</v>
      </c>
      <c r="I7" s="185">
        <v>518211</v>
      </c>
      <c r="J7" s="195">
        <v>30897</v>
      </c>
      <c r="K7" s="175">
        <v>92</v>
      </c>
      <c r="L7" s="175">
        <v>1136</v>
      </c>
      <c r="M7" s="175">
        <v>0</v>
      </c>
      <c r="N7" s="185">
        <v>32125</v>
      </c>
      <c r="O7" s="175">
        <v>36666</v>
      </c>
      <c r="P7" s="175">
        <v>149</v>
      </c>
      <c r="Q7" s="175">
        <v>977</v>
      </c>
      <c r="R7" s="175">
        <v>0</v>
      </c>
      <c r="S7" s="185">
        <v>37792</v>
      </c>
      <c r="T7" s="195">
        <v>41896</v>
      </c>
      <c r="U7" s="175">
        <v>226</v>
      </c>
      <c r="V7" s="175">
        <v>2103</v>
      </c>
      <c r="W7" s="175">
        <v>0</v>
      </c>
      <c r="X7" s="185">
        <v>44225</v>
      </c>
      <c r="Y7" s="416">
        <v>31952</v>
      </c>
      <c r="Z7" s="175">
        <v>10</v>
      </c>
      <c r="AA7" s="416">
        <v>179</v>
      </c>
      <c r="AB7" s="175">
        <v>0</v>
      </c>
      <c r="AC7" s="185">
        <v>32141</v>
      </c>
      <c r="AD7" s="195">
        <v>0</v>
      </c>
      <c r="AE7" s="175">
        <v>0</v>
      </c>
      <c r="AF7" s="175">
        <v>0</v>
      </c>
      <c r="AG7" s="175">
        <v>0</v>
      </c>
      <c r="AH7" s="185">
        <v>0</v>
      </c>
      <c r="AI7" s="195">
        <v>0</v>
      </c>
      <c r="AJ7" s="175">
        <v>0</v>
      </c>
      <c r="AK7" s="175">
        <v>0</v>
      </c>
      <c r="AL7" s="175">
        <v>0</v>
      </c>
      <c r="AM7" s="185">
        <v>0</v>
      </c>
      <c r="AN7" s="195">
        <v>0</v>
      </c>
      <c r="AO7" s="175">
        <v>0</v>
      </c>
      <c r="AP7" s="175">
        <v>0</v>
      </c>
      <c r="AQ7" s="175">
        <v>0</v>
      </c>
      <c r="AR7" s="185">
        <v>0</v>
      </c>
      <c r="AS7" s="195">
        <v>0</v>
      </c>
      <c r="AT7" s="175">
        <v>0</v>
      </c>
      <c r="AU7" s="175">
        <v>0</v>
      </c>
      <c r="AV7" s="175">
        <v>0</v>
      </c>
      <c r="AW7" s="185">
        <v>0</v>
      </c>
      <c r="AX7" s="195">
        <v>0</v>
      </c>
      <c r="AY7" s="175">
        <v>0</v>
      </c>
      <c r="AZ7" s="175">
        <v>0</v>
      </c>
      <c r="BA7" s="175">
        <v>0</v>
      </c>
      <c r="BB7" s="185">
        <v>0</v>
      </c>
      <c r="BC7" s="195">
        <v>0</v>
      </c>
      <c r="BD7" s="175">
        <v>0</v>
      </c>
      <c r="BE7" s="175">
        <v>0</v>
      </c>
      <c r="BF7" s="175">
        <v>0</v>
      </c>
      <c r="BG7" s="185">
        <v>0</v>
      </c>
      <c r="BH7" s="195">
        <v>0</v>
      </c>
      <c r="BI7" s="175">
        <v>0</v>
      </c>
      <c r="BJ7" s="175">
        <v>0</v>
      </c>
      <c r="BK7" s="175">
        <v>0</v>
      </c>
      <c r="BL7" s="185">
        <v>0</v>
      </c>
      <c r="BM7" s="195">
        <v>0</v>
      </c>
      <c r="BN7" s="175">
        <v>0</v>
      </c>
      <c r="BO7" s="175">
        <v>0</v>
      </c>
      <c r="BP7" s="175">
        <v>0</v>
      </c>
      <c r="BQ7" s="185">
        <v>0</v>
      </c>
      <c r="BR7" s="195">
        <v>141411</v>
      </c>
      <c r="BS7" s="415">
        <v>477</v>
      </c>
      <c r="BT7" s="175">
        <v>4395</v>
      </c>
      <c r="BU7" s="175">
        <v>0</v>
      </c>
      <c r="BV7" s="195">
        <v>146283</v>
      </c>
      <c r="BW7" s="417"/>
      <c r="BX7" s="321">
        <v>28.228462923403786</v>
      </c>
      <c r="BZ7" s="418">
        <v>30897.113089999999</v>
      </c>
      <c r="CA7" s="418">
        <v>92.034950000000009</v>
      </c>
      <c r="CB7" s="418">
        <v>1136.2880599999989</v>
      </c>
      <c r="CC7" s="419">
        <v>0</v>
      </c>
      <c r="CD7" s="419">
        <v>32125.436100000003</v>
      </c>
      <c r="CE7" s="420">
        <v>0.11308999999891967</v>
      </c>
      <c r="CF7" s="420">
        <v>3.495000000000914E-2</v>
      </c>
      <c r="CG7" s="420">
        <v>0.28805999999894993</v>
      </c>
      <c r="CH7" s="151">
        <v>0</v>
      </c>
      <c r="CI7" s="421">
        <v>0.43610000000262517</v>
      </c>
    </row>
    <row r="8" spans="1:87" ht="13.5" x14ac:dyDescent="0.25">
      <c r="A8" s="309">
        <v>2</v>
      </c>
      <c r="B8" s="310" t="s">
        <v>216</v>
      </c>
      <c r="D8" s="320" t="s">
        <v>79</v>
      </c>
      <c r="E8" s="195">
        <v>1641637</v>
      </c>
      <c r="F8" s="415">
        <v>370203</v>
      </c>
      <c r="G8" s="175">
        <v>9816</v>
      </c>
      <c r="H8" s="175">
        <v>0</v>
      </c>
      <c r="I8" s="185">
        <v>2021656</v>
      </c>
      <c r="J8" s="195">
        <v>137668</v>
      </c>
      <c r="K8" s="175">
        <v>122489</v>
      </c>
      <c r="L8" s="175">
        <v>179</v>
      </c>
      <c r="M8" s="175">
        <v>0</v>
      </c>
      <c r="N8" s="185">
        <v>260336</v>
      </c>
      <c r="O8" s="175">
        <v>137668</v>
      </c>
      <c r="P8" s="175">
        <v>0</v>
      </c>
      <c r="Q8" s="175">
        <v>179</v>
      </c>
      <c r="R8" s="175">
        <v>0</v>
      </c>
      <c r="S8" s="185">
        <v>137847</v>
      </c>
      <c r="T8" s="195">
        <v>135111</v>
      </c>
      <c r="U8" s="175">
        <v>2736</v>
      </c>
      <c r="V8" s="175">
        <v>0</v>
      </c>
      <c r="W8" s="175">
        <v>0</v>
      </c>
      <c r="X8" s="185">
        <v>137847</v>
      </c>
      <c r="Y8" s="195">
        <v>137668</v>
      </c>
      <c r="Z8" s="175">
        <v>122489</v>
      </c>
      <c r="AA8" s="175">
        <v>179</v>
      </c>
      <c r="AB8" s="175">
        <v>0</v>
      </c>
      <c r="AC8" s="185">
        <v>260336</v>
      </c>
      <c r="AD8" s="195">
        <v>0</v>
      </c>
      <c r="AE8" s="175">
        <v>0</v>
      </c>
      <c r="AF8" s="175">
        <v>0</v>
      </c>
      <c r="AG8" s="175">
        <v>0</v>
      </c>
      <c r="AH8" s="185">
        <v>0</v>
      </c>
      <c r="AI8" s="195">
        <v>0</v>
      </c>
      <c r="AJ8" s="175">
        <v>0</v>
      </c>
      <c r="AK8" s="175">
        <v>0</v>
      </c>
      <c r="AL8" s="175">
        <v>0</v>
      </c>
      <c r="AM8" s="185">
        <v>0</v>
      </c>
      <c r="AN8" s="195">
        <v>0</v>
      </c>
      <c r="AO8" s="175">
        <v>0</v>
      </c>
      <c r="AP8" s="175">
        <v>0</v>
      </c>
      <c r="AQ8" s="175">
        <v>0</v>
      </c>
      <c r="AR8" s="185">
        <v>0</v>
      </c>
      <c r="AS8" s="195">
        <v>0</v>
      </c>
      <c r="AT8" s="175">
        <v>0</v>
      </c>
      <c r="AU8" s="175">
        <v>0</v>
      </c>
      <c r="AV8" s="175">
        <v>0</v>
      </c>
      <c r="AW8" s="185">
        <v>0</v>
      </c>
      <c r="AX8" s="195">
        <v>0</v>
      </c>
      <c r="AY8" s="175">
        <v>0</v>
      </c>
      <c r="AZ8" s="175">
        <v>0</v>
      </c>
      <c r="BA8" s="175">
        <v>0</v>
      </c>
      <c r="BB8" s="185">
        <v>0</v>
      </c>
      <c r="BC8" s="195">
        <v>0</v>
      </c>
      <c r="BD8" s="175">
        <v>0</v>
      </c>
      <c r="BE8" s="175">
        <v>0</v>
      </c>
      <c r="BF8" s="175">
        <v>0</v>
      </c>
      <c r="BG8" s="185">
        <v>0</v>
      </c>
      <c r="BH8" s="195">
        <v>0</v>
      </c>
      <c r="BI8" s="175">
        <v>0</v>
      </c>
      <c r="BJ8" s="175">
        <v>0</v>
      </c>
      <c r="BK8" s="175">
        <v>0</v>
      </c>
      <c r="BL8" s="185">
        <v>0</v>
      </c>
      <c r="BM8" s="195">
        <v>0</v>
      </c>
      <c r="BN8" s="175">
        <v>0</v>
      </c>
      <c r="BO8" s="175">
        <v>0</v>
      </c>
      <c r="BP8" s="175">
        <v>0</v>
      </c>
      <c r="BQ8" s="185">
        <v>0</v>
      </c>
      <c r="BR8" s="195">
        <v>548115</v>
      </c>
      <c r="BS8" s="415">
        <v>247714</v>
      </c>
      <c r="BT8" s="175">
        <v>537</v>
      </c>
      <c r="BU8" s="175">
        <v>0</v>
      </c>
      <c r="BV8" s="195">
        <v>796366</v>
      </c>
      <c r="BW8" s="153"/>
      <c r="BX8" s="321">
        <v>39.391765958204559</v>
      </c>
      <c r="BZ8" s="422">
        <v>137668</v>
      </c>
      <c r="CA8" s="423">
        <v>122489</v>
      </c>
      <c r="CB8" s="423">
        <v>179</v>
      </c>
      <c r="CC8" s="424">
        <v>0</v>
      </c>
      <c r="CD8" s="425">
        <v>260336</v>
      </c>
      <c r="CE8" s="319">
        <v>0</v>
      </c>
      <c r="CF8" s="319">
        <v>0</v>
      </c>
      <c r="CG8" s="319">
        <v>0</v>
      </c>
      <c r="CH8" s="147">
        <v>0</v>
      </c>
      <c r="CI8" s="426">
        <v>0</v>
      </c>
    </row>
    <row r="9" spans="1:87" ht="13.5" x14ac:dyDescent="0.25">
      <c r="A9" s="309">
        <v>3</v>
      </c>
      <c r="B9" s="310" t="s">
        <v>217</v>
      </c>
      <c r="D9" s="320"/>
      <c r="E9" s="195">
        <v>4180484</v>
      </c>
      <c r="F9" s="415">
        <v>94235455</v>
      </c>
      <c r="G9" s="175">
        <v>44158</v>
      </c>
      <c r="H9" s="175">
        <v>72</v>
      </c>
      <c r="I9" s="185">
        <v>98460169</v>
      </c>
      <c r="J9" s="195">
        <v>361638</v>
      </c>
      <c r="K9" s="175">
        <v>105</v>
      </c>
      <c r="L9" s="175">
        <v>0</v>
      </c>
      <c r="M9" s="175">
        <v>5</v>
      </c>
      <c r="N9" s="185">
        <v>361748</v>
      </c>
      <c r="O9" s="175">
        <v>290380</v>
      </c>
      <c r="P9" s="175">
        <v>854</v>
      </c>
      <c r="Q9" s="175">
        <v>1018</v>
      </c>
      <c r="R9" s="175">
        <v>67</v>
      </c>
      <c r="S9" s="185">
        <v>292319</v>
      </c>
      <c r="T9" s="195">
        <v>332230</v>
      </c>
      <c r="U9" s="175">
        <v>150816</v>
      </c>
      <c r="V9" s="175">
        <v>4546</v>
      </c>
      <c r="W9" s="175">
        <v>0</v>
      </c>
      <c r="X9" s="185">
        <v>487592</v>
      </c>
      <c r="Y9" s="427">
        <v>335069</v>
      </c>
      <c r="Z9" s="175">
        <v>36376908</v>
      </c>
      <c r="AA9" s="175">
        <v>3745</v>
      </c>
      <c r="AB9" s="322">
        <v>0</v>
      </c>
      <c r="AC9" s="185">
        <v>36715722</v>
      </c>
      <c r="AD9" s="195">
        <v>0</v>
      </c>
      <c r="AE9" s="175">
        <v>0</v>
      </c>
      <c r="AF9" s="175">
        <v>0</v>
      </c>
      <c r="AG9" s="175">
        <v>0</v>
      </c>
      <c r="AH9" s="185">
        <v>0</v>
      </c>
      <c r="AI9" s="195">
        <v>0</v>
      </c>
      <c r="AJ9" s="175">
        <v>0</v>
      </c>
      <c r="AK9" s="175">
        <v>0</v>
      </c>
      <c r="AL9" s="175">
        <v>0</v>
      </c>
      <c r="AM9" s="185">
        <v>0</v>
      </c>
      <c r="AN9" s="195">
        <v>0</v>
      </c>
      <c r="AO9" s="175">
        <v>0</v>
      </c>
      <c r="AP9" s="175">
        <v>0</v>
      </c>
      <c r="AQ9" s="175">
        <v>0</v>
      </c>
      <c r="AR9" s="185">
        <v>0</v>
      </c>
      <c r="AS9" s="195">
        <v>0</v>
      </c>
      <c r="AT9" s="175">
        <v>0</v>
      </c>
      <c r="AU9" s="175">
        <v>0</v>
      </c>
      <c r="AV9" s="175">
        <v>0</v>
      </c>
      <c r="AW9" s="185">
        <v>0</v>
      </c>
      <c r="AX9" s="195">
        <v>0</v>
      </c>
      <c r="AY9" s="175">
        <v>0</v>
      </c>
      <c r="AZ9" s="175">
        <v>0</v>
      </c>
      <c r="BA9" s="175">
        <v>0</v>
      </c>
      <c r="BB9" s="185">
        <v>0</v>
      </c>
      <c r="BC9" s="195">
        <v>0</v>
      </c>
      <c r="BD9" s="175">
        <v>0</v>
      </c>
      <c r="BE9" s="175">
        <v>0</v>
      </c>
      <c r="BF9" s="175">
        <v>0</v>
      </c>
      <c r="BG9" s="185">
        <v>0</v>
      </c>
      <c r="BH9" s="195">
        <v>0</v>
      </c>
      <c r="BI9" s="175">
        <v>0</v>
      </c>
      <c r="BJ9" s="175">
        <v>0</v>
      </c>
      <c r="BK9" s="175">
        <v>0</v>
      </c>
      <c r="BL9" s="185">
        <v>0</v>
      </c>
      <c r="BM9" s="195">
        <v>0</v>
      </c>
      <c r="BN9" s="175">
        <v>0</v>
      </c>
      <c r="BO9" s="175">
        <v>0</v>
      </c>
      <c r="BP9" s="175">
        <v>0</v>
      </c>
      <c r="BQ9" s="185">
        <v>0</v>
      </c>
      <c r="BR9" s="195">
        <v>1319317</v>
      </c>
      <c r="BS9" s="415">
        <v>36528683</v>
      </c>
      <c r="BT9" s="175">
        <v>9309</v>
      </c>
      <c r="BU9" s="175">
        <v>72</v>
      </c>
      <c r="BV9" s="195">
        <v>37857381</v>
      </c>
      <c r="BW9" s="153"/>
      <c r="BX9" s="321">
        <v>38.449437355729103</v>
      </c>
      <c r="BZ9" s="422">
        <v>356729.5698</v>
      </c>
      <c r="CA9" s="422">
        <v>105.57939</v>
      </c>
      <c r="CB9" s="422">
        <v>0</v>
      </c>
      <c r="CC9" s="425">
        <v>4.6364000000000001</v>
      </c>
      <c r="CD9" s="425">
        <v>356839.78559000004</v>
      </c>
      <c r="CE9" s="319">
        <v>-4908.4302000000025</v>
      </c>
      <c r="CF9" s="319">
        <v>0.57939000000000362</v>
      </c>
      <c r="CG9" s="319">
        <v>0</v>
      </c>
      <c r="CH9" s="147">
        <v>-0.36359999999999992</v>
      </c>
      <c r="CI9" s="426">
        <v>-4908.2144099999568</v>
      </c>
    </row>
    <row r="10" spans="1:87" ht="13.5" x14ac:dyDescent="0.25">
      <c r="A10" s="309">
        <v>4</v>
      </c>
      <c r="B10" s="310" t="s">
        <v>218</v>
      </c>
      <c r="D10" s="320"/>
      <c r="E10" s="195">
        <v>503190</v>
      </c>
      <c r="F10" s="415">
        <v>247692</v>
      </c>
      <c r="G10" s="175">
        <v>4003</v>
      </c>
      <c r="H10" s="175">
        <v>113</v>
      </c>
      <c r="I10" s="185">
        <v>754998</v>
      </c>
      <c r="J10" s="195">
        <v>32579</v>
      </c>
      <c r="K10" s="175">
        <v>34471</v>
      </c>
      <c r="L10" s="175">
        <v>18</v>
      </c>
      <c r="M10" s="175">
        <v>0</v>
      </c>
      <c r="N10" s="185">
        <v>67068</v>
      </c>
      <c r="O10" s="175">
        <v>33871</v>
      </c>
      <c r="P10" s="175">
        <v>-345</v>
      </c>
      <c r="Q10" s="175">
        <v>337</v>
      </c>
      <c r="R10" s="175">
        <v>0</v>
      </c>
      <c r="S10" s="185">
        <v>33863</v>
      </c>
      <c r="T10" s="195">
        <v>36386</v>
      </c>
      <c r="U10" s="175">
        <v>0</v>
      </c>
      <c r="V10" s="175">
        <v>153</v>
      </c>
      <c r="W10" s="175">
        <v>0</v>
      </c>
      <c r="X10" s="185">
        <v>36539</v>
      </c>
      <c r="Y10" s="416">
        <v>51936</v>
      </c>
      <c r="Z10" s="175">
        <v>89064</v>
      </c>
      <c r="AA10" s="175">
        <v>348</v>
      </c>
      <c r="AB10" s="322">
        <v>0</v>
      </c>
      <c r="AC10" s="185">
        <v>141348</v>
      </c>
      <c r="AD10" s="195">
        <v>0</v>
      </c>
      <c r="AE10" s="175">
        <v>0</v>
      </c>
      <c r="AF10" s="175">
        <v>0</v>
      </c>
      <c r="AG10" s="175">
        <v>0</v>
      </c>
      <c r="AH10" s="185">
        <v>0</v>
      </c>
      <c r="AI10" s="195">
        <v>0</v>
      </c>
      <c r="AJ10" s="175">
        <v>0</v>
      </c>
      <c r="AK10" s="175">
        <v>0</v>
      </c>
      <c r="AL10" s="175">
        <v>0</v>
      </c>
      <c r="AM10" s="185">
        <v>0</v>
      </c>
      <c r="AN10" s="195">
        <v>0</v>
      </c>
      <c r="AO10" s="175">
        <v>0</v>
      </c>
      <c r="AP10" s="175">
        <v>0</v>
      </c>
      <c r="AQ10" s="175">
        <v>0</v>
      </c>
      <c r="AR10" s="185">
        <v>0</v>
      </c>
      <c r="AS10" s="195">
        <v>0</v>
      </c>
      <c r="AT10" s="175">
        <v>0</v>
      </c>
      <c r="AU10" s="175">
        <v>0</v>
      </c>
      <c r="AV10" s="175">
        <v>0</v>
      </c>
      <c r="AW10" s="185">
        <v>0</v>
      </c>
      <c r="AX10" s="195">
        <v>0</v>
      </c>
      <c r="AY10" s="175">
        <v>0</v>
      </c>
      <c r="AZ10" s="175">
        <v>0</v>
      </c>
      <c r="BA10" s="175">
        <v>0</v>
      </c>
      <c r="BB10" s="185">
        <v>0</v>
      </c>
      <c r="BC10" s="195">
        <v>0</v>
      </c>
      <c r="BD10" s="175">
        <v>0</v>
      </c>
      <c r="BE10" s="175">
        <v>0</v>
      </c>
      <c r="BF10" s="175">
        <v>0</v>
      </c>
      <c r="BG10" s="185">
        <v>0</v>
      </c>
      <c r="BH10" s="195">
        <v>0</v>
      </c>
      <c r="BI10" s="175">
        <v>0</v>
      </c>
      <c r="BJ10" s="175">
        <v>0</v>
      </c>
      <c r="BK10" s="175">
        <v>0</v>
      </c>
      <c r="BL10" s="185">
        <v>0</v>
      </c>
      <c r="BM10" s="195">
        <v>0</v>
      </c>
      <c r="BN10" s="175">
        <v>0</v>
      </c>
      <c r="BO10" s="175">
        <v>0</v>
      </c>
      <c r="BP10" s="175">
        <v>0</v>
      </c>
      <c r="BQ10" s="185">
        <v>0</v>
      </c>
      <c r="BR10" s="195">
        <v>154772</v>
      </c>
      <c r="BS10" s="415">
        <v>123190</v>
      </c>
      <c r="BT10" s="175">
        <v>856</v>
      </c>
      <c r="BU10" s="175">
        <v>0</v>
      </c>
      <c r="BV10" s="195">
        <v>278818</v>
      </c>
      <c r="BW10" s="153"/>
      <c r="BX10" s="321">
        <v>36.929634250686753</v>
      </c>
      <c r="BZ10" s="422">
        <v>32578.773389999998</v>
      </c>
      <c r="CA10" s="422">
        <v>34470.602189999998</v>
      </c>
      <c r="CB10" s="422">
        <v>18.323350000000001</v>
      </c>
      <c r="CC10" s="425">
        <v>0</v>
      </c>
      <c r="CD10" s="425">
        <v>67067.698929999999</v>
      </c>
      <c r="CE10" s="319">
        <v>-0.22661000000152853</v>
      </c>
      <c r="CF10" s="319">
        <v>-0.39781000000220956</v>
      </c>
      <c r="CG10" s="319">
        <v>0.32335000000000136</v>
      </c>
      <c r="CH10" s="147">
        <v>0</v>
      </c>
      <c r="CI10" s="426">
        <v>-0.30107000000134576</v>
      </c>
    </row>
    <row r="11" spans="1:87" ht="13.5" x14ac:dyDescent="0.25">
      <c r="A11" s="309">
        <v>5</v>
      </c>
      <c r="B11" s="310" t="s">
        <v>219</v>
      </c>
      <c r="D11" s="320"/>
      <c r="E11" s="195">
        <v>6637139</v>
      </c>
      <c r="F11" s="415">
        <v>2443712</v>
      </c>
      <c r="G11" s="175">
        <v>341534</v>
      </c>
      <c r="H11" s="175">
        <v>8748</v>
      </c>
      <c r="I11" s="185">
        <v>9431133</v>
      </c>
      <c r="J11" s="195">
        <v>451258</v>
      </c>
      <c r="K11" s="175">
        <v>243984</v>
      </c>
      <c r="L11" s="175">
        <v>17718</v>
      </c>
      <c r="M11" s="175">
        <v>0</v>
      </c>
      <c r="N11" s="185">
        <v>712960</v>
      </c>
      <c r="O11" s="175">
        <v>608961</v>
      </c>
      <c r="P11" s="175">
        <v>203646</v>
      </c>
      <c r="Q11" s="175">
        <v>7627</v>
      </c>
      <c r="R11" s="175">
        <v>0</v>
      </c>
      <c r="S11" s="185">
        <v>820234</v>
      </c>
      <c r="T11" s="195">
        <v>493358</v>
      </c>
      <c r="U11" s="175">
        <v>251126</v>
      </c>
      <c r="V11" s="175">
        <v>9108</v>
      </c>
      <c r="W11" s="175">
        <v>0</v>
      </c>
      <c r="X11" s="185">
        <v>753592</v>
      </c>
      <c r="Y11" s="416">
        <v>484148</v>
      </c>
      <c r="Z11" s="175">
        <v>294536</v>
      </c>
      <c r="AA11" s="175">
        <v>12497</v>
      </c>
      <c r="AB11" s="322">
        <v>0</v>
      </c>
      <c r="AC11" s="185">
        <v>791181</v>
      </c>
      <c r="AD11" s="195">
        <v>0</v>
      </c>
      <c r="AE11" s="175">
        <v>0</v>
      </c>
      <c r="AF11" s="175">
        <v>0</v>
      </c>
      <c r="AG11" s="175">
        <v>0</v>
      </c>
      <c r="AH11" s="185">
        <v>0</v>
      </c>
      <c r="AI11" s="195">
        <v>0</v>
      </c>
      <c r="AJ11" s="175">
        <v>0</v>
      </c>
      <c r="AK11" s="175">
        <v>0</v>
      </c>
      <c r="AL11" s="175">
        <v>0</v>
      </c>
      <c r="AM11" s="185">
        <v>0</v>
      </c>
      <c r="AN11" s="195">
        <v>0</v>
      </c>
      <c r="AO11" s="175">
        <v>0</v>
      </c>
      <c r="AP11" s="175">
        <v>0</v>
      </c>
      <c r="AQ11" s="175">
        <v>0</v>
      </c>
      <c r="AR11" s="185">
        <v>0</v>
      </c>
      <c r="AS11" s="195">
        <v>0</v>
      </c>
      <c r="AT11" s="175">
        <v>0</v>
      </c>
      <c r="AU11" s="175">
        <v>0</v>
      </c>
      <c r="AV11" s="175">
        <v>0</v>
      </c>
      <c r="AW11" s="185">
        <v>0</v>
      </c>
      <c r="AX11" s="195">
        <v>0</v>
      </c>
      <c r="AY11" s="175">
        <v>0</v>
      </c>
      <c r="AZ11" s="175">
        <v>0</v>
      </c>
      <c r="BA11" s="175">
        <v>0</v>
      </c>
      <c r="BB11" s="185">
        <v>0</v>
      </c>
      <c r="BC11" s="195">
        <v>0</v>
      </c>
      <c r="BD11" s="175">
        <v>0</v>
      </c>
      <c r="BE11" s="175">
        <v>0</v>
      </c>
      <c r="BF11" s="175">
        <v>0</v>
      </c>
      <c r="BG11" s="185">
        <v>0</v>
      </c>
      <c r="BH11" s="195">
        <v>0</v>
      </c>
      <c r="BI11" s="175">
        <v>0</v>
      </c>
      <c r="BJ11" s="175">
        <v>0</v>
      </c>
      <c r="BK11" s="175">
        <v>0</v>
      </c>
      <c r="BL11" s="185">
        <v>0</v>
      </c>
      <c r="BM11" s="195">
        <v>0</v>
      </c>
      <c r="BN11" s="175">
        <v>0</v>
      </c>
      <c r="BO11" s="175">
        <v>0</v>
      </c>
      <c r="BP11" s="175">
        <v>0</v>
      </c>
      <c r="BQ11" s="185">
        <v>0</v>
      </c>
      <c r="BR11" s="195">
        <v>2037725</v>
      </c>
      <c r="BS11" s="415">
        <v>993292</v>
      </c>
      <c r="BT11" s="175">
        <v>46950</v>
      </c>
      <c r="BU11" s="175">
        <v>0</v>
      </c>
      <c r="BV11" s="195">
        <v>3077967</v>
      </c>
      <c r="BW11" s="153"/>
      <c r="BX11" s="321">
        <v>32.636237873010593</v>
      </c>
      <c r="BZ11" s="422">
        <v>451258.29492000001</v>
      </c>
      <c r="CA11" s="422">
        <v>243984.07265000002</v>
      </c>
      <c r="CB11" s="422">
        <v>17717.552769999998</v>
      </c>
      <c r="CC11" s="425">
        <v>0</v>
      </c>
      <c r="CD11" s="425">
        <v>712959.92033999995</v>
      </c>
      <c r="CE11" s="319">
        <v>0.29492000001482666</v>
      </c>
      <c r="CF11" s="319">
        <v>7.2650000016437843E-2</v>
      </c>
      <c r="CG11" s="319">
        <v>-0.44723000000158208</v>
      </c>
      <c r="CH11" s="147">
        <v>0</v>
      </c>
      <c r="CI11" s="426">
        <v>-7.966000004671514E-2</v>
      </c>
    </row>
    <row r="12" spans="1:87" ht="13.5" x14ac:dyDescent="0.25">
      <c r="A12" s="309">
        <v>6</v>
      </c>
      <c r="B12" s="310" t="s">
        <v>220</v>
      </c>
      <c r="D12" s="311"/>
      <c r="E12" s="195">
        <v>5113987</v>
      </c>
      <c r="F12" s="415">
        <v>709218</v>
      </c>
      <c r="G12" s="175">
        <v>98828</v>
      </c>
      <c r="H12" s="175">
        <v>64688</v>
      </c>
      <c r="I12" s="185">
        <v>5986721</v>
      </c>
      <c r="J12" s="195">
        <v>403050</v>
      </c>
      <c r="K12" s="175">
        <v>7318</v>
      </c>
      <c r="L12" s="175">
        <v>3204</v>
      </c>
      <c r="M12" s="175">
        <v>0</v>
      </c>
      <c r="N12" s="185">
        <v>413572</v>
      </c>
      <c r="O12" s="175">
        <v>457364</v>
      </c>
      <c r="P12" s="175">
        <v>192724</v>
      </c>
      <c r="Q12" s="175">
        <v>535</v>
      </c>
      <c r="R12" s="175">
        <v>1024</v>
      </c>
      <c r="S12" s="185">
        <v>651647</v>
      </c>
      <c r="T12" s="195">
        <v>361493</v>
      </c>
      <c r="U12" s="175">
        <v>254730</v>
      </c>
      <c r="V12" s="175">
        <v>540</v>
      </c>
      <c r="W12" s="175">
        <v>0</v>
      </c>
      <c r="X12" s="185">
        <v>616763</v>
      </c>
      <c r="Y12" s="416">
        <v>451081</v>
      </c>
      <c r="Z12" s="175">
        <v>6961</v>
      </c>
      <c r="AA12" s="175">
        <v>1209</v>
      </c>
      <c r="AB12" s="175">
        <v>34</v>
      </c>
      <c r="AC12" s="185">
        <v>459285</v>
      </c>
      <c r="AD12" s="195">
        <v>0</v>
      </c>
      <c r="AE12" s="175">
        <v>0</v>
      </c>
      <c r="AF12" s="175">
        <v>0</v>
      </c>
      <c r="AG12" s="175">
        <v>0</v>
      </c>
      <c r="AH12" s="185">
        <v>0</v>
      </c>
      <c r="AI12" s="195">
        <v>0</v>
      </c>
      <c r="AJ12" s="175">
        <v>0</v>
      </c>
      <c r="AK12" s="175">
        <v>0</v>
      </c>
      <c r="AL12" s="175">
        <v>0</v>
      </c>
      <c r="AM12" s="185">
        <v>0</v>
      </c>
      <c r="AN12" s="195">
        <v>0</v>
      </c>
      <c r="AO12" s="175">
        <v>0</v>
      </c>
      <c r="AP12" s="175">
        <v>0</v>
      </c>
      <c r="AQ12" s="175">
        <v>0</v>
      </c>
      <c r="AR12" s="185">
        <v>0</v>
      </c>
      <c r="AS12" s="195">
        <v>0</v>
      </c>
      <c r="AT12" s="175">
        <v>0</v>
      </c>
      <c r="AU12" s="175">
        <v>0</v>
      </c>
      <c r="AV12" s="175">
        <v>0</v>
      </c>
      <c r="AW12" s="185">
        <v>0</v>
      </c>
      <c r="AX12" s="195">
        <v>0</v>
      </c>
      <c r="AY12" s="175">
        <v>0</v>
      </c>
      <c r="AZ12" s="175">
        <v>0</v>
      </c>
      <c r="BA12" s="175">
        <v>0</v>
      </c>
      <c r="BB12" s="185">
        <v>0</v>
      </c>
      <c r="BC12" s="195">
        <v>0</v>
      </c>
      <c r="BD12" s="175">
        <v>0</v>
      </c>
      <c r="BE12" s="175">
        <v>0</v>
      </c>
      <c r="BF12" s="175">
        <v>0</v>
      </c>
      <c r="BG12" s="185">
        <v>0</v>
      </c>
      <c r="BH12" s="195">
        <v>0</v>
      </c>
      <c r="BI12" s="175">
        <v>0</v>
      </c>
      <c r="BJ12" s="175">
        <v>0</v>
      </c>
      <c r="BK12" s="175">
        <v>0</v>
      </c>
      <c r="BL12" s="185">
        <v>0</v>
      </c>
      <c r="BM12" s="195">
        <v>0</v>
      </c>
      <c r="BN12" s="175">
        <v>0</v>
      </c>
      <c r="BO12" s="175">
        <v>0</v>
      </c>
      <c r="BP12" s="175">
        <v>0</v>
      </c>
      <c r="BQ12" s="185">
        <v>0</v>
      </c>
      <c r="BR12" s="195">
        <v>1672988</v>
      </c>
      <c r="BS12" s="415">
        <v>461733</v>
      </c>
      <c r="BT12" s="175">
        <v>5488</v>
      </c>
      <c r="BU12" s="175">
        <v>1058</v>
      </c>
      <c r="BV12" s="195">
        <v>2141267</v>
      </c>
      <c r="BW12" s="153"/>
      <c r="BX12" s="321">
        <v>35.766941536109663</v>
      </c>
      <c r="BZ12" s="422">
        <v>403050.0095899991</v>
      </c>
      <c r="CA12" s="422">
        <v>7317.6166900000007</v>
      </c>
      <c r="CB12" s="422">
        <v>3204.4684899999997</v>
      </c>
      <c r="CC12" s="425">
        <v>0</v>
      </c>
      <c r="CD12" s="425">
        <v>413572.09476999904</v>
      </c>
      <c r="CE12" s="319">
        <v>9.5899990992620587E-3</v>
      </c>
      <c r="CF12" s="319">
        <v>-0.38330999999925552</v>
      </c>
      <c r="CG12" s="319">
        <v>0.46848999999974694</v>
      </c>
      <c r="CH12" s="147">
        <v>0</v>
      </c>
      <c r="CI12" s="426">
        <v>9.47699990356341E-2</v>
      </c>
    </row>
    <row r="13" spans="1:87" ht="13.5" x14ac:dyDescent="0.25">
      <c r="A13" s="309">
        <v>7</v>
      </c>
      <c r="B13" s="310" t="s">
        <v>221</v>
      </c>
      <c r="D13" s="311"/>
      <c r="E13" s="195">
        <v>104938</v>
      </c>
      <c r="F13" s="415">
        <v>103641</v>
      </c>
      <c r="G13" s="175">
        <v>2046</v>
      </c>
      <c r="H13" s="175">
        <v>-1</v>
      </c>
      <c r="I13" s="185">
        <v>210624</v>
      </c>
      <c r="J13" s="195">
        <v>5802</v>
      </c>
      <c r="K13" s="175">
        <v>7074</v>
      </c>
      <c r="L13" s="175">
        <v>316</v>
      </c>
      <c r="M13" s="175">
        <v>0</v>
      </c>
      <c r="N13" s="185">
        <v>13192</v>
      </c>
      <c r="O13" s="175">
        <v>7340</v>
      </c>
      <c r="P13" s="175">
        <v>8275</v>
      </c>
      <c r="Q13" s="175">
        <v>0</v>
      </c>
      <c r="R13" s="175">
        <v>0</v>
      </c>
      <c r="S13" s="185">
        <v>15615</v>
      </c>
      <c r="T13" s="195">
        <v>7454</v>
      </c>
      <c r="U13" s="175">
        <v>8586</v>
      </c>
      <c r="V13" s="175">
        <v>276</v>
      </c>
      <c r="W13" s="175">
        <v>0</v>
      </c>
      <c r="X13" s="185">
        <v>16316</v>
      </c>
      <c r="Y13" s="416">
        <v>7213</v>
      </c>
      <c r="Z13" s="175">
        <v>8586</v>
      </c>
      <c r="AA13" s="175">
        <v>8</v>
      </c>
      <c r="AB13" s="175">
        <v>0</v>
      </c>
      <c r="AC13" s="185">
        <v>15807</v>
      </c>
      <c r="AD13" s="195">
        <v>0</v>
      </c>
      <c r="AE13" s="175">
        <v>0</v>
      </c>
      <c r="AF13" s="175">
        <v>0</v>
      </c>
      <c r="AG13" s="175">
        <v>0</v>
      </c>
      <c r="AH13" s="185">
        <v>0</v>
      </c>
      <c r="AI13" s="195">
        <v>0</v>
      </c>
      <c r="AJ13" s="175">
        <v>0</v>
      </c>
      <c r="AK13" s="175">
        <v>0</v>
      </c>
      <c r="AL13" s="175">
        <v>0</v>
      </c>
      <c r="AM13" s="185">
        <v>0</v>
      </c>
      <c r="AN13" s="195">
        <v>0</v>
      </c>
      <c r="AO13" s="175">
        <v>0</v>
      </c>
      <c r="AP13" s="175">
        <v>0</v>
      </c>
      <c r="AQ13" s="175">
        <v>0</v>
      </c>
      <c r="AR13" s="185">
        <v>0</v>
      </c>
      <c r="AS13" s="195">
        <v>0</v>
      </c>
      <c r="AT13" s="175">
        <v>0</v>
      </c>
      <c r="AU13" s="175">
        <v>0</v>
      </c>
      <c r="AV13" s="175">
        <v>0</v>
      </c>
      <c r="AW13" s="185">
        <v>0</v>
      </c>
      <c r="AX13" s="195">
        <v>0</v>
      </c>
      <c r="AY13" s="175">
        <v>0</v>
      </c>
      <c r="AZ13" s="175">
        <v>0</v>
      </c>
      <c r="BA13" s="175">
        <v>0</v>
      </c>
      <c r="BB13" s="185">
        <v>0</v>
      </c>
      <c r="BC13" s="195">
        <v>0</v>
      </c>
      <c r="BD13" s="175">
        <v>0</v>
      </c>
      <c r="BE13" s="175">
        <v>0</v>
      </c>
      <c r="BF13" s="175">
        <v>0</v>
      </c>
      <c r="BG13" s="185">
        <v>0</v>
      </c>
      <c r="BH13" s="195">
        <v>0</v>
      </c>
      <c r="BI13" s="175">
        <v>0</v>
      </c>
      <c r="BJ13" s="175">
        <v>0</v>
      </c>
      <c r="BK13" s="175">
        <v>0</v>
      </c>
      <c r="BL13" s="185">
        <v>0</v>
      </c>
      <c r="BM13" s="195">
        <v>0</v>
      </c>
      <c r="BN13" s="175">
        <v>0</v>
      </c>
      <c r="BO13" s="175">
        <v>0</v>
      </c>
      <c r="BP13" s="175">
        <v>0</v>
      </c>
      <c r="BQ13" s="185">
        <v>0</v>
      </c>
      <c r="BR13" s="195">
        <v>27809</v>
      </c>
      <c r="BS13" s="415">
        <v>32521</v>
      </c>
      <c r="BT13" s="175">
        <v>600</v>
      </c>
      <c r="BU13" s="175">
        <v>0</v>
      </c>
      <c r="BV13" s="195">
        <v>60930</v>
      </c>
      <c r="BW13" s="153"/>
      <c r="BX13" s="321">
        <v>28.928327256153146</v>
      </c>
      <c r="BZ13" s="422">
        <v>5801.8629000000001</v>
      </c>
      <c r="CA13" s="422">
        <v>7074.1586100000004</v>
      </c>
      <c r="CB13" s="422">
        <v>315.87175000000002</v>
      </c>
      <c r="CC13" s="425">
        <v>0</v>
      </c>
      <c r="CD13" s="425">
        <v>13191.893260000001</v>
      </c>
      <c r="CE13" s="319">
        <v>-0.13709999999991851</v>
      </c>
      <c r="CF13" s="319">
        <v>0.15861000000040804</v>
      </c>
      <c r="CG13" s="319">
        <v>-0.12824999999997999</v>
      </c>
      <c r="CH13" s="147">
        <v>0</v>
      </c>
      <c r="CI13" s="426">
        <v>-0.10673999999926309</v>
      </c>
    </row>
    <row r="14" spans="1:87" ht="13.5" x14ac:dyDescent="0.25">
      <c r="A14" s="309">
        <v>8</v>
      </c>
      <c r="B14" s="310" t="s">
        <v>222</v>
      </c>
      <c r="D14" s="311"/>
      <c r="E14" s="195">
        <v>2138383</v>
      </c>
      <c r="F14" s="415">
        <v>27587941</v>
      </c>
      <c r="G14" s="175">
        <v>24546</v>
      </c>
      <c r="H14" s="175">
        <v>14512787</v>
      </c>
      <c r="I14" s="185">
        <v>44263657</v>
      </c>
      <c r="J14" s="195">
        <v>154060</v>
      </c>
      <c r="K14" s="175">
        <v>2506865</v>
      </c>
      <c r="L14" s="175">
        <v>0</v>
      </c>
      <c r="M14" s="175">
        <v>193256</v>
      </c>
      <c r="N14" s="185">
        <v>2854181</v>
      </c>
      <c r="O14" s="175">
        <v>154582</v>
      </c>
      <c r="P14" s="175">
        <v>1801276</v>
      </c>
      <c r="Q14" s="175">
        <v>444</v>
      </c>
      <c r="R14" s="175">
        <v>0</v>
      </c>
      <c r="S14" s="185">
        <v>1956302</v>
      </c>
      <c r="T14" s="195">
        <v>180553</v>
      </c>
      <c r="U14" s="175">
        <v>2079762</v>
      </c>
      <c r="V14" s="175">
        <v>6538</v>
      </c>
      <c r="W14" s="175">
        <v>260347</v>
      </c>
      <c r="X14" s="185">
        <v>2527200</v>
      </c>
      <c r="Y14" s="416">
        <v>180640</v>
      </c>
      <c r="Z14" s="175">
        <v>2315771</v>
      </c>
      <c r="AA14" s="175">
        <v>-753</v>
      </c>
      <c r="AB14" s="175">
        <v>7</v>
      </c>
      <c r="AC14" s="185">
        <v>2495665</v>
      </c>
      <c r="AD14" s="195">
        <v>0</v>
      </c>
      <c r="AE14" s="175">
        <v>0</v>
      </c>
      <c r="AF14" s="175">
        <v>0</v>
      </c>
      <c r="AG14" s="175">
        <v>0</v>
      </c>
      <c r="AH14" s="185">
        <v>0</v>
      </c>
      <c r="AI14" s="195">
        <v>0</v>
      </c>
      <c r="AJ14" s="175">
        <v>0</v>
      </c>
      <c r="AK14" s="175">
        <v>0</v>
      </c>
      <c r="AL14" s="175">
        <v>0</v>
      </c>
      <c r="AM14" s="185">
        <v>0</v>
      </c>
      <c r="AN14" s="195">
        <v>0</v>
      </c>
      <c r="AO14" s="175">
        <v>0</v>
      </c>
      <c r="AP14" s="175">
        <v>0</v>
      </c>
      <c r="AQ14" s="175">
        <v>0</v>
      </c>
      <c r="AR14" s="185">
        <v>0</v>
      </c>
      <c r="AS14" s="195">
        <v>0</v>
      </c>
      <c r="AT14" s="175">
        <v>0</v>
      </c>
      <c r="AU14" s="175">
        <v>0</v>
      </c>
      <c r="AV14" s="175">
        <v>0</v>
      </c>
      <c r="AW14" s="185">
        <v>0</v>
      </c>
      <c r="AX14" s="195">
        <v>0</v>
      </c>
      <c r="AY14" s="175">
        <v>0</v>
      </c>
      <c r="AZ14" s="175">
        <v>0</v>
      </c>
      <c r="BA14" s="175">
        <v>0</v>
      </c>
      <c r="BB14" s="185">
        <v>0</v>
      </c>
      <c r="BC14" s="195">
        <v>0</v>
      </c>
      <c r="BD14" s="175">
        <v>0</v>
      </c>
      <c r="BE14" s="175">
        <v>0</v>
      </c>
      <c r="BF14" s="175">
        <v>0</v>
      </c>
      <c r="BG14" s="185">
        <v>0</v>
      </c>
      <c r="BH14" s="195">
        <v>0</v>
      </c>
      <c r="BI14" s="175">
        <v>0</v>
      </c>
      <c r="BJ14" s="175">
        <v>0</v>
      </c>
      <c r="BK14" s="175">
        <v>0</v>
      </c>
      <c r="BL14" s="185">
        <v>0</v>
      </c>
      <c r="BM14" s="195">
        <v>0</v>
      </c>
      <c r="BN14" s="175">
        <v>0</v>
      </c>
      <c r="BO14" s="175">
        <v>0</v>
      </c>
      <c r="BP14" s="175">
        <v>0</v>
      </c>
      <c r="BQ14" s="185">
        <v>0</v>
      </c>
      <c r="BR14" s="195">
        <v>669835</v>
      </c>
      <c r="BS14" s="415">
        <v>8703674</v>
      </c>
      <c r="BT14" s="175">
        <v>6229</v>
      </c>
      <c r="BU14" s="175">
        <v>453610</v>
      </c>
      <c r="BV14" s="195">
        <v>9833348</v>
      </c>
      <c r="BW14" s="153"/>
      <c r="BX14" s="321">
        <v>22.21539896714815</v>
      </c>
      <c r="BZ14" s="422">
        <v>154060.05905000001</v>
      </c>
      <c r="CA14" s="422">
        <v>2506864.8586399998</v>
      </c>
      <c r="CB14" s="422">
        <v>0</v>
      </c>
      <c r="CC14" s="425">
        <v>193256.27014000001</v>
      </c>
      <c r="CD14" s="425">
        <v>2854181.1878300002</v>
      </c>
      <c r="CE14" s="319">
        <v>5.9050000010756776E-2</v>
      </c>
      <c r="CF14" s="319">
        <v>-0.14136000024154782</v>
      </c>
      <c r="CG14" s="319">
        <v>0</v>
      </c>
      <c r="CH14" s="147">
        <v>0.2701400000078138</v>
      </c>
      <c r="CI14" s="426">
        <v>0.18783000018447638</v>
      </c>
    </row>
    <row r="15" spans="1:87" ht="13.5" x14ac:dyDescent="0.25">
      <c r="A15" s="309">
        <v>9</v>
      </c>
      <c r="B15" s="310" t="s">
        <v>223</v>
      </c>
      <c r="D15" s="328"/>
      <c r="E15" s="195">
        <v>388646</v>
      </c>
      <c r="F15" s="415">
        <v>1725</v>
      </c>
      <c r="G15" s="175">
        <v>6294</v>
      </c>
      <c r="H15" s="175">
        <v>55</v>
      </c>
      <c r="I15" s="185">
        <v>396720</v>
      </c>
      <c r="J15" s="195">
        <v>27198</v>
      </c>
      <c r="K15" s="175">
        <v>0</v>
      </c>
      <c r="L15" s="175">
        <v>41</v>
      </c>
      <c r="M15" s="175">
        <v>0</v>
      </c>
      <c r="N15" s="185">
        <v>27239</v>
      </c>
      <c r="O15" s="175">
        <v>29174</v>
      </c>
      <c r="P15" s="175">
        <v>219</v>
      </c>
      <c r="Q15" s="175">
        <v>16</v>
      </c>
      <c r="R15" s="175">
        <v>0</v>
      </c>
      <c r="S15" s="185">
        <v>29409</v>
      </c>
      <c r="T15" s="195">
        <v>28511</v>
      </c>
      <c r="U15" s="175">
        <v>39</v>
      </c>
      <c r="V15" s="175">
        <v>87</v>
      </c>
      <c r="W15" s="175">
        <v>0</v>
      </c>
      <c r="X15" s="185">
        <v>28637</v>
      </c>
      <c r="Y15" s="195">
        <v>28562</v>
      </c>
      <c r="Z15" s="175">
        <v>112</v>
      </c>
      <c r="AA15" s="175">
        <v>122</v>
      </c>
      <c r="AB15" s="322">
        <v>0</v>
      </c>
      <c r="AC15" s="185">
        <v>28796</v>
      </c>
      <c r="AD15" s="195">
        <v>0</v>
      </c>
      <c r="AE15" s="175">
        <v>0</v>
      </c>
      <c r="AF15" s="175">
        <v>0</v>
      </c>
      <c r="AG15" s="175">
        <v>0</v>
      </c>
      <c r="AH15" s="185">
        <v>0</v>
      </c>
      <c r="AI15" s="195">
        <v>0</v>
      </c>
      <c r="AJ15" s="175">
        <v>0</v>
      </c>
      <c r="AK15" s="175">
        <v>0</v>
      </c>
      <c r="AL15" s="175">
        <v>0</v>
      </c>
      <c r="AM15" s="185">
        <v>0</v>
      </c>
      <c r="AN15" s="195">
        <v>0</v>
      </c>
      <c r="AO15" s="175">
        <v>0</v>
      </c>
      <c r="AP15" s="175">
        <v>0</v>
      </c>
      <c r="AQ15" s="175">
        <v>0</v>
      </c>
      <c r="AR15" s="185">
        <v>0</v>
      </c>
      <c r="AS15" s="195">
        <v>0</v>
      </c>
      <c r="AT15" s="175">
        <v>0</v>
      </c>
      <c r="AU15" s="175">
        <v>0</v>
      </c>
      <c r="AV15" s="175">
        <v>0</v>
      </c>
      <c r="AW15" s="185">
        <v>0</v>
      </c>
      <c r="AX15" s="195">
        <v>0</v>
      </c>
      <c r="AY15" s="175">
        <v>0</v>
      </c>
      <c r="AZ15" s="175">
        <v>0</v>
      </c>
      <c r="BA15" s="175">
        <v>0</v>
      </c>
      <c r="BB15" s="185">
        <v>0</v>
      </c>
      <c r="BC15" s="195">
        <v>0</v>
      </c>
      <c r="BD15" s="175">
        <v>0</v>
      </c>
      <c r="BE15" s="175">
        <v>0</v>
      </c>
      <c r="BF15" s="175">
        <v>0</v>
      </c>
      <c r="BG15" s="185">
        <v>0</v>
      </c>
      <c r="BH15" s="195">
        <v>0</v>
      </c>
      <c r="BI15" s="175">
        <v>0</v>
      </c>
      <c r="BJ15" s="175">
        <v>0</v>
      </c>
      <c r="BK15" s="175">
        <v>0</v>
      </c>
      <c r="BL15" s="185">
        <v>0</v>
      </c>
      <c r="BM15" s="195">
        <v>0</v>
      </c>
      <c r="BN15" s="175">
        <v>0</v>
      </c>
      <c r="BO15" s="175">
        <v>0</v>
      </c>
      <c r="BP15" s="175">
        <v>0</v>
      </c>
      <c r="BQ15" s="185">
        <v>0</v>
      </c>
      <c r="BR15" s="195">
        <v>113445</v>
      </c>
      <c r="BS15" s="415">
        <v>370</v>
      </c>
      <c r="BT15" s="175">
        <v>266</v>
      </c>
      <c r="BU15" s="175">
        <v>0</v>
      </c>
      <c r="BV15" s="195">
        <v>114081</v>
      </c>
      <c r="BW15" s="153"/>
      <c r="BX15" s="321">
        <v>28.756049606775559</v>
      </c>
      <c r="BZ15" s="422">
        <v>27197.848740000001</v>
      </c>
      <c r="CA15" s="422">
        <v>0</v>
      </c>
      <c r="CB15" s="422">
        <v>41.441460000000006</v>
      </c>
      <c r="CC15" s="425">
        <v>0</v>
      </c>
      <c r="CD15" s="425">
        <v>27239.290199999999</v>
      </c>
      <c r="CE15" s="319">
        <v>-0.15125999999872874</v>
      </c>
      <c r="CF15" s="319">
        <v>0</v>
      </c>
      <c r="CG15" s="319">
        <v>0.4414600000000064</v>
      </c>
      <c r="CH15" s="147">
        <v>0</v>
      </c>
      <c r="CI15" s="426">
        <v>0.29019999999945867</v>
      </c>
    </row>
    <row r="16" spans="1:87" ht="13.5" x14ac:dyDescent="0.25">
      <c r="A16" s="309">
        <v>10</v>
      </c>
      <c r="B16" s="329" t="s">
        <v>224</v>
      </c>
      <c r="D16" s="328"/>
      <c r="E16" s="195">
        <v>216849</v>
      </c>
      <c r="F16" s="415">
        <v>736</v>
      </c>
      <c r="G16" s="175">
        <v>775</v>
      </c>
      <c r="H16" s="175">
        <v>35808830</v>
      </c>
      <c r="I16" s="185">
        <v>36027190</v>
      </c>
      <c r="J16" s="195">
        <v>16534</v>
      </c>
      <c r="K16" s="175">
        <v>18</v>
      </c>
      <c r="L16" s="175">
        <v>0</v>
      </c>
      <c r="M16" s="175">
        <v>17000000</v>
      </c>
      <c r="N16" s="185">
        <v>17016552</v>
      </c>
      <c r="O16" s="175">
        <v>16706</v>
      </c>
      <c r="P16" s="175">
        <v>72</v>
      </c>
      <c r="Q16" s="175">
        <v>141</v>
      </c>
      <c r="R16" s="175">
        <v>0</v>
      </c>
      <c r="S16" s="185">
        <v>16919</v>
      </c>
      <c r="T16" s="195">
        <v>16334</v>
      </c>
      <c r="U16" s="175">
        <v>84</v>
      </c>
      <c r="V16" s="175">
        <v>-98</v>
      </c>
      <c r="W16" s="175">
        <v>3000000</v>
      </c>
      <c r="X16" s="185">
        <v>3016320</v>
      </c>
      <c r="Y16" s="195">
        <v>14158</v>
      </c>
      <c r="Z16" s="175">
        <v>167</v>
      </c>
      <c r="AA16" s="175">
        <v>0</v>
      </c>
      <c r="AB16" s="175">
        <v>15770809</v>
      </c>
      <c r="AC16" s="185">
        <v>15785134</v>
      </c>
      <c r="AD16" s="195">
        <v>0</v>
      </c>
      <c r="AE16" s="175">
        <v>0</v>
      </c>
      <c r="AF16" s="175">
        <v>0</v>
      </c>
      <c r="AG16" s="175">
        <v>0</v>
      </c>
      <c r="AH16" s="185">
        <v>0</v>
      </c>
      <c r="AI16" s="195">
        <v>0</v>
      </c>
      <c r="AJ16" s="175">
        <v>0</v>
      </c>
      <c r="AK16" s="175">
        <v>0</v>
      </c>
      <c r="AL16" s="175">
        <v>0</v>
      </c>
      <c r="AM16" s="185">
        <v>0</v>
      </c>
      <c r="AN16" s="195">
        <v>0</v>
      </c>
      <c r="AO16" s="175">
        <v>0</v>
      </c>
      <c r="AP16" s="175">
        <v>0</v>
      </c>
      <c r="AQ16" s="175">
        <v>0</v>
      </c>
      <c r="AR16" s="185">
        <v>0</v>
      </c>
      <c r="AS16" s="195">
        <v>0</v>
      </c>
      <c r="AT16" s="175">
        <v>0</v>
      </c>
      <c r="AU16" s="175">
        <v>0</v>
      </c>
      <c r="AV16" s="175">
        <v>0</v>
      </c>
      <c r="AW16" s="185">
        <v>0</v>
      </c>
      <c r="AX16" s="195">
        <v>0</v>
      </c>
      <c r="AY16" s="175">
        <v>0</v>
      </c>
      <c r="AZ16" s="175">
        <v>0</v>
      </c>
      <c r="BA16" s="175">
        <v>0</v>
      </c>
      <c r="BB16" s="185">
        <v>0</v>
      </c>
      <c r="BC16" s="195">
        <v>0</v>
      </c>
      <c r="BD16" s="175">
        <v>0</v>
      </c>
      <c r="BE16" s="175">
        <v>0</v>
      </c>
      <c r="BF16" s="175">
        <v>0</v>
      </c>
      <c r="BG16" s="185">
        <v>0</v>
      </c>
      <c r="BH16" s="195">
        <v>0</v>
      </c>
      <c r="BI16" s="175">
        <v>0</v>
      </c>
      <c r="BJ16" s="175">
        <v>0</v>
      </c>
      <c r="BK16" s="175">
        <v>0</v>
      </c>
      <c r="BL16" s="185">
        <v>0</v>
      </c>
      <c r="BM16" s="195">
        <v>0</v>
      </c>
      <c r="BN16" s="175">
        <v>0</v>
      </c>
      <c r="BO16" s="175">
        <v>0</v>
      </c>
      <c r="BP16" s="175">
        <v>0</v>
      </c>
      <c r="BQ16" s="185">
        <v>0</v>
      </c>
      <c r="BR16" s="195">
        <v>63732</v>
      </c>
      <c r="BS16" s="415">
        <v>341</v>
      </c>
      <c r="BT16" s="175">
        <v>43</v>
      </c>
      <c r="BU16" s="175">
        <v>35770809</v>
      </c>
      <c r="BV16" s="195">
        <v>35834925</v>
      </c>
      <c r="BW16" s="153"/>
      <c r="BX16" s="321">
        <v>99.466333621911673</v>
      </c>
      <c r="BZ16" s="422">
        <v>16533.555319999999</v>
      </c>
      <c r="CA16" s="422">
        <v>18.1632</v>
      </c>
      <c r="CB16" s="422">
        <v>0</v>
      </c>
      <c r="CC16" s="425">
        <v>17000000</v>
      </c>
      <c r="CD16" s="425">
        <v>17016551.718520001</v>
      </c>
      <c r="CE16" s="319">
        <v>-0.44468000000051688</v>
      </c>
      <c r="CF16" s="319">
        <v>0.16319999999999979</v>
      </c>
      <c r="CG16" s="319">
        <v>0</v>
      </c>
      <c r="CH16" s="147">
        <v>0</v>
      </c>
      <c r="CI16" s="426">
        <v>-0.28147999942302704</v>
      </c>
    </row>
    <row r="17" spans="1:87" ht="13.5" x14ac:dyDescent="0.25">
      <c r="A17" s="309">
        <v>11</v>
      </c>
      <c r="B17" s="310" t="s">
        <v>225</v>
      </c>
      <c r="D17" s="320"/>
      <c r="E17" s="195">
        <v>406918</v>
      </c>
      <c r="F17" s="415">
        <v>46760</v>
      </c>
      <c r="G17" s="175">
        <v>3160</v>
      </c>
      <c r="H17" s="175">
        <v>439</v>
      </c>
      <c r="I17" s="185">
        <v>457277</v>
      </c>
      <c r="J17" s="195">
        <v>24867</v>
      </c>
      <c r="K17" s="175">
        <v>5744</v>
      </c>
      <c r="L17" s="175">
        <v>0</v>
      </c>
      <c r="M17" s="175">
        <v>0</v>
      </c>
      <c r="N17" s="185">
        <v>30611</v>
      </c>
      <c r="O17" s="175">
        <v>39036</v>
      </c>
      <c r="P17" s="175">
        <v>3857</v>
      </c>
      <c r="Q17" s="175">
        <v>490</v>
      </c>
      <c r="R17" s="175">
        <v>0</v>
      </c>
      <c r="S17" s="185">
        <v>43383</v>
      </c>
      <c r="T17" s="195">
        <v>26246</v>
      </c>
      <c r="U17" s="175">
        <v>5420</v>
      </c>
      <c r="V17" s="175">
        <v>333</v>
      </c>
      <c r="W17" s="175">
        <v>0</v>
      </c>
      <c r="X17" s="185">
        <v>31999</v>
      </c>
      <c r="Y17" s="195">
        <v>41477</v>
      </c>
      <c r="Z17" s="175">
        <v>3764</v>
      </c>
      <c r="AA17" s="175">
        <v>82</v>
      </c>
      <c r="AB17" s="322">
        <v>0</v>
      </c>
      <c r="AC17" s="185">
        <v>45323</v>
      </c>
      <c r="AD17" s="195">
        <v>0</v>
      </c>
      <c r="AE17" s="175">
        <v>0</v>
      </c>
      <c r="AF17" s="175">
        <v>0</v>
      </c>
      <c r="AG17" s="175">
        <v>0</v>
      </c>
      <c r="AH17" s="185">
        <v>0</v>
      </c>
      <c r="AI17" s="195">
        <v>0</v>
      </c>
      <c r="AJ17" s="175">
        <v>0</v>
      </c>
      <c r="AK17" s="175">
        <v>0</v>
      </c>
      <c r="AL17" s="175">
        <v>0</v>
      </c>
      <c r="AM17" s="185">
        <v>0</v>
      </c>
      <c r="AN17" s="195">
        <v>0</v>
      </c>
      <c r="AO17" s="175">
        <v>0</v>
      </c>
      <c r="AP17" s="175">
        <v>0</v>
      </c>
      <c r="AQ17" s="175">
        <v>0</v>
      </c>
      <c r="AR17" s="185">
        <v>0</v>
      </c>
      <c r="AS17" s="195">
        <v>0</v>
      </c>
      <c r="AT17" s="175">
        <v>0</v>
      </c>
      <c r="AU17" s="175">
        <v>0</v>
      </c>
      <c r="AV17" s="175">
        <v>0</v>
      </c>
      <c r="AW17" s="185">
        <v>0</v>
      </c>
      <c r="AX17" s="195">
        <v>0</v>
      </c>
      <c r="AY17" s="175">
        <v>0</v>
      </c>
      <c r="AZ17" s="175">
        <v>0</v>
      </c>
      <c r="BA17" s="175">
        <v>0</v>
      </c>
      <c r="BB17" s="185">
        <v>0</v>
      </c>
      <c r="BC17" s="195">
        <v>0</v>
      </c>
      <c r="BD17" s="175">
        <v>0</v>
      </c>
      <c r="BE17" s="175">
        <v>0</v>
      </c>
      <c r="BF17" s="175">
        <v>0</v>
      </c>
      <c r="BG17" s="185">
        <v>0</v>
      </c>
      <c r="BH17" s="195">
        <v>0</v>
      </c>
      <c r="BI17" s="175">
        <v>0</v>
      </c>
      <c r="BJ17" s="175">
        <v>0</v>
      </c>
      <c r="BK17" s="175">
        <v>0</v>
      </c>
      <c r="BL17" s="185">
        <v>0</v>
      </c>
      <c r="BM17" s="195">
        <v>0</v>
      </c>
      <c r="BN17" s="175">
        <v>0</v>
      </c>
      <c r="BO17" s="175">
        <v>0</v>
      </c>
      <c r="BP17" s="175">
        <v>0</v>
      </c>
      <c r="BQ17" s="185">
        <v>0</v>
      </c>
      <c r="BR17" s="195">
        <v>131626</v>
      </c>
      <c r="BS17" s="415">
        <v>18785</v>
      </c>
      <c r="BT17" s="175">
        <v>905</v>
      </c>
      <c r="BU17" s="175">
        <v>0</v>
      </c>
      <c r="BV17" s="195">
        <v>151316</v>
      </c>
      <c r="BW17" s="153"/>
      <c r="BX17" s="321">
        <v>33.090664958001383</v>
      </c>
      <c r="BZ17" s="422">
        <v>24867.085379999997</v>
      </c>
      <c r="CA17" s="422">
        <v>5744.13238</v>
      </c>
      <c r="CB17" s="422">
        <v>0</v>
      </c>
      <c r="CC17" s="425">
        <v>0</v>
      </c>
      <c r="CD17" s="425">
        <v>30611.21776</v>
      </c>
      <c r="CE17" s="319">
        <v>8.5379999996803235E-2</v>
      </c>
      <c r="CF17" s="319">
        <v>0.13238000000001193</v>
      </c>
      <c r="CG17" s="319">
        <v>0</v>
      </c>
      <c r="CH17" s="147">
        <v>0</v>
      </c>
      <c r="CI17" s="426">
        <v>0.21775999999954365</v>
      </c>
    </row>
    <row r="18" spans="1:87" ht="13.5" x14ac:dyDescent="0.25">
      <c r="A18" s="309">
        <v>12</v>
      </c>
      <c r="B18" s="24" t="s">
        <v>226</v>
      </c>
      <c r="D18" s="311"/>
      <c r="E18" s="195">
        <v>260444</v>
      </c>
      <c r="F18" s="415">
        <v>1932</v>
      </c>
      <c r="G18" s="175">
        <v>3345</v>
      </c>
      <c r="H18" s="175">
        <v>0</v>
      </c>
      <c r="I18" s="185">
        <v>265721</v>
      </c>
      <c r="J18" s="195">
        <v>16472</v>
      </c>
      <c r="K18" s="175">
        <v>0</v>
      </c>
      <c r="L18" s="175">
        <v>32</v>
      </c>
      <c r="M18" s="175">
        <v>0</v>
      </c>
      <c r="N18" s="185">
        <v>16504</v>
      </c>
      <c r="O18" s="175">
        <v>20953</v>
      </c>
      <c r="P18" s="175">
        <v>0</v>
      </c>
      <c r="Q18" s="175">
        <v>17</v>
      </c>
      <c r="R18" s="175">
        <v>0</v>
      </c>
      <c r="S18" s="185">
        <v>20970</v>
      </c>
      <c r="T18" s="195">
        <v>20723</v>
      </c>
      <c r="U18" s="175">
        <v>117</v>
      </c>
      <c r="V18" s="175">
        <v>146</v>
      </c>
      <c r="W18" s="175">
        <v>0</v>
      </c>
      <c r="X18" s="185">
        <v>20986</v>
      </c>
      <c r="Y18" s="195">
        <v>19174</v>
      </c>
      <c r="Z18" s="175">
        <v>0</v>
      </c>
      <c r="AA18" s="175">
        <v>14</v>
      </c>
      <c r="AB18" s="322">
        <v>0</v>
      </c>
      <c r="AC18" s="185">
        <v>19188</v>
      </c>
      <c r="AD18" s="195">
        <v>0</v>
      </c>
      <c r="AE18" s="175">
        <v>0</v>
      </c>
      <c r="AF18" s="175">
        <v>0</v>
      </c>
      <c r="AG18" s="175">
        <v>0</v>
      </c>
      <c r="AH18" s="185">
        <v>0</v>
      </c>
      <c r="AI18" s="195">
        <v>0</v>
      </c>
      <c r="AJ18" s="175">
        <v>0</v>
      </c>
      <c r="AK18" s="175">
        <v>0</v>
      </c>
      <c r="AL18" s="175">
        <v>0</v>
      </c>
      <c r="AM18" s="185">
        <v>0</v>
      </c>
      <c r="AN18" s="195">
        <v>0</v>
      </c>
      <c r="AO18" s="175">
        <v>0</v>
      </c>
      <c r="AP18" s="175">
        <v>0</v>
      </c>
      <c r="AQ18" s="175">
        <v>0</v>
      </c>
      <c r="AR18" s="185">
        <v>0</v>
      </c>
      <c r="AS18" s="195">
        <v>0</v>
      </c>
      <c r="AT18" s="175">
        <v>0</v>
      </c>
      <c r="AU18" s="175">
        <v>0</v>
      </c>
      <c r="AV18" s="175">
        <v>0</v>
      </c>
      <c r="AW18" s="185">
        <v>0</v>
      </c>
      <c r="AX18" s="195">
        <v>0</v>
      </c>
      <c r="AY18" s="175">
        <v>0</v>
      </c>
      <c r="AZ18" s="175">
        <v>0</v>
      </c>
      <c r="BA18" s="175">
        <v>0</v>
      </c>
      <c r="BB18" s="185">
        <v>0</v>
      </c>
      <c r="BC18" s="195">
        <v>0</v>
      </c>
      <c r="BD18" s="175">
        <v>0</v>
      </c>
      <c r="BE18" s="175">
        <v>0</v>
      </c>
      <c r="BF18" s="175">
        <v>0</v>
      </c>
      <c r="BG18" s="185">
        <v>0</v>
      </c>
      <c r="BH18" s="195">
        <v>0</v>
      </c>
      <c r="BI18" s="175">
        <v>0</v>
      </c>
      <c r="BJ18" s="175">
        <v>0</v>
      </c>
      <c r="BK18" s="175">
        <v>0</v>
      </c>
      <c r="BL18" s="185">
        <v>0</v>
      </c>
      <c r="BM18" s="195">
        <v>0</v>
      </c>
      <c r="BN18" s="175">
        <v>0</v>
      </c>
      <c r="BO18" s="175">
        <v>0</v>
      </c>
      <c r="BP18" s="175">
        <v>0</v>
      </c>
      <c r="BQ18" s="185">
        <v>0</v>
      </c>
      <c r="BR18" s="195">
        <v>77322</v>
      </c>
      <c r="BS18" s="415">
        <v>117</v>
      </c>
      <c r="BT18" s="175">
        <v>209</v>
      </c>
      <c r="BU18" s="175">
        <v>0</v>
      </c>
      <c r="BV18" s="195">
        <v>77648</v>
      </c>
      <c r="BW18" s="153"/>
      <c r="BX18" s="321">
        <v>29.221627195441833</v>
      </c>
      <c r="BZ18" s="422">
        <v>16501.015489999998</v>
      </c>
      <c r="CA18" s="422">
        <v>0</v>
      </c>
      <c r="CB18" s="422">
        <v>31.678699999999999</v>
      </c>
      <c r="CC18" s="425">
        <v>0</v>
      </c>
      <c r="CD18" s="425">
        <v>16532.694189999998</v>
      </c>
      <c r="CE18" s="319">
        <v>29.015489999997953</v>
      </c>
      <c r="CF18" s="319">
        <v>0</v>
      </c>
      <c r="CG18" s="319">
        <v>-0.32130000000000081</v>
      </c>
      <c r="CH18" s="147">
        <v>0</v>
      </c>
      <c r="CI18" s="426">
        <v>28.694189999998343</v>
      </c>
    </row>
    <row r="19" spans="1:87" ht="13.5" x14ac:dyDescent="0.25">
      <c r="A19" s="309">
        <v>13</v>
      </c>
      <c r="B19" s="24" t="s">
        <v>227</v>
      </c>
      <c r="D19" s="311"/>
      <c r="E19" s="195">
        <v>776973</v>
      </c>
      <c r="F19" s="415">
        <v>7299156</v>
      </c>
      <c r="G19" s="175">
        <v>5954</v>
      </c>
      <c r="H19" s="175">
        <v>134</v>
      </c>
      <c r="I19" s="185">
        <v>8082217</v>
      </c>
      <c r="J19" s="195">
        <v>48555</v>
      </c>
      <c r="K19" s="175">
        <v>1276370</v>
      </c>
      <c r="L19" s="175">
        <v>40</v>
      </c>
      <c r="M19" s="175">
        <v>0</v>
      </c>
      <c r="N19" s="185">
        <v>1324965</v>
      </c>
      <c r="O19" s="175">
        <v>54940</v>
      </c>
      <c r="P19" s="175">
        <v>135869</v>
      </c>
      <c r="Q19" s="175">
        <v>280</v>
      </c>
      <c r="R19" s="175">
        <v>0</v>
      </c>
      <c r="S19" s="185">
        <v>191089</v>
      </c>
      <c r="T19" s="195">
        <v>52284</v>
      </c>
      <c r="U19" s="175">
        <v>31075</v>
      </c>
      <c r="V19" s="175">
        <v>342</v>
      </c>
      <c r="W19" s="175">
        <v>0</v>
      </c>
      <c r="X19" s="185">
        <v>83701</v>
      </c>
      <c r="Y19" s="195">
        <v>50931</v>
      </c>
      <c r="Z19" s="175">
        <v>1071907</v>
      </c>
      <c r="AA19" s="175">
        <v>1388</v>
      </c>
      <c r="AB19" s="322">
        <v>0</v>
      </c>
      <c r="AC19" s="185">
        <v>1124226</v>
      </c>
      <c r="AD19" s="195">
        <v>0</v>
      </c>
      <c r="AE19" s="175">
        <v>0</v>
      </c>
      <c r="AF19" s="175">
        <v>0</v>
      </c>
      <c r="AG19" s="175">
        <v>0</v>
      </c>
      <c r="AH19" s="185">
        <v>0</v>
      </c>
      <c r="AI19" s="195">
        <v>0</v>
      </c>
      <c r="AJ19" s="175">
        <v>0</v>
      </c>
      <c r="AK19" s="175">
        <v>0</v>
      </c>
      <c r="AL19" s="175">
        <v>0</v>
      </c>
      <c r="AM19" s="185">
        <v>0</v>
      </c>
      <c r="AN19" s="195">
        <v>0</v>
      </c>
      <c r="AO19" s="175">
        <v>0</v>
      </c>
      <c r="AP19" s="175">
        <v>0</v>
      </c>
      <c r="AQ19" s="175">
        <v>0</v>
      </c>
      <c r="AR19" s="185">
        <v>0</v>
      </c>
      <c r="AS19" s="195">
        <v>0</v>
      </c>
      <c r="AT19" s="175">
        <v>0</v>
      </c>
      <c r="AU19" s="175">
        <v>0</v>
      </c>
      <c r="AV19" s="175">
        <v>0</v>
      </c>
      <c r="AW19" s="185">
        <v>0</v>
      </c>
      <c r="AX19" s="195">
        <v>0</v>
      </c>
      <c r="AY19" s="175">
        <v>0</v>
      </c>
      <c r="AZ19" s="175">
        <v>0</v>
      </c>
      <c r="BA19" s="175">
        <v>0</v>
      </c>
      <c r="BB19" s="185">
        <v>0</v>
      </c>
      <c r="BC19" s="195">
        <v>0</v>
      </c>
      <c r="BD19" s="175">
        <v>0</v>
      </c>
      <c r="BE19" s="175">
        <v>0</v>
      </c>
      <c r="BF19" s="175">
        <v>0</v>
      </c>
      <c r="BG19" s="185">
        <v>0</v>
      </c>
      <c r="BH19" s="195">
        <v>0</v>
      </c>
      <c r="BI19" s="175">
        <v>0</v>
      </c>
      <c r="BJ19" s="175">
        <v>0</v>
      </c>
      <c r="BK19" s="175">
        <v>0</v>
      </c>
      <c r="BL19" s="185">
        <v>0</v>
      </c>
      <c r="BM19" s="195">
        <v>0</v>
      </c>
      <c r="BN19" s="175">
        <v>0</v>
      </c>
      <c r="BO19" s="175">
        <v>0</v>
      </c>
      <c r="BP19" s="175">
        <v>0</v>
      </c>
      <c r="BQ19" s="185">
        <v>0</v>
      </c>
      <c r="BR19" s="195">
        <v>206710</v>
      </c>
      <c r="BS19" s="415">
        <v>2515221</v>
      </c>
      <c r="BT19" s="175">
        <v>2050</v>
      </c>
      <c r="BU19" s="175">
        <v>0</v>
      </c>
      <c r="BV19" s="195">
        <v>2723981</v>
      </c>
      <c r="BW19" s="153"/>
      <c r="BX19" s="321">
        <v>33.703388562816365</v>
      </c>
      <c r="BZ19" s="422">
        <v>48554.969459999993</v>
      </c>
      <c r="CA19" s="422">
        <v>1276370.4848699998</v>
      </c>
      <c r="CB19" s="422">
        <v>39.552340000000001</v>
      </c>
      <c r="CC19" s="425">
        <v>0</v>
      </c>
      <c r="CD19" s="425">
        <v>1324965.00667</v>
      </c>
      <c r="CE19" s="319">
        <v>-3.0540000007022172E-2</v>
      </c>
      <c r="CF19" s="319">
        <v>0.48486999981105328</v>
      </c>
      <c r="CG19" s="319">
        <v>-0.44765999999999906</v>
      </c>
      <c r="CH19" s="147">
        <v>0</v>
      </c>
      <c r="CI19" s="426">
        <v>6.6700000315904617E-3</v>
      </c>
    </row>
    <row r="20" spans="1:87" ht="13.5" x14ac:dyDescent="0.25">
      <c r="A20" s="309">
        <v>14</v>
      </c>
      <c r="B20" s="310" t="s">
        <v>228</v>
      </c>
      <c r="D20" s="320"/>
      <c r="E20" s="195">
        <v>4139473</v>
      </c>
      <c r="F20" s="415">
        <v>7541</v>
      </c>
      <c r="G20" s="175">
        <v>501143</v>
      </c>
      <c r="H20" s="175">
        <v>1381</v>
      </c>
      <c r="I20" s="185">
        <v>4649538</v>
      </c>
      <c r="J20" s="195">
        <v>132732</v>
      </c>
      <c r="K20" s="175">
        <v>1732</v>
      </c>
      <c r="L20" s="175">
        <v>22595</v>
      </c>
      <c r="M20" s="175">
        <v>0</v>
      </c>
      <c r="N20" s="185">
        <v>157059</v>
      </c>
      <c r="O20" s="175">
        <v>158476</v>
      </c>
      <c r="P20" s="175">
        <v>184</v>
      </c>
      <c r="Q20" s="175">
        <v>43478</v>
      </c>
      <c r="R20" s="175">
        <v>0</v>
      </c>
      <c r="S20" s="185">
        <v>202138</v>
      </c>
      <c r="T20" s="195">
        <v>150278</v>
      </c>
      <c r="U20" s="175">
        <v>1002</v>
      </c>
      <c r="V20" s="175">
        <v>22880</v>
      </c>
      <c r="W20" s="175">
        <v>0</v>
      </c>
      <c r="X20" s="185">
        <v>174160</v>
      </c>
      <c r="Y20" s="195">
        <v>278974</v>
      </c>
      <c r="Z20" s="175">
        <v>408</v>
      </c>
      <c r="AA20" s="175">
        <v>22592</v>
      </c>
      <c r="AB20" s="322">
        <v>0</v>
      </c>
      <c r="AC20" s="185">
        <v>301974</v>
      </c>
      <c r="AD20" s="195">
        <v>0</v>
      </c>
      <c r="AE20" s="175">
        <v>0</v>
      </c>
      <c r="AF20" s="175">
        <v>0</v>
      </c>
      <c r="AG20" s="175">
        <v>0</v>
      </c>
      <c r="AH20" s="185">
        <v>0</v>
      </c>
      <c r="AI20" s="195">
        <v>0</v>
      </c>
      <c r="AJ20" s="175">
        <v>0</v>
      </c>
      <c r="AK20" s="175">
        <v>0</v>
      </c>
      <c r="AL20" s="175">
        <v>0</v>
      </c>
      <c r="AM20" s="185">
        <v>0</v>
      </c>
      <c r="AN20" s="195">
        <v>0</v>
      </c>
      <c r="AO20" s="175">
        <v>0</v>
      </c>
      <c r="AP20" s="175">
        <v>0</v>
      </c>
      <c r="AQ20" s="175">
        <v>0</v>
      </c>
      <c r="AR20" s="185">
        <v>0</v>
      </c>
      <c r="AS20" s="195">
        <v>0</v>
      </c>
      <c r="AT20" s="175">
        <v>0</v>
      </c>
      <c r="AU20" s="175">
        <v>0</v>
      </c>
      <c r="AV20" s="175">
        <v>0</v>
      </c>
      <c r="AW20" s="185">
        <v>0</v>
      </c>
      <c r="AX20" s="195">
        <v>0</v>
      </c>
      <c r="AY20" s="175">
        <v>0</v>
      </c>
      <c r="AZ20" s="175">
        <v>0</v>
      </c>
      <c r="BA20" s="175">
        <v>0</v>
      </c>
      <c r="BB20" s="185">
        <v>0</v>
      </c>
      <c r="BC20" s="195">
        <v>0</v>
      </c>
      <c r="BD20" s="175">
        <v>0</v>
      </c>
      <c r="BE20" s="175">
        <v>0</v>
      </c>
      <c r="BF20" s="175">
        <v>0</v>
      </c>
      <c r="BG20" s="185">
        <v>0</v>
      </c>
      <c r="BH20" s="195">
        <v>0</v>
      </c>
      <c r="BI20" s="175">
        <v>0</v>
      </c>
      <c r="BJ20" s="175">
        <v>0</v>
      </c>
      <c r="BK20" s="175">
        <v>0</v>
      </c>
      <c r="BL20" s="185">
        <v>0</v>
      </c>
      <c r="BM20" s="195">
        <v>0</v>
      </c>
      <c r="BN20" s="175">
        <v>0</v>
      </c>
      <c r="BO20" s="175">
        <v>0</v>
      </c>
      <c r="BP20" s="175">
        <v>0</v>
      </c>
      <c r="BQ20" s="185">
        <v>0</v>
      </c>
      <c r="BR20" s="195">
        <v>720460</v>
      </c>
      <c r="BS20" s="415">
        <v>3326</v>
      </c>
      <c r="BT20" s="175">
        <v>111545</v>
      </c>
      <c r="BU20" s="175">
        <v>0</v>
      </c>
      <c r="BV20" s="195">
        <v>835331</v>
      </c>
      <c r="BW20" s="153"/>
      <c r="BX20" s="321">
        <v>17.965892525235841</v>
      </c>
      <c r="BZ20" s="422">
        <v>132732.06374999988</v>
      </c>
      <c r="CA20" s="422">
        <v>1731.9571300000002</v>
      </c>
      <c r="CB20" s="422">
        <v>22594.563580000002</v>
      </c>
      <c r="CC20" s="425">
        <v>0</v>
      </c>
      <c r="CD20" s="425">
        <v>157058.58445999993</v>
      </c>
      <c r="CE20" s="319">
        <v>6.3749999884748831E-2</v>
      </c>
      <c r="CF20" s="319">
        <v>-4.2869999999766151E-2</v>
      </c>
      <c r="CG20" s="319">
        <v>-0.43641999999817926</v>
      </c>
      <c r="CH20" s="147">
        <v>0</v>
      </c>
      <c r="CI20" s="426">
        <v>-0.41554000007454306</v>
      </c>
    </row>
    <row r="21" spans="1:87" ht="13.5" x14ac:dyDescent="0.25">
      <c r="A21" s="309">
        <v>15</v>
      </c>
      <c r="B21" s="310" t="s">
        <v>229</v>
      </c>
      <c r="D21" s="320"/>
      <c r="E21" s="195">
        <v>102921</v>
      </c>
      <c r="F21" s="415">
        <v>46205</v>
      </c>
      <c r="G21" s="175">
        <v>1938</v>
      </c>
      <c r="H21" s="175">
        <v>172</v>
      </c>
      <c r="I21" s="185">
        <v>151236</v>
      </c>
      <c r="J21" s="195">
        <v>7038</v>
      </c>
      <c r="K21" s="175">
        <v>0</v>
      </c>
      <c r="L21" s="175">
        <v>74</v>
      </c>
      <c r="M21" s="175">
        <v>0</v>
      </c>
      <c r="N21" s="185">
        <v>7112</v>
      </c>
      <c r="O21" s="175">
        <v>6933</v>
      </c>
      <c r="P21" s="175">
        <v>11518</v>
      </c>
      <c r="Q21" s="175">
        <v>87</v>
      </c>
      <c r="R21" s="175">
        <v>0</v>
      </c>
      <c r="S21" s="185">
        <v>18538</v>
      </c>
      <c r="T21" s="195">
        <v>7848</v>
      </c>
      <c r="U21" s="175">
        <v>0</v>
      </c>
      <c r="V21" s="175">
        <v>87</v>
      </c>
      <c r="W21" s="175">
        <v>0</v>
      </c>
      <c r="X21" s="185">
        <v>7935</v>
      </c>
      <c r="Y21" s="195">
        <v>7129</v>
      </c>
      <c r="Z21" s="175">
        <v>11498</v>
      </c>
      <c r="AA21" s="175">
        <v>87</v>
      </c>
      <c r="AB21" s="322">
        <v>0</v>
      </c>
      <c r="AC21" s="185">
        <v>18714</v>
      </c>
      <c r="AD21" s="195">
        <v>0</v>
      </c>
      <c r="AE21" s="175">
        <v>0</v>
      </c>
      <c r="AF21" s="175">
        <v>0</v>
      </c>
      <c r="AG21" s="175">
        <v>0</v>
      </c>
      <c r="AH21" s="185">
        <v>0</v>
      </c>
      <c r="AI21" s="195">
        <v>0</v>
      </c>
      <c r="AJ21" s="175">
        <v>0</v>
      </c>
      <c r="AK21" s="175">
        <v>0</v>
      </c>
      <c r="AL21" s="175">
        <v>0</v>
      </c>
      <c r="AM21" s="185">
        <v>0</v>
      </c>
      <c r="AN21" s="195">
        <v>0</v>
      </c>
      <c r="AO21" s="175">
        <v>0</v>
      </c>
      <c r="AP21" s="175">
        <v>0</v>
      </c>
      <c r="AQ21" s="175">
        <v>0</v>
      </c>
      <c r="AR21" s="185">
        <v>0</v>
      </c>
      <c r="AS21" s="195">
        <v>0</v>
      </c>
      <c r="AT21" s="175">
        <v>0</v>
      </c>
      <c r="AU21" s="175">
        <v>0</v>
      </c>
      <c r="AV21" s="175">
        <v>0</v>
      </c>
      <c r="AW21" s="185">
        <v>0</v>
      </c>
      <c r="AX21" s="195">
        <v>0</v>
      </c>
      <c r="AY21" s="175">
        <v>0</v>
      </c>
      <c r="AZ21" s="175">
        <v>0</v>
      </c>
      <c r="BA21" s="175">
        <v>0</v>
      </c>
      <c r="BB21" s="185">
        <v>0</v>
      </c>
      <c r="BC21" s="195">
        <v>0</v>
      </c>
      <c r="BD21" s="175">
        <v>0</v>
      </c>
      <c r="BE21" s="175">
        <v>0</v>
      </c>
      <c r="BF21" s="175">
        <v>0</v>
      </c>
      <c r="BG21" s="185">
        <v>0</v>
      </c>
      <c r="BH21" s="195">
        <v>0</v>
      </c>
      <c r="BI21" s="175">
        <v>0</v>
      </c>
      <c r="BJ21" s="175">
        <v>0</v>
      </c>
      <c r="BK21" s="175">
        <v>0</v>
      </c>
      <c r="BL21" s="185">
        <v>0</v>
      </c>
      <c r="BM21" s="195">
        <v>0</v>
      </c>
      <c r="BN21" s="175">
        <v>0</v>
      </c>
      <c r="BO21" s="175">
        <v>0</v>
      </c>
      <c r="BP21" s="175">
        <v>0</v>
      </c>
      <c r="BQ21" s="185">
        <v>0</v>
      </c>
      <c r="BR21" s="195">
        <v>28948</v>
      </c>
      <c r="BS21" s="415">
        <v>23016</v>
      </c>
      <c r="BT21" s="175">
        <v>335</v>
      </c>
      <c r="BU21" s="175">
        <v>0</v>
      </c>
      <c r="BV21" s="195">
        <v>52299</v>
      </c>
      <c r="BW21" s="153"/>
      <c r="BX21" s="321">
        <v>34.58105213044513</v>
      </c>
      <c r="BZ21" s="422">
        <v>7037.8290999999999</v>
      </c>
      <c r="CA21" s="422">
        <v>0</v>
      </c>
      <c r="CB21" s="422">
        <v>74.101349999999996</v>
      </c>
      <c r="CC21" s="425">
        <v>0</v>
      </c>
      <c r="CD21" s="425">
        <v>7111.9304499999989</v>
      </c>
      <c r="CE21" s="319">
        <v>-0.17090000000007421</v>
      </c>
      <c r="CF21" s="319">
        <v>0</v>
      </c>
      <c r="CG21" s="319">
        <v>0.1013499999999965</v>
      </c>
      <c r="CH21" s="147">
        <v>0</v>
      </c>
      <c r="CI21" s="426">
        <v>-6.9550000001072476E-2</v>
      </c>
    </row>
    <row r="22" spans="1:87" ht="13.5" x14ac:dyDescent="0.25">
      <c r="A22" s="309">
        <v>16</v>
      </c>
      <c r="B22" s="310" t="s">
        <v>230</v>
      </c>
      <c r="D22" s="311"/>
      <c r="E22" s="195">
        <v>2728966</v>
      </c>
      <c r="F22" s="415">
        <v>22326674</v>
      </c>
      <c r="G22" s="175">
        <v>2097288</v>
      </c>
      <c r="H22" s="175">
        <v>5298</v>
      </c>
      <c r="I22" s="185">
        <v>27158226</v>
      </c>
      <c r="J22" s="195">
        <v>126999</v>
      </c>
      <c r="K22" s="175">
        <v>4656071</v>
      </c>
      <c r="L22" s="175">
        <v>60232</v>
      </c>
      <c r="M22" s="175">
        <v>15</v>
      </c>
      <c r="N22" s="185">
        <v>4843317</v>
      </c>
      <c r="O22" s="175">
        <v>100815</v>
      </c>
      <c r="P22" s="175">
        <v>2435661</v>
      </c>
      <c r="Q22" s="175">
        <v>36456</v>
      </c>
      <c r="R22" s="175">
        <v>5</v>
      </c>
      <c r="S22" s="185">
        <v>2572937</v>
      </c>
      <c r="T22" s="195">
        <v>89399</v>
      </c>
      <c r="U22" s="175">
        <v>667782</v>
      </c>
      <c r="V22" s="175">
        <v>12874</v>
      </c>
      <c r="W22" s="175">
        <v>9</v>
      </c>
      <c r="X22" s="185">
        <v>770064</v>
      </c>
      <c r="Y22" s="195">
        <v>88495</v>
      </c>
      <c r="Z22" s="175">
        <v>1505868</v>
      </c>
      <c r="AA22" s="175">
        <v>138250</v>
      </c>
      <c r="AB22" s="175">
        <v>115</v>
      </c>
      <c r="AC22" s="185">
        <v>1732728</v>
      </c>
      <c r="AD22" s="195">
        <v>0</v>
      </c>
      <c r="AE22" s="175">
        <v>0</v>
      </c>
      <c r="AF22" s="175">
        <v>0</v>
      </c>
      <c r="AG22" s="175">
        <v>0</v>
      </c>
      <c r="AH22" s="185">
        <v>0</v>
      </c>
      <c r="AI22" s="195">
        <v>0</v>
      </c>
      <c r="AJ22" s="175">
        <v>0</v>
      </c>
      <c r="AK22" s="175">
        <v>0</v>
      </c>
      <c r="AL22" s="175">
        <v>0</v>
      </c>
      <c r="AM22" s="185">
        <v>0</v>
      </c>
      <c r="AN22" s="195">
        <v>0</v>
      </c>
      <c r="AO22" s="175">
        <v>0</v>
      </c>
      <c r="AP22" s="175">
        <v>0</v>
      </c>
      <c r="AQ22" s="175">
        <v>0</v>
      </c>
      <c r="AR22" s="185">
        <v>0</v>
      </c>
      <c r="AS22" s="195">
        <v>0</v>
      </c>
      <c r="AT22" s="175">
        <v>0</v>
      </c>
      <c r="AU22" s="175">
        <v>0</v>
      </c>
      <c r="AV22" s="175">
        <v>0</v>
      </c>
      <c r="AW22" s="185">
        <v>0</v>
      </c>
      <c r="AX22" s="195">
        <v>0</v>
      </c>
      <c r="AY22" s="175">
        <v>0</v>
      </c>
      <c r="AZ22" s="175">
        <v>0</v>
      </c>
      <c r="BA22" s="175">
        <v>0</v>
      </c>
      <c r="BB22" s="185">
        <v>0</v>
      </c>
      <c r="BC22" s="195">
        <v>0</v>
      </c>
      <c r="BD22" s="175">
        <v>0</v>
      </c>
      <c r="BE22" s="175">
        <v>0</v>
      </c>
      <c r="BF22" s="175">
        <v>0</v>
      </c>
      <c r="BG22" s="185">
        <v>0</v>
      </c>
      <c r="BH22" s="195">
        <v>0</v>
      </c>
      <c r="BI22" s="175">
        <v>0</v>
      </c>
      <c r="BJ22" s="175">
        <v>0</v>
      </c>
      <c r="BK22" s="175">
        <v>0</v>
      </c>
      <c r="BL22" s="185">
        <v>0</v>
      </c>
      <c r="BM22" s="195">
        <v>0</v>
      </c>
      <c r="BN22" s="175">
        <v>0</v>
      </c>
      <c r="BO22" s="175">
        <v>0</v>
      </c>
      <c r="BP22" s="175">
        <v>0</v>
      </c>
      <c r="BQ22" s="185">
        <v>0</v>
      </c>
      <c r="BR22" s="195">
        <v>405708</v>
      </c>
      <c r="BS22" s="415">
        <v>9265382</v>
      </c>
      <c r="BT22" s="175">
        <v>247812</v>
      </c>
      <c r="BU22" s="175">
        <v>144</v>
      </c>
      <c r="BV22" s="195">
        <v>9919046</v>
      </c>
      <c r="BW22" s="153"/>
      <c r="BX22" s="321">
        <v>36.523173494469042</v>
      </c>
      <c r="BZ22" s="422">
        <v>126998.65837</v>
      </c>
      <c r="CA22" s="422">
        <v>4656071.4892300004</v>
      </c>
      <c r="CB22" s="422">
        <v>60231.554009999898</v>
      </c>
      <c r="CC22" s="425">
        <v>15.26163</v>
      </c>
      <c r="CD22" s="425">
        <v>4843316.9632400004</v>
      </c>
      <c r="CE22" s="319">
        <v>-0.34162999999534804</v>
      </c>
      <c r="CF22" s="319">
        <v>0.48923000041395426</v>
      </c>
      <c r="CG22" s="319">
        <v>-0.44599000010202872</v>
      </c>
      <c r="CH22" s="147">
        <v>0.26163000000000025</v>
      </c>
      <c r="CI22" s="426">
        <v>-3.6759999580681324E-2</v>
      </c>
    </row>
    <row r="23" spans="1:87" ht="13.5" x14ac:dyDescent="0.25">
      <c r="A23" s="309">
        <v>17</v>
      </c>
      <c r="B23" s="310" t="s">
        <v>231</v>
      </c>
      <c r="D23" s="311"/>
      <c r="E23" s="195">
        <v>9757835</v>
      </c>
      <c r="F23" s="415">
        <v>87646538</v>
      </c>
      <c r="G23" s="175">
        <v>10003</v>
      </c>
      <c r="H23" s="175">
        <v>638</v>
      </c>
      <c r="I23" s="185">
        <v>97415014</v>
      </c>
      <c r="J23" s="195">
        <v>684975</v>
      </c>
      <c r="K23" s="175">
        <v>29642900</v>
      </c>
      <c r="L23" s="175">
        <v>98</v>
      </c>
      <c r="M23" s="175">
        <v>0</v>
      </c>
      <c r="N23" s="185">
        <v>30327973</v>
      </c>
      <c r="O23" s="175">
        <v>747360</v>
      </c>
      <c r="P23" s="175">
        <v>336308</v>
      </c>
      <c r="Q23" s="175">
        <v>432</v>
      </c>
      <c r="R23" s="175">
        <v>0</v>
      </c>
      <c r="S23" s="185">
        <v>1084100</v>
      </c>
      <c r="T23" s="195">
        <v>736970</v>
      </c>
      <c r="U23" s="175">
        <v>12115056</v>
      </c>
      <c r="V23" s="175">
        <v>367</v>
      </c>
      <c r="W23" s="175">
        <v>0</v>
      </c>
      <c r="X23" s="185">
        <v>12852393</v>
      </c>
      <c r="Y23" s="195">
        <v>708203</v>
      </c>
      <c r="Z23" s="175">
        <v>4564997</v>
      </c>
      <c r="AA23" s="175">
        <v>887</v>
      </c>
      <c r="AB23" s="175">
        <v>0</v>
      </c>
      <c r="AC23" s="185">
        <v>5274087</v>
      </c>
      <c r="AD23" s="195">
        <v>0</v>
      </c>
      <c r="AE23" s="175">
        <v>0</v>
      </c>
      <c r="AF23" s="175">
        <v>0</v>
      </c>
      <c r="AG23" s="175">
        <v>0</v>
      </c>
      <c r="AH23" s="185">
        <v>0</v>
      </c>
      <c r="AI23" s="195">
        <v>0</v>
      </c>
      <c r="AJ23" s="175">
        <v>0</v>
      </c>
      <c r="AK23" s="175">
        <v>0</v>
      </c>
      <c r="AL23" s="175">
        <v>0</v>
      </c>
      <c r="AM23" s="185">
        <v>0</v>
      </c>
      <c r="AN23" s="195">
        <v>0</v>
      </c>
      <c r="AO23" s="175">
        <v>0</v>
      </c>
      <c r="AP23" s="175">
        <v>0</v>
      </c>
      <c r="AQ23" s="175">
        <v>0</v>
      </c>
      <c r="AR23" s="185">
        <v>0</v>
      </c>
      <c r="AS23" s="195">
        <v>0</v>
      </c>
      <c r="AT23" s="175">
        <v>0</v>
      </c>
      <c r="AU23" s="175">
        <v>0</v>
      </c>
      <c r="AV23" s="175">
        <v>0</v>
      </c>
      <c r="AW23" s="185">
        <v>0</v>
      </c>
      <c r="AX23" s="195">
        <v>0</v>
      </c>
      <c r="AY23" s="175">
        <v>0</v>
      </c>
      <c r="AZ23" s="175">
        <v>0</v>
      </c>
      <c r="BA23" s="175">
        <v>0</v>
      </c>
      <c r="BB23" s="185">
        <v>0</v>
      </c>
      <c r="BC23" s="195">
        <v>0</v>
      </c>
      <c r="BD23" s="175">
        <v>0</v>
      </c>
      <c r="BE23" s="175">
        <v>0</v>
      </c>
      <c r="BF23" s="175">
        <v>0</v>
      </c>
      <c r="BG23" s="185">
        <v>0</v>
      </c>
      <c r="BH23" s="195">
        <v>0</v>
      </c>
      <c r="BI23" s="175">
        <v>0</v>
      </c>
      <c r="BJ23" s="175">
        <v>0</v>
      </c>
      <c r="BK23" s="175">
        <v>0</v>
      </c>
      <c r="BL23" s="185">
        <v>0</v>
      </c>
      <c r="BM23" s="195">
        <v>0</v>
      </c>
      <c r="BN23" s="175">
        <v>0</v>
      </c>
      <c r="BO23" s="175">
        <v>0</v>
      </c>
      <c r="BP23" s="175">
        <v>0</v>
      </c>
      <c r="BQ23" s="185">
        <v>0</v>
      </c>
      <c r="BR23" s="195">
        <v>2877508</v>
      </c>
      <c r="BS23" s="415">
        <v>46659261</v>
      </c>
      <c r="BT23" s="175">
        <v>1784</v>
      </c>
      <c r="BU23" s="175">
        <v>0</v>
      </c>
      <c r="BV23" s="195">
        <v>49538553</v>
      </c>
      <c r="BW23" s="153"/>
      <c r="BX23" s="321">
        <v>50.853098476175354</v>
      </c>
      <c r="BZ23" s="422">
        <v>684975.46971000009</v>
      </c>
      <c r="CA23" s="422">
        <v>29642899.780370001</v>
      </c>
      <c r="CB23" s="422">
        <v>98.356909999999999</v>
      </c>
      <c r="CC23" s="425">
        <v>0</v>
      </c>
      <c r="CD23" s="425">
        <v>30327973.606990002</v>
      </c>
      <c r="CE23" s="319">
        <v>0.46971000009216368</v>
      </c>
      <c r="CF23" s="319">
        <v>-0.21962999925017357</v>
      </c>
      <c r="CG23" s="319">
        <v>0.35690999999999917</v>
      </c>
      <c r="CH23" s="147">
        <v>0</v>
      </c>
      <c r="CI23" s="426">
        <v>0.60699000209569931</v>
      </c>
    </row>
    <row r="24" spans="1:87" ht="13.5" x14ac:dyDescent="0.25">
      <c r="A24" s="309">
        <v>18</v>
      </c>
      <c r="B24" s="310" t="s">
        <v>232</v>
      </c>
      <c r="D24" s="328"/>
      <c r="E24" s="195">
        <v>9901107</v>
      </c>
      <c r="F24" s="415">
        <v>54491908</v>
      </c>
      <c r="G24" s="175">
        <v>635387</v>
      </c>
      <c r="H24" s="175">
        <v>8356</v>
      </c>
      <c r="I24" s="185">
        <v>65036758</v>
      </c>
      <c r="J24" s="195">
        <v>1515216</v>
      </c>
      <c r="K24" s="175">
        <v>5848359</v>
      </c>
      <c r="L24" s="175">
        <v>34811</v>
      </c>
      <c r="M24" s="175">
        <v>0</v>
      </c>
      <c r="N24" s="185">
        <v>7398386</v>
      </c>
      <c r="O24" s="175">
        <v>147507</v>
      </c>
      <c r="P24" s="175">
        <v>3415461</v>
      </c>
      <c r="Q24" s="175">
        <v>28189</v>
      </c>
      <c r="R24" s="175">
        <v>0</v>
      </c>
      <c r="S24" s="185">
        <v>3591157</v>
      </c>
      <c r="T24" s="195">
        <v>2775743</v>
      </c>
      <c r="U24" s="175">
        <v>4188386</v>
      </c>
      <c r="V24" s="175">
        <v>59296</v>
      </c>
      <c r="W24" s="175">
        <v>0</v>
      </c>
      <c r="X24" s="185">
        <v>7023425</v>
      </c>
      <c r="Y24" s="195">
        <v>176943</v>
      </c>
      <c r="Z24" s="175">
        <v>5839148</v>
      </c>
      <c r="AA24" s="175">
        <v>146321</v>
      </c>
      <c r="AB24" s="175">
        <v>0</v>
      </c>
      <c r="AC24" s="185">
        <v>6162412</v>
      </c>
      <c r="AD24" s="195">
        <v>0</v>
      </c>
      <c r="AE24" s="175">
        <v>0</v>
      </c>
      <c r="AF24" s="175">
        <v>0</v>
      </c>
      <c r="AG24" s="175">
        <v>0</v>
      </c>
      <c r="AH24" s="185">
        <v>0</v>
      </c>
      <c r="AI24" s="195">
        <v>0</v>
      </c>
      <c r="AJ24" s="175">
        <v>0</v>
      </c>
      <c r="AK24" s="175">
        <v>0</v>
      </c>
      <c r="AL24" s="175">
        <v>0</v>
      </c>
      <c r="AM24" s="185">
        <v>0</v>
      </c>
      <c r="AN24" s="195">
        <v>0</v>
      </c>
      <c r="AO24" s="175">
        <v>0</v>
      </c>
      <c r="AP24" s="175">
        <v>0</v>
      </c>
      <c r="AQ24" s="175">
        <v>0</v>
      </c>
      <c r="AR24" s="185">
        <v>0</v>
      </c>
      <c r="AS24" s="195">
        <v>0</v>
      </c>
      <c r="AT24" s="175">
        <v>0</v>
      </c>
      <c r="AU24" s="175">
        <v>0</v>
      </c>
      <c r="AV24" s="175">
        <v>0</v>
      </c>
      <c r="AW24" s="185">
        <v>0</v>
      </c>
      <c r="AX24" s="195">
        <v>0</v>
      </c>
      <c r="AY24" s="175">
        <v>0</v>
      </c>
      <c r="AZ24" s="175">
        <v>0</v>
      </c>
      <c r="BA24" s="175">
        <v>0</v>
      </c>
      <c r="BB24" s="185">
        <v>0</v>
      </c>
      <c r="BC24" s="195">
        <v>0</v>
      </c>
      <c r="BD24" s="175">
        <v>0</v>
      </c>
      <c r="BE24" s="175">
        <v>0</v>
      </c>
      <c r="BF24" s="175">
        <v>0</v>
      </c>
      <c r="BG24" s="185">
        <v>0</v>
      </c>
      <c r="BH24" s="195">
        <v>0</v>
      </c>
      <c r="BI24" s="175">
        <v>0</v>
      </c>
      <c r="BJ24" s="175">
        <v>0</v>
      </c>
      <c r="BK24" s="175">
        <v>0</v>
      </c>
      <c r="BL24" s="185">
        <v>0</v>
      </c>
      <c r="BM24" s="195">
        <v>0</v>
      </c>
      <c r="BN24" s="175">
        <v>0</v>
      </c>
      <c r="BO24" s="175">
        <v>0</v>
      </c>
      <c r="BP24" s="175">
        <v>0</v>
      </c>
      <c r="BQ24" s="185">
        <v>0</v>
      </c>
      <c r="BR24" s="195">
        <v>4615409</v>
      </c>
      <c r="BS24" s="415">
        <v>19291354</v>
      </c>
      <c r="BT24" s="175">
        <v>268617</v>
      </c>
      <c r="BU24" s="175">
        <v>0</v>
      </c>
      <c r="BV24" s="195">
        <v>24175380</v>
      </c>
      <c r="BW24" s="153"/>
      <c r="BX24" s="321">
        <v>37.171871328518556</v>
      </c>
      <c r="BZ24" s="422">
        <v>1515564.0930600001</v>
      </c>
      <c r="CA24" s="422">
        <v>5848359.4311800003</v>
      </c>
      <c r="CB24" s="422">
        <v>34811.36997</v>
      </c>
      <c r="CC24" s="425">
        <v>0</v>
      </c>
      <c r="CD24" s="425">
        <v>7398734.8942100005</v>
      </c>
      <c r="CE24" s="319">
        <v>348.0930600001011</v>
      </c>
      <c r="CF24" s="319">
        <v>0.43118000030517578</v>
      </c>
      <c r="CG24" s="319">
        <v>0.36996999999973923</v>
      </c>
      <c r="CH24" s="147">
        <v>0</v>
      </c>
      <c r="CI24" s="426">
        <v>348.89421000052243</v>
      </c>
    </row>
    <row r="25" spans="1:87" ht="13.5" x14ac:dyDescent="0.25">
      <c r="A25" s="324">
        <v>19</v>
      </c>
      <c r="B25" s="325" t="s">
        <v>233</v>
      </c>
      <c r="D25" s="330"/>
      <c r="E25" s="195">
        <v>878432</v>
      </c>
      <c r="F25" s="415">
        <v>232216667</v>
      </c>
      <c r="G25" s="175">
        <v>18565</v>
      </c>
      <c r="H25" s="175">
        <v>59</v>
      </c>
      <c r="I25" s="185">
        <v>233113723</v>
      </c>
      <c r="J25" s="195">
        <v>56835</v>
      </c>
      <c r="K25" s="175">
        <v>20190548</v>
      </c>
      <c r="L25" s="175">
        <v>756</v>
      </c>
      <c r="M25" s="175">
        <v>0</v>
      </c>
      <c r="N25" s="185">
        <v>20248139</v>
      </c>
      <c r="O25" s="175">
        <v>78986</v>
      </c>
      <c r="P25" s="175">
        <v>16911131</v>
      </c>
      <c r="Q25" s="175">
        <v>2479</v>
      </c>
      <c r="R25" s="175">
        <v>0</v>
      </c>
      <c r="S25" s="185">
        <v>16992596</v>
      </c>
      <c r="T25" s="195">
        <v>64138</v>
      </c>
      <c r="U25" s="175">
        <v>17238110</v>
      </c>
      <c r="V25" s="175">
        <v>63</v>
      </c>
      <c r="W25" s="175">
        <v>0</v>
      </c>
      <c r="X25" s="185">
        <v>17302311</v>
      </c>
      <c r="Y25" s="195">
        <v>56230</v>
      </c>
      <c r="Z25" s="175">
        <v>17243438</v>
      </c>
      <c r="AA25" s="175">
        <v>526</v>
      </c>
      <c r="AB25" s="175">
        <v>0</v>
      </c>
      <c r="AC25" s="185">
        <v>17300194</v>
      </c>
      <c r="AD25" s="195">
        <v>0</v>
      </c>
      <c r="AE25" s="175">
        <v>0</v>
      </c>
      <c r="AF25" s="175">
        <v>0</v>
      </c>
      <c r="AG25" s="175">
        <v>0</v>
      </c>
      <c r="AH25" s="185">
        <v>0</v>
      </c>
      <c r="AI25" s="195">
        <v>0</v>
      </c>
      <c r="AJ25" s="175">
        <v>0</v>
      </c>
      <c r="AK25" s="175">
        <v>0</v>
      </c>
      <c r="AL25" s="175">
        <v>0</v>
      </c>
      <c r="AM25" s="185">
        <v>0</v>
      </c>
      <c r="AN25" s="195">
        <v>0</v>
      </c>
      <c r="AO25" s="175">
        <v>0</v>
      </c>
      <c r="AP25" s="175">
        <v>0</v>
      </c>
      <c r="AQ25" s="175">
        <v>0</v>
      </c>
      <c r="AR25" s="185">
        <v>0</v>
      </c>
      <c r="AS25" s="195">
        <v>0</v>
      </c>
      <c r="AT25" s="175">
        <v>0</v>
      </c>
      <c r="AU25" s="175">
        <v>0</v>
      </c>
      <c r="AV25" s="175">
        <v>0</v>
      </c>
      <c r="AW25" s="185">
        <v>0</v>
      </c>
      <c r="AX25" s="195">
        <v>0</v>
      </c>
      <c r="AY25" s="175">
        <v>0</v>
      </c>
      <c r="AZ25" s="175">
        <v>0</v>
      </c>
      <c r="BA25" s="175">
        <v>0</v>
      </c>
      <c r="BB25" s="185">
        <v>0</v>
      </c>
      <c r="BC25" s="195">
        <v>0</v>
      </c>
      <c r="BD25" s="175">
        <v>0</v>
      </c>
      <c r="BE25" s="175">
        <v>0</v>
      </c>
      <c r="BF25" s="175">
        <v>0</v>
      </c>
      <c r="BG25" s="185">
        <v>0</v>
      </c>
      <c r="BH25" s="195">
        <v>0</v>
      </c>
      <c r="BI25" s="175">
        <v>0</v>
      </c>
      <c r="BJ25" s="175">
        <v>0</v>
      </c>
      <c r="BK25" s="175">
        <v>0</v>
      </c>
      <c r="BL25" s="185">
        <v>0</v>
      </c>
      <c r="BM25" s="195">
        <v>0</v>
      </c>
      <c r="BN25" s="175">
        <v>0</v>
      </c>
      <c r="BO25" s="175">
        <v>0</v>
      </c>
      <c r="BP25" s="175">
        <v>0</v>
      </c>
      <c r="BQ25" s="185">
        <v>0</v>
      </c>
      <c r="BR25" s="195">
        <v>256189</v>
      </c>
      <c r="BS25" s="415">
        <v>71583227</v>
      </c>
      <c r="BT25" s="175">
        <v>3824</v>
      </c>
      <c r="BU25" s="175">
        <v>0</v>
      </c>
      <c r="BV25" s="195">
        <v>71843240</v>
      </c>
      <c r="BW25" s="153"/>
      <c r="BX25" s="321">
        <v>30.818966414945891</v>
      </c>
      <c r="BZ25" s="422">
        <v>56818.1031</v>
      </c>
      <c r="CA25" s="422">
        <v>20216114.733369999</v>
      </c>
      <c r="CB25" s="422">
        <v>756.03154999999992</v>
      </c>
      <c r="CC25" s="425">
        <v>0</v>
      </c>
      <c r="CD25" s="425">
        <v>20273688.868020002</v>
      </c>
      <c r="CE25" s="319">
        <v>-16.896899999999732</v>
      </c>
      <c r="CF25" s="319">
        <v>25566.733369998634</v>
      </c>
      <c r="CG25" s="319">
        <v>3.1549999999924694E-2</v>
      </c>
      <c r="CH25" s="147">
        <v>0</v>
      </c>
      <c r="CI25" s="426">
        <v>25549.868020001799</v>
      </c>
    </row>
    <row r="26" spans="1:87" ht="13.5" x14ac:dyDescent="0.25">
      <c r="A26" s="324">
        <v>20</v>
      </c>
      <c r="B26" s="789" t="s">
        <v>234</v>
      </c>
      <c r="C26" s="789"/>
      <c r="D26" s="311"/>
      <c r="E26" s="195">
        <v>166529</v>
      </c>
      <c r="F26" s="415">
        <v>992635</v>
      </c>
      <c r="G26" s="175">
        <v>4548</v>
      </c>
      <c r="H26" s="175">
        <v>193</v>
      </c>
      <c r="I26" s="185">
        <v>1163905</v>
      </c>
      <c r="J26" s="195">
        <v>9319</v>
      </c>
      <c r="K26" s="175">
        <v>7616</v>
      </c>
      <c r="L26" s="175">
        <v>17</v>
      </c>
      <c r="M26" s="175">
        <v>0</v>
      </c>
      <c r="N26" s="185">
        <v>16952</v>
      </c>
      <c r="O26" s="175">
        <v>12808</v>
      </c>
      <c r="P26" s="175">
        <v>185616</v>
      </c>
      <c r="Q26" s="175">
        <v>17</v>
      </c>
      <c r="R26" s="175">
        <v>0</v>
      </c>
      <c r="S26" s="185">
        <v>198441</v>
      </c>
      <c r="T26" s="195">
        <v>12491</v>
      </c>
      <c r="U26" s="175">
        <v>7644</v>
      </c>
      <c r="V26" s="175">
        <v>621</v>
      </c>
      <c r="W26" s="175">
        <v>0</v>
      </c>
      <c r="X26" s="185">
        <v>20756</v>
      </c>
      <c r="Y26" s="195">
        <v>10093</v>
      </c>
      <c r="Z26" s="175">
        <v>7615</v>
      </c>
      <c r="AA26" s="175">
        <v>414</v>
      </c>
      <c r="AB26" s="175">
        <v>0</v>
      </c>
      <c r="AC26" s="185">
        <v>18122</v>
      </c>
      <c r="AD26" s="195">
        <v>0</v>
      </c>
      <c r="AE26" s="175">
        <v>0</v>
      </c>
      <c r="AF26" s="175">
        <v>0</v>
      </c>
      <c r="AG26" s="175">
        <v>0</v>
      </c>
      <c r="AH26" s="185">
        <v>0</v>
      </c>
      <c r="AI26" s="195">
        <v>0</v>
      </c>
      <c r="AJ26" s="175">
        <v>0</v>
      </c>
      <c r="AK26" s="175">
        <v>0</v>
      </c>
      <c r="AL26" s="175">
        <v>0</v>
      </c>
      <c r="AM26" s="185">
        <v>0</v>
      </c>
      <c r="AN26" s="195">
        <v>0</v>
      </c>
      <c r="AO26" s="175">
        <v>0</v>
      </c>
      <c r="AP26" s="175">
        <v>0</v>
      </c>
      <c r="AQ26" s="175">
        <v>0</v>
      </c>
      <c r="AR26" s="185">
        <v>0</v>
      </c>
      <c r="AS26" s="195">
        <v>0</v>
      </c>
      <c r="AT26" s="175">
        <v>0</v>
      </c>
      <c r="AU26" s="175">
        <v>0</v>
      </c>
      <c r="AV26" s="175">
        <v>0</v>
      </c>
      <c r="AW26" s="185">
        <v>0</v>
      </c>
      <c r="AX26" s="195">
        <v>0</v>
      </c>
      <c r="AY26" s="175">
        <v>0</v>
      </c>
      <c r="AZ26" s="175">
        <v>0</v>
      </c>
      <c r="BA26" s="175">
        <v>0</v>
      </c>
      <c r="BB26" s="185">
        <v>0</v>
      </c>
      <c r="BC26" s="195">
        <v>0</v>
      </c>
      <c r="BD26" s="175">
        <v>0</v>
      </c>
      <c r="BE26" s="175">
        <v>0</v>
      </c>
      <c r="BF26" s="175">
        <v>0</v>
      </c>
      <c r="BG26" s="185">
        <v>0</v>
      </c>
      <c r="BH26" s="195">
        <v>0</v>
      </c>
      <c r="BI26" s="175">
        <v>0</v>
      </c>
      <c r="BJ26" s="175">
        <v>0</v>
      </c>
      <c r="BK26" s="175">
        <v>0</v>
      </c>
      <c r="BL26" s="185">
        <v>0</v>
      </c>
      <c r="BM26" s="195">
        <v>0</v>
      </c>
      <c r="BN26" s="175">
        <v>0</v>
      </c>
      <c r="BO26" s="175">
        <v>0</v>
      </c>
      <c r="BP26" s="175">
        <v>0</v>
      </c>
      <c r="BQ26" s="185">
        <v>0</v>
      </c>
      <c r="BR26" s="195">
        <v>44711</v>
      </c>
      <c r="BS26" s="415">
        <v>208491</v>
      </c>
      <c r="BT26" s="175">
        <v>1069</v>
      </c>
      <c r="BU26" s="175">
        <v>0</v>
      </c>
      <c r="BV26" s="195">
        <v>254271</v>
      </c>
      <c r="BW26" s="153"/>
      <c r="BX26" s="321">
        <v>21.846370623031948</v>
      </c>
      <c r="BZ26" s="422">
        <v>0</v>
      </c>
      <c r="CA26" s="422">
        <v>0</v>
      </c>
      <c r="CB26" s="422">
        <v>0</v>
      </c>
      <c r="CC26" s="425">
        <v>0</v>
      </c>
      <c r="CD26" s="425">
        <v>0</v>
      </c>
      <c r="CE26" s="319">
        <v>-9319</v>
      </c>
      <c r="CF26" s="319">
        <v>-7616</v>
      </c>
      <c r="CG26" s="319">
        <v>-17</v>
      </c>
      <c r="CH26" s="147">
        <v>0</v>
      </c>
      <c r="CI26" s="426">
        <v>-16952</v>
      </c>
    </row>
    <row r="27" spans="1:87" ht="13.5" x14ac:dyDescent="0.25">
      <c r="A27" s="324">
        <v>21</v>
      </c>
      <c r="B27" s="331" t="s">
        <v>235</v>
      </c>
      <c r="C27" s="331"/>
      <c r="D27" s="311"/>
      <c r="E27" s="195">
        <v>137007</v>
      </c>
      <c r="F27" s="415">
        <v>409</v>
      </c>
      <c r="G27" s="175">
        <v>976</v>
      </c>
      <c r="H27" s="175">
        <v>15</v>
      </c>
      <c r="I27" s="185">
        <v>138407</v>
      </c>
      <c r="J27" s="195">
        <v>10311</v>
      </c>
      <c r="K27" s="175">
        <v>20</v>
      </c>
      <c r="L27" s="175">
        <v>14</v>
      </c>
      <c r="M27" s="175">
        <v>0</v>
      </c>
      <c r="N27" s="185">
        <v>10345</v>
      </c>
      <c r="O27" s="175">
        <v>9325</v>
      </c>
      <c r="P27" s="175">
        <v>12</v>
      </c>
      <c r="Q27" s="175">
        <v>32</v>
      </c>
      <c r="R27" s="175">
        <v>0</v>
      </c>
      <c r="S27" s="185">
        <v>9369</v>
      </c>
      <c r="T27" s="195">
        <v>9767</v>
      </c>
      <c r="U27" s="175">
        <v>0</v>
      </c>
      <c r="V27" s="175">
        <v>14</v>
      </c>
      <c r="W27" s="175">
        <v>0</v>
      </c>
      <c r="X27" s="185">
        <v>9781</v>
      </c>
      <c r="Y27" s="195">
        <v>10705</v>
      </c>
      <c r="Z27" s="175">
        <v>0</v>
      </c>
      <c r="AA27" s="175">
        <v>66</v>
      </c>
      <c r="AB27" s="175">
        <v>0</v>
      </c>
      <c r="AC27" s="185">
        <v>10771</v>
      </c>
      <c r="AD27" s="195">
        <v>0</v>
      </c>
      <c r="AE27" s="175">
        <v>0</v>
      </c>
      <c r="AF27" s="175">
        <v>0</v>
      </c>
      <c r="AG27" s="175">
        <v>0</v>
      </c>
      <c r="AH27" s="185">
        <v>0</v>
      </c>
      <c r="AI27" s="195">
        <v>0</v>
      </c>
      <c r="AJ27" s="175">
        <v>0</v>
      </c>
      <c r="AK27" s="175">
        <v>0</v>
      </c>
      <c r="AL27" s="175">
        <v>0</v>
      </c>
      <c r="AM27" s="185">
        <v>0</v>
      </c>
      <c r="AN27" s="195">
        <v>0</v>
      </c>
      <c r="AO27" s="175">
        <v>0</v>
      </c>
      <c r="AP27" s="175">
        <v>0</v>
      </c>
      <c r="AQ27" s="175">
        <v>0</v>
      </c>
      <c r="AR27" s="185">
        <v>0</v>
      </c>
      <c r="AS27" s="195">
        <v>0</v>
      </c>
      <c r="AT27" s="175">
        <v>0</v>
      </c>
      <c r="AU27" s="175">
        <v>0</v>
      </c>
      <c r="AV27" s="175">
        <v>0</v>
      </c>
      <c r="AW27" s="185">
        <v>0</v>
      </c>
      <c r="AX27" s="195">
        <v>0</v>
      </c>
      <c r="AY27" s="175">
        <v>0</v>
      </c>
      <c r="AZ27" s="175">
        <v>0</v>
      </c>
      <c r="BA27" s="175">
        <v>0</v>
      </c>
      <c r="BB27" s="185">
        <v>0</v>
      </c>
      <c r="BC27" s="195">
        <v>0</v>
      </c>
      <c r="BD27" s="175">
        <v>0</v>
      </c>
      <c r="BE27" s="175">
        <v>0</v>
      </c>
      <c r="BF27" s="175">
        <v>0</v>
      </c>
      <c r="BG27" s="185">
        <v>0</v>
      </c>
      <c r="BH27" s="195">
        <v>0</v>
      </c>
      <c r="BI27" s="175">
        <v>0</v>
      </c>
      <c r="BJ27" s="175">
        <v>0</v>
      </c>
      <c r="BK27" s="175">
        <v>0</v>
      </c>
      <c r="BL27" s="185">
        <v>0</v>
      </c>
      <c r="BM27" s="195">
        <v>0</v>
      </c>
      <c r="BN27" s="175">
        <v>0</v>
      </c>
      <c r="BO27" s="175">
        <v>0</v>
      </c>
      <c r="BP27" s="175">
        <v>0</v>
      </c>
      <c r="BQ27" s="185">
        <v>0</v>
      </c>
      <c r="BR27" s="195">
        <v>40108</v>
      </c>
      <c r="BS27" s="415">
        <v>32</v>
      </c>
      <c r="BT27" s="175">
        <v>126</v>
      </c>
      <c r="BU27" s="175">
        <v>0</v>
      </c>
      <c r="BV27" s="195">
        <v>40266</v>
      </c>
      <c r="BW27" s="153"/>
      <c r="BX27" s="321">
        <v>29.092459196427928</v>
      </c>
      <c r="BZ27" s="422">
        <v>10311.057650000001</v>
      </c>
      <c r="CA27" s="422">
        <v>20.43967</v>
      </c>
      <c r="CB27" s="422">
        <v>13.867900000000001</v>
      </c>
      <c r="CC27" s="425">
        <v>0</v>
      </c>
      <c r="CD27" s="425">
        <v>10345.365220000002</v>
      </c>
      <c r="CE27" s="319">
        <v>5.7650000000649015E-2</v>
      </c>
      <c r="CF27" s="319">
        <v>0.43966999999999956</v>
      </c>
      <c r="CG27" s="319">
        <v>-0.13209999999999944</v>
      </c>
      <c r="CH27" s="147">
        <v>0</v>
      </c>
      <c r="CI27" s="426">
        <v>0.36522000000150001</v>
      </c>
    </row>
    <row r="28" spans="1:87" ht="13.5" x14ac:dyDescent="0.25">
      <c r="A28" s="309">
        <v>22</v>
      </c>
      <c r="B28" s="310" t="s">
        <v>236</v>
      </c>
      <c r="D28" s="332"/>
      <c r="E28" s="195">
        <v>24462901</v>
      </c>
      <c r="F28" s="415">
        <v>816323</v>
      </c>
      <c r="G28" s="175">
        <v>418040</v>
      </c>
      <c r="H28" s="175">
        <v>0</v>
      </c>
      <c r="I28" s="185">
        <v>25697264</v>
      </c>
      <c r="J28" s="195">
        <v>1555783</v>
      </c>
      <c r="K28" s="175">
        <v>61009</v>
      </c>
      <c r="L28" s="175">
        <v>44923</v>
      </c>
      <c r="M28" s="175">
        <v>0</v>
      </c>
      <c r="N28" s="185">
        <v>1661715</v>
      </c>
      <c r="O28" s="175">
        <v>1869195</v>
      </c>
      <c r="P28" s="175">
        <v>49921</v>
      </c>
      <c r="Q28" s="175">
        <v>4878</v>
      </c>
      <c r="R28" s="175">
        <v>0</v>
      </c>
      <c r="S28" s="185">
        <v>1923994</v>
      </c>
      <c r="T28" s="195">
        <v>2099122</v>
      </c>
      <c r="U28" s="175">
        <v>141944</v>
      </c>
      <c r="V28" s="175">
        <v>11574</v>
      </c>
      <c r="W28" s="175">
        <v>0</v>
      </c>
      <c r="X28" s="185">
        <v>2252640</v>
      </c>
      <c r="Y28" s="195">
        <v>1760494</v>
      </c>
      <c r="Z28" s="175">
        <v>52573</v>
      </c>
      <c r="AA28" s="175">
        <v>12314</v>
      </c>
      <c r="AB28" s="175">
        <v>0</v>
      </c>
      <c r="AC28" s="185">
        <v>1825381</v>
      </c>
      <c r="AD28" s="195">
        <v>0</v>
      </c>
      <c r="AE28" s="175">
        <v>0</v>
      </c>
      <c r="AF28" s="175">
        <v>0</v>
      </c>
      <c r="AG28" s="175">
        <v>0</v>
      </c>
      <c r="AH28" s="185">
        <v>0</v>
      </c>
      <c r="AI28" s="195">
        <v>0</v>
      </c>
      <c r="AJ28" s="175">
        <v>0</v>
      </c>
      <c r="AK28" s="175">
        <v>0</v>
      </c>
      <c r="AL28" s="175">
        <v>0</v>
      </c>
      <c r="AM28" s="185">
        <v>0</v>
      </c>
      <c r="AN28" s="195">
        <v>0</v>
      </c>
      <c r="AO28" s="175">
        <v>0</v>
      </c>
      <c r="AP28" s="175">
        <v>0</v>
      </c>
      <c r="AQ28" s="175">
        <v>0</v>
      </c>
      <c r="AR28" s="185">
        <v>0</v>
      </c>
      <c r="AS28" s="195">
        <v>0</v>
      </c>
      <c r="AT28" s="175">
        <v>0</v>
      </c>
      <c r="AU28" s="175">
        <v>0</v>
      </c>
      <c r="AV28" s="175">
        <v>0</v>
      </c>
      <c r="AW28" s="185">
        <v>0</v>
      </c>
      <c r="AX28" s="195">
        <v>0</v>
      </c>
      <c r="AY28" s="175">
        <v>0</v>
      </c>
      <c r="AZ28" s="175">
        <v>0</v>
      </c>
      <c r="BA28" s="175">
        <v>0</v>
      </c>
      <c r="BB28" s="185">
        <v>0</v>
      </c>
      <c r="BC28" s="195">
        <v>0</v>
      </c>
      <c r="BD28" s="175">
        <v>0</v>
      </c>
      <c r="BE28" s="175">
        <v>0</v>
      </c>
      <c r="BF28" s="175">
        <v>0</v>
      </c>
      <c r="BG28" s="185">
        <v>0</v>
      </c>
      <c r="BH28" s="195">
        <v>0</v>
      </c>
      <c r="BI28" s="175">
        <v>0</v>
      </c>
      <c r="BJ28" s="175">
        <v>0</v>
      </c>
      <c r="BK28" s="175">
        <v>0</v>
      </c>
      <c r="BL28" s="185">
        <v>0</v>
      </c>
      <c r="BM28" s="195">
        <v>0</v>
      </c>
      <c r="BN28" s="175">
        <v>0</v>
      </c>
      <c r="BO28" s="175">
        <v>0</v>
      </c>
      <c r="BP28" s="175">
        <v>0</v>
      </c>
      <c r="BQ28" s="185">
        <v>0</v>
      </c>
      <c r="BR28" s="195">
        <v>7284594</v>
      </c>
      <c r="BS28" s="415">
        <v>305447</v>
      </c>
      <c r="BT28" s="175">
        <v>73689</v>
      </c>
      <c r="BU28" s="175">
        <v>0</v>
      </c>
      <c r="BV28" s="195">
        <v>7663730</v>
      </c>
      <c r="BW28" s="153"/>
      <c r="BX28" s="321">
        <v>29.82313603502692</v>
      </c>
      <c r="BZ28" s="422">
        <v>1555783.3125500008</v>
      </c>
      <c r="CA28" s="422">
        <v>61008.881500000003</v>
      </c>
      <c r="CB28" s="422">
        <v>44922.604099999997</v>
      </c>
      <c r="CC28" s="425">
        <v>0</v>
      </c>
      <c r="CD28" s="425">
        <v>1661714.7981500009</v>
      </c>
      <c r="CE28" s="319">
        <v>0.31255000084638596</v>
      </c>
      <c r="CF28" s="319">
        <v>-0.11849999999685679</v>
      </c>
      <c r="CG28" s="319">
        <v>-0.3959000000031665</v>
      </c>
      <c r="CH28" s="147">
        <v>0</v>
      </c>
      <c r="CI28" s="426">
        <v>-0.20184999913908541</v>
      </c>
    </row>
    <row r="29" spans="1:87" ht="13.5" x14ac:dyDescent="0.25">
      <c r="A29" s="309">
        <v>23</v>
      </c>
      <c r="B29" s="310" t="s">
        <v>237</v>
      </c>
      <c r="D29" s="311"/>
      <c r="E29" s="195">
        <v>44351601</v>
      </c>
      <c r="F29" s="415">
        <v>3385533</v>
      </c>
      <c r="G29" s="175">
        <v>1028245</v>
      </c>
      <c r="H29" s="175">
        <v>0</v>
      </c>
      <c r="I29" s="185">
        <v>48765379</v>
      </c>
      <c r="J29" s="195">
        <v>3065923</v>
      </c>
      <c r="K29" s="175">
        <v>472519</v>
      </c>
      <c r="L29" s="175">
        <v>4038</v>
      </c>
      <c r="M29" s="175">
        <v>0</v>
      </c>
      <c r="N29" s="185">
        <v>3542480</v>
      </c>
      <c r="O29" s="175">
        <v>3283624</v>
      </c>
      <c r="P29" s="175">
        <v>119473</v>
      </c>
      <c r="Q29" s="175">
        <v>87527</v>
      </c>
      <c r="R29" s="175">
        <v>0</v>
      </c>
      <c r="S29" s="185">
        <v>3490624</v>
      </c>
      <c r="T29" s="195">
        <v>3183092</v>
      </c>
      <c r="U29" s="175">
        <v>118233</v>
      </c>
      <c r="V29" s="175">
        <v>4615</v>
      </c>
      <c r="W29" s="175">
        <v>0</v>
      </c>
      <c r="X29" s="185">
        <v>3305940</v>
      </c>
      <c r="Y29" s="195">
        <v>3673682</v>
      </c>
      <c r="Z29" s="175">
        <v>472851</v>
      </c>
      <c r="AA29" s="175">
        <v>57937</v>
      </c>
      <c r="AB29" s="175">
        <v>0</v>
      </c>
      <c r="AC29" s="185">
        <v>4204470</v>
      </c>
      <c r="AD29" s="195">
        <v>0</v>
      </c>
      <c r="AE29" s="175">
        <v>0</v>
      </c>
      <c r="AF29" s="175">
        <v>0</v>
      </c>
      <c r="AG29" s="175">
        <v>0</v>
      </c>
      <c r="AH29" s="185">
        <v>0</v>
      </c>
      <c r="AI29" s="195">
        <v>0</v>
      </c>
      <c r="AJ29" s="175">
        <v>0</v>
      </c>
      <c r="AK29" s="175">
        <v>0</v>
      </c>
      <c r="AL29" s="175">
        <v>0</v>
      </c>
      <c r="AM29" s="185">
        <v>0</v>
      </c>
      <c r="AN29" s="195">
        <v>0</v>
      </c>
      <c r="AO29" s="175">
        <v>0</v>
      </c>
      <c r="AP29" s="175">
        <v>0</v>
      </c>
      <c r="AQ29" s="175">
        <v>0</v>
      </c>
      <c r="AR29" s="185">
        <v>0</v>
      </c>
      <c r="AS29" s="195">
        <v>0</v>
      </c>
      <c r="AT29" s="175">
        <v>0</v>
      </c>
      <c r="AU29" s="175">
        <v>0</v>
      </c>
      <c r="AV29" s="175">
        <v>0</v>
      </c>
      <c r="AW29" s="185">
        <v>0</v>
      </c>
      <c r="AX29" s="195">
        <v>0</v>
      </c>
      <c r="AY29" s="175">
        <v>0</v>
      </c>
      <c r="AZ29" s="175">
        <v>0</v>
      </c>
      <c r="BA29" s="175">
        <v>0</v>
      </c>
      <c r="BB29" s="185">
        <v>0</v>
      </c>
      <c r="BC29" s="195">
        <v>0</v>
      </c>
      <c r="BD29" s="175">
        <v>0</v>
      </c>
      <c r="BE29" s="175">
        <v>0</v>
      </c>
      <c r="BF29" s="175">
        <v>0</v>
      </c>
      <c r="BG29" s="185">
        <v>0</v>
      </c>
      <c r="BH29" s="195">
        <v>0</v>
      </c>
      <c r="BI29" s="175">
        <v>0</v>
      </c>
      <c r="BJ29" s="175">
        <v>0</v>
      </c>
      <c r="BK29" s="175">
        <v>0</v>
      </c>
      <c r="BL29" s="185">
        <v>0</v>
      </c>
      <c r="BM29" s="195">
        <v>0</v>
      </c>
      <c r="BN29" s="175">
        <v>0</v>
      </c>
      <c r="BO29" s="175">
        <v>0</v>
      </c>
      <c r="BP29" s="175">
        <v>0</v>
      </c>
      <c r="BQ29" s="185">
        <v>0</v>
      </c>
      <c r="BR29" s="195">
        <v>13206321</v>
      </c>
      <c r="BS29" s="415">
        <v>1183076</v>
      </c>
      <c r="BT29" s="175">
        <v>154117</v>
      </c>
      <c r="BU29" s="175">
        <v>0</v>
      </c>
      <c r="BV29" s="195">
        <v>14543514</v>
      </c>
      <c r="BW29" s="153"/>
      <c r="BX29" s="321">
        <v>29.823440929270745</v>
      </c>
      <c r="BZ29" s="422">
        <v>3065815</v>
      </c>
      <c r="CA29" s="422">
        <v>472519</v>
      </c>
      <c r="CB29" s="422">
        <v>4038</v>
      </c>
      <c r="CC29" s="425">
        <v>109</v>
      </c>
      <c r="CD29" s="425">
        <v>3542481</v>
      </c>
      <c r="CE29" s="319">
        <v>-108</v>
      </c>
      <c r="CF29" s="319">
        <v>0</v>
      </c>
      <c r="CG29" s="319">
        <v>0</v>
      </c>
      <c r="CH29" s="147">
        <v>109</v>
      </c>
      <c r="CI29" s="426">
        <v>1</v>
      </c>
    </row>
    <row r="30" spans="1:87" ht="13.5" x14ac:dyDescent="0.25">
      <c r="A30" s="309">
        <v>24</v>
      </c>
      <c r="B30" s="310" t="s">
        <v>238</v>
      </c>
      <c r="D30" s="345"/>
      <c r="E30" s="195">
        <v>331828</v>
      </c>
      <c r="F30" s="415">
        <v>1581</v>
      </c>
      <c r="G30" s="175">
        <v>14497</v>
      </c>
      <c r="H30" s="175">
        <v>0</v>
      </c>
      <c r="I30" s="185">
        <v>347906</v>
      </c>
      <c r="J30" s="195">
        <v>17938</v>
      </c>
      <c r="K30" s="175">
        <v>24</v>
      </c>
      <c r="L30" s="175">
        <v>0</v>
      </c>
      <c r="M30" s="175">
        <v>0</v>
      </c>
      <c r="N30" s="185">
        <v>17962</v>
      </c>
      <c r="O30" s="175">
        <v>22805</v>
      </c>
      <c r="P30" s="175">
        <v>0</v>
      </c>
      <c r="Q30" s="175">
        <v>0</v>
      </c>
      <c r="R30" s="175">
        <v>0</v>
      </c>
      <c r="S30" s="185">
        <v>22805</v>
      </c>
      <c r="T30" s="195">
        <v>28046</v>
      </c>
      <c r="U30" s="175">
        <v>351</v>
      </c>
      <c r="V30" s="175">
        <v>81</v>
      </c>
      <c r="W30" s="175">
        <v>0</v>
      </c>
      <c r="X30" s="185">
        <v>28478</v>
      </c>
      <c r="Y30" s="195">
        <v>28363</v>
      </c>
      <c r="Z30" s="175">
        <v>0</v>
      </c>
      <c r="AA30" s="175">
        <v>0</v>
      </c>
      <c r="AB30" s="175">
        <v>0</v>
      </c>
      <c r="AC30" s="185">
        <v>28363</v>
      </c>
      <c r="AD30" s="195">
        <v>0</v>
      </c>
      <c r="AE30" s="175">
        <v>0</v>
      </c>
      <c r="AF30" s="175">
        <v>0</v>
      </c>
      <c r="AG30" s="175">
        <v>0</v>
      </c>
      <c r="AH30" s="185">
        <v>0</v>
      </c>
      <c r="AI30" s="195">
        <v>0</v>
      </c>
      <c r="AJ30" s="175">
        <v>0</v>
      </c>
      <c r="AK30" s="175">
        <v>0</v>
      </c>
      <c r="AL30" s="175">
        <v>0</v>
      </c>
      <c r="AM30" s="185">
        <v>0</v>
      </c>
      <c r="AN30" s="195">
        <v>0</v>
      </c>
      <c r="AO30" s="175">
        <v>0</v>
      </c>
      <c r="AP30" s="175">
        <v>0</v>
      </c>
      <c r="AQ30" s="175">
        <v>0</v>
      </c>
      <c r="AR30" s="185">
        <v>0</v>
      </c>
      <c r="AS30" s="195">
        <v>0</v>
      </c>
      <c r="AT30" s="175">
        <v>0</v>
      </c>
      <c r="AU30" s="175">
        <v>0</v>
      </c>
      <c r="AV30" s="175">
        <v>0</v>
      </c>
      <c r="AW30" s="185">
        <v>0</v>
      </c>
      <c r="AX30" s="195">
        <v>0</v>
      </c>
      <c r="AY30" s="175">
        <v>0</v>
      </c>
      <c r="AZ30" s="175">
        <v>0</v>
      </c>
      <c r="BA30" s="175">
        <v>0</v>
      </c>
      <c r="BB30" s="185">
        <v>0</v>
      </c>
      <c r="BC30" s="195">
        <v>0</v>
      </c>
      <c r="BD30" s="175">
        <v>0</v>
      </c>
      <c r="BE30" s="175">
        <v>0</v>
      </c>
      <c r="BF30" s="175">
        <v>0</v>
      </c>
      <c r="BG30" s="185">
        <v>0</v>
      </c>
      <c r="BH30" s="195">
        <v>0</v>
      </c>
      <c r="BI30" s="175">
        <v>0</v>
      </c>
      <c r="BJ30" s="175">
        <v>0</v>
      </c>
      <c r="BK30" s="175">
        <v>0</v>
      </c>
      <c r="BL30" s="185">
        <v>0</v>
      </c>
      <c r="BM30" s="195">
        <v>0</v>
      </c>
      <c r="BN30" s="175">
        <v>0</v>
      </c>
      <c r="BO30" s="175">
        <v>0</v>
      </c>
      <c r="BP30" s="175">
        <v>0</v>
      </c>
      <c r="BQ30" s="185">
        <v>0</v>
      </c>
      <c r="BR30" s="195">
        <v>97152</v>
      </c>
      <c r="BS30" s="415">
        <v>375</v>
      </c>
      <c r="BT30" s="175">
        <v>81</v>
      </c>
      <c r="BU30" s="175">
        <v>0</v>
      </c>
      <c r="BV30" s="195">
        <v>97608</v>
      </c>
      <c r="BW30" s="153"/>
      <c r="BX30" s="321">
        <v>28.055854167505018</v>
      </c>
      <c r="BZ30" s="422">
        <v>17938.247740000003</v>
      </c>
      <c r="CA30" s="422">
        <v>23.461200000000002</v>
      </c>
      <c r="CB30" s="422">
        <v>0</v>
      </c>
      <c r="CC30" s="425">
        <v>0</v>
      </c>
      <c r="CD30" s="425">
        <v>17961.70894</v>
      </c>
      <c r="CE30" s="319">
        <v>0.24774000000252272</v>
      </c>
      <c r="CF30" s="319">
        <v>-0.53879999999999839</v>
      </c>
      <c r="CG30" s="319">
        <v>0</v>
      </c>
      <c r="CH30" s="147">
        <v>0</v>
      </c>
      <c r="CI30" s="426">
        <v>-0.29105999999956111</v>
      </c>
    </row>
    <row r="31" spans="1:87" ht="13.5" x14ac:dyDescent="0.25">
      <c r="A31" s="309">
        <v>25</v>
      </c>
      <c r="B31" s="310" t="s">
        <v>239</v>
      </c>
      <c r="D31" s="311"/>
      <c r="E31" s="195">
        <v>14995115</v>
      </c>
      <c r="F31" s="415">
        <v>3136967</v>
      </c>
      <c r="G31" s="175">
        <v>841419</v>
      </c>
      <c r="H31" s="175">
        <v>8210</v>
      </c>
      <c r="I31" s="185">
        <v>18981711</v>
      </c>
      <c r="J31" s="195">
        <v>941606</v>
      </c>
      <c r="K31" s="175">
        <v>254681</v>
      </c>
      <c r="L31" s="175">
        <v>40479</v>
      </c>
      <c r="M31" s="175">
        <v>32</v>
      </c>
      <c r="N31" s="185">
        <v>1236798</v>
      </c>
      <c r="O31" s="175">
        <v>946746</v>
      </c>
      <c r="P31" s="175">
        <v>254053</v>
      </c>
      <c r="Q31" s="175">
        <v>19305</v>
      </c>
      <c r="R31" s="175">
        <v>43</v>
      </c>
      <c r="S31" s="185">
        <v>1220147</v>
      </c>
      <c r="T31" s="195">
        <v>1034211</v>
      </c>
      <c r="U31" s="175">
        <v>250116</v>
      </c>
      <c r="V31" s="175">
        <v>4069</v>
      </c>
      <c r="W31" s="175">
        <v>0</v>
      </c>
      <c r="X31" s="185">
        <v>1288396</v>
      </c>
      <c r="Y31" s="195">
        <v>1016068</v>
      </c>
      <c r="Z31" s="175">
        <v>274914</v>
      </c>
      <c r="AA31" s="175">
        <v>110547</v>
      </c>
      <c r="AB31" s="175">
        <v>82</v>
      </c>
      <c r="AC31" s="185">
        <v>1401611</v>
      </c>
      <c r="AD31" s="195">
        <v>0</v>
      </c>
      <c r="AE31" s="175">
        <v>0</v>
      </c>
      <c r="AF31" s="175">
        <v>0</v>
      </c>
      <c r="AG31" s="175">
        <v>0</v>
      </c>
      <c r="AH31" s="185">
        <v>0</v>
      </c>
      <c r="AI31" s="195">
        <v>0</v>
      </c>
      <c r="AJ31" s="175">
        <v>0</v>
      </c>
      <c r="AK31" s="175">
        <v>0</v>
      </c>
      <c r="AL31" s="175">
        <v>0</v>
      </c>
      <c r="AM31" s="185">
        <v>0</v>
      </c>
      <c r="AN31" s="195">
        <v>0</v>
      </c>
      <c r="AO31" s="175">
        <v>0</v>
      </c>
      <c r="AP31" s="175">
        <v>0</v>
      </c>
      <c r="AQ31" s="175">
        <v>0</v>
      </c>
      <c r="AR31" s="185">
        <v>0</v>
      </c>
      <c r="AS31" s="195">
        <v>0</v>
      </c>
      <c r="AT31" s="175">
        <v>0</v>
      </c>
      <c r="AU31" s="175">
        <v>0</v>
      </c>
      <c r="AV31" s="175">
        <v>0</v>
      </c>
      <c r="AW31" s="185">
        <v>0</v>
      </c>
      <c r="AX31" s="195">
        <v>0</v>
      </c>
      <c r="AY31" s="175">
        <v>0</v>
      </c>
      <c r="AZ31" s="175">
        <v>0</v>
      </c>
      <c r="BA31" s="175">
        <v>0</v>
      </c>
      <c r="BB31" s="185">
        <v>0</v>
      </c>
      <c r="BC31" s="195">
        <v>0</v>
      </c>
      <c r="BD31" s="175">
        <v>0</v>
      </c>
      <c r="BE31" s="175">
        <v>0</v>
      </c>
      <c r="BF31" s="175">
        <v>0</v>
      </c>
      <c r="BG31" s="185">
        <v>0</v>
      </c>
      <c r="BH31" s="195">
        <v>0</v>
      </c>
      <c r="BI31" s="175">
        <v>0</v>
      </c>
      <c r="BJ31" s="175">
        <v>0</v>
      </c>
      <c r="BK31" s="175">
        <v>0</v>
      </c>
      <c r="BL31" s="185">
        <v>0</v>
      </c>
      <c r="BM31" s="195">
        <v>0</v>
      </c>
      <c r="BN31" s="175">
        <v>0</v>
      </c>
      <c r="BO31" s="175">
        <v>0</v>
      </c>
      <c r="BP31" s="175">
        <v>0</v>
      </c>
      <c r="BQ31" s="185">
        <v>0</v>
      </c>
      <c r="BR31" s="195">
        <v>3938631</v>
      </c>
      <c r="BS31" s="415">
        <v>1033764</v>
      </c>
      <c r="BT31" s="175">
        <v>174400</v>
      </c>
      <c r="BU31" s="175">
        <v>157</v>
      </c>
      <c r="BV31" s="195">
        <v>5146952</v>
      </c>
      <c r="BW31" s="153"/>
      <c r="BX31" s="321">
        <v>27.115321690441917</v>
      </c>
      <c r="BZ31" s="422">
        <v>942045.34461999801</v>
      </c>
      <c r="CA31" s="422">
        <v>254680.47593000002</v>
      </c>
      <c r="CB31" s="422">
        <v>40479.102119999996</v>
      </c>
      <c r="CC31" s="425">
        <v>31.444890000000001</v>
      </c>
      <c r="CD31" s="425">
        <v>1237236.3675599981</v>
      </c>
      <c r="CE31" s="319">
        <v>439.34461999800988</v>
      </c>
      <c r="CF31" s="319">
        <v>-0.5240699999849312</v>
      </c>
      <c r="CG31" s="319">
        <v>0.10211999999592081</v>
      </c>
      <c r="CH31" s="147">
        <v>-0.5551099999999991</v>
      </c>
      <c r="CI31" s="426">
        <v>438.36755999806337</v>
      </c>
    </row>
    <row r="32" spans="1:87" ht="13.5" x14ac:dyDescent="0.25">
      <c r="A32" s="309">
        <v>26</v>
      </c>
      <c r="B32" s="310" t="s">
        <v>240</v>
      </c>
      <c r="D32" s="311"/>
      <c r="E32" s="195">
        <v>358061</v>
      </c>
      <c r="F32" s="415">
        <v>129054</v>
      </c>
      <c r="G32" s="175">
        <v>28463</v>
      </c>
      <c r="H32" s="175">
        <v>17</v>
      </c>
      <c r="I32" s="185">
        <v>515595</v>
      </c>
      <c r="J32" s="195">
        <v>12695</v>
      </c>
      <c r="K32" s="175">
        <v>4369</v>
      </c>
      <c r="L32" s="175">
        <v>0</v>
      </c>
      <c r="M32" s="175">
        <v>0</v>
      </c>
      <c r="N32" s="185">
        <v>17064</v>
      </c>
      <c r="O32" s="175">
        <v>24239</v>
      </c>
      <c r="P32" s="175">
        <v>10727</v>
      </c>
      <c r="Q32" s="175">
        <v>0</v>
      </c>
      <c r="R32" s="175">
        <v>17</v>
      </c>
      <c r="S32" s="185">
        <v>34983</v>
      </c>
      <c r="T32" s="195">
        <v>17310</v>
      </c>
      <c r="U32" s="175">
        <v>3436</v>
      </c>
      <c r="V32" s="175">
        <v>0</v>
      </c>
      <c r="W32" s="175">
        <v>0</v>
      </c>
      <c r="X32" s="185">
        <v>20746</v>
      </c>
      <c r="Y32" s="195">
        <v>22299</v>
      </c>
      <c r="Z32" s="175">
        <v>9935</v>
      </c>
      <c r="AA32" s="175">
        <v>61</v>
      </c>
      <c r="AB32" s="175">
        <v>0</v>
      </c>
      <c r="AC32" s="185">
        <v>32295</v>
      </c>
      <c r="AD32" s="195">
        <v>0</v>
      </c>
      <c r="AE32" s="175">
        <v>0</v>
      </c>
      <c r="AF32" s="175">
        <v>0</v>
      </c>
      <c r="AG32" s="175">
        <v>0</v>
      </c>
      <c r="AH32" s="185">
        <v>0</v>
      </c>
      <c r="AI32" s="195">
        <v>0</v>
      </c>
      <c r="AJ32" s="175">
        <v>0</v>
      </c>
      <c r="AK32" s="175">
        <v>0</v>
      </c>
      <c r="AL32" s="175">
        <v>0</v>
      </c>
      <c r="AM32" s="185">
        <v>0</v>
      </c>
      <c r="AN32" s="195">
        <v>0</v>
      </c>
      <c r="AO32" s="175">
        <v>0</v>
      </c>
      <c r="AP32" s="175">
        <v>0</v>
      </c>
      <c r="AQ32" s="175">
        <v>0</v>
      </c>
      <c r="AR32" s="185">
        <v>0</v>
      </c>
      <c r="AS32" s="195">
        <v>0</v>
      </c>
      <c r="AT32" s="175">
        <v>0</v>
      </c>
      <c r="AU32" s="175">
        <v>0</v>
      </c>
      <c r="AV32" s="175">
        <v>0</v>
      </c>
      <c r="AW32" s="185">
        <v>0</v>
      </c>
      <c r="AX32" s="195">
        <v>0</v>
      </c>
      <c r="AY32" s="175">
        <v>0</v>
      </c>
      <c r="AZ32" s="175">
        <v>0</v>
      </c>
      <c r="BA32" s="175">
        <v>0</v>
      </c>
      <c r="BB32" s="185">
        <v>0</v>
      </c>
      <c r="BC32" s="195">
        <v>0</v>
      </c>
      <c r="BD32" s="175">
        <v>0</v>
      </c>
      <c r="BE32" s="175">
        <v>0</v>
      </c>
      <c r="BF32" s="175">
        <v>0</v>
      </c>
      <c r="BG32" s="185">
        <v>0</v>
      </c>
      <c r="BH32" s="195">
        <v>0</v>
      </c>
      <c r="BI32" s="175">
        <v>0</v>
      </c>
      <c r="BJ32" s="175">
        <v>0</v>
      </c>
      <c r="BK32" s="175">
        <v>0</v>
      </c>
      <c r="BL32" s="185">
        <v>0</v>
      </c>
      <c r="BM32" s="195">
        <v>0</v>
      </c>
      <c r="BN32" s="175">
        <v>0</v>
      </c>
      <c r="BO32" s="175">
        <v>0</v>
      </c>
      <c r="BP32" s="175">
        <v>0</v>
      </c>
      <c r="BQ32" s="185">
        <v>0</v>
      </c>
      <c r="BR32" s="195">
        <v>76543</v>
      </c>
      <c r="BS32" s="415">
        <v>28467</v>
      </c>
      <c r="BT32" s="175">
        <v>61</v>
      </c>
      <c r="BU32" s="175">
        <v>17</v>
      </c>
      <c r="BV32" s="195">
        <v>105088</v>
      </c>
      <c r="BW32" s="153"/>
      <c r="BX32" s="321">
        <v>20.381888885656377</v>
      </c>
      <c r="BZ32" s="422">
        <v>12694.954389999999</v>
      </c>
      <c r="CA32" s="422">
        <v>4368.6620400000002</v>
      </c>
      <c r="CB32" s="422">
        <v>0</v>
      </c>
      <c r="CC32" s="425">
        <v>0</v>
      </c>
      <c r="CD32" s="425">
        <v>17063.616429999998</v>
      </c>
      <c r="CE32" s="319">
        <v>-4.5610000001033768E-2</v>
      </c>
      <c r="CF32" s="319">
        <v>-0.33795999999983906</v>
      </c>
      <c r="CG32" s="319">
        <v>0</v>
      </c>
      <c r="CH32" s="147">
        <v>0</v>
      </c>
      <c r="CI32" s="426">
        <v>-0.38357000000178232</v>
      </c>
    </row>
    <row r="33" spans="1:87" ht="13.5" x14ac:dyDescent="0.25">
      <c r="A33" s="309">
        <v>27</v>
      </c>
      <c r="B33" s="24" t="s">
        <v>241</v>
      </c>
      <c r="D33" s="311"/>
      <c r="E33" s="195">
        <v>1059885</v>
      </c>
      <c r="F33" s="415">
        <v>6124</v>
      </c>
      <c r="G33" s="175">
        <v>89891</v>
      </c>
      <c r="H33" s="175">
        <v>318</v>
      </c>
      <c r="I33" s="185">
        <v>1156218</v>
      </c>
      <c r="J33" s="195">
        <v>70757</v>
      </c>
      <c r="K33" s="175">
        <v>428</v>
      </c>
      <c r="L33" s="175">
        <v>13403</v>
      </c>
      <c r="M33" s="175">
        <v>0</v>
      </c>
      <c r="N33" s="185">
        <v>84588</v>
      </c>
      <c r="O33" s="175">
        <v>78341</v>
      </c>
      <c r="P33" s="175">
        <v>134</v>
      </c>
      <c r="Q33" s="175">
        <v>6666</v>
      </c>
      <c r="R33" s="175">
        <v>0</v>
      </c>
      <c r="S33" s="185">
        <v>85141</v>
      </c>
      <c r="T33" s="195">
        <v>84201</v>
      </c>
      <c r="U33" s="175">
        <v>65</v>
      </c>
      <c r="V33" s="175">
        <v>6045</v>
      </c>
      <c r="W33" s="175">
        <v>0</v>
      </c>
      <c r="X33" s="185">
        <v>90311</v>
      </c>
      <c r="Y33" s="195">
        <v>84152</v>
      </c>
      <c r="Z33" s="175">
        <v>1610</v>
      </c>
      <c r="AA33" s="175">
        <v>9033</v>
      </c>
      <c r="AB33" s="175">
        <v>0</v>
      </c>
      <c r="AC33" s="185">
        <v>94795</v>
      </c>
      <c r="AD33" s="195">
        <v>0</v>
      </c>
      <c r="AE33" s="175">
        <v>0</v>
      </c>
      <c r="AF33" s="175">
        <v>0</v>
      </c>
      <c r="AG33" s="175">
        <v>0</v>
      </c>
      <c r="AH33" s="185">
        <v>0</v>
      </c>
      <c r="AI33" s="195">
        <v>0</v>
      </c>
      <c r="AJ33" s="175">
        <v>0</v>
      </c>
      <c r="AK33" s="175">
        <v>0</v>
      </c>
      <c r="AL33" s="175">
        <v>0</v>
      </c>
      <c r="AM33" s="185">
        <v>0</v>
      </c>
      <c r="AN33" s="195">
        <v>0</v>
      </c>
      <c r="AO33" s="175">
        <v>0</v>
      </c>
      <c r="AP33" s="175">
        <v>0</v>
      </c>
      <c r="AQ33" s="175">
        <v>0</v>
      </c>
      <c r="AR33" s="185">
        <v>0</v>
      </c>
      <c r="AS33" s="195">
        <v>0</v>
      </c>
      <c r="AT33" s="175">
        <v>0</v>
      </c>
      <c r="AU33" s="175">
        <v>0</v>
      </c>
      <c r="AV33" s="175">
        <v>0</v>
      </c>
      <c r="AW33" s="185">
        <v>0</v>
      </c>
      <c r="AX33" s="195">
        <v>0</v>
      </c>
      <c r="AY33" s="175">
        <v>0</v>
      </c>
      <c r="AZ33" s="175">
        <v>0</v>
      </c>
      <c r="BA33" s="175">
        <v>0</v>
      </c>
      <c r="BB33" s="185">
        <v>0</v>
      </c>
      <c r="BC33" s="195">
        <v>0</v>
      </c>
      <c r="BD33" s="175">
        <v>0</v>
      </c>
      <c r="BE33" s="175">
        <v>0</v>
      </c>
      <c r="BF33" s="175">
        <v>0</v>
      </c>
      <c r="BG33" s="185">
        <v>0</v>
      </c>
      <c r="BH33" s="195">
        <v>0</v>
      </c>
      <c r="BI33" s="175">
        <v>0</v>
      </c>
      <c r="BJ33" s="175">
        <v>0</v>
      </c>
      <c r="BK33" s="175">
        <v>0</v>
      </c>
      <c r="BL33" s="185">
        <v>0</v>
      </c>
      <c r="BM33" s="195">
        <v>0</v>
      </c>
      <c r="BN33" s="175">
        <v>0</v>
      </c>
      <c r="BO33" s="175">
        <v>0</v>
      </c>
      <c r="BP33" s="175">
        <v>0</v>
      </c>
      <c r="BQ33" s="185">
        <v>0</v>
      </c>
      <c r="BR33" s="195">
        <v>317451</v>
      </c>
      <c r="BS33" s="415">
        <v>2237</v>
      </c>
      <c r="BT33" s="175">
        <v>35147</v>
      </c>
      <c r="BU33" s="175">
        <v>0</v>
      </c>
      <c r="BV33" s="195">
        <v>354835</v>
      </c>
      <c r="BW33" s="153"/>
      <c r="BX33" s="321">
        <v>30.689281779041664</v>
      </c>
      <c r="BZ33" s="422">
        <v>70756.549950000001</v>
      </c>
      <c r="CA33" s="422">
        <v>428.37214</v>
      </c>
      <c r="CB33" s="422">
        <v>13402.68924</v>
      </c>
      <c r="CC33" s="425">
        <v>0</v>
      </c>
      <c r="CD33" s="425">
        <v>84587.611330000014</v>
      </c>
      <c r="CE33" s="319">
        <v>-0.45004999999946449</v>
      </c>
      <c r="CF33" s="319">
        <v>0.37214000000000169</v>
      </c>
      <c r="CG33" s="319">
        <v>-0.31076000000030035</v>
      </c>
      <c r="CH33" s="147">
        <v>0</v>
      </c>
      <c r="CI33" s="426">
        <v>-0.38866999998572282</v>
      </c>
    </row>
    <row r="34" spans="1:87" ht="13.5" x14ac:dyDescent="0.25">
      <c r="A34" s="324">
        <v>28</v>
      </c>
      <c r="B34" s="325" t="s">
        <v>242</v>
      </c>
      <c r="D34" s="326"/>
      <c r="E34" s="195">
        <v>94763155</v>
      </c>
      <c r="F34" s="415">
        <v>2068234</v>
      </c>
      <c r="G34" s="175">
        <v>2693712</v>
      </c>
      <c r="H34" s="175">
        <v>70291</v>
      </c>
      <c r="I34" s="185">
        <v>99595392</v>
      </c>
      <c r="J34" s="195">
        <v>7006885</v>
      </c>
      <c r="K34" s="175">
        <v>279990</v>
      </c>
      <c r="L34" s="175">
        <v>29016</v>
      </c>
      <c r="M34" s="175">
        <v>180</v>
      </c>
      <c r="N34" s="185">
        <v>7316071</v>
      </c>
      <c r="O34" s="422">
        <v>7250118</v>
      </c>
      <c r="P34" s="175">
        <v>139509</v>
      </c>
      <c r="Q34" s="422">
        <v>37940</v>
      </c>
      <c r="R34" s="175">
        <v>7626</v>
      </c>
      <c r="S34" s="185">
        <v>7435193</v>
      </c>
      <c r="T34" s="195">
        <v>7423669</v>
      </c>
      <c r="U34" s="175">
        <v>74252</v>
      </c>
      <c r="V34" s="175">
        <v>44846</v>
      </c>
      <c r="W34" s="175">
        <v>1159</v>
      </c>
      <c r="X34" s="185">
        <v>7543926</v>
      </c>
      <c r="Y34" s="195">
        <v>7514016</v>
      </c>
      <c r="Z34" s="175">
        <v>85773</v>
      </c>
      <c r="AA34" s="175">
        <v>65088</v>
      </c>
      <c r="AB34" s="175">
        <v>5559</v>
      </c>
      <c r="AC34" s="185">
        <v>7670436</v>
      </c>
      <c r="AD34" s="195">
        <v>0</v>
      </c>
      <c r="AE34" s="175">
        <v>0</v>
      </c>
      <c r="AF34" s="175">
        <v>0</v>
      </c>
      <c r="AG34" s="175">
        <v>0</v>
      </c>
      <c r="AH34" s="185">
        <v>0</v>
      </c>
      <c r="AI34" s="195">
        <v>0</v>
      </c>
      <c r="AJ34" s="175">
        <v>0</v>
      </c>
      <c r="AK34" s="175">
        <v>0</v>
      </c>
      <c r="AL34" s="175">
        <v>0</v>
      </c>
      <c r="AM34" s="185">
        <v>0</v>
      </c>
      <c r="AN34" s="195">
        <v>0</v>
      </c>
      <c r="AO34" s="175">
        <v>0</v>
      </c>
      <c r="AP34" s="175">
        <v>0</v>
      </c>
      <c r="AQ34" s="175">
        <v>0</v>
      </c>
      <c r="AR34" s="185">
        <v>0</v>
      </c>
      <c r="AS34" s="195">
        <v>0</v>
      </c>
      <c r="AT34" s="175">
        <v>0</v>
      </c>
      <c r="AU34" s="175">
        <v>0</v>
      </c>
      <c r="AV34" s="175">
        <v>0</v>
      </c>
      <c r="AW34" s="185">
        <v>0</v>
      </c>
      <c r="AX34" s="195">
        <v>0</v>
      </c>
      <c r="AY34" s="175">
        <v>0</v>
      </c>
      <c r="AZ34" s="175">
        <v>0</v>
      </c>
      <c r="BA34" s="175">
        <v>0</v>
      </c>
      <c r="BB34" s="185">
        <v>0</v>
      </c>
      <c r="BC34" s="195">
        <v>0</v>
      </c>
      <c r="BD34" s="175">
        <v>0</v>
      </c>
      <c r="BE34" s="175">
        <v>0</v>
      </c>
      <c r="BF34" s="175">
        <v>0</v>
      </c>
      <c r="BG34" s="185">
        <v>0</v>
      </c>
      <c r="BH34" s="195">
        <v>0</v>
      </c>
      <c r="BI34" s="175">
        <v>0</v>
      </c>
      <c r="BJ34" s="175">
        <v>0</v>
      </c>
      <c r="BK34" s="175">
        <v>0</v>
      </c>
      <c r="BL34" s="185">
        <v>0</v>
      </c>
      <c r="BM34" s="195">
        <v>0</v>
      </c>
      <c r="BN34" s="175">
        <v>0</v>
      </c>
      <c r="BO34" s="175">
        <v>0</v>
      </c>
      <c r="BP34" s="175">
        <v>0</v>
      </c>
      <c r="BQ34" s="185">
        <v>0</v>
      </c>
      <c r="BR34" s="195">
        <v>29194688</v>
      </c>
      <c r="BS34" s="415">
        <v>579524</v>
      </c>
      <c r="BT34" s="175">
        <v>176890</v>
      </c>
      <c r="BU34" s="175">
        <v>14524</v>
      </c>
      <c r="BV34" s="195">
        <v>29965626</v>
      </c>
      <c r="BW34" s="153"/>
      <c r="BX34" s="321">
        <v>30.087361873127623</v>
      </c>
      <c r="BZ34" s="422">
        <v>7006885</v>
      </c>
      <c r="CA34" s="422">
        <v>279990</v>
      </c>
      <c r="CB34" s="422">
        <v>29016</v>
      </c>
      <c r="CC34" s="425">
        <v>180</v>
      </c>
      <c r="CD34" s="425">
        <v>7316071</v>
      </c>
      <c r="CE34" s="319">
        <v>0</v>
      </c>
      <c r="CF34" s="319">
        <v>0</v>
      </c>
      <c r="CG34" s="319">
        <v>0</v>
      </c>
      <c r="CH34" s="147">
        <v>0</v>
      </c>
      <c r="CI34" s="426">
        <v>0</v>
      </c>
    </row>
    <row r="35" spans="1:87" ht="13.5" x14ac:dyDescent="0.25">
      <c r="A35" s="309">
        <v>29</v>
      </c>
      <c r="B35" s="310" t="s">
        <v>243</v>
      </c>
      <c r="D35" s="311"/>
      <c r="E35" s="195">
        <v>7507708</v>
      </c>
      <c r="F35" s="415">
        <v>8398323</v>
      </c>
      <c r="G35" s="175">
        <v>1022977</v>
      </c>
      <c r="H35" s="175">
        <v>2236</v>
      </c>
      <c r="I35" s="185">
        <v>16931244</v>
      </c>
      <c r="J35" s="195">
        <v>436794</v>
      </c>
      <c r="K35" s="175">
        <v>587509</v>
      </c>
      <c r="L35" s="175">
        <v>13256</v>
      </c>
      <c r="M35" s="175">
        <v>0</v>
      </c>
      <c r="N35" s="185">
        <v>1037559</v>
      </c>
      <c r="O35" s="175">
        <v>470738</v>
      </c>
      <c r="P35" s="175">
        <v>196166</v>
      </c>
      <c r="Q35" s="175">
        <v>43878</v>
      </c>
      <c r="R35" s="175">
        <v>0</v>
      </c>
      <c r="S35" s="185">
        <v>710782</v>
      </c>
      <c r="T35" s="195">
        <v>396518</v>
      </c>
      <c r="U35" s="175">
        <v>242697</v>
      </c>
      <c r="V35" s="175">
        <v>23211</v>
      </c>
      <c r="W35" s="175">
        <v>0</v>
      </c>
      <c r="X35" s="195">
        <v>662426</v>
      </c>
      <c r="Y35" s="195">
        <v>563701</v>
      </c>
      <c r="Z35" s="175">
        <v>550154</v>
      </c>
      <c r="AA35" s="175">
        <v>23254</v>
      </c>
      <c r="AB35" s="175">
        <v>0</v>
      </c>
      <c r="AC35" s="185">
        <v>1137109</v>
      </c>
      <c r="AD35" s="195">
        <v>0</v>
      </c>
      <c r="AE35" s="175">
        <v>0</v>
      </c>
      <c r="AF35" s="175">
        <v>0</v>
      </c>
      <c r="AG35" s="175">
        <v>0</v>
      </c>
      <c r="AH35" s="185">
        <v>0</v>
      </c>
      <c r="AI35" s="195">
        <v>0</v>
      </c>
      <c r="AJ35" s="175">
        <v>0</v>
      </c>
      <c r="AK35" s="175">
        <v>0</v>
      </c>
      <c r="AL35" s="175">
        <v>0</v>
      </c>
      <c r="AM35" s="185">
        <v>0</v>
      </c>
      <c r="AN35" s="195">
        <v>0</v>
      </c>
      <c r="AO35" s="175">
        <v>0</v>
      </c>
      <c r="AP35" s="175">
        <v>0</v>
      </c>
      <c r="AQ35" s="175">
        <v>0</v>
      </c>
      <c r="AR35" s="185">
        <v>0</v>
      </c>
      <c r="AS35" s="195">
        <v>0</v>
      </c>
      <c r="AT35" s="175">
        <v>0</v>
      </c>
      <c r="AU35" s="175">
        <v>0</v>
      </c>
      <c r="AV35" s="175">
        <v>0</v>
      </c>
      <c r="AW35" s="185">
        <v>0</v>
      </c>
      <c r="AX35" s="195">
        <v>0</v>
      </c>
      <c r="AY35" s="175">
        <v>0</v>
      </c>
      <c r="AZ35" s="175">
        <v>0</v>
      </c>
      <c r="BA35" s="175">
        <v>0</v>
      </c>
      <c r="BB35" s="185">
        <v>0</v>
      </c>
      <c r="BC35" s="195">
        <v>0</v>
      </c>
      <c r="BD35" s="175">
        <v>0</v>
      </c>
      <c r="BE35" s="175">
        <v>0</v>
      </c>
      <c r="BF35" s="175">
        <v>0</v>
      </c>
      <c r="BG35" s="185">
        <v>0</v>
      </c>
      <c r="BH35" s="195">
        <v>0</v>
      </c>
      <c r="BI35" s="175">
        <v>0</v>
      </c>
      <c r="BJ35" s="175">
        <v>0</v>
      </c>
      <c r="BK35" s="175">
        <v>0</v>
      </c>
      <c r="BL35" s="185">
        <v>0</v>
      </c>
      <c r="BM35" s="195">
        <v>0</v>
      </c>
      <c r="BN35" s="175">
        <v>0</v>
      </c>
      <c r="BO35" s="175">
        <v>0</v>
      </c>
      <c r="BP35" s="175">
        <v>0</v>
      </c>
      <c r="BQ35" s="185">
        <v>0</v>
      </c>
      <c r="BR35" s="195">
        <v>1867751</v>
      </c>
      <c r="BS35" s="415">
        <v>1576526</v>
      </c>
      <c r="BT35" s="175">
        <v>103599</v>
      </c>
      <c r="BU35" s="175">
        <v>0</v>
      </c>
      <c r="BV35" s="195">
        <v>3547876</v>
      </c>
      <c r="BW35" s="153"/>
      <c r="BX35" s="321">
        <v>20.954609123818663</v>
      </c>
      <c r="BZ35" s="422">
        <v>436760.81563000008</v>
      </c>
      <c r="CA35" s="422">
        <v>587509.08739</v>
      </c>
      <c r="CB35" s="422">
        <v>20001.968590000004</v>
      </c>
      <c r="CC35" s="425">
        <v>0.15426999999999999</v>
      </c>
      <c r="CD35" s="425">
        <v>1044272.02588</v>
      </c>
      <c r="CE35" s="319">
        <v>-33.184369999915361</v>
      </c>
      <c r="CF35" s="319">
        <v>8.7390000000596046E-2</v>
      </c>
      <c r="CG35" s="319">
        <v>6745.968590000004</v>
      </c>
      <c r="CH35" s="147">
        <v>0.15426999999999999</v>
      </c>
      <c r="CI35" s="426">
        <v>6713.0258799999719</v>
      </c>
    </row>
    <row r="36" spans="1:87" ht="13.5" x14ac:dyDescent="0.25">
      <c r="A36" s="309">
        <v>30</v>
      </c>
      <c r="B36" s="310" t="s">
        <v>244</v>
      </c>
      <c r="D36" s="311"/>
      <c r="E36" s="195">
        <v>582404</v>
      </c>
      <c r="F36" s="415">
        <v>2978397</v>
      </c>
      <c r="G36" s="175">
        <v>8716</v>
      </c>
      <c r="H36" s="175">
        <v>62</v>
      </c>
      <c r="I36" s="185">
        <v>3569579</v>
      </c>
      <c r="J36" s="195">
        <v>25539</v>
      </c>
      <c r="K36" s="175">
        <v>313255</v>
      </c>
      <c r="L36" s="175">
        <v>0</v>
      </c>
      <c r="M36" s="175">
        <v>0</v>
      </c>
      <c r="N36" s="185">
        <v>338794</v>
      </c>
      <c r="O36" s="175">
        <v>28908</v>
      </c>
      <c r="P36" s="175">
        <v>448803</v>
      </c>
      <c r="Q36" s="175">
        <v>528</v>
      </c>
      <c r="R36" s="175">
        <v>0</v>
      </c>
      <c r="S36" s="185">
        <v>478239</v>
      </c>
      <c r="T36" s="195">
        <v>30702</v>
      </c>
      <c r="U36" s="175">
        <v>214</v>
      </c>
      <c r="V36" s="175">
        <v>420</v>
      </c>
      <c r="W36" s="175">
        <v>0</v>
      </c>
      <c r="X36" s="185">
        <v>31336</v>
      </c>
      <c r="Y36" s="195">
        <v>28876</v>
      </c>
      <c r="Z36" s="175">
        <v>308285</v>
      </c>
      <c r="AA36" s="175">
        <v>0</v>
      </c>
      <c r="AB36" s="175">
        <v>0</v>
      </c>
      <c r="AC36" s="185">
        <v>337161</v>
      </c>
      <c r="AD36" s="195">
        <v>0</v>
      </c>
      <c r="AE36" s="175">
        <v>0</v>
      </c>
      <c r="AF36" s="175">
        <v>0</v>
      </c>
      <c r="AG36" s="175">
        <v>0</v>
      </c>
      <c r="AH36" s="185">
        <v>0</v>
      </c>
      <c r="AI36" s="195">
        <v>0</v>
      </c>
      <c r="AJ36" s="175">
        <v>0</v>
      </c>
      <c r="AK36" s="175">
        <v>0</v>
      </c>
      <c r="AL36" s="175">
        <v>0</v>
      </c>
      <c r="AM36" s="185">
        <v>0</v>
      </c>
      <c r="AN36" s="195">
        <v>0</v>
      </c>
      <c r="AO36" s="175">
        <v>0</v>
      </c>
      <c r="AP36" s="175">
        <v>0</v>
      </c>
      <c r="AQ36" s="175">
        <v>0</v>
      </c>
      <c r="AR36" s="185">
        <v>0</v>
      </c>
      <c r="AS36" s="195">
        <v>0</v>
      </c>
      <c r="AT36" s="175">
        <v>0</v>
      </c>
      <c r="AU36" s="175">
        <v>0</v>
      </c>
      <c r="AV36" s="175">
        <v>0</v>
      </c>
      <c r="AW36" s="185">
        <v>0</v>
      </c>
      <c r="AX36" s="195">
        <v>0</v>
      </c>
      <c r="AY36" s="175">
        <v>0</v>
      </c>
      <c r="AZ36" s="175">
        <v>0</v>
      </c>
      <c r="BA36" s="175">
        <v>0</v>
      </c>
      <c r="BB36" s="185">
        <v>0</v>
      </c>
      <c r="BC36" s="195">
        <v>0</v>
      </c>
      <c r="BD36" s="175">
        <v>0</v>
      </c>
      <c r="BE36" s="175">
        <v>0</v>
      </c>
      <c r="BF36" s="175">
        <v>0</v>
      </c>
      <c r="BG36" s="185">
        <v>0</v>
      </c>
      <c r="BH36" s="195">
        <v>0</v>
      </c>
      <c r="BI36" s="175">
        <v>0</v>
      </c>
      <c r="BJ36" s="175">
        <v>0</v>
      </c>
      <c r="BK36" s="175">
        <v>0</v>
      </c>
      <c r="BL36" s="185">
        <v>0</v>
      </c>
      <c r="BM36" s="195">
        <v>0</v>
      </c>
      <c r="BN36" s="175">
        <v>0</v>
      </c>
      <c r="BO36" s="175">
        <v>0</v>
      </c>
      <c r="BP36" s="175">
        <v>0</v>
      </c>
      <c r="BQ36" s="185">
        <v>0</v>
      </c>
      <c r="BR36" s="195">
        <v>114025</v>
      </c>
      <c r="BS36" s="415">
        <v>1070557</v>
      </c>
      <c r="BT36" s="175">
        <v>948</v>
      </c>
      <c r="BU36" s="175">
        <v>0</v>
      </c>
      <c r="BV36" s="195">
        <v>1185530</v>
      </c>
      <c r="BW36" s="153"/>
      <c r="BX36" s="321">
        <v>33.212039851198142</v>
      </c>
      <c r="BZ36" s="422">
        <v>25539.409489999998</v>
      </c>
      <c r="CA36" s="422">
        <v>313255.32788</v>
      </c>
      <c r="CB36" s="422">
        <v>0</v>
      </c>
      <c r="CC36" s="425">
        <v>0</v>
      </c>
      <c r="CD36" s="425">
        <v>338794.73736999999</v>
      </c>
      <c r="CE36" s="319">
        <v>0.40948999999818625</v>
      </c>
      <c r="CF36" s="319">
        <v>0.32787999999709427</v>
      </c>
      <c r="CG36" s="319">
        <v>0</v>
      </c>
      <c r="CH36" s="147">
        <v>0</v>
      </c>
      <c r="CI36" s="426">
        <v>0.73736999998800457</v>
      </c>
    </row>
    <row r="37" spans="1:87" ht="13.5" x14ac:dyDescent="0.25">
      <c r="A37" s="309">
        <v>31</v>
      </c>
      <c r="B37" s="310" t="s">
        <v>245</v>
      </c>
      <c r="D37" s="311"/>
      <c r="E37" s="195">
        <v>1833267</v>
      </c>
      <c r="F37" s="415">
        <v>1343071</v>
      </c>
      <c r="G37" s="175">
        <v>42798</v>
      </c>
      <c r="H37" s="175">
        <v>98</v>
      </c>
      <c r="I37" s="185">
        <v>3219234</v>
      </c>
      <c r="J37" s="195">
        <v>116245</v>
      </c>
      <c r="K37" s="175">
        <v>300930</v>
      </c>
      <c r="L37" s="175">
        <v>505</v>
      </c>
      <c r="M37" s="175">
        <v>0</v>
      </c>
      <c r="N37" s="185">
        <v>417680</v>
      </c>
      <c r="O37" s="175">
        <v>133570</v>
      </c>
      <c r="P37" s="175">
        <v>11112</v>
      </c>
      <c r="Q37" s="175">
        <v>3196</v>
      </c>
      <c r="R37" s="175">
        <v>0</v>
      </c>
      <c r="S37" s="185">
        <v>147878</v>
      </c>
      <c r="T37" s="195">
        <v>156253</v>
      </c>
      <c r="U37" s="175">
        <v>35724</v>
      </c>
      <c r="V37" s="175">
        <v>2181</v>
      </c>
      <c r="W37" s="175">
        <v>0</v>
      </c>
      <c r="X37" s="185">
        <v>194158</v>
      </c>
      <c r="Y37" s="195">
        <v>145772</v>
      </c>
      <c r="Z37" s="175">
        <v>254889</v>
      </c>
      <c r="AA37" s="175">
        <v>590</v>
      </c>
      <c r="AB37" s="175">
        <v>0</v>
      </c>
      <c r="AC37" s="185">
        <v>401251</v>
      </c>
      <c r="AD37" s="195">
        <v>0</v>
      </c>
      <c r="AE37" s="175">
        <v>0</v>
      </c>
      <c r="AF37" s="175">
        <v>0</v>
      </c>
      <c r="AG37" s="175">
        <v>0</v>
      </c>
      <c r="AH37" s="185">
        <v>0</v>
      </c>
      <c r="AI37" s="195">
        <v>0</v>
      </c>
      <c r="AJ37" s="175">
        <v>0</v>
      </c>
      <c r="AK37" s="175">
        <v>0</v>
      </c>
      <c r="AL37" s="175">
        <v>0</v>
      </c>
      <c r="AM37" s="185">
        <v>0</v>
      </c>
      <c r="AN37" s="195">
        <v>0</v>
      </c>
      <c r="AO37" s="175">
        <v>0</v>
      </c>
      <c r="AP37" s="175">
        <v>0</v>
      </c>
      <c r="AQ37" s="175">
        <v>0</v>
      </c>
      <c r="AR37" s="185">
        <v>0</v>
      </c>
      <c r="AS37" s="195">
        <v>0</v>
      </c>
      <c r="AT37" s="175">
        <v>0</v>
      </c>
      <c r="AU37" s="175">
        <v>0</v>
      </c>
      <c r="AV37" s="175">
        <v>0</v>
      </c>
      <c r="AW37" s="185">
        <v>0</v>
      </c>
      <c r="AX37" s="195">
        <v>0</v>
      </c>
      <c r="AY37" s="175">
        <v>0</v>
      </c>
      <c r="AZ37" s="175">
        <v>0</v>
      </c>
      <c r="BA37" s="175">
        <v>0</v>
      </c>
      <c r="BB37" s="185">
        <v>0</v>
      </c>
      <c r="BC37" s="195">
        <v>0</v>
      </c>
      <c r="BD37" s="175">
        <v>0</v>
      </c>
      <c r="BE37" s="175">
        <v>0</v>
      </c>
      <c r="BF37" s="175">
        <v>0</v>
      </c>
      <c r="BG37" s="185">
        <v>0</v>
      </c>
      <c r="BH37" s="195">
        <v>0</v>
      </c>
      <c r="BI37" s="175">
        <v>0</v>
      </c>
      <c r="BJ37" s="175">
        <v>0</v>
      </c>
      <c r="BK37" s="175">
        <v>0</v>
      </c>
      <c r="BL37" s="185">
        <v>0</v>
      </c>
      <c r="BM37" s="195">
        <v>0</v>
      </c>
      <c r="BN37" s="175">
        <v>0</v>
      </c>
      <c r="BO37" s="175">
        <v>0</v>
      </c>
      <c r="BP37" s="175">
        <v>0</v>
      </c>
      <c r="BQ37" s="185">
        <v>0</v>
      </c>
      <c r="BR37" s="195">
        <v>551840</v>
      </c>
      <c r="BS37" s="415">
        <v>602655</v>
      </c>
      <c r="BT37" s="175">
        <v>6472</v>
      </c>
      <c r="BU37" s="175">
        <v>0</v>
      </c>
      <c r="BV37" s="195">
        <v>1160967</v>
      </c>
      <c r="BW37" s="153"/>
      <c r="BX37" s="321">
        <v>36.063454846711984</v>
      </c>
      <c r="BZ37" s="422">
        <v>116245.3176400001</v>
      </c>
      <c r="CA37" s="422">
        <v>300929.85016999999</v>
      </c>
      <c r="CB37" s="422">
        <v>504.44198999999998</v>
      </c>
      <c r="CC37" s="425">
        <v>0</v>
      </c>
      <c r="CD37" s="425">
        <v>417679.60980000009</v>
      </c>
      <c r="CE37" s="319">
        <v>0.31764000009570736</v>
      </c>
      <c r="CF37" s="319">
        <v>-0.14983000000938773</v>
      </c>
      <c r="CG37" s="319">
        <v>-0.55801000000002432</v>
      </c>
      <c r="CH37" s="147">
        <v>0</v>
      </c>
      <c r="CI37" s="426">
        <v>-0.39019999990705401</v>
      </c>
    </row>
    <row r="38" spans="1:87" ht="13.5" x14ac:dyDescent="0.25">
      <c r="A38" s="309">
        <v>32</v>
      </c>
      <c r="B38" s="329" t="s">
        <v>280</v>
      </c>
      <c r="D38" s="311"/>
      <c r="E38" s="195">
        <v>4672390</v>
      </c>
      <c r="F38" s="415">
        <v>2528449</v>
      </c>
      <c r="G38" s="175">
        <v>287280</v>
      </c>
      <c r="H38" s="175">
        <v>1892</v>
      </c>
      <c r="I38" s="185">
        <v>7490011</v>
      </c>
      <c r="J38" s="195">
        <v>267664</v>
      </c>
      <c r="K38" s="175">
        <v>217989</v>
      </c>
      <c r="L38" s="175">
        <v>14002</v>
      </c>
      <c r="M38" s="175">
        <v>0</v>
      </c>
      <c r="N38" s="185">
        <v>499655</v>
      </c>
      <c r="O38" s="175">
        <v>338302</v>
      </c>
      <c r="P38" s="175">
        <v>87175</v>
      </c>
      <c r="Q38" s="175">
        <v>18131</v>
      </c>
      <c r="R38" s="175">
        <v>21</v>
      </c>
      <c r="S38" s="185">
        <v>443629</v>
      </c>
      <c r="T38" s="195">
        <v>383694</v>
      </c>
      <c r="U38" s="175">
        <v>161490</v>
      </c>
      <c r="V38" s="175">
        <v>18991</v>
      </c>
      <c r="W38" s="175">
        <v>45</v>
      </c>
      <c r="X38" s="185">
        <v>564220</v>
      </c>
      <c r="Y38" s="195">
        <v>434394</v>
      </c>
      <c r="Z38" s="175">
        <v>202837</v>
      </c>
      <c r="AA38" s="175">
        <v>14561</v>
      </c>
      <c r="AB38" s="175">
        <v>393</v>
      </c>
      <c r="AC38" s="185">
        <v>652185</v>
      </c>
      <c r="AD38" s="195">
        <v>0</v>
      </c>
      <c r="AE38" s="175">
        <v>0</v>
      </c>
      <c r="AF38" s="175">
        <v>0</v>
      </c>
      <c r="AG38" s="175">
        <v>0</v>
      </c>
      <c r="AH38" s="185">
        <v>0</v>
      </c>
      <c r="AI38" s="195">
        <v>0</v>
      </c>
      <c r="AJ38" s="175">
        <v>0</v>
      </c>
      <c r="AK38" s="175">
        <v>0</v>
      </c>
      <c r="AL38" s="175">
        <v>0</v>
      </c>
      <c r="AM38" s="185">
        <v>0</v>
      </c>
      <c r="AN38" s="195">
        <v>0</v>
      </c>
      <c r="AO38" s="175">
        <v>0</v>
      </c>
      <c r="AP38" s="175">
        <v>0</v>
      </c>
      <c r="AQ38" s="175">
        <v>0</v>
      </c>
      <c r="AR38" s="185">
        <v>0</v>
      </c>
      <c r="AS38" s="195">
        <v>0</v>
      </c>
      <c r="AT38" s="175">
        <v>0</v>
      </c>
      <c r="AU38" s="175">
        <v>0</v>
      </c>
      <c r="AV38" s="175">
        <v>0</v>
      </c>
      <c r="AW38" s="185">
        <v>0</v>
      </c>
      <c r="AX38" s="195">
        <v>0</v>
      </c>
      <c r="AY38" s="175">
        <v>0</v>
      </c>
      <c r="AZ38" s="175">
        <v>0</v>
      </c>
      <c r="BA38" s="175">
        <v>0</v>
      </c>
      <c r="BB38" s="185">
        <v>0</v>
      </c>
      <c r="BC38" s="195">
        <v>0</v>
      </c>
      <c r="BD38" s="175">
        <v>0</v>
      </c>
      <c r="BE38" s="175">
        <v>0</v>
      </c>
      <c r="BF38" s="175">
        <v>0</v>
      </c>
      <c r="BG38" s="185">
        <v>0</v>
      </c>
      <c r="BH38" s="195">
        <v>0</v>
      </c>
      <c r="BI38" s="175">
        <v>0</v>
      </c>
      <c r="BJ38" s="175">
        <v>0</v>
      </c>
      <c r="BK38" s="175">
        <v>0</v>
      </c>
      <c r="BL38" s="185">
        <v>0</v>
      </c>
      <c r="BM38" s="195">
        <v>0</v>
      </c>
      <c r="BN38" s="175">
        <v>0</v>
      </c>
      <c r="BO38" s="175">
        <v>0</v>
      </c>
      <c r="BP38" s="175">
        <v>0</v>
      </c>
      <c r="BQ38" s="185">
        <v>0</v>
      </c>
      <c r="BR38" s="195">
        <v>1424054</v>
      </c>
      <c r="BS38" s="415">
        <v>669491</v>
      </c>
      <c r="BT38" s="175">
        <v>65685</v>
      </c>
      <c r="BU38" s="175">
        <v>459</v>
      </c>
      <c r="BV38" s="195">
        <v>2159689</v>
      </c>
      <c r="BW38" s="153"/>
      <c r="BX38" s="321">
        <v>28.8342567187151</v>
      </c>
      <c r="BZ38" s="422">
        <v>267664.30442</v>
      </c>
      <c r="CA38" s="422">
        <v>217989.15900999997</v>
      </c>
      <c r="CB38" s="422">
        <v>14002.262550000001</v>
      </c>
      <c r="CC38" s="425">
        <v>0</v>
      </c>
      <c r="CD38" s="425">
        <v>499655.72598000005</v>
      </c>
      <c r="CE38" s="319">
        <v>0.30442000000039116</v>
      </c>
      <c r="CF38" s="319">
        <v>0.15900999997393228</v>
      </c>
      <c r="CG38" s="319">
        <v>0.26255000000128348</v>
      </c>
      <c r="CH38" s="147">
        <v>0</v>
      </c>
      <c r="CI38" s="426">
        <v>0.7259800000465475</v>
      </c>
    </row>
    <row r="39" spans="1:87" ht="13.5" x14ac:dyDescent="0.25">
      <c r="A39" s="324">
        <v>33</v>
      </c>
      <c r="B39" s="24" t="s">
        <v>247</v>
      </c>
      <c r="D39" s="330"/>
      <c r="E39" s="195">
        <v>678986</v>
      </c>
      <c r="F39" s="415">
        <v>30272455</v>
      </c>
      <c r="G39" s="175">
        <v>7576</v>
      </c>
      <c r="H39" s="175">
        <v>514</v>
      </c>
      <c r="I39" s="185">
        <v>30959531</v>
      </c>
      <c r="J39" s="195">
        <v>45996</v>
      </c>
      <c r="K39" s="175">
        <v>1458922</v>
      </c>
      <c r="L39" s="175">
        <v>233</v>
      </c>
      <c r="M39" s="175">
        <v>0</v>
      </c>
      <c r="N39" s="185">
        <v>1505151</v>
      </c>
      <c r="O39" s="175">
        <v>47133</v>
      </c>
      <c r="P39" s="175">
        <v>1098463</v>
      </c>
      <c r="Q39" s="175">
        <v>378</v>
      </c>
      <c r="R39" s="175">
        <v>15</v>
      </c>
      <c r="S39" s="185">
        <v>1145989</v>
      </c>
      <c r="T39" s="195">
        <v>50451</v>
      </c>
      <c r="U39" s="175">
        <v>1134057</v>
      </c>
      <c r="V39" s="175">
        <v>216</v>
      </c>
      <c r="W39" s="175">
        <v>0</v>
      </c>
      <c r="X39" s="185">
        <v>1184724</v>
      </c>
      <c r="Y39" s="195">
        <v>73230</v>
      </c>
      <c r="Z39" s="175">
        <v>5115281</v>
      </c>
      <c r="AA39" s="175">
        <v>293</v>
      </c>
      <c r="AB39" s="175">
        <v>0</v>
      </c>
      <c r="AC39" s="185">
        <v>5188804</v>
      </c>
      <c r="AD39" s="195">
        <v>0</v>
      </c>
      <c r="AE39" s="175">
        <v>0</v>
      </c>
      <c r="AF39" s="175">
        <v>0</v>
      </c>
      <c r="AG39" s="175">
        <v>0</v>
      </c>
      <c r="AH39" s="185">
        <v>0</v>
      </c>
      <c r="AI39" s="195">
        <v>0</v>
      </c>
      <c r="AJ39" s="175">
        <v>0</v>
      </c>
      <c r="AK39" s="175">
        <v>0</v>
      </c>
      <c r="AL39" s="175">
        <v>0</v>
      </c>
      <c r="AM39" s="185">
        <v>0</v>
      </c>
      <c r="AN39" s="195">
        <v>0</v>
      </c>
      <c r="AO39" s="175">
        <v>0</v>
      </c>
      <c r="AP39" s="175">
        <v>0</v>
      </c>
      <c r="AQ39" s="175">
        <v>0</v>
      </c>
      <c r="AR39" s="185">
        <v>0</v>
      </c>
      <c r="AS39" s="195">
        <v>0</v>
      </c>
      <c r="AT39" s="175">
        <v>0</v>
      </c>
      <c r="AU39" s="175">
        <v>0</v>
      </c>
      <c r="AV39" s="175">
        <v>0</v>
      </c>
      <c r="AW39" s="185">
        <v>0</v>
      </c>
      <c r="AX39" s="195">
        <v>0</v>
      </c>
      <c r="AY39" s="175">
        <v>0</v>
      </c>
      <c r="AZ39" s="175">
        <v>0</v>
      </c>
      <c r="BA39" s="175">
        <v>0</v>
      </c>
      <c r="BB39" s="185">
        <v>0</v>
      </c>
      <c r="BC39" s="195">
        <v>0</v>
      </c>
      <c r="BD39" s="175">
        <v>0</v>
      </c>
      <c r="BE39" s="175">
        <v>0</v>
      </c>
      <c r="BF39" s="175">
        <v>0</v>
      </c>
      <c r="BG39" s="185">
        <v>0</v>
      </c>
      <c r="BH39" s="195">
        <v>0</v>
      </c>
      <c r="BI39" s="175">
        <v>0</v>
      </c>
      <c r="BJ39" s="175">
        <v>0</v>
      </c>
      <c r="BK39" s="175">
        <v>0</v>
      </c>
      <c r="BL39" s="185">
        <v>0</v>
      </c>
      <c r="BM39" s="195">
        <v>0</v>
      </c>
      <c r="BN39" s="175">
        <v>0</v>
      </c>
      <c r="BO39" s="175">
        <v>0</v>
      </c>
      <c r="BP39" s="175">
        <v>0</v>
      </c>
      <c r="BQ39" s="185">
        <v>0</v>
      </c>
      <c r="BR39" s="195">
        <v>216810</v>
      </c>
      <c r="BS39" s="415">
        <v>8806723</v>
      </c>
      <c r="BT39" s="175">
        <v>1120</v>
      </c>
      <c r="BU39" s="175">
        <v>15</v>
      </c>
      <c r="BV39" s="195">
        <v>9024668</v>
      </c>
      <c r="BW39" s="153"/>
      <c r="BX39" s="321">
        <v>29.149886023790216</v>
      </c>
      <c r="BZ39" s="422">
        <v>45996.249749999995</v>
      </c>
      <c r="CA39" s="422">
        <v>1458921.87518</v>
      </c>
      <c r="CB39" s="422">
        <v>232.94753</v>
      </c>
      <c r="CC39" s="425">
        <v>0</v>
      </c>
      <c r="CD39" s="425">
        <v>1505151.0724599999</v>
      </c>
      <c r="CE39" s="319">
        <v>0.24974999999540159</v>
      </c>
      <c r="CF39" s="319">
        <v>-0.12482000002637506</v>
      </c>
      <c r="CG39" s="319">
        <v>-5.2469999999999573E-2</v>
      </c>
      <c r="CH39" s="147">
        <v>0</v>
      </c>
      <c r="CI39" s="426">
        <v>7.2459999937564135E-2</v>
      </c>
    </row>
    <row r="40" spans="1:87" ht="13.5" x14ac:dyDescent="0.25">
      <c r="A40" s="309">
        <v>34</v>
      </c>
      <c r="B40" s="310" t="s">
        <v>248</v>
      </c>
      <c r="D40" s="311"/>
      <c r="E40" s="195">
        <v>1564506</v>
      </c>
      <c r="F40" s="415">
        <v>7287168</v>
      </c>
      <c r="G40" s="175">
        <v>6642</v>
      </c>
      <c r="H40" s="175">
        <v>292</v>
      </c>
      <c r="I40" s="185">
        <v>8858608</v>
      </c>
      <c r="J40" s="195">
        <v>87744</v>
      </c>
      <c r="K40" s="175">
        <v>658456</v>
      </c>
      <c r="L40" s="175">
        <v>187</v>
      </c>
      <c r="M40" s="175">
        <v>0</v>
      </c>
      <c r="N40" s="185">
        <v>746387</v>
      </c>
      <c r="O40" s="175">
        <v>106181</v>
      </c>
      <c r="P40" s="175">
        <v>657186</v>
      </c>
      <c r="Q40" s="175">
        <v>0</v>
      </c>
      <c r="R40" s="175">
        <v>0</v>
      </c>
      <c r="S40" s="185">
        <v>763367</v>
      </c>
      <c r="T40" s="195">
        <v>103454</v>
      </c>
      <c r="U40" s="175">
        <v>240391</v>
      </c>
      <c r="V40" s="175">
        <v>380</v>
      </c>
      <c r="W40" s="175">
        <v>0</v>
      </c>
      <c r="X40" s="185">
        <v>344225</v>
      </c>
      <c r="Y40" s="195">
        <v>114539</v>
      </c>
      <c r="Z40" s="175">
        <v>1395087</v>
      </c>
      <c r="AA40" s="175">
        <v>85</v>
      </c>
      <c r="AB40" s="175">
        <v>0</v>
      </c>
      <c r="AC40" s="185">
        <v>1509711</v>
      </c>
      <c r="AD40" s="195">
        <v>0</v>
      </c>
      <c r="AE40" s="175">
        <v>0</v>
      </c>
      <c r="AF40" s="175">
        <v>0</v>
      </c>
      <c r="AG40" s="175">
        <v>0</v>
      </c>
      <c r="AH40" s="185">
        <v>0</v>
      </c>
      <c r="AI40" s="195">
        <v>0</v>
      </c>
      <c r="AJ40" s="175">
        <v>0</v>
      </c>
      <c r="AK40" s="175">
        <v>0</v>
      </c>
      <c r="AL40" s="175">
        <v>0</v>
      </c>
      <c r="AM40" s="185">
        <v>0</v>
      </c>
      <c r="AN40" s="195">
        <v>0</v>
      </c>
      <c r="AO40" s="175">
        <v>0</v>
      </c>
      <c r="AP40" s="175">
        <v>0</v>
      </c>
      <c r="AQ40" s="175">
        <v>0</v>
      </c>
      <c r="AR40" s="185">
        <v>0</v>
      </c>
      <c r="AS40" s="195">
        <v>0</v>
      </c>
      <c r="AT40" s="175">
        <v>0</v>
      </c>
      <c r="AU40" s="175">
        <v>0</v>
      </c>
      <c r="AV40" s="175">
        <v>0</v>
      </c>
      <c r="AW40" s="185">
        <v>0</v>
      </c>
      <c r="AX40" s="195">
        <v>0</v>
      </c>
      <c r="AY40" s="175">
        <v>0</v>
      </c>
      <c r="AZ40" s="175">
        <v>0</v>
      </c>
      <c r="BA40" s="175">
        <v>0</v>
      </c>
      <c r="BB40" s="185">
        <v>0</v>
      </c>
      <c r="BC40" s="195">
        <v>0</v>
      </c>
      <c r="BD40" s="175">
        <v>0</v>
      </c>
      <c r="BE40" s="175">
        <v>0</v>
      </c>
      <c r="BF40" s="175">
        <v>0</v>
      </c>
      <c r="BG40" s="185">
        <v>0</v>
      </c>
      <c r="BH40" s="195">
        <v>0</v>
      </c>
      <c r="BI40" s="175">
        <v>0</v>
      </c>
      <c r="BJ40" s="175">
        <v>0</v>
      </c>
      <c r="BK40" s="175">
        <v>0</v>
      </c>
      <c r="BL40" s="185">
        <v>0</v>
      </c>
      <c r="BM40" s="195">
        <v>0</v>
      </c>
      <c r="BN40" s="175">
        <v>0</v>
      </c>
      <c r="BO40" s="175">
        <v>0</v>
      </c>
      <c r="BP40" s="175">
        <v>0</v>
      </c>
      <c r="BQ40" s="185">
        <v>0</v>
      </c>
      <c r="BR40" s="195">
        <v>411918</v>
      </c>
      <c r="BS40" s="415">
        <v>2951120</v>
      </c>
      <c r="BT40" s="175">
        <v>652</v>
      </c>
      <c r="BU40" s="175">
        <v>0</v>
      </c>
      <c r="BV40" s="195">
        <v>3363690</v>
      </c>
      <c r="BW40" s="153"/>
      <c r="BX40" s="321">
        <v>37.970864045457255</v>
      </c>
      <c r="BZ40" s="422">
        <v>87743.970720000027</v>
      </c>
      <c r="CA40" s="422">
        <v>658456.27989999996</v>
      </c>
      <c r="CB40" s="422">
        <v>186.89713</v>
      </c>
      <c r="CC40" s="425">
        <v>0</v>
      </c>
      <c r="CD40" s="425">
        <v>746387.14775</v>
      </c>
      <c r="CE40" s="319">
        <v>-2.9279999973368831E-2</v>
      </c>
      <c r="CF40" s="319">
        <v>0.27989999996498227</v>
      </c>
      <c r="CG40" s="319">
        <v>-0.1028699999999958</v>
      </c>
      <c r="CH40" s="147">
        <v>0</v>
      </c>
      <c r="CI40" s="426">
        <v>0.14775000000372529</v>
      </c>
    </row>
    <row r="41" spans="1:87" ht="13.5" x14ac:dyDescent="0.25">
      <c r="A41" s="309">
        <v>35</v>
      </c>
      <c r="B41" s="310" t="s">
        <v>249</v>
      </c>
      <c r="D41" s="311"/>
      <c r="E41" s="195">
        <v>484196</v>
      </c>
      <c r="F41" s="415">
        <v>8467181</v>
      </c>
      <c r="G41" s="175">
        <v>10026</v>
      </c>
      <c r="H41" s="175">
        <v>86</v>
      </c>
      <c r="I41" s="185">
        <v>8961489</v>
      </c>
      <c r="J41" s="195">
        <v>29357</v>
      </c>
      <c r="K41" s="175">
        <v>929065</v>
      </c>
      <c r="L41" s="175">
        <v>156</v>
      </c>
      <c r="M41" s="175">
        <v>35</v>
      </c>
      <c r="N41" s="185">
        <v>958613</v>
      </c>
      <c r="O41" s="175">
        <v>33981</v>
      </c>
      <c r="P41" s="175">
        <v>11418</v>
      </c>
      <c r="Q41" s="175">
        <v>565</v>
      </c>
      <c r="R41" s="175">
        <v>0</v>
      </c>
      <c r="S41" s="185">
        <v>45964</v>
      </c>
      <c r="T41" s="195">
        <v>36341</v>
      </c>
      <c r="U41" s="175">
        <v>80953</v>
      </c>
      <c r="V41" s="175">
        <v>424</v>
      </c>
      <c r="W41" s="175">
        <v>46</v>
      </c>
      <c r="X41" s="185">
        <v>117764</v>
      </c>
      <c r="Y41" s="195">
        <v>36562</v>
      </c>
      <c r="Z41" s="175">
        <v>1282054</v>
      </c>
      <c r="AA41" s="175">
        <v>146</v>
      </c>
      <c r="AB41" s="175">
        <v>0</v>
      </c>
      <c r="AC41" s="185">
        <v>1318762</v>
      </c>
      <c r="AD41" s="195">
        <v>0</v>
      </c>
      <c r="AE41" s="175">
        <v>0</v>
      </c>
      <c r="AF41" s="175">
        <v>0</v>
      </c>
      <c r="AG41" s="175">
        <v>0</v>
      </c>
      <c r="AH41" s="185">
        <v>0</v>
      </c>
      <c r="AI41" s="195">
        <v>0</v>
      </c>
      <c r="AJ41" s="175">
        <v>0</v>
      </c>
      <c r="AK41" s="175">
        <v>0</v>
      </c>
      <c r="AL41" s="175">
        <v>0</v>
      </c>
      <c r="AM41" s="185">
        <v>0</v>
      </c>
      <c r="AN41" s="195">
        <v>0</v>
      </c>
      <c r="AO41" s="175">
        <v>0</v>
      </c>
      <c r="AP41" s="175">
        <v>0</v>
      </c>
      <c r="AQ41" s="175">
        <v>0</v>
      </c>
      <c r="AR41" s="185">
        <v>0</v>
      </c>
      <c r="AS41" s="195">
        <v>0</v>
      </c>
      <c r="AT41" s="175">
        <v>0</v>
      </c>
      <c r="AU41" s="175">
        <v>0</v>
      </c>
      <c r="AV41" s="175">
        <v>0</v>
      </c>
      <c r="AW41" s="185">
        <v>0</v>
      </c>
      <c r="AX41" s="195">
        <v>0</v>
      </c>
      <c r="AY41" s="175">
        <v>0</v>
      </c>
      <c r="AZ41" s="175">
        <v>0</v>
      </c>
      <c r="BA41" s="175">
        <v>0</v>
      </c>
      <c r="BB41" s="185">
        <v>0</v>
      </c>
      <c r="BC41" s="195">
        <v>0</v>
      </c>
      <c r="BD41" s="175">
        <v>0</v>
      </c>
      <c r="BE41" s="175">
        <v>0</v>
      </c>
      <c r="BF41" s="175">
        <v>0</v>
      </c>
      <c r="BG41" s="185">
        <v>0</v>
      </c>
      <c r="BH41" s="195">
        <v>0</v>
      </c>
      <c r="BI41" s="175">
        <v>0</v>
      </c>
      <c r="BJ41" s="175">
        <v>0</v>
      </c>
      <c r="BK41" s="175">
        <v>0</v>
      </c>
      <c r="BL41" s="185">
        <v>0</v>
      </c>
      <c r="BM41" s="195">
        <v>0</v>
      </c>
      <c r="BN41" s="175">
        <v>0</v>
      </c>
      <c r="BO41" s="175">
        <v>0</v>
      </c>
      <c r="BP41" s="175">
        <v>0</v>
      </c>
      <c r="BQ41" s="185">
        <v>0</v>
      </c>
      <c r="BR41" s="195">
        <v>136241</v>
      </c>
      <c r="BS41" s="415">
        <v>2303490</v>
      </c>
      <c r="BT41" s="175">
        <v>1291</v>
      </c>
      <c r="BU41" s="175">
        <v>81</v>
      </c>
      <c r="BV41" s="195">
        <v>2441103</v>
      </c>
      <c r="BW41" s="153"/>
      <c r="BX41" s="321">
        <v>27.239926311352946</v>
      </c>
      <c r="BZ41" s="422">
        <v>29356.672210000001</v>
      </c>
      <c r="CA41" s="422">
        <v>929064.91767</v>
      </c>
      <c r="CB41" s="422">
        <v>155.779</v>
      </c>
      <c r="CC41" s="425">
        <v>34.747250000000001</v>
      </c>
      <c r="CD41" s="425">
        <v>958612.11612999998</v>
      </c>
      <c r="CE41" s="319">
        <v>-0.32778999999936786</v>
      </c>
      <c r="CF41" s="319">
        <v>-8.2330000004731119E-2</v>
      </c>
      <c r="CG41" s="319">
        <v>-0.22100000000000364</v>
      </c>
      <c r="CH41" s="147">
        <v>-0.25274999999999892</v>
      </c>
      <c r="CI41" s="426">
        <v>-0.88387000001966953</v>
      </c>
    </row>
    <row r="42" spans="1:87" ht="13.5" x14ac:dyDescent="0.25">
      <c r="A42" s="309">
        <v>36</v>
      </c>
      <c r="B42" s="24" t="s">
        <v>250</v>
      </c>
      <c r="D42" s="311"/>
      <c r="E42" s="195">
        <v>212362</v>
      </c>
      <c r="F42" s="415">
        <v>2397587</v>
      </c>
      <c r="G42" s="175">
        <v>3268</v>
      </c>
      <c r="H42" s="175">
        <v>5</v>
      </c>
      <c r="I42" s="185">
        <v>2613222</v>
      </c>
      <c r="J42" s="195">
        <v>15382</v>
      </c>
      <c r="K42" s="175">
        <v>97893</v>
      </c>
      <c r="L42" s="175">
        <v>113</v>
      </c>
      <c r="M42" s="175">
        <v>0</v>
      </c>
      <c r="N42" s="185">
        <v>113388</v>
      </c>
      <c r="O42" s="175">
        <v>14670</v>
      </c>
      <c r="P42" s="175">
        <v>1537</v>
      </c>
      <c r="Q42" s="175">
        <v>162</v>
      </c>
      <c r="R42" s="175">
        <v>0</v>
      </c>
      <c r="S42" s="185">
        <v>16369</v>
      </c>
      <c r="T42" s="195">
        <v>14188</v>
      </c>
      <c r="U42" s="175">
        <v>653390</v>
      </c>
      <c r="V42" s="175">
        <v>126</v>
      </c>
      <c r="W42" s="175">
        <v>0</v>
      </c>
      <c r="X42" s="185">
        <v>667704</v>
      </c>
      <c r="Y42" s="195">
        <v>14936</v>
      </c>
      <c r="Z42" s="175">
        <v>116655</v>
      </c>
      <c r="AA42" s="175">
        <v>412</v>
      </c>
      <c r="AB42" s="175">
        <v>5</v>
      </c>
      <c r="AC42" s="185">
        <v>132008</v>
      </c>
      <c r="AD42" s="195">
        <v>0</v>
      </c>
      <c r="AE42" s="175">
        <v>0</v>
      </c>
      <c r="AF42" s="175">
        <v>0</v>
      </c>
      <c r="AG42" s="175">
        <v>0</v>
      </c>
      <c r="AH42" s="185">
        <v>0</v>
      </c>
      <c r="AI42" s="195">
        <v>0</v>
      </c>
      <c r="AJ42" s="175">
        <v>0</v>
      </c>
      <c r="AK42" s="175">
        <v>0</v>
      </c>
      <c r="AL42" s="175">
        <v>0</v>
      </c>
      <c r="AM42" s="185">
        <v>0</v>
      </c>
      <c r="AN42" s="195">
        <v>0</v>
      </c>
      <c r="AO42" s="175">
        <v>0</v>
      </c>
      <c r="AP42" s="175">
        <v>0</v>
      </c>
      <c r="AQ42" s="175">
        <v>0</v>
      </c>
      <c r="AR42" s="185">
        <v>0</v>
      </c>
      <c r="AS42" s="195">
        <v>0</v>
      </c>
      <c r="AT42" s="175">
        <v>0</v>
      </c>
      <c r="AU42" s="175">
        <v>0</v>
      </c>
      <c r="AV42" s="175">
        <v>0</v>
      </c>
      <c r="AW42" s="185">
        <v>0</v>
      </c>
      <c r="AX42" s="195">
        <v>0</v>
      </c>
      <c r="AY42" s="175">
        <v>0</v>
      </c>
      <c r="AZ42" s="175">
        <v>0</v>
      </c>
      <c r="BA42" s="175">
        <v>0</v>
      </c>
      <c r="BB42" s="185">
        <v>0</v>
      </c>
      <c r="BC42" s="195">
        <v>0</v>
      </c>
      <c r="BD42" s="175">
        <v>0</v>
      </c>
      <c r="BE42" s="175">
        <v>0</v>
      </c>
      <c r="BF42" s="175">
        <v>0</v>
      </c>
      <c r="BG42" s="185">
        <v>0</v>
      </c>
      <c r="BH42" s="195">
        <v>0</v>
      </c>
      <c r="BI42" s="175">
        <v>0</v>
      </c>
      <c r="BJ42" s="175">
        <v>0</v>
      </c>
      <c r="BK42" s="175">
        <v>0</v>
      </c>
      <c r="BL42" s="185">
        <v>0</v>
      </c>
      <c r="BM42" s="195">
        <v>0</v>
      </c>
      <c r="BN42" s="175">
        <v>0</v>
      </c>
      <c r="BO42" s="175">
        <v>0</v>
      </c>
      <c r="BP42" s="175">
        <v>0</v>
      </c>
      <c r="BQ42" s="185">
        <v>0</v>
      </c>
      <c r="BR42" s="195">
        <v>59176</v>
      </c>
      <c r="BS42" s="415">
        <v>869475</v>
      </c>
      <c r="BT42" s="175">
        <v>813</v>
      </c>
      <c r="BU42" s="175">
        <v>5</v>
      </c>
      <c r="BV42" s="195">
        <v>929469</v>
      </c>
      <c r="BW42" s="153"/>
      <c r="BX42" s="321">
        <v>35.567931082778273</v>
      </c>
      <c r="BZ42" s="422">
        <v>14832.222280000013</v>
      </c>
      <c r="CA42" s="422">
        <v>96850</v>
      </c>
      <c r="CB42" s="422">
        <v>112.87321</v>
      </c>
      <c r="CC42" s="425">
        <v>0</v>
      </c>
      <c r="CD42" s="425">
        <v>111795.09549000002</v>
      </c>
      <c r="CE42" s="319">
        <v>-549.77771999998731</v>
      </c>
      <c r="CF42" s="319">
        <v>-1043</v>
      </c>
      <c r="CG42" s="319">
        <v>-0.12678999999999974</v>
      </c>
      <c r="CH42" s="147">
        <v>0</v>
      </c>
      <c r="CI42" s="426">
        <v>-1592.9045099999785</v>
      </c>
    </row>
    <row r="43" spans="1:87" ht="13.5" x14ac:dyDescent="0.25">
      <c r="A43" s="309">
        <v>37</v>
      </c>
      <c r="B43" s="24" t="s">
        <v>251</v>
      </c>
      <c r="D43" s="345"/>
      <c r="E43" s="195">
        <v>847576</v>
      </c>
      <c r="F43" s="415">
        <v>4728883</v>
      </c>
      <c r="G43" s="175">
        <v>54181</v>
      </c>
      <c r="H43" s="175">
        <v>478</v>
      </c>
      <c r="I43" s="185">
        <v>5631118</v>
      </c>
      <c r="J43" s="195">
        <v>43551</v>
      </c>
      <c r="K43" s="175">
        <v>684690</v>
      </c>
      <c r="L43" s="175">
        <v>267</v>
      </c>
      <c r="M43" s="175">
        <v>0</v>
      </c>
      <c r="N43" s="185">
        <v>728508</v>
      </c>
      <c r="O43" s="175">
        <v>62546</v>
      </c>
      <c r="P43" s="175">
        <v>17211</v>
      </c>
      <c r="Q43" s="175">
        <v>54</v>
      </c>
      <c r="R43" s="175">
        <v>5</v>
      </c>
      <c r="S43" s="185">
        <v>79816</v>
      </c>
      <c r="T43" s="195">
        <v>52111</v>
      </c>
      <c r="U43" s="175">
        <v>170703</v>
      </c>
      <c r="V43" s="175">
        <v>1677</v>
      </c>
      <c r="W43" s="175">
        <v>0</v>
      </c>
      <c r="X43" s="185">
        <v>224491</v>
      </c>
      <c r="Y43" s="195">
        <v>80011</v>
      </c>
      <c r="Z43" s="175">
        <v>928894</v>
      </c>
      <c r="AA43" s="175">
        <v>222</v>
      </c>
      <c r="AB43" s="175">
        <v>0</v>
      </c>
      <c r="AC43" s="185">
        <v>1009127</v>
      </c>
      <c r="AD43" s="195">
        <v>0</v>
      </c>
      <c r="AE43" s="175">
        <v>0</v>
      </c>
      <c r="AF43" s="175">
        <v>0</v>
      </c>
      <c r="AG43" s="175">
        <v>0</v>
      </c>
      <c r="AH43" s="185">
        <v>0</v>
      </c>
      <c r="AI43" s="195">
        <v>0</v>
      </c>
      <c r="AJ43" s="175">
        <v>0</v>
      </c>
      <c r="AK43" s="175">
        <v>0</v>
      </c>
      <c r="AL43" s="175">
        <v>0</v>
      </c>
      <c r="AM43" s="185">
        <v>0</v>
      </c>
      <c r="AN43" s="195">
        <v>0</v>
      </c>
      <c r="AO43" s="175">
        <v>0</v>
      </c>
      <c r="AP43" s="175">
        <v>0</v>
      </c>
      <c r="AQ43" s="175">
        <v>0</v>
      </c>
      <c r="AR43" s="185">
        <v>0</v>
      </c>
      <c r="AS43" s="195">
        <v>0</v>
      </c>
      <c r="AT43" s="175">
        <v>0</v>
      </c>
      <c r="AU43" s="175">
        <v>0</v>
      </c>
      <c r="AV43" s="175">
        <v>0</v>
      </c>
      <c r="AW43" s="185">
        <v>0</v>
      </c>
      <c r="AX43" s="195">
        <v>0</v>
      </c>
      <c r="AY43" s="175">
        <v>0</v>
      </c>
      <c r="AZ43" s="175">
        <v>0</v>
      </c>
      <c r="BA43" s="175">
        <v>0</v>
      </c>
      <c r="BB43" s="185">
        <v>0</v>
      </c>
      <c r="BC43" s="195">
        <v>0</v>
      </c>
      <c r="BD43" s="175">
        <v>0</v>
      </c>
      <c r="BE43" s="175">
        <v>0</v>
      </c>
      <c r="BF43" s="175">
        <v>0</v>
      </c>
      <c r="BG43" s="185">
        <v>0</v>
      </c>
      <c r="BH43" s="195">
        <v>0</v>
      </c>
      <c r="BI43" s="175">
        <v>0</v>
      </c>
      <c r="BJ43" s="175">
        <v>0</v>
      </c>
      <c r="BK43" s="175">
        <v>0</v>
      </c>
      <c r="BL43" s="185">
        <v>0</v>
      </c>
      <c r="BM43" s="195">
        <v>0</v>
      </c>
      <c r="BN43" s="175">
        <v>0</v>
      </c>
      <c r="BO43" s="175">
        <v>0</v>
      </c>
      <c r="BP43" s="175">
        <v>0</v>
      </c>
      <c r="BQ43" s="185">
        <v>0</v>
      </c>
      <c r="BR43" s="195">
        <v>238219</v>
      </c>
      <c r="BS43" s="415">
        <v>1801498</v>
      </c>
      <c r="BT43" s="175">
        <v>2220</v>
      </c>
      <c r="BU43" s="175">
        <v>5</v>
      </c>
      <c r="BV43" s="195">
        <v>2041942</v>
      </c>
      <c r="BW43" s="153"/>
      <c r="BX43" s="321">
        <v>36.261751218852098</v>
      </c>
      <c r="BZ43" s="422">
        <v>43550.579710000013</v>
      </c>
      <c r="CA43" s="422">
        <v>684690.49906000006</v>
      </c>
      <c r="CB43" s="422">
        <v>266.99572000000001</v>
      </c>
      <c r="CC43" s="425">
        <v>0</v>
      </c>
      <c r="CD43" s="425">
        <v>728508.07449000003</v>
      </c>
      <c r="CE43" s="319">
        <v>-0.42028999998728978</v>
      </c>
      <c r="CF43" s="319">
        <v>0.49906000006012619</v>
      </c>
      <c r="CG43" s="319">
        <v>-4.2799999999942884E-3</v>
      </c>
      <c r="CH43" s="147">
        <v>0</v>
      </c>
      <c r="CI43" s="426">
        <v>7.4490000028163195E-2</v>
      </c>
    </row>
    <row r="44" spans="1:87" ht="13.5" x14ac:dyDescent="0.25">
      <c r="A44" s="309">
        <v>38</v>
      </c>
      <c r="B44" s="310" t="s">
        <v>252</v>
      </c>
      <c r="D44" s="311"/>
      <c r="E44" s="195">
        <v>753834</v>
      </c>
      <c r="F44" s="415">
        <v>1569315</v>
      </c>
      <c r="G44" s="175">
        <v>214368</v>
      </c>
      <c r="H44" s="175">
        <v>247</v>
      </c>
      <c r="I44" s="185">
        <v>2537764</v>
      </c>
      <c r="J44" s="195">
        <v>32635</v>
      </c>
      <c r="K44" s="175">
        <v>518974</v>
      </c>
      <c r="L44" s="175">
        <v>71</v>
      </c>
      <c r="M44" s="175">
        <v>0</v>
      </c>
      <c r="N44" s="185">
        <v>551680</v>
      </c>
      <c r="O44" s="175">
        <v>44246</v>
      </c>
      <c r="P44" s="175">
        <v>2616</v>
      </c>
      <c r="Q44" s="175">
        <v>1940</v>
      </c>
      <c r="R44" s="175">
        <v>24</v>
      </c>
      <c r="S44" s="185">
        <v>48826</v>
      </c>
      <c r="T44" s="195">
        <v>37210</v>
      </c>
      <c r="U44" s="175">
        <v>53</v>
      </c>
      <c r="V44" s="175">
        <v>107</v>
      </c>
      <c r="W44" s="175">
        <v>0</v>
      </c>
      <c r="X44" s="185">
        <v>37370</v>
      </c>
      <c r="Y44" s="195">
        <v>42089</v>
      </c>
      <c r="Z44" s="175">
        <v>86909</v>
      </c>
      <c r="AA44" s="175">
        <v>250</v>
      </c>
      <c r="AB44" s="175">
        <v>0</v>
      </c>
      <c r="AC44" s="185">
        <v>129248</v>
      </c>
      <c r="AD44" s="195">
        <v>0</v>
      </c>
      <c r="AE44" s="175">
        <v>0</v>
      </c>
      <c r="AF44" s="175">
        <v>0</v>
      </c>
      <c r="AG44" s="175">
        <v>0</v>
      </c>
      <c r="AH44" s="185">
        <v>0</v>
      </c>
      <c r="AI44" s="195">
        <v>0</v>
      </c>
      <c r="AJ44" s="175">
        <v>0</v>
      </c>
      <c r="AK44" s="175">
        <v>0</v>
      </c>
      <c r="AL44" s="175">
        <v>0</v>
      </c>
      <c r="AM44" s="185">
        <v>0</v>
      </c>
      <c r="AN44" s="195">
        <v>0</v>
      </c>
      <c r="AO44" s="175">
        <v>0</v>
      </c>
      <c r="AP44" s="175">
        <v>0</v>
      </c>
      <c r="AQ44" s="175">
        <v>0</v>
      </c>
      <c r="AR44" s="185">
        <v>0</v>
      </c>
      <c r="AS44" s="195">
        <v>0</v>
      </c>
      <c r="AT44" s="175">
        <v>0</v>
      </c>
      <c r="AU44" s="175">
        <v>0</v>
      </c>
      <c r="AV44" s="175">
        <v>0</v>
      </c>
      <c r="AW44" s="185">
        <v>0</v>
      </c>
      <c r="AX44" s="195">
        <v>0</v>
      </c>
      <c r="AY44" s="175">
        <v>0</v>
      </c>
      <c r="AZ44" s="175">
        <v>0</v>
      </c>
      <c r="BA44" s="175">
        <v>0</v>
      </c>
      <c r="BB44" s="185">
        <v>0</v>
      </c>
      <c r="BC44" s="195">
        <v>0</v>
      </c>
      <c r="BD44" s="175">
        <v>0</v>
      </c>
      <c r="BE44" s="175">
        <v>0</v>
      </c>
      <c r="BF44" s="175">
        <v>0</v>
      </c>
      <c r="BG44" s="185">
        <v>0</v>
      </c>
      <c r="BH44" s="195">
        <v>0</v>
      </c>
      <c r="BI44" s="175">
        <v>0</v>
      </c>
      <c r="BJ44" s="175">
        <v>0</v>
      </c>
      <c r="BK44" s="175">
        <v>0</v>
      </c>
      <c r="BL44" s="185">
        <v>0</v>
      </c>
      <c r="BM44" s="195">
        <v>0</v>
      </c>
      <c r="BN44" s="175">
        <v>0</v>
      </c>
      <c r="BO44" s="175">
        <v>0</v>
      </c>
      <c r="BP44" s="175">
        <v>0</v>
      </c>
      <c r="BQ44" s="185">
        <v>0</v>
      </c>
      <c r="BR44" s="195">
        <v>156180</v>
      </c>
      <c r="BS44" s="415">
        <v>608552</v>
      </c>
      <c r="BT44" s="175">
        <v>2368</v>
      </c>
      <c r="BU44" s="175">
        <v>24</v>
      </c>
      <c r="BV44" s="195">
        <v>767124</v>
      </c>
      <c r="BW44" s="153"/>
      <c r="BX44" s="321">
        <v>30.228342745818757</v>
      </c>
      <c r="BZ44" s="422">
        <v>32634.672039999998</v>
      </c>
      <c r="CA44" s="422">
        <v>518973.73267</v>
      </c>
      <c r="CB44" s="422">
        <v>71.467469999999992</v>
      </c>
      <c r="CC44" s="425">
        <v>0</v>
      </c>
      <c r="CD44" s="425">
        <v>551679.87218000006</v>
      </c>
      <c r="CE44" s="319">
        <v>-0.32796000000234926</v>
      </c>
      <c r="CF44" s="319">
        <v>-0.26733000000240281</v>
      </c>
      <c r="CG44" s="319">
        <v>0.46746999999999161</v>
      </c>
      <c r="CH44" s="147">
        <v>0</v>
      </c>
      <c r="CI44" s="426">
        <v>-0.12781999993603677</v>
      </c>
    </row>
    <row r="45" spans="1:87" ht="13.5" x14ac:dyDescent="0.25">
      <c r="A45" s="309">
        <v>39</v>
      </c>
      <c r="B45" s="310" t="s">
        <v>253</v>
      </c>
      <c r="D45" s="311"/>
      <c r="E45" s="195">
        <v>1513362</v>
      </c>
      <c r="F45" s="415">
        <v>10108437</v>
      </c>
      <c r="G45" s="175">
        <v>2786</v>
      </c>
      <c r="H45" s="175">
        <v>1116</v>
      </c>
      <c r="I45" s="185">
        <v>11625701</v>
      </c>
      <c r="J45" s="195">
        <v>111379</v>
      </c>
      <c r="K45" s="175">
        <v>1485795</v>
      </c>
      <c r="L45" s="175">
        <v>302</v>
      </c>
      <c r="M45" s="175">
        <v>0</v>
      </c>
      <c r="N45" s="185">
        <v>1597476</v>
      </c>
      <c r="O45" s="175">
        <v>128328</v>
      </c>
      <c r="P45" s="175">
        <v>403674</v>
      </c>
      <c r="Q45" s="175">
        <v>12</v>
      </c>
      <c r="R45" s="175">
        <v>0</v>
      </c>
      <c r="S45" s="185">
        <v>532014</v>
      </c>
      <c r="T45" s="195">
        <v>95288</v>
      </c>
      <c r="U45" s="175">
        <v>682891</v>
      </c>
      <c r="V45" s="175">
        <v>0</v>
      </c>
      <c r="W45" s="175">
        <v>7</v>
      </c>
      <c r="X45" s="185">
        <v>778186</v>
      </c>
      <c r="Y45" s="195">
        <v>138056</v>
      </c>
      <c r="Z45" s="175">
        <v>672651</v>
      </c>
      <c r="AA45" s="175">
        <v>0</v>
      </c>
      <c r="AB45" s="175">
        <v>0</v>
      </c>
      <c r="AC45" s="185">
        <v>810707</v>
      </c>
      <c r="AD45" s="195">
        <v>0</v>
      </c>
      <c r="AE45" s="175">
        <v>0</v>
      </c>
      <c r="AF45" s="175">
        <v>0</v>
      </c>
      <c r="AG45" s="175">
        <v>0</v>
      </c>
      <c r="AH45" s="185">
        <v>0</v>
      </c>
      <c r="AI45" s="195">
        <v>0</v>
      </c>
      <c r="AJ45" s="175">
        <v>0</v>
      </c>
      <c r="AK45" s="175">
        <v>0</v>
      </c>
      <c r="AL45" s="175">
        <v>0</v>
      </c>
      <c r="AM45" s="185">
        <v>0</v>
      </c>
      <c r="AN45" s="195">
        <v>0</v>
      </c>
      <c r="AO45" s="175">
        <v>0</v>
      </c>
      <c r="AP45" s="175">
        <v>0</v>
      </c>
      <c r="AQ45" s="175">
        <v>0</v>
      </c>
      <c r="AR45" s="185">
        <v>0</v>
      </c>
      <c r="AS45" s="195">
        <v>0</v>
      </c>
      <c r="AT45" s="175">
        <v>0</v>
      </c>
      <c r="AU45" s="175">
        <v>0</v>
      </c>
      <c r="AV45" s="175">
        <v>0</v>
      </c>
      <c r="AW45" s="185">
        <v>0</v>
      </c>
      <c r="AX45" s="195">
        <v>0</v>
      </c>
      <c r="AY45" s="175">
        <v>0</v>
      </c>
      <c r="AZ45" s="175">
        <v>0</v>
      </c>
      <c r="BA45" s="175">
        <v>0</v>
      </c>
      <c r="BB45" s="185">
        <v>0</v>
      </c>
      <c r="BC45" s="195">
        <v>0</v>
      </c>
      <c r="BD45" s="175">
        <v>0</v>
      </c>
      <c r="BE45" s="175">
        <v>0</v>
      </c>
      <c r="BF45" s="175">
        <v>0</v>
      </c>
      <c r="BG45" s="185">
        <v>0</v>
      </c>
      <c r="BH45" s="195">
        <v>0</v>
      </c>
      <c r="BI45" s="175">
        <v>0</v>
      </c>
      <c r="BJ45" s="175">
        <v>0</v>
      </c>
      <c r="BK45" s="175">
        <v>0</v>
      </c>
      <c r="BL45" s="185">
        <v>0</v>
      </c>
      <c r="BM45" s="195">
        <v>0</v>
      </c>
      <c r="BN45" s="175">
        <v>0</v>
      </c>
      <c r="BO45" s="175">
        <v>0</v>
      </c>
      <c r="BP45" s="175">
        <v>0</v>
      </c>
      <c r="BQ45" s="185">
        <v>0</v>
      </c>
      <c r="BR45" s="195">
        <v>473051</v>
      </c>
      <c r="BS45" s="415">
        <v>3245011</v>
      </c>
      <c r="BT45" s="175">
        <v>314</v>
      </c>
      <c r="BU45" s="175">
        <v>7</v>
      </c>
      <c r="BV45" s="195">
        <v>3718383</v>
      </c>
      <c r="BW45" s="153"/>
      <c r="BX45" s="321">
        <v>31.984161643241986</v>
      </c>
      <c r="BZ45" s="422">
        <v>111060.15774</v>
      </c>
      <c r="CA45" s="422">
        <v>1485795.30373</v>
      </c>
      <c r="CB45" s="422">
        <v>302.36720000000003</v>
      </c>
      <c r="CC45" s="425">
        <v>0</v>
      </c>
      <c r="CD45" s="425">
        <v>1597157.82867</v>
      </c>
      <c r="CE45" s="319">
        <v>-318.8422600000049</v>
      </c>
      <c r="CF45" s="319">
        <v>0.30373000004328787</v>
      </c>
      <c r="CG45" s="319">
        <v>0.36720000000002528</v>
      </c>
      <c r="CH45" s="147">
        <v>0</v>
      </c>
      <c r="CI45" s="426">
        <v>-318.17133000004105</v>
      </c>
    </row>
    <row r="46" spans="1:87" ht="13.5" x14ac:dyDescent="0.25">
      <c r="A46" s="309">
        <v>40</v>
      </c>
      <c r="B46" s="310" t="s">
        <v>254</v>
      </c>
      <c r="D46" s="311"/>
      <c r="E46" s="195">
        <v>1098140</v>
      </c>
      <c r="F46" s="415">
        <v>63760222</v>
      </c>
      <c r="G46" s="175">
        <v>43692</v>
      </c>
      <c r="H46" s="175">
        <v>142</v>
      </c>
      <c r="I46" s="185">
        <v>64902196</v>
      </c>
      <c r="J46" s="195">
        <v>146828</v>
      </c>
      <c r="K46" s="175">
        <v>7814040</v>
      </c>
      <c r="L46" s="175">
        <v>143</v>
      </c>
      <c r="M46" s="175">
        <v>0</v>
      </c>
      <c r="N46" s="185">
        <v>7961011</v>
      </c>
      <c r="O46" s="175">
        <v>88531</v>
      </c>
      <c r="P46" s="175">
        <v>4950271</v>
      </c>
      <c r="Q46" s="175">
        <v>518</v>
      </c>
      <c r="R46" s="175">
        <v>45</v>
      </c>
      <c r="S46" s="185">
        <v>5039365</v>
      </c>
      <c r="T46" s="195">
        <v>-4854</v>
      </c>
      <c r="U46" s="175">
        <v>1606090</v>
      </c>
      <c r="V46" s="175">
        <v>266</v>
      </c>
      <c r="W46" s="175">
        <v>72</v>
      </c>
      <c r="X46" s="185">
        <v>1601574</v>
      </c>
      <c r="Y46" s="195">
        <v>81011</v>
      </c>
      <c r="Z46" s="175">
        <v>9107938</v>
      </c>
      <c r="AA46" s="175">
        <v>654</v>
      </c>
      <c r="AB46" s="175">
        <v>0</v>
      </c>
      <c r="AC46" s="185">
        <v>9189603</v>
      </c>
      <c r="AD46" s="195">
        <v>0</v>
      </c>
      <c r="AE46" s="175">
        <v>0</v>
      </c>
      <c r="AF46" s="175">
        <v>0</v>
      </c>
      <c r="AG46" s="175">
        <v>0</v>
      </c>
      <c r="AH46" s="185">
        <v>0</v>
      </c>
      <c r="AI46" s="195">
        <v>0</v>
      </c>
      <c r="AJ46" s="175">
        <v>0</v>
      </c>
      <c r="AK46" s="175">
        <v>0</v>
      </c>
      <c r="AL46" s="175">
        <v>0</v>
      </c>
      <c r="AM46" s="185">
        <v>0</v>
      </c>
      <c r="AN46" s="195">
        <v>0</v>
      </c>
      <c r="AO46" s="175">
        <v>0</v>
      </c>
      <c r="AP46" s="175">
        <v>0</v>
      </c>
      <c r="AQ46" s="175">
        <v>0</v>
      </c>
      <c r="AR46" s="185">
        <v>0</v>
      </c>
      <c r="AS46" s="195">
        <v>0</v>
      </c>
      <c r="AT46" s="175">
        <v>0</v>
      </c>
      <c r="AU46" s="175">
        <v>0</v>
      </c>
      <c r="AV46" s="175">
        <v>0</v>
      </c>
      <c r="AW46" s="185">
        <v>0</v>
      </c>
      <c r="AX46" s="195">
        <v>0</v>
      </c>
      <c r="AY46" s="175">
        <v>0</v>
      </c>
      <c r="AZ46" s="175">
        <v>0</v>
      </c>
      <c r="BA46" s="175">
        <v>0</v>
      </c>
      <c r="BB46" s="185">
        <v>0</v>
      </c>
      <c r="BC46" s="195">
        <v>0</v>
      </c>
      <c r="BD46" s="175">
        <v>0</v>
      </c>
      <c r="BE46" s="175">
        <v>0</v>
      </c>
      <c r="BF46" s="175">
        <v>0</v>
      </c>
      <c r="BG46" s="185">
        <v>0</v>
      </c>
      <c r="BH46" s="195">
        <v>0</v>
      </c>
      <c r="BI46" s="175">
        <v>0</v>
      </c>
      <c r="BJ46" s="175">
        <v>0</v>
      </c>
      <c r="BK46" s="175">
        <v>0</v>
      </c>
      <c r="BL46" s="185">
        <v>0</v>
      </c>
      <c r="BM46" s="195">
        <v>0</v>
      </c>
      <c r="BN46" s="175">
        <v>0</v>
      </c>
      <c r="BO46" s="175">
        <v>0</v>
      </c>
      <c r="BP46" s="175">
        <v>0</v>
      </c>
      <c r="BQ46" s="185">
        <v>0</v>
      </c>
      <c r="BR46" s="195">
        <v>311516</v>
      </c>
      <c r="BS46" s="415">
        <v>23478339</v>
      </c>
      <c r="BT46" s="175">
        <v>1581</v>
      </c>
      <c r="BU46" s="175">
        <v>117</v>
      </c>
      <c r="BV46" s="195">
        <v>23791553</v>
      </c>
      <c r="BW46" s="153"/>
      <c r="BX46" s="321">
        <v>36.657546995790405</v>
      </c>
      <c r="BZ46" s="422">
        <v>146828.30793000001</v>
      </c>
      <c r="CA46" s="422">
        <v>7814040.2123100003</v>
      </c>
      <c r="CB46" s="422">
        <v>143.31022000000002</v>
      </c>
      <c r="CC46" s="425">
        <v>0</v>
      </c>
      <c r="CD46" s="425">
        <v>7961011.8304600008</v>
      </c>
      <c r="CE46" s="319">
        <v>0.30793000000994653</v>
      </c>
      <c r="CF46" s="319">
        <v>0.21231000032275915</v>
      </c>
      <c r="CG46" s="319">
        <v>0.31022000000001526</v>
      </c>
      <c r="CH46" s="147">
        <v>0</v>
      </c>
      <c r="CI46" s="426">
        <v>0.83046000078320503</v>
      </c>
    </row>
    <row r="47" spans="1:87" ht="13.5" x14ac:dyDescent="0.25">
      <c r="A47" s="309">
        <v>41</v>
      </c>
      <c r="B47" s="310" t="s">
        <v>255</v>
      </c>
      <c r="D47" s="368"/>
      <c r="E47" s="195">
        <v>3215615</v>
      </c>
      <c r="F47" s="415">
        <v>9414313</v>
      </c>
      <c r="G47" s="175">
        <v>2552123</v>
      </c>
      <c r="H47" s="175">
        <v>178</v>
      </c>
      <c r="I47" s="185">
        <v>15182229</v>
      </c>
      <c r="J47" s="195">
        <v>165548</v>
      </c>
      <c r="K47" s="175">
        <v>1345</v>
      </c>
      <c r="L47" s="175">
        <v>58262</v>
      </c>
      <c r="M47" s="175">
        <v>0</v>
      </c>
      <c r="N47" s="185">
        <v>225155</v>
      </c>
      <c r="O47" s="175">
        <v>218363</v>
      </c>
      <c r="P47" s="175">
        <v>889567</v>
      </c>
      <c r="Q47" s="175">
        <v>86903</v>
      </c>
      <c r="R47" s="175">
        <v>0</v>
      </c>
      <c r="S47" s="185">
        <v>1194833</v>
      </c>
      <c r="T47" s="195">
        <v>198439</v>
      </c>
      <c r="U47" s="175">
        <v>436056</v>
      </c>
      <c r="V47" s="175">
        <v>200248</v>
      </c>
      <c r="W47" s="175">
        <v>0</v>
      </c>
      <c r="X47" s="185">
        <v>834743</v>
      </c>
      <c r="Y47" s="195">
        <v>207679</v>
      </c>
      <c r="Z47" s="175">
        <v>1005363</v>
      </c>
      <c r="AA47" s="175">
        <v>180558</v>
      </c>
      <c r="AB47" s="175"/>
      <c r="AC47" s="185">
        <v>1393600</v>
      </c>
      <c r="AD47" s="195">
        <v>0</v>
      </c>
      <c r="AE47" s="175">
        <v>0</v>
      </c>
      <c r="AF47" s="175">
        <v>0</v>
      </c>
      <c r="AG47" s="175">
        <v>0</v>
      </c>
      <c r="AH47" s="185">
        <v>0</v>
      </c>
      <c r="AI47" s="195">
        <v>0</v>
      </c>
      <c r="AJ47" s="175">
        <v>0</v>
      </c>
      <c r="AK47" s="175">
        <v>0</v>
      </c>
      <c r="AL47" s="175">
        <v>0</v>
      </c>
      <c r="AM47" s="185">
        <v>0</v>
      </c>
      <c r="AN47" s="195">
        <v>0</v>
      </c>
      <c r="AO47" s="175">
        <v>0</v>
      </c>
      <c r="AP47" s="175">
        <v>0</v>
      </c>
      <c r="AQ47" s="175">
        <v>0</v>
      </c>
      <c r="AR47" s="185">
        <v>0</v>
      </c>
      <c r="AS47" s="195">
        <v>0</v>
      </c>
      <c r="AT47" s="175">
        <v>0</v>
      </c>
      <c r="AU47" s="175">
        <v>0</v>
      </c>
      <c r="AV47" s="175">
        <v>0</v>
      </c>
      <c r="AW47" s="185">
        <v>0</v>
      </c>
      <c r="AX47" s="195">
        <v>0</v>
      </c>
      <c r="AY47" s="175">
        <v>0</v>
      </c>
      <c r="AZ47" s="175">
        <v>0</v>
      </c>
      <c r="BA47" s="175">
        <v>0</v>
      </c>
      <c r="BB47" s="185">
        <v>0</v>
      </c>
      <c r="BC47" s="195">
        <v>0</v>
      </c>
      <c r="BD47" s="175">
        <v>0</v>
      </c>
      <c r="BE47" s="175">
        <v>0</v>
      </c>
      <c r="BF47" s="175">
        <v>0</v>
      </c>
      <c r="BG47" s="185">
        <v>0</v>
      </c>
      <c r="BH47" s="195">
        <v>0</v>
      </c>
      <c r="BI47" s="175">
        <v>0</v>
      </c>
      <c r="BJ47" s="175">
        <v>0</v>
      </c>
      <c r="BK47" s="175">
        <v>0</v>
      </c>
      <c r="BL47" s="185">
        <v>0</v>
      </c>
      <c r="BM47" s="195">
        <v>0</v>
      </c>
      <c r="BN47" s="175">
        <v>0</v>
      </c>
      <c r="BO47" s="175">
        <v>0</v>
      </c>
      <c r="BP47" s="175">
        <v>0</v>
      </c>
      <c r="BQ47" s="185">
        <v>0</v>
      </c>
      <c r="BR47" s="195">
        <v>790029</v>
      </c>
      <c r="BS47" s="415">
        <v>2332331</v>
      </c>
      <c r="BT47" s="175">
        <v>525971</v>
      </c>
      <c r="BU47" s="175">
        <v>0</v>
      </c>
      <c r="BV47" s="195">
        <v>3648331</v>
      </c>
      <c r="BW47" s="153"/>
      <c r="BX47" s="321">
        <v>24.030272498195092</v>
      </c>
      <c r="BZ47" s="422">
        <v>164437.41099</v>
      </c>
      <c r="CA47" s="422">
        <v>1344.5187799999999</v>
      </c>
      <c r="CB47" s="422">
        <v>38147.001879999996</v>
      </c>
      <c r="CC47" s="425">
        <v>0</v>
      </c>
      <c r="CD47" s="425">
        <v>203928.93165000001</v>
      </c>
      <c r="CE47" s="319">
        <v>-1110.5890099999961</v>
      </c>
      <c r="CF47" s="319">
        <v>-0.48122000000012122</v>
      </c>
      <c r="CG47" s="319">
        <v>-20114.998120000004</v>
      </c>
      <c r="CH47" s="147">
        <v>0</v>
      </c>
      <c r="CI47" s="426">
        <v>-21226.068349999987</v>
      </c>
    </row>
    <row r="48" spans="1:87" ht="13.5" x14ac:dyDescent="0.25">
      <c r="A48" s="390" t="s">
        <v>256</v>
      </c>
      <c r="B48" s="400"/>
      <c r="C48" s="396"/>
      <c r="D48" s="428"/>
      <c r="E48" s="429">
        <v>255965951</v>
      </c>
      <c r="F48" s="361">
        <v>693576443</v>
      </c>
      <c r="G48" s="361">
        <v>13202739</v>
      </c>
      <c r="H48" s="361">
        <v>50499359</v>
      </c>
      <c r="I48" s="359">
        <v>1013244492</v>
      </c>
      <c r="J48" s="360">
        <v>18450252</v>
      </c>
      <c r="K48" s="361">
        <v>80693659</v>
      </c>
      <c r="L48" s="361">
        <v>360637</v>
      </c>
      <c r="M48" s="361">
        <v>17193523</v>
      </c>
      <c r="N48" s="359">
        <v>116698071</v>
      </c>
      <c r="O48" s="361">
        <v>18340416</v>
      </c>
      <c r="P48" s="361">
        <v>34991503</v>
      </c>
      <c r="Q48" s="361">
        <v>435812</v>
      </c>
      <c r="R48" s="361">
        <v>8892</v>
      </c>
      <c r="S48" s="359">
        <v>53776623</v>
      </c>
      <c r="T48" s="360">
        <v>20998659</v>
      </c>
      <c r="U48" s="361">
        <v>43035803</v>
      </c>
      <c r="V48" s="361">
        <v>439753</v>
      </c>
      <c r="W48" s="361">
        <v>3261685</v>
      </c>
      <c r="X48" s="359">
        <v>67735900</v>
      </c>
      <c r="Y48" s="360">
        <v>19230711</v>
      </c>
      <c r="Z48" s="361">
        <v>91387900</v>
      </c>
      <c r="AA48" s="361">
        <v>804166</v>
      </c>
      <c r="AB48" s="361">
        <v>15777004</v>
      </c>
      <c r="AC48" s="359">
        <v>127199781</v>
      </c>
      <c r="AD48" s="360">
        <v>0</v>
      </c>
      <c r="AE48" s="361">
        <v>0</v>
      </c>
      <c r="AF48" s="361">
        <v>0</v>
      </c>
      <c r="AG48" s="361">
        <v>0</v>
      </c>
      <c r="AH48" s="359">
        <v>0</v>
      </c>
      <c r="AI48" s="430">
        <v>0</v>
      </c>
      <c r="AJ48" s="431">
        <v>0</v>
      </c>
      <c r="AK48" s="431">
        <v>0</v>
      </c>
      <c r="AL48" s="431">
        <v>0</v>
      </c>
      <c r="AM48" s="359">
        <v>0</v>
      </c>
      <c r="AN48" s="360">
        <v>0</v>
      </c>
      <c r="AO48" s="431">
        <v>0</v>
      </c>
      <c r="AP48" s="431">
        <v>0</v>
      </c>
      <c r="AQ48" s="431">
        <v>0</v>
      </c>
      <c r="AR48" s="359">
        <v>0</v>
      </c>
      <c r="AS48" s="361">
        <v>0</v>
      </c>
      <c r="AT48" s="361">
        <v>0</v>
      </c>
      <c r="AU48" s="361">
        <v>0</v>
      </c>
      <c r="AV48" s="361">
        <v>0</v>
      </c>
      <c r="AW48" s="359">
        <v>0</v>
      </c>
      <c r="AX48" s="361">
        <v>0</v>
      </c>
      <c r="AY48" s="361">
        <v>0</v>
      </c>
      <c r="AZ48" s="361">
        <v>0</v>
      </c>
      <c r="BA48" s="361">
        <v>0</v>
      </c>
      <c r="BB48" s="359">
        <v>0</v>
      </c>
      <c r="BC48" s="361">
        <v>0</v>
      </c>
      <c r="BD48" s="361">
        <v>0</v>
      </c>
      <c r="BE48" s="361">
        <v>0</v>
      </c>
      <c r="BF48" s="361">
        <v>0</v>
      </c>
      <c r="BG48" s="359">
        <v>0</v>
      </c>
      <c r="BH48" s="360">
        <v>0</v>
      </c>
      <c r="BI48" s="361">
        <v>0</v>
      </c>
      <c r="BJ48" s="361">
        <v>0</v>
      </c>
      <c r="BK48" s="361">
        <v>0</v>
      </c>
      <c r="BL48" s="359">
        <v>0</v>
      </c>
      <c r="BM48" s="360">
        <v>0</v>
      </c>
      <c r="BN48" s="361">
        <v>0</v>
      </c>
      <c r="BO48" s="361">
        <v>0</v>
      </c>
      <c r="BP48" s="361">
        <v>0</v>
      </c>
      <c r="BQ48" s="359">
        <v>0</v>
      </c>
      <c r="BR48" s="360">
        <v>77020038</v>
      </c>
      <c r="BS48" s="361">
        <v>250108865</v>
      </c>
      <c r="BT48" s="361">
        <v>2040368</v>
      </c>
      <c r="BU48" s="361">
        <v>36241104</v>
      </c>
      <c r="BV48" s="362">
        <v>365410375</v>
      </c>
      <c r="BW48" s="153"/>
      <c r="BX48" s="321">
        <v>36.063396138352758</v>
      </c>
      <c r="BZ48" s="432">
        <v>18434703.931669999</v>
      </c>
      <c r="CA48" s="433">
        <v>80710568.151079983</v>
      </c>
      <c r="CB48" s="433">
        <v>347250.73013999988</v>
      </c>
      <c r="CC48" s="434">
        <v>17193631.514579996</v>
      </c>
      <c r="CD48" s="434">
        <v>116686154.32746997</v>
      </c>
      <c r="CE48" s="435">
        <v>-15548.068330001717</v>
      </c>
      <c r="CF48" s="436">
        <v>16909.151080000025</v>
      </c>
      <c r="CG48" s="436">
        <v>-13386.269860000109</v>
      </c>
      <c r="CH48" s="436">
        <v>108.51458000000781</v>
      </c>
      <c r="CI48" s="437">
        <v>-11916.672529995585</v>
      </c>
    </row>
    <row r="49" spans="1:87" x14ac:dyDescent="0.2">
      <c r="A49" s="365" t="s">
        <v>257</v>
      </c>
      <c r="B49" s="310"/>
      <c r="D49" s="366"/>
      <c r="E49" s="274"/>
      <c r="F49" s="53"/>
      <c r="G49" s="53"/>
      <c r="H49" s="53"/>
      <c r="I49" s="243"/>
      <c r="J49" s="274"/>
      <c r="K49" s="53"/>
      <c r="L49" s="53"/>
      <c r="M49" s="53"/>
      <c r="N49" s="243"/>
      <c r="O49" s="53"/>
      <c r="P49" s="53"/>
      <c r="Q49" s="53"/>
      <c r="R49" s="53"/>
      <c r="S49" s="243"/>
      <c r="T49" s="274"/>
      <c r="U49" s="53"/>
      <c r="V49" s="53"/>
      <c r="W49" s="53"/>
      <c r="X49" s="243"/>
      <c r="Y49" s="274"/>
      <c r="Z49" s="53"/>
      <c r="AA49" s="53"/>
      <c r="AB49" s="53"/>
      <c r="AC49" s="243"/>
      <c r="AD49" s="274"/>
      <c r="AE49" s="53"/>
      <c r="AF49" s="53"/>
      <c r="AG49" s="53"/>
      <c r="AH49" s="243"/>
      <c r="AI49" s="195">
        <v>0</v>
      </c>
      <c r="AJ49" s="175">
        <v>0</v>
      </c>
      <c r="AK49" s="175">
        <v>0</v>
      </c>
      <c r="AL49" s="175">
        <v>0</v>
      </c>
      <c r="AM49" s="243"/>
      <c r="AN49" s="274"/>
      <c r="AO49" s="53"/>
      <c r="AP49" s="53"/>
      <c r="AQ49" s="53"/>
      <c r="AR49" s="243"/>
      <c r="AS49" s="274"/>
      <c r="AT49" s="53"/>
      <c r="AU49" s="53"/>
      <c r="AV49" s="53"/>
      <c r="AW49" s="243"/>
      <c r="AX49" s="53"/>
      <c r="AY49" s="53"/>
      <c r="AZ49" s="53"/>
      <c r="BA49" s="53"/>
      <c r="BB49" s="243"/>
      <c r="BC49" s="53"/>
      <c r="BD49" s="53"/>
      <c r="BE49" s="53"/>
      <c r="BF49" s="53"/>
      <c r="BG49" s="243"/>
      <c r="BH49" s="274"/>
      <c r="BI49" s="53"/>
      <c r="BJ49" s="53"/>
      <c r="BK49" s="53"/>
      <c r="BL49" s="243"/>
      <c r="BM49" s="274"/>
      <c r="BN49" s="53"/>
      <c r="BO49" s="53"/>
      <c r="BP49" s="53"/>
      <c r="BQ49" s="243"/>
      <c r="BR49" s="274"/>
      <c r="BS49" s="53"/>
      <c r="BT49" s="53"/>
      <c r="BU49" s="53"/>
      <c r="BV49" s="243"/>
      <c r="BW49" s="153"/>
      <c r="BX49" s="321"/>
      <c r="CD49" s="438"/>
      <c r="CI49" s="439"/>
    </row>
    <row r="50" spans="1:87" x14ac:dyDescent="0.2">
      <c r="A50" s="303" t="s">
        <v>27</v>
      </c>
      <c r="D50" s="368"/>
      <c r="E50" s="440"/>
      <c r="F50" s="441"/>
      <c r="G50" s="441"/>
      <c r="H50" s="441"/>
      <c r="I50" s="243"/>
      <c r="J50" s="440"/>
      <c r="K50" s="441"/>
      <c r="L50" s="441"/>
      <c r="M50" s="441"/>
      <c r="N50" s="243"/>
      <c r="O50" s="441"/>
      <c r="P50" s="441"/>
      <c r="Q50" s="441"/>
      <c r="R50" s="441"/>
      <c r="S50" s="274"/>
      <c r="T50" s="440"/>
      <c r="U50" s="441"/>
      <c r="V50" s="441"/>
      <c r="W50" s="441"/>
      <c r="X50" s="274"/>
      <c r="Y50" s="440"/>
      <c r="Z50" s="441"/>
      <c r="AA50" s="441"/>
      <c r="AB50" s="441"/>
      <c r="AC50" s="274"/>
      <c r="AD50" s="440"/>
      <c r="AE50" s="441"/>
      <c r="AF50" s="441"/>
      <c r="AG50" s="441"/>
      <c r="AH50" s="274"/>
      <c r="AI50" s="195">
        <v>0</v>
      </c>
      <c r="AJ50" s="175">
        <v>0</v>
      </c>
      <c r="AK50" s="175">
        <v>0</v>
      </c>
      <c r="AL50" s="175">
        <v>0</v>
      </c>
      <c r="AM50" s="274"/>
      <c r="AN50" s="440"/>
      <c r="AO50" s="441"/>
      <c r="AP50" s="441"/>
      <c r="AQ50" s="441"/>
      <c r="AR50" s="243"/>
      <c r="AS50" s="441"/>
      <c r="AT50" s="441"/>
      <c r="AU50" s="441"/>
      <c r="AV50" s="441"/>
      <c r="AW50" s="243"/>
      <c r="AX50" s="441"/>
      <c r="AY50" s="441"/>
      <c r="AZ50" s="441"/>
      <c r="BA50" s="441"/>
      <c r="BB50" s="243"/>
      <c r="BC50" s="441"/>
      <c r="BD50" s="441"/>
      <c r="BE50" s="441"/>
      <c r="BF50" s="441"/>
      <c r="BG50" s="243"/>
      <c r="BH50" s="440"/>
      <c r="BI50" s="441"/>
      <c r="BJ50" s="441"/>
      <c r="BK50" s="441"/>
      <c r="BL50" s="243"/>
      <c r="BM50" s="440"/>
      <c r="BN50" s="441"/>
      <c r="BO50" s="441"/>
      <c r="BP50" s="441"/>
      <c r="BQ50" s="243"/>
      <c r="BR50" s="440"/>
      <c r="BS50" s="441"/>
      <c r="BT50" s="441"/>
      <c r="BU50" s="441"/>
      <c r="BV50" s="274"/>
      <c r="BW50" s="442"/>
      <c r="BX50" s="321"/>
      <c r="CD50" s="443"/>
      <c r="CI50" s="439"/>
    </row>
    <row r="51" spans="1:87" ht="13.5" x14ac:dyDescent="0.25">
      <c r="A51" s="309" t="s">
        <v>281</v>
      </c>
      <c r="B51" s="371"/>
      <c r="C51" s="371"/>
      <c r="D51" s="368"/>
      <c r="E51" s="415">
        <v>5706</v>
      </c>
      <c r="F51" s="415">
        <v>0</v>
      </c>
      <c r="G51" s="415">
        <v>0</v>
      </c>
      <c r="H51" s="415">
        <v>0</v>
      </c>
      <c r="I51" s="185">
        <v>5706</v>
      </c>
      <c r="J51" s="444">
        <v>475</v>
      </c>
      <c r="K51" s="415">
        <v>0</v>
      </c>
      <c r="L51" s="415">
        <v>0</v>
      </c>
      <c r="M51" s="415">
        <v>0</v>
      </c>
      <c r="N51" s="185">
        <v>475</v>
      </c>
      <c r="O51" s="415">
        <v>475</v>
      </c>
      <c r="P51" s="415">
        <v>0</v>
      </c>
      <c r="Q51" s="415">
        <v>0</v>
      </c>
      <c r="R51" s="415">
        <v>0</v>
      </c>
      <c r="S51" s="185">
        <v>475</v>
      </c>
      <c r="T51" s="415">
        <v>475</v>
      </c>
      <c r="U51" s="415">
        <v>0</v>
      </c>
      <c r="V51" s="415">
        <v>0</v>
      </c>
      <c r="W51" s="415">
        <v>0</v>
      </c>
      <c r="X51" s="185">
        <v>475</v>
      </c>
      <c r="Y51" s="416">
        <v>475</v>
      </c>
      <c r="Z51" s="415">
        <v>0</v>
      </c>
      <c r="AA51" s="415">
        <v>0</v>
      </c>
      <c r="AB51" s="415">
        <v>0</v>
      </c>
      <c r="AC51" s="185">
        <v>475</v>
      </c>
      <c r="AD51" s="415">
        <v>0</v>
      </c>
      <c r="AE51" s="415">
        <v>0</v>
      </c>
      <c r="AF51" s="415">
        <v>0</v>
      </c>
      <c r="AG51" s="415">
        <v>0</v>
      </c>
      <c r="AH51" s="185">
        <v>0</v>
      </c>
      <c r="AI51" s="415">
        <v>0</v>
      </c>
      <c r="AJ51" s="415">
        <v>0</v>
      </c>
      <c r="AK51" s="415">
        <v>0</v>
      </c>
      <c r="AL51" s="175">
        <v>0</v>
      </c>
      <c r="AM51" s="185">
        <v>0</v>
      </c>
      <c r="AN51" s="415">
        <v>0</v>
      </c>
      <c r="AO51" s="415">
        <v>0</v>
      </c>
      <c r="AP51" s="415">
        <v>0</v>
      </c>
      <c r="AQ51" s="415">
        <v>0</v>
      </c>
      <c r="AR51" s="185">
        <v>0</v>
      </c>
      <c r="AS51" s="415">
        <v>0</v>
      </c>
      <c r="AT51" s="415">
        <v>0</v>
      </c>
      <c r="AU51" s="415">
        <v>0</v>
      </c>
      <c r="AV51" s="415">
        <v>0</v>
      </c>
      <c r="AW51" s="185">
        <v>0</v>
      </c>
      <c r="AX51" s="415">
        <v>0</v>
      </c>
      <c r="AY51" s="415">
        <v>0</v>
      </c>
      <c r="AZ51" s="415">
        <v>0</v>
      </c>
      <c r="BA51" s="415">
        <v>0</v>
      </c>
      <c r="BB51" s="185">
        <v>0</v>
      </c>
      <c r="BC51" s="415">
        <v>0</v>
      </c>
      <c r="BD51" s="415">
        <v>0</v>
      </c>
      <c r="BE51" s="415">
        <v>0</v>
      </c>
      <c r="BF51" s="415">
        <v>0</v>
      </c>
      <c r="BG51" s="185">
        <v>0</v>
      </c>
      <c r="BH51" s="415">
        <v>0</v>
      </c>
      <c r="BI51" s="415">
        <v>0</v>
      </c>
      <c r="BJ51" s="415">
        <v>0</v>
      </c>
      <c r="BK51" s="415">
        <v>0</v>
      </c>
      <c r="BL51" s="185">
        <v>0</v>
      </c>
      <c r="BM51" s="415">
        <v>0</v>
      </c>
      <c r="BN51" s="415">
        <v>0</v>
      </c>
      <c r="BO51" s="415">
        <v>0</v>
      </c>
      <c r="BP51" s="415">
        <v>0</v>
      </c>
      <c r="BQ51" s="185">
        <v>0</v>
      </c>
      <c r="BR51" s="415">
        <v>1900</v>
      </c>
      <c r="BS51" s="415">
        <v>0</v>
      </c>
      <c r="BT51" s="415">
        <v>0</v>
      </c>
      <c r="BU51" s="415">
        <v>0</v>
      </c>
      <c r="BV51" s="185">
        <v>1900</v>
      </c>
      <c r="BW51" s="153"/>
      <c r="BX51" s="321">
        <v>33.29828250963898</v>
      </c>
      <c r="BZ51" s="422">
        <v>475.02672999999999</v>
      </c>
      <c r="CA51" s="422">
        <v>0</v>
      </c>
      <c r="CB51" s="422">
        <v>0</v>
      </c>
      <c r="CC51" s="425">
        <v>0</v>
      </c>
      <c r="CD51" s="425">
        <v>475.02672999999999</v>
      </c>
      <c r="CE51" s="319">
        <v>2.6729999999986376E-2</v>
      </c>
      <c r="CF51" s="319">
        <v>0</v>
      </c>
      <c r="CG51" s="319">
        <v>0</v>
      </c>
      <c r="CH51" s="147">
        <v>0</v>
      </c>
      <c r="CI51" s="426">
        <v>2.6729999999986376E-2</v>
      </c>
    </row>
    <row r="52" spans="1:87" ht="13.5" x14ac:dyDescent="0.25">
      <c r="A52" s="309" t="s">
        <v>259</v>
      </c>
      <c r="B52" s="371"/>
      <c r="D52" s="366" t="s">
        <v>79</v>
      </c>
      <c r="E52" s="415">
        <v>471710</v>
      </c>
      <c r="F52" s="415">
        <v>0</v>
      </c>
      <c r="G52" s="415">
        <v>0</v>
      </c>
      <c r="H52" s="415">
        <v>0</v>
      </c>
      <c r="I52" s="185">
        <v>471710</v>
      </c>
      <c r="J52" s="444">
        <v>39309</v>
      </c>
      <c r="K52" s="415">
        <v>0</v>
      </c>
      <c r="L52" s="415">
        <v>0</v>
      </c>
      <c r="M52" s="415">
        <v>0</v>
      </c>
      <c r="N52" s="185">
        <v>39309</v>
      </c>
      <c r="O52" s="415">
        <v>39309</v>
      </c>
      <c r="P52" s="415">
        <v>0</v>
      </c>
      <c r="Q52" s="415">
        <v>0</v>
      </c>
      <c r="R52" s="415">
        <v>0</v>
      </c>
      <c r="S52" s="185">
        <v>39309</v>
      </c>
      <c r="T52" s="415">
        <v>39309</v>
      </c>
      <c r="U52" s="415">
        <v>0</v>
      </c>
      <c r="V52" s="415">
        <v>0</v>
      </c>
      <c r="W52" s="415">
        <v>0</v>
      </c>
      <c r="X52" s="185">
        <v>39309</v>
      </c>
      <c r="Y52" s="415">
        <v>39309</v>
      </c>
      <c r="Z52" s="415">
        <v>0</v>
      </c>
      <c r="AA52" s="415">
        <v>0</v>
      </c>
      <c r="AB52" s="415">
        <v>0</v>
      </c>
      <c r="AC52" s="185">
        <v>39309</v>
      </c>
      <c r="AD52" s="415">
        <v>0</v>
      </c>
      <c r="AE52" s="415">
        <v>0</v>
      </c>
      <c r="AF52" s="415">
        <v>0</v>
      </c>
      <c r="AG52" s="415">
        <v>0</v>
      </c>
      <c r="AH52" s="185">
        <v>0</v>
      </c>
      <c r="AI52" s="415">
        <v>0</v>
      </c>
      <c r="AJ52" s="415">
        <v>0</v>
      </c>
      <c r="AK52" s="415">
        <v>0</v>
      </c>
      <c r="AL52" s="175">
        <v>0</v>
      </c>
      <c r="AM52" s="185">
        <v>0</v>
      </c>
      <c r="AN52" s="415">
        <v>0</v>
      </c>
      <c r="AO52" s="415">
        <v>0</v>
      </c>
      <c r="AP52" s="415">
        <v>0</v>
      </c>
      <c r="AQ52" s="415">
        <v>0</v>
      </c>
      <c r="AR52" s="185">
        <v>0</v>
      </c>
      <c r="AS52" s="415">
        <v>0</v>
      </c>
      <c r="AT52" s="415">
        <v>0</v>
      </c>
      <c r="AU52" s="415">
        <v>0</v>
      </c>
      <c r="AV52" s="415">
        <v>0</v>
      </c>
      <c r="AW52" s="185">
        <v>0</v>
      </c>
      <c r="AX52" s="415">
        <v>0</v>
      </c>
      <c r="AY52" s="415">
        <v>0</v>
      </c>
      <c r="AZ52" s="415">
        <v>0</v>
      </c>
      <c r="BA52" s="415">
        <v>0</v>
      </c>
      <c r="BB52" s="185">
        <v>0</v>
      </c>
      <c r="BC52" s="415">
        <v>0</v>
      </c>
      <c r="BD52" s="415">
        <v>0</v>
      </c>
      <c r="BE52" s="415">
        <v>0</v>
      </c>
      <c r="BF52" s="415">
        <v>0</v>
      </c>
      <c r="BG52" s="185">
        <v>0</v>
      </c>
      <c r="BH52" s="415">
        <v>0</v>
      </c>
      <c r="BI52" s="415">
        <v>0</v>
      </c>
      <c r="BJ52" s="415">
        <v>0</v>
      </c>
      <c r="BK52" s="415">
        <v>0</v>
      </c>
      <c r="BL52" s="185">
        <v>0</v>
      </c>
      <c r="BM52" s="415">
        <v>0</v>
      </c>
      <c r="BN52" s="415">
        <v>0</v>
      </c>
      <c r="BO52" s="415">
        <v>0</v>
      </c>
      <c r="BP52" s="415">
        <v>0</v>
      </c>
      <c r="BQ52" s="185">
        <v>0</v>
      </c>
      <c r="BR52" s="415">
        <v>157236</v>
      </c>
      <c r="BS52" s="415">
        <v>0</v>
      </c>
      <c r="BT52" s="415">
        <v>0</v>
      </c>
      <c r="BU52" s="415">
        <v>0</v>
      </c>
      <c r="BV52" s="185">
        <v>157236</v>
      </c>
      <c r="BW52" s="153"/>
      <c r="BX52" s="321">
        <v>33.333192003561514</v>
      </c>
      <c r="BZ52" s="422">
        <v>39309</v>
      </c>
      <c r="CA52" s="422">
        <v>0</v>
      </c>
      <c r="CB52" s="422">
        <v>0</v>
      </c>
      <c r="CC52" s="425">
        <v>0</v>
      </c>
      <c r="CD52" s="425">
        <v>39309</v>
      </c>
      <c r="CE52" s="319">
        <v>0</v>
      </c>
      <c r="CF52" s="319">
        <v>0</v>
      </c>
      <c r="CG52" s="319">
        <v>0</v>
      </c>
      <c r="CH52" s="147">
        <v>0</v>
      </c>
      <c r="CI52" s="426">
        <v>0</v>
      </c>
    </row>
    <row r="53" spans="1:87" ht="13.5" x14ac:dyDescent="0.25">
      <c r="A53" s="309" t="s">
        <v>260</v>
      </c>
      <c r="B53" s="371"/>
      <c r="D53" s="373"/>
      <c r="E53" s="415">
        <v>268071597.58304003</v>
      </c>
      <c r="F53" s="415">
        <v>0</v>
      </c>
      <c r="G53" s="415">
        <v>0</v>
      </c>
      <c r="H53" s="415">
        <v>0</v>
      </c>
      <c r="I53" s="185">
        <v>268071597.58304003</v>
      </c>
      <c r="J53" s="444">
        <v>3056138.2470400003</v>
      </c>
      <c r="K53" s="415">
        <v>0</v>
      </c>
      <c r="L53" s="415">
        <v>0</v>
      </c>
      <c r="M53" s="415">
        <v>0</v>
      </c>
      <c r="N53" s="185">
        <v>3056138.2470400003</v>
      </c>
      <c r="O53" s="415">
        <v>1776922</v>
      </c>
      <c r="P53" s="415">
        <v>0</v>
      </c>
      <c r="Q53" s="415">
        <v>0</v>
      </c>
      <c r="R53" s="415">
        <v>0</v>
      </c>
      <c r="S53" s="185">
        <v>1776922</v>
      </c>
      <c r="T53" s="415">
        <v>27683786</v>
      </c>
      <c r="U53" s="415">
        <v>0</v>
      </c>
      <c r="V53" s="415">
        <v>0</v>
      </c>
      <c r="W53" s="415">
        <v>0</v>
      </c>
      <c r="X53" s="185">
        <v>27683786</v>
      </c>
      <c r="Y53" s="415">
        <v>40164311</v>
      </c>
      <c r="Z53" s="415">
        <v>0</v>
      </c>
      <c r="AA53" s="415">
        <v>0</v>
      </c>
      <c r="AB53" s="415">
        <v>0</v>
      </c>
      <c r="AC53" s="185">
        <v>40164311</v>
      </c>
      <c r="AD53" s="415">
        <v>0</v>
      </c>
      <c r="AE53" s="415">
        <v>0</v>
      </c>
      <c r="AF53" s="415">
        <v>0</v>
      </c>
      <c r="AG53" s="415">
        <v>0</v>
      </c>
      <c r="AH53" s="185">
        <v>0</v>
      </c>
      <c r="AI53" s="415">
        <v>0</v>
      </c>
      <c r="AJ53" s="415">
        <v>0</v>
      </c>
      <c r="AK53" s="415">
        <v>0</v>
      </c>
      <c r="AL53" s="175">
        <v>0</v>
      </c>
      <c r="AM53" s="185">
        <v>0</v>
      </c>
      <c r="AN53" s="415">
        <v>0</v>
      </c>
      <c r="AO53" s="415">
        <v>0</v>
      </c>
      <c r="AP53" s="415">
        <v>0</v>
      </c>
      <c r="AQ53" s="415">
        <v>0</v>
      </c>
      <c r="AR53" s="445">
        <v>0</v>
      </c>
      <c r="AS53" s="415">
        <v>0</v>
      </c>
      <c r="AT53" s="415">
        <v>0</v>
      </c>
      <c r="AU53" s="415">
        <v>0</v>
      </c>
      <c r="AV53" s="415">
        <v>0</v>
      </c>
      <c r="AW53" s="445">
        <v>0</v>
      </c>
      <c r="AX53" s="415">
        <v>0</v>
      </c>
      <c r="AY53" s="415">
        <v>0</v>
      </c>
      <c r="AZ53" s="415">
        <v>0</v>
      </c>
      <c r="BA53" s="415">
        <v>0</v>
      </c>
      <c r="BB53" s="445">
        <v>0</v>
      </c>
      <c r="BC53" s="415">
        <v>0</v>
      </c>
      <c r="BD53" s="415">
        <v>0</v>
      </c>
      <c r="BE53" s="415">
        <v>0</v>
      </c>
      <c r="BF53" s="415">
        <v>0</v>
      </c>
      <c r="BG53" s="445">
        <v>0</v>
      </c>
      <c r="BH53" s="415">
        <v>0</v>
      </c>
      <c r="BI53" s="415">
        <v>0</v>
      </c>
      <c r="BJ53" s="415">
        <v>0</v>
      </c>
      <c r="BK53" s="415">
        <v>0</v>
      </c>
      <c r="BL53" s="445">
        <v>0</v>
      </c>
      <c r="BM53" s="415">
        <v>0</v>
      </c>
      <c r="BN53" s="415">
        <v>0</v>
      </c>
      <c r="BO53" s="415">
        <v>0</v>
      </c>
      <c r="BP53" s="415">
        <v>0</v>
      </c>
      <c r="BQ53" s="445">
        <v>0</v>
      </c>
      <c r="BR53" s="415">
        <v>72681157.247040004</v>
      </c>
      <c r="BS53" s="415">
        <v>0</v>
      </c>
      <c r="BT53" s="415">
        <v>0</v>
      </c>
      <c r="BU53" s="415">
        <v>0</v>
      </c>
      <c r="BV53" s="185">
        <v>72681157.247040004</v>
      </c>
      <c r="BW53" s="153"/>
      <c r="BX53" s="321">
        <v>27.112591524928597</v>
      </c>
      <c r="BZ53" s="422">
        <v>3056138</v>
      </c>
      <c r="CA53" s="422">
        <v>0</v>
      </c>
      <c r="CB53" s="422">
        <v>0</v>
      </c>
      <c r="CC53" s="425">
        <v>0</v>
      </c>
      <c r="CD53" s="425">
        <v>3056138</v>
      </c>
      <c r="CE53" s="319">
        <v>-0.2470400002785027</v>
      </c>
      <c r="CF53" s="319">
        <v>0</v>
      </c>
      <c r="CG53" s="319">
        <v>0</v>
      </c>
      <c r="CH53" s="147">
        <v>0</v>
      </c>
      <c r="CI53" s="426">
        <v>-0.2470400002785027</v>
      </c>
    </row>
    <row r="54" spans="1:87" s="74" customFormat="1" ht="13.5" x14ac:dyDescent="0.25">
      <c r="A54" s="374" t="s">
        <v>143</v>
      </c>
      <c r="D54" s="373"/>
      <c r="E54" s="379">
        <v>267948117.85904002</v>
      </c>
      <c r="F54" s="379">
        <v>0</v>
      </c>
      <c r="G54" s="379">
        <v>0</v>
      </c>
      <c r="H54" s="379">
        <v>0</v>
      </c>
      <c r="I54" s="204">
        <v>267948117.85904002</v>
      </c>
      <c r="J54" s="446">
        <v>3055683.9140400002</v>
      </c>
      <c r="K54" s="379">
        <v>0</v>
      </c>
      <c r="L54" s="379">
        <v>0</v>
      </c>
      <c r="M54" s="379">
        <v>0</v>
      </c>
      <c r="N54" s="204">
        <v>3055683.9140400002</v>
      </c>
      <c r="O54" s="379">
        <v>1776497</v>
      </c>
      <c r="P54" s="379">
        <v>0</v>
      </c>
      <c r="Q54" s="379">
        <v>0</v>
      </c>
      <c r="R54" s="379">
        <v>0</v>
      </c>
      <c r="S54" s="204">
        <v>1776497</v>
      </c>
      <c r="T54" s="379">
        <v>27649749</v>
      </c>
      <c r="U54" s="379">
        <v>0</v>
      </c>
      <c r="V54" s="379">
        <v>0</v>
      </c>
      <c r="W54" s="379">
        <v>0</v>
      </c>
      <c r="X54" s="204">
        <v>27649749</v>
      </c>
      <c r="Y54" s="379">
        <v>40158497</v>
      </c>
      <c r="Z54" s="379">
        <v>0</v>
      </c>
      <c r="AA54" s="379">
        <v>0</v>
      </c>
      <c r="AB54" s="379">
        <v>0</v>
      </c>
      <c r="AC54" s="204">
        <v>40158497</v>
      </c>
      <c r="AD54" s="379">
        <v>0</v>
      </c>
      <c r="AE54" s="379">
        <v>0</v>
      </c>
      <c r="AF54" s="379">
        <v>0</v>
      </c>
      <c r="AG54" s="379">
        <v>0</v>
      </c>
      <c r="AH54" s="204">
        <v>0</v>
      </c>
      <c r="AI54" s="379">
        <v>0</v>
      </c>
      <c r="AJ54" s="379">
        <v>0</v>
      </c>
      <c r="AK54" s="379">
        <v>0</v>
      </c>
      <c r="AL54" s="205">
        <v>0</v>
      </c>
      <c r="AM54" s="204">
        <v>0</v>
      </c>
      <c r="AN54" s="379">
        <v>0</v>
      </c>
      <c r="AO54" s="379">
        <v>0</v>
      </c>
      <c r="AP54" s="379">
        <v>0</v>
      </c>
      <c r="AQ54" s="379">
        <v>0</v>
      </c>
      <c r="AR54" s="204">
        <v>0</v>
      </c>
      <c r="AS54" s="379">
        <v>0</v>
      </c>
      <c r="AT54" s="379">
        <v>0</v>
      </c>
      <c r="AU54" s="379">
        <v>0</v>
      </c>
      <c r="AV54" s="379">
        <v>0</v>
      </c>
      <c r="AW54" s="204">
        <v>0</v>
      </c>
      <c r="AX54" s="379">
        <v>0</v>
      </c>
      <c r="AY54" s="379">
        <v>0</v>
      </c>
      <c r="AZ54" s="379">
        <v>0</v>
      </c>
      <c r="BA54" s="379">
        <v>0</v>
      </c>
      <c r="BB54" s="204">
        <v>0</v>
      </c>
      <c r="BC54" s="379">
        <v>0</v>
      </c>
      <c r="BD54" s="379">
        <v>0</v>
      </c>
      <c r="BE54" s="379">
        <v>0</v>
      </c>
      <c r="BF54" s="379">
        <v>0</v>
      </c>
      <c r="BG54" s="204">
        <v>0</v>
      </c>
      <c r="BH54" s="379">
        <v>0</v>
      </c>
      <c r="BI54" s="379">
        <v>0</v>
      </c>
      <c r="BJ54" s="379">
        <v>0</v>
      </c>
      <c r="BK54" s="379">
        <v>0</v>
      </c>
      <c r="BL54" s="204">
        <v>0</v>
      </c>
      <c r="BM54" s="379">
        <v>0</v>
      </c>
      <c r="BN54" s="379">
        <v>0</v>
      </c>
      <c r="BO54" s="379">
        <v>0</v>
      </c>
      <c r="BP54" s="379">
        <v>0</v>
      </c>
      <c r="BQ54" s="204">
        <v>0</v>
      </c>
      <c r="BR54" s="379">
        <v>72640426.914039999</v>
      </c>
      <c r="BS54" s="379">
        <v>0</v>
      </c>
      <c r="BT54" s="379">
        <v>0</v>
      </c>
      <c r="BU54" s="379">
        <v>0</v>
      </c>
      <c r="BV54" s="204">
        <v>72640426.914039999</v>
      </c>
      <c r="BW54" s="173"/>
      <c r="BX54" s="380">
        <v>27.109885113003141</v>
      </c>
      <c r="BZ54" s="447">
        <v>0</v>
      </c>
      <c r="CA54" s="447">
        <v>0</v>
      </c>
      <c r="CB54" s="447">
        <v>0</v>
      </c>
      <c r="CC54" s="448">
        <v>0</v>
      </c>
      <c r="CD54" s="448">
        <v>0</v>
      </c>
      <c r="CE54" s="382">
        <v>0</v>
      </c>
      <c r="CF54" s="382">
        <v>0</v>
      </c>
      <c r="CG54" s="382">
        <v>0</v>
      </c>
      <c r="CH54" s="168">
        <v>0</v>
      </c>
      <c r="CI54" s="449">
        <v>0</v>
      </c>
    </row>
    <row r="55" spans="1:87" s="74" customFormat="1" ht="13.5" x14ac:dyDescent="0.25">
      <c r="A55" s="374" t="s">
        <v>261</v>
      </c>
      <c r="D55" s="373"/>
      <c r="E55" s="379">
        <v>123479.724</v>
      </c>
      <c r="F55" s="379">
        <v>0</v>
      </c>
      <c r="G55" s="379">
        <v>0</v>
      </c>
      <c r="H55" s="379">
        <v>0</v>
      </c>
      <c r="I55" s="204">
        <v>123479.724</v>
      </c>
      <c r="J55" s="446">
        <v>454.33300000000003</v>
      </c>
      <c r="K55" s="379">
        <v>0</v>
      </c>
      <c r="L55" s="379">
        <v>0</v>
      </c>
      <c r="M55" s="379">
        <v>0</v>
      </c>
      <c r="N55" s="204">
        <v>454.33300000000003</v>
      </c>
      <c r="O55" s="379">
        <v>425</v>
      </c>
      <c r="P55" s="379">
        <v>0</v>
      </c>
      <c r="Q55" s="379">
        <v>0</v>
      </c>
      <c r="R55" s="379">
        <v>0</v>
      </c>
      <c r="S55" s="204">
        <v>425</v>
      </c>
      <c r="T55" s="379">
        <v>34037</v>
      </c>
      <c r="U55" s="379">
        <v>0</v>
      </c>
      <c r="V55" s="379">
        <v>0</v>
      </c>
      <c r="W55" s="379">
        <v>0</v>
      </c>
      <c r="X55" s="204">
        <v>34037</v>
      </c>
      <c r="Y55" s="379">
        <v>5814</v>
      </c>
      <c r="Z55" s="379">
        <v>0</v>
      </c>
      <c r="AA55" s="379">
        <v>0</v>
      </c>
      <c r="AB55" s="379">
        <v>0</v>
      </c>
      <c r="AC55" s="204">
        <v>5814</v>
      </c>
      <c r="AD55" s="379">
        <v>0</v>
      </c>
      <c r="AE55" s="379">
        <v>0</v>
      </c>
      <c r="AF55" s="379">
        <v>0</v>
      </c>
      <c r="AG55" s="379">
        <v>0</v>
      </c>
      <c r="AH55" s="204">
        <v>0</v>
      </c>
      <c r="AI55" s="379">
        <v>0</v>
      </c>
      <c r="AJ55" s="379">
        <v>0</v>
      </c>
      <c r="AK55" s="379">
        <v>0</v>
      </c>
      <c r="AL55" s="205">
        <v>0</v>
      </c>
      <c r="AM55" s="204">
        <v>0</v>
      </c>
      <c r="AN55" s="379">
        <v>0</v>
      </c>
      <c r="AO55" s="379">
        <v>0</v>
      </c>
      <c r="AP55" s="379">
        <v>0</v>
      </c>
      <c r="AQ55" s="379">
        <v>0</v>
      </c>
      <c r="AR55" s="204">
        <v>0</v>
      </c>
      <c r="AS55" s="379">
        <v>0</v>
      </c>
      <c r="AT55" s="379">
        <v>0</v>
      </c>
      <c r="AU55" s="379">
        <v>0</v>
      </c>
      <c r="AV55" s="379">
        <v>0</v>
      </c>
      <c r="AW55" s="204">
        <v>0</v>
      </c>
      <c r="AX55" s="379">
        <v>0</v>
      </c>
      <c r="AY55" s="379">
        <v>0</v>
      </c>
      <c r="AZ55" s="379">
        <v>0</v>
      </c>
      <c r="BA55" s="379">
        <v>0</v>
      </c>
      <c r="BB55" s="204">
        <v>0</v>
      </c>
      <c r="BC55" s="379">
        <v>0</v>
      </c>
      <c r="BD55" s="379">
        <v>0</v>
      </c>
      <c r="BE55" s="379">
        <v>0</v>
      </c>
      <c r="BF55" s="379">
        <v>0</v>
      </c>
      <c r="BG55" s="204">
        <v>0</v>
      </c>
      <c r="BH55" s="379">
        <v>0</v>
      </c>
      <c r="BI55" s="379">
        <v>0</v>
      </c>
      <c r="BJ55" s="379">
        <v>0</v>
      </c>
      <c r="BK55" s="379">
        <v>0</v>
      </c>
      <c r="BL55" s="204">
        <v>0</v>
      </c>
      <c r="BM55" s="379">
        <v>0</v>
      </c>
      <c r="BN55" s="379">
        <v>0</v>
      </c>
      <c r="BO55" s="379">
        <v>0</v>
      </c>
      <c r="BP55" s="379">
        <v>0</v>
      </c>
      <c r="BQ55" s="204">
        <v>0</v>
      </c>
      <c r="BR55" s="379">
        <v>40730.332999999999</v>
      </c>
      <c r="BS55" s="379">
        <v>0</v>
      </c>
      <c r="BT55" s="379">
        <v>0</v>
      </c>
      <c r="BU55" s="379">
        <v>0</v>
      </c>
      <c r="BV55" s="204">
        <v>40730.332999999999</v>
      </c>
      <c r="BW55" s="173"/>
      <c r="BX55" s="380"/>
      <c r="BZ55" s="447">
        <v>0</v>
      </c>
      <c r="CA55" s="447">
        <v>0</v>
      </c>
      <c r="CB55" s="447">
        <v>0</v>
      </c>
      <c r="CC55" s="448">
        <v>0</v>
      </c>
      <c r="CD55" s="448">
        <v>0</v>
      </c>
      <c r="CE55" s="382">
        <v>0</v>
      </c>
      <c r="CF55" s="382">
        <v>0</v>
      </c>
      <c r="CG55" s="382">
        <v>0</v>
      </c>
      <c r="CH55" s="168">
        <v>0</v>
      </c>
      <c r="CI55" s="449">
        <v>0</v>
      </c>
    </row>
    <row r="56" spans="1:87" ht="13.5" x14ac:dyDescent="0.25">
      <c r="A56" s="309" t="s">
        <v>262</v>
      </c>
      <c r="B56" s="371"/>
      <c r="D56" s="366"/>
      <c r="E56" s="415">
        <v>0</v>
      </c>
      <c r="F56" s="415">
        <v>544834911</v>
      </c>
      <c r="G56" s="415">
        <v>0</v>
      </c>
      <c r="H56" s="415">
        <v>0</v>
      </c>
      <c r="I56" s="185">
        <v>544834911</v>
      </c>
      <c r="J56" s="444">
        <v>0</v>
      </c>
      <c r="K56" s="415">
        <v>43640529</v>
      </c>
      <c r="L56" s="415">
        <v>0</v>
      </c>
      <c r="M56" s="415">
        <v>0</v>
      </c>
      <c r="N56" s="185">
        <v>43640529</v>
      </c>
      <c r="O56" s="415">
        <v>0</v>
      </c>
      <c r="P56" s="415">
        <v>43640529</v>
      </c>
      <c r="Q56" s="415">
        <v>0</v>
      </c>
      <c r="R56" s="415">
        <v>0</v>
      </c>
      <c r="S56" s="185">
        <v>43640529</v>
      </c>
      <c r="T56" s="415">
        <v>0</v>
      </c>
      <c r="U56" s="415">
        <v>43640529</v>
      </c>
      <c r="V56" s="415">
        <v>0</v>
      </c>
      <c r="W56" s="415">
        <v>0</v>
      </c>
      <c r="X56" s="185">
        <v>43640529</v>
      </c>
      <c r="Y56" s="415">
        <v>0</v>
      </c>
      <c r="Z56" s="415">
        <v>43640529</v>
      </c>
      <c r="AA56" s="415">
        <v>0</v>
      </c>
      <c r="AB56" s="415">
        <v>0</v>
      </c>
      <c r="AC56" s="185">
        <v>43640529</v>
      </c>
      <c r="AD56" s="415">
        <v>0</v>
      </c>
      <c r="AE56" s="415">
        <v>0</v>
      </c>
      <c r="AF56" s="415">
        <v>0</v>
      </c>
      <c r="AG56" s="415">
        <v>0</v>
      </c>
      <c r="AH56" s="185">
        <v>0</v>
      </c>
      <c r="AI56" s="415">
        <v>0</v>
      </c>
      <c r="AJ56" s="415">
        <v>0</v>
      </c>
      <c r="AK56" s="415">
        <v>0</v>
      </c>
      <c r="AL56" s="175">
        <v>0</v>
      </c>
      <c r="AM56" s="185">
        <v>0</v>
      </c>
      <c r="AN56" s="415">
        <v>0</v>
      </c>
      <c r="AO56" s="415">
        <v>0</v>
      </c>
      <c r="AP56" s="415">
        <v>0</v>
      </c>
      <c r="AQ56" s="415">
        <v>0</v>
      </c>
      <c r="AR56" s="185">
        <v>0</v>
      </c>
      <c r="AS56" s="415">
        <v>0</v>
      </c>
      <c r="AT56" s="415">
        <v>0</v>
      </c>
      <c r="AU56" s="415">
        <v>0</v>
      </c>
      <c r="AV56" s="415">
        <v>0</v>
      </c>
      <c r="AW56" s="185">
        <v>0</v>
      </c>
      <c r="AX56" s="415">
        <v>0</v>
      </c>
      <c r="AY56" s="415">
        <v>0</v>
      </c>
      <c r="AZ56" s="415">
        <v>0</v>
      </c>
      <c r="BA56" s="415">
        <v>0</v>
      </c>
      <c r="BB56" s="185">
        <v>0</v>
      </c>
      <c r="BC56" s="415">
        <v>0</v>
      </c>
      <c r="BD56" s="415">
        <v>0</v>
      </c>
      <c r="BE56" s="415">
        <v>0</v>
      </c>
      <c r="BF56" s="415">
        <v>0</v>
      </c>
      <c r="BG56" s="185">
        <v>0</v>
      </c>
      <c r="BH56" s="415">
        <v>0</v>
      </c>
      <c r="BI56" s="415">
        <v>0</v>
      </c>
      <c r="BJ56" s="415">
        <v>0</v>
      </c>
      <c r="BK56" s="415">
        <v>0</v>
      </c>
      <c r="BL56" s="185">
        <v>0</v>
      </c>
      <c r="BM56" s="415">
        <v>0</v>
      </c>
      <c r="BN56" s="415">
        <v>0</v>
      </c>
      <c r="BO56" s="415">
        <v>0</v>
      </c>
      <c r="BP56" s="415">
        <v>0</v>
      </c>
      <c r="BQ56" s="185">
        <v>0</v>
      </c>
      <c r="BR56" s="415">
        <v>0</v>
      </c>
      <c r="BS56" s="415">
        <v>174562116</v>
      </c>
      <c r="BT56" s="415">
        <v>0</v>
      </c>
      <c r="BU56" s="415">
        <v>0</v>
      </c>
      <c r="BV56" s="185">
        <v>174562116</v>
      </c>
      <c r="BW56" s="153"/>
      <c r="BX56" s="321">
        <v>32.039451304543881</v>
      </c>
      <c r="BZ56" s="422">
        <v>0</v>
      </c>
      <c r="CA56" s="422">
        <v>43640529</v>
      </c>
      <c r="CB56" s="422">
        <v>0</v>
      </c>
      <c r="CC56" s="425">
        <v>0</v>
      </c>
      <c r="CD56" s="425">
        <v>43640529</v>
      </c>
      <c r="CE56" s="319">
        <v>0</v>
      </c>
      <c r="CF56" s="319">
        <v>0</v>
      </c>
      <c r="CG56" s="319">
        <v>0</v>
      </c>
      <c r="CH56" s="147">
        <v>0</v>
      </c>
      <c r="CI56" s="426">
        <v>0</v>
      </c>
    </row>
    <row r="57" spans="1:87" ht="13.5" customHeight="1" x14ac:dyDescent="0.25">
      <c r="A57" s="309" t="s">
        <v>263</v>
      </c>
      <c r="B57" s="371"/>
      <c r="D57" s="368"/>
      <c r="E57" s="415">
        <v>0</v>
      </c>
      <c r="F57" s="415">
        <v>14617279</v>
      </c>
      <c r="G57" s="415">
        <v>0</v>
      </c>
      <c r="H57" s="415">
        <v>0</v>
      </c>
      <c r="I57" s="185">
        <v>14617279</v>
      </c>
      <c r="J57" s="444">
        <v>0</v>
      </c>
      <c r="K57" s="415">
        <v>0</v>
      </c>
      <c r="L57" s="415">
        <v>0</v>
      </c>
      <c r="M57" s="415">
        <v>0</v>
      </c>
      <c r="N57" s="185">
        <v>0</v>
      </c>
      <c r="O57" s="415">
        <v>0</v>
      </c>
      <c r="P57" s="415">
        <v>0</v>
      </c>
      <c r="Q57" s="415">
        <v>0</v>
      </c>
      <c r="R57" s="415">
        <v>0</v>
      </c>
      <c r="S57" s="185">
        <v>0</v>
      </c>
      <c r="T57" s="415">
        <v>0</v>
      </c>
      <c r="U57" s="415">
        <v>0</v>
      </c>
      <c r="V57" s="415">
        <v>0</v>
      </c>
      <c r="W57" s="415">
        <v>0</v>
      </c>
      <c r="X57" s="185">
        <v>0</v>
      </c>
      <c r="Y57" s="415">
        <v>0</v>
      </c>
      <c r="Z57" s="415">
        <v>0</v>
      </c>
      <c r="AA57" s="415">
        <v>0</v>
      </c>
      <c r="AB57" s="415">
        <v>0</v>
      </c>
      <c r="AC57" s="185">
        <v>0</v>
      </c>
      <c r="AD57" s="415">
        <v>0</v>
      </c>
      <c r="AE57" s="415">
        <v>0</v>
      </c>
      <c r="AF57" s="415">
        <v>0</v>
      </c>
      <c r="AG57" s="415">
        <v>0</v>
      </c>
      <c r="AH57" s="185">
        <v>0</v>
      </c>
      <c r="AI57" s="415">
        <v>0</v>
      </c>
      <c r="AJ57" s="415">
        <v>0</v>
      </c>
      <c r="AK57" s="415">
        <v>0</v>
      </c>
      <c r="AL57" s="175">
        <v>0</v>
      </c>
      <c r="AM57" s="185">
        <v>0</v>
      </c>
      <c r="AN57" s="415">
        <v>0</v>
      </c>
      <c r="AO57" s="415">
        <v>0</v>
      </c>
      <c r="AP57" s="415">
        <v>0</v>
      </c>
      <c r="AQ57" s="415">
        <v>0</v>
      </c>
      <c r="AR57" s="185">
        <v>0</v>
      </c>
      <c r="AS57" s="415">
        <v>0</v>
      </c>
      <c r="AT57" s="415">
        <v>0</v>
      </c>
      <c r="AU57" s="415">
        <v>0</v>
      </c>
      <c r="AV57" s="415">
        <v>0</v>
      </c>
      <c r="AW57" s="185">
        <v>0</v>
      </c>
      <c r="AX57" s="415">
        <v>0</v>
      </c>
      <c r="AY57" s="415">
        <v>0</v>
      </c>
      <c r="AZ57" s="415">
        <v>0</v>
      </c>
      <c r="BA57" s="415">
        <v>0</v>
      </c>
      <c r="BB57" s="185">
        <v>0</v>
      </c>
      <c r="BC57" s="415">
        <v>0</v>
      </c>
      <c r="BD57" s="415">
        <v>0</v>
      </c>
      <c r="BE57" s="415">
        <v>0</v>
      </c>
      <c r="BF57" s="415">
        <v>0</v>
      </c>
      <c r="BG57" s="185">
        <v>0</v>
      </c>
      <c r="BH57" s="415">
        <v>0</v>
      </c>
      <c r="BI57" s="415">
        <v>0</v>
      </c>
      <c r="BJ57" s="415">
        <v>0</v>
      </c>
      <c r="BK57" s="415">
        <v>0</v>
      </c>
      <c r="BL57" s="185">
        <v>0</v>
      </c>
      <c r="BM57" s="415">
        <v>0</v>
      </c>
      <c r="BN57" s="415">
        <v>0</v>
      </c>
      <c r="BO57" s="415">
        <v>0</v>
      </c>
      <c r="BP57" s="415">
        <v>0</v>
      </c>
      <c r="BQ57" s="185">
        <v>0</v>
      </c>
      <c r="BR57" s="415">
        <v>0</v>
      </c>
      <c r="BS57" s="415">
        <v>0</v>
      </c>
      <c r="BT57" s="415">
        <v>0</v>
      </c>
      <c r="BU57" s="415">
        <v>0</v>
      </c>
      <c r="BV57" s="185">
        <v>0</v>
      </c>
      <c r="BW57" s="153"/>
      <c r="BX57" s="321">
        <v>0</v>
      </c>
      <c r="BZ57" s="422">
        <v>0</v>
      </c>
      <c r="CA57" s="422">
        <v>0</v>
      </c>
      <c r="CB57" s="422">
        <v>0</v>
      </c>
      <c r="CC57" s="425">
        <v>0</v>
      </c>
      <c r="CD57" s="425">
        <v>0</v>
      </c>
      <c r="CE57" s="319">
        <v>0</v>
      </c>
      <c r="CF57" s="319">
        <v>0</v>
      </c>
      <c r="CG57" s="319">
        <v>0</v>
      </c>
      <c r="CH57" s="147">
        <v>0</v>
      </c>
      <c r="CI57" s="426">
        <v>0</v>
      </c>
    </row>
    <row r="58" spans="1:87" ht="12.75" customHeight="1" x14ac:dyDescent="0.25">
      <c r="A58" s="309" t="s">
        <v>264</v>
      </c>
      <c r="B58" s="371"/>
      <c r="D58" s="366" t="s">
        <v>96</v>
      </c>
      <c r="E58" s="415">
        <v>0</v>
      </c>
      <c r="F58" s="415">
        <v>0</v>
      </c>
      <c r="G58" s="415">
        <v>0</v>
      </c>
      <c r="H58" s="415">
        <v>2173435</v>
      </c>
      <c r="I58" s="185">
        <v>2173435</v>
      </c>
      <c r="J58" s="444">
        <v>0</v>
      </c>
      <c r="K58" s="415">
        <v>0</v>
      </c>
      <c r="L58" s="415">
        <v>0</v>
      </c>
      <c r="M58" s="415">
        <v>568183</v>
      </c>
      <c r="N58" s="185">
        <v>568183</v>
      </c>
      <c r="O58" s="415">
        <v>0</v>
      </c>
      <c r="P58" s="415">
        <v>0</v>
      </c>
      <c r="Q58" s="415">
        <v>0</v>
      </c>
      <c r="R58" s="415">
        <v>167688</v>
      </c>
      <c r="S58" s="185">
        <v>167688</v>
      </c>
      <c r="T58" s="415">
        <v>0</v>
      </c>
      <c r="U58" s="415">
        <v>0</v>
      </c>
      <c r="V58" s="415">
        <v>0</v>
      </c>
      <c r="W58" s="415">
        <v>321726</v>
      </c>
      <c r="X58" s="185">
        <v>321726</v>
      </c>
      <c r="Y58" s="415">
        <v>0</v>
      </c>
      <c r="Z58" s="415">
        <v>0</v>
      </c>
      <c r="AA58" s="415">
        <v>0</v>
      </c>
      <c r="AB58" s="415">
        <v>123151</v>
      </c>
      <c r="AC58" s="185">
        <v>123151</v>
      </c>
      <c r="AD58" s="415">
        <v>0</v>
      </c>
      <c r="AE58" s="415">
        <v>0</v>
      </c>
      <c r="AF58" s="415">
        <v>0</v>
      </c>
      <c r="AG58" s="415">
        <v>0</v>
      </c>
      <c r="AH58" s="185">
        <v>0</v>
      </c>
      <c r="AI58" s="415">
        <v>0</v>
      </c>
      <c r="AJ58" s="415">
        <v>0</v>
      </c>
      <c r="AK58" s="415">
        <v>0</v>
      </c>
      <c r="AL58" s="175">
        <v>0</v>
      </c>
      <c r="AM58" s="185">
        <v>0</v>
      </c>
      <c r="AN58" s="415">
        <v>0</v>
      </c>
      <c r="AO58" s="415">
        <v>0</v>
      </c>
      <c r="AP58" s="415">
        <v>0</v>
      </c>
      <c r="AQ58" s="415">
        <v>0</v>
      </c>
      <c r="AR58" s="185">
        <v>0</v>
      </c>
      <c r="AS58" s="415">
        <v>0</v>
      </c>
      <c r="AT58" s="415">
        <v>0</v>
      </c>
      <c r="AU58" s="415">
        <v>0</v>
      </c>
      <c r="AV58" s="415">
        <v>0</v>
      </c>
      <c r="AW58" s="185">
        <v>0</v>
      </c>
      <c r="AX58" s="415">
        <v>0</v>
      </c>
      <c r="AY58" s="415">
        <v>0</v>
      </c>
      <c r="AZ58" s="415">
        <v>0</v>
      </c>
      <c r="BA58" s="415">
        <v>0</v>
      </c>
      <c r="BB58" s="185">
        <v>0</v>
      </c>
      <c r="BC58" s="415">
        <v>0</v>
      </c>
      <c r="BD58" s="415">
        <v>0</v>
      </c>
      <c r="BE58" s="415">
        <v>0</v>
      </c>
      <c r="BF58" s="415">
        <v>0</v>
      </c>
      <c r="BG58" s="185">
        <v>0</v>
      </c>
      <c r="BH58" s="415">
        <v>0</v>
      </c>
      <c r="BI58" s="415">
        <v>0</v>
      </c>
      <c r="BJ58" s="415">
        <v>0</v>
      </c>
      <c r="BK58" s="415">
        <v>0</v>
      </c>
      <c r="BL58" s="185">
        <v>0</v>
      </c>
      <c r="BM58" s="415">
        <v>0</v>
      </c>
      <c r="BN58" s="415">
        <v>0</v>
      </c>
      <c r="BO58" s="415">
        <v>0</v>
      </c>
      <c r="BP58" s="415">
        <v>0</v>
      </c>
      <c r="BQ58" s="185">
        <v>0</v>
      </c>
      <c r="BR58" s="415">
        <v>0</v>
      </c>
      <c r="BS58" s="415">
        <v>0</v>
      </c>
      <c r="BT58" s="415">
        <v>0</v>
      </c>
      <c r="BU58" s="415">
        <v>1180748</v>
      </c>
      <c r="BV58" s="185">
        <v>1180748</v>
      </c>
      <c r="BW58" s="153"/>
      <c r="BX58" s="321">
        <v>54.326354365324939</v>
      </c>
      <c r="BZ58" s="422">
        <v>0</v>
      </c>
      <c r="CA58" s="422">
        <v>568182</v>
      </c>
      <c r="CB58" s="422">
        <v>0</v>
      </c>
      <c r="CC58" s="425">
        <v>0</v>
      </c>
      <c r="CD58" s="425">
        <v>568182</v>
      </c>
      <c r="CE58" s="319">
        <v>0</v>
      </c>
      <c r="CF58" s="450">
        <v>568182</v>
      </c>
      <c r="CG58" s="319">
        <v>0</v>
      </c>
      <c r="CH58" s="147">
        <v>-568183</v>
      </c>
      <c r="CI58" s="426">
        <v>-1</v>
      </c>
    </row>
    <row r="59" spans="1:87" ht="13.5" x14ac:dyDescent="0.25">
      <c r="A59" s="309" t="s">
        <v>265</v>
      </c>
      <c r="B59" s="371"/>
      <c r="D59" s="366"/>
      <c r="E59" s="415">
        <v>0</v>
      </c>
      <c r="F59" s="415">
        <v>140049</v>
      </c>
      <c r="G59" s="415">
        <v>0</v>
      </c>
      <c r="H59" s="415">
        <v>0</v>
      </c>
      <c r="I59" s="185">
        <v>140049</v>
      </c>
      <c r="J59" s="444">
        <v>0</v>
      </c>
      <c r="K59" s="415">
        <v>0</v>
      </c>
      <c r="L59" s="415">
        <v>0</v>
      </c>
      <c r="M59" s="415">
        <v>0</v>
      </c>
      <c r="N59" s="185">
        <v>0</v>
      </c>
      <c r="O59" s="415">
        <v>0</v>
      </c>
      <c r="P59" s="415">
        <v>40000</v>
      </c>
      <c r="Q59" s="415">
        <v>0</v>
      </c>
      <c r="R59" s="415">
        <v>0</v>
      </c>
      <c r="S59" s="185">
        <v>40000</v>
      </c>
      <c r="T59" s="415">
        <v>0</v>
      </c>
      <c r="U59" s="415">
        <v>0</v>
      </c>
      <c r="V59" s="415">
        <v>0</v>
      </c>
      <c r="W59" s="415">
        <v>0</v>
      </c>
      <c r="X59" s="185">
        <v>0</v>
      </c>
      <c r="Y59" s="416">
        <v>0</v>
      </c>
      <c r="Z59" s="415">
        <v>0</v>
      </c>
      <c r="AA59" s="415">
        <v>0</v>
      </c>
      <c r="AB59" s="415">
        <v>0</v>
      </c>
      <c r="AC59" s="185">
        <v>0</v>
      </c>
      <c r="AD59" s="415">
        <v>0</v>
      </c>
      <c r="AE59" s="415">
        <v>0</v>
      </c>
      <c r="AF59" s="415">
        <v>0</v>
      </c>
      <c r="AG59" s="415">
        <v>0</v>
      </c>
      <c r="AH59" s="185">
        <v>0</v>
      </c>
      <c r="AI59" s="415">
        <v>0</v>
      </c>
      <c r="AJ59" s="415">
        <v>0</v>
      </c>
      <c r="AK59" s="415">
        <v>0</v>
      </c>
      <c r="AL59" s="175">
        <v>0</v>
      </c>
      <c r="AM59" s="185">
        <v>0</v>
      </c>
      <c r="AN59" s="415">
        <v>0</v>
      </c>
      <c r="AO59" s="415">
        <v>0</v>
      </c>
      <c r="AP59" s="415">
        <v>0</v>
      </c>
      <c r="AQ59" s="415">
        <v>0</v>
      </c>
      <c r="AR59" s="185">
        <v>0</v>
      </c>
      <c r="AS59" s="415">
        <v>0</v>
      </c>
      <c r="AT59" s="415">
        <v>0</v>
      </c>
      <c r="AU59" s="415">
        <v>0</v>
      </c>
      <c r="AV59" s="415">
        <v>0</v>
      </c>
      <c r="AW59" s="185">
        <v>0</v>
      </c>
      <c r="AX59" s="415">
        <v>0</v>
      </c>
      <c r="AY59" s="415">
        <v>0</v>
      </c>
      <c r="AZ59" s="415">
        <v>0</v>
      </c>
      <c r="BA59" s="415">
        <v>0</v>
      </c>
      <c r="BB59" s="185">
        <v>0</v>
      </c>
      <c r="BC59" s="415">
        <v>0</v>
      </c>
      <c r="BD59" s="415">
        <v>0</v>
      </c>
      <c r="BE59" s="415">
        <v>0</v>
      </c>
      <c r="BF59" s="415">
        <v>0</v>
      </c>
      <c r="BG59" s="185">
        <v>0</v>
      </c>
      <c r="BH59" s="415">
        <v>0</v>
      </c>
      <c r="BI59" s="415">
        <v>0</v>
      </c>
      <c r="BJ59" s="415">
        <v>0</v>
      </c>
      <c r="BK59" s="415">
        <v>0</v>
      </c>
      <c r="BL59" s="185">
        <v>0</v>
      </c>
      <c r="BM59" s="415">
        <v>0</v>
      </c>
      <c r="BN59" s="415">
        <v>0</v>
      </c>
      <c r="BO59" s="415">
        <v>0</v>
      </c>
      <c r="BP59" s="415">
        <v>0</v>
      </c>
      <c r="BQ59" s="185">
        <v>0</v>
      </c>
      <c r="BR59" s="415">
        <v>0</v>
      </c>
      <c r="BS59" s="415">
        <v>40000</v>
      </c>
      <c r="BT59" s="415">
        <v>0</v>
      </c>
      <c r="BU59" s="415">
        <v>0</v>
      </c>
      <c r="BV59" s="185">
        <v>40000</v>
      </c>
      <c r="BW59" s="153"/>
      <c r="BX59" s="321">
        <v>28.561432070204003</v>
      </c>
      <c r="BZ59" s="422">
        <v>0</v>
      </c>
      <c r="CA59" s="422">
        <v>0</v>
      </c>
      <c r="CB59" s="422">
        <v>0</v>
      </c>
      <c r="CC59" s="422">
        <v>0</v>
      </c>
      <c r="CD59" s="451">
        <v>0</v>
      </c>
      <c r="CE59" s="319">
        <v>0</v>
      </c>
      <c r="CF59" s="319">
        <v>0</v>
      </c>
      <c r="CG59" s="319">
        <v>0</v>
      </c>
      <c r="CH59" s="147">
        <v>0</v>
      </c>
      <c r="CI59" s="426">
        <v>0</v>
      </c>
    </row>
    <row r="60" spans="1:87" x14ac:dyDescent="0.2">
      <c r="A60" s="309" t="s">
        <v>49</v>
      </c>
      <c r="B60" s="371"/>
      <c r="D60" s="366"/>
      <c r="E60" s="415"/>
      <c r="F60" s="415"/>
      <c r="G60" s="415"/>
      <c r="H60" s="415"/>
      <c r="I60" s="185"/>
      <c r="J60" s="444"/>
      <c r="K60" s="415"/>
      <c r="L60" s="415"/>
      <c r="M60" s="415"/>
      <c r="N60" s="185"/>
      <c r="O60" s="415"/>
      <c r="P60" s="415"/>
      <c r="Q60" s="415"/>
      <c r="R60" s="415"/>
      <c r="S60" s="185"/>
      <c r="T60" s="415">
        <v>0</v>
      </c>
      <c r="U60" s="415">
        <v>0</v>
      </c>
      <c r="V60" s="415">
        <v>0</v>
      </c>
      <c r="W60" s="415">
        <v>0</v>
      </c>
      <c r="X60" s="185"/>
      <c r="Y60" s="416">
        <v>0</v>
      </c>
      <c r="Z60" s="415">
        <v>0</v>
      </c>
      <c r="AA60" s="415">
        <v>0</v>
      </c>
      <c r="AB60" s="415">
        <v>0</v>
      </c>
      <c r="AC60" s="445"/>
      <c r="AD60" s="415">
        <v>0</v>
      </c>
      <c r="AE60" s="415">
        <v>0</v>
      </c>
      <c r="AF60" s="415">
        <v>0</v>
      </c>
      <c r="AG60" s="415">
        <v>0</v>
      </c>
      <c r="AH60" s="185"/>
      <c r="AI60" s="415">
        <v>0</v>
      </c>
      <c r="AJ60" s="415">
        <v>0</v>
      </c>
      <c r="AK60" s="415">
        <v>0</v>
      </c>
      <c r="AL60" s="175">
        <v>0</v>
      </c>
      <c r="AM60" s="185"/>
      <c r="AN60" s="415">
        <v>0</v>
      </c>
      <c r="AO60" s="415">
        <v>0</v>
      </c>
      <c r="AP60" s="415">
        <v>0</v>
      </c>
      <c r="AQ60" s="415">
        <v>0</v>
      </c>
      <c r="AR60" s="185"/>
      <c r="AS60" s="415"/>
      <c r="AT60" s="415"/>
      <c r="AU60" s="415"/>
      <c r="AV60" s="415"/>
      <c r="AW60" s="185"/>
      <c r="AX60" s="415"/>
      <c r="AY60" s="415"/>
      <c r="AZ60" s="415"/>
      <c r="BA60" s="415"/>
      <c r="BB60" s="185"/>
      <c r="BC60" s="415"/>
      <c r="BD60" s="415"/>
      <c r="BE60" s="415"/>
      <c r="BF60" s="415"/>
      <c r="BG60" s="185"/>
      <c r="BH60" s="415"/>
      <c r="BI60" s="415"/>
      <c r="BJ60" s="415"/>
      <c r="BK60" s="415"/>
      <c r="BL60" s="185"/>
      <c r="BM60" s="415">
        <v>0</v>
      </c>
      <c r="BN60" s="415">
        <v>0</v>
      </c>
      <c r="BO60" s="415">
        <v>0</v>
      </c>
      <c r="BP60" s="415">
        <v>0</v>
      </c>
      <c r="BQ60" s="185"/>
      <c r="BR60" s="415"/>
      <c r="BS60" s="415"/>
      <c r="BT60" s="415"/>
      <c r="BU60" s="415"/>
      <c r="BV60" s="185"/>
      <c r="BW60" s="153"/>
      <c r="BX60" s="321"/>
      <c r="CE60" s="319">
        <v>0</v>
      </c>
      <c r="CF60" s="319">
        <v>0</v>
      </c>
      <c r="CG60" s="319">
        <v>0</v>
      </c>
      <c r="CH60" s="147">
        <v>0</v>
      </c>
      <c r="CI60" s="426">
        <v>0</v>
      </c>
    </row>
    <row r="61" spans="1:87" x14ac:dyDescent="0.2">
      <c r="A61" s="452" t="s">
        <v>266</v>
      </c>
      <c r="B61" s="371"/>
      <c r="D61" s="366"/>
      <c r="E61" s="415">
        <v>0</v>
      </c>
      <c r="F61" s="379">
        <v>0</v>
      </c>
      <c r="G61" s="415">
        <v>0</v>
      </c>
      <c r="H61" s="415">
        <v>3030886</v>
      </c>
      <c r="I61" s="185">
        <v>3030886</v>
      </c>
      <c r="J61" s="444">
        <v>0</v>
      </c>
      <c r="K61" s="415">
        <v>0</v>
      </c>
      <c r="L61" s="415">
        <v>0</v>
      </c>
      <c r="M61" s="453">
        <v>0</v>
      </c>
      <c r="N61" s="445">
        <v>0</v>
      </c>
      <c r="O61" s="415">
        <v>0</v>
      </c>
      <c r="P61" s="415">
        <v>0</v>
      </c>
      <c r="Q61" s="415">
        <v>0</v>
      </c>
      <c r="R61" s="415">
        <v>0</v>
      </c>
      <c r="S61" s="445">
        <v>0</v>
      </c>
      <c r="T61" s="415">
        <v>0</v>
      </c>
      <c r="U61" s="415">
        <v>0</v>
      </c>
      <c r="V61" s="415">
        <v>0</v>
      </c>
      <c r="W61" s="415">
        <v>0</v>
      </c>
      <c r="X61" s="445">
        <v>45000</v>
      </c>
      <c r="Y61" s="416">
        <v>0</v>
      </c>
      <c r="Z61" s="415">
        <v>0</v>
      </c>
      <c r="AA61" s="415">
        <v>0</v>
      </c>
      <c r="AB61" s="415">
        <v>0</v>
      </c>
      <c r="AC61" s="204">
        <v>0</v>
      </c>
      <c r="AD61" s="415">
        <v>0</v>
      </c>
      <c r="AE61" s="415">
        <v>0</v>
      </c>
      <c r="AF61" s="415">
        <v>0</v>
      </c>
      <c r="AG61" s="415">
        <v>0</v>
      </c>
      <c r="AH61" s="445">
        <v>0</v>
      </c>
      <c r="AI61" s="415">
        <v>0</v>
      </c>
      <c r="AJ61" s="415">
        <v>0</v>
      </c>
      <c r="AK61" s="415">
        <v>0</v>
      </c>
      <c r="AL61" s="175">
        <v>0</v>
      </c>
      <c r="AM61" s="185">
        <v>0</v>
      </c>
      <c r="AN61" s="415">
        <v>0</v>
      </c>
      <c r="AO61" s="415">
        <v>0</v>
      </c>
      <c r="AP61" s="415">
        <v>0</v>
      </c>
      <c r="AQ61" s="415">
        <v>0</v>
      </c>
      <c r="AR61" s="445">
        <v>0</v>
      </c>
      <c r="AS61" s="415">
        <v>0</v>
      </c>
      <c r="AT61" s="415">
        <v>0</v>
      </c>
      <c r="AU61" s="415">
        <v>0</v>
      </c>
      <c r="AV61" s="415">
        <v>0</v>
      </c>
      <c r="AW61" s="185">
        <v>0</v>
      </c>
      <c r="AX61" s="415">
        <v>0</v>
      </c>
      <c r="AY61" s="415">
        <v>0</v>
      </c>
      <c r="AZ61" s="415">
        <v>0</v>
      </c>
      <c r="BA61" s="415">
        <v>0</v>
      </c>
      <c r="BB61" s="445">
        <v>0</v>
      </c>
      <c r="BC61" s="415">
        <v>0</v>
      </c>
      <c r="BD61" s="415">
        <v>0</v>
      </c>
      <c r="BE61" s="415">
        <v>0</v>
      </c>
      <c r="BF61" s="415">
        <v>0</v>
      </c>
      <c r="BG61" s="445">
        <v>0</v>
      </c>
      <c r="BH61" s="415">
        <v>0</v>
      </c>
      <c r="BI61" s="415">
        <v>0</v>
      </c>
      <c r="BJ61" s="415">
        <v>0</v>
      </c>
      <c r="BK61" s="415">
        <v>0</v>
      </c>
      <c r="BL61" s="445">
        <v>0</v>
      </c>
      <c r="BM61" s="415">
        <v>0</v>
      </c>
      <c r="BN61" s="415">
        <v>0</v>
      </c>
      <c r="BO61" s="415">
        <v>0</v>
      </c>
      <c r="BP61" s="415">
        <v>0</v>
      </c>
      <c r="BQ61" s="445">
        <v>0</v>
      </c>
      <c r="BR61" s="415">
        <v>0</v>
      </c>
      <c r="BS61" s="415">
        <v>0</v>
      </c>
      <c r="BT61" s="415">
        <v>0</v>
      </c>
      <c r="BU61" s="415">
        <v>45000</v>
      </c>
      <c r="BV61" s="185">
        <v>45000</v>
      </c>
      <c r="BW61" s="153"/>
      <c r="BX61" s="321"/>
      <c r="CE61" s="319">
        <v>0</v>
      </c>
      <c r="CF61" s="319">
        <v>0</v>
      </c>
      <c r="CG61" s="319">
        <v>0</v>
      </c>
      <c r="CH61" s="147">
        <v>0</v>
      </c>
      <c r="CI61" s="426">
        <v>0</v>
      </c>
    </row>
    <row r="62" spans="1:87" s="74" customFormat="1" x14ac:dyDescent="0.2">
      <c r="A62" s="91"/>
      <c r="B62" s="454" t="s">
        <v>282</v>
      </c>
      <c r="D62" s="366" t="s">
        <v>98</v>
      </c>
      <c r="E62" s="379">
        <v>0</v>
      </c>
      <c r="F62" s="379">
        <v>0</v>
      </c>
      <c r="G62" s="379">
        <v>0</v>
      </c>
      <c r="H62" s="379">
        <v>0</v>
      </c>
      <c r="I62" s="204">
        <v>0</v>
      </c>
      <c r="J62" s="446">
        <v>0</v>
      </c>
      <c r="K62" s="379">
        <v>0</v>
      </c>
      <c r="L62" s="379">
        <v>0</v>
      </c>
      <c r="M62" s="379">
        <v>0</v>
      </c>
      <c r="N62" s="204">
        <v>0</v>
      </c>
      <c r="O62" s="379">
        <v>0</v>
      </c>
      <c r="P62" s="379">
        <v>0</v>
      </c>
      <c r="Q62" s="379">
        <v>0</v>
      </c>
      <c r="R62" s="379">
        <v>0</v>
      </c>
      <c r="S62" s="204">
        <v>0</v>
      </c>
      <c r="T62" s="415">
        <v>0</v>
      </c>
      <c r="U62" s="415">
        <v>0</v>
      </c>
      <c r="V62" s="415">
        <v>0</v>
      </c>
      <c r="W62" s="379">
        <v>45000</v>
      </c>
      <c r="X62" s="204">
        <v>45000</v>
      </c>
      <c r="Y62" s="416">
        <v>0</v>
      </c>
      <c r="Z62" s="415">
        <v>0</v>
      </c>
      <c r="AA62" s="415">
        <v>0</v>
      </c>
      <c r="AB62" s="415">
        <v>0</v>
      </c>
      <c r="AC62" s="204">
        <v>0</v>
      </c>
      <c r="AD62" s="415">
        <v>0</v>
      </c>
      <c r="AE62" s="415">
        <v>0</v>
      </c>
      <c r="AF62" s="415">
        <v>0</v>
      </c>
      <c r="AG62" s="415">
        <v>0</v>
      </c>
      <c r="AH62" s="204">
        <v>0</v>
      </c>
      <c r="AI62" s="415">
        <v>0</v>
      </c>
      <c r="AJ62" s="415">
        <v>0</v>
      </c>
      <c r="AK62" s="415">
        <v>0</v>
      </c>
      <c r="AL62" s="175">
        <v>0</v>
      </c>
      <c r="AM62" s="204">
        <v>0</v>
      </c>
      <c r="AN62" s="415">
        <v>0</v>
      </c>
      <c r="AO62" s="415">
        <v>0</v>
      </c>
      <c r="AP62" s="415">
        <v>0</v>
      </c>
      <c r="AQ62" s="415">
        <v>0</v>
      </c>
      <c r="AR62" s="204">
        <v>0</v>
      </c>
      <c r="AS62" s="379">
        <v>0</v>
      </c>
      <c r="AT62" s="379">
        <v>0</v>
      </c>
      <c r="AU62" s="379">
        <v>0</v>
      </c>
      <c r="AV62" s="379">
        <v>0</v>
      </c>
      <c r="AW62" s="204">
        <v>0</v>
      </c>
      <c r="AX62" s="379">
        <v>0</v>
      </c>
      <c r="AY62" s="379">
        <v>0</v>
      </c>
      <c r="AZ62" s="379">
        <v>0</v>
      </c>
      <c r="BA62" s="379">
        <v>0</v>
      </c>
      <c r="BB62" s="204">
        <v>0</v>
      </c>
      <c r="BC62" s="379">
        <v>0</v>
      </c>
      <c r="BD62" s="379">
        <v>0</v>
      </c>
      <c r="BE62" s="379">
        <v>0</v>
      </c>
      <c r="BF62" s="379">
        <v>0</v>
      </c>
      <c r="BG62" s="204">
        <v>0</v>
      </c>
      <c r="BH62" s="379">
        <v>0</v>
      </c>
      <c r="BI62" s="379">
        <v>0</v>
      </c>
      <c r="BJ62" s="379">
        <v>0</v>
      </c>
      <c r="BK62" s="379">
        <v>0</v>
      </c>
      <c r="BL62" s="204">
        <v>0</v>
      </c>
      <c r="BM62" s="415">
        <v>0</v>
      </c>
      <c r="BN62" s="415">
        <v>0</v>
      </c>
      <c r="BO62" s="415">
        <v>0</v>
      </c>
      <c r="BP62" s="415">
        <v>0</v>
      </c>
      <c r="BQ62" s="204">
        <v>0</v>
      </c>
      <c r="BR62" s="379">
        <v>0</v>
      </c>
      <c r="BS62" s="379">
        <v>0</v>
      </c>
      <c r="BT62" s="379">
        <v>0</v>
      </c>
      <c r="BU62" s="379">
        <v>45000</v>
      </c>
      <c r="BV62" s="204">
        <v>45000</v>
      </c>
      <c r="BW62" s="173"/>
      <c r="BX62" s="380"/>
      <c r="CE62" s="382">
        <v>0</v>
      </c>
      <c r="CF62" s="382">
        <v>0</v>
      </c>
      <c r="CG62" s="382">
        <v>0</v>
      </c>
      <c r="CH62" s="168">
        <v>0</v>
      </c>
      <c r="CI62" s="449">
        <v>0</v>
      </c>
    </row>
    <row r="63" spans="1:87" s="74" customFormat="1" x14ac:dyDescent="0.2">
      <c r="A63" s="91"/>
      <c r="B63" s="454" t="s">
        <v>50</v>
      </c>
      <c r="D63" s="366"/>
      <c r="E63" s="379">
        <v>0</v>
      </c>
      <c r="F63" s="379">
        <v>0</v>
      </c>
      <c r="G63" s="379">
        <v>0</v>
      </c>
      <c r="H63" s="379">
        <v>3030886</v>
      </c>
      <c r="I63" s="204">
        <v>3030886</v>
      </c>
      <c r="J63" s="446">
        <v>0</v>
      </c>
      <c r="K63" s="379">
        <v>0</v>
      </c>
      <c r="L63" s="379">
        <v>0</v>
      </c>
      <c r="M63" s="379">
        <v>0</v>
      </c>
      <c r="N63" s="204">
        <v>0</v>
      </c>
      <c r="O63" s="379">
        <v>0</v>
      </c>
      <c r="P63" s="379">
        <v>0</v>
      </c>
      <c r="Q63" s="379">
        <v>0</v>
      </c>
      <c r="R63" s="379">
        <v>0</v>
      </c>
      <c r="S63" s="204">
        <v>0</v>
      </c>
      <c r="T63" s="415">
        <v>0</v>
      </c>
      <c r="U63" s="415">
        <v>0</v>
      </c>
      <c r="V63" s="415">
        <v>0</v>
      </c>
      <c r="W63" s="415">
        <v>0</v>
      </c>
      <c r="X63" s="204">
        <v>0</v>
      </c>
      <c r="Y63" s="416">
        <v>0</v>
      </c>
      <c r="Z63" s="415">
        <v>0</v>
      </c>
      <c r="AA63" s="415">
        <v>0</v>
      </c>
      <c r="AB63" s="415">
        <v>0</v>
      </c>
      <c r="AC63" s="204">
        <v>0</v>
      </c>
      <c r="AD63" s="415">
        <v>0</v>
      </c>
      <c r="AE63" s="415">
        <v>0</v>
      </c>
      <c r="AF63" s="415">
        <v>0</v>
      </c>
      <c r="AG63" s="415">
        <v>0</v>
      </c>
      <c r="AH63" s="204">
        <v>0</v>
      </c>
      <c r="AI63" s="415">
        <v>0</v>
      </c>
      <c r="AJ63" s="415">
        <v>0</v>
      </c>
      <c r="AK63" s="415">
        <v>0</v>
      </c>
      <c r="AL63" s="175">
        <v>0</v>
      </c>
      <c r="AM63" s="204">
        <v>0</v>
      </c>
      <c r="AN63" s="415">
        <v>0</v>
      </c>
      <c r="AO63" s="415">
        <v>0</v>
      </c>
      <c r="AP63" s="415">
        <v>0</v>
      </c>
      <c r="AQ63" s="415">
        <v>0</v>
      </c>
      <c r="AR63" s="204">
        <v>0</v>
      </c>
      <c r="AS63" s="379">
        <v>0</v>
      </c>
      <c r="AT63" s="379">
        <v>0</v>
      </c>
      <c r="AU63" s="379">
        <v>0</v>
      </c>
      <c r="AV63" s="379">
        <v>0</v>
      </c>
      <c r="AW63" s="204">
        <v>0</v>
      </c>
      <c r="AX63" s="379">
        <v>0</v>
      </c>
      <c r="AY63" s="379">
        <v>0</v>
      </c>
      <c r="AZ63" s="379">
        <v>0</v>
      </c>
      <c r="BA63" s="379">
        <v>0</v>
      </c>
      <c r="BB63" s="204">
        <v>0</v>
      </c>
      <c r="BC63" s="379">
        <v>0</v>
      </c>
      <c r="BD63" s="379">
        <v>0</v>
      </c>
      <c r="BE63" s="379">
        <v>0</v>
      </c>
      <c r="BF63" s="379">
        <v>0</v>
      </c>
      <c r="BG63" s="204">
        <v>0</v>
      </c>
      <c r="BH63" s="379">
        <v>0</v>
      </c>
      <c r="BI63" s="379">
        <v>0</v>
      </c>
      <c r="BJ63" s="379">
        <v>0</v>
      </c>
      <c r="BK63" s="379">
        <v>0</v>
      </c>
      <c r="BL63" s="204">
        <v>0</v>
      </c>
      <c r="BM63" s="415">
        <v>0</v>
      </c>
      <c r="BN63" s="415">
        <v>0</v>
      </c>
      <c r="BO63" s="415">
        <v>0</v>
      </c>
      <c r="BP63" s="415">
        <v>0</v>
      </c>
      <c r="BQ63" s="204">
        <v>0</v>
      </c>
      <c r="BR63" s="379">
        <v>0</v>
      </c>
      <c r="BS63" s="379">
        <v>0</v>
      </c>
      <c r="BT63" s="379">
        <v>0</v>
      </c>
      <c r="BU63" s="455">
        <v>0</v>
      </c>
      <c r="BV63" s="154">
        <v>0</v>
      </c>
      <c r="BW63" s="173"/>
      <c r="BX63" s="380"/>
      <c r="CE63" s="382">
        <v>0</v>
      </c>
      <c r="CF63" s="382">
        <v>0</v>
      </c>
      <c r="CG63" s="382">
        <v>0</v>
      </c>
      <c r="CH63" s="168"/>
      <c r="CI63" s="449"/>
    </row>
    <row r="64" spans="1:87" hidden="1" x14ac:dyDescent="0.2">
      <c r="A64" s="309"/>
      <c r="B64" s="24" t="s">
        <v>283</v>
      </c>
      <c r="D64" s="366"/>
      <c r="E64" s="415">
        <v>0</v>
      </c>
      <c r="F64" s="379">
        <v>0</v>
      </c>
      <c r="G64" s="379">
        <v>0</v>
      </c>
      <c r="H64" s="415">
        <v>0</v>
      </c>
      <c r="I64" s="204">
        <v>0</v>
      </c>
      <c r="J64" s="444">
        <v>0</v>
      </c>
      <c r="K64" s="415">
        <v>0</v>
      </c>
      <c r="L64" s="379">
        <v>0</v>
      </c>
      <c r="M64" s="379">
        <v>0</v>
      </c>
      <c r="N64" s="204">
        <v>0</v>
      </c>
      <c r="O64" s="379">
        <v>0</v>
      </c>
      <c r="P64" s="379">
        <v>0</v>
      </c>
      <c r="Q64" s="379">
        <v>0</v>
      </c>
      <c r="R64" s="379">
        <v>0</v>
      </c>
      <c r="S64" s="204">
        <v>0</v>
      </c>
      <c r="T64" s="415">
        <v>0</v>
      </c>
      <c r="U64" s="415">
        <v>0</v>
      </c>
      <c r="V64" s="415">
        <v>0</v>
      </c>
      <c r="W64" s="415">
        <v>0</v>
      </c>
      <c r="X64" s="204">
        <v>0</v>
      </c>
      <c r="Y64" s="416">
        <v>0</v>
      </c>
      <c r="Z64" s="415">
        <v>0</v>
      </c>
      <c r="AA64" s="415">
        <v>0</v>
      </c>
      <c r="AB64" s="415">
        <v>0</v>
      </c>
      <c r="AC64" s="445">
        <v>0</v>
      </c>
      <c r="AD64" s="415">
        <v>0</v>
      </c>
      <c r="AE64" s="415">
        <v>0</v>
      </c>
      <c r="AF64" s="415">
        <v>0</v>
      </c>
      <c r="AG64" s="415">
        <v>0</v>
      </c>
      <c r="AH64" s="204">
        <v>0</v>
      </c>
      <c r="AI64" s="415">
        <v>0</v>
      </c>
      <c r="AJ64" s="415">
        <v>0</v>
      </c>
      <c r="AK64" s="415">
        <v>0</v>
      </c>
      <c r="AL64" s="175">
        <v>0</v>
      </c>
      <c r="AM64" s="204">
        <v>0</v>
      </c>
      <c r="AN64" s="415">
        <v>0</v>
      </c>
      <c r="AO64" s="415">
        <v>0</v>
      </c>
      <c r="AP64" s="415">
        <v>0</v>
      </c>
      <c r="AQ64" s="415">
        <v>0</v>
      </c>
      <c r="AR64" s="204">
        <v>0</v>
      </c>
      <c r="AS64" s="379">
        <v>0</v>
      </c>
      <c r="AT64" s="379">
        <v>0</v>
      </c>
      <c r="AU64" s="379">
        <v>0</v>
      </c>
      <c r="AV64" s="379">
        <v>0</v>
      </c>
      <c r="AW64" s="204">
        <v>0</v>
      </c>
      <c r="AX64" s="379">
        <v>0</v>
      </c>
      <c r="AY64" s="379">
        <v>0</v>
      </c>
      <c r="AZ64" s="379">
        <v>0</v>
      </c>
      <c r="BA64" s="379">
        <v>0</v>
      </c>
      <c r="BB64" s="204">
        <v>0</v>
      </c>
      <c r="BC64" s="379">
        <v>0</v>
      </c>
      <c r="BD64" s="379">
        <v>0</v>
      </c>
      <c r="BE64" s="379">
        <v>0</v>
      </c>
      <c r="BF64" s="379">
        <v>0</v>
      </c>
      <c r="BG64" s="204">
        <v>0</v>
      </c>
      <c r="BH64" s="379">
        <v>0</v>
      </c>
      <c r="BI64" s="379">
        <v>0</v>
      </c>
      <c r="BJ64" s="379">
        <v>0</v>
      </c>
      <c r="BK64" s="379">
        <v>0</v>
      </c>
      <c r="BL64" s="185">
        <v>0</v>
      </c>
      <c r="BM64" s="415">
        <v>0</v>
      </c>
      <c r="BN64" s="415">
        <v>0</v>
      </c>
      <c r="BO64" s="415">
        <v>0</v>
      </c>
      <c r="BP64" s="415">
        <v>0</v>
      </c>
      <c r="BQ64" s="185">
        <v>0</v>
      </c>
      <c r="BR64" s="379">
        <v>0</v>
      </c>
      <c r="BS64" s="379">
        <v>0</v>
      </c>
      <c r="BT64" s="379">
        <v>0</v>
      </c>
      <c r="BU64" s="455">
        <v>0</v>
      </c>
      <c r="BV64" s="174">
        <v>0</v>
      </c>
      <c r="BW64" s="153"/>
      <c r="BX64" s="321"/>
      <c r="CE64" s="319">
        <v>0</v>
      </c>
      <c r="CF64" s="319">
        <v>0</v>
      </c>
      <c r="CG64" s="319">
        <v>0</v>
      </c>
      <c r="CH64" s="147">
        <v>0</v>
      </c>
      <c r="CI64" s="426">
        <v>0</v>
      </c>
    </row>
    <row r="65" spans="1:87" x14ac:dyDescent="0.2">
      <c r="A65" s="452" t="s">
        <v>51</v>
      </c>
      <c r="D65" s="366"/>
      <c r="E65" s="415">
        <v>0</v>
      </c>
      <c r="F65" s="415">
        <v>0</v>
      </c>
      <c r="G65" s="415">
        <v>0</v>
      </c>
      <c r="H65" s="415">
        <v>7100000</v>
      </c>
      <c r="I65" s="185">
        <v>7100000</v>
      </c>
      <c r="J65" s="444">
        <v>0</v>
      </c>
      <c r="K65" s="415">
        <v>0</v>
      </c>
      <c r="L65" s="379">
        <v>0</v>
      </c>
      <c r="M65" s="379">
        <v>0</v>
      </c>
      <c r="N65" s="204">
        <v>0</v>
      </c>
      <c r="O65" s="379">
        <v>0</v>
      </c>
      <c r="P65" s="379">
        <v>0</v>
      </c>
      <c r="Q65" s="379">
        <v>0</v>
      </c>
      <c r="R65" s="379">
        <v>0</v>
      </c>
      <c r="S65" s="204">
        <v>0</v>
      </c>
      <c r="T65" s="415">
        <v>0</v>
      </c>
      <c r="U65" s="415">
        <v>0</v>
      </c>
      <c r="V65" s="415">
        <v>0</v>
      </c>
      <c r="W65" s="415">
        <v>0</v>
      </c>
      <c r="X65" s="204">
        <v>0</v>
      </c>
      <c r="Y65" s="416">
        <v>0</v>
      </c>
      <c r="Z65" s="415">
        <v>0</v>
      </c>
      <c r="AA65" s="415">
        <v>0</v>
      </c>
      <c r="AB65" s="415">
        <v>0</v>
      </c>
      <c r="AC65" s="445">
        <v>0</v>
      </c>
      <c r="AD65" s="415">
        <v>0</v>
      </c>
      <c r="AE65" s="415">
        <v>0</v>
      </c>
      <c r="AF65" s="415">
        <v>0</v>
      </c>
      <c r="AG65" s="415">
        <v>0</v>
      </c>
      <c r="AH65" s="204">
        <v>0</v>
      </c>
      <c r="AI65" s="415">
        <v>0</v>
      </c>
      <c r="AJ65" s="415">
        <v>0</v>
      </c>
      <c r="AK65" s="415">
        <v>0</v>
      </c>
      <c r="AL65" s="175">
        <v>0</v>
      </c>
      <c r="AM65" s="204">
        <v>0</v>
      </c>
      <c r="AN65" s="415">
        <v>0</v>
      </c>
      <c r="AO65" s="415">
        <v>0</v>
      </c>
      <c r="AP65" s="415">
        <v>0</v>
      </c>
      <c r="AQ65" s="415">
        <v>0</v>
      </c>
      <c r="AR65" s="204">
        <v>0</v>
      </c>
      <c r="AS65" s="379">
        <v>0</v>
      </c>
      <c r="AT65" s="379">
        <v>0</v>
      </c>
      <c r="AU65" s="379">
        <v>0</v>
      </c>
      <c r="AV65" s="379">
        <v>0</v>
      </c>
      <c r="AW65" s="204">
        <v>0</v>
      </c>
      <c r="AX65" s="379">
        <v>0</v>
      </c>
      <c r="AY65" s="379">
        <v>0</v>
      </c>
      <c r="AZ65" s="379">
        <v>0</v>
      </c>
      <c r="BA65" s="379">
        <v>0</v>
      </c>
      <c r="BB65" s="204">
        <v>0</v>
      </c>
      <c r="BC65" s="379">
        <v>0</v>
      </c>
      <c r="BD65" s="379">
        <v>0</v>
      </c>
      <c r="BE65" s="379">
        <v>0</v>
      </c>
      <c r="BF65" s="379">
        <v>0</v>
      </c>
      <c r="BG65" s="204">
        <v>0</v>
      </c>
      <c r="BH65" s="379">
        <v>0</v>
      </c>
      <c r="BI65" s="379">
        <v>0</v>
      </c>
      <c r="BJ65" s="379">
        <v>0</v>
      </c>
      <c r="BK65" s="379">
        <v>0</v>
      </c>
      <c r="BL65" s="445">
        <v>0</v>
      </c>
      <c r="BM65" s="415">
        <v>0</v>
      </c>
      <c r="BN65" s="415">
        <v>0</v>
      </c>
      <c r="BO65" s="415">
        <v>0</v>
      </c>
      <c r="BP65" s="415">
        <v>0</v>
      </c>
      <c r="BQ65" s="185">
        <v>0</v>
      </c>
      <c r="BR65" s="379">
        <v>0</v>
      </c>
      <c r="BS65" s="379">
        <v>0</v>
      </c>
      <c r="BT65" s="379">
        <v>0</v>
      </c>
      <c r="BU65" s="455">
        <v>0</v>
      </c>
      <c r="BV65" s="379">
        <v>0</v>
      </c>
      <c r="BW65" s="153"/>
      <c r="BX65" s="321"/>
      <c r="CE65" s="319"/>
      <c r="CF65" s="319"/>
      <c r="CG65" s="319"/>
      <c r="CH65" s="147"/>
      <c r="CI65" s="426"/>
    </row>
    <row r="66" spans="1:87" x14ac:dyDescent="0.2">
      <c r="A66" s="309"/>
      <c r="B66" s="74" t="s">
        <v>35</v>
      </c>
      <c r="D66" s="366"/>
      <c r="E66" s="379">
        <v>0</v>
      </c>
      <c r="F66" s="379">
        <v>0</v>
      </c>
      <c r="G66" s="379">
        <v>0</v>
      </c>
      <c r="H66" s="379">
        <v>7100000</v>
      </c>
      <c r="I66" s="204">
        <v>7100000</v>
      </c>
      <c r="J66" s="444">
        <v>0</v>
      </c>
      <c r="K66" s="415">
        <v>0</v>
      </c>
      <c r="L66" s="379">
        <v>0</v>
      </c>
      <c r="M66" s="379">
        <v>0</v>
      </c>
      <c r="N66" s="204">
        <v>0</v>
      </c>
      <c r="O66" s="379">
        <v>0</v>
      </c>
      <c r="P66" s="379">
        <v>0</v>
      </c>
      <c r="Q66" s="379">
        <v>0</v>
      </c>
      <c r="R66" s="379">
        <v>0</v>
      </c>
      <c r="S66" s="204">
        <v>0</v>
      </c>
      <c r="T66" s="415">
        <v>0</v>
      </c>
      <c r="U66" s="415">
        <v>0</v>
      </c>
      <c r="V66" s="415">
        <v>0</v>
      </c>
      <c r="W66" s="415">
        <v>0</v>
      </c>
      <c r="X66" s="204">
        <v>0</v>
      </c>
      <c r="Y66" s="416">
        <v>0</v>
      </c>
      <c r="Z66" s="415">
        <v>0</v>
      </c>
      <c r="AA66" s="415">
        <v>0</v>
      </c>
      <c r="AB66" s="415">
        <v>0</v>
      </c>
      <c r="AC66" s="445">
        <v>0</v>
      </c>
      <c r="AD66" s="415">
        <v>0</v>
      </c>
      <c r="AE66" s="415">
        <v>0</v>
      </c>
      <c r="AF66" s="415">
        <v>0</v>
      </c>
      <c r="AG66" s="415">
        <v>0</v>
      </c>
      <c r="AH66" s="204">
        <v>0</v>
      </c>
      <c r="AI66" s="415">
        <v>0</v>
      </c>
      <c r="AJ66" s="415">
        <v>0</v>
      </c>
      <c r="AK66" s="415">
        <v>0</v>
      </c>
      <c r="AL66" s="175">
        <v>0</v>
      </c>
      <c r="AM66" s="204">
        <v>0</v>
      </c>
      <c r="AN66" s="415">
        <v>0</v>
      </c>
      <c r="AO66" s="415">
        <v>0</v>
      </c>
      <c r="AP66" s="415">
        <v>0</v>
      </c>
      <c r="AQ66" s="415">
        <v>0</v>
      </c>
      <c r="AR66" s="204">
        <v>0</v>
      </c>
      <c r="AS66" s="379">
        <v>0</v>
      </c>
      <c r="AT66" s="379">
        <v>0</v>
      </c>
      <c r="AU66" s="379">
        <v>0</v>
      </c>
      <c r="AV66" s="379">
        <v>0</v>
      </c>
      <c r="AW66" s="204">
        <v>0</v>
      </c>
      <c r="AX66" s="379">
        <v>0</v>
      </c>
      <c r="AY66" s="379">
        <v>0</v>
      </c>
      <c r="AZ66" s="379">
        <v>0</v>
      </c>
      <c r="BA66" s="379">
        <v>0</v>
      </c>
      <c r="BB66" s="204">
        <v>0</v>
      </c>
      <c r="BC66" s="379">
        <v>0</v>
      </c>
      <c r="BD66" s="379">
        <v>0</v>
      </c>
      <c r="BE66" s="379">
        <v>0</v>
      </c>
      <c r="BF66" s="379">
        <v>0</v>
      </c>
      <c r="BG66" s="204">
        <v>0</v>
      </c>
      <c r="BH66" s="379">
        <v>0</v>
      </c>
      <c r="BI66" s="379">
        <v>0</v>
      </c>
      <c r="BJ66" s="379">
        <v>0</v>
      </c>
      <c r="BK66" s="379">
        <v>0</v>
      </c>
      <c r="BL66" s="445">
        <v>0</v>
      </c>
      <c r="BM66" s="415">
        <v>0</v>
      </c>
      <c r="BN66" s="415">
        <v>0</v>
      </c>
      <c r="BO66" s="415">
        <v>0</v>
      </c>
      <c r="BP66" s="415">
        <v>0</v>
      </c>
      <c r="BQ66" s="185">
        <v>0</v>
      </c>
      <c r="BR66" s="379">
        <v>0</v>
      </c>
      <c r="BS66" s="379">
        <v>0</v>
      </c>
      <c r="BT66" s="379">
        <v>0</v>
      </c>
      <c r="BU66" s="455">
        <v>0</v>
      </c>
      <c r="BV66" s="379">
        <v>0</v>
      </c>
      <c r="BW66" s="153"/>
      <c r="BX66" s="321"/>
      <c r="CE66" s="319"/>
      <c r="CF66" s="319"/>
      <c r="CG66" s="319"/>
      <c r="CH66" s="147"/>
      <c r="CI66" s="426"/>
    </row>
    <row r="67" spans="1:87" x14ac:dyDescent="0.2">
      <c r="A67" s="452" t="s">
        <v>36</v>
      </c>
      <c r="D67" s="366"/>
      <c r="E67" s="415">
        <v>0</v>
      </c>
      <c r="F67" s="415">
        <v>0</v>
      </c>
      <c r="G67" s="415">
        <v>0</v>
      </c>
      <c r="H67" s="415">
        <v>11000000</v>
      </c>
      <c r="I67" s="185">
        <v>11000000</v>
      </c>
      <c r="J67" s="444">
        <v>0</v>
      </c>
      <c r="K67" s="415">
        <v>0</v>
      </c>
      <c r="L67" s="379">
        <v>0</v>
      </c>
      <c r="M67" s="379">
        <v>0</v>
      </c>
      <c r="N67" s="204">
        <v>0</v>
      </c>
      <c r="O67" s="379">
        <v>0</v>
      </c>
      <c r="P67" s="379">
        <v>0</v>
      </c>
      <c r="Q67" s="379">
        <v>0</v>
      </c>
      <c r="R67" s="379">
        <v>0</v>
      </c>
      <c r="S67" s="204">
        <v>0</v>
      </c>
      <c r="T67" s="415">
        <v>0</v>
      </c>
      <c r="U67" s="415">
        <v>0</v>
      </c>
      <c r="V67" s="415">
        <v>0</v>
      </c>
      <c r="W67" s="415">
        <v>0</v>
      </c>
      <c r="X67" s="204">
        <v>0</v>
      </c>
      <c r="Y67" s="416">
        <v>0</v>
      </c>
      <c r="Z67" s="415">
        <v>0</v>
      </c>
      <c r="AA67" s="415">
        <v>0</v>
      </c>
      <c r="AB67" s="415">
        <v>0</v>
      </c>
      <c r="AC67" s="445">
        <v>0</v>
      </c>
      <c r="AD67" s="415">
        <v>0</v>
      </c>
      <c r="AE67" s="415">
        <v>0</v>
      </c>
      <c r="AF67" s="415">
        <v>0</v>
      </c>
      <c r="AG67" s="415">
        <v>0</v>
      </c>
      <c r="AH67" s="204">
        <v>0</v>
      </c>
      <c r="AI67" s="415">
        <v>0</v>
      </c>
      <c r="AJ67" s="415">
        <v>0</v>
      </c>
      <c r="AK67" s="415">
        <v>0</v>
      </c>
      <c r="AL67" s="175">
        <v>0</v>
      </c>
      <c r="AM67" s="204">
        <v>0</v>
      </c>
      <c r="AN67" s="415">
        <v>0</v>
      </c>
      <c r="AO67" s="415">
        <v>0</v>
      </c>
      <c r="AP67" s="415">
        <v>0</v>
      </c>
      <c r="AQ67" s="415">
        <v>0</v>
      </c>
      <c r="AR67" s="204">
        <v>0</v>
      </c>
      <c r="AS67" s="379">
        <v>0</v>
      </c>
      <c r="AT67" s="379">
        <v>0</v>
      </c>
      <c r="AU67" s="379">
        <v>0</v>
      </c>
      <c r="AV67" s="379">
        <v>0</v>
      </c>
      <c r="AW67" s="204">
        <v>0</v>
      </c>
      <c r="AX67" s="379">
        <v>0</v>
      </c>
      <c r="AY67" s="379">
        <v>0</v>
      </c>
      <c r="AZ67" s="379">
        <v>0</v>
      </c>
      <c r="BA67" s="379">
        <v>0</v>
      </c>
      <c r="BB67" s="204">
        <v>0</v>
      </c>
      <c r="BC67" s="379">
        <v>0</v>
      </c>
      <c r="BD67" s="379">
        <v>0</v>
      </c>
      <c r="BE67" s="379">
        <v>0</v>
      </c>
      <c r="BF67" s="379">
        <v>0</v>
      </c>
      <c r="BG67" s="204">
        <v>0</v>
      </c>
      <c r="BH67" s="379">
        <v>0</v>
      </c>
      <c r="BI67" s="379">
        <v>0</v>
      </c>
      <c r="BJ67" s="379">
        <v>0</v>
      </c>
      <c r="BK67" s="379">
        <v>0</v>
      </c>
      <c r="BL67" s="445">
        <v>0</v>
      </c>
      <c r="BM67" s="415">
        <v>0</v>
      </c>
      <c r="BN67" s="415">
        <v>0</v>
      </c>
      <c r="BO67" s="415">
        <v>0</v>
      </c>
      <c r="BP67" s="415">
        <v>0</v>
      </c>
      <c r="BQ67" s="185">
        <v>0</v>
      </c>
      <c r="BR67" s="379">
        <v>0</v>
      </c>
      <c r="BS67" s="379">
        <v>0</v>
      </c>
      <c r="BT67" s="379">
        <v>0</v>
      </c>
      <c r="BU67" s="455">
        <v>0</v>
      </c>
      <c r="BV67" s="379">
        <v>0</v>
      </c>
      <c r="BW67" s="153"/>
      <c r="BX67" s="321"/>
      <c r="CE67" s="319"/>
      <c r="CF67" s="319"/>
      <c r="CG67" s="319"/>
      <c r="CH67" s="147"/>
      <c r="CI67" s="426"/>
    </row>
    <row r="68" spans="1:87" x14ac:dyDescent="0.2">
      <c r="A68" s="309"/>
      <c r="B68" s="74" t="s">
        <v>35</v>
      </c>
      <c r="D68" s="366"/>
      <c r="E68" s="415">
        <v>0</v>
      </c>
      <c r="F68" s="379">
        <v>0</v>
      </c>
      <c r="G68" s="379">
        <v>0</v>
      </c>
      <c r="H68" s="379">
        <v>11000000</v>
      </c>
      <c r="I68" s="204">
        <v>11000000</v>
      </c>
      <c r="J68" s="444">
        <v>0</v>
      </c>
      <c r="K68" s="415">
        <v>0</v>
      </c>
      <c r="L68" s="379">
        <v>0</v>
      </c>
      <c r="M68" s="379">
        <v>0</v>
      </c>
      <c r="N68" s="204">
        <v>0</v>
      </c>
      <c r="O68" s="379">
        <v>0</v>
      </c>
      <c r="P68" s="379">
        <v>0</v>
      </c>
      <c r="Q68" s="379">
        <v>0</v>
      </c>
      <c r="R68" s="379">
        <v>0</v>
      </c>
      <c r="S68" s="204">
        <v>0</v>
      </c>
      <c r="T68" s="415">
        <v>0</v>
      </c>
      <c r="U68" s="415">
        <v>0</v>
      </c>
      <c r="V68" s="415">
        <v>0</v>
      </c>
      <c r="W68" s="415">
        <v>0</v>
      </c>
      <c r="X68" s="204">
        <v>0</v>
      </c>
      <c r="Y68" s="416">
        <v>0</v>
      </c>
      <c r="Z68" s="415">
        <v>0</v>
      </c>
      <c r="AA68" s="415">
        <v>0</v>
      </c>
      <c r="AB68" s="415">
        <v>0</v>
      </c>
      <c r="AC68" s="445">
        <v>0</v>
      </c>
      <c r="AD68" s="415">
        <v>0</v>
      </c>
      <c r="AE68" s="415">
        <v>0</v>
      </c>
      <c r="AF68" s="415">
        <v>0</v>
      </c>
      <c r="AG68" s="415">
        <v>0</v>
      </c>
      <c r="AH68" s="204">
        <v>0</v>
      </c>
      <c r="AI68" s="415">
        <v>0</v>
      </c>
      <c r="AJ68" s="415">
        <v>0</v>
      </c>
      <c r="AK68" s="415">
        <v>0</v>
      </c>
      <c r="AL68" s="175">
        <v>0</v>
      </c>
      <c r="AM68" s="204">
        <v>0</v>
      </c>
      <c r="AN68" s="415">
        <v>0</v>
      </c>
      <c r="AO68" s="415">
        <v>0</v>
      </c>
      <c r="AP68" s="415">
        <v>0</v>
      </c>
      <c r="AQ68" s="415">
        <v>0</v>
      </c>
      <c r="AR68" s="204">
        <v>0</v>
      </c>
      <c r="AS68" s="379">
        <v>0</v>
      </c>
      <c r="AT68" s="379">
        <v>0</v>
      </c>
      <c r="AU68" s="379">
        <v>0</v>
      </c>
      <c r="AV68" s="379">
        <v>0</v>
      </c>
      <c r="AW68" s="204">
        <v>0</v>
      </c>
      <c r="AX68" s="379">
        <v>0</v>
      </c>
      <c r="AY68" s="379">
        <v>0</v>
      </c>
      <c r="AZ68" s="379">
        <v>0</v>
      </c>
      <c r="BA68" s="379">
        <v>0</v>
      </c>
      <c r="BB68" s="204">
        <v>0</v>
      </c>
      <c r="BC68" s="379">
        <v>0</v>
      </c>
      <c r="BD68" s="379">
        <v>0</v>
      </c>
      <c r="BE68" s="379">
        <v>0</v>
      </c>
      <c r="BF68" s="379">
        <v>0</v>
      </c>
      <c r="BG68" s="204">
        <v>0</v>
      </c>
      <c r="BH68" s="379">
        <v>0</v>
      </c>
      <c r="BI68" s="379">
        <v>0</v>
      </c>
      <c r="BJ68" s="379">
        <v>0</v>
      </c>
      <c r="BK68" s="379">
        <v>0</v>
      </c>
      <c r="BL68" s="445">
        <v>0</v>
      </c>
      <c r="BM68" s="415">
        <v>0</v>
      </c>
      <c r="BN68" s="415">
        <v>0</v>
      </c>
      <c r="BO68" s="415">
        <v>0</v>
      </c>
      <c r="BP68" s="415">
        <v>0</v>
      </c>
      <c r="BQ68" s="185">
        <v>0</v>
      </c>
      <c r="BR68" s="379">
        <v>0</v>
      </c>
      <c r="BS68" s="379">
        <v>0</v>
      </c>
      <c r="BT68" s="379">
        <v>0</v>
      </c>
      <c r="BU68" s="455">
        <v>0</v>
      </c>
      <c r="BV68" s="379">
        <v>0</v>
      </c>
      <c r="BW68" s="153"/>
      <c r="BX68" s="321"/>
      <c r="CE68" s="319"/>
      <c r="CF68" s="319"/>
      <c r="CG68" s="319"/>
      <c r="CH68" s="147"/>
      <c r="CI68" s="426"/>
    </row>
    <row r="69" spans="1:87" hidden="1" x14ac:dyDescent="0.2">
      <c r="A69" s="309"/>
      <c r="B69" s="74" t="s">
        <v>284</v>
      </c>
      <c r="D69" s="366"/>
      <c r="E69" s="415">
        <v>0</v>
      </c>
      <c r="F69" s="379">
        <v>0</v>
      </c>
      <c r="G69" s="379">
        <v>0</v>
      </c>
      <c r="H69" s="415">
        <v>0</v>
      </c>
      <c r="I69" s="204">
        <v>0</v>
      </c>
      <c r="J69" s="444">
        <v>0</v>
      </c>
      <c r="K69" s="415">
        <v>0</v>
      </c>
      <c r="L69" s="379">
        <v>0</v>
      </c>
      <c r="M69" s="379">
        <v>0</v>
      </c>
      <c r="N69" s="204">
        <v>0</v>
      </c>
      <c r="O69" s="379">
        <v>0</v>
      </c>
      <c r="P69" s="379">
        <v>0</v>
      </c>
      <c r="Q69" s="379">
        <v>0</v>
      </c>
      <c r="R69" s="379">
        <v>0</v>
      </c>
      <c r="S69" s="204">
        <v>0</v>
      </c>
      <c r="T69" s="415">
        <v>0</v>
      </c>
      <c r="U69" s="415">
        <v>0</v>
      </c>
      <c r="V69" s="415">
        <v>0</v>
      </c>
      <c r="W69" s="415">
        <v>0</v>
      </c>
      <c r="X69" s="204">
        <v>0</v>
      </c>
      <c r="Y69" s="416">
        <v>0</v>
      </c>
      <c r="Z69" s="415">
        <v>0</v>
      </c>
      <c r="AA69" s="415">
        <v>0</v>
      </c>
      <c r="AB69" s="415">
        <v>0</v>
      </c>
      <c r="AC69" s="445">
        <v>0</v>
      </c>
      <c r="AD69" s="415">
        <v>0</v>
      </c>
      <c r="AE69" s="415">
        <v>0</v>
      </c>
      <c r="AF69" s="415">
        <v>0</v>
      </c>
      <c r="AG69" s="415">
        <v>0</v>
      </c>
      <c r="AH69" s="204">
        <v>0</v>
      </c>
      <c r="AI69" s="415">
        <v>0</v>
      </c>
      <c r="AJ69" s="415">
        <v>0</v>
      </c>
      <c r="AK69" s="415">
        <v>0</v>
      </c>
      <c r="AL69" s="175">
        <v>0</v>
      </c>
      <c r="AM69" s="204">
        <v>0</v>
      </c>
      <c r="AN69" s="415">
        <v>0</v>
      </c>
      <c r="AO69" s="415">
        <v>0</v>
      </c>
      <c r="AP69" s="415">
        <v>0</v>
      </c>
      <c r="AQ69" s="415">
        <v>0</v>
      </c>
      <c r="AR69" s="204">
        <v>0</v>
      </c>
      <c r="AS69" s="379">
        <v>0</v>
      </c>
      <c r="AT69" s="379">
        <v>0</v>
      </c>
      <c r="AU69" s="379">
        <v>0</v>
      </c>
      <c r="AV69" s="379">
        <v>0</v>
      </c>
      <c r="AW69" s="204">
        <v>0</v>
      </c>
      <c r="AX69" s="379">
        <v>0</v>
      </c>
      <c r="AY69" s="379">
        <v>0</v>
      </c>
      <c r="AZ69" s="379">
        <v>0</v>
      </c>
      <c r="BA69" s="379">
        <v>0</v>
      </c>
      <c r="BB69" s="204">
        <v>0</v>
      </c>
      <c r="BC69" s="379">
        <v>0</v>
      </c>
      <c r="BD69" s="379">
        <v>0</v>
      </c>
      <c r="BE69" s="379">
        <v>0</v>
      </c>
      <c r="BF69" s="379">
        <v>0</v>
      </c>
      <c r="BG69" s="204">
        <v>0</v>
      </c>
      <c r="BH69" s="379">
        <v>0</v>
      </c>
      <c r="BI69" s="379">
        <v>0</v>
      </c>
      <c r="BJ69" s="379">
        <v>0</v>
      </c>
      <c r="BK69" s="379">
        <v>0</v>
      </c>
      <c r="BL69" s="445">
        <v>0</v>
      </c>
      <c r="BM69" s="415">
        <v>0</v>
      </c>
      <c r="BN69" s="415">
        <v>0</v>
      </c>
      <c r="BO69" s="415">
        <v>0</v>
      </c>
      <c r="BP69" s="415">
        <v>0</v>
      </c>
      <c r="BQ69" s="185">
        <v>0</v>
      </c>
      <c r="BR69" s="379">
        <v>0</v>
      </c>
      <c r="BS69" s="379">
        <v>0</v>
      </c>
      <c r="BT69" s="379">
        <v>0</v>
      </c>
      <c r="BU69" s="455">
        <v>0</v>
      </c>
      <c r="BV69" s="379">
        <v>0</v>
      </c>
      <c r="BW69" s="153"/>
      <c r="BX69" s="321"/>
      <c r="CE69" s="319"/>
      <c r="CF69" s="319"/>
      <c r="CG69" s="319"/>
      <c r="CH69" s="147"/>
      <c r="CI69" s="426"/>
    </row>
    <row r="70" spans="1:87" ht="13.5" x14ac:dyDescent="0.25">
      <c r="A70" s="309" t="s">
        <v>268</v>
      </c>
      <c r="B70" s="371"/>
      <c r="C70" s="371"/>
      <c r="D70" s="368"/>
      <c r="E70" s="415">
        <v>0</v>
      </c>
      <c r="F70" s="415">
        <v>19011609</v>
      </c>
      <c r="G70" s="415">
        <v>0</v>
      </c>
      <c r="H70" s="415">
        <v>0</v>
      </c>
      <c r="I70" s="185">
        <v>19011609</v>
      </c>
      <c r="J70" s="444">
        <v>0</v>
      </c>
      <c r="K70" s="415">
        <v>1616206</v>
      </c>
      <c r="L70" s="415">
        <v>0</v>
      </c>
      <c r="M70" s="415">
        <v>0</v>
      </c>
      <c r="N70" s="185">
        <v>1616206</v>
      </c>
      <c r="O70" s="379">
        <v>0</v>
      </c>
      <c r="P70" s="379">
        <v>1478092</v>
      </c>
      <c r="Q70" s="379">
        <v>0</v>
      </c>
      <c r="R70" s="379">
        <v>0</v>
      </c>
      <c r="S70" s="185">
        <v>1478092</v>
      </c>
      <c r="T70" s="415">
        <v>0</v>
      </c>
      <c r="U70" s="415">
        <v>1397748</v>
      </c>
      <c r="V70" s="415">
        <v>0</v>
      </c>
      <c r="W70" s="415">
        <v>0</v>
      </c>
      <c r="X70" s="185">
        <v>1397748</v>
      </c>
      <c r="Y70" s="415">
        <v>0</v>
      </c>
      <c r="Z70" s="415">
        <v>1581888</v>
      </c>
      <c r="AA70" s="415">
        <v>0</v>
      </c>
      <c r="AB70" s="415">
        <v>0</v>
      </c>
      <c r="AC70" s="185">
        <v>1581888</v>
      </c>
      <c r="AD70" s="415">
        <v>0</v>
      </c>
      <c r="AE70" s="415">
        <v>0</v>
      </c>
      <c r="AF70" s="415">
        <v>0</v>
      </c>
      <c r="AG70" s="415">
        <v>0</v>
      </c>
      <c r="AH70" s="185">
        <v>0</v>
      </c>
      <c r="AI70" s="415">
        <v>0</v>
      </c>
      <c r="AJ70" s="415">
        <v>0</v>
      </c>
      <c r="AK70" s="415">
        <v>0</v>
      </c>
      <c r="AL70" s="175">
        <v>0</v>
      </c>
      <c r="AM70" s="185">
        <v>0</v>
      </c>
      <c r="AN70" s="415">
        <v>0</v>
      </c>
      <c r="AO70" s="415">
        <v>0</v>
      </c>
      <c r="AP70" s="415">
        <v>0</v>
      </c>
      <c r="AQ70" s="415">
        <v>0</v>
      </c>
      <c r="AR70" s="185">
        <v>0</v>
      </c>
      <c r="AS70" s="379">
        <v>0</v>
      </c>
      <c r="AT70" s="379">
        <v>0</v>
      </c>
      <c r="AU70" s="379">
        <v>0</v>
      </c>
      <c r="AV70" s="379">
        <v>0</v>
      </c>
      <c r="AW70" s="185">
        <v>0</v>
      </c>
      <c r="AX70" s="379">
        <v>0</v>
      </c>
      <c r="AY70" s="379">
        <v>0</v>
      </c>
      <c r="AZ70" s="379">
        <v>0</v>
      </c>
      <c r="BA70" s="379">
        <v>0</v>
      </c>
      <c r="BB70" s="185">
        <v>0</v>
      </c>
      <c r="BC70" s="415">
        <v>0</v>
      </c>
      <c r="BD70" s="415">
        <v>0</v>
      </c>
      <c r="BE70" s="415">
        <v>0</v>
      </c>
      <c r="BF70" s="415">
        <v>0</v>
      </c>
      <c r="BG70" s="185">
        <v>0</v>
      </c>
      <c r="BH70" s="379">
        <v>0</v>
      </c>
      <c r="BI70" s="379">
        <v>0</v>
      </c>
      <c r="BJ70" s="379">
        <v>0</v>
      </c>
      <c r="BK70" s="379">
        <v>0</v>
      </c>
      <c r="BL70" s="185">
        <v>0</v>
      </c>
      <c r="BM70" s="415">
        <v>0</v>
      </c>
      <c r="BN70" s="415">
        <v>0</v>
      </c>
      <c r="BO70" s="415">
        <v>0</v>
      </c>
      <c r="BP70" s="415">
        <v>0</v>
      </c>
      <c r="BQ70" s="185">
        <v>0</v>
      </c>
      <c r="BR70" s="415">
        <v>0</v>
      </c>
      <c r="BS70" s="415">
        <v>6073934</v>
      </c>
      <c r="BT70" s="415">
        <v>0</v>
      </c>
      <c r="BU70" s="455">
        <v>0</v>
      </c>
      <c r="BV70" s="174">
        <v>6073934</v>
      </c>
      <c r="BW70" s="153"/>
      <c r="BX70" s="321">
        <v>31.948553118255273</v>
      </c>
      <c r="BZ70" s="422">
        <v>0</v>
      </c>
      <c r="CA70" s="422">
        <v>1616206.2643800001</v>
      </c>
      <c r="CB70" s="422">
        <v>0</v>
      </c>
      <c r="CC70" s="425">
        <v>0</v>
      </c>
      <c r="CD70" s="425">
        <v>1616206.2643800001</v>
      </c>
      <c r="CE70" s="319">
        <v>0</v>
      </c>
      <c r="CF70" s="319">
        <v>0.26438000006601214</v>
      </c>
      <c r="CG70" s="319">
        <v>0</v>
      </c>
      <c r="CH70" s="147">
        <v>0</v>
      </c>
      <c r="CI70" s="426">
        <v>0.26438000006601214</v>
      </c>
    </row>
    <row r="71" spans="1:87" ht="13.5" x14ac:dyDescent="0.25">
      <c r="A71" s="309" t="s">
        <v>269</v>
      </c>
      <c r="B71" s="371"/>
      <c r="D71" s="368"/>
      <c r="E71" s="415">
        <v>2132380</v>
      </c>
      <c r="F71" s="415">
        <v>42113</v>
      </c>
      <c r="G71" s="415">
        <v>0</v>
      </c>
      <c r="H71" s="415">
        <v>0</v>
      </c>
      <c r="I71" s="185">
        <v>2174493</v>
      </c>
      <c r="J71" s="444">
        <v>176905</v>
      </c>
      <c r="K71" s="415">
        <v>4906</v>
      </c>
      <c r="L71" s="415">
        <v>0</v>
      </c>
      <c r="M71" s="415">
        <v>0</v>
      </c>
      <c r="N71" s="185">
        <v>181811</v>
      </c>
      <c r="O71" s="415">
        <v>182574</v>
      </c>
      <c r="P71" s="415">
        <v>2843</v>
      </c>
      <c r="Q71" s="415">
        <v>0</v>
      </c>
      <c r="R71" s="415">
        <v>0</v>
      </c>
      <c r="S71" s="185">
        <v>185417</v>
      </c>
      <c r="T71" s="415">
        <v>177726</v>
      </c>
      <c r="U71" s="415">
        <v>1544</v>
      </c>
      <c r="V71" s="415">
        <v>0</v>
      </c>
      <c r="W71" s="415">
        <v>0</v>
      </c>
      <c r="X71" s="185">
        <v>179270</v>
      </c>
      <c r="Y71" s="415">
        <v>173933</v>
      </c>
      <c r="Z71" s="416">
        <v>3444</v>
      </c>
      <c r="AA71" s="415">
        <v>0</v>
      </c>
      <c r="AB71" s="415">
        <v>0</v>
      </c>
      <c r="AC71" s="185">
        <v>177377</v>
      </c>
      <c r="AD71" s="415">
        <v>0</v>
      </c>
      <c r="AE71" s="415">
        <v>0</v>
      </c>
      <c r="AF71" s="415">
        <v>0</v>
      </c>
      <c r="AG71" s="415">
        <v>0</v>
      </c>
      <c r="AH71" s="185">
        <v>0</v>
      </c>
      <c r="AI71" s="415">
        <v>0</v>
      </c>
      <c r="AJ71" s="415">
        <v>0</v>
      </c>
      <c r="AK71" s="415">
        <v>0</v>
      </c>
      <c r="AL71" s="175">
        <v>0</v>
      </c>
      <c r="AM71" s="185">
        <v>0</v>
      </c>
      <c r="AN71" s="415">
        <v>0</v>
      </c>
      <c r="AO71" s="415">
        <v>0</v>
      </c>
      <c r="AP71" s="415">
        <v>0</v>
      </c>
      <c r="AQ71" s="415">
        <v>0</v>
      </c>
      <c r="AR71" s="185">
        <v>0</v>
      </c>
      <c r="AS71" s="379">
        <v>0</v>
      </c>
      <c r="AT71" s="379">
        <v>0</v>
      </c>
      <c r="AU71" s="379">
        <v>0</v>
      </c>
      <c r="AV71" s="379">
        <v>0</v>
      </c>
      <c r="AW71" s="185">
        <v>0</v>
      </c>
      <c r="AX71" s="379">
        <v>0</v>
      </c>
      <c r="AY71" s="379">
        <v>0</v>
      </c>
      <c r="AZ71" s="379">
        <v>0</v>
      </c>
      <c r="BA71" s="379">
        <v>0</v>
      </c>
      <c r="BB71" s="185">
        <v>0</v>
      </c>
      <c r="BC71" s="415">
        <v>0</v>
      </c>
      <c r="BD71" s="415">
        <v>0</v>
      </c>
      <c r="BE71" s="415">
        <v>0</v>
      </c>
      <c r="BF71" s="415">
        <v>0</v>
      </c>
      <c r="BG71" s="185">
        <v>0</v>
      </c>
      <c r="BH71" s="379">
        <v>0</v>
      </c>
      <c r="BI71" s="379">
        <v>0</v>
      </c>
      <c r="BJ71" s="379">
        <v>0</v>
      </c>
      <c r="BK71" s="379">
        <v>0</v>
      </c>
      <c r="BL71" s="185">
        <v>0</v>
      </c>
      <c r="BM71" s="415">
        <v>0</v>
      </c>
      <c r="BN71" s="415">
        <v>0</v>
      </c>
      <c r="BO71" s="415">
        <v>0</v>
      </c>
      <c r="BP71" s="415">
        <v>0</v>
      </c>
      <c r="BQ71" s="185">
        <v>0</v>
      </c>
      <c r="BR71" s="415">
        <v>711138</v>
      </c>
      <c r="BS71" s="415">
        <v>12737</v>
      </c>
      <c r="BT71" s="415">
        <v>0</v>
      </c>
      <c r="BU71" s="455">
        <v>0</v>
      </c>
      <c r="BV71" s="185">
        <v>723875</v>
      </c>
      <c r="BW71" s="153"/>
      <c r="BX71" s="321">
        <v>33.289369062121608</v>
      </c>
      <c r="BZ71" s="422">
        <v>176904.84682999999</v>
      </c>
      <c r="CA71" s="422">
        <v>4906.2536</v>
      </c>
      <c r="CB71" s="422">
        <v>0</v>
      </c>
      <c r="CC71" s="425">
        <v>0</v>
      </c>
      <c r="CD71" s="425">
        <v>181811.10042999999</v>
      </c>
      <c r="CE71" s="319">
        <v>-0.15317000000504777</v>
      </c>
      <c r="CF71" s="319">
        <v>0.25360000000000582</v>
      </c>
      <c r="CG71" s="319">
        <v>0</v>
      </c>
      <c r="CH71" s="147">
        <v>0</v>
      </c>
      <c r="CI71" s="426">
        <v>0.10042999999132007</v>
      </c>
    </row>
    <row r="72" spans="1:87" ht="13.5" x14ac:dyDescent="0.25">
      <c r="A72" s="324" t="s">
        <v>270</v>
      </c>
      <c r="B72" s="383"/>
      <c r="D72" s="368"/>
      <c r="E72" s="415">
        <v>994052</v>
      </c>
      <c r="F72" s="415">
        <v>69320</v>
      </c>
      <c r="G72" s="415">
        <v>0</v>
      </c>
      <c r="H72" s="415">
        <v>0</v>
      </c>
      <c r="I72" s="185">
        <v>1063372</v>
      </c>
      <c r="J72" s="444">
        <v>78408</v>
      </c>
      <c r="K72" s="415">
        <v>5289</v>
      </c>
      <c r="L72" s="415">
        <v>0</v>
      </c>
      <c r="M72" s="415">
        <v>0</v>
      </c>
      <c r="N72" s="185">
        <v>83697</v>
      </c>
      <c r="O72" s="415">
        <v>84914</v>
      </c>
      <c r="P72" s="415">
        <v>280</v>
      </c>
      <c r="Q72" s="415">
        <v>0</v>
      </c>
      <c r="R72" s="415">
        <v>0</v>
      </c>
      <c r="S72" s="185">
        <v>85194</v>
      </c>
      <c r="T72" s="415">
        <v>80677</v>
      </c>
      <c r="U72" s="415">
        <v>273</v>
      </c>
      <c r="V72" s="415">
        <v>0</v>
      </c>
      <c r="W72" s="415">
        <v>0</v>
      </c>
      <c r="X72" s="185">
        <v>80950</v>
      </c>
      <c r="Y72" s="415">
        <v>78864</v>
      </c>
      <c r="Z72" s="416">
        <v>8764</v>
      </c>
      <c r="AA72" s="415">
        <v>0</v>
      </c>
      <c r="AB72" s="415">
        <v>0</v>
      </c>
      <c r="AC72" s="185">
        <v>87628</v>
      </c>
      <c r="AD72" s="415">
        <v>0</v>
      </c>
      <c r="AE72" s="415">
        <v>0</v>
      </c>
      <c r="AF72" s="415">
        <v>0</v>
      </c>
      <c r="AG72" s="415">
        <v>0</v>
      </c>
      <c r="AH72" s="185">
        <v>0</v>
      </c>
      <c r="AI72" s="415">
        <v>0</v>
      </c>
      <c r="AJ72" s="415">
        <v>0</v>
      </c>
      <c r="AK72" s="415">
        <v>0</v>
      </c>
      <c r="AL72" s="175">
        <v>0</v>
      </c>
      <c r="AM72" s="185">
        <v>0</v>
      </c>
      <c r="AN72" s="415">
        <v>0</v>
      </c>
      <c r="AO72" s="415">
        <v>0</v>
      </c>
      <c r="AP72" s="415">
        <v>0</v>
      </c>
      <c r="AQ72" s="415">
        <v>0</v>
      </c>
      <c r="AR72" s="185">
        <v>0</v>
      </c>
      <c r="AS72" s="379">
        <v>0</v>
      </c>
      <c r="AT72" s="379">
        <v>0</v>
      </c>
      <c r="AU72" s="379">
        <v>0</v>
      </c>
      <c r="AV72" s="379">
        <v>0</v>
      </c>
      <c r="AW72" s="185">
        <v>0</v>
      </c>
      <c r="AX72" s="379">
        <v>0</v>
      </c>
      <c r="AY72" s="379">
        <v>0</v>
      </c>
      <c r="AZ72" s="379">
        <v>0</v>
      </c>
      <c r="BA72" s="379">
        <v>0</v>
      </c>
      <c r="BB72" s="185">
        <v>0</v>
      </c>
      <c r="BC72" s="415">
        <v>0</v>
      </c>
      <c r="BD72" s="415">
        <v>0</v>
      </c>
      <c r="BE72" s="415">
        <v>0</v>
      </c>
      <c r="BF72" s="415">
        <v>0</v>
      </c>
      <c r="BG72" s="185">
        <v>0</v>
      </c>
      <c r="BH72" s="379">
        <v>0</v>
      </c>
      <c r="BI72" s="379">
        <v>0</v>
      </c>
      <c r="BJ72" s="379">
        <v>0</v>
      </c>
      <c r="BK72" s="379">
        <v>0</v>
      </c>
      <c r="BL72" s="185">
        <v>0</v>
      </c>
      <c r="BM72" s="415">
        <v>0</v>
      </c>
      <c r="BN72" s="415">
        <v>0</v>
      </c>
      <c r="BO72" s="415">
        <v>0</v>
      </c>
      <c r="BP72" s="415">
        <v>0</v>
      </c>
      <c r="BQ72" s="185">
        <v>0</v>
      </c>
      <c r="BR72" s="415">
        <v>322863</v>
      </c>
      <c r="BS72" s="415">
        <v>14606</v>
      </c>
      <c r="BT72" s="415">
        <v>0</v>
      </c>
      <c r="BU72" s="455">
        <v>0</v>
      </c>
      <c r="BV72" s="185">
        <v>337469</v>
      </c>
      <c r="BW72" s="153"/>
      <c r="BX72" s="321">
        <v>31.735742524723236</v>
      </c>
      <c r="BZ72" s="422">
        <v>78408.169949999996</v>
      </c>
      <c r="CA72" s="422">
        <v>5289.0129100000004</v>
      </c>
      <c r="CB72" s="422">
        <v>0</v>
      </c>
      <c r="CC72" s="425">
        <v>0</v>
      </c>
      <c r="CD72" s="425">
        <v>83697.182860000001</v>
      </c>
      <c r="CE72" s="319">
        <v>0.1699499999958789</v>
      </c>
      <c r="CF72" s="319">
        <v>1.2910000000374566E-2</v>
      </c>
      <c r="CG72" s="319">
        <v>0</v>
      </c>
      <c r="CH72" s="147">
        <v>0</v>
      </c>
      <c r="CI72" s="426">
        <v>0.18286000000080094</v>
      </c>
    </row>
    <row r="73" spans="1:87" ht="13.5" x14ac:dyDescent="0.25">
      <c r="A73" s="456" t="s">
        <v>271</v>
      </c>
      <c r="B73" s="457"/>
      <c r="C73" s="349"/>
      <c r="D73" s="350"/>
      <c r="E73" s="415">
        <v>0</v>
      </c>
      <c r="F73" s="415">
        <v>3371</v>
      </c>
      <c r="G73" s="415">
        <v>0</v>
      </c>
      <c r="H73" s="415">
        <v>0</v>
      </c>
      <c r="I73" s="185">
        <v>3371</v>
      </c>
      <c r="J73" s="444">
        <v>0</v>
      </c>
      <c r="K73" s="415">
        <v>0</v>
      </c>
      <c r="L73" s="415">
        <v>0</v>
      </c>
      <c r="M73" s="415">
        <v>0</v>
      </c>
      <c r="N73" s="185">
        <v>0</v>
      </c>
      <c r="O73" s="415">
        <v>0</v>
      </c>
      <c r="P73" s="415">
        <v>0</v>
      </c>
      <c r="Q73" s="415">
        <v>0</v>
      </c>
      <c r="R73" s="415">
        <v>0</v>
      </c>
      <c r="S73" s="185">
        <v>0</v>
      </c>
      <c r="T73" s="415">
        <v>0</v>
      </c>
      <c r="U73" s="415">
        <v>0</v>
      </c>
      <c r="V73" s="415">
        <v>0</v>
      </c>
      <c r="W73" s="415">
        <v>0</v>
      </c>
      <c r="X73" s="185">
        <v>0</v>
      </c>
      <c r="Y73" s="415">
        <v>0</v>
      </c>
      <c r="Z73" s="415">
        <v>0</v>
      </c>
      <c r="AA73" s="415">
        <v>0</v>
      </c>
      <c r="AB73" s="415">
        <v>0</v>
      </c>
      <c r="AC73" s="185">
        <v>0</v>
      </c>
      <c r="AD73" s="415">
        <v>0</v>
      </c>
      <c r="AE73" s="415">
        <v>0</v>
      </c>
      <c r="AF73" s="415">
        <v>0</v>
      </c>
      <c r="AG73" s="415">
        <v>0</v>
      </c>
      <c r="AH73" s="185">
        <v>0</v>
      </c>
      <c r="AI73" s="415">
        <v>0</v>
      </c>
      <c r="AJ73" s="415">
        <v>0</v>
      </c>
      <c r="AK73" s="415">
        <v>0</v>
      </c>
      <c r="AL73" s="415">
        <v>0</v>
      </c>
      <c r="AM73" s="185">
        <v>0</v>
      </c>
      <c r="AN73" s="415">
        <v>0</v>
      </c>
      <c r="AO73" s="415">
        <v>0</v>
      </c>
      <c r="AP73" s="415">
        <v>0</v>
      </c>
      <c r="AQ73" s="415">
        <v>0</v>
      </c>
      <c r="AR73" s="185">
        <v>0</v>
      </c>
      <c r="AS73" s="415">
        <v>0</v>
      </c>
      <c r="AT73" s="415">
        <v>0</v>
      </c>
      <c r="AU73" s="415">
        <v>0</v>
      </c>
      <c r="AV73" s="415">
        <v>0</v>
      </c>
      <c r="AW73" s="185">
        <v>0</v>
      </c>
      <c r="AX73" s="415">
        <v>0</v>
      </c>
      <c r="AY73" s="415">
        <v>0</v>
      </c>
      <c r="AZ73" s="415">
        <v>0</v>
      </c>
      <c r="BA73" s="415">
        <v>0</v>
      </c>
      <c r="BB73" s="185">
        <v>0</v>
      </c>
      <c r="BC73" s="415">
        <v>0</v>
      </c>
      <c r="BD73" s="415">
        <v>0</v>
      </c>
      <c r="BE73" s="415">
        <v>0</v>
      </c>
      <c r="BF73" s="415">
        <v>0</v>
      </c>
      <c r="BG73" s="185">
        <v>0</v>
      </c>
      <c r="BH73" s="379">
        <v>0</v>
      </c>
      <c r="BI73" s="379">
        <v>0</v>
      </c>
      <c r="BJ73" s="379">
        <v>0</v>
      </c>
      <c r="BK73" s="379">
        <v>0</v>
      </c>
      <c r="BL73" s="185">
        <v>0</v>
      </c>
      <c r="BM73" s="415">
        <v>0</v>
      </c>
      <c r="BN73" s="415">
        <v>0</v>
      </c>
      <c r="BO73" s="415">
        <v>0</v>
      </c>
      <c r="BP73" s="415">
        <v>0</v>
      </c>
      <c r="BQ73" s="185">
        <v>0</v>
      </c>
      <c r="BR73" s="415">
        <v>0</v>
      </c>
      <c r="BS73" s="415">
        <v>0</v>
      </c>
      <c r="BT73" s="415">
        <v>0</v>
      </c>
      <c r="BU73" s="455">
        <v>0</v>
      </c>
      <c r="BV73" s="185">
        <v>0</v>
      </c>
      <c r="BW73" s="153"/>
      <c r="BX73" s="321">
        <v>0</v>
      </c>
      <c r="BZ73" s="422">
        <v>0</v>
      </c>
      <c r="CA73" s="422">
        <v>0</v>
      </c>
      <c r="CB73" s="422">
        <v>0</v>
      </c>
      <c r="CC73" s="425">
        <v>0</v>
      </c>
      <c r="CD73" s="425">
        <v>0</v>
      </c>
      <c r="CE73" s="319">
        <v>0</v>
      </c>
      <c r="CF73" s="319">
        <v>0</v>
      </c>
      <c r="CG73" s="319">
        <v>0</v>
      </c>
      <c r="CH73" s="147">
        <v>0</v>
      </c>
      <c r="CI73" s="426">
        <v>0</v>
      </c>
    </row>
    <row r="74" spans="1:87" x14ac:dyDescent="0.2">
      <c r="A74" s="303" t="s">
        <v>272</v>
      </c>
      <c r="B74" s="310"/>
      <c r="D74" s="368"/>
      <c r="E74" s="458">
        <v>271675445.58304</v>
      </c>
      <c r="F74" s="157">
        <v>578718652</v>
      </c>
      <c r="G74" s="157">
        <v>0</v>
      </c>
      <c r="H74" s="157">
        <v>23304321</v>
      </c>
      <c r="I74" s="359">
        <v>873698418.58304</v>
      </c>
      <c r="J74" s="360">
        <v>3351235.2470400003</v>
      </c>
      <c r="K74" s="361">
        <v>45266930</v>
      </c>
      <c r="L74" s="361">
        <v>0</v>
      </c>
      <c r="M74" s="361">
        <v>568183</v>
      </c>
      <c r="N74" s="359">
        <v>49186348.247039996</v>
      </c>
      <c r="O74" s="361">
        <v>2084194</v>
      </c>
      <c r="P74" s="361">
        <v>45161744</v>
      </c>
      <c r="Q74" s="361">
        <v>0</v>
      </c>
      <c r="R74" s="361">
        <v>167688</v>
      </c>
      <c r="S74" s="359">
        <v>47413626</v>
      </c>
      <c r="T74" s="360">
        <v>27981973</v>
      </c>
      <c r="U74" s="361">
        <v>45040094</v>
      </c>
      <c r="V74" s="361">
        <v>0</v>
      </c>
      <c r="W74" s="361">
        <v>366726</v>
      </c>
      <c r="X74" s="359">
        <v>73388793</v>
      </c>
      <c r="Y74" s="360">
        <v>40456892</v>
      </c>
      <c r="Z74" s="361">
        <v>45234625</v>
      </c>
      <c r="AA74" s="361">
        <v>0</v>
      </c>
      <c r="AB74" s="361">
        <v>123151</v>
      </c>
      <c r="AC74" s="359">
        <v>85814668</v>
      </c>
      <c r="AD74" s="360">
        <v>0</v>
      </c>
      <c r="AE74" s="361">
        <v>0</v>
      </c>
      <c r="AF74" s="361">
        <v>0</v>
      </c>
      <c r="AG74" s="361">
        <v>0</v>
      </c>
      <c r="AH74" s="360">
        <v>0</v>
      </c>
      <c r="AI74" s="360">
        <v>0</v>
      </c>
      <c r="AJ74" s="361">
        <v>0</v>
      </c>
      <c r="AK74" s="361">
        <v>0</v>
      </c>
      <c r="AL74" s="361">
        <v>0</v>
      </c>
      <c r="AM74" s="360">
        <v>0</v>
      </c>
      <c r="AN74" s="360">
        <v>0</v>
      </c>
      <c r="AO74" s="361">
        <v>0</v>
      </c>
      <c r="AP74" s="361">
        <v>0</v>
      </c>
      <c r="AQ74" s="393">
        <v>0</v>
      </c>
      <c r="AR74" s="359">
        <v>0</v>
      </c>
      <c r="AS74" s="361">
        <v>0</v>
      </c>
      <c r="AT74" s="361">
        <v>0</v>
      </c>
      <c r="AU74" s="361">
        <v>0</v>
      </c>
      <c r="AV74" s="361">
        <v>0</v>
      </c>
      <c r="AW74" s="359">
        <v>0</v>
      </c>
      <c r="AX74" s="361">
        <v>0</v>
      </c>
      <c r="AY74" s="361">
        <v>0</v>
      </c>
      <c r="AZ74" s="361">
        <v>0</v>
      </c>
      <c r="BA74" s="361">
        <v>0</v>
      </c>
      <c r="BB74" s="359">
        <v>0</v>
      </c>
      <c r="BC74" s="361">
        <v>0</v>
      </c>
      <c r="BD74" s="361">
        <v>0</v>
      </c>
      <c r="BE74" s="361">
        <v>0</v>
      </c>
      <c r="BF74" s="361">
        <v>0</v>
      </c>
      <c r="BG74" s="359">
        <v>0</v>
      </c>
      <c r="BH74" s="361">
        <v>0</v>
      </c>
      <c r="BI74" s="361">
        <v>0</v>
      </c>
      <c r="BJ74" s="361">
        <v>0</v>
      </c>
      <c r="BK74" s="361">
        <v>0</v>
      </c>
      <c r="BL74" s="359">
        <v>0</v>
      </c>
      <c r="BM74" s="361">
        <v>0</v>
      </c>
      <c r="BN74" s="361">
        <v>0</v>
      </c>
      <c r="BO74" s="361">
        <v>0</v>
      </c>
      <c r="BP74" s="361">
        <v>0</v>
      </c>
      <c r="BQ74" s="359">
        <v>0</v>
      </c>
      <c r="BR74" s="360">
        <v>73874294.247040004</v>
      </c>
      <c r="BS74" s="361">
        <v>180703393</v>
      </c>
      <c r="BT74" s="361">
        <v>0</v>
      </c>
      <c r="BU74" s="361">
        <v>1225748</v>
      </c>
      <c r="BV74" s="362">
        <v>255803435.24704</v>
      </c>
      <c r="BW74" s="153"/>
      <c r="BX74" s="321">
        <v>29.278230314517543</v>
      </c>
      <c r="BZ74" s="459">
        <v>3351235.0435100002</v>
      </c>
      <c r="CA74" s="459">
        <v>45835112.530890003</v>
      </c>
      <c r="CB74" s="459">
        <v>0</v>
      </c>
      <c r="CC74" s="459">
        <v>0</v>
      </c>
      <c r="CD74" s="459">
        <v>49186347.5744</v>
      </c>
      <c r="CE74" s="460">
        <v>-0.2035300002876852</v>
      </c>
      <c r="CF74" s="460">
        <v>568182.53089000017</v>
      </c>
      <c r="CG74" s="460">
        <v>0</v>
      </c>
      <c r="CH74" s="460">
        <v>-568183</v>
      </c>
      <c r="CI74" s="461">
        <v>-0.67264000022038317</v>
      </c>
    </row>
    <row r="75" spans="1:87" x14ac:dyDescent="0.2">
      <c r="A75" s="403" t="s">
        <v>209</v>
      </c>
      <c r="B75" s="404"/>
      <c r="C75" s="405"/>
      <c r="D75" s="462"/>
      <c r="E75" s="407">
        <v>527641396.58304</v>
      </c>
      <c r="F75" s="407">
        <v>1272295095</v>
      </c>
      <c r="G75" s="407">
        <v>13202739</v>
      </c>
      <c r="H75" s="407">
        <v>73803680</v>
      </c>
      <c r="I75" s="463">
        <v>1886942910.58304</v>
      </c>
      <c r="J75" s="464">
        <v>21801487.24704</v>
      </c>
      <c r="K75" s="464">
        <v>125960589</v>
      </c>
      <c r="L75" s="464">
        <v>360637</v>
      </c>
      <c r="M75" s="464">
        <v>17761706</v>
      </c>
      <c r="N75" s="408">
        <v>165884419.24704</v>
      </c>
      <c r="O75" s="407">
        <v>20424610</v>
      </c>
      <c r="P75" s="407">
        <v>80153247</v>
      </c>
      <c r="Q75" s="407">
        <v>435812</v>
      </c>
      <c r="R75" s="407">
        <v>176580</v>
      </c>
      <c r="S75" s="408">
        <v>101190249</v>
      </c>
      <c r="T75" s="407">
        <v>48980632</v>
      </c>
      <c r="U75" s="407">
        <v>88075897</v>
      </c>
      <c r="V75" s="407">
        <v>439753</v>
      </c>
      <c r="W75" s="407">
        <v>3628411</v>
      </c>
      <c r="X75" s="408">
        <v>141124693</v>
      </c>
      <c r="Y75" s="464">
        <v>59687603</v>
      </c>
      <c r="Z75" s="464">
        <v>136622525</v>
      </c>
      <c r="AA75" s="464">
        <v>804166</v>
      </c>
      <c r="AB75" s="464">
        <v>15900155</v>
      </c>
      <c r="AC75" s="408">
        <v>213014449</v>
      </c>
      <c r="AD75" s="464">
        <v>0</v>
      </c>
      <c r="AE75" s="464">
        <v>0</v>
      </c>
      <c r="AF75" s="464">
        <v>0</v>
      </c>
      <c r="AG75" s="464">
        <v>0</v>
      </c>
      <c r="AH75" s="408">
        <v>0</v>
      </c>
      <c r="AI75" s="464">
        <v>0</v>
      </c>
      <c r="AJ75" s="464">
        <v>0</v>
      </c>
      <c r="AK75" s="464">
        <v>0</v>
      </c>
      <c r="AL75" s="464">
        <v>0</v>
      </c>
      <c r="AM75" s="463">
        <v>0</v>
      </c>
      <c r="AN75" s="464">
        <v>0</v>
      </c>
      <c r="AO75" s="464">
        <v>0</v>
      </c>
      <c r="AP75" s="464">
        <v>0</v>
      </c>
      <c r="AQ75" s="464">
        <v>0</v>
      </c>
      <c r="AR75" s="463">
        <v>0</v>
      </c>
      <c r="AS75" s="464">
        <v>0</v>
      </c>
      <c r="AT75" s="464">
        <v>0</v>
      </c>
      <c r="AU75" s="464">
        <v>0</v>
      </c>
      <c r="AV75" s="464">
        <v>0</v>
      </c>
      <c r="AW75" s="463">
        <v>0</v>
      </c>
      <c r="AX75" s="464">
        <v>0</v>
      </c>
      <c r="AY75" s="464">
        <v>0</v>
      </c>
      <c r="AZ75" s="464">
        <v>0</v>
      </c>
      <c r="BA75" s="464">
        <v>0</v>
      </c>
      <c r="BB75" s="408">
        <v>0</v>
      </c>
      <c r="BC75" s="464">
        <v>0</v>
      </c>
      <c r="BD75" s="464">
        <v>0</v>
      </c>
      <c r="BE75" s="464">
        <v>0</v>
      </c>
      <c r="BF75" s="464">
        <v>0</v>
      </c>
      <c r="BG75" s="408">
        <v>0</v>
      </c>
      <c r="BH75" s="464">
        <v>0</v>
      </c>
      <c r="BI75" s="464">
        <v>0</v>
      </c>
      <c r="BJ75" s="464">
        <v>0</v>
      </c>
      <c r="BK75" s="464">
        <v>0</v>
      </c>
      <c r="BL75" s="408">
        <v>0</v>
      </c>
      <c r="BM75" s="464">
        <v>0</v>
      </c>
      <c r="BN75" s="464">
        <v>0</v>
      </c>
      <c r="BO75" s="464">
        <v>0</v>
      </c>
      <c r="BP75" s="464">
        <v>0</v>
      </c>
      <c r="BQ75" s="408">
        <v>0</v>
      </c>
      <c r="BR75" s="464">
        <v>150894332.24704</v>
      </c>
      <c r="BS75" s="464">
        <v>430812258</v>
      </c>
      <c r="BT75" s="464">
        <v>2040368</v>
      </c>
      <c r="BU75" s="464">
        <v>37466852</v>
      </c>
      <c r="BV75" s="465">
        <v>621213810.24704003</v>
      </c>
      <c r="BW75" s="153"/>
      <c r="BX75" s="321">
        <v>32.921706680309335</v>
      </c>
    </row>
    <row r="76" spans="1:87" hidden="1" x14ac:dyDescent="0.2">
      <c r="A76" s="466" t="s">
        <v>285</v>
      </c>
      <c r="B76" s="310"/>
      <c r="D76" s="366"/>
      <c r="E76" s="175">
        <v>0</v>
      </c>
      <c r="F76" s="175">
        <v>0</v>
      </c>
      <c r="G76" s="175">
        <v>0</v>
      </c>
      <c r="H76" s="175">
        <v>0</v>
      </c>
      <c r="I76" s="185">
        <v>0</v>
      </c>
      <c r="J76" s="175">
        <v>0</v>
      </c>
      <c r="K76" s="175">
        <v>0</v>
      </c>
      <c r="L76" s="175">
        <v>0</v>
      </c>
      <c r="M76" s="175">
        <v>0</v>
      </c>
      <c r="N76" s="185">
        <v>0</v>
      </c>
      <c r="O76" s="175">
        <v>0</v>
      </c>
      <c r="P76" s="175">
        <v>0</v>
      </c>
      <c r="Q76" s="175">
        <v>0</v>
      </c>
      <c r="R76" s="175">
        <v>0</v>
      </c>
      <c r="S76" s="185">
        <v>0</v>
      </c>
      <c r="T76" s="175">
        <v>0</v>
      </c>
      <c r="U76" s="175">
        <v>0</v>
      </c>
      <c r="V76" s="175">
        <v>0</v>
      </c>
      <c r="W76" s="175">
        <v>0</v>
      </c>
      <c r="X76" s="185">
        <v>0</v>
      </c>
      <c r="Y76" s="175">
        <v>0</v>
      </c>
      <c r="Z76" s="175">
        <v>0</v>
      </c>
      <c r="AA76" s="175">
        <v>0</v>
      </c>
      <c r="AB76" s="175">
        <v>0</v>
      </c>
      <c r="AC76" s="185">
        <v>0</v>
      </c>
      <c r="AD76" s="175">
        <v>0</v>
      </c>
      <c r="AE76" s="175">
        <v>0</v>
      </c>
      <c r="AF76" s="175">
        <v>0</v>
      </c>
      <c r="AG76" s="175">
        <v>0</v>
      </c>
      <c r="AH76" s="185">
        <v>0</v>
      </c>
      <c r="AI76" s="175">
        <v>0</v>
      </c>
      <c r="AJ76" s="175">
        <v>0</v>
      </c>
      <c r="AK76" s="175">
        <v>0</v>
      </c>
      <c r="AL76" s="175">
        <v>0</v>
      </c>
      <c r="AM76" s="185">
        <v>0</v>
      </c>
      <c r="AN76" s="175">
        <v>0</v>
      </c>
      <c r="AO76" s="175">
        <v>0</v>
      </c>
      <c r="AP76" s="175">
        <v>0</v>
      </c>
      <c r="AQ76" s="175">
        <v>0</v>
      </c>
      <c r="AR76" s="185">
        <v>0</v>
      </c>
      <c r="AS76" s="175">
        <v>0</v>
      </c>
      <c r="AT76" s="175">
        <v>0</v>
      </c>
      <c r="AU76" s="175">
        <v>0</v>
      </c>
      <c r="AV76" s="175">
        <v>0</v>
      </c>
      <c r="AW76" s="185">
        <v>0</v>
      </c>
      <c r="AX76" s="175">
        <v>0</v>
      </c>
      <c r="AY76" s="175">
        <v>0</v>
      </c>
      <c r="AZ76" s="175">
        <v>0</v>
      </c>
      <c r="BA76" s="175">
        <v>0</v>
      </c>
      <c r="BB76" s="185">
        <v>0</v>
      </c>
      <c r="BC76" s="175">
        <v>0</v>
      </c>
      <c r="BD76" s="175">
        <v>0</v>
      </c>
      <c r="BE76" s="175">
        <v>0</v>
      </c>
      <c r="BF76" s="175">
        <v>0</v>
      </c>
      <c r="BG76" s="185">
        <v>0</v>
      </c>
      <c r="BH76" s="175">
        <v>0</v>
      </c>
      <c r="BI76" s="175">
        <v>0</v>
      </c>
      <c r="BJ76" s="175">
        <v>0</v>
      </c>
      <c r="BK76" s="175">
        <v>0</v>
      </c>
      <c r="BL76" s="185">
        <v>0</v>
      </c>
      <c r="BM76" s="175">
        <v>0</v>
      </c>
      <c r="BN76" s="175">
        <v>0</v>
      </c>
      <c r="BO76" s="175">
        <v>0</v>
      </c>
      <c r="BP76" s="175">
        <v>0</v>
      </c>
      <c r="BQ76" s="185">
        <v>0</v>
      </c>
      <c r="BR76" s="175">
        <v>0</v>
      </c>
      <c r="BS76" s="175">
        <v>0</v>
      </c>
      <c r="BT76" s="175">
        <v>0</v>
      </c>
      <c r="BU76" s="175">
        <v>0</v>
      </c>
      <c r="BV76" s="271">
        <v>0</v>
      </c>
      <c r="BW76" s="153"/>
      <c r="BX76" s="321"/>
    </row>
    <row r="77" spans="1:87" hidden="1" x14ac:dyDescent="0.2">
      <c r="A77" s="466" t="s">
        <v>286</v>
      </c>
      <c r="B77" s="310"/>
      <c r="D77" s="366"/>
      <c r="E77" s="175">
        <v>0</v>
      </c>
      <c r="F77" s="175">
        <v>0</v>
      </c>
      <c r="G77" s="175">
        <v>0</v>
      </c>
      <c r="H77" s="175">
        <v>0</v>
      </c>
      <c r="I77" s="185">
        <v>0</v>
      </c>
      <c r="J77" s="175">
        <v>0</v>
      </c>
      <c r="K77" s="175">
        <v>0</v>
      </c>
      <c r="L77" s="175">
        <v>0</v>
      </c>
      <c r="M77" s="175">
        <v>0</v>
      </c>
      <c r="N77" s="185">
        <v>0</v>
      </c>
      <c r="O77" s="175">
        <v>0</v>
      </c>
      <c r="P77" s="175">
        <v>0</v>
      </c>
      <c r="Q77" s="175">
        <v>0</v>
      </c>
      <c r="R77" s="175">
        <v>0</v>
      </c>
      <c r="S77" s="185">
        <v>0</v>
      </c>
      <c r="T77" s="175">
        <v>0</v>
      </c>
      <c r="U77" s="175">
        <v>0</v>
      </c>
      <c r="V77" s="175">
        <v>0</v>
      </c>
      <c r="W77" s="175">
        <v>0</v>
      </c>
      <c r="X77" s="185">
        <v>0</v>
      </c>
      <c r="Y77" s="175">
        <v>0</v>
      </c>
      <c r="Z77" s="175">
        <v>0</v>
      </c>
      <c r="AA77" s="175">
        <v>0</v>
      </c>
      <c r="AB77" s="175">
        <v>0</v>
      </c>
      <c r="AC77" s="185">
        <v>0</v>
      </c>
      <c r="AD77" s="175">
        <v>0</v>
      </c>
      <c r="AE77" s="175">
        <v>0</v>
      </c>
      <c r="AF77" s="175">
        <v>0</v>
      </c>
      <c r="AG77" s="175">
        <v>0</v>
      </c>
      <c r="AH77" s="185">
        <v>0</v>
      </c>
      <c r="AI77" s="175">
        <v>0</v>
      </c>
      <c r="AJ77" s="175">
        <v>0</v>
      </c>
      <c r="AK77" s="175">
        <v>0</v>
      </c>
      <c r="AL77" s="175">
        <v>0</v>
      </c>
      <c r="AM77" s="185">
        <v>0</v>
      </c>
      <c r="AN77" s="175">
        <v>0</v>
      </c>
      <c r="AO77" s="175">
        <v>0</v>
      </c>
      <c r="AP77" s="175">
        <v>0</v>
      </c>
      <c r="AQ77" s="175">
        <v>0</v>
      </c>
      <c r="AR77" s="185">
        <v>0</v>
      </c>
      <c r="AS77" s="175">
        <v>0</v>
      </c>
      <c r="AT77" s="175">
        <v>0</v>
      </c>
      <c r="AU77" s="175">
        <v>0</v>
      </c>
      <c r="AV77" s="175">
        <v>0</v>
      </c>
      <c r="AW77" s="185">
        <v>0</v>
      </c>
      <c r="AX77" s="175">
        <v>0</v>
      </c>
      <c r="AY77" s="175">
        <v>0</v>
      </c>
      <c r="AZ77" s="175">
        <v>0</v>
      </c>
      <c r="BA77" s="175">
        <v>0</v>
      </c>
      <c r="BB77" s="185">
        <v>0</v>
      </c>
      <c r="BC77" s="175">
        <v>0</v>
      </c>
      <c r="BD77" s="175">
        <v>0</v>
      </c>
      <c r="BE77" s="175">
        <v>0</v>
      </c>
      <c r="BF77" s="175">
        <v>0</v>
      </c>
      <c r="BG77" s="185">
        <v>0</v>
      </c>
      <c r="BH77" s="175">
        <v>0</v>
      </c>
      <c r="BI77" s="175">
        <v>0</v>
      </c>
      <c r="BJ77" s="175">
        <v>0</v>
      </c>
      <c r="BK77" s="175">
        <v>0</v>
      </c>
      <c r="BL77" s="185">
        <v>0</v>
      </c>
      <c r="BM77" s="175">
        <v>0</v>
      </c>
      <c r="BN77" s="175">
        <v>0</v>
      </c>
      <c r="BO77" s="175">
        <v>0</v>
      </c>
      <c r="BP77" s="175">
        <v>0</v>
      </c>
      <c r="BQ77" s="185">
        <v>0</v>
      </c>
      <c r="BR77" s="175">
        <v>0</v>
      </c>
      <c r="BS77" s="175">
        <v>0</v>
      </c>
      <c r="BT77" s="175">
        <v>0</v>
      </c>
      <c r="BU77" s="175">
        <v>0</v>
      </c>
      <c r="BV77" s="271">
        <v>0</v>
      </c>
      <c r="BW77" s="153"/>
      <c r="BX77" s="321"/>
    </row>
    <row r="78" spans="1:87" hidden="1" x14ac:dyDescent="0.2">
      <c r="A78" s="403" t="s">
        <v>209</v>
      </c>
      <c r="B78" s="404"/>
      <c r="C78" s="405"/>
      <c r="D78" s="462"/>
      <c r="E78" s="407">
        <v>527641396.58304</v>
      </c>
      <c r="F78" s="407">
        <v>1272295095</v>
      </c>
      <c r="G78" s="407">
        <v>13202739</v>
      </c>
      <c r="H78" s="407">
        <v>73803680</v>
      </c>
      <c r="I78" s="408">
        <v>1886942910.58304</v>
      </c>
      <c r="J78" s="467">
        <v>21801487.24704</v>
      </c>
      <c r="K78" s="407">
        <v>125960589</v>
      </c>
      <c r="L78" s="407">
        <v>360637</v>
      </c>
      <c r="M78" s="468">
        <v>17761706</v>
      </c>
      <c r="N78" s="408">
        <v>165884419.24704</v>
      </c>
      <c r="O78" s="407">
        <v>20424610</v>
      </c>
      <c r="P78" s="407">
        <v>80153247</v>
      </c>
      <c r="Q78" s="407">
        <v>435812</v>
      </c>
      <c r="R78" s="407">
        <v>176580</v>
      </c>
      <c r="S78" s="408">
        <v>101190249</v>
      </c>
      <c r="T78" s="407">
        <v>48980632</v>
      </c>
      <c r="U78" s="407">
        <v>88075897</v>
      </c>
      <c r="V78" s="407">
        <v>439753</v>
      </c>
      <c r="W78" s="407">
        <v>3628411</v>
      </c>
      <c r="X78" s="408">
        <v>141124693</v>
      </c>
      <c r="Y78" s="467">
        <v>59687603</v>
      </c>
      <c r="Z78" s="407">
        <v>136622525</v>
      </c>
      <c r="AA78" s="407">
        <v>804166</v>
      </c>
      <c r="AB78" s="468">
        <v>15900155</v>
      </c>
      <c r="AC78" s="408">
        <v>213014449</v>
      </c>
      <c r="AD78" s="467">
        <v>0</v>
      </c>
      <c r="AE78" s="407">
        <v>0</v>
      </c>
      <c r="AF78" s="407">
        <v>0</v>
      </c>
      <c r="AG78" s="468">
        <v>0</v>
      </c>
      <c r="AH78" s="408">
        <v>0</v>
      </c>
      <c r="AI78" s="467">
        <v>0</v>
      </c>
      <c r="AJ78" s="407">
        <v>0</v>
      </c>
      <c r="AK78" s="407">
        <v>0</v>
      </c>
      <c r="AL78" s="407">
        <v>0</v>
      </c>
      <c r="AM78" s="408">
        <v>0</v>
      </c>
      <c r="AN78" s="407">
        <v>0</v>
      </c>
      <c r="AO78" s="407">
        <v>0</v>
      </c>
      <c r="AP78" s="407">
        <v>0</v>
      </c>
      <c r="AQ78" s="407">
        <v>0</v>
      </c>
      <c r="AR78" s="408">
        <v>0</v>
      </c>
      <c r="AS78" s="407">
        <v>0</v>
      </c>
      <c r="AT78" s="407">
        <v>0</v>
      </c>
      <c r="AU78" s="407">
        <v>0</v>
      </c>
      <c r="AV78" s="407">
        <v>0</v>
      </c>
      <c r="AW78" s="408">
        <v>0</v>
      </c>
      <c r="AX78" s="407">
        <v>0</v>
      </c>
      <c r="AY78" s="407">
        <v>0</v>
      </c>
      <c r="AZ78" s="407">
        <v>0</v>
      </c>
      <c r="BA78" s="407">
        <v>0</v>
      </c>
      <c r="BB78" s="408">
        <v>0</v>
      </c>
      <c r="BC78" s="407">
        <v>0</v>
      </c>
      <c r="BD78" s="407">
        <v>0</v>
      </c>
      <c r="BE78" s="407">
        <v>0</v>
      </c>
      <c r="BF78" s="407">
        <v>0</v>
      </c>
      <c r="BG78" s="408">
        <v>0</v>
      </c>
      <c r="BH78" s="407">
        <v>0</v>
      </c>
      <c r="BI78" s="407">
        <v>0</v>
      </c>
      <c r="BJ78" s="407">
        <v>0</v>
      </c>
      <c r="BK78" s="407">
        <v>0</v>
      </c>
      <c r="BL78" s="408">
        <v>0</v>
      </c>
      <c r="BM78" s="407">
        <v>0</v>
      </c>
      <c r="BN78" s="407">
        <v>0</v>
      </c>
      <c r="BO78" s="407">
        <v>0</v>
      </c>
      <c r="BP78" s="407">
        <v>0</v>
      </c>
      <c r="BQ78" s="408">
        <v>0</v>
      </c>
      <c r="BR78" s="407">
        <v>150894332.24704</v>
      </c>
      <c r="BS78" s="407">
        <v>430812258</v>
      </c>
      <c r="BT78" s="407">
        <v>2040368</v>
      </c>
      <c r="BU78" s="407">
        <v>37466852</v>
      </c>
      <c r="BV78" s="409">
        <v>621213810.24704003</v>
      </c>
      <c r="BW78" s="153"/>
      <c r="BX78" s="321"/>
    </row>
    <row r="79" spans="1:87" x14ac:dyDescent="0.2">
      <c r="A79" s="365" t="s">
        <v>54</v>
      </c>
      <c r="B79" s="310"/>
      <c r="D79" s="368"/>
      <c r="E79" s="175">
        <v>0</v>
      </c>
      <c r="F79" s="175">
        <v>0</v>
      </c>
      <c r="G79" s="175">
        <v>0</v>
      </c>
      <c r="H79" s="175">
        <v>0</v>
      </c>
      <c r="I79" s="185">
        <v>0</v>
      </c>
      <c r="J79" s="175">
        <v>0</v>
      </c>
      <c r="K79" s="175">
        <v>0</v>
      </c>
      <c r="L79" s="175">
        <v>0</v>
      </c>
      <c r="M79" s="175">
        <v>0</v>
      </c>
      <c r="N79" s="185">
        <v>0</v>
      </c>
      <c r="O79" s="175">
        <v>0</v>
      </c>
      <c r="P79" s="175">
        <v>0</v>
      </c>
      <c r="Q79" s="175">
        <v>0</v>
      </c>
      <c r="R79" s="175">
        <v>0</v>
      </c>
      <c r="S79" s="185">
        <v>0</v>
      </c>
      <c r="T79" s="175">
        <v>0</v>
      </c>
      <c r="U79" s="175">
        <v>0</v>
      </c>
      <c r="V79" s="175">
        <v>0</v>
      </c>
      <c r="W79" s="175">
        <v>0</v>
      </c>
      <c r="X79" s="185">
        <v>0</v>
      </c>
      <c r="Y79" s="175">
        <v>0</v>
      </c>
      <c r="Z79" s="175">
        <v>0</v>
      </c>
      <c r="AA79" s="175">
        <v>0</v>
      </c>
      <c r="AB79" s="175">
        <v>0</v>
      </c>
      <c r="AC79" s="185">
        <v>0</v>
      </c>
      <c r="AD79" s="175">
        <v>0</v>
      </c>
      <c r="AE79" s="175">
        <v>0</v>
      </c>
      <c r="AF79" s="175">
        <v>0</v>
      </c>
      <c r="AG79" s="175">
        <v>0</v>
      </c>
      <c r="AH79" s="185">
        <v>0</v>
      </c>
      <c r="AI79" s="175">
        <v>0</v>
      </c>
      <c r="AJ79" s="175">
        <v>0</v>
      </c>
      <c r="AK79" s="175">
        <v>0</v>
      </c>
      <c r="AL79" s="175">
        <v>0</v>
      </c>
      <c r="AM79" s="185">
        <v>0</v>
      </c>
      <c r="AN79" s="175">
        <v>0</v>
      </c>
      <c r="AO79" s="175">
        <v>0</v>
      </c>
      <c r="AP79" s="175">
        <v>0</v>
      </c>
      <c r="AQ79" s="175">
        <v>0</v>
      </c>
      <c r="AR79" s="185">
        <v>0</v>
      </c>
      <c r="AS79" s="175">
        <v>0</v>
      </c>
      <c r="AT79" s="175">
        <v>0</v>
      </c>
      <c r="AU79" s="175">
        <v>0</v>
      </c>
      <c r="AV79" s="175">
        <v>0</v>
      </c>
      <c r="AW79" s="185">
        <v>0</v>
      </c>
      <c r="AX79" s="175">
        <v>0</v>
      </c>
      <c r="AY79" s="175">
        <v>0</v>
      </c>
      <c r="AZ79" s="175">
        <v>0</v>
      </c>
      <c r="BA79" s="175">
        <v>0</v>
      </c>
      <c r="BB79" s="185">
        <v>0</v>
      </c>
      <c r="BC79" s="175">
        <v>0</v>
      </c>
      <c r="BD79" s="175">
        <v>0</v>
      </c>
      <c r="BE79" s="175">
        <v>0</v>
      </c>
      <c r="BF79" s="175">
        <v>0</v>
      </c>
      <c r="BG79" s="185">
        <v>0</v>
      </c>
      <c r="BH79" s="175">
        <v>0</v>
      </c>
      <c r="BI79" s="175">
        <v>0</v>
      </c>
      <c r="BJ79" s="175">
        <v>0</v>
      </c>
      <c r="BK79" s="175">
        <v>0</v>
      </c>
      <c r="BL79" s="185">
        <v>0</v>
      </c>
      <c r="BM79" s="175">
        <v>0</v>
      </c>
      <c r="BN79" s="175">
        <v>0</v>
      </c>
      <c r="BO79" s="175">
        <v>0</v>
      </c>
      <c r="BP79" s="175">
        <v>0</v>
      </c>
      <c r="BQ79" s="185">
        <v>0</v>
      </c>
      <c r="BR79" s="175">
        <v>0</v>
      </c>
      <c r="BS79" s="175">
        <v>0</v>
      </c>
      <c r="BT79" s="175">
        <v>0</v>
      </c>
      <c r="BU79" s="175">
        <v>0</v>
      </c>
      <c r="BV79" s="271">
        <v>0</v>
      </c>
      <c r="BW79" s="153"/>
      <c r="BX79" s="321" t="e">
        <v>#DIV/0!</v>
      </c>
    </row>
    <row r="80" spans="1:87" x14ac:dyDescent="0.2">
      <c r="A80" s="390" t="s">
        <v>273</v>
      </c>
      <c r="B80" s="400"/>
      <c r="C80" s="396"/>
      <c r="D80" s="428"/>
      <c r="E80" s="361">
        <v>527641396.58304</v>
      </c>
      <c r="F80" s="361">
        <v>1272295095</v>
      </c>
      <c r="G80" s="361">
        <v>13202739</v>
      </c>
      <c r="H80" s="361">
        <v>73803680</v>
      </c>
      <c r="I80" s="359">
        <v>1886942910.58304</v>
      </c>
      <c r="J80" s="361">
        <v>21801487.24704</v>
      </c>
      <c r="K80" s="361">
        <v>125960589</v>
      </c>
      <c r="L80" s="361">
        <v>360637</v>
      </c>
      <c r="M80" s="361">
        <v>17761706</v>
      </c>
      <c r="N80" s="359">
        <v>165884419.24704</v>
      </c>
      <c r="O80" s="361">
        <v>20424610</v>
      </c>
      <c r="P80" s="361">
        <v>80153247</v>
      </c>
      <c r="Q80" s="361">
        <v>435812</v>
      </c>
      <c r="R80" s="361">
        <v>176580</v>
      </c>
      <c r="S80" s="359">
        <v>101190249</v>
      </c>
      <c r="T80" s="361">
        <v>48980632</v>
      </c>
      <c r="U80" s="361">
        <v>88075897</v>
      </c>
      <c r="V80" s="361">
        <v>439753</v>
      </c>
      <c r="W80" s="361">
        <v>3628411</v>
      </c>
      <c r="X80" s="359">
        <v>141124693</v>
      </c>
      <c r="Y80" s="361">
        <v>59687603</v>
      </c>
      <c r="Z80" s="361">
        <v>136622525</v>
      </c>
      <c r="AA80" s="361">
        <v>804166</v>
      </c>
      <c r="AB80" s="361">
        <v>15900155</v>
      </c>
      <c r="AC80" s="359">
        <v>213014449</v>
      </c>
      <c r="AD80" s="361">
        <v>0</v>
      </c>
      <c r="AE80" s="361">
        <v>0</v>
      </c>
      <c r="AF80" s="361">
        <v>0</v>
      </c>
      <c r="AG80" s="361">
        <v>0</v>
      </c>
      <c r="AH80" s="359">
        <v>0</v>
      </c>
      <c r="AI80" s="361">
        <v>0</v>
      </c>
      <c r="AJ80" s="361">
        <v>0</v>
      </c>
      <c r="AK80" s="361">
        <v>0</v>
      </c>
      <c r="AL80" s="361">
        <v>0</v>
      </c>
      <c r="AM80" s="359">
        <v>0</v>
      </c>
      <c r="AN80" s="361">
        <v>0</v>
      </c>
      <c r="AO80" s="361">
        <v>0</v>
      </c>
      <c r="AP80" s="361">
        <v>0</v>
      </c>
      <c r="AQ80" s="361">
        <v>0</v>
      </c>
      <c r="AR80" s="359">
        <v>0</v>
      </c>
      <c r="AS80" s="361">
        <v>0</v>
      </c>
      <c r="AT80" s="361">
        <v>0</v>
      </c>
      <c r="AU80" s="361">
        <v>0</v>
      </c>
      <c r="AV80" s="361">
        <v>0</v>
      </c>
      <c r="AW80" s="359">
        <v>0</v>
      </c>
      <c r="AX80" s="361">
        <v>0</v>
      </c>
      <c r="AY80" s="361">
        <v>0</v>
      </c>
      <c r="AZ80" s="361">
        <v>0</v>
      </c>
      <c r="BA80" s="361">
        <v>0</v>
      </c>
      <c r="BB80" s="359">
        <v>0</v>
      </c>
      <c r="BC80" s="361">
        <v>0</v>
      </c>
      <c r="BD80" s="361">
        <v>0</v>
      </c>
      <c r="BE80" s="361">
        <v>0</v>
      </c>
      <c r="BF80" s="361">
        <v>0</v>
      </c>
      <c r="BG80" s="359">
        <v>0</v>
      </c>
      <c r="BH80" s="361">
        <v>0</v>
      </c>
      <c r="BI80" s="361">
        <v>0</v>
      </c>
      <c r="BJ80" s="361">
        <v>0</v>
      </c>
      <c r="BK80" s="361">
        <v>0</v>
      </c>
      <c r="BL80" s="359">
        <v>0</v>
      </c>
      <c r="BM80" s="407">
        <v>0</v>
      </c>
      <c r="BN80" s="407">
        <v>0</v>
      </c>
      <c r="BO80" s="407">
        <v>0</v>
      </c>
      <c r="BP80" s="407">
        <v>0</v>
      </c>
      <c r="BQ80" s="359">
        <v>0</v>
      </c>
      <c r="BR80" s="361">
        <v>150894332.24704</v>
      </c>
      <c r="BS80" s="361">
        <v>430812258</v>
      </c>
      <c r="BT80" s="361">
        <v>2040368</v>
      </c>
      <c r="BU80" s="361">
        <v>37466852</v>
      </c>
      <c r="BV80" s="362">
        <v>621213810.24704003</v>
      </c>
      <c r="BW80" s="153"/>
      <c r="BX80" s="321">
        <v>32.921706680309335</v>
      </c>
    </row>
    <row r="81" spans="1:76" x14ac:dyDescent="0.2">
      <c r="A81" s="74" t="s">
        <v>274</v>
      </c>
      <c r="B81" s="410"/>
      <c r="C81" s="410"/>
      <c r="D81" s="410"/>
      <c r="E81" s="410"/>
      <c r="F81" s="410"/>
      <c r="G81" s="410"/>
      <c r="H81" s="410"/>
      <c r="I81" s="198"/>
      <c r="J81" s="469"/>
      <c r="K81" s="469"/>
      <c r="L81" s="469"/>
      <c r="M81" s="469"/>
      <c r="N81" s="469"/>
      <c r="O81" s="469"/>
      <c r="P81" s="469"/>
      <c r="Q81" s="469"/>
      <c r="R81" s="469"/>
      <c r="S81" s="469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K81" s="469"/>
      <c r="AL81" s="469"/>
      <c r="AM81" s="469"/>
      <c r="AN81" s="469"/>
      <c r="AO81" s="469"/>
      <c r="AP81" s="469"/>
      <c r="AQ81" s="469"/>
      <c r="AR81" s="469"/>
      <c r="AS81" s="469"/>
      <c r="AT81" s="469"/>
      <c r="AU81" s="469"/>
      <c r="AV81" s="469"/>
      <c r="AW81" s="469"/>
      <c r="AX81" s="469"/>
      <c r="AY81" s="469"/>
      <c r="AZ81" s="469"/>
      <c r="BA81" s="469"/>
      <c r="BB81" s="469"/>
      <c r="BC81" s="469"/>
      <c r="BD81" s="469"/>
      <c r="BE81" s="469"/>
      <c r="BF81" s="469"/>
      <c r="BG81" s="469"/>
      <c r="BH81" s="469"/>
      <c r="BI81" s="469"/>
      <c r="BJ81" s="469"/>
      <c r="BK81" s="469"/>
      <c r="BL81" s="469"/>
      <c r="BM81" s="469"/>
      <c r="BN81" s="469"/>
      <c r="BO81" s="469"/>
      <c r="BP81" s="469"/>
      <c r="BQ81" s="469"/>
      <c r="BR81" s="469"/>
      <c r="BS81" s="469"/>
      <c r="BT81" s="469"/>
      <c r="BU81" s="469"/>
      <c r="BV81" s="469"/>
      <c r="BX81" s="321"/>
    </row>
    <row r="82" spans="1:76" x14ac:dyDescent="0.2">
      <c r="A82" s="74" t="s">
        <v>275</v>
      </c>
      <c r="B82" s="410"/>
      <c r="C82" s="410"/>
      <c r="D82" s="410"/>
      <c r="E82" s="410"/>
      <c r="F82" s="410"/>
      <c r="G82" s="410"/>
      <c r="H82" s="410"/>
      <c r="I82" s="198"/>
      <c r="J82" s="469"/>
      <c r="K82" s="469"/>
      <c r="L82" s="469"/>
      <c r="M82" s="469"/>
      <c r="N82" s="469"/>
      <c r="O82" s="469"/>
      <c r="P82" s="469"/>
      <c r="Q82" s="469"/>
      <c r="R82" s="469"/>
      <c r="S82" s="469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K82" s="469"/>
      <c r="AL82" s="469"/>
      <c r="AM82" s="469"/>
      <c r="AN82" s="469"/>
      <c r="AO82" s="469"/>
      <c r="AP82" s="469"/>
      <c r="AQ82" s="469"/>
      <c r="AR82" s="469"/>
      <c r="AS82" s="469"/>
      <c r="AT82" s="469"/>
      <c r="AU82" s="469"/>
      <c r="AV82" s="469"/>
      <c r="AW82" s="469"/>
      <c r="AX82" s="469"/>
      <c r="AY82" s="469"/>
      <c r="AZ82" s="469"/>
      <c r="BA82" s="469"/>
      <c r="BB82" s="469"/>
      <c r="BC82" s="469"/>
      <c r="BD82" s="469"/>
      <c r="BE82" s="469"/>
      <c r="BF82" s="469"/>
      <c r="BG82" s="469"/>
      <c r="BH82" s="469"/>
      <c r="BI82" s="469"/>
      <c r="BJ82" s="469"/>
      <c r="BK82" s="469"/>
      <c r="BL82" s="469"/>
      <c r="BM82" s="469"/>
      <c r="BN82" s="469"/>
      <c r="BO82" s="469"/>
      <c r="BP82" s="469"/>
      <c r="BQ82" s="469"/>
      <c r="BR82" s="469"/>
      <c r="BS82" s="469"/>
      <c r="BT82" s="469"/>
      <c r="BU82" s="469"/>
      <c r="BV82" s="469"/>
      <c r="BX82" s="321"/>
    </row>
    <row r="83" spans="1:76" x14ac:dyDescent="0.2">
      <c r="A83" s="74" t="s">
        <v>276</v>
      </c>
      <c r="B83" s="74"/>
      <c r="C83" s="74"/>
      <c r="D83" s="74"/>
      <c r="E83" s="410"/>
      <c r="F83" s="410"/>
      <c r="G83" s="410"/>
      <c r="H83" s="410"/>
      <c r="I83" s="147"/>
      <c r="J83" s="469"/>
      <c r="K83" s="469"/>
      <c r="L83" s="469"/>
      <c r="M83" s="469"/>
      <c r="N83" s="469"/>
      <c r="O83" s="469"/>
      <c r="P83" s="469"/>
      <c r="Q83" s="469"/>
      <c r="R83" s="469"/>
      <c r="S83" s="469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69"/>
      <c r="AQ83" s="469"/>
      <c r="AR83" s="469"/>
      <c r="AS83" s="469"/>
      <c r="AT83" s="469"/>
      <c r="AU83" s="469"/>
      <c r="AV83" s="469"/>
      <c r="AW83" s="469"/>
      <c r="AX83" s="469"/>
      <c r="AY83" s="469"/>
      <c r="AZ83" s="469"/>
      <c r="BA83" s="469"/>
      <c r="BB83" s="469"/>
      <c r="BC83" s="469"/>
      <c r="BD83" s="469"/>
      <c r="BE83" s="469"/>
      <c r="BF83" s="469"/>
      <c r="BG83" s="469"/>
      <c r="BH83" s="469"/>
      <c r="BI83" s="469"/>
      <c r="BJ83" s="469"/>
      <c r="BK83" s="469"/>
      <c r="BL83" s="469"/>
      <c r="BM83" s="469"/>
      <c r="BN83" s="469"/>
      <c r="BO83" s="469"/>
      <c r="BP83" s="469"/>
      <c r="BQ83" s="469"/>
      <c r="BR83" s="469"/>
      <c r="BS83" s="469"/>
      <c r="BT83" s="469"/>
      <c r="BU83" s="469"/>
      <c r="BV83" s="469"/>
      <c r="BX83" s="321"/>
    </row>
    <row r="84" spans="1:76" x14ac:dyDescent="0.2">
      <c r="A84" s="74"/>
      <c r="B84" s="410"/>
      <c r="C84" s="410"/>
      <c r="D84" s="410"/>
      <c r="I84" s="198"/>
      <c r="J84" s="469"/>
      <c r="K84" s="469"/>
      <c r="L84" s="469"/>
      <c r="M84" s="469"/>
      <c r="N84" s="469"/>
      <c r="O84" s="469"/>
      <c r="P84" s="469"/>
      <c r="Q84" s="469"/>
      <c r="R84" s="469"/>
      <c r="S84" s="469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K84" s="469"/>
      <c r="AL84" s="469"/>
      <c r="AM84" s="469"/>
      <c r="AN84" s="469"/>
      <c r="AO84" s="469"/>
      <c r="AP84" s="469"/>
      <c r="AQ84" s="469"/>
      <c r="AR84" s="469"/>
      <c r="AS84" s="469"/>
      <c r="AT84" s="469"/>
      <c r="AU84" s="469"/>
      <c r="AV84" s="469"/>
      <c r="AW84" s="469"/>
      <c r="BB84" s="469"/>
      <c r="BG84" s="469"/>
      <c r="BH84" s="469"/>
      <c r="BI84" s="469"/>
      <c r="BJ84" s="469"/>
      <c r="BK84" s="469"/>
      <c r="BL84" s="469"/>
      <c r="BM84" s="469"/>
      <c r="BN84" s="469"/>
      <c r="BO84" s="469"/>
      <c r="BP84" s="469"/>
      <c r="BQ84" s="469"/>
      <c r="BR84" s="469"/>
      <c r="BS84" s="469"/>
      <c r="BT84" s="469"/>
      <c r="BU84" s="469"/>
      <c r="BV84" s="469"/>
      <c r="BX84" s="321"/>
    </row>
    <row r="85" spans="1:76" x14ac:dyDescent="0.2">
      <c r="I85" s="53"/>
      <c r="AS85" s="147"/>
      <c r="BM85" s="469"/>
      <c r="BN85" s="469"/>
      <c r="BO85" s="469"/>
      <c r="BP85" s="469"/>
      <c r="BX85" s="321"/>
    </row>
    <row r="86" spans="1:76" x14ac:dyDescent="0.2">
      <c r="E86" s="470"/>
      <c r="F86" s="469"/>
      <c r="G86" s="469"/>
      <c r="H86" s="469"/>
      <c r="AX86" s="469"/>
      <c r="AY86" s="469"/>
      <c r="AZ86" s="469"/>
      <c r="BA86" s="469"/>
      <c r="BC86" s="469"/>
      <c r="BD86" s="469"/>
      <c r="BE86" s="469"/>
      <c r="BF86" s="469"/>
      <c r="BX86" s="321"/>
    </row>
    <row r="87" spans="1:76" x14ac:dyDescent="0.2">
      <c r="B87" s="329"/>
      <c r="C87" s="310"/>
      <c r="D87" s="310"/>
      <c r="E87" s="470"/>
      <c r="F87" s="469"/>
      <c r="G87" s="469"/>
      <c r="H87" s="469"/>
      <c r="I87" s="469"/>
      <c r="J87" s="469"/>
      <c r="K87" s="469"/>
      <c r="L87" s="469"/>
      <c r="M87" s="469"/>
      <c r="N87" s="469"/>
      <c r="O87" s="469"/>
      <c r="P87" s="469"/>
      <c r="Q87" s="469"/>
      <c r="R87" s="469"/>
      <c r="S87" s="469"/>
      <c r="T87" s="469"/>
      <c r="U87" s="469"/>
      <c r="V87" s="469"/>
      <c r="W87" s="469"/>
      <c r="X87" s="469"/>
      <c r="Y87" s="469"/>
      <c r="Z87" s="471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69"/>
      <c r="AQ87" s="469"/>
      <c r="AR87" s="469"/>
      <c r="AS87" s="469"/>
      <c r="AT87" s="469"/>
      <c r="AU87" s="469"/>
      <c r="AV87" s="469"/>
      <c r="AW87" s="469"/>
      <c r="AX87" s="469"/>
      <c r="AY87" s="469"/>
      <c r="AZ87" s="469"/>
      <c r="BA87" s="469"/>
      <c r="BB87" s="469"/>
      <c r="BC87" s="469"/>
      <c r="BD87" s="469"/>
      <c r="BE87" s="469"/>
      <c r="BF87" s="469"/>
      <c r="BG87" s="469"/>
      <c r="BH87" s="469"/>
      <c r="BI87" s="469"/>
      <c r="BJ87" s="469"/>
      <c r="BK87" s="469"/>
      <c r="BL87" s="469"/>
      <c r="BQ87" s="469"/>
      <c r="BR87" s="469"/>
      <c r="BS87" s="469"/>
      <c r="BT87" s="469"/>
      <c r="BU87" s="469"/>
      <c r="BV87" s="469"/>
      <c r="BX87" s="321"/>
    </row>
    <row r="88" spans="1:76" x14ac:dyDescent="0.2">
      <c r="B88" s="329"/>
      <c r="C88" s="310"/>
      <c r="D88" s="310"/>
      <c r="E88" s="470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69"/>
      <c r="AQ88" s="469"/>
      <c r="AR88" s="469"/>
      <c r="AS88" s="469"/>
      <c r="AT88" s="469"/>
      <c r="AU88" s="469"/>
      <c r="AV88" s="469"/>
      <c r="AW88" s="469"/>
      <c r="AX88" s="469"/>
      <c r="AY88" s="469"/>
      <c r="AZ88" s="469"/>
      <c r="BA88" s="469"/>
      <c r="BB88" s="469"/>
      <c r="BC88" s="469"/>
      <c r="BD88" s="469"/>
      <c r="BE88" s="469"/>
      <c r="BF88" s="469"/>
      <c r="BG88" s="469"/>
      <c r="BH88" s="469"/>
      <c r="BI88" s="469"/>
      <c r="BJ88" s="469"/>
      <c r="BK88" s="469"/>
      <c r="BL88" s="469"/>
      <c r="BM88" s="469"/>
      <c r="BN88" s="469"/>
      <c r="BO88" s="469"/>
      <c r="BP88" s="469"/>
      <c r="BQ88" s="469"/>
      <c r="BR88" s="469"/>
      <c r="BS88" s="469"/>
      <c r="BT88" s="469"/>
      <c r="BU88" s="469"/>
      <c r="BV88" s="469"/>
      <c r="BX88" s="321"/>
    </row>
    <row r="89" spans="1:76" x14ac:dyDescent="0.2">
      <c r="B89" s="329"/>
      <c r="C89" s="310"/>
      <c r="D89" s="310"/>
      <c r="E89" s="470"/>
      <c r="F89" s="469"/>
      <c r="G89" s="469"/>
      <c r="H89" s="469"/>
      <c r="I89" s="469"/>
      <c r="J89" s="469"/>
      <c r="K89" s="469"/>
      <c r="L89" s="469"/>
      <c r="M89" s="469"/>
      <c r="N89" s="469"/>
      <c r="O89" s="469"/>
      <c r="P89" s="469"/>
      <c r="Q89" s="469"/>
      <c r="R89" s="469"/>
      <c r="S89" s="469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69"/>
      <c r="AQ89" s="469"/>
      <c r="AR89" s="469"/>
      <c r="AS89" s="469"/>
      <c r="AT89" s="469"/>
      <c r="AU89" s="469"/>
      <c r="AV89" s="469"/>
      <c r="AW89" s="469"/>
      <c r="AX89" s="469"/>
      <c r="AY89" s="469"/>
      <c r="AZ89" s="469"/>
      <c r="BA89" s="469"/>
      <c r="BB89" s="469"/>
      <c r="BC89" s="469"/>
      <c r="BD89" s="469"/>
      <c r="BE89" s="469"/>
      <c r="BF89" s="469"/>
      <c r="BG89" s="469"/>
      <c r="BH89" s="469"/>
      <c r="BI89" s="469"/>
      <c r="BJ89" s="469"/>
      <c r="BK89" s="469"/>
      <c r="BL89" s="469"/>
      <c r="BM89" s="469"/>
      <c r="BN89" s="469"/>
      <c r="BO89" s="469"/>
      <c r="BP89" s="469"/>
      <c r="BQ89" s="469"/>
      <c r="BR89" s="469"/>
      <c r="BS89" s="469"/>
      <c r="BT89" s="469"/>
      <c r="BU89" s="469"/>
      <c r="BV89" s="469"/>
      <c r="BX89" s="321"/>
    </row>
    <row r="90" spans="1:76" x14ac:dyDescent="0.2">
      <c r="B90" s="329"/>
      <c r="C90" s="310"/>
      <c r="D90" s="310"/>
      <c r="E90" s="470"/>
      <c r="F90" s="469"/>
      <c r="G90" s="469"/>
      <c r="H90" s="469"/>
      <c r="I90" s="469"/>
      <c r="J90" s="469"/>
      <c r="K90" s="469"/>
      <c r="L90" s="469"/>
      <c r="M90" s="469"/>
      <c r="N90" s="469"/>
      <c r="O90" s="469"/>
      <c r="P90" s="469"/>
      <c r="Q90" s="469"/>
      <c r="R90" s="469"/>
      <c r="S90" s="469"/>
      <c r="T90" s="469"/>
      <c r="U90" s="469"/>
      <c r="V90" s="469"/>
      <c r="W90" s="469"/>
      <c r="X90" s="469"/>
      <c r="Y90" s="469"/>
      <c r="Z90" s="469"/>
      <c r="AA90" s="469"/>
      <c r="AB90" s="469"/>
      <c r="AC90" s="469"/>
      <c r="AD90" s="469"/>
      <c r="AE90" s="469"/>
      <c r="AF90" s="469"/>
      <c r="AG90" s="469"/>
      <c r="AH90" s="469"/>
      <c r="AI90" s="469"/>
      <c r="AJ90" s="469"/>
      <c r="AK90" s="469"/>
      <c r="AL90" s="469"/>
      <c r="AM90" s="469"/>
      <c r="AN90" s="469"/>
      <c r="AO90" s="469"/>
      <c r="AP90" s="469"/>
      <c r="AQ90" s="469"/>
      <c r="AR90" s="469"/>
      <c r="AS90" s="469"/>
      <c r="AT90" s="469"/>
      <c r="AU90" s="469"/>
      <c r="AV90" s="469"/>
      <c r="AW90" s="469"/>
      <c r="AX90" s="469"/>
      <c r="AY90" s="469"/>
      <c r="AZ90" s="469"/>
      <c r="BA90" s="469"/>
      <c r="BB90" s="469"/>
      <c r="BC90" s="469"/>
      <c r="BD90" s="469"/>
      <c r="BE90" s="469"/>
      <c r="BF90" s="469"/>
      <c r="BG90" s="469"/>
      <c r="BH90" s="469"/>
      <c r="BI90" s="469"/>
      <c r="BJ90" s="469"/>
      <c r="BK90" s="469"/>
      <c r="BL90" s="469"/>
      <c r="BM90" s="469"/>
      <c r="BN90" s="469"/>
      <c r="BO90" s="469"/>
      <c r="BP90" s="469"/>
      <c r="BQ90" s="469"/>
      <c r="BR90" s="469"/>
      <c r="BS90" s="469"/>
      <c r="BT90" s="469"/>
      <c r="BU90" s="469"/>
      <c r="BV90" s="469"/>
      <c r="BX90" s="321"/>
    </row>
    <row r="91" spans="1:76" x14ac:dyDescent="0.2">
      <c r="B91" s="329"/>
      <c r="C91" s="310"/>
      <c r="D91" s="310"/>
      <c r="E91" s="470"/>
      <c r="F91" s="469"/>
      <c r="G91" s="469"/>
      <c r="H91" s="469"/>
      <c r="I91" s="469"/>
      <c r="J91" s="469"/>
      <c r="K91" s="469"/>
      <c r="L91" s="469"/>
      <c r="M91" s="469"/>
      <c r="N91" s="469"/>
      <c r="O91" s="469"/>
      <c r="P91" s="469"/>
      <c r="Q91" s="469"/>
      <c r="R91" s="469"/>
      <c r="S91" s="469"/>
      <c r="T91" s="469"/>
      <c r="U91" s="469"/>
      <c r="V91" s="469"/>
      <c r="W91" s="469"/>
      <c r="X91" s="469"/>
      <c r="Y91" s="469"/>
      <c r="Z91" s="469"/>
      <c r="AA91" s="469"/>
      <c r="AB91" s="469"/>
      <c r="AC91" s="469"/>
      <c r="AD91" s="469"/>
      <c r="AE91" s="469"/>
      <c r="AF91" s="469"/>
      <c r="AG91" s="469"/>
      <c r="AH91" s="469"/>
      <c r="AI91" s="469"/>
      <c r="AJ91" s="469"/>
      <c r="AK91" s="469"/>
      <c r="AL91" s="469"/>
      <c r="AM91" s="469"/>
      <c r="AN91" s="469"/>
      <c r="AO91" s="469"/>
      <c r="AP91" s="469"/>
      <c r="AQ91" s="469"/>
      <c r="AR91" s="469"/>
      <c r="AS91" s="469"/>
      <c r="AT91" s="469"/>
      <c r="AU91" s="469"/>
      <c r="AV91" s="469"/>
      <c r="AW91" s="469"/>
      <c r="AX91" s="469"/>
      <c r="AY91" s="469"/>
      <c r="AZ91" s="469"/>
      <c r="BA91" s="469"/>
      <c r="BB91" s="469"/>
      <c r="BC91" s="469"/>
      <c r="BD91" s="469"/>
      <c r="BE91" s="469"/>
      <c r="BF91" s="469"/>
      <c r="BG91" s="469"/>
      <c r="BH91" s="469"/>
      <c r="BI91" s="469"/>
      <c r="BJ91" s="469"/>
      <c r="BK91" s="469"/>
      <c r="BL91" s="469"/>
      <c r="BM91" s="469"/>
      <c r="BN91" s="469"/>
      <c r="BO91" s="469"/>
      <c r="BP91" s="469"/>
      <c r="BQ91" s="469"/>
      <c r="BR91" s="469"/>
      <c r="BS91" s="469"/>
      <c r="BT91" s="469"/>
      <c r="BU91" s="469"/>
      <c r="BV91" s="469"/>
      <c r="BX91" s="321"/>
    </row>
    <row r="92" spans="1:76" x14ac:dyDescent="0.2">
      <c r="B92" s="329"/>
      <c r="C92" s="310"/>
      <c r="D92" s="310"/>
      <c r="E92" s="470"/>
      <c r="F92" s="469"/>
      <c r="G92" s="469"/>
      <c r="H92" s="469"/>
      <c r="I92" s="469"/>
      <c r="J92" s="469"/>
      <c r="K92" s="469"/>
      <c r="L92" s="469"/>
      <c r="M92" s="469"/>
      <c r="N92" s="469"/>
      <c r="O92" s="469"/>
      <c r="P92" s="469"/>
      <c r="Q92" s="469"/>
      <c r="R92" s="469"/>
      <c r="S92" s="469"/>
      <c r="T92" s="469"/>
      <c r="U92" s="469"/>
      <c r="V92" s="469"/>
      <c r="W92" s="469"/>
      <c r="X92" s="469"/>
      <c r="Y92" s="469"/>
      <c r="Z92" s="469"/>
      <c r="AA92" s="469"/>
      <c r="AB92" s="469"/>
      <c r="AC92" s="469"/>
      <c r="AD92" s="469"/>
      <c r="AE92" s="469"/>
      <c r="AF92" s="469"/>
      <c r="AG92" s="469"/>
      <c r="AH92" s="469"/>
      <c r="AI92" s="469"/>
      <c r="AJ92" s="469"/>
      <c r="AK92" s="469"/>
      <c r="AL92" s="469"/>
      <c r="AM92" s="469"/>
      <c r="AN92" s="469"/>
      <c r="AO92" s="469"/>
      <c r="AP92" s="469"/>
      <c r="AQ92" s="469"/>
      <c r="AR92" s="469"/>
      <c r="AS92" s="469"/>
      <c r="AT92" s="469"/>
      <c r="AU92" s="469"/>
      <c r="AV92" s="469"/>
      <c r="AW92" s="469"/>
      <c r="AX92" s="469"/>
      <c r="AY92" s="469"/>
      <c r="AZ92" s="469"/>
      <c r="BA92" s="469"/>
      <c r="BB92" s="469"/>
      <c r="BC92" s="469"/>
      <c r="BD92" s="469"/>
      <c r="BE92" s="469"/>
      <c r="BF92" s="469"/>
      <c r="BG92" s="469"/>
      <c r="BH92" s="469"/>
      <c r="BI92" s="469"/>
      <c r="BJ92" s="469"/>
      <c r="BK92" s="469"/>
      <c r="BL92" s="469"/>
      <c r="BM92" s="469"/>
      <c r="BN92" s="469"/>
      <c r="BO92" s="469"/>
      <c r="BP92" s="469"/>
      <c r="BQ92" s="469"/>
      <c r="BR92" s="469"/>
      <c r="BS92" s="469"/>
      <c r="BT92" s="469"/>
      <c r="BU92" s="469"/>
      <c r="BV92" s="469"/>
      <c r="BX92" s="321"/>
    </row>
    <row r="93" spans="1:76" x14ac:dyDescent="0.2">
      <c r="B93" s="329"/>
      <c r="C93" s="310"/>
      <c r="D93" s="310"/>
      <c r="E93" s="470"/>
      <c r="F93" s="469"/>
      <c r="G93" s="469"/>
      <c r="H93" s="469"/>
      <c r="I93" s="469"/>
      <c r="J93" s="469"/>
      <c r="K93" s="469"/>
      <c r="L93" s="469"/>
      <c r="M93" s="469"/>
      <c r="N93" s="469"/>
      <c r="O93" s="469"/>
      <c r="P93" s="469"/>
      <c r="Q93" s="469"/>
      <c r="R93" s="469"/>
      <c r="S93" s="469"/>
      <c r="T93" s="469"/>
      <c r="U93" s="469"/>
      <c r="V93" s="469"/>
      <c r="W93" s="469"/>
      <c r="X93" s="469"/>
      <c r="Y93" s="469"/>
      <c r="Z93" s="469"/>
      <c r="AA93" s="469"/>
      <c r="AB93" s="469"/>
      <c r="AC93" s="469"/>
      <c r="AD93" s="469"/>
      <c r="AE93" s="469"/>
      <c r="AF93" s="469"/>
      <c r="AG93" s="469"/>
      <c r="AH93" s="469"/>
      <c r="AI93" s="469"/>
      <c r="AJ93" s="469"/>
      <c r="AK93" s="469"/>
      <c r="AL93" s="469"/>
      <c r="AM93" s="469"/>
      <c r="AN93" s="469"/>
      <c r="AO93" s="469"/>
      <c r="AP93" s="469"/>
      <c r="AQ93" s="469"/>
      <c r="AR93" s="469"/>
      <c r="AS93" s="469"/>
      <c r="AT93" s="469"/>
      <c r="AU93" s="469"/>
      <c r="AV93" s="469"/>
      <c r="AW93" s="469"/>
      <c r="AX93" s="469"/>
      <c r="AY93" s="469"/>
      <c r="AZ93" s="469"/>
      <c r="BA93" s="469"/>
      <c r="BB93" s="469"/>
      <c r="BC93" s="469"/>
      <c r="BD93" s="469"/>
      <c r="BE93" s="469"/>
      <c r="BF93" s="469"/>
      <c r="BG93" s="469"/>
      <c r="BH93" s="469"/>
      <c r="BI93" s="469"/>
      <c r="BJ93" s="469"/>
      <c r="BK93" s="469"/>
      <c r="BL93" s="469"/>
      <c r="BM93" s="469"/>
      <c r="BN93" s="469"/>
      <c r="BO93" s="469"/>
      <c r="BP93" s="469"/>
      <c r="BQ93" s="469"/>
      <c r="BR93" s="469"/>
      <c r="BS93" s="469"/>
      <c r="BT93" s="469"/>
      <c r="BU93" s="469"/>
      <c r="BV93" s="469"/>
      <c r="BX93" s="321"/>
    </row>
    <row r="94" spans="1:76" x14ac:dyDescent="0.2">
      <c r="B94" s="329"/>
      <c r="C94" s="310"/>
      <c r="D94" s="310"/>
      <c r="E94" s="470"/>
      <c r="F94" s="469"/>
      <c r="G94" s="469"/>
      <c r="H94" s="469"/>
      <c r="I94" s="469"/>
      <c r="J94" s="469"/>
      <c r="K94" s="469"/>
      <c r="L94" s="469"/>
      <c r="M94" s="469"/>
      <c r="N94" s="469"/>
      <c r="O94" s="469"/>
      <c r="P94" s="469"/>
      <c r="Q94" s="469"/>
      <c r="R94" s="469"/>
      <c r="S94" s="469"/>
      <c r="T94" s="469"/>
      <c r="U94" s="469"/>
      <c r="V94" s="469"/>
      <c r="W94" s="469"/>
      <c r="X94" s="469"/>
      <c r="Y94" s="469"/>
      <c r="Z94" s="469"/>
      <c r="AA94" s="469"/>
      <c r="AB94" s="469"/>
      <c r="AC94" s="469"/>
      <c r="AD94" s="469"/>
      <c r="AE94" s="469"/>
      <c r="AF94" s="469"/>
      <c r="AG94" s="469"/>
      <c r="AH94" s="469"/>
      <c r="AI94" s="469"/>
      <c r="AJ94" s="469"/>
      <c r="AK94" s="469"/>
      <c r="AL94" s="469"/>
      <c r="AM94" s="469"/>
      <c r="AN94" s="469"/>
      <c r="AO94" s="469"/>
      <c r="AP94" s="469"/>
      <c r="AQ94" s="469"/>
      <c r="AR94" s="469"/>
      <c r="AS94" s="469"/>
      <c r="AT94" s="469"/>
      <c r="AU94" s="469"/>
      <c r="AV94" s="469"/>
      <c r="AW94" s="469"/>
      <c r="AX94" s="469"/>
      <c r="AY94" s="469"/>
      <c r="AZ94" s="469"/>
      <c r="BA94" s="469"/>
      <c r="BB94" s="469"/>
      <c r="BC94" s="469"/>
      <c r="BD94" s="469"/>
      <c r="BE94" s="469"/>
      <c r="BF94" s="469"/>
      <c r="BG94" s="469"/>
      <c r="BH94" s="469"/>
      <c r="BI94" s="469"/>
      <c r="BJ94" s="469"/>
      <c r="BK94" s="469"/>
      <c r="BL94" s="469"/>
      <c r="BM94" s="469"/>
      <c r="BN94" s="469"/>
      <c r="BO94" s="469"/>
      <c r="BP94" s="469"/>
      <c r="BQ94" s="469"/>
      <c r="BR94" s="469"/>
      <c r="BS94" s="469"/>
      <c r="BT94" s="469"/>
      <c r="BU94" s="469"/>
      <c r="BV94" s="469"/>
      <c r="BX94" s="321"/>
    </row>
    <row r="95" spans="1:76" x14ac:dyDescent="0.2">
      <c r="B95" s="329"/>
      <c r="C95" s="310"/>
      <c r="D95" s="310"/>
      <c r="E95" s="470"/>
      <c r="F95" s="469"/>
      <c r="G95" s="469"/>
      <c r="H95" s="469"/>
      <c r="I95" s="469"/>
      <c r="J95" s="469"/>
      <c r="K95" s="469"/>
      <c r="L95" s="469"/>
      <c r="M95" s="469"/>
      <c r="N95" s="469"/>
      <c r="O95" s="469"/>
      <c r="P95" s="469"/>
      <c r="Q95" s="469"/>
      <c r="R95" s="469"/>
      <c r="S95" s="469"/>
      <c r="T95" s="469"/>
      <c r="U95" s="469"/>
      <c r="V95" s="469"/>
      <c r="W95" s="469"/>
      <c r="X95" s="469"/>
      <c r="Y95" s="469"/>
      <c r="Z95" s="471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69"/>
      <c r="AQ95" s="469"/>
      <c r="AR95" s="469"/>
      <c r="AS95" s="469"/>
      <c r="AT95" s="469"/>
      <c r="AU95" s="469"/>
      <c r="AV95" s="469"/>
      <c r="AW95" s="469"/>
      <c r="AX95" s="469"/>
      <c r="AY95" s="469"/>
      <c r="AZ95" s="469"/>
      <c r="BA95" s="469"/>
      <c r="BB95" s="469"/>
      <c r="BC95" s="469"/>
      <c r="BD95" s="469"/>
      <c r="BE95" s="469"/>
      <c r="BF95" s="469"/>
      <c r="BG95" s="469"/>
      <c r="BH95" s="469"/>
      <c r="BI95" s="469"/>
      <c r="BJ95" s="469"/>
      <c r="BK95" s="469"/>
      <c r="BL95" s="469"/>
      <c r="BM95" s="469"/>
      <c r="BN95" s="469"/>
      <c r="BO95" s="469"/>
      <c r="BP95" s="469"/>
      <c r="BQ95" s="469"/>
      <c r="BR95" s="469"/>
      <c r="BS95" s="469"/>
      <c r="BT95" s="469"/>
      <c r="BU95" s="469"/>
      <c r="BV95" s="469"/>
      <c r="BX95" s="321"/>
    </row>
    <row r="96" spans="1:76" x14ac:dyDescent="0.2">
      <c r="B96" s="329"/>
      <c r="C96" s="310"/>
      <c r="D96" s="310"/>
      <c r="E96" s="470"/>
      <c r="F96" s="469"/>
      <c r="G96" s="469"/>
      <c r="H96" s="469"/>
      <c r="I96" s="469"/>
      <c r="J96" s="469"/>
      <c r="K96" s="469"/>
      <c r="L96" s="469"/>
      <c r="M96" s="469"/>
      <c r="N96" s="469"/>
      <c r="O96" s="469"/>
      <c r="P96" s="469"/>
      <c r="Q96" s="469"/>
      <c r="R96" s="469"/>
      <c r="S96" s="469"/>
      <c r="T96" s="469"/>
      <c r="U96" s="469"/>
      <c r="V96" s="469"/>
      <c r="W96" s="469"/>
      <c r="X96" s="469"/>
      <c r="Y96" s="469"/>
      <c r="Z96" s="471"/>
      <c r="AA96" s="469"/>
      <c r="AB96" s="469"/>
      <c r="AC96" s="469"/>
      <c r="AD96" s="469"/>
      <c r="AE96" s="469"/>
      <c r="AF96" s="469"/>
      <c r="AG96" s="469"/>
      <c r="AH96" s="469"/>
      <c r="AI96" s="469"/>
      <c r="AJ96" s="469"/>
      <c r="AK96" s="469"/>
      <c r="AL96" s="469"/>
      <c r="AM96" s="469"/>
      <c r="AN96" s="469"/>
      <c r="AO96" s="469"/>
      <c r="AP96" s="469"/>
      <c r="AQ96" s="469"/>
      <c r="AR96" s="469"/>
      <c r="AS96" s="469"/>
      <c r="AT96" s="469"/>
      <c r="AU96" s="469"/>
      <c r="AV96" s="469"/>
      <c r="AW96" s="469"/>
      <c r="AX96" s="469"/>
      <c r="AY96" s="469"/>
      <c r="AZ96" s="469"/>
      <c r="BA96" s="469"/>
      <c r="BB96" s="469"/>
      <c r="BC96" s="469"/>
      <c r="BD96" s="469"/>
      <c r="BE96" s="469"/>
      <c r="BF96" s="469"/>
      <c r="BG96" s="469"/>
      <c r="BH96" s="469"/>
      <c r="BI96" s="469"/>
      <c r="BJ96" s="469"/>
      <c r="BK96" s="469"/>
      <c r="BL96" s="469"/>
      <c r="BM96" s="469"/>
      <c r="BN96" s="469"/>
      <c r="BO96" s="469"/>
      <c r="BP96" s="469"/>
      <c r="BQ96" s="469"/>
      <c r="BR96" s="469"/>
      <c r="BS96" s="469"/>
      <c r="BT96" s="469"/>
      <c r="BU96" s="469"/>
      <c r="BV96" s="469"/>
      <c r="BX96" s="321"/>
    </row>
    <row r="97" spans="2:76" x14ac:dyDescent="0.2">
      <c r="B97" s="329"/>
      <c r="C97" s="310"/>
      <c r="D97" s="310"/>
      <c r="E97" s="470"/>
      <c r="F97" s="469"/>
      <c r="G97" s="469"/>
      <c r="H97" s="469"/>
      <c r="I97" s="469"/>
      <c r="J97" s="469"/>
      <c r="K97" s="469"/>
      <c r="L97" s="469"/>
      <c r="M97" s="469"/>
      <c r="N97" s="469"/>
      <c r="O97" s="469"/>
      <c r="P97" s="469"/>
      <c r="Q97" s="469"/>
      <c r="R97" s="469"/>
      <c r="S97" s="469"/>
      <c r="T97" s="469"/>
      <c r="U97" s="469"/>
      <c r="V97" s="469"/>
      <c r="W97" s="469"/>
      <c r="X97" s="469"/>
      <c r="Y97" s="469"/>
      <c r="Z97" s="471"/>
      <c r="AA97" s="469"/>
      <c r="AB97" s="469"/>
      <c r="AC97" s="469"/>
      <c r="AD97" s="469"/>
      <c r="AE97" s="469"/>
      <c r="AF97" s="469"/>
      <c r="AG97" s="469"/>
      <c r="AH97" s="469"/>
      <c r="AI97" s="469"/>
      <c r="AJ97" s="469"/>
      <c r="AK97" s="469"/>
      <c r="AL97" s="469"/>
      <c r="AM97" s="469"/>
      <c r="AN97" s="469"/>
      <c r="AO97" s="469"/>
      <c r="AP97" s="469"/>
      <c r="AQ97" s="469"/>
      <c r="AR97" s="469"/>
      <c r="AS97" s="469"/>
      <c r="AT97" s="469"/>
      <c r="AU97" s="469"/>
      <c r="AV97" s="469"/>
      <c r="AW97" s="469"/>
      <c r="AX97" s="469"/>
      <c r="AY97" s="469"/>
      <c r="AZ97" s="469"/>
      <c r="BA97" s="469"/>
      <c r="BB97" s="469"/>
      <c r="BC97" s="469"/>
      <c r="BD97" s="469"/>
      <c r="BE97" s="469"/>
      <c r="BF97" s="469"/>
      <c r="BG97" s="469"/>
      <c r="BH97" s="469"/>
      <c r="BI97" s="469"/>
      <c r="BJ97" s="469"/>
      <c r="BK97" s="469"/>
      <c r="BL97" s="469"/>
      <c r="BM97" s="469"/>
      <c r="BN97" s="469"/>
      <c r="BO97" s="469"/>
      <c r="BP97" s="469"/>
      <c r="BQ97" s="469"/>
      <c r="BR97" s="469"/>
      <c r="BS97" s="469"/>
      <c r="BT97" s="469"/>
      <c r="BU97" s="469"/>
      <c r="BV97" s="469"/>
      <c r="BX97" s="321"/>
    </row>
    <row r="98" spans="2:76" x14ac:dyDescent="0.2">
      <c r="B98" s="329"/>
      <c r="C98" s="310"/>
      <c r="D98" s="310"/>
      <c r="E98" s="470"/>
      <c r="F98" s="469"/>
      <c r="G98" s="469"/>
      <c r="H98" s="469"/>
      <c r="I98" s="469"/>
      <c r="J98" s="469"/>
      <c r="K98" s="469"/>
      <c r="L98" s="469"/>
      <c r="M98" s="469"/>
      <c r="N98" s="469"/>
      <c r="O98" s="469"/>
      <c r="P98" s="469"/>
      <c r="Q98" s="469"/>
      <c r="R98" s="469"/>
      <c r="S98" s="469"/>
      <c r="T98" s="469"/>
      <c r="U98" s="469"/>
      <c r="V98" s="469"/>
      <c r="W98" s="469"/>
      <c r="X98" s="469"/>
      <c r="Y98" s="469"/>
      <c r="Z98" s="471"/>
      <c r="AA98" s="469"/>
      <c r="AB98" s="469"/>
      <c r="AC98" s="469"/>
      <c r="AD98" s="469"/>
      <c r="AE98" s="469"/>
      <c r="AF98" s="469"/>
      <c r="AG98" s="469"/>
      <c r="AH98" s="469"/>
      <c r="AI98" s="469"/>
      <c r="AJ98" s="469"/>
      <c r="AK98" s="469"/>
      <c r="AL98" s="469"/>
      <c r="AM98" s="469"/>
      <c r="AN98" s="469"/>
      <c r="AO98" s="469"/>
      <c r="AP98" s="469"/>
      <c r="AQ98" s="469"/>
      <c r="AR98" s="469"/>
      <c r="AS98" s="469"/>
      <c r="AT98" s="469"/>
      <c r="AU98" s="469"/>
      <c r="AV98" s="469"/>
      <c r="AW98" s="469"/>
      <c r="AX98" s="469"/>
      <c r="AY98" s="469"/>
      <c r="AZ98" s="469"/>
      <c r="BA98" s="469"/>
      <c r="BB98" s="469"/>
      <c r="BC98" s="469"/>
      <c r="BD98" s="469"/>
      <c r="BE98" s="469"/>
      <c r="BF98" s="469"/>
      <c r="BG98" s="469"/>
      <c r="BH98" s="469"/>
      <c r="BI98" s="469"/>
      <c r="BJ98" s="469"/>
      <c r="BK98" s="469"/>
      <c r="BL98" s="469"/>
      <c r="BM98" s="469"/>
      <c r="BN98" s="469"/>
      <c r="BO98" s="469"/>
      <c r="BP98" s="469"/>
      <c r="BQ98" s="469"/>
      <c r="BR98" s="469"/>
      <c r="BS98" s="469"/>
      <c r="BT98" s="469"/>
      <c r="BU98" s="469"/>
      <c r="BV98" s="469"/>
      <c r="BX98" s="321"/>
    </row>
    <row r="99" spans="2:76" x14ac:dyDescent="0.2">
      <c r="B99" s="329"/>
      <c r="C99" s="310"/>
      <c r="D99" s="310"/>
      <c r="E99" s="470"/>
      <c r="F99" s="469"/>
      <c r="G99" s="469"/>
      <c r="H99" s="469"/>
      <c r="I99" s="469"/>
      <c r="J99" s="469"/>
      <c r="K99" s="469"/>
      <c r="L99" s="469"/>
      <c r="M99" s="469"/>
      <c r="N99" s="469"/>
      <c r="O99" s="469"/>
      <c r="P99" s="469"/>
      <c r="Q99" s="469"/>
      <c r="R99" s="469"/>
      <c r="S99" s="469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69"/>
      <c r="AQ99" s="469"/>
      <c r="AR99" s="469"/>
      <c r="AS99" s="469"/>
      <c r="AT99" s="469"/>
      <c r="AU99" s="469"/>
      <c r="AV99" s="469"/>
      <c r="AW99" s="469"/>
      <c r="AX99" s="469"/>
      <c r="AY99" s="469"/>
      <c r="AZ99" s="469"/>
      <c r="BA99" s="469"/>
      <c r="BB99" s="469"/>
      <c r="BC99" s="469"/>
      <c r="BD99" s="469"/>
      <c r="BE99" s="469"/>
      <c r="BF99" s="469"/>
      <c r="BG99" s="469"/>
      <c r="BH99" s="469"/>
      <c r="BI99" s="469"/>
      <c r="BJ99" s="469"/>
      <c r="BK99" s="469"/>
      <c r="BL99" s="469"/>
      <c r="BM99" s="469"/>
      <c r="BN99" s="469"/>
      <c r="BO99" s="469"/>
      <c r="BP99" s="469"/>
      <c r="BQ99" s="469"/>
      <c r="BR99" s="469"/>
      <c r="BS99" s="469"/>
      <c r="BT99" s="469"/>
      <c r="BU99" s="469"/>
      <c r="BV99" s="469"/>
      <c r="BX99" s="321"/>
    </row>
    <row r="100" spans="2:76" x14ac:dyDescent="0.2">
      <c r="B100" s="329"/>
      <c r="C100" s="310"/>
      <c r="D100" s="310"/>
      <c r="E100" s="470"/>
      <c r="F100" s="469"/>
      <c r="G100" s="469"/>
      <c r="H100" s="469"/>
      <c r="I100" s="469"/>
      <c r="J100" s="469"/>
      <c r="K100" s="469"/>
      <c r="L100" s="469"/>
      <c r="M100" s="469"/>
      <c r="N100" s="469"/>
      <c r="O100" s="469"/>
      <c r="P100" s="469"/>
      <c r="Q100" s="469"/>
      <c r="R100" s="469"/>
      <c r="S100" s="469"/>
      <c r="T100" s="469"/>
      <c r="U100" s="469"/>
      <c r="V100" s="469"/>
      <c r="W100" s="469"/>
      <c r="X100" s="469"/>
      <c r="Y100" s="469"/>
      <c r="Z100" s="471"/>
      <c r="AA100" s="469"/>
      <c r="AB100" s="469"/>
      <c r="AC100" s="469"/>
      <c r="AD100" s="469"/>
      <c r="AE100" s="469"/>
      <c r="AF100" s="469"/>
      <c r="AG100" s="469"/>
      <c r="AH100" s="469"/>
      <c r="AI100" s="469"/>
      <c r="AJ100" s="469"/>
      <c r="AK100" s="469"/>
      <c r="AL100" s="469"/>
      <c r="AM100" s="469"/>
      <c r="AN100" s="469"/>
      <c r="AO100" s="469"/>
      <c r="AP100" s="469"/>
      <c r="AQ100" s="469"/>
      <c r="AR100" s="469"/>
      <c r="AS100" s="469"/>
      <c r="AT100" s="469"/>
      <c r="AU100" s="469"/>
      <c r="AV100" s="469"/>
      <c r="AW100" s="469"/>
      <c r="AX100" s="469"/>
      <c r="AY100" s="469"/>
      <c r="AZ100" s="469"/>
      <c r="BA100" s="469"/>
      <c r="BB100" s="469"/>
      <c r="BC100" s="469"/>
      <c r="BD100" s="469"/>
      <c r="BE100" s="469"/>
      <c r="BF100" s="469"/>
      <c r="BG100" s="469"/>
      <c r="BH100" s="469"/>
      <c r="BI100" s="469"/>
      <c r="BJ100" s="469"/>
      <c r="BK100" s="469"/>
      <c r="BL100" s="469"/>
      <c r="BM100" s="469"/>
      <c r="BN100" s="469"/>
      <c r="BO100" s="469"/>
      <c r="BP100" s="469"/>
      <c r="BQ100" s="469"/>
      <c r="BR100" s="469"/>
      <c r="BS100" s="469"/>
      <c r="BT100" s="469"/>
      <c r="BU100" s="469"/>
      <c r="BV100" s="469"/>
      <c r="BX100" s="321"/>
    </row>
    <row r="101" spans="2:76" x14ac:dyDescent="0.2">
      <c r="B101" s="329"/>
      <c r="C101" s="310"/>
      <c r="D101" s="310"/>
      <c r="E101" s="470"/>
      <c r="F101" s="469"/>
      <c r="G101" s="469"/>
      <c r="H101" s="469"/>
      <c r="I101" s="469"/>
      <c r="J101" s="469"/>
      <c r="K101" s="469"/>
      <c r="L101" s="469"/>
      <c r="M101" s="469"/>
      <c r="N101" s="469"/>
      <c r="O101" s="469"/>
      <c r="P101" s="469"/>
      <c r="Q101" s="469"/>
      <c r="R101" s="469"/>
      <c r="S101" s="469"/>
      <c r="T101" s="469"/>
      <c r="U101" s="469"/>
      <c r="V101" s="469"/>
      <c r="W101" s="469"/>
      <c r="X101" s="469"/>
      <c r="Y101" s="469"/>
      <c r="Z101" s="469"/>
      <c r="AA101" s="469"/>
      <c r="AB101" s="469"/>
      <c r="AC101" s="469"/>
      <c r="AD101" s="469"/>
      <c r="AE101" s="469"/>
      <c r="AF101" s="469"/>
      <c r="AG101" s="469"/>
      <c r="AH101" s="469"/>
      <c r="AI101" s="469"/>
      <c r="AJ101" s="469"/>
      <c r="AK101" s="469"/>
      <c r="AL101" s="469"/>
      <c r="AM101" s="469"/>
      <c r="AN101" s="469"/>
      <c r="AO101" s="469"/>
      <c r="AP101" s="469"/>
      <c r="AQ101" s="469"/>
      <c r="AR101" s="469"/>
      <c r="AS101" s="469"/>
      <c r="AT101" s="469"/>
      <c r="AU101" s="469"/>
      <c r="AV101" s="469"/>
      <c r="AW101" s="469"/>
      <c r="AX101" s="469"/>
      <c r="AY101" s="469"/>
      <c r="AZ101" s="469"/>
      <c r="BA101" s="469"/>
      <c r="BB101" s="469"/>
      <c r="BC101" s="469"/>
      <c r="BD101" s="469"/>
      <c r="BE101" s="469"/>
      <c r="BF101" s="469"/>
      <c r="BG101" s="469"/>
      <c r="BH101" s="469"/>
      <c r="BI101" s="469"/>
      <c r="BJ101" s="469"/>
      <c r="BK101" s="469"/>
      <c r="BL101" s="469"/>
      <c r="BM101" s="469"/>
      <c r="BN101" s="469"/>
      <c r="BO101" s="469"/>
      <c r="BP101" s="469"/>
      <c r="BQ101" s="469"/>
      <c r="BR101" s="469"/>
      <c r="BS101" s="469"/>
      <c r="BT101" s="469"/>
      <c r="BU101" s="469"/>
      <c r="BV101" s="469"/>
      <c r="BX101" s="321"/>
    </row>
    <row r="102" spans="2:76" x14ac:dyDescent="0.2">
      <c r="B102" s="329"/>
      <c r="C102" s="310"/>
      <c r="D102" s="310"/>
      <c r="E102" s="470"/>
      <c r="F102" s="469"/>
      <c r="G102" s="469"/>
      <c r="H102" s="469"/>
      <c r="I102" s="469"/>
      <c r="J102" s="469"/>
      <c r="K102" s="469"/>
      <c r="L102" s="469"/>
      <c r="M102" s="469"/>
      <c r="N102" s="469"/>
      <c r="O102" s="469"/>
      <c r="P102" s="469"/>
      <c r="Q102" s="469"/>
      <c r="R102" s="469"/>
      <c r="S102" s="469"/>
      <c r="T102" s="469"/>
      <c r="U102" s="469"/>
      <c r="V102" s="469"/>
      <c r="W102" s="469"/>
      <c r="X102" s="469"/>
      <c r="Y102" s="469"/>
      <c r="Z102" s="469"/>
      <c r="AA102" s="469"/>
      <c r="AB102" s="469"/>
      <c r="AC102" s="469"/>
      <c r="AD102" s="469"/>
      <c r="AE102" s="469"/>
      <c r="AF102" s="469"/>
      <c r="AG102" s="469"/>
      <c r="AH102" s="469"/>
      <c r="AI102" s="469"/>
      <c r="AJ102" s="469"/>
      <c r="AK102" s="469"/>
      <c r="AL102" s="469"/>
      <c r="AM102" s="469"/>
      <c r="AN102" s="469"/>
      <c r="AO102" s="469"/>
      <c r="AP102" s="469"/>
      <c r="AQ102" s="469"/>
      <c r="AR102" s="469"/>
      <c r="AS102" s="469"/>
      <c r="AT102" s="469"/>
      <c r="AU102" s="469"/>
      <c r="AV102" s="469"/>
      <c r="AW102" s="469"/>
      <c r="AX102" s="469"/>
      <c r="AY102" s="469"/>
      <c r="AZ102" s="469"/>
      <c r="BA102" s="469"/>
      <c r="BB102" s="469"/>
      <c r="BC102" s="469"/>
      <c r="BD102" s="469"/>
      <c r="BE102" s="469"/>
      <c r="BF102" s="469"/>
      <c r="BG102" s="469"/>
      <c r="BH102" s="469"/>
      <c r="BI102" s="469"/>
      <c r="BJ102" s="469"/>
      <c r="BK102" s="469"/>
      <c r="BL102" s="469"/>
      <c r="BM102" s="469"/>
      <c r="BN102" s="469"/>
      <c r="BO102" s="469"/>
      <c r="BP102" s="469"/>
      <c r="BQ102" s="469"/>
      <c r="BR102" s="469"/>
      <c r="BS102" s="469"/>
      <c r="BT102" s="469"/>
      <c r="BU102" s="469"/>
      <c r="BV102" s="469"/>
      <c r="BX102" s="321"/>
    </row>
    <row r="103" spans="2:76" x14ac:dyDescent="0.2">
      <c r="B103" s="329"/>
      <c r="C103" s="310"/>
      <c r="D103" s="310"/>
      <c r="E103" s="470"/>
      <c r="F103" s="469"/>
      <c r="G103" s="469"/>
      <c r="H103" s="469"/>
      <c r="I103" s="469"/>
      <c r="J103" s="469"/>
      <c r="K103" s="469"/>
      <c r="L103" s="469"/>
      <c r="M103" s="469"/>
      <c r="N103" s="469"/>
      <c r="O103" s="469"/>
      <c r="P103" s="469"/>
      <c r="Q103" s="469"/>
      <c r="R103" s="469"/>
      <c r="S103" s="469"/>
      <c r="T103" s="469"/>
      <c r="U103" s="469"/>
      <c r="V103" s="469"/>
      <c r="W103" s="469"/>
      <c r="X103" s="469"/>
      <c r="Y103" s="469"/>
      <c r="Z103" s="469"/>
      <c r="AA103" s="469"/>
      <c r="AB103" s="469"/>
      <c r="AC103" s="469"/>
      <c r="AD103" s="469"/>
      <c r="AE103" s="469"/>
      <c r="AF103" s="469"/>
      <c r="AG103" s="469"/>
      <c r="AH103" s="469"/>
      <c r="AI103" s="469"/>
      <c r="AJ103" s="469"/>
      <c r="AK103" s="469"/>
      <c r="AL103" s="469"/>
      <c r="AM103" s="469"/>
      <c r="AN103" s="469"/>
      <c r="AO103" s="469"/>
      <c r="AP103" s="469"/>
      <c r="AQ103" s="469"/>
      <c r="AR103" s="469"/>
      <c r="AS103" s="469"/>
      <c r="AT103" s="469"/>
      <c r="AU103" s="469"/>
      <c r="AV103" s="469"/>
      <c r="AW103" s="469"/>
      <c r="AX103" s="469"/>
      <c r="AY103" s="469"/>
      <c r="AZ103" s="469"/>
      <c r="BA103" s="469"/>
      <c r="BB103" s="469"/>
      <c r="BC103" s="469"/>
      <c r="BD103" s="469"/>
      <c r="BE103" s="469"/>
      <c r="BF103" s="469"/>
      <c r="BG103" s="469"/>
      <c r="BH103" s="469"/>
      <c r="BI103" s="469"/>
      <c r="BJ103" s="469"/>
      <c r="BK103" s="469"/>
      <c r="BL103" s="469"/>
      <c r="BM103" s="469"/>
      <c r="BN103" s="469"/>
      <c r="BO103" s="469"/>
      <c r="BP103" s="469"/>
      <c r="BQ103" s="469"/>
      <c r="BR103" s="469"/>
      <c r="BS103" s="469"/>
      <c r="BT103" s="469"/>
      <c r="BU103" s="469"/>
      <c r="BV103" s="469"/>
      <c r="BX103" s="321"/>
    </row>
    <row r="104" spans="2:76" x14ac:dyDescent="0.2">
      <c r="B104" s="329"/>
      <c r="C104" s="310"/>
      <c r="D104" s="310"/>
      <c r="E104" s="470"/>
      <c r="F104" s="469"/>
      <c r="G104" s="469"/>
      <c r="H104" s="469"/>
      <c r="I104" s="469"/>
      <c r="J104" s="469"/>
      <c r="K104" s="469"/>
      <c r="L104" s="469"/>
      <c r="M104" s="469"/>
      <c r="N104" s="469"/>
      <c r="O104" s="469"/>
      <c r="P104" s="469"/>
      <c r="Q104" s="469"/>
      <c r="R104" s="469"/>
      <c r="S104" s="469"/>
      <c r="T104" s="469"/>
      <c r="U104" s="469"/>
      <c r="V104" s="469"/>
      <c r="W104" s="469"/>
      <c r="X104" s="469"/>
      <c r="Y104" s="469"/>
      <c r="Z104" s="469"/>
      <c r="AA104" s="469"/>
      <c r="AB104" s="469"/>
      <c r="AC104" s="469"/>
      <c r="AD104" s="469"/>
      <c r="AE104" s="469"/>
      <c r="AF104" s="469"/>
      <c r="AG104" s="469"/>
      <c r="AH104" s="469"/>
      <c r="AI104" s="469"/>
      <c r="AJ104" s="469"/>
      <c r="AK104" s="469"/>
      <c r="AL104" s="469"/>
      <c r="AM104" s="469"/>
      <c r="AN104" s="469"/>
      <c r="AO104" s="469"/>
      <c r="AP104" s="469"/>
      <c r="AQ104" s="469"/>
      <c r="AR104" s="469"/>
      <c r="AS104" s="469"/>
      <c r="AT104" s="469"/>
      <c r="AU104" s="469"/>
      <c r="AV104" s="469"/>
      <c r="AW104" s="469"/>
      <c r="AX104" s="469"/>
      <c r="AY104" s="469"/>
      <c r="AZ104" s="469"/>
      <c r="BA104" s="469"/>
      <c r="BB104" s="469"/>
      <c r="BC104" s="469"/>
      <c r="BD104" s="469"/>
      <c r="BE104" s="469"/>
      <c r="BF104" s="469"/>
      <c r="BG104" s="469"/>
      <c r="BH104" s="469"/>
      <c r="BI104" s="469"/>
      <c r="BJ104" s="469"/>
      <c r="BK104" s="469"/>
      <c r="BL104" s="469"/>
      <c r="BM104" s="469"/>
      <c r="BN104" s="469"/>
      <c r="BO104" s="469"/>
      <c r="BP104" s="469"/>
      <c r="BQ104" s="469"/>
      <c r="BR104" s="469"/>
      <c r="BS104" s="469"/>
      <c r="BT104" s="469"/>
      <c r="BU104" s="469"/>
      <c r="BV104" s="469"/>
      <c r="BX104" s="321"/>
    </row>
    <row r="105" spans="2:76" x14ac:dyDescent="0.2">
      <c r="B105" s="329"/>
      <c r="C105" s="310"/>
      <c r="D105" s="310"/>
      <c r="E105" s="470"/>
      <c r="F105" s="469"/>
      <c r="G105" s="469"/>
      <c r="H105" s="469"/>
      <c r="I105" s="469"/>
      <c r="J105" s="469"/>
      <c r="K105" s="469"/>
      <c r="L105" s="469"/>
      <c r="M105" s="469"/>
      <c r="N105" s="469"/>
      <c r="O105" s="469"/>
      <c r="P105" s="469"/>
      <c r="Q105" s="469"/>
      <c r="R105" s="469"/>
      <c r="S105" s="469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69"/>
      <c r="AQ105" s="469"/>
      <c r="AR105" s="469"/>
      <c r="AS105" s="469"/>
      <c r="AT105" s="469"/>
      <c r="AU105" s="469"/>
      <c r="AV105" s="469"/>
      <c r="AW105" s="469"/>
      <c r="AX105" s="469"/>
      <c r="AY105" s="469"/>
      <c r="AZ105" s="469"/>
      <c r="BA105" s="469"/>
      <c r="BB105" s="469"/>
      <c r="BC105" s="469"/>
      <c r="BD105" s="469"/>
      <c r="BE105" s="469"/>
      <c r="BF105" s="469"/>
      <c r="BG105" s="469"/>
      <c r="BH105" s="469"/>
      <c r="BI105" s="469"/>
      <c r="BJ105" s="469"/>
      <c r="BK105" s="469"/>
      <c r="BL105" s="469"/>
      <c r="BM105" s="469"/>
      <c r="BN105" s="469"/>
      <c r="BO105" s="469"/>
      <c r="BP105" s="469"/>
      <c r="BQ105" s="469"/>
      <c r="BR105" s="469"/>
      <c r="BS105" s="469"/>
      <c r="BT105" s="469"/>
      <c r="BU105" s="469"/>
      <c r="BV105" s="469"/>
      <c r="BX105" s="321"/>
    </row>
    <row r="106" spans="2:76" x14ac:dyDescent="0.2">
      <c r="B106" s="329"/>
      <c r="C106" s="310"/>
      <c r="D106" s="310"/>
      <c r="E106" s="470"/>
      <c r="F106" s="469"/>
      <c r="G106" s="469"/>
      <c r="H106" s="469"/>
      <c r="I106" s="469"/>
      <c r="J106" s="469"/>
      <c r="K106" s="469"/>
      <c r="L106" s="469"/>
      <c r="M106" s="469"/>
      <c r="N106" s="469"/>
      <c r="O106" s="469"/>
      <c r="P106" s="469"/>
      <c r="Q106" s="469"/>
      <c r="R106" s="469"/>
      <c r="S106" s="469"/>
      <c r="T106" s="469"/>
      <c r="U106" s="469"/>
      <c r="V106" s="469"/>
      <c r="W106" s="469"/>
      <c r="X106" s="469"/>
      <c r="Y106" s="469"/>
      <c r="Z106" s="469"/>
      <c r="AA106" s="469"/>
      <c r="AB106" s="469"/>
      <c r="AC106" s="469"/>
      <c r="AD106" s="469"/>
      <c r="AE106" s="469"/>
      <c r="AF106" s="469"/>
      <c r="AG106" s="469"/>
      <c r="AH106" s="469"/>
      <c r="AI106" s="469"/>
      <c r="AJ106" s="469"/>
      <c r="AK106" s="469"/>
      <c r="AL106" s="469"/>
      <c r="AM106" s="469"/>
      <c r="AN106" s="469"/>
      <c r="AO106" s="469"/>
      <c r="AP106" s="469"/>
      <c r="AQ106" s="469"/>
      <c r="AR106" s="469"/>
      <c r="AS106" s="469"/>
      <c r="AT106" s="469"/>
      <c r="AU106" s="469"/>
      <c r="AV106" s="469"/>
      <c r="AW106" s="469"/>
      <c r="AX106" s="469"/>
      <c r="AY106" s="469"/>
      <c r="AZ106" s="469"/>
      <c r="BA106" s="469"/>
      <c r="BB106" s="469"/>
      <c r="BC106" s="469"/>
      <c r="BD106" s="469"/>
      <c r="BE106" s="469"/>
      <c r="BF106" s="469"/>
      <c r="BG106" s="469"/>
      <c r="BH106" s="469"/>
      <c r="BI106" s="469"/>
      <c r="BJ106" s="469"/>
      <c r="BK106" s="469"/>
      <c r="BL106" s="469"/>
      <c r="BM106" s="469"/>
      <c r="BN106" s="469"/>
      <c r="BO106" s="469"/>
      <c r="BP106" s="469"/>
      <c r="BQ106" s="469"/>
      <c r="BR106" s="469"/>
      <c r="BS106" s="469"/>
      <c r="BT106" s="469"/>
      <c r="BU106" s="469"/>
      <c r="BV106" s="469"/>
      <c r="BX106" s="321"/>
    </row>
    <row r="107" spans="2:76" x14ac:dyDescent="0.2">
      <c r="B107" s="329"/>
      <c r="C107" s="310"/>
      <c r="D107" s="310"/>
      <c r="E107" s="470"/>
      <c r="F107" s="469"/>
      <c r="G107" s="469"/>
      <c r="H107" s="469"/>
      <c r="I107" s="469"/>
      <c r="J107" s="469"/>
      <c r="K107" s="469"/>
      <c r="L107" s="469"/>
      <c r="M107" s="469"/>
      <c r="N107" s="469"/>
      <c r="O107" s="469"/>
      <c r="P107" s="469"/>
      <c r="Q107" s="469"/>
      <c r="R107" s="469"/>
      <c r="S107" s="469"/>
      <c r="T107" s="469"/>
      <c r="U107" s="469"/>
      <c r="V107" s="469"/>
      <c r="W107" s="469"/>
      <c r="X107" s="469"/>
      <c r="Y107" s="469"/>
      <c r="Z107" s="469"/>
      <c r="AA107" s="469"/>
      <c r="AB107" s="469"/>
      <c r="AC107" s="469"/>
      <c r="AD107" s="469"/>
      <c r="AE107" s="469"/>
      <c r="AF107" s="469"/>
      <c r="AG107" s="469"/>
      <c r="AH107" s="469"/>
      <c r="AI107" s="469"/>
      <c r="AJ107" s="469"/>
      <c r="AK107" s="469"/>
      <c r="AL107" s="469"/>
      <c r="AM107" s="469"/>
      <c r="AN107" s="469"/>
      <c r="AO107" s="469"/>
      <c r="AP107" s="469"/>
      <c r="AQ107" s="469"/>
      <c r="AR107" s="469"/>
      <c r="AS107" s="469"/>
      <c r="AT107" s="469"/>
      <c r="AU107" s="469"/>
      <c r="AV107" s="469"/>
      <c r="AW107" s="469"/>
      <c r="AX107" s="469"/>
      <c r="AY107" s="469"/>
      <c r="AZ107" s="469"/>
      <c r="BA107" s="469"/>
      <c r="BB107" s="469"/>
      <c r="BC107" s="469"/>
      <c r="BD107" s="469"/>
      <c r="BE107" s="469"/>
      <c r="BF107" s="469"/>
      <c r="BG107" s="469"/>
      <c r="BH107" s="469"/>
      <c r="BI107" s="469"/>
      <c r="BJ107" s="469"/>
      <c r="BK107" s="469"/>
      <c r="BL107" s="469"/>
      <c r="BM107" s="469"/>
      <c r="BN107" s="469"/>
      <c r="BO107" s="469"/>
      <c r="BP107" s="469"/>
      <c r="BQ107" s="469"/>
      <c r="BR107" s="469"/>
      <c r="BS107" s="469"/>
      <c r="BT107" s="469"/>
      <c r="BU107" s="469"/>
      <c r="BV107" s="469"/>
      <c r="BX107" s="321"/>
    </row>
    <row r="108" spans="2:76" x14ac:dyDescent="0.2">
      <c r="B108" s="329"/>
      <c r="C108" s="310"/>
      <c r="D108" s="310"/>
      <c r="E108" s="470"/>
      <c r="F108" s="469"/>
      <c r="G108" s="469"/>
      <c r="H108" s="469"/>
      <c r="I108" s="469"/>
      <c r="J108" s="469"/>
      <c r="K108" s="469"/>
      <c r="L108" s="469"/>
      <c r="M108" s="469"/>
      <c r="N108" s="469"/>
      <c r="O108" s="469"/>
      <c r="P108" s="469"/>
      <c r="Q108" s="469"/>
      <c r="R108" s="469"/>
      <c r="S108" s="469"/>
      <c r="T108" s="469"/>
      <c r="U108" s="469"/>
      <c r="V108" s="469"/>
      <c r="W108" s="469"/>
      <c r="X108" s="469"/>
      <c r="Y108" s="469"/>
      <c r="Z108" s="469"/>
      <c r="AA108" s="469"/>
      <c r="AB108" s="469"/>
      <c r="AC108" s="469"/>
      <c r="AD108" s="469"/>
      <c r="AE108" s="469"/>
      <c r="AF108" s="469"/>
      <c r="AG108" s="469"/>
      <c r="AH108" s="469"/>
      <c r="AI108" s="469"/>
      <c r="AJ108" s="469"/>
      <c r="AK108" s="469"/>
      <c r="AL108" s="469"/>
      <c r="AM108" s="469"/>
      <c r="AN108" s="469"/>
      <c r="AO108" s="469"/>
      <c r="AP108" s="469"/>
      <c r="AQ108" s="469"/>
      <c r="AR108" s="469"/>
      <c r="AS108" s="469"/>
      <c r="AT108" s="469"/>
      <c r="AU108" s="469"/>
      <c r="AV108" s="469"/>
      <c r="AW108" s="469"/>
      <c r="AX108" s="469"/>
      <c r="AY108" s="469"/>
      <c r="AZ108" s="469"/>
      <c r="BA108" s="469"/>
      <c r="BB108" s="469"/>
      <c r="BC108" s="469"/>
      <c r="BD108" s="469"/>
      <c r="BE108" s="469"/>
      <c r="BF108" s="469"/>
      <c r="BG108" s="469"/>
      <c r="BH108" s="469"/>
      <c r="BI108" s="469"/>
      <c r="BJ108" s="469"/>
      <c r="BK108" s="469"/>
      <c r="BL108" s="469"/>
      <c r="BM108" s="469"/>
      <c r="BN108" s="469"/>
      <c r="BO108" s="469"/>
      <c r="BP108" s="469"/>
      <c r="BQ108" s="469"/>
      <c r="BR108" s="469"/>
      <c r="BS108" s="469"/>
      <c r="BT108" s="469"/>
      <c r="BU108" s="469"/>
      <c r="BV108" s="469"/>
      <c r="BX108" s="321"/>
    </row>
    <row r="109" spans="2:76" x14ac:dyDescent="0.2">
      <c r="B109" s="329"/>
      <c r="C109" s="310"/>
      <c r="D109" s="310"/>
      <c r="E109" s="470"/>
      <c r="F109" s="469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  <c r="T109" s="469"/>
      <c r="U109" s="469"/>
      <c r="V109" s="469"/>
      <c r="W109" s="469"/>
      <c r="X109" s="469"/>
      <c r="Y109" s="469"/>
      <c r="Z109" s="469"/>
      <c r="AA109" s="469"/>
      <c r="AB109" s="469"/>
      <c r="AC109" s="469"/>
      <c r="AD109" s="469"/>
      <c r="AE109" s="469"/>
      <c r="AF109" s="469"/>
      <c r="AG109" s="469"/>
      <c r="AH109" s="469"/>
      <c r="AI109" s="469"/>
      <c r="AJ109" s="469"/>
      <c r="AK109" s="469"/>
      <c r="AL109" s="469"/>
      <c r="AM109" s="469"/>
      <c r="AN109" s="469"/>
      <c r="AO109" s="469"/>
      <c r="AP109" s="469"/>
      <c r="AQ109" s="469"/>
      <c r="AR109" s="469"/>
      <c r="AS109" s="469"/>
      <c r="AT109" s="469"/>
      <c r="AU109" s="469"/>
      <c r="AV109" s="469"/>
      <c r="AW109" s="469"/>
      <c r="AX109" s="469"/>
      <c r="AY109" s="469"/>
      <c r="AZ109" s="469"/>
      <c r="BA109" s="469"/>
      <c r="BB109" s="469"/>
      <c r="BC109" s="469"/>
      <c r="BD109" s="469"/>
      <c r="BE109" s="469"/>
      <c r="BF109" s="469"/>
      <c r="BG109" s="469"/>
      <c r="BH109" s="469"/>
      <c r="BI109" s="469"/>
      <c r="BJ109" s="469"/>
      <c r="BK109" s="469"/>
      <c r="BL109" s="469"/>
      <c r="BM109" s="469"/>
      <c r="BN109" s="469"/>
      <c r="BO109" s="469"/>
      <c r="BP109" s="469"/>
      <c r="BQ109" s="469"/>
      <c r="BR109" s="469"/>
      <c r="BS109" s="469"/>
      <c r="BT109" s="469"/>
      <c r="BU109" s="469"/>
      <c r="BV109" s="469"/>
      <c r="BX109" s="321"/>
    </row>
    <row r="110" spans="2:76" x14ac:dyDescent="0.2">
      <c r="B110" s="329"/>
      <c r="C110" s="310"/>
      <c r="D110" s="310"/>
      <c r="E110" s="470"/>
      <c r="F110" s="469"/>
      <c r="G110" s="469"/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  <c r="T110" s="469"/>
      <c r="U110" s="469"/>
      <c r="V110" s="469"/>
      <c r="W110" s="469"/>
      <c r="X110" s="469"/>
      <c r="Y110" s="469"/>
      <c r="Z110" s="469"/>
      <c r="AA110" s="469"/>
      <c r="AB110" s="469"/>
      <c r="AC110" s="469"/>
      <c r="AD110" s="469"/>
      <c r="AE110" s="469"/>
      <c r="AF110" s="469"/>
      <c r="AG110" s="469"/>
      <c r="AH110" s="469"/>
      <c r="AI110" s="469"/>
      <c r="AJ110" s="469"/>
      <c r="AK110" s="469"/>
      <c r="AL110" s="469"/>
      <c r="AM110" s="469"/>
      <c r="AN110" s="469"/>
      <c r="AO110" s="469"/>
      <c r="AP110" s="469"/>
      <c r="AQ110" s="469"/>
      <c r="AR110" s="469"/>
      <c r="AS110" s="469"/>
      <c r="AT110" s="469"/>
      <c r="AU110" s="469"/>
      <c r="AV110" s="469"/>
      <c r="AW110" s="469"/>
      <c r="AX110" s="469"/>
      <c r="AY110" s="469"/>
      <c r="AZ110" s="469"/>
      <c r="BA110" s="469"/>
      <c r="BB110" s="469"/>
      <c r="BC110" s="469"/>
      <c r="BD110" s="469"/>
      <c r="BE110" s="469"/>
      <c r="BF110" s="469"/>
      <c r="BG110" s="469"/>
      <c r="BH110" s="469"/>
      <c r="BI110" s="469"/>
      <c r="BJ110" s="469"/>
      <c r="BK110" s="469"/>
      <c r="BL110" s="469"/>
      <c r="BM110" s="469"/>
      <c r="BN110" s="469"/>
      <c r="BO110" s="469"/>
      <c r="BP110" s="469"/>
      <c r="BQ110" s="469"/>
      <c r="BR110" s="469"/>
      <c r="BS110" s="469"/>
      <c r="BT110" s="469"/>
      <c r="BU110" s="469"/>
      <c r="BV110" s="469"/>
      <c r="BX110" s="321"/>
    </row>
    <row r="111" spans="2:76" x14ac:dyDescent="0.2">
      <c r="B111" s="329"/>
      <c r="C111" s="310"/>
      <c r="D111" s="310"/>
      <c r="E111" s="470"/>
      <c r="F111" s="469"/>
      <c r="G111" s="469"/>
      <c r="H111" s="469"/>
      <c r="I111" s="469"/>
      <c r="J111" s="469"/>
      <c r="K111" s="469"/>
      <c r="L111" s="469"/>
      <c r="M111" s="469"/>
      <c r="N111" s="469"/>
      <c r="O111" s="469"/>
      <c r="P111" s="469"/>
      <c r="Q111" s="469"/>
      <c r="R111" s="469"/>
      <c r="S111" s="469"/>
      <c r="T111" s="469"/>
      <c r="U111" s="469"/>
      <c r="V111" s="469"/>
      <c r="W111" s="469"/>
      <c r="X111" s="469"/>
      <c r="Y111" s="469"/>
      <c r="Z111" s="469"/>
      <c r="AA111" s="469"/>
      <c r="AB111" s="469"/>
      <c r="AC111" s="469"/>
      <c r="AD111" s="469"/>
      <c r="AE111" s="469"/>
      <c r="AF111" s="469"/>
      <c r="AG111" s="469"/>
      <c r="AH111" s="469"/>
      <c r="AI111" s="469"/>
      <c r="AJ111" s="469"/>
      <c r="AK111" s="469"/>
      <c r="AL111" s="469"/>
      <c r="AM111" s="469"/>
      <c r="AN111" s="469"/>
      <c r="AO111" s="469"/>
      <c r="AP111" s="469"/>
      <c r="AQ111" s="469"/>
      <c r="AR111" s="469"/>
      <c r="AS111" s="469"/>
      <c r="AT111" s="469"/>
      <c r="AU111" s="469"/>
      <c r="AV111" s="469"/>
      <c r="AW111" s="469"/>
      <c r="AX111" s="469"/>
      <c r="AY111" s="469"/>
      <c r="AZ111" s="469"/>
      <c r="BA111" s="469"/>
      <c r="BB111" s="469"/>
      <c r="BC111" s="469"/>
      <c r="BD111" s="469"/>
      <c r="BE111" s="469"/>
      <c r="BF111" s="469"/>
      <c r="BG111" s="469"/>
      <c r="BH111" s="469"/>
      <c r="BI111" s="469"/>
      <c r="BJ111" s="469"/>
      <c r="BK111" s="469"/>
      <c r="BL111" s="469"/>
      <c r="BM111" s="469"/>
      <c r="BN111" s="469"/>
      <c r="BO111" s="469"/>
      <c r="BP111" s="469"/>
      <c r="BQ111" s="469"/>
      <c r="BR111" s="469"/>
      <c r="BS111" s="469"/>
      <c r="BT111" s="469"/>
      <c r="BU111" s="469"/>
      <c r="BV111" s="469"/>
      <c r="BX111" s="321"/>
    </row>
    <row r="112" spans="2:76" x14ac:dyDescent="0.2">
      <c r="B112" s="329"/>
      <c r="C112" s="310"/>
      <c r="D112" s="310"/>
      <c r="E112" s="147"/>
      <c r="F112" s="147"/>
      <c r="G112" s="147"/>
      <c r="H112" s="147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469"/>
      <c r="T112" s="469"/>
      <c r="U112" s="469"/>
      <c r="V112" s="469"/>
      <c r="W112" s="469"/>
      <c r="X112" s="469"/>
      <c r="Y112" s="469"/>
      <c r="Z112" s="469"/>
      <c r="AA112" s="469"/>
      <c r="AB112" s="469"/>
      <c r="AC112" s="469"/>
      <c r="AD112" s="469"/>
      <c r="AE112" s="469"/>
      <c r="AF112" s="469"/>
      <c r="AG112" s="469"/>
      <c r="AH112" s="469"/>
      <c r="AI112" s="469"/>
      <c r="AJ112" s="469"/>
      <c r="AK112" s="469"/>
      <c r="AL112" s="469"/>
      <c r="AM112" s="469"/>
      <c r="AN112" s="469"/>
      <c r="AO112" s="469"/>
      <c r="AP112" s="469"/>
      <c r="AQ112" s="469"/>
      <c r="AR112" s="469"/>
      <c r="AS112" s="469"/>
      <c r="AT112" s="469"/>
      <c r="AU112" s="469"/>
      <c r="AV112" s="469"/>
      <c r="AW112" s="469"/>
      <c r="AX112" s="147"/>
      <c r="AY112" s="147"/>
      <c r="AZ112" s="147"/>
      <c r="BA112" s="147"/>
      <c r="BB112" s="469"/>
      <c r="BC112" s="147"/>
      <c r="BD112" s="147"/>
      <c r="BE112" s="147"/>
      <c r="BF112" s="147"/>
      <c r="BG112" s="469"/>
      <c r="BH112" s="469"/>
      <c r="BI112" s="469"/>
      <c r="BJ112" s="469"/>
      <c r="BK112" s="469"/>
      <c r="BL112" s="469"/>
      <c r="BM112" s="469"/>
      <c r="BN112" s="469"/>
      <c r="BO112" s="469"/>
      <c r="BP112" s="469"/>
      <c r="BQ112" s="469"/>
      <c r="BR112" s="469"/>
      <c r="BS112" s="469"/>
      <c r="BT112" s="469"/>
      <c r="BU112" s="469"/>
      <c r="BV112" s="469"/>
      <c r="BX112" s="321"/>
    </row>
    <row r="113" spans="5:76" x14ac:dyDescent="0.2"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BB113" s="147"/>
      <c r="BG113" s="147"/>
      <c r="BH113" s="147"/>
      <c r="BI113" s="147"/>
      <c r="BJ113" s="147"/>
      <c r="BK113" s="147"/>
      <c r="BL113" s="147"/>
      <c r="BM113" s="469"/>
      <c r="BN113" s="469"/>
      <c r="BO113" s="469"/>
      <c r="BP113" s="469"/>
      <c r="BQ113" s="147"/>
      <c r="BR113" s="147"/>
      <c r="BS113" s="147"/>
      <c r="BT113" s="147"/>
      <c r="BU113" s="147"/>
      <c r="BV113" s="147"/>
      <c r="BX113" s="321"/>
    </row>
    <row r="114" spans="5:76" x14ac:dyDescent="0.2">
      <c r="BM114" s="147"/>
      <c r="BN114" s="147"/>
      <c r="BO114" s="147"/>
      <c r="BP114" s="147"/>
      <c r="BX114" s="321"/>
    </row>
    <row r="115" spans="5:76" x14ac:dyDescent="0.2">
      <c r="BX115" s="321"/>
    </row>
    <row r="116" spans="5:76" x14ac:dyDescent="0.2">
      <c r="BX116" s="321"/>
    </row>
    <row r="117" spans="5:76" x14ac:dyDescent="0.2">
      <c r="BX117" s="321"/>
    </row>
    <row r="118" spans="5:76" x14ac:dyDescent="0.2">
      <c r="BX118" s="321"/>
    </row>
    <row r="119" spans="5:76" x14ac:dyDescent="0.2">
      <c r="BX119" s="321"/>
    </row>
    <row r="120" spans="5:76" x14ac:dyDescent="0.2">
      <c r="BX120" s="321"/>
    </row>
    <row r="121" spans="5:76" x14ac:dyDescent="0.2">
      <c r="BX121" s="321"/>
    </row>
    <row r="122" spans="5:76" x14ac:dyDescent="0.2">
      <c r="BX122" s="321"/>
    </row>
    <row r="123" spans="5:76" x14ac:dyDescent="0.2">
      <c r="BX123" s="321"/>
    </row>
    <row r="124" spans="5:76" x14ac:dyDescent="0.2">
      <c r="BX124" s="321"/>
    </row>
    <row r="125" spans="5:76" x14ac:dyDescent="0.2">
      <c r="BX125" s="321"/>
    </row>
    <row r="126" spans="5:76" x14ac:dyDescent="0.2">
      <c r="E126" s="412"/>
      <c r="F126" s="412"/>
      <c r="G126" s="412"/>
      <c r="H126" s="412"/>
      <c r="AX126" s="412"/>
      <c r="AY126" s="412"/>
      <c r="AZ126" s="412"/>
      <c r="BA126" s="412"/>
      <c r="BC126" s="412"/>
      <c r="BD126" s="412"/>
      <c r="BE126" s="412"/>
      <c r="BF126" s="412"/>
      <c r="BX126" s="321"/>
    </row>
    <row r="127" spans="5:76" x14ac:dyDescent="0.2">
      <c r="E127" s="412"/>
      <c r="F127" s="412"/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412"/>
      <c r="R127" s="412"/>
      <c r="S127" s="412"/>
      <c r="T127" s="412"/>
      <c r="U127" s="412"/>
      <c r="V127" s="412"/>
      <c r="W127" s="412"/>
      <c r="X127" s="412"/>
      <c r="Y127" s="412"/>
      <c r="Z127" s="412"/>
      <c r="AA127" s="412"/>
      <c r="AB127" s="412"/>
      <c r="AC127" s="412"/>
      <c r="AD127" s="412"/>
      <c r="AE127" s="412"/>
      <c r="AF127" s="412"/>
      <c r="AG127" s="412"/>
      <c r="AH127" s="412"/>
      <c r="AI127" s="412"/>
      <c r="AJ127" s="412"/>
      <c r="AK127" s="412"/>
      <c r="AL127" s="412"/>
      <c r="AM127" s="412"/>
      <c r="AN127" s="412"/>
      <c r="AO127" s="412"/>
      <c r="AP127" s="412"/>
      <c r="AQ127" s="412"/>
      <c r="AR127" s="412"/>
      <c r="AS127" s="412"/>
      <c r="AT127" s="412"/>
      <c r="AU127" s="412"/>
      <c r="AV127" s="412"/>
      <c r="AW127" s="412"/>
      <c r="AX127" s="412"/>
      <c r="AY127" s="412"/>
      <c r="AZ127" s="412"/>
      <c r="BA127" s="412"/>
      <c r="BB127" s="412"/>
      <c r="BC127" s="412"/>
      <c r="BD127" s="412"/>
      <c r="BE127" s="412"/>
      <c r="BF127" s="412"/>
      <c r="BG127" s="412"/>
      <c r="BH127" s="412"/>
      <c r="BI127" s="412"/>
      <c r="BJ127" s="412"/>
      <c r="BK127" s="412"/>
      <c r="BL127" s="412"/>
      <c r="BQ127" s="412"/>
      <c r="BR127" s="412"/>
      <c r="BS127" s="412"/>
      <c r="BT127" s="412"/>
      <c r="BU127" s="412"/>
      <c r="BV127" s="412"/>
      <c r="BX127" s="321"/>
    </row>
    <row r="128" spans="5:76" x14ac:dyDescent="0.2">
      <c r="E128" s="470"/>
      <c r="F128" s="469"/>
      <c r="G128" s="469"/>
      <c r="H128" s="469"/>
      <c r="I128" s="412"/>
      <c r="J128" s="412"/>
      <c r="K128" s="412"/>
      <c r="L128" s="412"/>
      <c r="M128" s="412"/>
      <c r="N128" s="412"/>
      <c r="O128" s="412"/>
      <c r="P128" s="412"/>
      <c r="Q128" s="412"/>
      <c r="R128" s="412"/>
      <c r="S128" s="412"/>
      <c r="T128" s="412"/>
      <c r="U128" s="412"/>
      <c r="V128" s="412"/>
      <c r="W128" s="412"/>
      <c r="X128" s="412"/>
      <c r="Y128" s="412"/>
      <c r="Z128" s="412"/>
      <c r="AA128" s="412"/>
      <c r="AB128" s="412"/>
      <c r="AC128" s="412"/>
      <c r="AD128" s="412"/>
      <c r="AE128" s="412"/>
      <c r="AF128" s="412"/>
      <c r="AG128" s="412"/>
      <c r="AH128" s="412"/>
      <c r="AI128" s="412"/>
      <c r="AJ128" s="412"/>
      <c r="AK128" s="412"/>
      <c r="AL128" s="412"/>
      <c r="AM128" s="412"/>
      <c r="AN128" s="412"/>
      <c r="AO128" s="412"/>
      <c r="AP128" s="412"/>
      <c r="AQ128" s="412"/>
      <c r="AR128" s="412"/>
      <c r="AS128" s="412"/>
      <c r="AT128" s="412"/>
      <c r="AU128" s="412"/>
      <c r="AV128" s="412"/>
      <c r="AW128" s="412"/>
      <c r="AX128" s="469"/>
      <c r="AY128" s="469"/>
      <c r="AZ128" s="469"/>
      <c r="BA128" s="469"/>
      <c r="BB128" s="412"/>
      <c r="BC128" s="469"/>
      <c r="BD128" s="469"/>
      <c r="BE128" s="469"/>
      <c r="BF128" s="469"/>
      <c r="BG128" s="412"/>
      <c r="BH128" s="412"/>
      <c r="BI128" s="412"/>
      <c r="BJ128" s="412"/>
      <c r="BK128" s="412"/>
      <c r="BL128" s="412"/>
      <c r="BM128" s="412"/>
      <c r="BN128" s="412"/>
      <c r="BO128" s="412"/>
      <c r="BP128" s="412"/>
      <c r="BQ128" s="412"/>
      <c r="BR128" s="412"/>
      <c r="BS128" s="412"/>
      <c r="BT128" s="412"/>
      <c r="BU128" s="412"/>
      <c r="BV128" s="412"/>
      <c r="BX128" s="321"/>
    </row>
    <row r="129" spans="2:76" x14ac:dyDescent="0.2">
      <c r="B129" s="329"/>
      <c r="C129" s="310"/>
      <c r="D129" s="310"/>
      <c r="E129" s="470"/>
      <c r="F129" s="469"/>
      <c r="G129" s="469"/>
      <c r="H129" s="469"/>
      <c r="I129" s="469"/>
      <c r="J129" s="469"/>
      <c r="K129" s="469"/>
      <c r="L129" s="469"/>
      <c r="M129" s="469"/>
      <c r="N129" s="469"/>
      <c r="O129" s="469"/>
      <c r="P129" s="469"/>
      <c r="Q129" s="469"/>
      <c r="R129" s="469"/>
      <c r="S129" s="469"/>
      <c r="T129" s="469"/>
      <c r="U129" s="469"/>
      <c r="V129" s="469"/>
      <c r="W129" s="469"/>
      <c r="X129" s="469"/>
      <c r="Y129" s="469"/>
      <c r="Z129" s="469"/>
      <c r="AA129" s="469"/>
      <c r="AB129" s="469"/>
      <c r="AC129" s="469"/>
      <c r="AD129" s="469"/>
      <c r="AE129" s="469"/>
      <c r="AF129" s="469"/>
      <c r="AG129" s="469"/>
      <c r="AH129" s="469"/>
      <c r="AI129" s="469"/>
      <c r="AJ129" s="469"/>
      <c r="AK129" s="469"/>
      <c r="AL129" s="469"/>
      <c r="AM129" s="469"/>
      <c r="AN129" s="469"/>
      <c r="AO129" s="469"/>
      <c r="AP129" s="469"/>
      <c r="AQ129" s="469"/>
      <c r="AR129" s="469"/>
      <c r="AS129" s="469"/>
      <c r="AT129" s="469"/>
      <c r="AU129" s="469"/>
      <c r="AV129" s="469"/>
      <c r="AW129" s="469"/>
      <c r="AX129" s="469"/>
      <c r="AY129" s="469"/>
      <c r="AZ129" s="469"/>
      <c r="BA129" s="469"/>
      <c r="BB129" s="469"/>
      <c r="BC129" s="469"/>
      <c r="BD129" s="469"/>
      <c r="BE129" s="469"/>
      <c r="BF129" s="469"/>
      <c r="BG129" s="469"/>
      <c r="BH129" s="469"/>
      <c r="BI129" s="469"/>
      <c r="BJ129" s="469"/>
      <c r="BK129" s="469"/>
      <c r="BL129" s="469"/>
      <c r="BM129" s="412"/>
      <c r="BN129" s="412"/>
      <c r="BO129" s="412"/>
      <c r="BP129" s="412"/>
      <c r="BQ129" s="469"/>
      <c r="BR129" s="469"/>
      <c r="BS129" s="469"/>
      <c r="BT129" s="469"/>
      <c r="BU129" s="469"/>
      <c r="BV129" s="469"/>
      <c r="BX129" s="321"/>
    </row>
    <row r="130" spans="2:76" x14ac:dyDescent="0.2">
      <c r="B130" s="329"/>
      <c r="C130" s="329"/>
      <c r="D130" s="329"/>
      <c r="E130" s="470"/>
      <c r="F130" s="469"/>
      <c r="G130" s="469"/>
      <c r="H130" s="469"/>
      <c r="I130" s="469"/>
      <c r="J130" s="469"/>
      <c r="K130" s="469"/>
      <c r="L130" s="469"/>
      <c r="M130" s="469"/>
      <c r="N130" s="469"/>
      <c r="O130" s="469"/>
      <c r="P130" s="469"/>
      <c r="Q130" s="469"/>
      <c r="R130" s="469"/>
      <c r="S130" s="469"/>
      <c r="T130" s="469"/>
      <c r="U130" s="469"/>
      <c r="V130" s="469"/>
      <c r="W130" s="469"/>
      <c r="X130" s="469"/>
      <c r="Y130" s="469"/>
      <c r="Z130" s="469"/>
      <c r="AA130" s="469"/>
      <c r="AB130" s="469"/>
      <c r="AC130" s="469"/>
      <c r="AD130" s="469"/>
      <c r="AE130" s="469"/>
      <c r="AF130" s="469"/>
      <c r="AG130" s="469"/>
      <c r="AH130" s="469"/>
      <c r="AI130" s="469"/>
      <c r="AJ130" s="469"/>
      <c r="AK130" s="469"/>
      <c r="AL130" s="469"/>
      <c r="AM130" s="469"/>
      <c r="AN130" s="469"/>
      <c r="AO130" s="469"/>
      <c r="AP130" s="469"/>
      <c r="AQ130" s="469"/>
      <c r="AR130" s="469"/>
      <c r="AS130" s="469"/>
      <c r="AT130" s="469"/>
      <c r="AU130" s="469"/>
      <c r="AV130" s="469"/>
      <c r="AW130" s="469"/>
      <c r="AX130" s="469"/>
      <c r="AY130" s="469"/>
      <c r="AZ130" s="469"/>
      <c r="BA130" s="469"/>
      <c r="BB130" s="469"/>
      <c r="BC130" s="469"/>
      <c r="BD130" s="469"/>
      <c r="BE130" s="469"/>
      <c r="BF130" s="469"/>
      <c r="BG130" s="469"/>
      <c r="BH130" s="469"/>
      <c r="BI130" s="469"/>
      <c r="BJ130" s="469"/>
      <c r="BK130" s="469"/>
      <c r="BL130" s="469"/>
      <c r="BM130" s="469"/>
      <c r="BN130" s="469"/>
      <c r="BO130" s="469"/>
      <c r="BP130" s="469"/>
      <c r="BQ130" s="469"/>
      <c r="BR130" s="469"/>
      <c r="BS130" s="469"/>
      <c r="BT130" s="469"/>
      <c r="BU130" s="469"/>
      <c r="BV130" s="469"/>
      <c r="BX130" s="321"/>
    </row>
    <row r="131" spans="2:76" x14ac:dyDescent="0.2">
      <c r="B131" s="329"/>
      <c r="C131" s="310"/>
      <c r="D131" s="310"/>
      <c r="E131" s="470"/>
      <c r="F131" s="469"/>
      <c r="G131" s="469"/>
      <c r="H131" s="469"/>
      <c r="I131" s="469"/>
      <c r="J131" s="469"/>
      <c r="K131" s="469"/>
      <c r="L131" s="469"/>
      <c r="M131" s="469"/>
      <c r="N131" s="469"/>
      <c r="O131" s="469"/>
      <c r="P131" s="469"/>
      <c r="Q131" s="469"/>
      <c r="R131" s="469"/>
      <c r="S131" s="469"/>
      <c r="T131" s="469"/>
      <c r="U131" s="469"/>
      <c r="V131" s="469"/>
      <c r="W131" s="469"/>
      <c r="X131" s="469"/>
      <c r="Y131" s="469"/>
      <c r="Z131" s="469"/>
      <c r="AA131" s="469"/>
      <c r="AB131" s="469"/>
      <c r="AC131" s="469"/>
      <c r="AD131" s="469"/>
      <c r="AE131" s="469"/>
      <c r="AF131" s="469"/>
      <c r="AG131" s="469"/>
      <c r="AH131" s="469"/>
      <c r="AI131" s="469"/>
      <c r="AJ131" s="469"/>
      <c r="AK131" s="469"/>
      <c r="AL131" s="469"/>
      <c r="AM131" s="469"/>
      <c r="AN131" s="469"/>
      <c r="AO131" s="469"/>
      <c r="AP131" s="469"/>
      <c r="AQ131" s="469"/>
      <c r="AR131" s="469"/>
      <c r="AS131" s="469"/>
      <c r="AT131" s="469"/>
      <c r="AU131" s="469"/>
      <c r="AV131" s="469"/>
      <c r="AW131" s="469"/>
      <c r="AX131" s="469"/>
      <c r="AY131" s="469"/>
      <c r="AZ131" s="469"/>
      <c r="BA131" s="469"/>
      <c r="BB131" s="469"/>
      <c r="BC131" s="469"/>
      <c r="BD131" s="469"/>
      <c r="BE131" s="469"/>
      <c r="BF131" s="469"/>
      <c r="BG131" s="469"/>
      <c r="BH131" s="469"/>
      <c r="BI131" s="469"/>
      <c r="BJ131" s="469"/>
      <c r="BK131" s="469"/>
      <c r="BL131" s="469"/>
      <c r="BM131" s="469"/>
      <c r="BN131" s="469"/>
      <c r="BO131" s="469"/>
      <c r="BP131" s="469"/>
      <c r="BQ131" s="469"/>
      <c r="BR131" s="469"/>
      <c r="BS131" s="469"/>
      <c r="BT131" s="469"/>
      <c r="BU131" s="469"/>
      <c r="BV131" s="469"/>
      <c r="BX131" s="321"/>
    </row>
    <row r="132" spans="2:76" x14ac:dyDescent="0.2">
      <c r="C132" s="310"/>
      <c r="D132" s="310"/>
      <c r="E132" s="470"/>
      <c r="F132" s="469"/>
      <c r="G132" s="469"/>
      <c r="H132" s="469"/>
      <c r="I132" s="469"/>
      <c r="J132" s="469"/>
      <c r="K132" s="469"/>
      <c r="L132" s="469"/>
      <c r="M132" s="469"/>
      <c r="N132" s="469"/>
      <c r="O132" s="469"/>
      <c r="P132" s="469"/>
      <c r="Q132" s="469"/>
      <c r="R132" s="469"/>
      <c r="S132" s="469"/>
      <c r="T132" s="469"/>
      <c r="U132" s="469"/>
      <c r="V132" s="469"/>
      <c r="W132" s="469"/>
      <c r="X132" s="469"/>
      <c r="Y132" s="469"/>
      <c r="Z132" s="469"/>
      <c r="AA132" s="469"/>
      <c r="AB132" s="469"/>
      <c r="AC132" s="469"/>
      <c r="AD132" s="469"/>
      <c r="AE132" s="469"/>
      <c r="AF132" s="469"/>
      <c r="AG132" s="469"/>
      <c r="AH132" s="469"/>
      <c r="AI132" s="469"/>
      <c r="AJ132" s="469"/>
      <c r="AK132" s="469"/>
      <c r="AL132" s="469"/>
      <c r="AM132" s="469"/>
      <c r="AN132" s="469"/>
      <c r="AO132" s="469"/>
      <c r="AP132" s="469"/>
      <c r="AQ132" s="469"/>
      <c r="AR132" s="469"/>
      <c r="AS132" s="469"/>
      <c r="AT132" s="469"/>
      <c r="AU132" s="469"/>
      <c r="AV132" s="469"/>
      <c r="AW132" s="469"/>
      <c r="AX132" s="469"/>
      <c r="AY132" s="469"/>
      <c r="AZ132" s="469"/>
      <c r="BA132" s="469"/>
      <c r="BB132" s="469"/>
      <c r="BC132" s="469"/>
      <c r="BD132" s="469"/>
      <c r="BE132" s="469"/>
      <c r="BF132" s="469"/>
      <c r="BG132" s="469"/>
      <c r="BH132" s="469"/>
      <c r="BI132" s="469"/>
      <c r="BJ132" s="469"/>
      <c r="BK132" s="469"/>
      <c r="BL132" s="469"/>
      <c r="BM132" s="469"/>
      <c r="BN132" s="469"/>
      <c r="BO132" s="469"/>
      <c r="BP132" s="469"/>
      <c r="BQ132" s="469"/>
      <c r="BR132" s="469"/>
      <c r="BS132" s="469"/>
      <c r="BT132" s="469"/>
      <c r="BU132" s="469"/>
      <c r="BV132" s="469"/>
      <c r="BX132" s="321"/>
    </row>
    <row r="133" spans="2:76" x14ac:dyDescent="0.2">
      <c r="B133" s="329"/>
      <c r="C133" s="310"/>
      <c r="D133" s="310"/>
      <c r="E133" s="470"/>
      <c r="F133" s="469"/>
      <c r="G133" s="469"/>
      <c r="H133" s="469"/>
      <c r="I133" s="469"/>
      <c r="J133" s="469"/>
      <c r="K133" s="469"/>
      <c r="L133" s="469"/>
      <c r="M133" s="469"/>
      <c r="N133" s="469"/>
      <c r="O133" s="469"/>
      <c r="P133" s="469"/>
      <c r="Q133" s="469"/>
      <c r="R133" s="469"/>
      <c r="S133" s="469"/>
      <c r="T133" s="469"/>
      <c r="U133" s="469"/>
      <c r="V133" s="469"/>
      <c r="W133" s="469"/>
      <c r="X133" s="469"/>
      <c r="Y133" s="469"/>
      <c r="Z133" s="469"/>
      <c r="AA133" s="469"/>
      <c r="AB133" s="469"/>
      <c r="AC133" s="469"/>
      <c r="AD133" s="469"/>
      <c r="AE133" s="469"/>
      <c r="AF133" s="469"/>
      <c r="AG133" s="469"/>
      <c r="AH133" s="469"/>
      <c r="AI133" s="469"/>
      <c r="AJ133" s="469"/>
      <c r="AK133" s="469"/>
      <c r="AL133" s="469"/>
      <c r="AM133" s="469"/>
      <c r="AN133" s="469"/>
      <c r="AO133" s="469"/>
      <c r="AP133" s="469"/>
      <c r="AQ133" s="469"/>
      <c r="AR133" s="469"/>
      <c r="AS133" s="469"/>
      <c r="AT133" s="469"/>
      <c r="AU133" s="469"/>
      <c r="AV133" s="469"/>
      <c r="AW133" s="469"/>
      <c r="AX133" s="469"/>
      <c r="AY133" s="469"/>
      <c r="AZ133" s="469"/>
      <c r="BA133" s="469"/>
      <c r="BB133" s="469"/>
      <c r="BC133" s="469"/>
      <c r="BD133" s="469"/>
      <c r="BE133" s="469"/>
      <c r="BF133" s="469"/>
      <c r="BG133" s="469"/>
      <c r="BH133" s="469"/>
      <c r="BI133" s="469"/>
      <c r="BJ133" s="469"/>
      <c r="BK133" s="469"/>
      <c r="BL133" s="469"/>
      <c r="BM133" s="469"/>
      <c r="BN133" s="469"/>
      <c r="BO133" s="469"/>
      <c r="BP133" s="469"/>
      <c r="BQ133" s="469"/>
      <c r="BR133" s="469"/>
      <c r="BS133" s="469"/>
      <c r="BT133" s="469"/>
      <c r="BU133" s="469"/>
      <c r="BV133" s="469"/>
      <c r="BX133" s="321"/>
    </row>
    <row r="134" spans="2:76" x14ac:dyDescent="0.2">
      <c r="B134" s="329"/>
      <c r="C134" s="310"/>
      <c r="D134" s="310"/>
      <c r="E134" s="470"/>
      <c r="F134" s="469"/>
      <c r="G134" s="469"/>
      <c r="H134" s="469"/>
      <c r="I134" s="469"/>
      <c r="J134" s="469"/>
      <c r="K134" s="469"/>
      <c r="L134" s="469"/>
      <c r="M134" s="469"/>
      <c r="N134" s="469"/>
      <c r="O134" s="469"/>
      <c r="P134" s="469"/>
      <c r="Q134" s="469"/>
      <c r="R134" s="469"/>
      <c r="S134" s="469"/>
      <c r="T134" s="469"/>
      <c r="U134" s="469"/>
      <c r="V134" s="469"/>
      <c r="W134" s="469"/>
      <c r="X134" s="469"/>
      <c r="Y134" s="469"/>
      <c r="Z134" s="469"/>
      <c r="AA134" s="469"/>
      <c r="AB134" s="469"/>
      <c r="AC134" s="469"/>
      <c r="AD134" s="469"/>
      <c r="AE134" s="469"/>
      <c r="AF134" s="469"/>
      <c r="AG134" s="469"/>
      <c r="AH134" s="469"/>
      <c r="AI134" s="469"/>
      <c r="AJ134" s="469"/>
      <c r="AK134" s="469"/>
      <c r="AL134" s="469"/>
      <c r="AM134" s="469"/>
      <c r="AN134" s="469"/>
      <c r="AO134" s="469"/>
      <c r="AP134" s="469"/>
      <c r="AQ134" s="469"/>
      <c r="AR134" s="469"/>
      <c r="AS134" s="469"/>
      <c r="AT134" s="469"/>
      <c r="AU134" s="469"/>
      <c r="AV134" s="469"/>
      <c r="AW134" s="469"/>
      <c r="AX134" s="469"/>
      <c r="AY134" s="469"/>
      <c r="AZ134" s="469"/>
      <c r="BA134" s="469"/>
      <c r="BB134" s="469"/>
      <c r="BC134" s="469"/>
      <c r="BD134" s="469"/>
      <c r="BE134" s="469"/>
      <c r="BF134" s="469"/>
      <c r="BG134" s="469"/>
      <c r="BH134" s="469"/>
      <c r="BI134" s="469"/>
      <c r="BJ134" s="469"/>
      <c r="BK134" s="469"/>
      <c r="BL134" s="469"/>
      <c r="BM134" s="469"/>
      <c r="BN134" s="469"/>
      <c r="BO134" s="469"/>
      <c r="BP134" s="469"/>
      <c r="BQ134" s="469"/>
      <c r="BR134" s="469"/>
      <c r="BS134" s="469"/>
      <c r="BT134" s="469"/>
      <c r="BU134" s="469"/>
      <c r="BV134" s="469"/>
      <c r="BX134" s="321"/>
    </row>
    <row r="135" spans="2:76" x14ac:dyDescent="0.2">
      <c r="B135" s="329"/>
      <c r="C135" s="310"/>
      <c r="D135" s="310"/>
      <c r="E135" s="470"/>
      <c r="F135" s="469"/>
      <c r="G135" s="469"/>
      <c r="H135" s="469"/>
      <c r="I135" s="469"/>
      <c r="J135" s="469"/>
      <c r="K135" s="469"/>
      <c r="L135" s="469"/>
      <c r="M135" s="469"/>
      <c r="N135" s="469"/>
      <c r="O135" s="469"/>
      <c r="P135" s="469"/>
      <c r="Q135" s="469"/>
      <c r="R135" s="469"/>
      <c r="S135" s="469"/>
      <c r="T135" s="469"/>
      <c r="U135" s="469"/>
      <c r="V135" s="469"/>
      <c r="W135" s="469"/>
      <c r="X135" s="469"/>
      <c r="Y135" s="469"/>
      <c r="Z135" s="469"/>
      <c r="AA135" s="469"/>
      <c r="AB135" s="469"/>
      <c r="AC135" s="469"/>
      <c r="AD135" s="469"/>
      <c r="AE135" s="469"/>
      <c r="AF135" s="469"/>
      <c r="AG135" s="469"/>
      <c r="AH135" s="469"/>
      <c r="AI135" s="469"/>
      <c r="AJ135" s="469"/>
      <c r="AK135" s="469"/>
      <c r="AL135" s="469"/>
      <c r="AM135" s="469"/>
      <c r="AN135" s="469"/>
      <c r="AO135" s="469"/>
      <c r="AP135" s="469"/>
      <c r="AQ135" s="469"/>
      <c r="AR135" s="469"/>
      <c r="AS135" s="469"/>
      <c r="AT135" s="469"/>
      <c r="AU135" s="469"/>
      <c r="AV135" s="469"/>
      <c r="AW135" s="469"/>
      <c r="AX135" s="469"/>
      <c r="AY135" s="469"/>
      <c r="AZ135" s="469"/>
      <c r="BA135" s="469"/>
      <c r="BB135" s="469"/>
      <c r="BC135" s="469"/>
      <c r="BD135" s="469"/>
      <c r="BE135" s="469"/>
      <c r="BF135" s="469"/>
      <c r="BG135" s="469"/>
      <c r="BH135" s="469"/>
      <c r="BI135" s="469"/>
      <c r="BJ135" s="469"/>
      <c r="BK135" s="469"/>
      <c r="BL135" s="469"/>
      <c r="BM135" s="469"/>
      <c r="BN135" s="469"/>
      <c r="BO135" s="469"/>
      <c r="BP135" s="469"/>
      <c r="BQ135" s="469"/>
      <c r="BR135" s="469"/>
      <c r="BS135" s="469"/>
      <c r="BT135" s="469"/>
      <c r="BU135" s="469"/>
      <c r="BV135" s="469"/>
      <c r="BX135" s="321"/>
    </row>
    <row r="136" spans="2:76" x14ac:dyDescent="0.2">
      <c r="B136" s="329"/>
      <c r="C136" s="310"/>
      <c r="D136" s="310"/>
      <c r="E136" s="470"/>
      <c r="F136" s="469"/>
      <c r="G136" s="469"/>
      <c r="H136" s="469"/>
      <c r="I136" s="469"/>
      <c r="J136" s="469"/>
      <c r="K136" s="469"/>
      <c r="L136" s="469"/>
      <c r="M136" s="469"/>
      <c r="N136" s="469"/>
      <c r="O136" s="469"/>
      <c r="P136" s="469"/>
      <c r="Q136" s="469"/>
      <c r="R136" s="469"/>
      <c r="S136" s="469"/>
      <c r="T136" s="469"/>
      <c r="U136" s="469"/>
      <c r="V136" s="469"/>
      <c r="W136" s="469"/>
      <c r="X136" s="469"/>
      <c r="Y136" s="469"/>
      <c r="Z136" s="469"/>
      <c r="AA136" s="469"/>
      <c r="AB136" s="469"/>
      <c r="AC136" s="469"/>
      <c r="AD136" s="469"/>
      <c r="AE136" s="469"/>
      <c r="AF136" s="469"/>
      <c r="AG136" s="469"/>
      <c r="AH136" s="469"/>
      <c r="AI136" s="469"/>
      <c r="AJ136" s="469"/>
      <c r="AK136" s="469"/>
      <c r="AL136" s="469"/>
      <c r="AM136" s="469"/>
      <c r="AN136" s="469"/>
      <c r="AO136" s="469"/>
      <c r="AP136" s="469"/>
      <c r="AQ136" s="469"/>
      <c r="AR136" s="469"/>
      <c r="AS136" s="469"/>
      <c r="AT136" s="469"/>
      <c r="AU136" s="469"/>
      <c r="AV136" s="469"/>
      <c r="AW136" s="469"/>
      <c r="AX136" s="469"/>
      <c r="AY136" s="469"/>
      <c r="AZ136" s="469"/>
      <c r="BA136" s="469"/>
      <c r="BB136" s="469"/>
      <c r="BC136" s="469"/>
      <c r="BD136" s="469"/>
      <c r="BE136" s="469"/>
      <c r="BF136" s="469"/>
      <c r="BG136" s="469"/>
      <c r="BH136" s="469"/>
      <c r="BI136" s="469"/>
      <c r="BJ136" s="469"/>
      <c r="BK136" s="469"/>
      <c r="BL136" s="469"/>
      <c r="BM136" s="469"/>
      <c r="BN136" s="469"/>
      <c r="BO136" s="469"/>
      <c r="BP136" s="469"/>
      <c r="BQ136" s="469"/>
      <c r="BR136" s="469"/>
      <c r="BS136" s="469"/>
      <c r="BT136" s="469"/>
      <c r="BU136" s="469"/>
      <c r="BV136" s="469"/>
      <c r="BX136" s="321"/>
    </row>
    <row r="137" spans="2:76" x14ac:dyDescent="0.2">
      <c r="B137" s="329"/>
      <c r="C137" s="310"/>
      <c r="D137" s="310"/>
      <c r="E137" s="470"/>
      <c r="F137" s="469"/>
      <c r="G137" s="469"/>
      <c r="H137" s="469"/>
      <c r="I137" s="469"/>
      <c r="J137" s="469"/>
      <c r="K137" s="469"/>
      <c r="L137" s="469"/>
      <c r="M137" s="469"/>
      <c r="N137" s="469"/>
      <c r="O137" s="469"/>
      <c r="P137" s="469"/>
      <c r="Q137" s="469"/>
      <c r="R137" s="469"/>
      <c r="S137" s="469"/>
      <c r="T137" s="469"/>
      <c r="U137" s="469"/>
      <c r="V137" s="469"/>
      <c r="W137" s="469"/>
      <c r="X137" s="469"/>
      <c r="Y137" s="469"/>
      <c r="Z137" s="469"/>
      <c r="AA137" s="469"/>
      <c r="AB137" s="469"/>
      <c r="AC137" s="469"/>
      <c r="AD137" s="469"/>
      <c r="AE137" s="469"/>
      <c r="AF137" s="469"/>
      <c r="AG137" s="469"/>
      <c r="AH137" s="469"/>
      <c r="AI137" s="469"/>
      <c r="AJ137" s="469"/>
      <c r="AK137" s="469"/>
      <c r="AL137" s="469"/>
      <c r="AM137" s="469"/>
      <c r="AN137" s="469"/>
      <c r="AO137" s="469"/>
      <c r="AP137" s="469"/>
      <c r="AQ137" s="469"/>
      <c r="AR137" s="469"/>
      <c r="AS137" s="469"/>
      <c r="AT137" s="469"/>
      <c r="AU137" s="469"/>
      <c r="AV137" s="469"/>
      <c r="AW137" s="469"/>
      <c r="AX137" s="469"/>
      <c r="AY137" s="469"/>
      <c r="AZ137" s="469"/>
      <c r="BA137" s="469"/>
      <c r="BB137" s="469"/>
      <c r="BC137" s="469"/>
      <c r="BD137" s="469"/>
      <c r="BE137" s="469"/>
      <c r="BF137" s="469"/>
      <c r="BG137" s="469"/>
      <c r="BH137" s="469"/>
      <c r="BI137" s="469"/>
      <c r="BJ137" s="469"/>
      <c r="BK137" s="469"/>
      <c r="BL137" s="469"/>
      <c r="BM137" s="469"/>
      <c r="BN137" s="469"/>
      <c r="BO137" s="469"/>
      <c r="BP137" s="469"/>
      <c r="BQ137" s="469"/>
      <c r="BR137" s="469"/>
      <c r="BS137" s="469"/>
      <c r="BT137" s="469"/>
      <c r="BU137" s="469"/>
      <c r="BV137" s="469"/>
      <c r="BX137" s="321"/>
    </row>
    <row r="138" spans="2:76" x14ac:dyDescent="0.2">
      <c r="B138" s="329"/>
      <c r="C138" s="310"/>
      <c r="D138" s="310"/>
      <c r="E138" s="470"/>
      <c r="F138" s="469"/>
      <c r="G138" s="469"/>
      <c r="H138" s="469"/>
      <c r="I138" s="469"/>
      <c r="J138" s="469"/>
      <c r="K138" s="469"/>
      <c r="L138" s="469"/>
      <c r="M138" s="469"/>
      <c r="N138" s="469"/>
      <c r="O138" s="469"/>
      <c r="P138" s="469"/>
      <c r="Q138" s="469"/>
      <c r="R138" s="469"/>
      <c r="S138" s="469"/>
      <c r="T138" s="469"/>
      <c r="U138" s="469"/>
      <c r="V138" s="469"/>
      <c r="W138" s="469"/>
      <c r="X138" s="469"/>
      <c r="Y138" s="469"/>
      <c r="Z138" s="469"/>
      <c r="AA138" s="469"/>
      <c r="AB138" s="469"/>
      <c r="AC138" s="469"/>
      <c r="AD138" s="469"/>
      <c r="AE138" s="469"/>
      <c r="AF138" s="469"/>
      <c r="AG138" s="469"/>
      <c r="AH138" s="469"/>
      <c r="AI138" s="469"/>
      <c r="AJ138" s="469"/>
      <c r="AK138" s="469"/>
      <c r="AL138" s="469"/>
      <c r="AM138" s="469"/>
      <c r="AN138" s="469"/>
      <c r="AO138" s="469"/>
      <c r="AP138" s="469"/>
      <c r="AQ138" s="469"/>
      <c r="AR138" s="469"/>
      <c r="AS138" s="469"/>
      <c r="AT138" s="469"/>
      <c r="AU138" s="469"/>
      <c r="AV138" s="469"/>
      <c r="AW138" s="469"/>
      <c r="AX138" s="469"/>
      <c r="AY138" s="469"/>
      <c r="AZ138" s="469"/>
      <c r="BA138" s="469"/>
      <c r="BB138" s="469"/>
      <c r="BC138" s="469"/>
      <c r="BD138" s="469"/>
      <c r="BE138" s="469"/>
      <c r="BF138" s="469"/>
      <c r="BG138" s="469"/>
      <c r="BH138" s="469"/>
      <c r="BI138" s="469"/>
      <c r="BJ138" s="469"/>
      <c r="BK138" s="469"/>
      <c r="BL138" s="469"/>
      <c r="BM138" s="469"/>
      <c r="BN138" s="469"/>
      <c r="BO138" s="469"/>
      <c r="BP138" s="469"/>
      <c r="BQ138" s="469"/>
      <c r="BR138" s="469"/>
      <c r="BS138" s="469"/>
      <c r="BT138" s="469"/>
      <c r="BU138" s="469"/>
      <c r="BV138" s="469"/>
      <c r="BX138" s="321"/>
    </row>
    <row r="139" spans="2:76" x14ac:dyDescent="0.2">
      <c r="B139" s="329"/>
      <c r="C139" s="310"/>
      <c r="D139" s="310"/>
      <c r="E139" s="470"/>
      <c r="F139" s="469"/>
      <c r="G139" s="469"/>
      <c r="H139" s="469"/>
      <c r="I139" s="469"/>
      <c r="J139" s="469"/>
      <c r="K139" s="469"/>
      <c r="L139" s="469"/>
      <c r="M139" s="469"/>
      <c r="N139" s="469"/>
      <c r="O139" s="469"/>
      <c r="P139" s="469"/>
      <c r="Q139" s="469"/>
      <c r="R139" s="469"/>
      <c r="S139" s="469"/>
      <c r="T139" s="469"/>
      <c r="U139" s="469"/>
      <c r="V139" s="469"/>
      <c r="W139" s="469"/>
      <c r="X139" s="469"/>
      <c r="Y139" s="469"/>
      <c r="Z139" s="469"/>
      <c r="AA139" s="469"/>
      <c r="AB139" s="469"/>
      <c r="AC139" s="469"/>
      <c r="AD139" s="469"/>
      <c r="AE139" s="469"/>
      <c r="AF139" s="469"/>
      <c r="AG139" s="469"/>
      <c r="AH139" s="469"/>
      <c r="AI139" s="469"/>
      <c r="AJ139" s="469"/>
      <c r="AK139" s="469"/>
      <c r="AL139" s="469"/>
      <c r="AM139" s="469"/>
      <c r="AN139" s="469"/>
      <c r="AO139" s="469"/>
      <c r="AP139" s="469"/>
      <c r="AQ139" s="469"/>
      <c r="AR139" s="469"/>
      <c r="AS139" s="469"/>
      <c r="AT139" s="469"/>
      <c r="AU139" s="469"/>
      <c r="AV139" s="469"/>
      <c r="AW139" s="469"/>
      <c r="AX139" s="469"/>
      <c r="AY139" s="469"/>
      <c r="AZ139" s="469"/>
      <c r="BA139" s="469"/>
      <c r="BB139" s="469"/>
      <c r="BC139" s="469"/>
      <c r="BD139" s="469"/>
      <c r="BE139" s="469"/>
      <c r="BF139" s="469"/>
      <c r="BG139" s="469"/>
      <c r="BH139" s="469"/>
      <c r="BI139" s="469"/>
      <c r="BJ139" s="469"/>
      <c r="BK139" s="469"/>
      <c r="BL139" s="469"/>
      <c r="BM139" s="469"/>
      <c r="BN139" s="469"/>
      <c r="BO139" s="469"/>
      <c r="BP139" s="469"/>
      <c r="BQ139" s="469"/>
      <c r="BR139" s="469"/>
      <c r="BS139" s="469"/>
      <c r="BT139" s="469"/>
      <c r="BU139" s="469"/>
      <c r="BV139" s="469"/>
      <c r="BX139" s="321"/>
    </row>
    <row r="140" spans="2:76" x14ac:dyDescent="0.2">
      <c r="B140" s="329"/>
      <c r="C140" s="310"/>
      <c r="D140" s="310"/>
      <c r="E140" s="470"/>
      <c r="F140" s="469"/>
      <c r="G140" s="469"/>
      <c r="H140" s="469"/>
      <c r="I140" s="469"/>
      <c r="J140" s="469"/>
      <c r="K140" s="469"/>
      <c r="L140" s="469"/>
      <c r="M140" s="469"/>
      <c r="N140" s="469"/>
      <c r="O140" s="469"/>
      <c r="P140" s="469"/>
      <c r="Q140" s="469"/>
      <c r="R140" s="469"/>
      <c r="S140" s="469"/>
      <c r="T140" s="469"/>
      <c r="U140" s="469"/>
      <c r="V140" s="469"/>
      <c r="W140" s="469"/>
      <c r="X140" s="469"/>
      <c r="Y140" s="469"/>
      <c r="Z140" s="469"/>
      <c r="AA140" s="469"/>
      <c r="AB140" s="469"/>
      <c r="AC140" s="469"/>
      <c r="AD140" s="469"/>
      <c r="AE140" s="469"/>
      <c r="AF140" s="469"/>
      <c r="AG140" s="469"/>
      <c r="AH140" s="469"/>
      <c r="AI140" s="469"/>
      <c r="AJ140" s="469"/>
      <c r="AK140" s="469"/>
      <c r="AL140" s="469"/>
      <c r="AM140" s="469"/>
      <c r="AN140" s="469"/>
      <c r="AO140" s="469"/>
      <c r="AP140" s="469"/>
      <c r="AQ140" s="469"/>
      <c r="AR140" s="469"/>
      <c r="AS140" s="469"/>
      <c r="AT140" s="469"/>
      <c r="AU140" s="469"/>
      <c r="AV140" s="469"/>
      <c r="AW140" s="469"/>
      <c r="AX140" s="469"/>
      <c r="AY140" s="469"/>
      <c r="AZ140" s="469"/>
      <c r="BA140" s="469"/>
      <c r="BB140" s="469"/>
      <c r="BC140" s="469"/>
      <c r="BD140" s="469"/>
      <c r="BE140" s="469"/>
      <c r="BF140" s="469"/>
      <c r="BG140" s="469"/>
      <c r="BH140" s="469"/>
      <c r="BI140" s="469"/>
      <c r="BJ140" s="469"/>
      <c r="BK140" s="469"/>
      <c r="BL140" s="469"/>
      <c r="BM140" s="469"/>
      <c r="BN140" s="469"/>
      <c r="BO140" s="469"/>
      <c r="BP140" s="469"/>
      <c r="BQ140" s="469"/>
      <c r="BR140" s="469"/>
      <c r="BS140" s="469"/>
      <c r="BT140" s="469"/>
      <c r="BU140" s="469"/>
      <c r="BV140" s="469"/>
      <c r="BX140" s="321"/>
    </row>
    <row r="141" spans="2:76" x14ac:dyDescent="0.2">
      <c r="B141" s="329"/>
      <c r="C141" s="310"/>
      <c r="D141" s="310"/>
      <c r="E141" s="470"/>
      <c r="F141" s="469"/>
      <c r="G141" s="469"/>
      <c r="H141" s="469"/>
      <c r="I141" s="469"/>
      <c r="J141" s="469"/>
      <c r="K141" s="469"/>
      <c r="L141" s="469"/>
      <c r="M141" s="469"/>
      <c r="N141" s="469"/>
      <c r="O141" s="469"/>
      <c r="P141" s="469"/>
      <c r="Q141" s="469"/>
      <c r="R141" s="469"/>
      <c r="S141" s="469"/>
      <c r="T141" s="469"/>
      <c r="U141" s="469"/>
      <c r="V141" s="469"/>
      <c r="W141" s="469"/>
      <c r="X141" s="469"/>
      <c r="Y141" s="469"/>
      <c r="Z141" s="469"/>
      <c r="AA141" s="469"/>
      <c r="AB141" s="469"/>
      <c r="AC141" s="469"/>
      <c r="AD141" s="469"/>
      <c r="AE141" s="469"/>
      <c r="AF141" s="469"/>
      <c r="AG141" s="469"/>
      <c r="AH141" s="469"/>
      <c r="AI141" s="469"/>
      <c r="AJ141" s="469"/>
      <c r="AK141" s="469"/>
      <c r="AL141" s="469"/>
      <c r="AM141" s="469"/>
      <c r="AN141" s="469"/>
      <c r="AO141" s="469"/>
      <c r="AP141" s="469"/>
      <c r="AQ141" s="469"/>
      <c r="AR141" s="469"/>
      <c r="AS141" s="469"/>
      <c r="AT141" s="469"/>
      <c r="AU141" s="469"/>
      <c r="AV141" s="469"/>
      <c r="AW141" s="469"/>
      <c r="AX141" s="469"/>
      <c r="AY141" s="469"/>
      <c r="AZ141" s="469"/>
      <c r="BA141" s="469"/>
      <c r="BB141" s="469"/>
      <c r="BC141" s="469"/>
      <c r="BD141" s="469"/>
      <c r="BE141" s="469"/>
      <c r="BF141" s="469"/>
      <c r="BG141" s="469"/>
      <c r="BH141" s="469"/>
      <c r="BI141" s="469"/>
      <c r="BJ141" s="469"/>
      <c r="BK141" s="469"/>
      <c r="BL141" s="469"/>
      <c r="BM141" s="469"/>
      <c r="BN141" s="469"/>
      <c r="BO141" s="469"/>
      <c r="BP141" s="469"/>
      <c r="BQ141" s="469"/>
      <c r="BR141" s="469"/>
      <c r="BS141" s="469"/>
      <c r="BT141" s="469"/>
      <c r="BU141" s="469"/>
      <c r="BV141" s="469"/>
      <c r="BX141" s="321"/>
    </row>
    <row r="142" spans="2:76" x14ac:dyDescent="0.2">
      <c r="B142" s="329"/>
      <c r="C142" s="329"/>
      <c r="D142" s="329"/>
      <c r="E142" s="470"/>
      <c r="F142" s="469"/>
      <c r="G142" s="469"/>
      <c r="H142" s="469"/>
      <c r="I142" s="469"/>
      <c r="J142" s="469"/>
      <c r="K142" s="469"/>
      <c r="L142" s="469"/>
      <c r="M142" s="469"/>
      <c r="N142" s="469"/>
      <c r="O142" s="469"/>
      <c r="P142" s="469"/>
      <c r="Q142" s="469"/>
      <c r="R142" s="469"/>
      <c r="S142" s="469"/>
      <c r="T142" s="469"/>
      <c r="U142" s="469"/>
      <c r="V142" s="469"/>
      <c r="W142" s="469"/>
      <c r="X142" s="469"/>
      <c r="Y142" s="469"/>
      <c r="Z142" s="469"/>
      <c r="AA142" s="469"/>
      <c r="AB142" s="469"/>
      <c r="AC142" s="469"/>
      <c r="AD142" s="469"/>
      <c r="AE142" s="469"/>
      <c r="AF142" s="469"/>
      <c r="AG142" s="469"/>
      <c r="AH142" s="469"/>
      <c r="AI142" s="469"/>
      <c r="AJ142" s="469"/>
      <c r="AK142" s="469"/>
      <c r="AL142" s="469"/>
      <c r="AM142" s="469"/>
      <c r="AN142" s="469"/>
      <c r="AO142" s="469"/>
      <c r="AP142" s="469"/>
      <c r="AQ142" s="469"/>
      <c r="AR142" s="469"/>
      <c r="AS142" s="469"/>
      <c r="AT142" s="469"/>
      <c r="AU142" s="469"/>
      <c r="AV142" s="469"/>
      <c r="AW142" s="469"/>
      <c r="AX142" s="469"/>
      <c r="AY142" s="469"/>
      <c r="AZ142" s="469"/>
      <c r="BA142" s="469"/>
      <c r="BB142" s="469"/>
      <c r="BC142" s="469"/>
      <c r="BD142" s="469"/>
      <c r="BE142" s="469"/>
      <c r="BF142" s="469"/>
      <c r="BG142" s="469"/>
      <c r="BH142" s="469"/>
      <c r="BI142" s="469"/>
      <c r="BJ142" s="469"/>
      <c r="BK142" s="469"/>
      <c r="BL142" s="469"/>
      <c r="BM142" s="469"/>
      <c r="BN142" s="469"/>
      <c r="BO142" s="469"/>
      <c r="BP142" s="469"/>
      <c r="BQ142" s="469"/>
      <c r="BR142" s="469"/>
      <c r="BS142" s="469"/>
      <c r="BT142" s="469"/>
      <c r="BU142" s="469"/>
      <c r="BV142" s="469"/>
      <c r="BX142" s="321"/>
    </row>
    <row r="143" spans="2:76" x14ac:dyDescent="0.2">
      <c r="B143" s="329"/>
      <c r="C143" s="310"/>
      <c r="D143" s="310"/>
      <c r="E143" s="470"/>
      <c r="F143" s="469"/>
      <c r="G143" s="469"/>
      <c r="H143" s="469"/>
      <c r="I143" s="469"/>
      <c r="J143" s="469"/>
      <c r="K143" s="469"/>
      <c r="L143" s="469"/>
      <c r="M143" s="469"/>
      <c r="N143" s="469"/>
      <c r="O143" s="469"/>
      <c r="P143" s="469"/>
      <c r="Q143" s="469"/>
      <c r="R143" s="469"/>
      <c r="S143" s="469"/>
      <c r="T143" s="469"/>
      <c r="U143" s="469"/>
      <c r="V143" s="469"/>
      <c r="W143" s="469"/>
      <c r="X143" s="469"/>
      <c r="Y143" s="469"/>
      <c r="Z143" s="469"/>
      <c r="AA143" s="469"/>
      <c r="AB143" s="469"/>
      <c r="AC143" s="469"/>
      <c r="AD143" s="469"/>
      <c r="AE143" s="469"/>
      <c r="AF143" s="469"/>
      <c r="AG143" s="469"/>
      <c r="AH143" s="469"/>
      <c r="AI143" s="469"/>
      <c r="AJ143" s="469"/>
      <c r="AK143" s="469"/>
      <c r="AL143" s="469"/>
      <c r="AM143" s="469"/>
      <c r="AN143" s="469"/>
      <c r="AO143" s="469"/>
      <c r="AP143" s="469"/>
      <c r="AQ143" s="469"/>
      <c r="AR143" s="469"/>
      <c r="AS143" s="469"/>
      <c r="AT143" s="469"/>
      <c r="AU143" s="469"/>
      <c r="AV143" s="469"/>
      <c r="AW143" s="469"/>
      <c r="AX143" s="469"/>
      <c r="AY143" s="469"/>
      <c r="AZ143" s="469"/>
      <c r="BA143" s="469"/>
      <c r="BB143" s="469"/>
      <c r="BC143" s="469"/>
      <c r="BD143" s="469"/>
      <c r="BE143" s="469"/>
      <c r="BF143" s="469"/>
      <c r="BG143" s="469"/>
      <c r="BH143" s="469"/>
      <c r="BI143" s="469"/>
      <c r="BJ143" s="469"/>
      <c r="BK143" s="469"/>
      <c r="BL143" s="469"/>
      <c r="BM143" s="469"/>
      <c r="BN143" s="469"/>
      <c r="BO143" s="469"/>
      <c r="BP143" s="469"/>
      <c r="BQ143" s="469"/>
      <c r="BR143" s="469"/>
      <c r="BS143" s="469"/>
      <c r="BT143" s="469"/>
      <c r="BU143" s="469"/>
      <c r="BV143" s="469"/>
      <c r="BX143" s="321"/>
    </row>
    <row r="144" spans="2:76" x14ac:dyDescent="0.2">
      <c r="B144" s="329"/>
      <c r="C144" s="310"/>
      <c r="D144" s="310"/>
      <c r="E144" s="470"/>
      <c r="F144" s="469"/>
      <c r="G144" s="469"/>
      <c r="H144" s="469"/>
      <c r="I144" s="469"/>
      <c r="J144" s="469"/>
      <c r="K144" s="469"/>
      <c r="L144" s="469"/>
      <c r="M144" s="469"/>
      <c r="N144" s="469"/>
      <c r="O144" s="469"/>
      <c r="P144" s="469"/>
      <c r="Q144" s="469"/>
      <c r="R144" s="469"/>
      <c r="S144" s="469"/>
      <c r="T144" s="469"/>
      <c r="U144" s="469"/>
      <c r="V144" s="469"/>
      <c r="W144" s="469"/>
      <c r="X144" s="469"/>
      <c r="Y144" s="469"/>
      <c r="Z144" s="469"/>
      <c r="AA144" s="469"/>
      <c r="AB144" s="469"/>
      <c r="AC144" s="469"/>
      <c r="AD144" s="469"/>
      <c r="AE144" s="469"/>
      <c r="AF144" s="469"/>
      <c r="AG144" s="469"/>
      <c r="AH144" s="469"/>
      <c r="AI144" s="469"/>
      <c r="AJ144" s="469"/>
      <c r="AK144" s="469"/>
      <c r="AL144" s="469"/>
      <c r="AM144" s="469"/>
      <c r="AN144" s="469"/>
      <c r="AO144" s="469"/>
      <c r="AP144" s="469"/>
      <c r="AQ144" s="469"/>
      <c r="AR144" s="469"/>
      <c r="AS144" s="469"/>
      <c r="AT144" s="469"/>
      <c r="AU144" s="469"/>
      <c r="AV144" s="469"/>
      <c r="AW144" s="469"/>
      <c r="AX144" s="469"/>
      <c r="AY144" s="469"/>
      <c r="AZ144" s="469"/>
      <c r="BA144" s="469"/>
      <c r="BB144" s="469"/>
      <c r="BC144" s="469"/>
      <c r="BD144" s="469"/>
      <c r="BE144" s="469"/>
      <c r="BF144" s="469"/>
      <c r="BG144" s="469"/>
      <c r="BH144" s="469"/>
      <c r="BI144" s="469"/>
      <c r="BJ144" s="469"/>
      <c r="BK144" s="469"/>
      <c r="BL144" s="469"/>
      <c r="BM144" s="469"/>
      <c r="BN144" s="469"/>
      <c r="BO144" s="469"/>
      <c r="BP144" s="469"/>
      <c r="BQ144" s="469"/>
      <c r="BR144" s="469"/>
      <c r="BS144" s="469"/>
      <c r="BT144" s="469"/>
      <c r="BU144" s="469"/>
      <c r="BV144" s="469"/>
      <c r="BX144" s="321"/>
    </row>
    <row r="145" spans="2:76" x14ac:dyDescent="0.2">
      <c r="B145" s="329"/>
      <c r="C145" s="310"/>
      <c r="D145" s="310"/>
      <c r="E145" s="470"/>
      <c r="F145" s="469"/>
      <c r="G145" s="469"/>
      <c r="H145" s="469"/>
      <c r="I145" s="469"/>
      <c r="J145" s="469"/>
      <c r="K145" s="469"/>
      <c r="L145" s="469"/>
      <c r="M145" s="469"/>
      <c r="N145" s="469"/>
      <c r="O145" s="469"/>
      <c r="P145" s="469"/>
      <c r="Q145" s="469"/>
      <c r="R145" s="469"/>
      <c r="S145" s="469"/>
      <c r="T145" s="469"/>
      <c r="U145" s="469"/>
      <c r="V145" s="469"/>
      <c r="W145" s="469"/>
      <c r="X145" s="469"/>
      <c r="Y145" s="469"/>
      <c r="Z145" s="469"/>
      <c r="AA145" s="469"/>
      <c r="AB145" s="469"/>
      <c r="AC145" s="469"/>
      <c r="AD145" s="469"/>
      <c r="AE145" s="469"/>
      <c r="AF145" s="469"/>
      <c r="AG145" s="469"/>
      <c r="AH145" s="469"/>
      <c r="AI145" s="469"/>
      <c r="AJ145" s="469"/>
      <c r="AK145" s="469"/>
      <c r="AL145" s="469"/>
      <c r="AM145" s="469"/>
      <c r="AN145" s="469"/>
      <c r="AO145" s="469"/>
      <c r="AP145" s="469"/>
      <c r="AQ145" s="469"/>
      <c r="AR145" s="469"/>
      <c r="AS145" s="469"/>
      <c r="AT145" s="469"/>
      <c r="AU145" s="469"/>
      <c r="AV145" s="469"/>
      <c r="AW145" s="469"/>
      <c r="AX145" s="469"/>
      <c r="AY145" s="469"/>
      <c r="AZ145" s="469"/>
      <c r="BA145" s="469"/>
      <c r="BB145" s="469"/>
      <c r="BC145" s="469"/>
      <c r="BD145" s="469"/>
      <c r="BE145" s="469"/>
      <c r="BF145" s="469"/>
      <c r="BG145" s="469"/>
      <c r="BH145" s="469"/>
      <c r="BI145" s="469"/>
      <c r="BJ145" s="469"/>
      <c r="BK145" s="469"/>
      <c r="BL145" s="469"/>
      <c r="BM145" s="469"/>
      <c r="BN145" s="469"/>
      <c r="BO145" s="469"/>
      <c r="BP145" s="469"/>
      <c r="BQ145" s="469"/>
      <c r="BR145" s="469"/>
      <c r="BS145" s="469"/>
      <c r="BT145" s="469"/>
      <c r="BU145" s="469"/>
      <c r="BV145" s="469"/>
      <c r="BX145" s="321"/>
    </row>
    <row r="146" spans="2:76" x14ac:dyDescent="0.2">
      <c r="B146" s="329"/>
      <c r="C146" s="310"/>
      <c r="D146" s="310"/>
      <c r="E146" s="470"/>
      <c r="F146" s="469"/>
      <c r="G146" s="469"/>
      <c r="H146" s="469"/>
      <c r="I146" s="469"/>
      <c r="J146" s="469"/>
      <c r="K146" s="469"/>
      <c r="L146" s="469"/>
      <c r="M146" s="469"/>
      <c r="N146" s="469"/>
      <c r="O146" s="469"/>
      <c r="P146" s="469"/>
      <c r="Q146" s="469"/>
      <c r="R146" s="469"/>
      <c r="S146" s="469"/>
      <c r="T146" s="469"/>
      <c r="U146" s="469"/>
      <c r="V146" s="469"/>
      <c r="W146" s="469"/>
      <c r="X146" s="469"/>
      <c r="Y146" s="469"/>
      <c r="Z146" s="469"/>
      <c r="AA146" s="469"/>
      <c r="AB146" s="469"/>
      <c r="AC146" s="469"/>
      <c r="AD146" s="469"/>
      <c r="AE146" s="469"/>
      <c r="AF146" s="469"/>
      <c r="AG146" s="469"/>
      <c r="AH146" s="469"/>
      <c r="AI146" s="469"/>
      <c r="AJ146" s="469"/>
      <c r="AK146" s="469"/>
      <c r="AL146" s="469"/>
      <c r="AM146" s="469"/>
      <c r="AN146" s="469"/>
      <c r="AO146" s="469"/>
      <c r="AP146" s="469"/>
      <c r="AQ146" s="469"/>
      <c r="AR146" s="469"/>
      <c r="AS146" s="469"/>
      <c r="AT146" s="469"/>
      <c r="AU146" s="469"/>
      <c r="AV146" s="469"/>
      <c r="AW146" s="469"/>
      <c r="AX146" s="469"/>
      <c r="AY146" s="469"/>
      <c r="AZ146" s="469"/>
      <c r="BA146" s="469"/>
      <c r="BB146" s="469"/>
      <c r="BC146" s="469"/>
      <c r="BD146" s="469"/>
      <c r="BE146" s="469"/>
      <c r="BF146" s="469"/>
      <c r="BG146" s="469"/>
      <c r="BH146" s="469"/>
      <c r="BI146" s="469"/>
      <c r="BJ146" s="469"/>
      <c r="BK146" s="469"/>
      <c r="BL146" s="469"/>
      <c r="BM146" s="469"/>
      <c r="BN146" s="469"/>
      <c r="BO146" s="469"/>
      <c r="BP146" s="469"/>
      <c r="BQ146" s="469"/>
      <c r="BR146" s="469"/>
      <c r="BS146" s="469"/>
      <c r="BT146" s="469"/>
      <c r="BU146" s="469"/>
      <c r="BV146" s="469"/>
      <c r="BX146" s="321"/>
    </row>
    <row r="147" spans="2:76" x14ac:dyDescent="0.2">
      <c r="B147" s="329"/>
      <c r="C147" s="310"/>
      <c r="D147" s="310"/>
      <c r="E147" s="470"/>
      <c r="F147" s="469"/>
      <c r="G147" s="469"/>
      <c r="H147" s="469"/>
      <c r="I147" s="469"/>
      <c r="J147" s="469"/>
      <c r="K147" s="469"/>
      <c r="L147" s="469"/>
      <c r="M147" s="469"/>
      <c r="N147" s="469"/>
      <c r="O147" s="469"/>
      <c r="P147" s="469"/>
      <c r="Q147" s="469"/>
      <c r="R147" s="469"/>
      <c r="S147" s="469"/>
      <c r="T147" s="469"/>
      <c r="U147" s="469"/>
      <c r="V147" s="469"/>
      <c r="W147" s="469"/>
      <c r="X147" s="469"/>
      <c r="Y147" s="469"/>
      <c r="Z147" s="469"/>
      <c r="AA147" s="469"/>
      <c r="AB147" s="469"/>
      <c r="AC147" s="469"/>
      <c r="AD147" s="469"/>
      <c r="AE147" s="469"/>
      <c r="AF147" s="469"/>
      <c r="AG147" s="469"/>
      <c r="AH147" s="469"/>
      <c r="AI147" s="469"/>
      <c r="AJ147" s="469"/>
      <c r="AK147" s="469"/>
      <c r="AL147" s="469"/>
      <c r="AM147" s="469"/>
      <c r="AN147" s="469"/>
      <c r="AO147" s="469"/>
      <c r="AP147" s="469"/>
      <c r="AQ147" s="469"/>
      <c r="AR147" s="469"/>
      <c r="AS147" s="469"/>
      <c r="AT147" s="469"/>
      <c r="AU147" s="469"/>
      <c r="AV147" s="469"/>
      <c r="AW147" s="469"/>
      <c r="AX147" s="469"/>
      <c r="AY147" s="469"/>
      <c r="AZ147" s="469"/>
      <c r="BA147" s="469"/>
      <c r="BB147" s="469"/>
      <c r="BC147" s="469"/>
      <c r="BD147" s="469"/>
      <c r="BE147" s="469"/>
      <c r="BF147" s="469"/>
      <c r="BG147" s="469"/>
      <c r="BH147" s="469"/>
      <c r="BI147" s="469"/>
      <c r="BJ147" s="469"/>
      <c r="BK147" s="469"/>
      <c r="BL147" s="469"/>
      <c r="BM147" s="469"/>
      <c r="BN147" s="469"/>
      <c r="BO147" s="469"/>
      <c r="BP147" s="469"/>
      <c r="BQ147" s="469"/>
      <c r="BR147" s="469"/>
      <c r="BS147" s="469"/>
      <c r="BT147" s="469"/>
      <c r="BU147" s="469"/>
      <c r="BV147" s="469"/>
      <c r="BX147" s="321"/>
    </row>
    <row r="148" spans="2:76" x14ac:dyDescent="0.2">
      <c r="B148" s="329"/>
      <c r="C148" s="310"/>
      <c r="D148" s="310"/>
      <c r="E148" s="470"/>
      <c r="F148" s="469"/>
      <c r="G148" s="469"/>
      <c r="H148" s="469"/>
      <c r="I148" s="469"/>
      <c r="J148" s="469"/>
      <c r="K148" s="469"/>
      <c r="L148" s="469"/>
      <c r="M148" s="469"/>
      <c r="N148" s="469"/>
      <c r="O148" s="469"/>
      <c r="P148" s="469"/>
      <c r="Q148" s="469"/>
      <c r="R148" s="469"/>
      <c r="S148" s="469"/>
      <c r="T148" s="469"/>
      <c r="U148" s="469"/>
      <c r="V148" s="469"/>
      <c r="W148" s="469"/>
      <c r="X148" s="469"/>
      <c r="Y148" s="469"/>
      <c r="Z148" s="469"/>
      <c r="AA148" s="469"/>
      <c r="AB148" s="469"/>
      <c r="AC148" s="469"/>
      <c r="AD148" s="469"/>
      <c r="AE148" s="469"/>
      <c r="AF148" s="469"/>
      <c r="AG148" s="469"/>
      <c r="AH148" s="469"/>
      <c r="AI148" s="469"/>
      <c r="AJ148" s="469"/>
      <c r="AK148" s="469"/>
      <c r="AL148" s="469"/>
      <c r="AM148" s="469"/>
      <c r="AN148" s="469"/>
      <c r="AO148" s="469"/>
      <c r="AP148" s="469"/>
      <c r="AQ148" s="469"/>
      <c r="AR148" s="469"/>
      <c r="AS148" s="469"/>
      <c r="AT148" s="469"/>
      <c r="AU148" s="469"/>
      <c r="AV148" s="469"/>
      <c r="AW148" s="469"/>
      <c r="AX148" s="469"/>
      <c r="AY148" s="469"/>
      <c r="AZ148" s="469"/>
      <c r="BA148" s="469"/>
      <c r="BB148" s="469"/>
      <c r="BC148" s="469"/>
      <c r="BD148" s="469"/>
      <c r="BE148" s="469"/>
      <c r="BF148" s="469"/>
      <c r="BG148" s="469"/>
      <c r="BH148" s="469"/>
      <c r="BI148" s="469"/>
      <c r="BJ148" s="469"/>
      <c r="BK148" s="469"/>
      <c r="BL148" s="469"/>
      <c r="BM148" s="469"/>
      <c r="BN148" s="469"/>
      <c r="BO148" s="469"/>
      <c r="BP148" s="469"/>
      <c r="BQ148" s="469"/>
      <c r="BR148" s="469"/>
      <c r="BS148" s="469"/>
      <c r="BT148" s="469"/>
      <c r="BU148" s="469"/>
      <c r="BV148" s="469"/>
      <c r="BX148" s="321"/>
    </row>
    <row r="149" spans="2:76" x14ac:dyDescent="0.2">
      <c r="B149" s="329"/>
      <c r="C149" s="310"/>
      <c r="D149" s="310"/>
      <c r="E149" s="470"/>
      <c r="F149" s="469"/>
      <c r="G149" s="469"/>
      <c r="H149" s="469"/>
      <c r="I149" s="469"/>
      <c r="J149" s="469"/>
      <c r="K149" s="469"/>
      <c r="L149" s="469"/>
      <c r="M149" s="469"/>
      <c r="N149" s="469"/>
      <c r="O149" s="469"/>
      <c r="P149" s="469"/>
      <c r="Q149" s="469"/>
      <c r="R149" s="469"/>
      <c r="S149" s="469"/>
      <c r="T149" s="469"/>
      <c r="U149" s="469"/>
      <c r="V149" s="469"/>
      <c r="W149" s="469"/>
      <c r="X149" s="469"/>
      <c r="Y149" s="469"/>
      <c r="Z149" s="469"/>
      <c r="AA149" s="469"/>
      <c r="AB149" s="469"/>
      <c r="AC149" s="469"/>
      <c r="AD149" s="469"/>
      <c r="AE149" s="469"/>
      <c r="AF149" s="469"/>
      <c r="AG149" s="469"/>
      <c r="AH149" s="469"/>
      <c r="AI149" s="469"/>
      <c r="AJ149" s="469"/>
      <c r="AK149" s="469"/>
      <c r="AL149" s="469"/>
      <c r="AM149" s="469"/>
      <c r="AN149" s="469"/>
      <c r="AO149" s="469"/>
      <c r="AP149" s="469"/>
      <c r="AQ149" s="469"/>
      <c r="AR149" s="469"/>
      <c r="AS149" s="469"/>
      <c r="AT149" s="469"/>
      <c r="AU149" s="469"/>
      <c r="AV149" s="469"/>
      <c r="AW149" s="469"/>
      <c r="AX149" s="469"/>
      <c r="AY149" s="469"/>
      <c r="AZ149" s="469"/>
      <c r="BA149" s="469"/>
      <c r="BB149" s="469"/>
      <c r="BC149" s="469"/>
      <c r="BD149" s="469"/>
      <c r="BE149" s="469"/>
      <c r="BF149" s="469"/>
      <c r="BG149" s="469"/>
      <c r="BH149" s="469"/>
      <c r="BI149" s="469"/>
      <c r="BJ149" s="469"/>
      <c r="BK149" s="469"/>
      <c r="BL149" s="469"/>
      <c r="BM149" s="469"/>
      <c r="BN149" s="469"/>
      <c r="BO149" s="469"/>
      <c r="BP149" s="469"/>
      <c r="BQ149" s="469"/>
      <c r="BR149" s="469"/>
      <c r="BS149" s="469"/>
      <c r="BT149" s="469"/>
      <c r="BU149" s="469"/>
      <c r="BV149" s="469"/>
      <c r="BX149" s="321"/>
    </row>
    <row r="150" spans="2:76" x14ac:dyDescent="0.2">
      <c r="B150" s="329"/>
      <c r="C150" s="310"/>
      <c r="D150" s="310"/>
      <c r="E150" s="470"/>
      <c r="F150" s="469"/>
      <c r="G150" s="469"/>
      <c r="H150" s="469"/>
      <c r="I150" s="469"/>
      <c r="J150" s="469"/>
      <c r="K150" s="469"/>
      <c r="L150" s="469"/>
      <c r="M150" s="469"/>
      <c r="N150" s="469"/>
      <c r="O150" s="469"/>
      <c r="P150" s="469"/>
      <c r="Q150" s="469"/>
      <c r="R150" s="469"/>
      <c r="S150" s="469"/>
      <c r="T150" s="469"/>
      <c r="U150" s="469"/>
      <c r="V150" s="469"/>
      <c r="W150" s="469"/>
      <c r="X150" s="469"/>
      <c r="Y150" s="469"/>
      <c r="Z150" s="469"/>
      <c r="AA150" s="469"/>
      <c r="AB150" s="469"/>
      <c r="AC150" s="469"/>
      <c r="AD150" s="469"/>
      <c r="AE150" s="469"/>
      <c r="AF150" s="469"/>
      <c r="AG150" s="469"/>
      <c r="AH150" s="469"/>
      <c r="AI150" s="469"/>
      <c r="AJ150" s="469"/>
      <c r="AK150" s="469"/>
      <c r="AL150" s="469"/>
      <c r="AM150" s="469"/>
      <c r="AN150" s="469"/>
      <c r="AO150" s="469"/>
      <c r="AP150" s="469"/>
      <c r="AQ150" s="469"/>
      <c r="AR150" s="469"/>
      <c r="AS150" s="469"/>
      <c r="AT150" s="469"/>
      <c r="AU150" s="469"/>
      <c r="AV150" s="469"/>
      <c r="AW150" s="469"/>
      <c r="AX150" s="469"/>
      <c r="AY150" s="469"/>
      <c r="AZ150" s="469"/>
      <c r="BA150" s="469"/>
      <c r="BB150" s="469"/>
      <c r="BC150" s="469"/>
      <c r="BD150" s="469"/>
      <c r="BE150" s="469"/>
      <c r="BF150" s="469"/>
      <c r="BG150" s="469"/>
      <c r="BH150" s="469"/>
      <c r="BI150" s="469"/>
      <c r="BJ150" s="469"/>
      <c r="BK150" s="469"/>
      <c r="BL150" s="469"/>
      <c r="BM150" s="469"/>
      <c r="BN150" s="469"/>
      <c r="BO150" s="469"/>
      <c r="BP150" s="469"/>
      <c r="BQ150" s="469"/>
      <c r="BR150" s="469"/>
      <c r="BS150" s="469"/>
      <c r="BT150" s="469"/>
      <c r="BU150" s="469"/>
      <c r="BV150" s="469"/>
      <c r="BX150" s="321"/>
    </row>
    <row r="151" spans="2:76" x14ac:dyDescent="0.2">
      <c r="B151" s="329"/>
      <c r="C151" s="310"/>
      <c r="D151" s="310"/>
      <c r="E151" s="470"/>
      <c r="F151" s="469"/>
      <c r="G151" s="469"/>
      <c r="H151" s="469"/>
      <c r="I151" s="469"/>
      <c r="J151" s="469"/>
      <c r="K151" s="469"/>
      <c r="L151" s="469"/>
      <c r="M151" s="469"/>
      <c r="N151" s="469"/>
      <c r="O151" s="469"/>
      <c r="P151" s="469"/>
      <c r="Q151" s="469"/>
      <c r="R151" s="469"/>
      <c r="S151" s="469"/>
      <c r="T151" s="469"/>
      <c r="U151" s="469"/>
      <c r="V151" s="469"/>
      <c r="W151" s="469"/>
      <c r="X151" s="469"/>
      <c r="Y151" s="469"/>
      <c r="Z151" s="469"/>
      <c r="AA151" s="469"/>
      <c r="AB151" s="469"/>
      <c r="AC151" s="469"/>
      <c r="AD151" s="469"/>
      <c r="AE151" s="469"/>
      <c r="AF151" s="469"/>
      <c r="AG151" s="469"/>
      <c r="AH151" s="469"/>
      <c r="AI151" s="469"/>
      <c r="AJ151" s="469"/>
      <c r="AK151" s="469"/>
      <c r="AL151" s="469"/>
      <c r="AM151" s="469"/>
      <c r="AN151" s="469"/>
      <c r="AO151" s="469"/>
      <c r="AP151" s="469"/>
      <c r="AQ151" s="469"/>
      <c r="AR151" s="469"/>
      <c r="AS151" s="469"/>
      <c r="AT151" s="469"/>
      <c r="AU151" s="469"/>
      <c r="AV151" s="469"/>
      <c r="AW151" s="469"/>
      <c r="AX151" s="469"/>
      <c r="AY151" s="469"/>
      <c r="AZ151" s="469"/>
      <c r="BA151" s="469"/>
      <c r="BB151" s="469"/>
      <c r="BC151" s="469"/>
      <c r="BD151" s="469"/>
      <c r="BE151" s="469"/>
      <c r="BF151" s="469"/>
      <c r="BG151" s="469"/>
      <c r="BH151" s="469"/>
      <c r="BI151" s="469"/>
      <c r="BJ151" s="469"/>
      <c r="BK151" s="469"/>
      <c r="BL151" s="469"/>
      <c r="BM151" s="469"/>
      <c r="BN151" s="469"/>
      <c r="BO151" s="469"/>
      <c r="BP151" s="469"/>
      <c r="BQ151" s="469"/>
      <c r="BR151" s="469"/>
      <c r="BS151" s="469"/>
      <c r="BT151" s="469"/>
      <c r="BU151" s="469"/>
      <c r="BV151" s="469"/>
      <c r="BX151" s="321"/>
    </row>
    <row r="152" spans="2:76" x14ac:dyDescent="0.2">
      <c r="B152" s="329"/>
      <c r="C152" s="310"/>
      <c r="D152" s="310"/>
      <c r="E152" s="470"/>
      <c r="F152" s="469"/>
      <c r="G152" s="469"/>
      <c r="H152" s="469"/>
      <c r="I152" s="469"/>
      <c r="J152" s="469"/>
      <c r="K152" s="469"/>
      <c r="L152" s="469"/>
      <c r="M152" s="469"/>
      <c r="N152" s="469"/>
      <c r="O152" s="469"/>
      <c r="P152" s="469"/>
      <c r="Q152" s="469"/>
      <c r="R152" s="469"/>
      <c r="S152" s="469"/>
      <c r="T152" s="469"/>
      <c r="U152" s="469"/>
      <c r="V152" s="469"/>
      <c r="W152" s="469"/>
      <c r="X152" s="469"/>
      <c r="Y152" s="469"/>
      <c r="Z152" s="469"/>
      <c r="AA152" s="469"/>
      <c r="AB152" s="469"/>
      <c r="AC152" s="469"/>
      <c r="AD152" s="469"/>
      <c r="AE152" s="469"/>
      <c r="AF152" s="469"/>
      <c r="AG152" s="469"/>
      <c r="AH152" s="469"/>
      <c r="AI152" s="469"/>
      <c r="AJ152" s="469"/>
      <c r="AK152" s="469"/>
      <c r="AL152" s="469"/>
      <c r="AM152" s="469"/>
      <c r="AN152" s="469"/>
      <c r="AO152" s="469"/>
      <c r="AP152" s="469"/>
      <c r="AQ152" s="469"/>
      <c r="AR152" s="469"/>
      <c r="AS152" s="469"/>
      <c r="AT152" s="469"/>
      <c r="AU152" s="469"/>
      <c r="AV152" s="469"/>
      <c r="AW152" s="469"/>
      <c r="AX152" s="469"/>
      <c r="AY152" s="469"/>
      <c r="AZ152" s="469"/>
      <c r="BA152" s="469"/>
      <c r="BB152" s="469"/>
      <c r="BC152" s="469"/>
      <c r="BD152" s="469"/>
      <c r="BE152" s="469"/>
      <c r="BF152" s="469"/>
      <c r="BG152" s="469"/>
      <c r="BH152" s="469"/>
      <c r="BI152" s="469"/>
      <c r="BJ152" s="469"/>
      <c r="BK152" s="469"/>
      <c r="BL152" s="469"/>
      <c r="BM152" s="469"/>
      <c r="BN152" s="469"/>
      <c r="BO152" s="469"/>
      <c r="BP152" s="469"/>
      <c r="BQ152" s="469"/>
      <c r="BR152" s="469"/>
      <c r="BS152" s="469"/>
      <c r="BT152" s="469"/>
      <c r="BU152" s="469"/>
      <c r="BV152" s="469"/>
      <c r="BX152" s="321"/>
    </row>
    <row r="153" spans="2:76" x14ac:dyDescent="0.2">
      <c r="B153" s="329"/>
      <c r="C153" s="310"/>
      <c r="D153" s="310"/>
      <c r="E153" s="470"/>
      <c r="F153" s="469"/>
      <c r="G153" s="469"/>
      <c r="H153" s="469"/>
      <c r="I153" s="469"/>
      <c r="J153" s="469"/>
      <c r="K153" s="469"/>
      <c r="L153" s="469"/>
      <c r="M153" s="469"/>
      <c r="N153" s="469"/>
      <c r="O153" s="469"/>
      <c r="P153" s="469"/>
      <c r="Q153" s="469"/>
      <c r="R153" s="469"/>
      <c r="S153" s="469"/>
      <c r="T153" s="469"/>
      <c r="U153" s="469"/>
      <c r="V153" s="469"/>
      <c r="W153" s="469"/>
      <c r="X153" s="469"/>
      <c r="Y153" s="469"/>
      <c r="Z153" s="469"/>
      <c r="AA153" s="469"/>
      <c r="AB153" s="469"/>
      <c r="AC153" s="469"/>
      <c r="AD153" s="469"/>
      <c r="AE153" s="469"/>
      <c r="AF153" s="469"/>
      <c r="AG153" s="469"/>
      <c r="AH153" s="469"/>
      <c r="AI153" s="469"/>
      <c r="AJ153" s="469"/>
      <c r="AK153" s="469"/>
      <c r="AL153" s="469"/>
      <c r="AM153" s="469"/>
      <c r="AN153" s="469"/>
      <c r="AO153" s="469"/>
      <c r="AP153" s="469"/>
      <c r="AQ153" s="469"/>
      <c r="AR153" s="469"/>
      <c r="AS153" s="469"/>
      <c r="AT153" s="469"/>
      <c r="AU153" s="469"/>
      <c r="AV153" s="469"/>
      <c r="AW153" s="469"/>
      <c r="AX153" s="469"/>
      <c r="AY153" s="469"/>
      <c r="AZ153" s="469"/>
      <c r="BA153" s="469"/>
      <c r="BB153" s="469"/>
      <c r="BC153" s="469"/>
      <c r="BD153" s="469"/>
      <c r="BE153" s="469"/>
      <c r="BF153" s="469"/>
      <c r="BG153" s="469"/>
      <c r="BH153" s="469"/>
      <c r="BI153" s="469"/>
      <c r="BJ153" s="469"/>
      <c r="BK153" s="469"/>
      <c r="BL153" s="469"/>
      <c r="BM153" s="469"/>
      <c r="BN153" s="469"/>
      <c r="BO153" s="469"/>
      <c r="BP153" s="469"/>
      <c r="BQ153" s="469"/>
      <c r="BR153" s="469"/>
      <c r="BS153" s="469"/>
      <c r="BT153" s="469"/>
      <c r="BU153" s="469"/>
      <c r="BV153" s="469"/>
      <c r="BX153" s="321"/>
    </row>
    <row r="154" spans="2:76" x14ac:dyDescent="0.2">
      <c r="B154" s="329"/>
      <c r="C154" s="310"/>
      <c r="D154" s="310"/>
      <c r="E154" s="470"/>
      <c r="F154" s="469"/>
      <c r="G154" s="469"/>
      <c r="H154" s="469"/>
      <c r="I154" s="469"/>
      <c r="J154" s="469"/>
      <c r="K154" s="469"/>
      <c r="L154" s="469"/>
      <c r="M154" s="469"/>
      <c r="N154" s="469"/>
      <c r="O154" s="469"/>
      <c r="P154" s="469"/>
      <c r="Q154" s="469"/>
      <c r="R154" s="469"/>
      <c r="S154" s="469"/>
      <c r="T154" s="469"/>
      <c r="U154" s="469"/>
      <c r="V154" s="469"/>
      <c r="W154" s="469"/>
      <c r="X154" s="469"/>
      <c r="Y154" s="469"/>
      <c r="Z154" s="469"/>
      <c r="AA154" s="469"/>
      <c r="AB154" s="469"/>
      <c r="AC154" s="469"/>
      <c r="AD154" s="469"/>
      <c r="AE154" s="469"/>
      <c r="AF154" s="469"/>
      <c r="AG154" s="469"/>
      <c r="AH154" s="469"/>
      <c r="AI154" s="469"/>
      <c r="AJ154" s="469"/>
      <c r="AK154" s="469"/>
      <c r="AL154" s="469"/>
      <c r="AM154" s="469"/>
      <c r="AN154" s="469"/>
      <c r="AO154" s="469"/>
      <c r="AP154" s="469"/>
      <c r="AQ154" s="469"/>
      <c r="AR154" s="469"/>
      <c r="AS154" s="469"/>
      <c r="AT154" s="469"/>
      <c r="AU154" s="469"/>
      <c r="AV154" s="469"/>
      <c r="AW154" s="469"/>
      <c r="AX154" s="469"/>
      <c r="AY154" s="469"/>
      <c r="AZ154" s="469"/>
      <c r="BA154" s="469"/>
      <c r="BB154" s="469"/>
      <c r="BC154" s="469"/>
      <c r="BD154" s="469"/>
      <c r="BE154" s="469"/>
      <c r="BF154" s="469"/>
      <c r="BG154" s="469"/>
      <c r="BH154" s="469"/>
      <c r="BI154" s="469"/>
      <c r="BJ154" s="469"/>
      <c r="BK154" s="469"/>
      <c r="BL154" s="469"/>
      <c r="BM154" s="469"/>
      <c r="BN154" s="469"/>
      <c r="BO154" s="469"/>
      <c r="BP154" s="469"/>
      <c r="BQ154" s="469"/>
      <c r="BR154" s="469"/>
      <c r="BS154" s="469"/>
      <c r="BT154" s="469"/>
      <c r="BU154" s="469"/>
      <c r="BV154" s="469"/>
      <c r="BX154" s="321"/>
    </row>
    <row r="155" spans="2:76" x14ac:dyDescent="0.2">
      <c r="B155" s="329"/>
      <c r="C155" s="329"/>
      <c r="D155" s="329"/>
      <c r="E155" s="470"/>
      <c r="F155" s="469"/>
      <c r="G155" s="469"/>
      <c r="H155" s="469"/>
      <c r="I155" s="469"/>
      <c r="J155" s="469"/>
      <c r="K155" s="469"/>
      <c r="L155" s="469"/>
      <c r="M155" s="469"/>
      <c r="N155" s="469"/>
      <c r="O155" s="469"/>
      <c r="P155" s="469"/>
      <c r="Q155" s="469"/>
      <c r="R155" s="469"/>
      <c r="S155" s="469"/>
      <c r="T155" s="469"/>
      <c r="U155" s="469"/>
      <c r="V155" s="469"/>
      <c r="W155" s="469"/>
      <c r="X155" s="469"/>
      <c r="Y155" s="469"/>
      <c r="Z155" s="469"/>
      <c r="AA155" s="469"/>
      <c r="AB155" s="469"/>
      <c r="AC155" s="469"/>
      <c r="AD155" s="469"/>
      <c r="AE155" s="469"/>
      <c r="AF155" s="469"/>
      <c r="AG155" s="469"/>
      <c r="AH155" s="469"/>
      <c r="AI155" s="469"/>
      <c r="AJ155" s="469"/>
      <c r="AK155" s="469"/>
      <c r="AL155" s="469"/>
      <c r="AM155" s="469"/>
      <c r="AN155" s="469"/>
      <c r="AO155" s="469"/>
      <c r="AP155" s="469"/>
      <c r="AQ155" s="469"/>
      <c r="AR155" s="469"/>
      <c r="AS155" s="469"/>
      <c r="AT155" s="469"/>
      <c r="AU155" s="469"/>
      <c r="AV155" s="469"/>
      <c r="AW155" s="469"/>
      <c r="AX155" s="469"/>
      <c r="AY155" s="469"/>
      <c r="AZ155" s="469"/>
      <c r="BA155" s="469"/>
      <c r="BB155" s="469"/>
      <c r="BC155" s="469"/>
      <c r="BD155" s="469"/>
      <c r="BE155" s="469"/>
      <c r="BF155" s="469"/>
      <c r="BG155" s="469"/>
      <c r="BH155" s="469"/>
      <c r="BI155" s="469"/>
      <c r="BJ155" s="469"/>
      <c r="BK155" s="469"/>
      <c r="BL155" s="469"/>
      <c r="BM155" s="469"/>
      <c r="BN155" s="469"/>
      <c r="BO155" s="469"/>
      <c r="BP155" s="469"/>
      <c r="BQ155" s="469"/>
      <c r="BR155" s="469"/>
      <c r="BS155" s="469"/>
      <c r="BT155" s="469"/>
      <c r="BU155" s="469"/>
      <c r="BV155" s="469"/>
      <c r="BX155" s="321"/>
    </row>
    <row r="156" spans="2:76" x14ac:dyDescent="0.2">
      <c r="B156" s="329"/>
      <c r="C156" s="310"/>
      <c r="D156" s="310"/>
      <c r="E156" s="470"/>
      <c r="F156" s="469"/>
      <c r="G156" s="469"/>
      <c r="H156" s="469"/>
      <c r="I156" s="469"/>
      <c r="J156" s="469"/>
      <c r="K156" s="469"/>
      <c r="L156" s="469"/>
      <c r="M156" s="469"/>
      <c r="N156" s="469"/>
      <c r="O156" s="469"/>
      <c r="P156" s="469"/>
      <c r="Q156" s="469"/>
      <c r="R156" s="469"/>
      <c r="S156" s="469"/>
      <c r="T156" s="469"/>
      <c r="U156" s="469"/>
      <c r="V156" s="469"/>
      <c r="W156" s="469"/>
      <c r="X156" s="469"/>
      <c r="Y156" s="469"/>
      <c r="Z156" s="469"/>
      <c r="AA156" s="469"/>
      <c r="AB156" s="469"/>
      <c r="AC156" s="469"/>
      <c r="AD156" s="469"/>
      <c r="AE156" s="469"/>
      <c r="AF156" s="469"/>
      <c r="AG156" s="469"/>
      <c r="AH156" s="469"/>
      <c r="AI156" s="469"/>
      <c r="AJ156" s="469"/>
      <c r="AK156" s="469"/>
      <c r="AL156" s="469"/>
      <c r="AM156" s="469"/>
      <c r="AN156" s="469"/>
      <c r="AO156" s="469"/>
      <c r="AP156" s="469"/>
      <c r="AQ156" s="469"/>
      <c r="AR156" s="469"/>
      <c r="AS156" s="469"/>
      <c r="AT156" s="469"/>
      <c r="AU156" s="469"/>
      <c r="AV156" s="469"/>
      <c r="AW156" s="469"/>
      <c r="AX156" s="469"/>
      <c r="AY156" s="469"/>
      <c r="AZ156" s="469"/>
      <c r="BA156" s="469"/>
      <c r="BB156" s="469"/>
      <c r="BC156" s="469"/>
      <c r="BD156" s="469"/>
      <c r="BE156" s="469"/>
      <c r="BF156" s="469"/>
      <c r="BG156" s="469"/>
      <c r="BH156" s="469"/>
      <c r="BI156" s="469"/>
      <c r="BJ156" s="469"/>
      <c r="BK156" s="469"/>
      <c r="BL156" s="469"/>
      <c r="BM156" s="469"/>
      <c r="BN156" s="469"/>
      <c r="BO156" s="469"/>
      <c r="BP156" s="469"/>
      <c r="BQ156" s="469"/>
      <c r="BR156" s="469"/>
      <c r="BS156" s="469"/>
      <c r="BT156" s="469"/>
      <c r="BU156" s="469"/>
      <c r="BV156" s="469"/>
      <c r="BX156" s="321"/>
    </row>
    <row r="157" spans="2:76" x14ac:dyDescent="0.2">
      <c r="B157" s="329"/>
      <c r="C157" s="310"/>
      <c r="D157" s="310"/>
      <c r="E157" s="147"/>
      <c r="F157" s="147"/>
      <c r="G157" s="147"/>
      <c r="H157" s="147"/>
      <c r="I157" s="469"/>
      <c r="J157" s="469"/>
      <c r="K157" s="469"/>
      <c r="L157" s="469"/>
      <c r="M157" s="469"/>
      <c r="N157" s="469"/>
      <c r="O157" s="469"/>
      <c r="P157" s="469"/>
      <c r="Q157" s="469"/>
      <c r="R157" s="469"/>
      <c r="S157" s="469"/>
      <c r="T157" s="469"/>
      <c r="U157" s="469"/>
      <c r="V157" s="469"/>
      <c r="W157" s="469"/>
      <c r="X157" s="469"/>
      <c r="Y157" s="469"/>
      <c r="Z157" s="469"/>
      <c r="AA157" s="469"/>
      <c r="AB157" s="469"/>
      <c r="AC157" s="469"/>
      <c r="AD157" s="469"/>
      <c r="AE157" s="469"/>
      <c r="AF157" s="469"/>
      <c r="AG157" s="469"/>
      <c r="AH157" s="469"/>
      <c r="AI157" s="469"/>
      <c r="AJ157" s="469"/>
      <c r="AK157" s="469"/>
      <c r="AL157" s="469"/>
      <c r="AM157" s="469"/>
      <c r="AN157" s="469"/>
      <c r="AO157" s="469"/>
      <c r="AP157" s="469"/>
      <c r="AQ157" s="469"/>
      <c r="AR157" s="469"/>
      <c r="AS157" s="469"/>
      <c r="AT157" s="469"/>
      <c r="AU157" s="469"/>
      <c r="AV157" s="469"/>
      <c r="AW157" s="469"/>
      <c r="AX157" s="147"/>
      <c r="AY157" s="147"/>
      <c r="AZ157" s="147"/>
      <c r="BA157" s="147"/>
      <c r="BB157" s="469"/>
      <c r="BC157" s="147"/>
      <c r="BD157" s="147"/>
      <c r="BE157" s="147"/>
      <c r="BF157" s="147"/>
      <c r="BG157" s="469"/>
      <c r="BH157" s="469"/>
      <c r="BI157" s="469"/>
      <c r="BJ157" s="469"/>
      <c r="BK157" s="469"/>
      <c r="BL157" s="469"/>
      <c r="BM157" s="469"/>
      <c r="BN157" s="469"/>
      <c r="BO157" s="469"/>
      <c r="BP157" s="469"/>
      <c r="BQ157" s="469"/>
      <c r="BR157" s="469"/>
      <c r="BS157" s="469"/>
      <c r="BT157" s="469"/>
      <c r="BU157" s="469"/>
      <c r="BV157" s="469"/>
      <c r="BX157" s="321"/>
    </row>
    <row r="158" spans="2:76" x14ac:dyDescent="0.2">
      <c r="E158" s="470"/>
      <c r="F158" s="469"/>
      <c r="G158" s="469"/>
      <c r="H158" s="469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469"/>
      <c r="AY158" s="469"/>
      <c r="AZ158" s="469"/>
      <c r="BA158" s="469"/>
      <c r="BB158" s="147"/>
      <c r="BC158" s="469"/>
      <c r="BD158" s="469"/>
      <c r="BE158" s="469"/>
      <c r="BF158" s="469"/>
      <c r="BG158" s="147"/>
      <c r="BH158" s="147"/>
      <c r="BI158" s="147"/>
      <c r="BJ158" s="147"/>
      <c r="BK158" s="147"/>
      <c r="BL158" s="147"/>
      <c r="BM158" s="469"/>
      <c r="BN158" s="469"/>
      <c r="BO158" s="469"/>
      <c r="BP158" s="469"/>
      <c r="BQ158" s="147"/>
      <c r="BR158" s="147"/>
      <c r="BS158" s="147"/>
      <c r="BT158" s="147"/>
      <c r="BU158" s="147"/>
      <c r="BV158" s="147"/>
      <c r="BX158" s="321"/>
    </row>
    <row r="159" spans="2:76" x14ac:dyDescent="0.2">
      <c r="B159" s="329"/>
      <c r="C159" s="310"/>
      <c r="D159" s="310"/>
      <c r="E159" s="470"/>
      <c r="F159" s="469"/>
      <c r="G159" s="469"/>
      <c r="H159" s="469"/>
      <c r="I159" s="469"/>
      <c r="J159" s="469"/>
      <c r="K159" s="469"/>
      <c r="L159" s="469"/>
      <c r="M159" s="469"/>
      <c r="N159" s="469"/>
      <c r="O159" s="469"/>
      <c r="P159" s="469"/>
      <c r="Q159" s="469"/>
      <c r="R159" s="469"/>
      <c r="S159" s="469"/>
      <c r="T159" s="469"/>
      <c r="U159" s="469"/>
      <c r="V159" s="469"/>
      <c r="W159" s="469"/>
      <c r="X159" s="469"/>
      <c r="Y159" s="469"/>
      <c r="Z159" s="469"/>
      <c r="AA159" s="469"/>
      <c r="AB159" s="469"/>
      <c r="AC159" s="469"/>
      <c r="AD159" s="469"/>
      <c r="AE159" s="469"/>
      <c r="AF159" s="469"/>
      <c r="AG159" s="469"/>
      <c r="AH159" s="469"/>
      <c r="AI159" s="469"/>
      <c r="AJ159" s="469"/>
      <c r="AK159" s="469"/>
      <c r="AL159" s="469"/>
      <c r="AM159" s="469"/>
      <c r="AN159" s="469"/>
      <c r="AO159" s="469"/>
      <c r="AP159" s="469"/>
      <c r="AQ159" s="469"/>
      <c r="AR159" s="469"/>
      <c r="AS159" s="469"/>
      <c r="AT159" s="469"/>
      <c r="AU159" s="469"/>
      <c r="AV159" s="469"/>
      <c r="AW159" s="469"/>
      <c r="AX159" s="469"/>
      <c r="AY159" s="469"/>
      <c r="AZ159" s="469"/>
      <c r="BA159" s="469"/>
      <c r="BB159" s="469"/>
      <c r="BC159" s="469"/>
      <c r="BD159" s="469"/>
      <c r="BE159" s="469"/>
      <c r="BF159" s="469"/>
      <c r="BG159" s="469"/>
      <c r="BH159" s="469"/>
      <c r="BI159" s="469"/>
      <c r="BJ159" s="469"/>
      <c r="BK159" s="469"/>
      <c r="BL159" s="469"/>
      <c r="BM159" s="147"/>
      <c r="BN159" s="147"/>
      <c r="BO159" s="147"/>
      <c r="BP159" s="147"/>
      <c r="BQ159" s="469"/>
      <c r="BR159" s="469"/>
      <c r="BS159" s="469"/>
      <c r="BT159" s="469"/>
      <c r="BU159" s="469"/>
      <c r="BV159" s="469"/>
      <c r="BX159" s="321"/>
    </row>
    <row r="160" spans="2:76" x14ac:dyDescent="0.2">
      <c r="B160" s="329"/>
      <c r="C160" s="310"/>
      <c r="D160" s="310"/>
      <c r="E160" s="470"/>
      <c r="F160" s="469"/>
      <c r="G160" s="469"/>
      <c r="H160" s="469"/>
      <c r="I160" s="469"/>
      <c r="J160" s="469"/>
      <c r="K160" s="469"/>
      <c r="L160" s="469"/>
      <c r="M160" s="469"/>
      <c r="N160" s="469"/>
      <c r="O160" s="469"/>
      <c r="P160" s="469"/>
      <c r="Q160" s="469"/>
      <c r="R160" s="469"/>
      <c r="S160" s="469"/>
      <c r="T160" s="469"/>
      <c r="U160" s="469"/>
      <c r="V160" s="469"/>
      <c r="W160" s="469"/>
      <c r="X160" s="469"/>
      <c r="Y160" s="469"/>
      <c r="Z160" s="469"/>
      <c r="AA160" s="469"/>
      <c r="AB160" s="469"/>
      <c r="AC160" s="469"/>
      <c r="AD160" s="469"/>
      <c r="AE160" s="469"/>
      <c r="AF160" s="469"/>
      <c r="AG160" s="469"/>
      <c r="AH160" s="469"/>
      <c r="AI160" s="469"/>
      <c r="AJ160" s="469"/>
      <c r="AK160" s="469"/>
      <c r="AL160" s="469"/>
      <c r="AM160" s="469"/>
      <c r="AN160" s="469"/>
      <c r="AO160" s="469"/>
      <c r="AP160" s="469"/>
      <c r="AQ160" s="469"/>
      <c r="AR160" s="469"/>
      <c r="AS160" s="469"/>
      <c r="AT160" s="469"/>
      <c r="AU160" s="469"/>
      <c r="AV160" s="469"/>
      <c r="AW160" s="469"/>
      <c r="AX160" s="469"/>
      <c r="AY160" s="469"/>
      <c r="AZ160" s="469"/>
      <c r="BA160" s="469"/>
      <c r="BB160" s="469"/>
      <c r="BC160" s="469"/>
      <c r="BD160" s="469"/>
      <c r="BE160" s="469"/>
      <c r="BF160" s="469"/>
      <c r="BG160" s="469"/>
      <c r="BH160" s="469"/>
      <c r="BI160" s="469"/>
      <c r="BJ160" s="469"/>
      <c r="BK160" s="469"/>
      <c r="BL160" s="469"/>
      <c r="BM160" s="469"/>
      <c r="BN160" s="469"/>
      <c r="BO160" s="469"/>
      <c r="BP160" s="469"/>
      <c r="BQ160" s="469"/>
      <c r="BR160" s="469"/>
      <c r="BS160" s="469"/>
      <c r="BT160" s="469"/>
      <c r="BU160" s="469"/>
      <c r="BV160" s="469"/>
      <c r="BX160" s="321"/>
    </row>
    <row r="161" spans="2:76" x14ac:dyDescent="0.2">
      <c r="B161" s="329"/>
      <c r="C161" s="310"/>
      <c r="D161" s="310"/>
      <c r="E161" s="470"/>
      <c r="F161" s="469"/>
      <c r="G161" s="469"/>
      <c r="H161" s="469"/>
      <c r="I161" s="469"/>
      <c r="J161" s="469"/>
      <c r="K161" s="469"/>
      <c r="L161" s="469"/>
      <c r="M161" s="469"/>
      <c r="N161" s="469"/>
      <c r="O161" s="469"/>
      <c r="P161" s="469"/>
      <c r="Q161" s="469"/>
      <c r="R161" s="469"/>
      <c r="S161" s="469"/>
      <c r="T161" s="469"/>
      <c r="U161" s="469"/>
      <c r="V161" s="469"/>
      <c r="W161" s="469"/>
      <c r="X161" s="469"/>
      <c r="Y161" s="469"/>
      <c r="Z161" s="469"/>
      <c r="AA161" s="469"/>
      <c r="AB161" s="469"/>
      <c r="AC161" s="469"/>
      <c r="AD161" s="469"/>
      <c r="AE161" s="469"/>
      <c r="AF161" s="469"/>
      <c r="AG161" s="469"/>
      <c r="AH161" s="469"/>
      <c r="AI161" s="469"/>
      <c r="AJ161" s="469"/>
      <c r="AK161" s="469"/>
      <c r="AL161" s="469"/>
      <c r="AM161" s="469"/>
      <c r="AN161" s="469"/>
      <c r="AO161" s="469"/>
      <c r="AP161" s="469"/>
      <c r="AQ161" s="469"/>
      <c r="AR161" s="469"/>
      <c r="AS161" s="469"/>
      <c r="AT161" s="469"/>
      <c r="AU161" s="469"/>
      <c r="AV161" s="469"/>
      <c r="AW161" s="469"/>
      <c r="AX161" s="469"/>
      <c r="AY161" s="469"/>
      <c r="AZ161" s="469"/>
      <c r="BA161" s="469"/>
      <c r="BB161" s="469"/>
      <c r="BC161" s="469"/>
      <c r="BD161" s="469"/>
      <c r="BE161" s="469"/>
      <c r="BF161" s="469"/>
      <c r="BG161" s="469"/>
      <c r="BH161" s="469"/>
      <c r="BI161" s="469"/>
      <c r="BJ161" s="469"/>
      <c r="BK161" s="469"/>
      <c r="BL161" s="469"/>
      <c r="BM161" s="469"/>
      <c r="BN161" s="469"/>
      <c r="BO161" s="469"/>
      <c r="BP161" s="469"/>
      <c r="BQ161" s="469"/>
      <c r="BR161" s="469"/>
      <c r="BS161" s="469"/>
      <c r="BT161" s="469"/>
      <c r="BU161" s="469"/>
      <c r="BV161" s="469"/>
      <c r="BX161" s="321"/>
    </row>
    <row r="162" spans="2:76" x14ac:dyDescent="0.2">
      <c r="B162" s="329"/>
      <c r="C162" s="310"/>
      <c r="D162" s="310"/>
      <c r="E162" s="470"/>
      <c r="F162" s="469"/>
      <c r="G162" s="469"/>
      <c r="H162" s="469"/>
      <c r="I162" s="469"/>
      <c r="J162" s="469"/>
      <c r="K162" s="469"/>
      <c r="L162" s="469"/>
      <c r="M162" s="469"/>
      <c r="N162" s="469"/>
      <c r="O162" s="469"/>
      <c r="P162" s="469"/>
      <c r="Q162" s="469"/>
      <c r="R162" s="469"/>
      <c r="S162" s="469"/>
      <c r="T162" s="469"/>
      <c r="U162" s="469"/>
      <c r="V162" s="469"/>
      <c r="W162" s="469"/>
      <c r="X162" s="469"/>
      <c r="Y162" s="469"/>
      <c r="Z162" s="469"/>
      <c r="AA162" s="469"/>
      <c r="AB162" s="469"/>
      <c r="AC162" s="469"/>
      <c r="AD162" s="469"/>
      <c r="AE162" s="469"/>
      <c r="AF162" s="469"/>
      <c r="AG162" s="469"/>
      <c r="AH162" s="469"/>
      <c r="AI162" s="469"/>
      <c r="AJ162" s="469"/>
      <c r="AK162" s="469"/>
      <c r="AL162" s="469"/>
      <c r="AM162" s="469"/>
      <c r="AN162" s="469"/>
      <c r="AO162" s="469"/>
      <c r="AP162" s="469"/>
      <c r="AQ162" s="469"/>
      <c r="AR162" s="469"/>
      <c r="AS162" s="469"/>
      <c r="AT162" s="469"/>
      <c r="AU162" s="469"/>
      <c r="AV162" s="469"/>
      <c r="AW162" s="469"/>
      <c r="AX162" s="469"/>
      <c r="AY162" s="469"/>
      <c r="AZ162" s="469"/>
      <c r="BA162" s="469"/>
      <c r="BB162" s="469"/>
      <c r="BC162" s="469"/>
      <c r="BD162" s="469"/>
      <c r="BE162" s="469"/>
      <c r="BF162" s="469"/>
      <c r="BG162" s="469"/>
      <c r="BH162" s="469"/>
      <c r="BI162" s="469"/>
      <c r="BJ162" s="469"/>
      <c r="BK162" s="469"/>
      <c r="BL162" s="469"/>
      <c r="BM162" s="469"/>
      <c r="BN162" s="469"/>
      <c r="BO162" s="469"/>
      <c r="BP162" s="469"/>
      <c r="BQ162" s="469"/>
      <c r="BR162" s="469"/>
      <c r="BS162" s="469"/>
      <c r="BT162" s="469"/>
      <c r="BU162" s="469"/>
      <c r="BV162" s="469"/>
      <c r="BX162" s="321"/>
    </row>
    <row r="163" spans="2:76" x14ac:dyDescent="0.2">
      <c r="B163" s="329"/>
      <c r="C163" s="310"/>
      <c r="D163" s="310"/>
      <c r="E163" s="470"/>
      <c r="F163" s="469"/>
      <c r="G163" s="469"/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  <c r="T163" s="469"/>
      <c r="U163" s="469"/>
      <c r="V163" s="469"/>
      <c r="W163" s="469"/>
      <c r="X163" s="469"/>
      <c r="Y163" s="469"/>
      <c r="Z163" s="469"/>
      <c r="AA163" s="469"/>
      <c r="AB163" s="469"/>
      <c r="AC163" s="469"/>
      <c r="AD163" s="469"/>
      <c r="AE163" s="469"/>
      <c r="AF163" s="469"/>
      <c r="AG163" s="469"/>
      <c r="AH163" s="469"/>
      <c r="AI163" s="469"/>
      <c r="AJ163" s="469"/>
      <c r="AK163" s="469"/>
      <c r="AL163" s="469"/>
      <c r="AM163" s="469"/>
      <c r="AN163" s="469"/>
      <c r="AO163" s="469"/>
      <c r="AP163" s="469"/>
      <c r="AQ163" s="469"/>
      <c r="AR163" s="469"/>
      <c r="AS163" s="469"/>
      <c r="AT163" s="469"/>
      <c r="AU163" s="469"/>
      <c r="AV163" s="469"/>
      <c r="AW163" s="469"/>
      <c r="AX163" s="469"/>
      <c r="AY163" s="469"/>
      <c r="AZ163" s="469"/>
      <c r="BA163" s="469"/>
      <c r="BB163" s="469"/>
      <c r="BC163" s="469"/>
      <c r="BD163" s="469"/>
      <c r="BE163" s="469"/>
      <c r="BF163" s="469"/>
      <c r="BG163" s="469"/>
      <c r="BH163" s="469"/>
      <c r="BI163" s="469"/>
      <c r="BJ163" s="469"/>
      <c r="BK163" s="469"/>
      <c r="BL163" s="469"/>
      <c r="BM163" s="469"/>
      <c r="BN163" s="469"/>
      <c r="BO163" s="469"/>
      <c r="BP163" s="469"/>
      <c r="BQ163" s="469"/>
      <c r="BR163" s="469"/>
      <c r="BS163" s="469"/>
      <c r="BT163" s="469"/>
      <c r="BU163" s="469"/>
      <c r="BV163" s="469"/>
      <c r="BX163" s="321"/>
    </row>
    <row r="164" spans="2:76" x14ac:dyDescent="0.2">
      <c r="B164" s="329"/>
      <c r="C164" s="310"/>
      <c r="D164" s="310"/>
      <c r="E164" s="470"/>
      <c r="F164" s="469"/>
      <c r="G164" s="469"/>
      <c r="H164" s="469"/>
      <c r="I164" s="469"/>
      <c r="J164" s="469"/>
      <c r="K164" s="469"/>
      <c r="L164" s="469"/>
      <c r="M164" s="469"/>
      <c r="N164" s="469"/>
      <c r="O164" s="469"/>
      <c r="P164" s="469"/>
      <c r="Q164" s="469"/>
      <c r="R164" s="469"/>
      <c r="S164" s="469"/>
      <c r="T164" s="469"/>
      <c r="U164" s="469"/>
      <c r="V164" s="469"/>
      <c r="W164" s="469"/>
      <c r="X164" s="469"/>
      <c r="Y164" s="469"/>
      <c r="Z164" s="469"/>
      <c r="AA164" s="469"/>
      <c r="AB164" s="469"/>
      <c r="AC164" s="469"/>
      <c r="AD164" s="469"/>
      <c r="AE164" s="469"/>
      <c r="AF164" s="469"/>
      <c r="AG164" s="469"/>
      <c r="AH164" s="469"/>
      <c r="AI164" s="469"/>
      <c r="AJ164" s="469"/>
      <c r="AK164" s="469"/>
      <c r="AL164" s="469"/>
      <c r="AM164" s="469"/>
      <c r="AN164" s="469"/>
      <c r="AO164" s="469"/>
      <c r="AP164" s="469"/>
      <c r="AQ164" s="469"/>
      <c r="AR164" s="469"/>
      <c r="AS164" s="469"/>
      <c r="AT164" s="469"/>
      <c r="AU164" s="469"/>
      <c r="AV164" s="469"/>
      <c r="AW164" s="469"/>
      <c r="AX164" s="469"/>
      <c r="AY164" s="469"/>
      <c r="AZ164" s="469"/>
      <c r="BA164" s="469"/>
      <c r="BB164" s="469"/>
      <c r="BC164" s="469"/>
      <c r="BD164" s="469"/>
      <c r="BE164" s="469"/>
      <c r="BF164" s="469"/>
      <c r="BG164" s="469"/>
      <c r="BH164" s="469"/>
      <c r="BI164" s="469"/>
      <c r="BJ164" s="469"/>
      <c r="BK164" s="469"/>
      <c r="BL164" s="469"/>
      <c r="BM164" s="469"/>
      <c r="BN164" s="469"/>
      <c r="BO164" s="469"/>
      <c r="BP164" s="469"/>
      <c r="BQ164" s="469"/>
      <c r="BR164" s="469"/>
      <c r="BS164" s="469"/>
      <c r="BT164" s="469"/>
      <c r="BU164" s="469"/>
      <c r="BV164" s="469"/>
      <c r="BX164" s="321"/>
    </row>
    <row r="165" spans="2:76" x14ac:dyDescent="0.2">
      <c r="B165" s="329"/>
      <c r="C165" s="310"/>
      <c r="D165" s="310"/>
      <c r="E165" s="470"/>
      <c r="F165" s="469"/>
      <c r="G165" s="469"/>
      <c r="H165" s="469"/>
      <c r="I165" s="469"/>
      <c r="J165" s="469"/>
      <c r="K165" s="469"/>
      <c r="L165" s="469"/>
      <c r="M165" s="469"/>
      <c r="N165" s="469"/>
      <c r="O165" s="469"/>
      <c r="P165" s="469"/>
      <c r="Q165" s="469"/>
      <c r="R165" s="469"/>
      <c r="S165" s="469"/>
      <c r="T165" s="469"/>
      <c r="U165" s="469"/>
      <c r="V165" s="469"/>
      <c r="W165" s="469"/>
      <c r="X165" s="469"/>
      <c r="Y165" s="469"/>
      <c r="Z165" s="469"/>
      <c r="AA165" s="469"/>
      <c r="AB165" s="469"/>
      <c r="AC165" s="469"/>
      <c r="AD165" s="469"/>
      <c r="AE165" s="469"/>
      <c r="AF165" s="469"/>
      <c r="AG165" s="469"/>
      <c r="AH165" s="469"/>
      <c r="AI165" s="469"/>
      <c r="AJ165" s="469"/>
      <c r="AK165" s="469"/>
      <c r="AL165" s="469"/>
      <c r="AM165" s="469"/>
      <c r="AN165" s="469"/>
      <c r="AO165" s="469"/>
      <c r="AP165" s="469"/>
      <c r="AQ165" s="469"/>
      <c r="AR165" s="469"/>
      <c r="AS165" s="469"/>
      <c r="AT165" s="469"/>
      <c r="AU165" s="469"/>
      <c r="AV165" s="469"/>
      <c r="AW165" s="469"/>
      <c r="AX165" s="469"/>
      <c r="AY165" s="469"/>
      <c r="AZ165" s="469"/>
      <c r="BA165" s="469"/>
      <c r="BB165" s="469"/>
      <c r="BC165" s="469"/>
      <c r="BD165" s="469"/>
      <c r="BE165" s="469"/>
      <c r="BF165" s="469"/>
      <c r="BG165" s="469"/>
      <c r="BH165" s="469"/>
      <c r="BI165" s="469"/>
      <c r="BJ165" s="469"/>
      <c r="BK165" s="469"/>
      <c r="BL165" s="469"/>
      <c r="BM165" s="469"/>
      <c r="BN165" s="469"/>
      <c r="BO165" s="469"/>
      <c r="BP165" s="469"/>
      <c r="BQ165" s="469"/>
      <c r="BR165" s="469"/>
      <c r="BS165" s="469"/>
      <c r="BT165" s="469"/>
      <c r="BU165" s="469"/>
      <c r="BV165" s="469"/>
      <c r="BX165" s="321"/>
    </row>
    <row r="166" spans="2:76" x14ac:dyDescent="0.2">
      <c r="B166" s="329"/>
      <c r="C166" s="310"/>
      <c r="D166" s="310"/>
      <c r="E166" s="470"/>
      <c r="F166" s="469"/>
      <c r="G166" s="469"/>
      <c r="H166" s="469"/>
      <c r="I166" s="469"/>
      <c r="J166" s="469"/>
      <c r="K166" s="469"/>
      <c r="L166" s="469"/>
      <c r="M166" s="469"/>
      <c r="N166" s="469"/>
      <c r="O166" s="469"/>
      <c r="P166" s="469"/>
      <c r="Q166" s="469"/>
      <c r="R166" s="469"/>
      <c r="S166" s="469"/>
      <c r="T166" s="469"/>
      <c r="U166" s="469"/>
      <c r="V166" s="469"/>
      <c r="W166" s="469"/>
      <c r="X166" s="469"/>
      <c r="Y166" s="469"/>
      <c r="Z166" s="469"/>
      <c r="AA166" s="469"/>
      <c r="AB166" s="469"/>
      <c r="AC166" s="469"/>
      <c r="AD166" s="469"/>
      <c r="AE166" s="469"/>
      <c r="AF166" s="469"/>
      <c r="AG166" s="469"/>
      <c r="AH166" s="469"/>
      <c r="AI166" s="469"/>
      <c r="AJ166" s="469"/>
      <c r="AK166" s="469"/>
      <c r="AL166" s="469"/>
      <c r="AM166" s="469"/>
      <c r="AN166" s="469"/>
      <c r="AO166" s="469"/>
      <c r="AP166" s="469"/>
      <c r="AQ166" s="469"/>
      <c r="AR166" s="469"/>
      <c r="AS166" s="469"/>
      <c r="AT166" s="469"/>
      <c r="AU166" s="469"/>
      <c r="AV166" s="469"/>
      <c r="AW166" s="469"/>
      <c r="AX166" s="469"/>
      <c r="AY166" s="469"/>
      <c r="AZ166" s="469"/>
      <c r="BA166" s="469"/>
      <c r="BB166" s="469"/>
      <c r="BC166" s="469"/>
      <c r="BD166" s="469"/>
      <c r="BE166" s="469"/>
      <c r="BF166" s="469"/>
      <c r="BG166" s="469"/>
      <c r="BH166" s="469"/>
      <c r="BI166" s="469"/>
      <c r="BJ166" s="469"/>
      <c r="BK166" s="469"/>
      <c r="BL166" s="469"/>
      <c r="BM166" s="469"/>
      <c r="BN166" s="469"/>
      <c r="BO166" s="469"/>
      <c r="BP166" s="469"/>
      <c r="BQ166" s="469"/>
      <c r="BR166" s="469"/>
      <c r="BS166" s="469"/>
      <c r="BT166" s="469"/>
      <c r="BU166" s="469"/>
      <c r="BV166" s="469"/>
      <c r="BX166" s="321"/>
    </row>
    <row r="167" spans="2:76" x14ac:dyDescent="0.2">
      <c r="B167" s="329"/>
      <c r="C167" s="310"/>
      <c r="D167" s="310"/>
      <c r="E167" s="470"/>
      <c r="F167" s="469"/>
      <c r="G167" s="469"/>
      <c r="H167" s="469"/>
      <c r="I167" s="469"/>
      <c r="J167" s="469"/>
      <c r="K167" s="469"/>
      <c r="L167" s="469"/>
      <c r="M167" s="469"/>
      <c r="N167" s="469"/>
      <c r="O167" s="469"/>
      <c r="P167" s="469"/>
      <c r="Q167" s="469"/>
      <c r="R167" s="469"/>
      <c r="S167" s="469"/>
      <c r="T167" s="469"/>
      <c r="U167" s="469"/>
      <c r="V167" s="469"/>
      <c r="W167" s="469"/>
      <c r="X167" s="469"/>
      <c r="Y167" s="469"/>
      <c r="Z167" s="469"/>
      <c r="AA167" s="469"/>
      <c r="AB167" s="469"/>
      <c r="AC167" s="469"/>
      <c r="AD167" s="469"/>
      <c r="AE167" s="469"/>
      <c r="AF167" s="469"/>
      <c r="AG167" s="469"/>
      <c r="AH167" s="469"/>
      <c r="AI167" s="469"/>
      <c r="AJ167" s="469"/>
      <c r="AK167" s="469"/>
      <c r="AL167" s="469"/>
      <c r="AM167" s="469"/>
      <c r="AN167" s="469"/>
      <c r="AO167" s="469"/>
      <c r="AP167" s="469"/>
      <c r="AQ167" s="469"/>
      <c r="AR167" s="469"/>
      <c r="AS167" s="469"/>
      <c r="AT167" s="469"/>
      <c r="AU167" s="469"/>
      <c r="AV167" s="469"/>
      <c r="AW167" s="469"/>
      <c r="AX167" s="469"/>
      <c r="AY167" s="469"/>
      <c r="AZ167" s="469"/>
      <c r="BA167" s="469"/>
      <c r="BB167" s="469"/>
      <c r="BC167" s="469"/>
      <c r="BD167" s="469"/>
      <c r="BE167" s="469"/>
      <c r="BF167" s="469"/>
      <c r="BG167" s="469"/>
      <c r="BH167" s="469"/>
      <c r="BI167" s="469"/>
      <c r="BJ167" s="469"/>
      <c r="BK167" s="469"/>
      <c r="BL167" s="469"/>
      <c r="BM167" s="469"/>
      <c r="BN167" s="469"/>
      <c r="BO167" s="469"/>
      <c r="BP167" s="469"/>
      <c r="BQ167" s="469"/>
      <c r="BR167" s="469"/>
      <c r="BS167" s="469"/>
      <c r="BT167" s="469"/>
      <c r="BU167" s="469"/>
      <c r="BV167" s="469"/>
      <c r="BX167" s="321"/>
    </row>
    <row r="168" spans="2:76" x14ac:dyDescent="0.2">
      <c r="B168" s="329"/>
      <c r="C168" s="310"/>
      <c r="D168" s="310"/>
      <c r="E168" s="470"/>
      <c r="F168" s="469"/>
      <c r="G168" s="469"/>
      <c r="H168" s="469"/>
      <c r="I168" s="469"/>
      <c r="J168" s="469"/>
      <c r="K168" s="469"/>
      <c r="L168" s="469"/>
      <c r="M168" s="469"/>
      <c r="N168" s="469"/>
      <c r="O168" s="469"/>
      <c r="P168" s="469"/>
      <c r="Q168" s="469"/>
      <c r="R168" s="469"/>
      <c r="S168" s="469"/>
      <c r="T168" s="469"/>
      <c r="U168" s="469"/>
      <c r="V168" s="469"/>
      <c r="W168" s="469"/>
      <c r="X168" s="469"/>
      <c r="Y168" s="469"/>
      <c r="Z168" s="469"/>
      <c r="AA168" s="469"/>
      <c r="AB168" s="469"/>
      <c r="AC168" s="469"/>
      <c r="AD168" s="469"/>
      <c r="AE168" s="469"/>
      <c r="AF168" s="469"/>
      <c r="AG168" s="469"/>
      <c r="AH168" s="469"/>
      <c r="AI168" s="469"/>
      <c r="AJ168" s="469"/>
      <c r="AK168" s="469"/>
      <c r="AL168" s="469"/>
      <c r="AM168" s="469"/>
      <c r="AN168" s="469"/>
      <c r="AO168" s="469"/>
      <c r="AP168" s="469"/>
      <c r="AQ168" s="469"/>
      <c r="AR168" s="469"/>
      <c r="AS168" s="469"/>
      <c r="AT168" s="469"/>
      <c r="AU168" s="469"/>
      <c r="AV168" s="469"/>
      <c r="AW168" s="469"/>
      <c r="AX168" s="469"/>
      <c r="AY168" s="469"/>
      <c r="AZ168" s="469"/>
      <c r="BA168" s="469"/>
      <c r="BB168" s="469"/>
      <c r="BC168" s="469"/>
      <c r="BD168" s="469"/>
      <c r="BE168" s="469"/>
      <c r="BF168" s="469"/>
      <c r="BG168" s="469"/>
      <c r="BH168" s="469"/>
      <c r="BI168" s="469"/>
      <c r="BJ168" s="469"/>
      <c r="BK168" s="469"/>
      <c r="BL168" s="469"/>
      <c r="BM168" s="469"/>
      <c r="BN168" s="469"/>
      <c r="BO168" s="469"/>
      <c r="BP168" s="469"/>
      <c r="BQ168" s="469"/>
      <c r="BR168" s="469"/>
      <c r="BS168" s="469"/>
      <c r="BT168" s="469"/>
      <c r="BU168" s="469"/>
      <c r="BV168" s="469"/>
      <c r="BX168" s="321"/>
    </row>
    <row r="169" spans="2:76" x14ac:dyDescent="0.2">
      <c r="B169" s="329"/>
      <c r="C169" s="310"/>
      <c r="D169" s="310"/>
      <c r="E169" s="470"/>
      <c r="F169" s="469"/>
      <c r="G169" s="469"/>
      <c r="H169" s="469"/>
      <c r="I169" s="469"/>
      <c r="J169" s="469"/>
      <c r="K169" s="469"/>
      <c r="L169" s="469"/>
      <c r="M169" s="469"/>
      <c r="N169" s="469"/>
      <c r="O169" s="469"/>
      <c r="P169" s="469"/>
      <c r="Q169" s="469"/>
      <c r="R169" s="469"/>
      <c r="S169" s="469"/>
      <c r="T169" s="469"/>
      <c r="U169" s="469"/>
      <c r="V169" s="469"/>
      <c r="W169" s="469"/>
      <c r="X169" s="469"/>
      <c r="Y169" s="469"/>
      <c r="Z169" s="469"/>
      <c r="AA169" s="469"/>
      <c r="AB169" s="469"/>
      <c r="AC169" s="469"/>
      <c r="AD169" s="469"/>
      <c r="AE169" s="469"/>
      <c r="AF169" s="469"/>
      <c r="AG169" s="469"/>
      <c r="AH169" s="469"/>
      <c r="AI169" s="469"/>
      <c r="AJ169" s="469"/>
      <c r="AK169" s="469"/>
      <c r="AL169" s="469"/>
      <c r="AM169" s="469"/>
      <c r="AN169" s="469"/>
      <c r="AO169" s="469"/>
      <c r="AP169" s="469"/>
      <c r="AQ169" s="469"/>
      <c r="AR169" s="469"/>
      <c r="AS169" s="469"/>
      <c r="AT169" s="469"/>
      <c r="AU169" s="469"/>
      <c r="AV169" s="469"/>
      <c r="AW169" s="469"/>
      <c r="AX169" s="469"/>
      <c r="AY169" s="469"/>
      <c r="AZ169" s="469"/>
      <c r="BA169" s="469"/>
      <c r="BB169" s="469"/>
      <c r="BC169" s="469"/>
      <c r="BD169" s="469"/>
      <c r="BE169" s="469"/>
      <c r="BF169" s="469"/>
      <c r="BG169" s="469"/>
      <c r="BH169" s="469"/>
      <c r="BI169" s="469"/>
      <c r="BJ169" s="469"/>
      <c r="BK169" s="469"/>
      <c r="BL169" s="469"/>
      <c r="BM169" s="469"/>
      <c r="BN169" s="469"/>
      <c r="BO169" s="469"/>
      <c r="BP169" s="469"/>
      <c r="BQ169" s="469"/>
      <c r="BR169" s="469"/>
      <c r="BS169" s="469"/>
      <c r="BT169" s="469"/>
      <c r="BU169" s="469"/>
      <c r="BV169" s="469"/>
      <c r="BX169" s="321"/>
    </row>
    <row r="170" spans="2:76" x14ac:dyDescent="0.2">
      <c r="B170" s="329"/>
      <c r="C170" s="310"/>
      <c r="D170" s="310"/>
      <c r="E170" s="470"/>
      <c r="F170" s="469"/>
      <c r="G170" s="469"/>
      <c r="H170" s="469"/>
      <c r="I170" s="469"/>
      <c r="J170" s="469"/>
      <c r="K170" s="469"/>
      <c r="L170" s="469"/>
      <c r="M170" s="469"/>
      <c r="N170" s="469"/>
      <c r="O170" s="469"/>
      <c r="P170" s="469"/>
      <c r="Q170" s="469"/>
      <c r="R170" s="469"/>
      <c r="S170" s="469"/>
      <c r="T170" s="469"/>
      <c r="U170" s="469"/>
      <c r="V170" s="469"/>
      <c r="W170" s="469"/>
      <c r="X170" s="469"/>
      <c r="Y170" s="469"/>
      <c r="Z170" s="469"/>
      <c r="AA170" s="469"/>
      <c r="AB170" s="469"/>
      <c r="AC170" s="469"/>
      <c r="AD170" s="469"/>
      <c r="AE170" s="469"/>
      <c r="AF170" s="469"/>
      <c r="AG170" s="469"/>
      <c r="AH170" s="469"/>
      <c r="AI170" s="469"/>
      <c r="AJ170" s="469"/>
      <c r="AK170" s="469"/>
      <c r="AL170" s="469"/>
      <c r="AM170" s="469"/>
      <c r="AN170" s="469"/>
      <c r="AO170" s="469"/>
      <c r="AP170" s="469"/>
      <c r="AQ170" s="469"/>
      <c r="AR170" s="469"/>
      <c r="AS170" s="469"/>
      <c r="AT170" s="469"/>
      <c r="AU170" s="469"/>
      <c r="AV170" s="469"/>
      <c r="AW170" s="469"/>
      <c r="AX170" s="469"/>
      <c r="AY170" s="469"/>
      <c r="AZ170" s="469"/>
      <c r="BA170" s="469"/>
      <c r="BB170" s="469"/>
      <c r="BC170" s="469"/>
      <c r="BD170" s="469"/>
      <c r="BE170" s="469"/>
      <c r="BF170" s="469"/>
      <c r="BG170" s="469"/>
      <c r="BH170" s="469"/>
      <c r="BI170" s="469"/>
      <c r="BJ170" s="469"/>
      <c r="BK170" s="469"/>
      <c r="BL170" s="469"/>
      <c r="BM170" s="469"/>
      <c r="BN170" s="469"/>
      <c r="BO170" s="469"/>
      <c r="BP170" s="469"/>
      <c r="BQ170" s="469"/>
      <c r="BR170" s="469"/>
      <c r="BS170" s="469"/>
      <c r="BT170" s="469"/>
      <c r="BU170" s="469"/>
      <c r="BV170" s="469"/>
      <c r="BX170" s="321"/>
    </row>
    <row r="171" spans="2:76" x14ac:dyDescent="0.2">
      <c r="B171" s="329"/>
      <c r="C171" s="310"/>
      <c r="D171" s="310"/>
      <c r="E171" s="470"/>
      <c r="F171" s="469"/>
      <c r="G171" s="469"/>
      <c r="H171" s="469"/>
      <c r="I171" s="469"/>
      <c r="J171" s="469"/>
      <c r="K171" s="469"/>
      <c r="L171" s="469"/>
      <c r="M171" s="469"/>
      <c r="N171" s="469"/>
      <c r="O171" s="469"/>
      <c r="P171" s="469"/>
      <c r="Q171" s="469"/>
      <c r="R171" s="469"/>
      <c r="S171" s="469"/>
      <c r="T171" s="469"/>
      <c r="U171" s="469"/>
      <c r="V171" s="469"/>
      <c r="W171" s="469"/>
      <c r="X171" s="469"/>
      <c r="Y171" s="469"/>
      <c r="Z171" s="469"/>
      <c r="AA171" s="469"/>
      <c r="AB171" s="469"/>
      <c r="AC171" s="469"/>
      <c r="AD171" s="469"/>
      <c r="AE171" s="469"/>
      <c r="AF171" s="469"/>
      <c r="AG171" s="469"/>
      <c r="AH171" s="469"/>
      <c r="AI171" s="469"/>
      <c r="AJ171" s="469"/>
      <c r="AK171" s="469"/>
      <c r="AL171" s="469"/>
      <c r="AM171" s="469"/>
      <c r="AN171" s="469"/>
      <c r="AO171" s="469"/>
      <c r="AP171" s="469"/>
      <c r="AQ171" s="469"/>
      <c r="AR171" s="469"/>
      <c r="AS171" s="469"/>
      <c r="AT171" s="469"/>
      <c r="AU171" s="469"/>
      <c r="AV171" s="469"/>
      <c r="AW171" s="469"/>
      <c r="AX171" s="469"/>
      <c r="AY171" s="469"/>
      <c r="AZ171" s="469"/>
      <c r="BA171" s="469"/>
      <c r="BB171" s="469"/>
      <c r="BC171" s="469"/>
      <c r="BD171" s="469"/>
      <c r="BE171" s="469"/>
      <c r="BF171" s="469"/>
      <c r="BG171" s="469"/>
      <c r="BH171" s="469"/>
      <c r="BI171" s="469"/>
      <c r="BJ171" s="469"/>
      <c r="BK171" s="469"/>
      <c r="BL171" s="469"/>
      <c r="BM171" s="469"/>
      <c r="BN171" s="469"/>
      <c r="BO171" s="469"/>
      <c r="BP171" s="469"/>
      <c r="BQ171" s="469"/>
      <c r="BR171" s="469"/>
      <c r="BS171" s="469"/>
      <c r="BT171" s="469"/>
      <c r="BU171" s="469"/>
      <c r="BV171" s="469"/>
      <c r="BX171" s="321"/>
    </row>
    <row r="172" spans="2:76" x14ac:dyDescent="0.2">
      <c r="B172" s="329"/>
      <c r="C172" s="310"/>
      <c r="D172" s="310"/>
      <c r="E172" s="470"/>
      <c r="F172" s="469"/>
      <c r="G172" s="469"/>
      <c r="H172" s="469"/>
      <c r="I172" s="469"/>
      <c r="J172" s="469"/>
      <c r="K172" s="469"/>
      <c r="L172" s="469"/>
      <c r="M172" s="469"/>
      <c r="N172" s="469"/>
      <c r="O172" s="469"/>
      <c r="P172" s="469"/>
      <c r="Q172" s="469"/>
      <c r="R172" s="469"/>
      <c r="S172" s="469"/>
      <c r="T172" s="469"/>
      <c r="U172" s="469"/>
      <c r="V172" s="469"/>
      <c r="W172" s="469"/>
      <c r="X172" s="469"/>
      <c r="Y172" s="469"/>
      <c r="Z172" s="469"/>
      <c r="AA172" s="469"/>
      <c r="AB172" s="469"/>
      <c r="AC172" s="469"/>
      <c r="AD172" s="469"/>
      <c r="AE172" s="469"/>
      <c r="AF172" s="469"/>
      <c r="AG172" s="469"/>
      <c r="AH172" s="469"/>
      <c r="AI172" s="469"/>
      <c r="AJ172" s="469"/>
      <c r="AK172" s="469"/>
      <c r="AL172" s="469"/>
      <c r="AM172" s="469"/>
      <c r="AN172" s="469"/>
      <c r="AO172" s="469"/>
      <c r="AP172" s="469"/>
      <c r="AQ172" s="469"/>
      <c r="AR172" s="469"/>
      <c r="AS172" s="469"/>
      <c r="AT172" s="469"/>
      <c r="AU172" s="469"/>
      <c r="AV172" s="469"/>
      <c r="AW172" s="469"/>
      <c r="AX172" s="469"/>
      <c r="AY172" s="469"/>
      <c r="AZ172" s="469"/>
      <c r="BA172" s="469"/>
      <c r="BB172" s="469"/>
      <c r="BC172" s="469"/>
      <c r="BD172" s="469"/>
      <c r="BE172" s="469"/>
      <c r="BF172" s="469"/>
      <c r="BG172" s="469"/>
      <c r="BH172" s="469"/>
      <c r="BI172" s="469"/>
      <c r="BJ172" s="469"/>
      <c r="BK172" s="469"/>
      <c r="BL172" s="469"/>
      <c r="BM172" s="469"/>
      <c r="BN172" s="469"/>
      <c r="BO172" s="469"/>
      <c r="BP172" s="469"/>
      <c r="BQ172" s="469"/>
      <c r="BR172" s="469"/>
      <c r="BS172" s="469"/>
      <c r="BT172" s="469"/>
      <c r="BU172" s="469"/>
      <c r="BV172" s="469"/>
    </row>
    <row r="173" spans="2:76" x14ac:dyDescent="0.2">
      <c r="B173" s="329"/>
      <c r="C173" s="310"/>
      <c r="D173" s="310"/>
      <c r="E173" s="470"/>
      <c r="F173" s="469"/>
      <c r="G173" s="469"/>
      <c r="H173" s="469"/>
      <c r="I173" s="469"/>
      <c r="J173" s="469"/>
      <c r="K173" s="469"/>
      <c r="L173" s="469"/>
      <c r="M173" s="469"/>
      <c r="N173" s="469"/>
      <c r="O173" s="469"/>
      <c r="P173" s="469"/>
      <c r="Q173" s="469"/>
      <c r="R173" s="469"/>
      <c r="S173" s="469"/>
      <c r="T173" s="469"/>
      <c r="U173" s="469"/>
      <c r="V173" s="469"/>
      <c r="W173" s="469"/>
      <c r="X173" s="469"/>
      <c r="Y173" s="469"/>
      <c r="Z173" s="469"/>
      <c r="AA173" s="469"/>
      <c r="AB173" s="469"/>
      <c r="AC173" s="469"/>
      <c r="AD173" s="469"/>
      <c r="AE173" s="469"/>
      <c r="AF173" s="469"/>
      <c r="AG173" s="469"/>
      <c r="AH173" s="469"/>
      <c r="AI173" s="469"/>
      <c r="AJ173" s="469"/>
      <c r="AK173" s="469"/>
      <c r="AL173" s="469"/>
      <c r="AM173" s="469"/>
      <c r="AN173" s="469"/>
      <c r="AO173" s="469"/>
      <c r="AP173" s="469"/>
      <c r="AQ173" s="469"/>
      <c r="AR173" s="469"/>
      <c r="AS173" s="469"/>
      <c r="AT173" s="469"/>
      <c r="AU173" s="469"/>
      <c r="AV173" s="469"/>
      <c r="AW173" s="469"/>
      <c r="AX173" s="469"/>
      <c r="AY173" s="469"/>
      <c r="AZ173" s="469"/>
      <c r="BA173" s="469"/>
      <c r="BB173" s="469"/>
      <c r="BC173" s="469"/>
      <c r="BD173" s="469"/>
      <c r="BE173" s="469"/>
      <c r="BF173" s="469"/>
      <c r="BG173" s="469"/>
      <c r="BH173" s="469"/>
      <c r="BI173" s="469"/>
      <c r="BJ173" s="469"/>
      <c r="BK173" s="469"/>
      <c r="BL173" s="469"/>
      <c r="BM173" s="469"/>
      <c r="BN173" s="469"/>
      <c r="BO173" s="469"/>
      <c r="BP173" s="469"/>
      <c r="BQ173" s="469"/>
      <c r="BR173" s="469"/>
      <c r="BS173" s="469"/>
      <c r="BT173" s="469"/>
      <c r="BU173" s="469"/>
      <c r="BV173" s="469"/>
    </row>
    <row r="174" spans="2:76" x14ac:dyDescent="0.2">
      <c r="B174" s="329"/>
      <c r="C174" s="310"/>
      <c r="D174" s="310"/>
      <c r="E174" s="470"/>
      <c r="F174" s="469"/>
      <c r="G174" s="469"/>
      <c r="H174" s="469"/>
      <c r="I174" s="469"/>
      <c r="J174" s="469"/>
      <c r="K174" s="469"/>
      <c r="L174" s="469"/>
      <c r="M174" s="469"/>
      <c r="N174" s="469"/>
      <c r="O174" s="469"/>
      <c r="P174" s="469"/>
      <c r="Q174" s="469"/>
      <c r="R174" s="469"/>
      <c r="S174" s="469"/>
      <c r="T174" s="469"/>
      <c r="U174" s="469"/>
      <c r="V174" s="469"/>
      <c r="W174" s="469"/>
      <c r="X174" s="469"/>
      <c r="Y174" s="469"/>
      <c r="Z174" s="469"/>
      <c r="AA174" s="469"/>
      <c r="AB174" s="469"/>
      <c r="AC174" s="469"/>
      <c r="AD174" s="469"/>
      <c r="AE174" s="469"/>
      <c r="AF174" s="469"/>
      <c r="AG174" s="469"/>
      <c r="AH174" s="469"/>
      <c r="AI174" s="469"/>
      <c r="AJ174" s="469"/>
      <c r="AK174" s="469"/>
      <c r="AL174" s="469"/>
      <c r="AM174" s="469"/>
      <c r="AN174" s="469"/>
      <c r="AO174" s="469"/>
      <c r="AP174" s="469"/>
      <c r="AQ174" s="469"/>
      <c r="AR174" s="469"/>
      <c r="AS174" s="469"/>
      <c r="AT174" s="469"/>
      <c r="AU174" s="469"/>
      <c r="AV174" s="469"/>
      <c r="AW174" s="469"/>
      <c r="AX174" s="469"/>
      <c r="AY174" s="469"/>
      <c r="AZ174" s="469"/>
      <c r="BA174" s="469"/>
      <c r="BB174" s="469"/>
      <c r="BC174" s="469"/>
      <c r="BD174" s="469"/>
      <c r="BE174" s="469"/>
      <c r="BF174" s="469"/>
      <c r="BG174" s="469"/>
      <c r="BH174" s="469"/>
      <c r="BI174" s="469"/>
      <c r="BJ174" s="469"/>
      <c r="BK174" s="469"/>
      <c r="BL174" s="469"/>
      <c r="BM174" s="469"/>
      <c r="BN174" s="469"/>
      <c r="BO174" s="469"/>
      <c r="BP174" s="469"/>
      <c r="BQ174" s="469"/>
      <c r="BR174" s="469"/>
      <c r="BS174" s="469"/>
      <c r="BT174" s="469"/>
      <c r="BU174" s="469"/>
      <c r="BV174" s="469"/>
    </row>
    <row r="175" spans="2:76" x14ac:dyDescent="0.2">
      <c r="B175" s="329"/>
      <c r="C175" s="310"/>
      <c r="D175" s="310"/>
      <c r="E175" s="470"/>
      <c r="F175" s="469"/>
      <c r="G175" s="469"/>
      <c r="H175" s="469"/>
      <c r="I175" s="469"/>
      <c r="J175" s="469"/>
      <c r="K175" s="469"/>
      <c r="L175" s="469"/>
      <c r="M175" s="469"/>
      <c r="N175" s="469"/>
      <c r="O175" s="469"/>
      <c r="P175" s="469"/>
      <c r="Q175" s="469"/>
      <c r="R175" s="469"/>
      <c r="S175" s="469"/>
      <c r="T175" s="469"/>
      <c r="U175" s="469"/>
      <c r="V175" s="469"/>
      <c r="W175" s="469"/>
      <c r="X175" s="469"/>
      <c r="Y175" s="469"/>
      <c r="Z175" s="469"/>
      <c r="AA175" s="469"/>
      <c r="AB175" s="469"/>
      <c r="AC175" s="469"/>
      <c r="AD175" s="469"/>
      <c r="AE175" s="469"/>
      <c r="AF175" s="469"/>
      <c r="AG175" s="469"/>
      <c r="AH175" s="469"/>
      <c r="AI175" s="469"/>
      <c r="AJ175" s="469"/>
      <c r="AK175" s="469"/>
      <c r="AL175" s="469"/>
      <c r="AM175" s="469"/>
      <c r="AN175" s="469"/>
      <c r="AO175" s="469"/>
      <c r="AP175" s="469"/>
      <c r="AQ175" s="469"/>
      <c r="AR175" s="469"/>
      <c r="AS175" s="469"/>
      <c r="AT175" s="469"/>
      <c r="AU175" s="469"/>
      <c r="AV175" s="469"/>
      <c r="AW175" s="469"/>
      <c r="AX175" s="469"/>
      <c r="AY175" s="469"/>
      <c r="AZ175" s="469"/>
      <c r="BA175" s="469"/>
      <c r="BB175" s="469"/>
      <c r="BC175" s="469"/>
      <c r="BD175" s="469"/>
      <c r="BE175" s="469"/>
      <c r="BF175" s="469"/>
      <c r="BG175" s="469"/>
      <c r="BH175" s="469"/>
      <c r="BI175" s="469"/>
      <c r="BJ175" s="469"/>
      <c r="BK175" s="469"/>
      <c r="BL175" s="469"/>
      <c r="BM175" s="469"/>
      <c r="BN175" s="469"/>
      <c r="BO175" s="469"/>
      <c r="BP175" s="469"/>
      <c r="BQ175" s="469"/>
      <c r="BR175" s="469"/>
      <c r="BS175" s="469"/>
      <c r="BT175" s="469"/>
      <c r="BU175" s="469"/>
      <c r="BV175" s="469"/>
    </row>
    <row r="176" spans="2:76" x14ac:dyDescent="0.2">
      <c r="B176" s="329"/>
      <c r="C176" s="310"/>
      <c r="D176" s="310"/>
      <c r="E176" s="470"/>
      <c r="F176" s="469"/>
      <c r="G176" s="469"/>
      <c r="H176" s="469"/>
      <c r="I176" s="469"/>
      <c r="J176" s="469"/>
      <c r="K176" s="469"/>
      <c r="L176" s="469"/>
      <c r="M176" s="469"/>
      <c r="N176" s="469"/>
      <c r="O176" s="469"/>
      <c r="P176" s="469"/>
      <c r="Q176" s="469"/>
      <c r="R176" s="469"/>
      <c r="S176" s="469"/>
      <c r="T176" s="469"/>
      <c r="U176" s="469"/>
      <c r="V176" s="469"/>
      <c r="W176" s="469"/>
      <c r="X176" s="469"/>
      <c r="Y176" s="469"/>
      <c r="Z176" s="469"/>
      <c r="AA176" s="469"/>
      <c r="AB176" s="469"/>
      <c r="AC176" s="469"/>
      <c r="AD176" s="469"/>
      <c r="AE176" s="469"/>
      <c r="AF176" s="469"/>
      <c r="AG176" s="469"/>
      <c r="AH176" s="469"/>
      <c r="AI176" s="469"/>
      <c r="AJ176" s="469"/>
      <c r="AK176" s="469"/>
      <c r="AL176" s="469"/>
      <c r="AM176" s="469"/>
      <c r="AN176" s="469"/>
      <c r="AO176" s="469"/>
      <c r="AP176" s="469"/>
      <c r="AQ176" s="469"/>
      <c r="AR176" s="469"/>
      <c r="AS176" s="469"/>
      <c r="AT176" s="469"/>
      <c r="AU176" s="469"/>
      <c r="AV176" s="469"/>
      <c r="AW176" s="469"/>
      <c r="AX176" s="469"/>
      <c r="AY176" s="469"/>
      <c r="AZ176" s="469"/>
      <c r="BA176" s="469"/>
      <c r="BB176" s="469"/>
      <c r="BC176" s="469"/>
      <c r="BD176" s="469"/>
      <c r="BE176" s="469"/>
      <c r="BF176" s="469"/>
      <c r="BG176" s="469"/>
      <c r="BH176" s="469"/>
      <c r="BI176" s="469"/>
      <c r="BJ176" s="469"/>
      <c r="BK176" s="469"/>
      <c r="BL176" s="469"/>
      <c r="BM176" s="469"/>
      <c r="BN176" s="469"/>
      <c r="BO176" s="469"/>
      <c r="BP176" s="469"/>
      <c r="BQ176" s="469"/>
      <c r="BR176" s="469"/>
      <c r="BS176" s="469"/>
      <c r="BT176" s="469"/>
      <c r="BU176" s="469"/>
      <c r="BV176" s="469"/>
    </row>
    <row r="177" spans="2:74" x14ac:dyDescent="0.2">
      <c r="B177" s="329"/>
      <c r="C177" s="310"/>
      <c r="D177" s="310"/>
      <c r="E177" s="470"/>
      <c r="F177" s="469"/>
      <c r="G177" s="469"/>
      <c r="H177" s="469"/>
      <c r="I177" s="469"/>
      <c r="J177" s="469"/>
      <c r="K177" s="469"/>
      <c r="L177" s="469"/>
      <c r="M177" s="469"/>
      <c r="N177" s="469"/>
      <c r="O177" s="469"/>
      <c r="P177" s="469"/>
      <c r="Q177" s="469"/>
      <c r="R177" s="469"/>
      <c r="S177" s="469"/>
      <c r="T177" s="469"/>
      <c r="U177" s="469"/>
      <c r="V177" s="469"/>
      <c r="W177" s="469"/>
      <c r="X177" s="469"/>
      <c r="Y177" s="469"/>
      <c r="Z177" s="469"/>
      <c r="AA177" s="469"/>
      <c r="AB177" s="469"/>
      <c r="AC177" s="469"/>
      <c r="AD177" s="469"/>
      <c r="AE177" s="469"/>
      <c r="AF177" s="469"/>
      <c r="AG177" s="469"/>
      <c r="AH177" s="469"/>
      <c r="AI177" s="469"/>
      <c r="AJ177" s="469"/>
      <c r="AK177" s="469"/>
      <c r="AL177" s="469"/>
      <c r="AM177" s="469"/>
      <c r="AN177" s="469"/>
      <c r="AO177" s="469"/>
      <c r="AP177" s="469"/>
      <c r="AQ177" s="469"/>
      <c r="AR177" s="469"/>
      <c r="AS177" s="469"/>
      <c r="AT177" s="469"/>
      <c r="AU177" s="469"/>
      <c r="AV177" s="469"/>
      <c r="AW177" s="469"/>
      <c r="AX177" s="469"/>
      <c r="AY177" s="469"/>
      <c r="AZ177" s="469"/>
      <c r="BA177" s="469"/>
      <c r="BB177" s="469"/>
      <c r="BC177" s="469"/>
      <c r="BD177" s="469"/>
      <c r="BE177" s="469"/>
      <c r="BF177" s="469"/>
      <c r="BG177" s="469"/>
      <c r="BH177" s="469"/>
      <c r="BI177" s="469"/>
      <c r="BJ177" s="469"/>
      <c r="BK177" s="469"/>
      <c r="BL177" s="469"/>
      <c r="BM177" s="469"/>
      <c r="BN177" s="469"/>
      <c r="BO177" s="469"/>
      <c r="BP177" s="469"/>
      <c r="BQ177" s="469"/>
      <c r="BR177" s="469"/>
      <c r="BS177" s="469"/>
      <c r="BT177" s="469"/>
      <c r="BU177" s="469"/>
      <c r="BV177" s="469"/>
    </row>
    <row r="178" spans="2:74" x14ac:dyDescent="0.2">
      <c r="B178" s="329"/>
      <c r="C178" s="329"/>
      <c r="D178" s="329"/>
      <c r="E178" s="470"/>
      <c r="F178" s="469"/>
      <c r="G178" s="469"/>
      <c r="H178" s="469"/>
      <c r="I178" s="469"/>
      <c r="J178" s="469"/>
      <c r="K178" s="469"/>
      <c r="L178" s="469"/>
      <c r="M178" s="469"/>
      <c r="N178" s="469"/>
      <c r="O178" s="469"/>
      <c r="P178" s="469"/>
      <c r="Q178" s="469"/>
      <c r="R178" s="469"/>
      <c r="S178" s="469"/>
      <c r="T178" s="469"/>
      <c r="U178" s="469"/>
      <c r="V178" s="469"/>
      <c r="W178" s="469"/>
      <c r="X178" s="469"/>
      <c r="Y178" s="469"/>
      <c r="Z178" s="469"/>
      <c r="AA178" s="469"/>
      <c r="AB178" s="469"/>
      <c r="AC178" s="469"/>
      <c r="AD178" s="469"/>
      <c r="AE178" s="469"/>
      <c r="AF178" s="469"/>
      <c r="AG178" s="469"/>
      <c r="AH178" s="469"/>
      <c r="AI178" s="469"/>
      <c r="AJ178" s="469"/>
      <c r="AK178" s="469"/>
      <c r="AL178" s="469"/>
      <c r="AM178" s="469"/>
      <c r="AN178" s="469"/>
      <c r="AO178" s="469"/>
      <c r="AP178" s="469"/>
      <c r="AQ178" s="469"/>
      <c r="AR178" s="469"/>
      <c r="AS178" s="469"/>
      <c r="AT178" s="469"/>
      <c r="AU178" s="469"/>
      <c r="AV178" s="469"/>
      <c r="AW178" s="469"/>
      <c r="AX178" s="469"/>
      <c r="AY178" s="469"/>
      <c r="AZ178" s="469"/>
      <c r="BA178" s="469"/>
      <c r="BB178" s="469"/>
      <c r="BC178" s="469"/>
      <c r="BD178" s="469"/>
      <c r="BE178" s="469"/>
      <c r="BF178" s="469"/>
      <c r="BG178" s="469"/>
      <c r="BH178" s="469"/>
      <c r="BI178" s="469"/>
      <c r="BJ178" s="469"/>
      <c r="BK178" s="469"/>
      <c r="BL178" s="469"/>
      <c r="BM178" s="469"/>
      <c r="BN178" s="469"/>
      <c r="BO178" s="469"/>
      <c r="BP178" s="469"/>
      <c r="BQ178" s="469"/>
      <c r="BR178" s="469"/>
      <c r="BS178" s="469"/>
      <c r="BT178" s="469"/>
      <c r="BU178" s="469"/>
      <c r="BV178" s="469"/>
    </row>
    <row r="179" spans="2:74" x14ac:dyDescent="0.2">
      <c r="B179" s="329"/>
      <c r="C179" s="310"/>
      <c r="D179" s="310"/>
      <c r="E179" s="470"/>
      <c r="F179" s="469"/>
      <c r="G179" s="469"/>
      <c r="H179" s="469"/>
      <c r="I179" s="469"/>
      <c r="J179" s="469"/>
      <c r="K179" s="469"/>
      <c r="L179" s="469"/>
      <c r="M179" s="469"/>
      <c r="N179" s="469"/>
      <c r="O179" s="469"/>
      <c r="P179" s="469"/>
      <c r="Q179" s="469"/>
      <c r="R179" s="469"/>
      <c r="S179" s="469"/>
      <c r="T179" s="469"/>
      <c r="U179" s="469"/>
      <c r="V179" s="469"/>
      <c r="W179" s="469"/>
      <c r="X179" s="469"/>
      <c r="Y179" s="469"/>
      <c r="Z179" s="469"/>
      <c r="AA179" s="469"/>
      <c r="AB179" s="469"/>
      <c r="AC179" s="469"/>
      <c r="AD179" s="469"/>
      <c r="AE179" s="469"/>
      <c r="AF179" s="469"/>
      <c r="AG179" s="469"/>
      <c r="AH179" s="469"/>
      <c r="AI179" s="469"/>
      <c r="AJ179" s="469"/>
      <c r="AK179" s="469"/>
      <c r="AL179" s="469"/>
      <c r="AM179" s="469"/>
      <c r="AN179" s="469"/>
      <c r="AO179" s="469"/>
      <c r="AP179" s="469"/>
      <c r="AQ179" s="469"/>
      <c r="AR179" s="469"/>
      <c r="AS179" s="469"/>
      <c r="AT179" s="469"/>
      <c r="AU179" s="469"/>
      <c r="AV179" s="469"/>
      <c r="AW179" s="469"/>
      <c r="AX179" s="469"/>
      <c r="AY179" s="469"/>
      <c r="AZ179" s="469"/>
      <c r="BA179" s="469"/>
      <c r="BB179" s="469"/>
      <c r="BC179" s="469"/>
      <c r="BD179" s="469"/>
      <c r="BE179" s="469"/>
      <c r="BF179" s="469"/>
      <c r="BG179" s="469"/>
      <c r="BH179" s="469"/>
      <c r="BI179" s="469"/>
      <c r="BJ179" s="469"/>
      <c r="BK179" s="469"/>
      <c r="BL179" s="469"/>
      <c r="BM179" s="469"/>
      <c r="BN179" s="469"/>
      <c r="BO179" s="469"/>
      <c r="BP179" s="469"/>
      <c r="BQ179" s="469"/>
      <c r="BR179" s="469"/>
      <c r="BS179" s="469"/>
      <c r="BT179" s="469"/>
      <c r="BU179" s="469"/>
      <c r="BV179" s="469"/>
    </row>
    <row r="180" spans="2:74" x14ac:dyDescent="0.2">
      <c r="C180" s="310"/>
      <c r="D180" s="310"/>
      <c r="E180" s="470"/>
      <c r="F180" s="469"/>
      <c r="G180" s="469"/>
      <c r="H180" s="469"/>
      <c r="I180" s="469"/>
      <c r="J180" s="469"/>
      <c r="K180" s="469"/>
      <c r="L180" s="469"/>
      <c r="M180" s="469"/>
      <c r="N180" s="469"/>
      <c r="O180" s="469"/>
      <c r="P180" s="469"/>
      <c r="Q180" s="469"/>
      <c r="R180" s="469"/>
      <c r="S180" s="469"/>
      <c r="T180" s="469"/>
      <c r="U180" s="469"/>
      <c r="V180" s="469"/>
      <c r="W180" s="469"/>
      <c r="X180" s="469"/>
      <c r="Y180" s="469"/>
      <c r="Z180" s="469"/>
      <c r="AA180" s="469"/>
      <c r="AB180" s="469"/>
      <c r="AC180" s="469"/>
      <c r="AD180" s="469"/>
      <c r="AE180" s="469"/>
      <c r="AF180" s="469"/>
      <c r="AG180" s="469"/>
      <c r="AH180" s="469"/>
      <c r="AI180" s="469"/>
      <c r="AJ180" s="469"/>
      <c r="AK180" s="469"/>
      <c r="AL180" s="469"/>
      <c r="AM180" s="469"/>
      <c r="AN180" s="469"/>
      <c r="AO180" s="469"/>
      <c r="AP180" s="469"/>
      <c r="AQ180" s="469"/>
      <c r="AR180" s="469"/>
      <c r="AS180" s="469"/>
      <c r="AT180" s="469"/>
      <c r="AU180" s="469"/>
      <c r="AV180" s="469"/>
      <c r="AW180" s="469"/>
      <c r="AX180" s="469"/>
      <c r="AY180" s="469"/>
      <c r="AZ180" s="469"/>
      <c r="BA180" s="469"/>
      <c r="BB180" s="469"/>
      <c r="BC180" s="469"/>
      <c r="BD180" s="469"/>
      <c r="BE180" s="469"/>
      <c r="BF180" s="469"/>
      <c r="BG180" s="469"/>
      <c r="BH180" s="469"/>
      <c r="BI180" s="469"/>
      <c r="BJ180" s="469"/>
      <c r="BK180" s="469"/>
      <c r="BL180" s="469"/>
      <c r="BM180" s="469"/>
      <c r="BN180" s="469"/>
      <c r="BO180" s="469"/>
      <c r="BP180" s="469"/>
      <c r="BQ180" s="469"/>
      <c r="BR180" s="469"/>
      <c r="BS180" s="469"/>
      <c r="BT180" s="469"/>
      <c r="BU180" s="469"/>
      <c r="BV180" s="469"/>
    </row>
    <row r="181" spans="2:74" x14ac:dyDescent="0.2">
      <c r="B181" s="329"/>
      <c r="C181" s="310"/>
      <c r="D181" s="310"/>
      <c r="E181" s="470"/>
      <c r="F181" s="469"/>
      <c r="G181" s="469"/>
      <c r="H181" s="469"/>
      <c r="I181" s="469"/>
      <c r="J181" s="469"/>
      <c r="K181" s="469"/>
      <c r="L181" s="469"/>
      <c r="M181" s="469"/>
      <c r="N181" s="469"/>
      <c r="O181" s="469"/>
      <c r="P181" s="469"/>
      <c r="Q181" s="469"/>
      <c r="R181" s="469"/>
      <c r="S181" s="469"/>
      <c r="T181" s="469"/>
      <c r="U181" s="469"/>
      <c r="V181" s="469"/>
      <c r="W181" s="469"/>
      <c r="X181" s="469"/>
      <c r="Y181" s="469"/>
      <c r="Z181" s="469"/>
      <c r="AA181" s="469"/>
      <c r="AB181" s="469"/>
      <c r="AC181" s="469"/>
      <c r="AD181" s="469"/>
      <c r="AE181" s="469"/>
      <c r="AF181" s="469"/>
      <c r="AG181" s="469"/>
      <c r="AH181" s="469"/>
      <c r="AI181" s="469"/>
      <c r="AJ181" s="469"/>
      <c r="AK181" s="469"/>
      <c r="AL181" s="469"/>
      <c r="AM181" s="469"/>
      <c r="AN181" s="469"/>
      <c r="AO181" s="469"/>
      <c r="AP181" s="469"/>
      <c r="AQ181" s="469"/>
      <c r="AR181" s="469"/>
      <c r="AS181" s="469"/>
      <c r="AT181" s="469"/>
      <c r="AU181" s="469"/>
      <c r="AV181" s="469"/>
      <c r="AW181" s="469"/>
      <c r="AX181" s="469"/>
      <c r="AY181" s="469"/>
      <c r="AZ181" s="469"/>
      <c r="BA181" s="469"/>
      <c r="BB181" s="469"/>
      <c r="BC181" s="469"/>
      <c r="BD181" s="469"/>
      <c r="BE181" s="469"/>
      <c r="BF181" s="469"/>
      <c r="BG181" s="469"/>
      <c r="BH181" s="469"/>
      <c r="BI181" s="469"/>
      <c r="BJ181" s="469"/>
      <c r="BK181" s="469"/>
      <c r="BL181" s="469"/>
      <c r="BM181" s="469"/>
      <c r="BN181" s="469"/>
      <c r="BO181" s="469"/>
      <c r="BP181" s="469"/>
      <c r="BQ181" s="469"/>
      <c r="BR181" s="469"/>
      <c r="BS181" s="469"/>
      <c r="BT181" s="469"/>
      <c r="BU181" s="469"/>
      <c r="BV181" s="469"/>
    </row>
    <row r="182" spans="2:74" x14ac:dyDescent="0.2">
      <c r="B182" s="329"/>
      <c r="C182" s="310"/>
      <c r="D182" s="310"/>
      <c r="E182" s="470"/>
      <c r="F182" s="469"/>
      <c r="G182" s="469"/>
      <c r="H182" s="469"/>
      <c r="I182" s="469"/>
      <c r="J182" s="469"/>
      <c r="K182" s="469"/>
      <c r="L182" s="469"/>
      <c r="M182" s="469"/>
      <c r="N182" s="469"/>
      <c r="O182" s="469"/>
      <c r="P182" s="469"/>
      <c r="Q182" s="469"/>
      <c r="R182" s="469"/>
      <c r="S182" s="469"/>
      <c r="T182" s="469"/>
      <c r="U182" s="469"/>
      <c r="V182" s="469"/>
      <c r="W182" s="469"/>
      <c r="X182" s="469"/>
      <c r="Y182" s="469"/>
      <c r="Z182" s="469"/>
      <c r="AA182" s="469"/>
      <c r="AB182" s="469"/>
      <c r="AC182" s="469"/>
      <c r="AD182" s="469"/>
      <c r="AE182" s="469"/>
      <c r="AF182" s="469"/>
      <c r="AG182" s="469"/>
      <c r="AH182" s="469"/>
      <c r="AI182" s="469"/>
      <c r="AJ182" s="469"/>
      <c r="AK182" s="469"/>
      <c r="AL182" s="469"/>
      <c r="AM182" s="469"/>
      <c r="AN182" s="469"/>
      <c r="AO182" s="469"/>
      <c r="AP182" s="469"/>
      <c r="AQ182" s="469"/>
      <c r="AR182" s="469"/>
      <c r="AS182" s="469"/>
      <c r="AT182" s="469"/>
      <c r="AU182" s="469"/>
      <c r="AV182" s="469"/>
      <c r="AW182" s="469"/>
      <c r="AX182" s="469"/>
      <c r="AY182" s="469"/>
      <c r="AZ182" s="469"/>
      <c r="BA182" s="469"/>
      <c r="BB182" s="469"/>
      <c r="BC182" s="469"/>
      <c r="BD182" s="469"/>
      <c r="BE182" s="469"/>
      <c r="BF182" s="469"/>
      <c r="BG182" s="469"/>
      <c r="BH182" s="469"/>
      <c r="BI182" s="469"/>
      <c r="BJ182" s="469"/>
      <c r="BK182" s="469"/>
      <c r="BL182" s="469"/>
      <c r="BM182" s="469"/>
      <c r="BN182" s="469"/>
      <c r="BO182" s="469"/>
      <c r="BP182" s="469"/>
      <c r="BQ182" s="469"/>
      <c r="BR182" s="469"/>
      <c r="BS182" s="469"/>
      <c r="BT182" s="469"/>
      <c r="BU182" s="469"/>
      <c r="BV182" s="469"/>
    </row>
    <row r="183" spans="2:74" x14ac:dyDescent="0.2">
      <c r="B183" s="329"/>
      <c r="C183" s="310"/>
      <c r="D183" s="310"/>
      <c r="E183" s="470"/>
      <c r="F183" s="469"/>
      <c r="G183" s="469"/>
      <c r="H183" s="469"/>
      <c r="I183" s="469"/>
      <c r="J183" s="469"/>
      <c r="K183" s="469"/>
      <c r="L183" s="469"/>
      <c r="M183" s="469"/>
      <c r="N183" s="469"/>
      <c r="O183" s="469"/>
      <c r="P183" s="469"/>
      <c r="Q183" s="469"/>
      <c r="R183" s="469"/>
      <c r="S183" s="469"/>
      <c r="T183" s="469"/>
      <c r="U183" s="469"/>
      <c r="V183" s="469"/>
      <c r="W183" s="469"/>
      <c r="X183" s="469"/>
      <c r="Y183" s="469"/>
      <c r="Z183" s="469"/>
      <c r="AA183" s="469"/>
      <c r="AB183" s="469"/>
      <c r="AC183" s="469"/>
      <c r="AD183" s="469"/>
      <c r="AE183" s="469"/>
      <c r="AF183" s="469"/>
      <c r="AG183" s="469"/>
      <c r="AH183" s="469"/>
      <c r="AI183" s="469"/>
      <c r="AJ183" s="469"/>
      <c r="AK183" s="469"/>
      <c r="AL183" s="469"/>
      <c r="AM183" s="469"/>
      <c r="AN183" s="469"/>
      <c r="AO183" s="469"/>
      <c r="AP183" s="469"/>
      <c r="AQ183" s="469"/>
      <c r="AR183" s="469"/>
      <c r="AS183" s="469"/>
      <c r="AT183" s="469"/>
      <c r="AU183" s="469"/>
      <c r="AV183" s="469"/>
      <c r="AW183" s="469"/>
      <c r="AX183" s="469"/>
      <c r="AY183" s="469"/>
      <c r="AZ183" s="469"/>
      <c r="BA183" s="469"/>
      <c r="BB183" s="469"/>
      <c r="BC183" s="469"/>
      <c r="BD183" s="469"/>
      <c r="BE183" s="469"/>
      <c r="BF183" s="469"/>
      <c r="BG183" s="469"/>
      <c r="BH183" s="469"/>
      <c r="BI183" s="469"/>
      <c r="BJ183" s="469"/>
      <c r="BK183" s="469"/>
      <c r="BL183" s="469"/>
      <c r="BM183" s="469"/>
      <c r="BN183" s="469"/>
      <c r="BO183" s="469"/>
      <c r="BP183" s="469"/>
      <c r="BQ183" s="469"/>
      <c r="BR183" s="469"/>
      <c r="BS183" s="469"/>
      <c r="BT183" s="469"/>
      <c r="BU183" s="469"/>
      <c r="BV183" s="469"/>
    </row>
    <row r="184" spans="2:74" x14ac:dyDescent="0.2">
      <c r="B184" s="329"/>
      <c r="C184" s="310"/>
      <c r="D184" s="310"/>
      <c r="E184" s="470"/>
      <c r="F184" s="469"/>
      <c r="G184" s="469"/>
      <c r="H184" s="469"/>
      <c r="I184" s="469"/>
      <c r="J184" s="469"/>
      <c r="K184" s="469"/>
      <c r="L184" s="469"/>
      <c r="M184" s="469"/>
      <c r="N184" s="469"/>
      <c r="O184" s="469"/>
      <c r="P184" s="469"/>
      <c r="Q184" s="469"/>
      <c r="R184" s="469"/>
      <c r="S184" s="469"/>
      <c r="T184" s="469"/>
      <c r="U184" s="469"/>
      <c r="V184" s="469"/>
      <c r="W184" s="469"/>
      <c r="X184" s="469"/>
      <c r="Y184" s="469"/>
      <c r="Z184" s="469"/>
      <c r="AA184" s="469"/>
      <c r="AB184" s="469"/>
      <c r="AC184" s="469"/>
      <c r="AD184" s="469"/>
      <c r="AE184" s="469"/>
      <c r="AF184" s="469"/>
      <c r="AG184" s="469"/>
      <c r="AH184" s="469"/>
      <c r="AI184" s="469"/>
      <c r="AJ184" s="469"/>
      <c r="AK184" s="469"/>
      <c r="AL184" s="469"/>
      <c r="AM184" s="469"/>
      <c r="AN184" s="469"/>
      <c r="AO184" s="469"/>
      <c r="AP184" s="469"/>
      <c r="AQ184" s="469"/>
      <c r="AR184" s="469"/>
      <c r="AS184" s="469"/>
      <c r="AT184" s="469"/>
      <c r="AU184" s="469"/>
      <c r="AV184" s="469"/>
      <c r="AW184" s="469"/>
      <c r="AX184" s="469"/>
      <c r="AY184" s="469"/>
      <c r="AZ184" s="469"/>
      <c r="BA184" s="469"/>
      <c r="BB184" s="469"/>
      <c r="BC184" s="469"/>
      <c r="BD184" s="469"/>
      <c r="BE184" s="469"/>
      <c r="BF184" s="469"/>
      <c r="BG184" s="469"/>
      <c r="BH184" s="469"/>
      <c r="BI184" s="469"/>
      <c r="BJ184" s="469"/>
      <c r="BK184" s="469"/>
      <c r="BL184" s="469"/>
      <c r="BM184" s="469"/>
      <c r="BN184" s="469"/>
      <c r="BO184" s="469"/>
      <c r="BP184" s="469"/>
      <c r="BQ184" s="469"/>
      <c r="BR184" s="469"/>
      <c r="BS184" s="469"/>
      <c r="BT184" s="469"/>
      <c r="BU184" s="469"/>
      <c r="BV184" s="469"/>
    </row>
    <row r="185" spans="2:74" x14ac:dyDescent="0.2">
      <c r="B185" s="329"/>
      <c r="C185" s="310"/>
      <c r="D185" s="310"/>
      <c r="E185" s="470"/>
      <c r="F185" s="469"/>
      <c r="G185" s="469"/>
      <c r="H185" s="469"/>
      <c r="I185" s="469"/>
      <c r="J185" s="469"/>
      <c r="K185" s="469"/>
      <c r="L185" s="469"/>
      <c r="M185" s="469"/>
      <c r="N185" s="469"/>
      <c r="O185" s="469"/>
      <c r="P185" s="469"/>
      <c r="Q185" s="469"/>
      <c r="R185" s="469"/>
      <c r="S185" s="469"/>
      <c r="T185" s="469"/>
      <c r="U185" s="469"/>
      <c r="V185" s="469"/>
      <c r="W185" s="469"/>
      <c r="X185" s="469"/>
      <c r="Y185" s="469"/>
      <c r="Z185" s="469"/>
      <c r="AA185" s="469"/>
      <c r="AB185" s="469"/>
      <c r="AC185" s="469"/>
      <c r="AD185" s="469"/>
      <c r="AE185" s="469"/>
      <c r="AF185" s="469"/>
      <c r="AG185" s="469"/>
      <c r="AH185" s="469"/>
      <c r="AI185" s="469"/>
      <c r="AJ185" s="469"/>
      <c r="AK185" s="469"/>
      <c r="AL185" s="469"/>
      <c r="AM185" s="469"/>
      <c r="AN185" s="469"/>
      <c r="AO185" s="469"/>
      <c r="AP185" s="469"/>
      <c r="AQ185" s="469"/>
      <c r="AR185" s="469"/>
      <c r="AS185" s="469"/>
      <c r="AT185" s="469"/>
      <c r="AU185" s="469"/>
      <c r="AV185" s="469"/>
      <c r="AW185" s="469"/>
      <c r="AX185" s="469"/>
      <c r="AY185" s="469"/>
      <c r="AZ185" s="469"/>
      <c r="BA185" s="469"/>
      <c r="BB185" s="469"/>
      <c r="BC185" s="469"/>
      <c r="BD185" s="469"/>
      <c r="BE185" s="469"/>
      <c r="BF185" s="469"/>
      <c r="BG185" s="469"/>
      <c r="BH185" s="469"/>
      <c r="BI185" s="469"/>
      <c r="BJ185" s="469"/>
      <c r="BK185" s="469"/>
      <c r="BL185" s="469"/>
      <c r="BM185" s="469"/>
      <c r="BN185" s="469"/>
      <c r="BO185" s="469"/>
      <c r="BP185" s="469"/>
      <c r="BQ185" s="469"/>
      <c r="BR185" s="469"/>
      <c r="BS185" s="469"/>
      <c r="BT185" s="469"/>
      <c r="BU185" s="469"/>
      <c r="BV185" s="469"/>
    </row>
    <row r="186" spans="2:74" x14ac:dyDescent="0.2">
      <c r="B186" s="329"/>
      <c r="C186" s="310"/>
      <c r="D186" s="310"/>
      <c r="E186" s="470"/>
      <c r="F186" s="469"/>
      <c r="G186" s="469"/>
      <c r="H186" s="469"/>
      <c r="I186" s="469"/>
      <c r="J186" s="469"/>
      <c r="K186" s="469"/>
      <c r="L186" s="469"/>
      <c r="M186" s="469"/>
      <c r="N186" s="469"/>
      <c r="O186" s="469"/>
      <c r="P186" s="469"/>
      <c r="Q186" s="469"/>
      <c r="R186" s="469"/>
      <c r="S186" s="469"/>
      <c r="T186" s="469"/>
      <c r="U186" s="469"/>
      <c r="V186" s="469"/>
      <c r="W186" s="469"/>
      <c r="X186" s="469"/>
      <c r="Y186" s="469"/>
      <c r="Z186" s="469"/>
      <c r="AA186" s="469"/>
      <c r="AB186" s="469"/>
      <c r="AC186" s="469"/>
      <c r="AD186" s="469"/>
      <c r="AE186" s="469"/>
      <c r="AF186" s="469"/>
      <c r="AG186" s="469"/>
      <c r="AH186" s="469"/>
      <c r="AI186" s="469"/>
      <c r="AJ186" s="469"/>
      <c r="AK186" s="469"/>
      <c r="AL186" s="469"/>
      <c r="AM186" s="469"/>
      <c r="AN186" s="469"/>
      <c r="AO186" s="469"/>
      <c r="AP186" s="469"/>
      <c r="AQ186" s="469"/>
      <c r="AR186" s="469"/>
      <c r="AS186" s="469"/>
      <c r="AT186" s="469"/>
      <c r="AU186" s="469"/>
      <c r="AV186" s="469"/>
      <c r="AW186" s="469"/>
      <c r="AX186" s="469"/>
      <c r="AY186" s="469"/>
      <c r="AZ186" s="469"/>
      <c r="BA186" s="469"/>
      <c r="BB186" s="469"/>
      <c r="BC186" s="469"/>
      <c r="BD186" s="469"/>
      <c r="BE186" s="469"/>
      <c r="BF186" s="469"/>
      <c r="BG186" s="469"/>
      <c r="BH186" s="469"/>
      <c r="BI186" s="469"/>
      <c r="BJ186" s="469"/>
      <c r="BK186" s="469"/>
      <c r="BL186" s="469"/>
      <c r="BM186" s="469"/>
      <c r="BN186" s="469"/>
      <c r="BO186" s="469"/>
      <c r="BP186" s="469"/>
      <c r="BQ186" s="469"/>
      <c r="BR186" s="469"/>
      <c r="BS186" s="469"/>
      <c r="BT186" s="469"/>
      <c r="BU186" s="469"/>
      <c r="BV186" s="469"/>
    </row>
    <row r="187" spans="2:74" x14ac:dyDescent="0.2">
      <c r="B187" s="329"/>
      <c r="C187" s="310"/>
      <c r="D187" s="310"/>
      <c r="E187" s="470"/>
      <c r="F187" s="469"/>
      <c r="G187" s="469"/>
      <c r="H187" s="469"/>
      <c r="I187" s="469"/>
      <c r="J187" s="469"/>
      <c r="K187" s="469"/>
      <c r="L187" s="469"/>
      <c r="M187" s="469"/>
      <c r="N187" s="469"/>
      <c r="O187" s="469"/>
      <c r="P187" s="469"/>
      <c r="Q187" s="469"/>
      <c r="R187" s="469"/>
      <c r="S187" s="469"/>
      <c r="T187" s="469"/>
      <c r="U187" s="469"/>
      <c r="V187" s="469"/>
      <c r="W187" s="469"/>
      <c r="X187" s="469"/>
      <c r="Y187" s="469"/>
      <c r="Z187" s="469"/>
      <c r="AA187" s="469"/>
      <c r="AB187" s="469"/>
      <c r="AC187" s="469"/>
      <c r="AD187" s="469"/>
      <c r="AE187" s="469"/>
      <c r="AF187" s="469"/>
      <c r="AG187" s="469"/>
      <c r="AH187" s="469"/>
      <c r="AI187" s="469"/>
      <c r="AJ187" s="469"/>
      <c r="AK187" s="469"/>
      <c r="AL187" s="469"/>
      <c r="AM187" s="469"/>
      <c r="AN187" s="469"/>
      <c r="AO187" s="469"/>
      <c r="AP187" s="469"/>
      <c r="AQ187" s="469"/>
      <c r="AR187" s="469"/>
      <c r="AS187" s="469"/>
      <c r="AT187" s="469"/>
      <c r="AU187" s="469"/>
      <c r="AV187" s="469"/>
      <c r="AW187" s="469"/>
      <c r="AX187" s="469"/>
      <c r="AY187" s="469"/>
      <c r="AZ187" s="469"/>
      <c r="BA187" s="469"/>
      <c r="BB187" s="469"/>
      <c r="BC187" s="469"/>
      <c r="BD187" s="469"/>
      <c r="BE187" s="469"/>
      <c r="BF187" s="469"/>
      <c r="BG187" s="469"/>
      <c r="BH187" s="469"/>
      <c r="BI187" s="469"/>
      <c r="BJ187" s="469"/>
      <c r="BK187" s="469"/>
      <c r="BL187" s="469"/>
      <c r="BM187" s="469"/>
      <c r="BN187" s="469"/>
      <c r="BO187" s="469"/>
      <c r="BP187" s="469"/>
      <c r="BQ187" s="469"/>
      <c r="BR187" s="469"/>
      <c r="BS187" s="469"/>
      <c r="BT187" s="469"/>
      <c r="BU187" s="469"/>
      <c r="BV187" s="469"/>
    </row>
    <row r="188" spans="2:74" x14ac:dyDescent="0.2">
      <c r="B188" s="329"/>
      <c r="C188" s="310"/>
      <c r="D188" s="310"/>
      <c r="E188" s="470"/>
      <c r="F188" s="469"/>
      <c r="G188" s="469"/>
      <c r="H188" s="469"/>
      <c r="I188" s="469"/>
      <c r="J188" s="469"/>
      <c r="K188" s="469"/>
      <c r="L188" s="469"/>
      <c r="M188" s="469"/>
      <c r="N188" s="469"/>
      <c r="O188" s="469"/>
      <c r="P188" s="469"/>
      <c r="Q188" s="469"/>
      <c r="R188" s="469"/>
      <c r="S188" s="469"/>
      <c r="T188" s="469"/>
      <c r="U188" s="469"/>
      <c r="V188" s="469"/>
      <c r="W188" s="469"/>
      <c r="X188" s="469"/>
      <c r="Y188" s="469"/>
      <c r="Z188" s="469"/>
      <c r="AA188" s="469"/>
      <c r="AB188" s="469"/>
      <c r="AC188" s="469"/>
      <c r="AD188" s="469"/>
      <c r="AE188" s="469"/>
      <c r="AF188" s="469"/>
      <c r="AG188" s="469"/>
      <c r="AH188" s="469"/>
      <c r="AI188" s="469"/>
      <c r="AJ188" s="469"/>
      <c r="AK188" s="469"/>
      <c r="AL188" s="469"/>
      <c r="AM188" s="469"/>
      <c r="AN188" s="469"/>
      <c r="AO188" s="469"/>
      <c r="AP188" s="469"/>
      <c r="AQ188" s="469"/>
      <c r="AR188" s="469"/>
      <c r="AS188" s="469"/>
      <c r="AT188" s="469"/>
      <c r="AU188" s="469"/>
      <c r="AV188" s="469"/>
      <c r="AW188" s="469"/>
      <c r="AX188" s="469"/>
      <c r="AY188" s="469"/>
      <c r="AZ188" s="469"/>
      <c r="BA188" s="469"/>
      <c r="BB188" s="469"/>
      <c r="BC188" s="469"/>
      <c r="BD188" s="469"/>
      <c r="BE188" s="469"/>
      <c r="BF188" s="469"/>
      <c r="BG188" s="469"/>
      <c r="BH188" s="469"/>
      <c r="BI188" s="469"/>
      <c r="BJ188" s="469"/>
      <c r="BK188" s="469"/>
      <c r="BL188" s="469"/>
      <c r="BM188" s="469"/>
      <c r="BN188" s="469"/>
      <c r="BO188" s="469"/>
      <c r="BP188" s="469"/>
      <c r="BQ188" s="469"/>
      <c r="BR188" s="469"/>
      <c r="BS188" s="469"/>
      <c r="BT188" s="469"/>
      <c r="BU188" s="469"/>
      <c r="BV188" s="469"/>
    </row>
    <row r="189" spans="2:74" x14ac:dyDescent="0.2">
      <c r="B189" s="329"/>
      <c r="C189" s="310"/>
      <c r="D189" s="310"/>
      <c r="E189" s="470"/>
      <c r="F189" s="469"/>
      <c r="G189" s="469"/>
      <c r="H189" s="469"/>
      <c r="I189" s="469"/>
      <c r="J189" s="469"/>
      <c r="K189" s="469"/>
      <c r="L189" s="469"/>
      <c r="M189" s="469"/>
      <c r="N189" s="469"/>
      <c r="O189" s="469"/>
      <c r="P189" s="469"/>
      <c r="Q189" s="469"/>
      <c r="R189" s="469"/>
      <c r="S189" s="469"/>
      <c r="T189" s="469"/>
      <c r="U189" s="469"/>
      <c r="V189" s="469"/>
      <c r="W189" s="469"/>
      <c r="X189" s="469"/>
      <c r="Y189" s="469"/>
      <c r="Z189" s="469"/>
      <c r="AA189" s="469"/>
      <c r="AB189" s="469"/>
      <c r="AC189" s="469"/>
      <c r="AD189" s="469"/>
      <c r="AE189" s="469"/>
      <c r="AF189" s="469"/>
      <c r="AG189" s="469"/>
      <c r="AH189" s="469"/>
      <c r="AI189" s="469"/>
      <c r="AJ189" s="469"/>
      <c r="AK189" s="469"/>
      <c r="AL189" s="469"/>
      <c r="AM189" s="469"/>
      <c r="AN189" s="469"/>
      <c r="AO189" s="469"/>
      <c r="AP189" s="469"/>
      <c r="AQ189" s="469"/>
      <c r="AR189" s="469"/>
      <c r="AS189" s="469"/>
      <c r="AT189" s="469"/>
      <c r="AU189" s="469"/>
      <c r="AV189" s="469"/>
      <c r="AW189" s="469"/>
      <c r="AX189" s="469"/>
      <c r="AY189" s="469"/>
      <c r="AZ189" s="469"/>
      <c r="BA189" s="469"/>
      <c r="BB189" s="469"/>
      <c r="BC189" s="469"/>
      <c r="BD189" s="469"/>
      <c r="BE189" s="469"/>
      <c r="BF189" s="469"/>
      <c r="BG189" s="469"/>
      <c r="BH189" s="469"/>
      <c r="BI189" s="469"/>
      <c r="BJ189" s="469"/>
      <c r="BK189" s="469"/>
      <c r="BL189" s="469"/>
      <c r="BM189" s="469"/>
      <c r="BN189" s="469"/>
      <c r="BO189" s="469"/>
      <c r="BP189" s="469"/>
      <c r="BQ189" s="469"/>
      <c r="BR189" s="469"/>
      <c r="BS189" s="469"/>
      <c r="BT189" s="469"/>
      <c r="BU189" s="469"/>
      <c r="BV189" s="469"/>
    </row>
    <row r="190" spans="2:74" x14ac:dyDescent="0.2">
      <c r="B190" s="329"/>
      <c r="C190" s="329"/>
      <c r="D190" s="329"/>
      <c r="E190" s="470"/>
      <c r="F190" s="469"/>
      <c r="G190" s="469"/>
      <c r="H190" s="469"/>
      <c r="I190" s="469"/>
      <c r="J190" s="469"/>
      <c r="K190" s="469"/>
      <c r="L190" s="469"/>
      <c r="M190" s="469"/>
      <c r="N190" s="469"/>
      <c r="O190" s="469"/>
      <c r="P190" s="469"/>
      <c r="Q190" s="469"/>
      <c r="R190" s="469"/>
      <c r="S190" s="469"/>
      <c r="T190" s="469"/>
      <c r="U190" s="469"/>
      <c r="V190" s="469"/>
      <c r="W190" s="469"/>
      <c r="X190" s="469"/>
      <c r="Y190" s="469"/>
      <c r="Z190" s="469"/>
      <c r="AA190" s="469"/>
      <c r="AB190" s="469"/>
      <c r="AC190" s="469"/>
      <c r="AD190" s="469"/>
      <c r="AE190" s="469"/>
      <c r="AF190" s="469"/>
      <c r="AG190" s="469"/>
      <c r="AH190" s="469"/>
      <c r="AI190" s="469"/>
      <c r="AJ190" s="469"/>
      <c r="AK190" s="469"/>
      <c r="AL190" s="469"/>
      <c r="AM190" s="469"/>
      <c r="AN190" s="469"/>
      <c r="AO190" s="469"/>
      <c r="AP190" s="469"/>
      <c r="AQ190" s="469"/>
      <c r="AR190" s="469"/>
      <c r="AS190" s="469"/>
      <c r="AT190" s="469"/>
      <c r="AU190" s="469"/>
      <c r="AV190" s="469"/>
      <c r="AW190" s="469"/>
      <c r="AX190" s="469"/>
      <c r="AY190" s="469"/>
      <c r="AZ190" s="469"/>
      <c r="BA190" s="469"/>
      <c r="BB190" s="469"/>
      <c r="BC190" s="469"/>
      <c r="BD190" s="469"/>
      <c r="BE190" s="469"/>
      <c r="BF190" s="469"/>
      <c r="BG190" s="469"/>
      <c r="BH190" s="469"/>
      <c r="BI190" s="469"/>
      <c r="BJ190" s="469"/>
      <c r="BK190" s="469"/>
      <c r="BL190" s="469"/>
      <c r="BM190" s="469"/>
      <c r="BN190" s="469"/>
      <c r="BO190" s="469"/>
      <c r="BP190" s="469"/>
      <c r="BQ190" s="469"/>
      <c r="BR190" s="469"/>
      <c r="BS190" s="469"/>
      <c r="BT190" s="469"/>
      <c r="BU190" s="469"/>
      <c r="BV190" s="469"/>
    </row>
    <row r="191" spans="2:74" x14ac:dyDescent="0.2">
      <c r="B191" s="329"/>
      <c r="C191" s="310"/>
      <c r="D191" s="310"/>
      <c r="E191" s="470"/>
      <c r="F191" s="469"/>
      <c r="G191" s="469"/>
      <c r="H191" s="469"/>
      <c r="I191" s="469"/>
      <c r="J191" s="469"/>
      <c r="K191" s="469"/>
      <c r="L191" s="469"/>
      <c r="M191" s="469"/>
      <c r="N191" s="469"/>
      <c r="O191" s="469"/>
      <c r="P191" s="469"/>
      <c r="Q191" s="469"/>
      <c r="R191" s="469"/>
      <c r="S191" s="469"/>
      <c r="T191" s="469"/>
      <c r="U191" s="469"/>
      <c r="V191" s="469"/>
      <c r="W191" s="469"/>
      <c r="X191" s="469"/>
      <c r="Y191" s="469"/>
      <c r="Z191" s="469"/>
      <c r="AA191" s="469"/>
      <c r="AB191" s="469"/>
      <c r="AC191" s="469"/>
      <c r="AD191" s="469"/>
      <c r="AE191" s="469"/>
      <c r="AF191" s="469"/>
      <c r="AG191" s="469"/>
      <c r="AH191" s="469"/>
      <c r="AI191" s="469"/>
      <c r="AJ191" s="469"/>
      <c r="AK191" s="469"/>
      <c r="AL191" s="469"/>
      <c r="AM191" s="469"/>
      <c r="AN191" s="469"/>
      <c r="AO191" s="469"/>
      <c r="AP191" s="469"/>
      <c r="AQ191" s="469"/>
      <c r="AR191" s="469"/>
      <c r="AS191" s="469"/>
      <c r="AT191" s="469"/>
      <c r="AU191" s="469"/>
      <c r="AV191" s="469"/>
      <c r="AW191" s="469"/>
      <c r="AX191" s="469"/>
      <c r="AY191" s="469"/>
      <c r="AZ191" s="469"/>
      <c r="BA191" s="469"/>
      <c r="BB191" s="469"/>
      <c r="BC191" s="469"/>
      <c r="BD191" s="469"/>
      <c r="BE191" s="469"/>
      <c r="BF191" s="469"/>
      <c r="BG191" s="469"/>
      <c r="BH191" s="469"/>
      <c r="BI191" s="469"/>
      <c r="BJ191" s="469"/>
      <c r="BK191" s="469"/>
      <c r="BL191" s="469"/>
      <c r="BM191" s="469"/>
      <c r="BN191" s="469"/>
      <c r="BO191" s="469"/>
      <c r="BP191" s="469"/>
      <c r="BQ191" s="469"/>
      <c r="BR191" s="469"/>
      <c r="BS191" s="469"/>
      <c r="BT191" s="469"/>
      <c r="BU191" s="469"/>
      <c r="BV191" s="469"/>
    </row>
    <row r="192" spans="2:74" x14ac:dyDescent="0.2">
      <c r="B192" s="329"/>
      <c r="C192" s="310"/>
      <c r="D192" s="310"/>
      <c r="E192" s="470"/>
      <c r="F192" s="469"/>
      <c r="G192" s="469"/>
      <c r="H192" s="469"/>
      <c r="I192" s="469"/>
      <c r="J192" s="469"/>
      <c r="K192" s="469"/>
      <c r="L192" s="469"/>
      <c r="M192" s="469"/>
      <c r="N192" s="469"/>
      <c r="O192" s="469"/>
      <c r="P192" s="469"/>
      <c r="Q192" s="469"/>
      <c r="R192" s="469"/>
      <c r="S192" s="469"/>
      <c r="T192" s="469"/>
      <c r="U192" s="469"/>
      <c r="V192" s="469"/>
      <c r="W192" s="469"/>
      <c r="X192" s="469"/>
      <c r="Y192" s="469"/>
      <c r="Z192" s="469"/>
      <c r="AA192" s="469"/>
      <c r="AB192" s="469"/>
      <c r="AC192" s="469"/>
      <c r="AD192" s="469"/>
      <c r="AE192" s="469"/>
      <c r="AF192" s="469"/>
      <c r="AG192" s="469"/>
      <c r="AH192" s="469"/>
      <c r="AI192" s="469"/>
      <c r="AJ192" s="469"/>
      <c r="AK192" s="469"/>
      <c r="AL192" s="469"/>
      <c r="AM192" s="469"/>
      <c r="AN192" s="469"/>
      <c r="AO192" s="469"/>
      <c r="AP192" s="469"/>
      <c r="AQ192" s="469"/>
      <c r="AR192" s="469"/>
      <c r="AS192" s="469"/>
      <c r="AT192" s="469"/>
      <c r="AU192" s="469"/>
      <c r="AV192" s="469"/>
      <c r="AW192" s="469"/>
      <c r="AX192" s="469"/>
      <c r="AY192" s="469"/>
      <c r="AZ192" s="469"/>
      <c r="BA192" s="469"/>
      <c r="BB192" s="469"/>
      <c r="BC192" s="469"/>
      <c r="BD192" s="469"/>
      <c r="BE192" s="469"/>
      <c r="BF192" s="469"/>
      <c r="BG192" s="469"/>
      <c r="BH192" s="469"/>
      <c r="BI192" s="469"/>
      <c r="BJ192" s="469"/>
      <c r="BK192" s="469"/>
      <c r="BL192" s="469"/>
      <c r="BM192" s="469"/>
      <c r="BN192" s="469"/>
      <c r="BO192" s="469"/>
      <c r="BP192" s="469"/>
      <c r="BQ192" s="469"/>
      <c r="BR192" s="469"/>
      <c r="BS192" s="469"/>
      <c r="BT192" s="469"/>
      <c r="BU192" s="469"/>
      <c r="BV192" s="469"/>
    </row>
    <row r="193" spans="2:74" x14ac:dyDescent="0.2">
      <c r="B193" s="329"/>
      <c r="C193" s="310"/>
      <c r="D193" s="310"/>
      <c r="E193" s="470"/>
      <c r="F193" s="469"/>
      <c r="G193" s="469"/>
      <c r="H193" s="469"/>
      <c r="I193" s="469"/>
      <c r="J193" s="469"/>
      <c r="K193" s="469"/>
      <c r="L193" s="469"/>
      <c r="M193" s="469"/>
      <c r="N193" s="469"/>
      <c r="O193" s="469"/>
      <c r="P193" s="469"/>
      <c r="Q193" s="469"/>
      <c r="R193" s="469"/>
      <c r="S193" s="469"/>
      <c r="T193" s="469"/>
      <c r="U193" s="469"/>
      <c r="V193" s="469"/>
      <c r="W193" s="469"/>
      <c r="X193" s="469"/>
      <c r="Y193" s="469"/>
      <c r="Z193" s="469"/>
      <c r="AA193" s="469"/>
      <c r="AB193" s="469"/>
      <c r="AC193" s="469"/>
      <c r="AD193" s="469"/>
      <c r="AE193" s="469"/>
      <c r="AF193" s="469"/>
      <c r="AG193" s="469"/>
      <c r="AH193" s="469"/>
      <c r="AI193" s="469"/>
      <c r="AJ193" s="469"/>
      <c r="AK193" s="469"/>
      <c r="AL193" s="469"/>
      <c r="AM193" s="469"/>
      <c r="AN193" s="469"/>
      <c r="AO193" s="469"/>
      <c r="AP193" s="469"/>
      <c r="AQ193" s="469"/>
      <c r="AR193" s="469"/>
      <c r="AS193" s="469"/>
      <c r="AT193" s="469"/>
      <c r="AU193" s="469"/>
      <c r="AV193" s="469"/>
      <c r="AW193" s="469"/>
      <c r="AX193" s="469"/>
      <c r="AY193" s="469"/>
      <c r="AZ193" s="469"/>
      <c r="BA193" s="469"/>
      <c r="BB193" s="469"/>
      <c r="BC193" s="469"/>
      <c r="BD193" s="469"/>
      <c r="BE193" s="469"/>
      <c r="BF193" s="469"/>
      <c r="BG193" s="469"/>
      <c r="BH193" s="469"/>
      <c r="BI193" s="469"/>
      <c r="BJ193" s="469"/>
      <c r="BK193" s="469"/>
      <c r="BL193" s="469"/>
      <c r="BM193" s="469"/>
      <c r="BN193" s="469"/>
      <c r="BO193" s="469"/>
      <c r="BP193" s="469"/>
      <c r="BQ193" s="469"/>
      <c r="BR193" s="469"/>
      <c r="BS193" s="469"/>
      <c r="BT193" s="469"/>
      <c r="BU193" s="469"/>
      <c r="BV193" s="469"/>
    </row>
    <row r="194" spans="2:74" x14ac:dyDescent="0.2">
      <c r="B194" s="329"/>
      <c r="C194" s="310"/>
      <c r="D194" s="310"/>
      <c r="E194" s="470"/>
      <c r="F194" s="469"/>
      <c r="G194" s="469"/>
      <c r="H194" s="469"/>
      <c r="I194" s="469"/>
      <c r="J194" s="469"/>
      <c r="K194" s="469"/>
      <c r="L194" s="469"/>
      <c r="M194" s="469"/>
      <c r="N194" s="469"/>
      <c r="O194" s="469"/>
      <c r="P194" s="469"/>
      <c r="Q194" s="469"/>
      <c r="R194" s="469"/>
      <c r="S194" s="469"/>
      <c r="T194" s="469"/>
      <c r="U194" s="469"/>
      <c r="V194" s="469"/>
      <c r="W194" s="469"/>
      <c r="X194" s="469"/>
      <c r="Y194" s="469"/>
      <c r="Z194" s="469"/>
      <c r="AA194" s="469"/>
      <c r="AB194" s="469"/>
      <c r="AC194" s="469"/>
      <c r="AD194" s="469"/>
      <c r="AE194" s="469"/>
      <c r="AF194" s="469"/>
      <c r="AG194" s="469"/>
      <c r="AH194" s="469"/>
      <c r="AI194" s="469"/>
      <c r="AJ194" s="469"/>
      <c r="AK194" s="469"/>
      <c r="AL194" s="469"/>
      <c r="AM194" s="469"/>
      <c r="AN194" s="469"/>
      <c r="AO194" s="469"/>
      <c r="AP194" s="469"/>
      <c r="AQ194" s="469"/>
      <c r="AR194" s="469"/>
      <c r="AS194" s="469"/>
      <c r="AT194" s="469"/>
      <c r="AU194" s="469"/>
      <c r="AV194" s="469"/>
      <c r="AW194" s="469"/>
      <c r="AX194" s="469"/>
      <c r="AY194" s="469"/>
      <c r="AZ194" s="469"/>
      <c r="BA194" s="469"/>
      <c r="BB194" s="469"/>
      <c r="BC194" s="469"/>
      <c r="BD194" s="469"/>
      <c r="BE194" s="469"/>
      <c r="BF194" s="469"/>
      <c r="BG194" s="469"/>
      <c r="BH194" s="469"/>
      <c r="BI194" s="469"/>
      <c r="BJ194" s="469"/>
      <c r="BK194" s="469"/>
      <c r="BL194" s="469"/>
      <c r="BM194" s="469"/>
      <c r="BN194" s="469"/>
      <c r="BO194" s="469"/>
      <c r="BP194" s="469"/>
      <c r="BQ194" s="469"/>
      <c r="BR194" s="469"/>
      <c r="BS194" s="469"/>
      <c r="BT194" s="469"/>
      <c r="BU194" s="469"/>
      <c r="BV194" s="469"/>
    </row>
    <row r="195" spans="2:74" x14ac:dyDescent="0.2">
      <c r="B195" s="329"/>
      <c r="C195" s="310"/>
      <c r="D195" s="310"/>
      <c r="E195" s="470"/>
      <c r="F195" s="469"/>
      <c r="G195" s="469"/>
      <c r="H195" s="469"/>
      <c r="I195" s="469"/>
      <c r="J195" s="469"/>
      <c r="K195" s="469"/>
      <c r="L195" s="469"/>
      <c r="M195" s="469"/>
      <c r="N195" s="469"/>
      <c r="O195" s="469"/>
      <c r="P195" s="469"/>
      <c r="Q195" s="469"/>
      <c r="R195" s="469"/>
      <c r="S195" s="469"/>
      <c r="T195" s="469"/>
      <c r="U195" s="469"/>
      <c r="V195" s="469"/>
      <c r="W195" s="469"/>
      <c r="X195" s="469"/>
      <c r="Y195" s="469"/>
      <c r="Z195" s="469"/>
      <c r="AA195" s="469"/>
      <c r="AB195" s="469"/>
      <c r="AC195" s="469"/>
      <c r="AD195" s="469"/>
      <c r="AE195" s="469"/>
      <c r="AF195" s="469"/>
      <c r="AG195" s="469"/>
      <c r="AH195" s="469"/>
      <c r="AI195" s="469"/>
      <c r="AJ195" s="469"/>
      <c r="AK195" s="469"/>
      <c r="AL195" s="469"/>
      <c r="AM195" s="469"/>
      <c r="AN195" s="469"/>
      <c r="AO195" s="469"/>
      <c r="AP195" s="469"/>
      <c r="AQ195" s="469"/>
      <c r="AR195" s="469"/>
      <c r="AS195" s="469"/>
      <c r="AT195" s="469"/>
      <c r="AU195" s="469"/>
      <c r="AV195" s="469"/>
      <c r="AW195" s="469"/>
      <c r="AX195" s="469"/>
      <c r="AY195" s="469"/>
      <c r="AZ195" s="469"/>
      <c r="BA195" s="469"/>
      <c r="BB195" s="469"/>
      <c r="BC195" s="469"/>
      <c r="BD195" s="469"/>
      <c r="BE195" s="469"/>
      <c r="BF195" s="469"/>
      <c r="BG195" s="469"/>
      <c r="BH195" s="469"/>
      <c r="BI195" s="469"/>
      <c r="BJ195" s="469"/>
      <c r="BK195" s="469"/>
      <c r="BL195" s="469"/>
      <c r="BM195" s="469"/>
      <c r="BN195" s="469"/>
      <c r="BO195" s="469"/>
      <c r="BP195" s="469"/>
      <c r="BQ195" s="469"/>
      <c r="BR195" s="469"/>
      <c r="BS195" s="469"/>
      <c r="BT195" s="469"/>
      <c r="BU195" s="469"/>
      <c r="BV195" s="469"/>
    </row>
    <row r="196" spans="2:74" x14ac:dyDescent="0.2">
      <c r="B196" s="329"/>
      <c r="C196" s="310"/>
      <c r="D196" s="310"/>
      <c r="E196" s="470"/>
      <c r="F196" s="469"/>
      <c r="G196" s="469"/>
      <c r="H196" s="469"/>
      <c r="I196" s="469"/>
      <c r="J196" s="469"/>
      <c r="K196" s="469"/>
      <c r="L196" s="469"/>
      <c r="M196" s="469"/>
      <c r="N196" s="469"/>
      <c r="O196" s="469"/>
      <c r="P196" s="469"/>
      <c r="Q196" s="469"/>
      <c r="R196" s="469"/>
      <c r="S196" s="469"/>
      <c r="T196" s="469"/>
      <c r="U196" s="469"/>
      <c r="V196" s="469"/>
      <c r="W196" s="469"/>
      <c r="X196" s="469"/>
      <c r="Y196" s="469"/>
      <c r="Z196" s="469"/>
      <c r="AA196" s="469"/>
      <c r="AB196" s="469"/>
      <c r="AC196" s="469"/>
      <c r="AD196" s="469"/>
      <c r="AE196" s="469"/>
      <c r="AF196" s="469"/>
      <c r="AG196" s="469"/>
      <c r="AH196" s="469"/>
      <c r="AI196" s="469"/>
      <c r="AJ196" s="469"/>
      <c r="AK196" s="469"/>
      <c r="AL196" s="469"/>
      <c r="AM196" s="469"/>
      <c r="AN196" s="469"/>
      <c r="AO196" s="469"/>
      <c r="AP196" s="469"/>
      <c r="AQ196" s="469"/>
      <c r="AR196" s="469"/>
      <c r="AS196" s="469"/>
      <c r="AT196" s="469"/>
      <c r="AU196" s="469"/>
      <c r="AV196" s="469"/>
      <c r="AW196" s="469"/>
      <c r="AX196" s="469"/>
      <c r="AY196" s="469"/>
      <c r="AZ196" s="469"/>
      <c r="BA196" s="469"/>
      <c r="BB196" s="469"/>
      <c r="BC196" s="469"/>
      <c r="BD196" s="469"/>
      <c r="BE196" s="469"/>
      <c r="BF196" s="469"/>
      <c r="BG196" s="469"/>
      <c r="BH196" s="469"/>
      <c r="BI196" s="469"/>
      <c r="BJ196" s="469"/>
      <c r="BK196" s="469"/>
      <c r="BL196" s="469"/>
      <c r="BM196" s="469"/>
      <c r="BN196" s="469"/>
      <c r="BO196" s="469"/>
      <c r="BP196" s="469"/>
      <c r="BQ196" s="469"/>
      <c r="BR196" s="469"/>
      <c r="BS196" s="469"/>
      <c r="BT196" s="469"/>
      <c r="BU196" s="469"/>
      <c r="BV196" s="469"/>
    </row>
    <row r="197" spans="2:74" x14ac:dyDescent="0.2">
      <c r="B197" s="329"/>
      <c r="C197" s="310"/>
      <c r="D197" s="310"/>
      <c r="E197" s="470"/>
      <c r="F197" s="469"/>
      <c r="G197" s="469"/>
      <c r="H197" s="469"/>
      <c r="I197" s="469"/>
      <c r="J197" s="469"/>
      <c r="K197" s="469"/>
      <c r="L197" s="469"/>
      <c r="M197" s="469"/>
      <c r="N197" s="469"/>
      <c r="O197" s="469"/>
      <c r="P197" s="469"/>
      <c r="Q197" s="469"/>
      <c r="R197" s="469"/>
      <c r="S197" s="469"/>
      <c r="T197" s="469"/>
      <c r="U197" s="469"/>
      <c r="V197" s="469"/>
      <c r="W197" s="469"/>
      <c r="X197" s="469"/>
      <c r="Y197" s="469"/>
      <c r="Z197" s="469"/>
      <c r="AA197" s="469"/>
      <c r="AB197" s="469"/>
      <c r="AC197" s="469"/>
      <c r="AD197" s="469"/>
      <c r="AE197" s="469"/>
      <c r="AF197" s="469"/>
      <c r="AG197" s="469"/>
      <c r="AH197" s="469"/>
      <c r="AI197" s="469"/>
      <c r="AJ197" s="469"/>
      <c r="AK197" s="469"/>
      <c r="AL197" s="469"/>
      <c r="AM197" s="469"/>
      <c r="AN197" s="469"/>
      <c r="AO197" s="469"/>
      <c r="AP197" s="469"/>
      <c r="AQ197" s="469"/>
      <c r="AR197" s="469"/>
      <c r="AS197" s="469"/>
      <c r="AT197" s="469"/>
      <c r="AU197" s="469"/>
      <c r="AV197" s="469"/>
      <c r="AW197" s="469"/>
      <c r="AX197" s="469"/>
      <c r="AY197" s="469"/>
      <c r="AZ197" s="469"/>
      <c r="BA197" s="469"/>
      <c r="BB197" s="469"/>
      <c r="BC197" s="469"/>
      <c r="BD197" s="469"/>
      <c r="BE197" s="469"/>
      <c r="BF197" s="469"/>
      <c r="BG197" s="469"/>
      <c r="BH197" s="469"/>
      <c r="BI197" s="469"/>
      <c r="BJ197" s="469"/>
      <c r="BK197" s="469"/>
      <c r="BL197" s="469"/>
      <c r="BM197" s="469"/>
      <c r="BN197" s="469"/>
      <c r="BO197" s="469"/>
      <c r="BP197" s="469"/>
      <c r="BQ197" s="469"/>
      <c r="BR197" s="469"/>
      <c r="BS197" s="469"/>
      <c r="BT197" s="469"/>
      <c r="BU197" s="469"/>
      <c r="BV197" s="469"/>
    </row>
    <row r="198" spans="2:74" x14ac:dyDescent="0.2">
      <c r="B198" s="329"/>
      <c r="C198" s="310"/>
      <c r="D198" s="310"/>
      <c r="E198" s="470"/>
      <c r="F198" s="469"/>
      <c r="G198" s="469"/>
      <c r="H198" s="469"/>
      <c r="I198" s="469"/>
      <c r="J198" s="469"/>
      <c r="K198" s="469"/>
      <c r="L198" s="469"/>
      <c r="M198" s="469"/>
      <c r="N198" s="469"/>
      <c r="O198" s="469"/>
      <c r="P198" s="469"/>
      <c r="Q198" s="469"/>
      <c r="R198" s="469"/>
      <c r="S198" s="469"/>
      <c r="T198" s="469"/>
      <c r="U198" s="469"/>
      <c r="V198" s="469"/>
      <c r="W198" s="469"/>
      <c r="X198" s="469"/>
      <c r="Y198" s="469"/>
      <c r="Z198" s="469"/>
      <c r="AA198" s="469"/>
      <c r="AB198" s="469"/>
      <c r="AC198" s="469"/>
      <c r="AD198" s="469"/>
      <c r="AE198" s="469"/>
      <c r="AF198" s="469"/>
      <c r="AG198" s="469"/>
      <c r="AH198" s="469"/>
      <c r="AI198" s="469"/>
      <c r="AJ198" s="469"/>
      <c r="AK198" s="469"/>
      <c r="AL198" s="469"/>
      <c r="AM198" s="469"/>
      <c r="AN198" s="469"/>
      <c r="AO198" s="469"/>
      <c r="AP198" s="469"/>
      <c r="AQ198" s="469"/>
      <c r="AR198" s="469"/>
      <c r="AS198" s="469"/>
      <c r="AT198" s="469"/>
      <c r="AU198" s="469"/>
      <c r="AV198" s="469"/>
      <c r="AW198" s="469"/>
      <c r="AX198" s="469"/>
      <c r="AY198" s="469"/>
      <c r="AZ198" s="469"/>
      <c r="BA198" s="469"/>
      <c r="BB198" s="469"/>
      <c r="BC198" s="469"/>
      <c r="BD198" s="469"/>
      <c r="BE198" s="469"/>
      <c r="BF198" s="469"/>
      <c r="BG198" s="469"/>
      <c r="BH198" s="469"/>
      <c r="BI198" s="469"/>
      <c r="BJ198" s="469"/>
      <c r="BK198" s="469"/>
      <c r="BL198" s="469"/>
      <c r="BM198" s="469"/>
      <c r="BN198" s="469"/>
      <c r="BO198" s="469"/>
      <c r="BP198" s="469"/>
      <c r="BQ198" s="469"/>
      <c r="BR198" s="469"/>
      <c r="BS198" s="469"/>
      <c r="BT198" s="469"/>
      <c r="BU198" s="469"/>
      <c r="BV198" s="469"/>
    </row>
    <row r="199" spans="2:74" x14ac:dyDescent="0.2">
      <c r="B199" s="329"/>
      <c r="C199" s="310"/>
      <c r="D199" s="310"/>
      <c r="E199" s="470"/>
      <c r="F199" s="469"/>
      <c r="G199" s="469"/>
      <c r="H199" s="469"/>
      <c r="I199" s="469"/>
      <c r="J199" s="469"/>
      <c r="K199" s="469"/>
      <c r="L199" s="469"/>
      <c r="M199" s="469"/>
      <c r="N199" s="469"/>
      <c r="O199" s="469"/>
      <c r="P199" s="469"/>
      <c r="Q199" s="469"/>
      <c r="R199" s="469"/>
      <c r="S199" s="469"/>
      <c r="T199" s="469"/>
      <c r="U199" s="469"/>
      <c r="V199" s="469"/>
      <c r="W199" s="469"/>
      <c r="X199" s="469"/>
      <c r="Y199" s="469"/>
      <c r="Z199" s="469"/>
      <c r="AA199" s="469"/>
      <c r="AB199" s="469"/>
      <c r="AC199" s="469"/>
      <c r="AD199" s="469"/>
      <c r="AE199" s="469"/>
      <c r="AF199" s="469"/>
      <c r="AG199" s="469"/>
      <c r="AH199" s="469"/>
      <c r="AI199" s="469"/>
      <c r="AJ199" s="469"/>
      <c r="AK199" s="469"/>
      <c r="AL199" s="469"/>
      <c r="AM199" s="469"/>
      <c r="AN199" s="469"/>
      <c r="AO199" s="469"/>
      <c r="AP199" s="469"/>
      <c r="AQ199" s="469"/>
      <c r="AR199" s="469"/>
      <c r="AS199" s="469"/>
      <c r="AT199" s="469"/>
      <c r="AU199" s="469"/>
      <c r="AV199" s="469"/>
      <c r="AW199" s="469"/>
      <c r="AX199" s="469"/>
      <c r="AY199" s="469"/>
      <c r="AZ199" s="469"/>
      <c r="BA199" s="469"/>
      <c r="BB199" s="469"/>
      <c r="BC199" s="469"/>
      <c r="BD199" s="469"/>
      <c r="BE199" s="469"/>
      <c r="BF199" s="469"/>
      <c r="BG199" s="469"/>
      <c r="BH199" s="469"/>
      <c r="BI199" s="469"/>
      <c r="BJ199" s="469"/>
      <c r="BK199" s="469"/>
      <c r="BL199" s="469"/>
      <c r="BM199" s="469"/>
      <c r="BN199" s="469"/>
      <c r="BO199" s="469"/>
      <c r="BP199" s="469"/>
      <c r="BQ199" s="469"/>
      <c r="BR199" s="469"/>
      <c r="BS199" s="469"/>
      <c r="BT199" s="469"/>
      <c r="BU199" s="469"/>
      <c r="BV199" s="469"/>
    </row>
    <row r="200" spans="2:74" x14ac:dyDescent="0.2">
      <c r="B200" s="329"/>
      <c r="C200" s="310"/>
      <c r="D200" s="310"/>
      <c r="E200" s="470"/>
      <c r="F200" s="469"/>
      <c r="G200" s="469"/>
      <c r="H200" s="469"/>
      <c r="I200" s="469"/>
      <c r="J200" s="469"/>
      <c r="K200" s="469"/>
      <c r="L200" s="469"/>
      <c r="M200" s="469"/>
      <c r="N200" s="469"/>
      <c r="O200" s="469"/>
      <c r="P200" s="469"/>
      <c r="Q200" s="469"/>
      <c r="R200" s="469"/>
      <c r="S200" s="469"/>
      <c r="T200" s="469"/>
      <c r="U200" s="469"/>
      <c r="V200" s="469"/>
      <c r="W200" s="469"/>
      <c r="X200" s="469"/>
      <c r="Y200" s="469"/>
      <c r="Z200" s="469"/>
      <c r="AA200" s="469"/>
      <c r="AB200" s="469"/>
      <c r="AC200" s="469"/>
      <c r="AD200" s="469"/>
      <c r="AE200" s="469"/>
      <c r="AF200" s="469"/>
      <c r="AG200" s="469"/>
      <c r="AH200" s="469"/>
      <c r="AI200" s="469"/>
      <c r="AJ200" s="469"/>
      <c r="AK200" s="469"/>
      <c r="AL200" s="469"/>
      <c r="AM200" s="469"/>
      <c r="AN200" s="469"/>
      <c r="AO200" s="469"/>
      <c r="AP200" s="469"/>
      <c r="AQ200" s="469"/>
      <c r="AR200" s="469"/>
      <c r="AS200" s="469"/>
      <c r="AT200" s="469"/>
      <c r="AU200" s="469"/>
      <c r="AV200" s="469"/>
      <c r="AW200" s="469"/>
      <c r="AX200" s="469"/>
      <c r="AY200" s="469"/>
      <c r="AZ200" s="469"/>
      <c r="BA200" s="469"/>
      <c r="BB200" s="469"/>
      <c r="BC200" s="469"/>
      <c r="BD200" s="469"/>
      <c r="BE200" s="469"/>
      <c r="BF200" s="469"/>
      <c r="BG200" s="469"/>
      <c r="BH200" s="469"/>
      <c r="BI200" s="469"/>
      <c r="BJ200" s="469"/>
      <c r="BK200" s="469"/>
      <c r="BL200" s="469"/>
      <c r="BM200" s="469"/>
      <c r="BN200" s="469"/>
      <c r="BO200" s="469"/>
      <c r="BP200" s="469"/>
      <c r="BQ200" s="469"/>
      <c r="BR200" s="469"/>
      <c r="BS200" s="469"/>
      <c r="BT200" s="469"/>
      <c r="BU200" s="469"/>
      <c r="BV200" s="469"/>
    </row>
    <row r="201" spans="2:74" x14ac:dyDescent="0.2">
      <c r="B201" s="329"/>
      <c r="C201" s="310"/>
      <c r="D201" s="310"/>
      <c r="E201" s="470"/>
      <c r="F201" s="469"/>
      <c r="G201" s="469"/>
      <c r="H201" s="469"/>
      <c r="I201" s="469"/>
      <c r="J201" s="469"/>
      <c r="K201" s="469"/>
      <c r="L201" s="469"/>
      <c r="M201" s="469"/>
      <c r="N201" s="469"/>
      <c r="O201" s="469"/>
      <c r="P201" s="469"/>
      <c r="Q201" s="469"/>
      <c r="R201" s="469"/>
      <c r="S201" s="469"/>
      <c r="T201" s="469"/>
      <c r="U201" s="469"/>
      <c r="V201" s="469"/>
      <c r="W201" s="469"/>
      <c r="X201" s="469"/>
      <c r="Y201" s="469"/>
      <c r="Z201" s="469"/>
      <c r="AA201" s="469"/>
      <c r="AB201" s="469"/>
      <c r="AC201" s="469"/>
      <c r="AD201" s="469"/>
      <c r="AE201" s="469"/>
      <c r="AF201" s="469"/>
      <c r="AG201" s="469"/>
      <c r="AH201" s="469"/>
      <c r="AI201" s="469"/>
      <c r="AJ201" s="469"/>
      <c r="AK201" s="469"/>
      <c r="AL201" s="469"/>
      <c r="AM201" s="469"/>
      <c r="AN201" s="469"/>
      <c r="AO201" s="469"/>
      <c r="AP201" s="469"/>
      <c r="AQ201" s="469"/>
      <c r="AR201" s="469"/>
      <c r="AS201" s="469"/>
      <c r="AT201" s="469"/>
      <c r="AU201" s="469"/>
      <c r="AV201" s="469"/>
      <c r="AW201" s="469"/>
      <c r="AX201" s="469"/>
      <c r="AY201" s="469"/>
      <c r="AZ201" s="469"/>
      <c r="BA201" s="469"/>
      <c r="BB201" s="469"/>
      <c r="BC201" s="469"/>
      <c r="BD201" s="469"/>
      <c r="BE201" s="469"/>
      <c r="BF201" s="469"/>
      <c r="BG201" s="469"/>
      <c r="BH201" s="469"/>
      <c r="BI201" s="469"/>
      <c r="BJ201" s="469"/>
      <c r="BK201" s="469"/>
      <c r="BL201" s="469"/>
      <c r="BM201" s="469"/>
      <c r="BN201" s="469"/>
      <c r="BO201" s="469"/>
      <c r="BP201" s="469"/>
      <c r="BQ201" s="469"/>
      <c r="BR201" s="469"/>
      <c r="BS201" s="469"/>
      <c r="BT201" s="469"/>
      <c r="BU201" s="469"/>
      <c r="BV201" s="469"/>
    </row>
    <row r="202" spans="2:74" x14ac:dyDescent="0.2">
      <c r="B202" s="329"/>
      <c r="C202" s="310"/>
      <c r="D202" s="310"/>
      <c r="E202" s="470"/>
      <c r="F202" s="469"/>
      <c r="G202" s="469"/>
      <c r="H202" s="469"/>
      <c r="I202" s="469"/>
      <c r="J202" s="469"/>
      <c r="K202" s="469"/>
      <c r="L202" s="469"/>
      <c r="M202" s="469"/>
      <c r="N202" s="469"/>
      <c r="O202" s="469"/>
      <c r="P202" s="469"/>
      <c r="Q202" s="469"/>
      <c r="R202" s="469"/>
      <c r="S202" s="469"/>
      <c r="T202" s="469"/>
      <c r="U202" s="469"/>
      <c r="V202" s="469"/>
      <c r="W202" s="469"/>
      <c r="X202" s="469"/>
      <c r="Y202" s="469"/>
      <c r="Z202" s="469"/>
      <c r="AA202" s="469"/>
      <c r="AB202" s="469"/>
      <c r="AC202" s="469"/>
      <c r="AD202" s="469"/>
      <c r="AE202" s="469"/>
      <c r="AF202" s="469"/>
      <c r="AG202" s="469"/>
      <c r="AH202" s="469"/>
      <c r="AI202" s="469"/>
      <c r="AJ202" s="469"/>
      <c r="AK202" s="469"/>
      <c r="AL202" s="469"/>
      <c r="AM202" s="469"/>
      <c r="AN202" s="469"/>
      <c r="AO202" s="469"/>
      <c r="AP202" s="469"/>
      <c r="AQ202" s="469"/>
      <c r="AR202" s="469"/>
      <c r="AS202" s="469"/>
      <c r="AT202" s="469"/>
      <c r="AU202" s="469"/>
      <c r="AV202" s="469"/>
      <c r="AW202" s="469"/>
      <c r="AX202" s="469"/>
      <c r="AY202" s="469"/>
      <c r="AZ202" s="469"/>
      <c r="BA202" s="469"/>
      <c r="BB202" s="469"/>
      <c r="BC202" s="469"/>
      <c r="BD202" s="469"/>
      <c r="BE202" s="469"/>
      <c r="BF202" s="469"/>
      <c r="BG202" s="469"/>
      <c r="BH202" s="469"/>
      <c r="BI202" s="469"/>
      <c r="BJ202" s="469"/>
      <c r="BK202" s="469"/>
      <c r="BL202" s="469"/>
      <c r="BM202" s="469"/>
      <c r="BN202" s="469"/>
      <c r="BO202" s="469"/>
      <c r="BP202" s="469"/>
      <c r="BQ202" s="469"/>
      <c r="BR202" s="469"/>
      <c r="BS202" s="469"/>
      <c r="BT202" s="469"/>
      <c r="BU202" s="469"/>
      <c r="BV202" s="469"/>
    </row>
    <row r="203" spans="2:74" x14ac:dyDescent="0.2">
      <c r="B203" s="329"/>
      <c r="C203" s="329"/>
      <c r="D203" s="329"/>
      <c r="E203" s="470"/>
      <c r="F203" s="469"/>
      <c r="G203" s="469"/>
      <c r="H203" s="469"/>
      <c r="I203" s="469"/>
      <c r="J203" s="469"/>
      <c r="K203" s="469"/>
      <c r="L203" s="469"/>
      <c r="M203" s="469"/>
      <c r="N203" s="469"/>
      <c r="O203" s="469"/>
      <c r="P203" s="469"/>
      <c r="Q203" s="469"/>
      <c r="R203" s="469"/>
      <c r="S203" s="469"/>
      <c r="T203" s="469"/>
      <c r="U203" s="469"/>
      <c r="V203" s="469"/>
      <c r="W203" s="469"/>
      <c r="X203" s="469"/>
      <c r="Y203" s="469"/>
      <c r="Z203" s="469"/>
      <c r="AA203" s="469"/>
      <c r="AB203" s="469"/>
      <c r="AC203" s="469"/>
      <c r="AD203" s="469"/>
      <c r="AE203" s="469"/>
      <c r="AF203" s="469"/>
      <c r="AG203" s="469"/>
      <c r="AH203" s="469"/>
      <c r="AI203" s="469"/>
      <c r="AJ203" s="469"/>
      <c r="AK203" s="469"/>
      <c r="AL203" s="469"/>
      <c r="AM203" s="469"/>
      <c r="AN203" s="469"/>
      <c r="AO203" s="469"/>
      <c r="AP203" s="469"/>
      <c r="AQ203" s="469"/>
      <c r="AR203" s="469"/>
      <c r="AS203" s="469"/>
      <c r="AT203" s="469"/>
      <c r="AU203" s="469"/>
      <c r="AV203" s="469"/>
      <c r="AW203" s="469"/>
      <c r="AX203" s="469"/>
      <c r="AY203" s="469"/>
      <c r="AZ203" s="469"/>
      <c r="BA203" s="469"/>
      <c r="BB203" s="469"/>
      <c r="BC203" s="469"/>
      <c r="BD203" s="469"/>
      <c r="BE203" s="469"/>
      <c r="BF203" s="469"/>
      <c r="BG203" s="469"/>
      <c r="BH203" s="469"/>
      <c r="BI203" s="469"/>
      <c r="BJ203" s="469"/>
      <c r="BK203" s="469"/>
      <c r="BL203" s="469"/>
      <c r="BM203" s="469"/>
      <c r="BN203" s="469"/>
      <c r="BO203" s="469"/>
      <c r="BP203" s="469"/>
      <c r="BQ203" s="469"/>
      <c r="BR203" s="469"/>
      <c r="BS203" s="469"/>
      <c r="BT203" s="469"/>
      <c r="BU203" s="469"/>
      <c r="BV203" s="469"/>
    </row>
    <row r="204" spans="2:74" x14ac:dyDescent="0.2">
      <c r="B204" s="329"/>
      <c r="C204" s="329"/>
      <c r="D204" s="329"/>
      <c r="E204" s="470"/>
      <c r="F204" s="469"/>
      <c r="G204" s="469"/>
      <c r="H204" s="469"/>
      <c r="I204" s="469"/>
      <c r="J204" s="469"/>
      <c r="K204" s="469"/>
      <c r="L204" s="469"/>
      <c r="M204" s="469"/>
      <c r="N204" s="469"/>
      <c r="O204" s="469"/>
      <c r="P204" s="469"/>
      <c r="Q204" s="469"/>
      <c r="R204" s="469"/>
      <c r="S204" s="469"/>
      <c r="T204" s="469"/>
      <c r="U204" s="469"/>
      <c r="V204" s="469"/>
      <c r="W204" s="469"/>
      <c r="X204" s="469"/>
      <c r="Y204" s="469"/>
      <c r="Z204" s="469"/>
      <c r="AA204" s="469"/>
      <c r="AB204" s="469"/>
      <c r="AC204" s="469"/>
      <c r="AD204" s="469"/>
      <c r="AE204" s="469"/>
      <c r="AF204" s="469"/>
      <c r="AG204" s="469"/>
      <c r="AH204" s="469"/>
      <c r="AI204" s="469"/>
      <c r="AJ204" s="469"/>
      <c r="AK204" s="469"/>
      <c r="AL204" s="469"/>
      <c r="AM204" s="469"/>
      <c r="AN204" s="469"/>
      <c r="AO204" s="469"/>
      <c r="AP204" s="469"/>
      <c r="AQ204" s="469"/>
      <c r="AR204" s="469"/>
      <c r="AS204" s="469"/>
      <c r="AT204" s="469"/>
      <c r="AU204" s="469"/>
      <c r="AV204" s="469"/>
      <c r="AW204" s="469"/>
      <c r="AX204" s="469"/>
      <c r="AY204" s="469"/>
      <c r="AZ204" s="469"/>
      <c r="BA204" s="469"/>
      <c r="BB204" s="469"/>
      <c r="BC204" s="469"/>
      <c r="BD204" s="469"/>
      <c r="BE204" s="469"/>
      <c r="BF204" s="469"/>
      <c r="BG204" s="469"/>
      <c r="BH204" s="469"/>
      <c r="BI204" s="469"/>
      <c r="BJ204" s="469"/>
      <c r="BK204" s="469"/>
      <c r="BL204" s="469"/>
      <c r="BM204" s="469"/>
      <c r="BN204" s="469"/>
      <c r="BO204" s="469"/>
      <c r="BP204" s="469"/>
      <c r="BQ204" s="469"/>
      <c r="BR204" s="469"/>
      <c r="BS204" s="469"/>
      <c r="BT204" s="469"/>
      <c r="BU204" s="469"/>
      <c r="BV204" s="469"/>
    </row>
    <row r="205" spans="2:74" x14ac:dyDescent="0.2">
      <c r="B205" s="329"/>
      <c r="C205" s="310"/>
      <c r="D205" s="310"/>
      <c r="E205" s="470"/>
      <c r="F205" s="469"/>
      <c r="G205" s="469"/>
      <c r="H205" s="469"/>
      <c r="I205" s="469"/>
      <c r="J205" s="469"/>
      <c r="K205" s="469"/>
      <c r="L205" s="469"/>
      <c r="M205" s="469"/>
      <c r="N205" s="469"/>
      <c r="O205" s="469"/>
      <c r="P205" s="469"/>
      <c r="Q205" s="469"/>
      <c r="R205" s="469"/>
      <c r="S205" s="469"/>
      <c r="T205" s="469"/>
      <c r="U205" s="469"/>
      <c r="V205" s="469"/>
      <c r="W205" s="469"/>
      <c r="X205" s="469"/>
      <c r="Y205" s="469"/>
      <c r="Z205" s="469"/>
      <c r="AA205" s="469"/>
      <c r="AB205" s="469"/>
      <c r="AC205" s="469"/>
      <c r="AD205" s="469"/>
      <c r="AE205" s="469"/>
      <c r="AF205" s="469"/>
      <c r="AG205" s="469"/>
      <c r="AH205" s="469"/>
      <c r="AI205" s="469"/>
      <c r="AJ205" s="469"/>
      <c r="AK205" s="469"/>
      <c r="AL205" s="469"/>
      <c r="AM205" s="469"/>
      <c r="AN205" s="469"/>
      <c r="AO205" s="469"/>
      <c r="AP205" s="469"/>
      <c r="AQ205" s="469"/>
      <c r="AR205" s="469"/>
      <c r="AS205" s="469"/>
      <c r="AT205" s="469"/>
      <c r="AU205" s="469"/>
      <c r="AV205" s="469"/>
      <c r="AW205" s="469"/>
      <c r="AX205" s="469"/>
      <c r="AY205" s="469"/>
      <c r="AZ205" s="469"/>
      <c r="BA205" s="469"/>
      <c r="BB205" s="469"/>
      <c r="BC205" s="469"/>
      <c r="BD205" s="469"/>
      <c r="BE205" s="469"/>
      <c r="BF205" s="469"/>
      <c r="BG205" s="469"/>
      <c r="BH205" s="469"/>
      <c r="BI205" s="469"/>
      <c r="BJ205" s="469"/>
      <c r="BK205" s="469"/>
      <c r="BL205" s="469"/>
      <c r="BM205" s="469"/>
      <c r="BN205" s="469"/>
      <c r="BO205" s="469"/>
      <c r="BP205" s="469"/>
      <c r="BQ205" s="469"/>
      <c r="BR205" s="469"/>
      <c r="BS205" s="469"/>
      <c r="BT205" s="469"/>
      <c r="BU205" s="469"/>
      <c r="BV205" s="469"/>
    </row>
    <row r="206" spans="2:74" x14ac:dyDescent="0.2">
      <c r="B206" s="329"/>
      <c r="C206" s="310"/>
      <c r="D206" s="310"/>
      <c r="E206" s="470"/>
      <c r="F206" s="469"/>
      <c r="G206" s="469"/>
      <c r="H206" s="469"/>
      <c r="I206" s="469"/>
      <c r="J206" s="469"/>
      <c r="K206" s="469"/>
      <c r="L206" s="469"/>
      <c r="M206" s="469"/>
      <c r="N206" s="469"/>
      <c r="O206" s="469"/>
      <c r="P206" s="469"/>
      <c r="Q206" s="469"/>
      <c r="R206" s="469"/>
      <c r="S206" s="469"/>
      <c r="T206" s="469"/>
      <c r="U206" s="469"/>
      <c r="V206" s="469"/>
      <c r="W206" s="469"/>
      <c r="X206" s="469"/>
      <c r="Y206" s="469"/>
      <c r="Z206" s="469"/>
      <c r="AA206" s="469"/>
      <c r="AB206" s="469"/>
      <c r="AC206" s="469"/>
      <c r="AD206" s="469"/>
      <c r="AE206" s="469"/>
      <c r="AF206" s="469"/>
      <c r="AG206" s="469"/>
      <c r="AH206" s="469"/>
      <c r="AI206" s="469"/>
      <c r="AJ206" s="469"/>
      <c r="AK206" s="469"/>
      <c r="AL206" s="469"/>
      <c r="AM206" s="469"/>
      <c r="AN206" s="469"/>
      <c r="AO206" s="469"/>
      <c r="AP206" s="469"/>
      <c r="AQ206" s="469"/>
      <c r="AR206" s="469"/>
      <c r="AS206" s="469"/>
      <c r="AT206" s="469"/>
      <c r="AU206" s="469"/>
      <c r="AV206" s="469"/>
      <c r="AW206" s="469"/>
      <c r="AX206" s="469"/>
      <c r="AY206" s="469"/>
      <c r="AZ206" s="469"/>
      <c r="BA206" s="469"/>
      <c r="BB206" s="469"/>
      <c r="BC206" s="469"/>
      <c r="BD206" s="469"/>
      <c r="BE206" s="469"/>
      <c r="BF206" s="469"/>
      <c r="BG206" s="469"/>
      <c r="BH206" s="469"/>
      <c r="BI206" s="469"/>
      <c r="BJ206" s="469"/>
      <c r="BK206" s="469"/>
      <c r="BL206" s="469"/>
      <c r="BM206" s="469"/>
      <c r="BN206" s="469"/>
      <c r="BO206" s="469"/>
      <c r="BP206" s="469"/>
      <c r="BQ206" s="469"/>
      <c r="BR206" s="469"/>
      <c r="BS206" s="469"/>
      <c r="BT206" s="469"/>
      <c r="BU206" s="469"/>
      <c r="BV206" s="469"/>
    </row>
    <row r="207" spans="2:74" x14ac:dyDescent="0.2">
      <c r="B207" s="329"/>
      <c r="C207" s="310"/>
      <c r="D207" s="310"/>
      <c r="I207" s="469"/>
      <c r="J207" s="469"/>
      <c r="K207" s="469"/>
      <c r="L207" s="469"/>
      <c r="M207" s="469"/>
      <c r="N207" s="469"/>
      <c r="O207" s="469"/>
      <c r="P207" s="469"/>
      <c r="Q207" s="469"/>
      <c r="R207" s="469"/>
      <c r="S207" s="469"/>
      <c r="T207" s="469"/>
      <c r="U207" s="469"/>
      <c r="V207" s="469"/>
      <c r="W207" s="469"/>
      <c r="X207" s="469"/>
      <c r="Y207" s="469"/>
      <c r="Z207" s="469"/>
      <c r="AA207" s="469"/>
      <c r="AB207" s="469"/>
      <c r="AC207" s="469"/>
      <c r="AD207" s="469"/>
      <c r="AE207" s="469"/>
      <c r="AF207" s="469"/>
      <c r="AG207" s="469"/>
      <c r="AH207" s="469"/>
      <c r="AI207" s="469"/>
      <c r="AJ207" s="469"/>
      <c r="AK207" s="469"/>
      <c r="AL207" s="469"/>
      <c r="AM207" s="469"/>
      <c r="AN207" s="469"/>
      <c r="AO207" s="469"/>
      <c r="AP207" s="469"/>
      <c r="AQ207" s="469"/>
      <c r="AR207" s="469"/>
      <c r="AS207" s="469"/>
      <c r="AT207" s="469"/>
      <c r="AU207" s="469"/>
      <c r="AV207" s="469"/>
      <c r="AW207" s="469"/>
      <c r="BB207" s="469"/>
      <c r="BG207" s="469"/>
      <c r="BH207" s="469"/>
      <c r="BI207" s="469"/>
      <c r="BJ207" s="469"/>
      <c r="BK207" s="469"/>
      <c r="BL207" s="469"/>
      <c r="BM207" s="469"/>
      <c r="BN207" s="469"/>
      <c r="BO207" s="469"/>
      <c r="BP207" s="469"/>
      <c r="BQ207" s="469"/>
      <c r="BR207" s="469"/>
      <c r="BS207" s="469"/>
      <c r="BT207" s="469"/>
      <c r="BU207" s="469"/>
      <c r="BV207" s="469"/>
    </row>
    <row r="208" spans="2:74" x14ac:dyDescent="0.2">
      <c r="BM208" s="469"/>
      <c r="BN208" s="469"/>
      <c r="BO208" s="469"/>
      <c r="BP208" s="469"/>
    </row>
    <row r="222" spans="2:74" x14ac:dyDescent="0.2">
      <c r="E222" s="412"/>
      <c r="F222" s="412"/>
      <c r="G222" s="412"/>
      <c r="H222" s="412"/>
      <c r="AX222" s="412"/>
      <c r="AY222" s="412"/>
      <c r="AZ222" s="412"/>
      <c r="BA222" s="412"/>
      <c r="BC222" s="412"/>
      <c r="BD222" s="412"/>
      <c r="BE222" s="412"/>
      <c r="BF222" s="412"/>
    </row>
    <row r="223" spans="2:74" x14ac:dyDescent="0.2">
      <c r="E223" s="470"/>
      <c r="F223" s="469"/>
      <c r="G223" s="469"/>
      <c r="H223" s="469"/>
      <c r="I223" s="412"/>
      <c r="J223" s="412"/>
      <c r="K223" s="412"/>
      <c r="L223" s="412"/>
      <c r="M223" s="412"/>
      <c r="N223" s="412"/>
      <c r="O223" s="412"/>
      <c r="P223" s="412"/>
      <c r="Q223" s="412"/>
      <c r="R223" s="412"/>
      <c r="S223" s="412"/>
      <c r="T223" s="412"/>
      <c r="U223" s="412"/>
      <c r="V223" s="412"/>
      <c r="W223" s="412"/>
      <c r="X223" s="412"/>
      <c r="Y223" s="412"/>
      <c r="Z223" s="412"/>
      <c r="AA223" s="412"/>
      <c r="AB223" s="412"/>
      <c r="AC223" s="412"/>
      <c r="AD223" s="412"/>
      <c r="AE223" s="412"/>
      <c r="AF223" s="412"/>
      <c r="AG223" s="412"/>
      <c r="AH223" s="412"/>
      <c r="AI223" s="412"/>
      <c r="AJ223" s="412"/>
      <c r="AK223" s="412"/>
      <c r="AL223" s="412"/>
      <c r="AM223" s="412"/>
      <c r="AN223" s="412"/>
      <c r="AO223" s="412"/>
      <c r="AP223" s="412"/>
      <c r="AQ223" s="412"/>
      <c r="AR223" s="412"/>
      <c r="AS223" s="412"/>
      <c r="AT223" s="412"/>
      <c r="AU223" s="412"/>
      <c r="AV223" s="412"/>
      <c r="AW223" s="412"/>
      <c r="AX223" s="469"/>
      <c r="AY223" s="469"/>
      <c r="AZ223" s="469"/>
      <c r="BA223" s="469"/>
      <c r="BB223" s="412"/>
      <c r="BC223" s="469"/>
      <c r="BD223" s="469"/>
      <c r="BE223" s="469"/>
      <c r="BF223" s="469"/>
      <c r="BG223" s="412"/>
      <c r="BH223" s="412"/>
      <c r="BI223" s="412"/>
      <c r="BJ223" s="412"/>
      <c r="BK223" s="412"/>
      <c r="BL223" s="412"/>
      <c r="BQ223" s="412"/>
      <c r="BR223" s="412"/>
      <c r="BS223" s="412"/>
      <c r="BT223" s="412"/>
      <c r="BU223" s="412"/>
      <c r="BV223" s="412"/>
    </row>
    <row r="224" spans="2:74" x14ac:dyDescent="0.2">
      <c r="B224" s="329"/>
      <c r="C224" s="310"/>
      <c r="D224" s="310"/>
      <c r="E224" s="470"/>
      <c r="F224" s="469"/>
      <c r="G224" s="469"/>
      <c r="H224" s="469"/>
      <c r="I224" s="469"/>
      <c r="J224" s="469"/>
      <c r="K224" s="469"/>
      <c r="L224" s="469"/>
      <c r="M224" s="469"/>
      <c r="N224" s="469"/>
      <c r="O224" s="469"/>
      <c r="P224" s="469"/>
      <c r="Q224" s="469"/>
      <c r="R224" s="469"/>
      <c r="S224" s="469"/>
      <c r="T224" s="469"/>
      <c r="U224" s="469"/>
      <c r="V224" s="469"/>
      <c r="W224" s="469"/>
      <c r="X224" s="469"/>
      <c r="Y224" s="469"/>
      <c r="Z224" s="469"/>
      <c r="AA224" s="469"/>
      <c r="AB224" s="469"/>
      <c r="AC224" s="469"/>
      <c r="AD224" s="469"/>
      <c r="AE224" s="469"/>
      <c r="AF224" s="469"/>
      <c r="AG224" s="469"/>
      <c r="AH224" s="469"/>
      <c r="AI224" s="469"/>
      <c r="AJ224" s="469"/>
      <c r="AK224" s="469"/>
      <c r="AL224" s="469"/>
      <c r="AM224" s="469"/>
      <c r="AN224" s="469"/>
      <c r="AO224" s="469"/>
      <c r="AP224" s="469"/>
      <c r="AQ224" s="469"/>
      <c r="AR224" s="469"/>
      <c r="AS224" s="469"/>
      <c r="AT224" s="469"/>
      <c r="AU224" s="469"/>
      <c r="AV224" s="469"/>
      <c r="AW224" s="469"/>
      <c r="AX224" s="469"/>
      <c r="AY224" s="469"/>
      <c r="AZ224" s="469"/>
      <c r="BA224" s="469"/>
      <c r="BB224" s="469"/>
      <c r="BC224" s="469"/>
      <c r="BD224" s="469"/>
      <c r="BE224" s="469"/>
      <c r="BF224" s="469"/>
      <c r="BG224" s="469"/>
      <c r="BH224" s="469"/>
      <c r="BI224" s="469"/>
      <c r="BJ224" s="469"/>
      <c r="BK224" s="469"/>
      <c r="BL224" s="469"/>
      <c r="BM224" s="412"/>
      <c r="BN224" s="412"/>
      <c r="BO224" s="412"/>
      <c r="BP224" s="412"/>
      <c r="BQ224" s="469"/>
      <c r="BR224" s="469"/>
      <c r="BS224" s="469"/>
      <c r="BT224" s="469"/>
      <c r="BU224" s="469"/>
      <c r="BV224" s="469"/>
    </row>
    <row r="225" spans="2:74" x14ac:dyDescent="0.2">
      <c r="B225" s="329"/>
      <c r="C225" s="310"/>
      <c r="D225" s="310"/>
      <c r="E225" s="470"/>
      <c r="F225" s="469"/>
      <c r="G225" s="469"/>
      <c r="H225" s="469"/>
      <c r="I225" s="469"/>
      <c r="J225" s="469"/>
      <c r="K225" s="469"/>
      <c r="L225" s="469"/>
      <c r="M225" s="469"/>
      <c r="N225" s="469"/>
      <c r="O225" s="469"/>
      <c r="P225" s="469"/>
      <c r="Q225" s="469"/>
      <c r="R225" s="469"/>
      <c r="S225" s="469"/>
      <c r="T225" s="469"/>
      <c r="U225" s="469"/>
      <c r="V225" s="469"/>
      <c r="W225" s="469"/>
      <c r="X225" s="469"/>
      <c r="Y225" s="469"/>
      <c r="Z225" s="469"/>
      <c r="AA225" s="469"/>
      <c r="AB225" s="469"/>
      <c r="AC225" s="469"/>
      <c r="AD225" s="469"/>
      <c r="AE225" s="469"/>
      <c r="AF225" s="469"/>
      <c r="AG225" s="469"/>
      <c r="AH225" s="469"/>
      <c r="AI225" s="469"/>
      <c r="AJ225" s="469"/>
      <c r="AK225" s="469"/>
      <c r="AL225" s="469"/>
      <c r="AM225" s="469"/>
      <c r="AN225" s="469"/>
      <c r="AO225" s="469"/>
      <c r="AP225" s="469"/>
      <c r="AQ225" s="469"/>
      <c r="AR225" s="469"/>
      <c r="AS225" s="469"/>
      <c r="AT225" s="469"/>
      <c r="AU225" s="469"/>
      <c r="AV225" s="469"/>
      <c r="AW225" s="469"/>
      <c r="AX225" s="469"/>
      <c r="AY225" s="469"/>
      <c r="AZ225" s="469"/>
      <c r="BA225" s="469"/>
      <c r="BB225" s="469"/>
      <c r="BC225" s="469"/>
      <c r="BD225" s="469"/>
      <c r="BE225" s="469"/>
      <c r="BF225" s="469"/>
      <c r="BG225" s="469"/>
      <c r="BH225" s="469"/>
      <c r="BI225" s="469"/>
      <c r="BJ225" s="469"/>
      <c r="BK225" s="469"/>
      <c r="BL225" s="469"/>
      <c r="BM225" s="469"/>
      <c r="BN225" s="469"/>
      <c r="BO225" s="469"/>
      <c r="BP225" s="469"/>
      <c r="BQ225" s="469"/>
      <c r="BR225" s="469"/>
      <c r="BS225" s="469"/>
      <c r="BT225" s="469"/>
      <c r="BU225" s="469"/>
      <c r="BV225" s="469"/>
    </row>
    <row r="226" spans="2:74" x14ac:dyDescent="0.2">
      <c r="B226" s="329"/>
      <c r="C226" s="310"/>
      <c r="D226" s="310"/>
      <c r="E226" s="470"/>
      <c r="F226" s="469"/>
      <c r="G226" s="469"/>
      <c r="H226" s="469"/>
      <c r="I226" s="469"/>
      <c r="J226" s="469"/>
      <c r="K226" s="469"/>
      <c r="L226" s="469"/>
      <c r="M226" s="469"/>
      <c r="N226" s="469"/>
      <c r="O226" s="469"/>
      <c r="P226" s="469"/>
      <c r="Q226" s="469"/>
      <c r="R226" s="469"/>
      <c r="S226" s="469"/>
      <c r="T226" s="469"/>
      <c r="U226" s="469"/>
      <c r="V226" s="469"/>
      <c r="W226" s="469"/>
      <c r="X226" s="469"/>
      <c r="Y226" s="469"/>
      <c r="Z226" s="469"/>
      <c r="AA226" s="469"/>
      <c r="AB226" s="469"/>
      <c r="AC226" s="469"/>
      <c r="AD226" s="469"/>
      <c r="AE226" s="469"/>
      <c r="AF226" s="469"/>
      <c r="AG226" s="469"/>
      <c r="AH226" s="469"/>
      <c r="AI226" s="469"/>
      <c r="AJ226" s="469"/>
      <c r="AK226" s="469"/>
      <c r="AL226" s="469"/>
      <c r="AM226" s="469"/>
      <c r="AN226" s="469"/>
      <c r="AO226" s="469"/>
      <c r="AP226" s="469"/>
      <c r="AQ226" s="469"/>
      <c r="AR226" s="469"/>
      <c r="AS226" s="469"/>
      <c r="AT226" s="469"/>
      <c r="AU226" s="469"/>
      <c r="AV226" s="469"/>
      <c r="AW226" s="469"/>
      <c r="AX226" s="469"/>
      <c r="AY226" s="469"/>
      <c r="AZ226" s="469"/>
      <c r="BA226" s="469"/>
      <c r="BB226" s="469"/>
      <c r="BC226" s="469"/>
      <c r="BD226" s="469"/>
      <c r="BE226" s="469"/>
      <c r="BF226" s="469"/>
      <c r="BG226" s="469"/>
      <c r="BH226" s="469"/>
      <c r="BI226" s="469"/>
      <c r="BJ226" s="469"/>
      <c r="BK226" s="469"/>
      <c r="BL226" s="469"/>
      <c r="BM226" s="469"/>
      <c r="BN226" s="469"/>
      <c r="BO226" s="469"/>
      <c r="BP226" s="469"/>
      <c r="BQ226" s="469"/>
      <c r="BR226" s="469"/>
      <c r="BS226" s="469"/>
      <c r="BT226" s="469"/>
      <c r="BU226" s="469"/>
      <c r="BV226" s="469"/>
    </row>
    <row r="227" spans="2:74" x14ac:dyDescent="0.2">
      <c r="B227" s="329"/>
      <c r="C227" s="310"/>
      <c r="D227" s="310"/>
      <c r="E227" s="470"/>
      <c r="F227" s="469"/>
      <c r="G227" s="469"/>
      <c r="H227" s="469"/>
      <c r="I227" s="469"/>
      <c r="J227" s="469"/>
      <c r="K227" s="469"/>
      <c r="L227" s="469"/>
      <c r="M227" s="469"/>
      <c r="N227" s="469"/>
      <c r="O227" s="469"/>
      <c r="P227" s="469"/>
      <c r="Q227" s="469"/>
      <c r="R227" s="469"/>
      <c r="S227" s="469"/>
      <c r="T227" s="469"/>
      <c r="U227" s="469"/>
      <c r="V227" s="469"/>
      <c r="W227" s="469"/>
      <c r="X227" s="469"/>
      <c r="Y227" s="469"/>
      <c r="Z227" s="469"/>
      <c r="AA227" s="469"/>
      <c r="AB227" s="469"/>
      <c r="AC227" s="469"/>
      <c r="AD227" s="469"/>
      <c r="AE227" s="469"/>
      <c r="AF227" s="469"/>
      <c r="AG227" s="469"/>
      <c r="AH227" s="469"/>
      <c r="AI227" s="469"/>
      <c r="AJ227" s="469"/>
      <c r="AK227" s="469"/>
      <c r="AL227" s="469"/>
      <c r="AM227" s="469"/>
      <c r="AN227" s="469"/>
      <c r="AO227" s="469"/>
      <c r="AP227" s="469"/>
      <c r="AQ227" s="469"/>
      <c r="AR227" s="469"/>
      <c r="AS227" s="469"/>
      <c r="AT227" s="469"/>
      <c r="AU227" s="469"/>
      <c r="AV227" s="469"/>
      <c r="AW227" s="469"/>
      <c r="AX227" s="469"/>
      <c r="AY227" s="469"/>
      <c r="AZ227" s="469"/>
      <c r="BA227" s="469"/>
      <c r="BB227" s="469"/>
      <c r="BC227" s="469"/>
      <c r="BD227" s="469"/>
      <c r="BE227" s="469"/>
      <c r="BF227" s="469"/>
      <c r="BG227" s="469"/>
      <c r="BH227" s="469"/>
      <c r="BI227" s="469"/>
      <c r="BJ227" s="469"/>
      <c r="BK227" s="469"/>
      <c r="BL227" s="469"/>
      <c r="BM227" s="469"/>
      <c r="BN227" s="469"/>
      <c r="BO227" s="469"/>
      <c r="BP227" s="469"/>
      <c r="BQ227" s="469"/>
      <c r="BR227" s="469"/>
      <c r="BS227" s="469"/>
      <c r="BT227" s="469"/>
      <c r="BU227" s="469"/>
      <c r="BV227" s="469"/>
    </row>
    <row r="228" spans="2:74" x14ac:dyDescent="0.2">
      <c r="B228" s="329"/>
      <c r="C228" s="310"/>
      <c r="D228" s="310"/>
      <c r="E228" s="470"/>
      <c r="F228" s="469"/>
      <c r="G228" s="469"/>
      <c r="H228" s="469"/>
      <c r="I228" s="469"/>
      <c r="J228" s="469"/>
      <c r="K228" s="469"/>
      <c r="L228" s="469"/>
      <c r="M228" s="469"/>
      <c r="N228" s="469"/>
      <c r="O228" s="469"/>
      <c r="P228" s="469"/>
      <c r="Q228" s="469"/>
      <c r="R228" s="469"/>
      <c r="S228" s="469"/>
      <c r="T228" s="469"/>
      <c r="U228" s="469"/>
      <c r="V228" s="469"/>
      <c r="W228" s="469"/>
      <c r="X228" s="469"/>
      <c r="Y228" s="469"/>
      <c r="Z228" s="469"/>
      <c r="AA228" s="469"/>
      <c r="AB228" s="469"/>
      <c r="AC228" s="469"/>
      <c r="AD228" s="469"/>
      <c r="AE228" s="469"/>
      <c r="AF228" s="469"/>
      <c r="AG228" s="469"/>
      <c r="AH228" s="469"/>
      <c r="AI228" s="469"/>
      <c r="AJ228" s="469"/>
      <c r="AK228" s="469"/>
      <c r="AL228" s="469"/>
      <c r="AM228" s="469"/>
      <c r="AN228" s="469"/>
      <c r="AO228" s="469"/>
      <c r="AP228" s="469"/>
      <c r="AQ228" s="469"/>
      <c r="AR228" s="469"/>
      <c r="AS228" s="469"/>
      <c r="AT228" s="469"/>
      <c r="AU228" s="469"/>
      <c r="AV228" s="469"/>
      <c r="AW228" s="469"/>
      <c r="AX228" s="469"/>
      <c r="AY228" s="469"/>
      <c r="AZ228" s="469"/>
      <c r="BA228" s="469"/>
      <c r="BB228" s="469"/>
      <c r="BC228" s="469"/>
      <c r="BD228" s="469"/>
      <c r="BE228" s="469"/>
      <c r="BF228" s="469"/>
      <c r="BG228" s="469"/>
      <c r="BH228" s="469"/>
      <c r="BI228" s="469"/>
      <c r="BJ228" s="469"/>
      <c r="BK228" s="469"/>
      <c r="BL228" s="469"/>
      <c r="BM228" s="469"/>
      <c r="BN228" s="469"/>
      <c r="BO228" s="469"/>
      <c r="BP228" s="469"/>
      <c r="BQ228" s="469"/>
      <c r="BR228" s="469"/>
      <c r="BS228" s="469"/>
      <c r="BT228" s="469"/>
      <c r="BU228" s="469"/>
      <c r="BV228" s="469"/>
    </row>
    <row r="229" spans="2:74" x14ac:dyDescent="0.2">
      <c r="B229" s="329"/>
      <c r="C229" s="310"/>
      <c r="D229" s="310"/>
      <c r="E229" s="470"/>
      <c r="F229" s="469"/>
      <c r="G229" s="469"/>
      <c r="H229" s="469"/>
      <c r="I229" s="469"/>
      <c r="J229" s="469"/>
      <c r="K229" s="469"/>
      <c r="L229" s="469"/>
      <c r="M229" s="469"/>
      <c r="N229" s="469"/>
      <c r="O229" s="469"/>
      <c r="P229" s="469"/>
      <c r="Q229" s="469"/>
      <c r="R229" s="469"/>
      <c r="S229" s="469"/>
      <c r="T229" s="469"/>
      <c r="U229" s="469"/>
      <c r="V229" s="469"/>
      <c r="W229" s="469"/>
      <c r="X229" s="469"/>
      <c r="Y229" s="469"/>
      <c r="Z229" s="469"/>
      <c r="AA229" s="469"/>
      <c r="AB229" s="469"/>
      <c r="AC229" s="469"/>
      <c r="AD229" s="469"/>
      <c r="AE229" s="469"/>
      <c r="AF229" s="469"/>
      <c r="AG229" s="469"/>
      <c r="AH229" s="469"/>
      <c r="AI229" s="469"/>
      <c r="AJ229" s="469"/>
      <c r="AK229" s="469"/>
      <c r="AL229" s="469"/>
      <c r="AM229" s="469"/>
      <c r="AN229" s="469"/>
      <c r="AO229" s="469"/>
      <c r="AP229" s="469"/>
      <c r="AQ229" s="469"/>
      <c r="AR229" s="469"/>
      <c r="AS229" s="469"/>
      <c r="AT229" s="469"/>
      <c r="AU229" s="469"/>
      <c r="AV229" s="469"/>
      <c r="AW229" s="469"/>
      <c r="AX229" s="469"/>
      <c r="AY229" s="469"/>
      <c r="AZ229" s="469"/>
      <c r="BA229" s="469"/>
      <c r="BB229" s="469"/>
      <c r="BC229" s="469"/>
      <c r="BD229" s="469"/>
      <c r="BE229" s="469"/>
      <c r="BF229" s="469"/>
      <c r="BG229" s="469"/>
      <c r="BH229" s="469"/>
      <c r="BI229" s="469"/>
      <c r="BJ229" s="469"/>
      <c r="BK229" s="469"/>
      <c r="BL229" s="469"/>
      <c r="BM229" s="469"/>
      <c r="BN229" s="469"/>
      <c r="BO229" s="469"/>
      <c r="BP229" s="469"/>
      <c r="BQ229" s="469"/>
      <c r="BR229" s="469"/>
      <c r="BS229" s="469"/>
      <c r="BT229" s="469"/>
      <c r="BU229" s="469"/>
      <c r="BV229" s="469"/>
    </row>
    <row r="230" spans="2:74" x14ac:dyDescent="0.2">
      <c r="B230" s="329"/>
      <c r="C230" s="310"/>
      <c r="D230" s="310"/>
      <c r="E230" s="470"/>
      <c r="F230" s="469"/>
      <c r="G230" s="469"/>
      <c r="H230" s="469"/>
      <c r="I230" s="469"/>
      <c r="J230" s="469"/>
      <c r="K230" s="469"/>
      <c r="L230" s="469"/>
      <c r="M230" s="469"/>
      <c r="N230" s="469"/>
      <c r="O230" s="469"/>
      <c r="P230" s="469"/>
      <c r="Q230" s="469"/>
      <c r="R230" s="469"/>
      <c r="S230" s="469"/>
      <c r="T230" s="469"/>
      <c r="U230" s="469"/>
      <c r="V230" s="469"/>
      <c r="W230" s="469"/>
      <c r="X230" s="469"/>
      <c r="Y230" s="469"/>
      <c r="Z230" s="469"/>
      <c r="AA230" s="469"/>
      <c r="AB230" s="469"/>
      <c r="AC230" s="469"/>
      <c r="AD230" s="469"/>
      <c r="AE230" s="469"/>
      <c r="AF230" s="469"/>
      <c r="AG230" s="469"/>
      <c r="AH230" s="469"/>
      <c r="AI230" s="469"/>
      <c r="AJ230" s="469"/>
      <c r="AK230" s="469"/>
      <c r="AL230" s="469"/>
      <c r="AM230" s="469"/>
      <c r="AN230" s="469"/>
      <c r="AO230" s="469"/>
      <c r="AP230" s="469"/>
      <c r="AQ230" s="469"/>
      <c r="AR230" s="469"/>
      <c r="AS230" s="469"/>
      <c r="AT230" s="469"/>
      <c r="AU230" s="469"/>
      <c r="AV230" s="469"/>
      <c r="AW230" s="469"/>
      <c r="AX230" s="469"/>
      <c r="AY230" s="469"/>
      <c r="AZ230" s="469"/>
      <c r="BA230" s="469"/>
      <c r="BB230" s="469"/>
      <c r="BC230" s="469"/>
      <c r="BD230" s="469"/>
      <c r="BE230" s="469"/>
      <c r="BF230" s="469"/>
      <c r="BG230" s="469"/>
      <c r="BH230" s="469"/>
      <c r="BI230" s="469"/>
      <c r="BJ230" s="469"/>
      <c r="BK230" s="469"/>
      <c r="BL230" s="469"/>
      <c r="BM230" s="469"/>
      <c r="BN230" s="469"/>
      <c r="BO230" s="469"/>
      <c r="BP230" s="469"/>
      <c r="BQ230" s="469"/>
      <c r="BR230" s="469"/>
      <c r="BS230" s="469"/>
      <c r="BT230" s="469"/>
      <c r="BU230" s="469"/>
      <c r="BV230" s="469"/>
    </row>
    <row r="231" spans="2:74" x14ac:dyDescent="0.2">
      <c r="B231" s="329"/>
      <c r="C231" s="310"/>
      <c r="D231" s="310"/>
      <c r="E231" s="470"/>
      <c r="F231" s="469"/>
      <c r="G231" s="469"/>
      <c r="H231" s="469"/>
      <c r="I231" s="469"/>
      <c r="J231" s="469"/>
      <c r="K231" s="469"/>
      <c r="L231" s="469"/>
      <c r="M231" s="469"/>
      <c r="N231" s="469"/>
      <c r="O231" s="469"/>
      <c r="P231" s="469"/>
      <c r="Q231" s="469"/>
      <c r="R231" s="469"/>
      <c r="S231" s="469"/>
      <c r="T231" s="469"/>
      <c r="U231" s="469"/>
      <c r="V231" s="469"/>
      <c r="W231" s="469"/>
      <c r="X231" s="469"/>
      <c r="Y231" s="469"/>
      <c r="Z231" s="469"/>
      <c r="AA231" s="469"/>
      <c r="AB231" s="469"/>
      <c r="AC231" s="469"/>
      <c r="AD231" s="469"/>
      <c r="AE231" s="469"/>
      <c r="AF231" s="469"/>
      <c r="AG231" s="469"/>
      <c r="AH231" s="469"/>
      <c r="AI231" s="469"/>
      <c r="AJ231" s="469"/>
      <c r="AK231" s="469"/>
      <c r="AL231" s="469"/>
      <c r="AM231" s="469"/>
      <c r="AN231" s="469"/>
      <c r="AO231" s="469"/>
      <c r="AP231" s="469"/>
      <c r="AQ231" s="469"/>
      <c r="AR231" s="469"/>
      <c r="AS231" s="469"/>
      <c r="AT231" s="469"/>
      <c r="AU231" s="469"/>
      <c r="AV231" s="469"/>
      <c r="AW231" s="469"/>
      <c r="AX231" s="469"/>
      <c r="AY231" s="469"/>
      <c r="AZ231" s="469"/>
      <c r="BA231" s="469"/>
      <c r="BB231" s="469"/>
      <c r="BC231" s="469"/>
      <c r="BD231" s="469"/>
      <c r="BE231" s="469"/>
      <c r="BF231" s="469"/>
      <c r="BG231" s="469"/>
      <c r="BH231" s="469"/>
      <c r="BI231" s="469"/>
      <c r="BJ231" s="469"/>
      <c r="BK231" s="469"/>
      <c r="BL231" s="469"/>
      <c r="BM231" s="469"/>
      <c r="BN231" s="469"/>
      <c r="BO231" s="469"/>
      <c r="BP231" s="469"/>
      <c r="BQ231" s="469"/>
      <c r="BR231" s="469"/>
      <c r="BS231" s="469"/>
      <c r="BT231" s="469"/>
      <c r="BU231" s="469"/>
      <c r="BV231" s="469"/>
    </row>
    <row r="232" spans="2:74" x14ac:dyDescent="0.2">
      <c r="B232" s="329"/>
      <c r="C232" s="310"/>
      <c r="D232" s="310"/>
      <c r="E232" s="470"/>
      <c r="F232" s="469"/>
      <c r="G232" s="469"/>
      <c r="H232" s="469"/>
      <c r="I232" s="469"/>
      <c r="J232" s="469"/>
      <c r="K232" s="469"/>
      <c r="L232" s="469"/>
      <c r="M232" s="469"/>
      <c r="N232" s="469"/>
      <c r="O232" s="469"/>
      <c r="P232" s="469"/>
      <c r="Q232" s="469"/>
      <c r="R232" s="469"/>
      <c r="S232" s="469"/>
      <c r="T232" s="469"/>
      <c r="U232" s="469"/>
      <c r="V232" s="469"/>
      <c r="W232" s="469"/>
      <c r="X232" s="469"/>
      <c r="Y232" s="469"/>
      <c r="Z232" s="469"/>
      <c r="AA232" s="469"/>
      <c r="AB232" s="469"/>
      <c r="AC232" s="469"/>
      <c r="AD232" s="469"/>
      <c r="AE232" s="469"/>
      <c r="AF232" s="469"/>
      <c r="AG232" s="469"/>
      <c r="AH232" s="469"/>
      <c r="AI232" s="469"/>
      <c r="AJ232" s="469"/>
      <c r="AK232" s="469"/>
      <c r="AL232" s="469"/>
      <c r="AM232" s="469"/>
      <c r="AN232" s="469"/>
      <c r="AO232" s="469"/>
      <c r="AP232" s="469"/>
      <c r="AQ232" s="469"/>
      <c r="AR232" s="469"/>
      <c r="AS232" s="469"/>
      <c r="AT232" s="469"/>
      <c r="AU232" s="469"/>
      <c r="AV232" s="469"/>
      <c r="AW232" s="469"/>
      <c r="AX232" s="469"/>
      <c r="AY232" s="469"/>
      <c r="AZ232" s="469"/>
      <c r="BA232" s="469"/>
      <c r="BB232" s="469"/>
      <c r="BC232" s="469"/>
      <c r="BD232" s="469"/>
      <c r="BE232" s="469"/>
      <c r="BF232" s="469"/>
      <c r="BG232" s="469"/>
      <c r="BH232" s="469"/>
      <c r="BI232" s="469"/>
      <c r="BJ232" s="469"/>
      <c r="BK232" s="469"/>
      <c r="BL232" s="469"/>
      <c r="BM232" s="469"/>
      <c r="BN232" s="469"/>
      <c r="BO232" s="469"/>
      <c r="BP232" s="469"/>
      <c r="BQ232" s="469"/>
      <c r="BR232" s="469"/>
      <c r="BS232" s="469"/>
      <c r="BT232" s="469"/>
      <c r="BU232" s="469"/>
      <c r="BV232" s="469"/>
    </row>
    <row r="233" spans="2:74" x14ac:dyDescent="0.2">
      <c r="B233" s="329"/>
      <c r="C233" s="310"/>
      <c r="D233" s="310"/>
      <c r="E233" s="470"/>
      <c r="F233" s="469"/>
      <c r="G233" s="469"/>
      <c r="H233" s="469"/>
      <c r="I233" s="469"/>
      <c r="J233" s="469"/>
      <c r="K233" s="469"/>
      <c r="L233" s="469"/>
      <c r="M233" s="469"/>
      <c r="N233" s="469"/>
      <c r="O233" s="469"/>
      <c r="P233" s="469"/>
      <c r="Q233" s="469"/>
      <c r="R233" s="469"/>
      <c r="S233" s="469"/>
      <c r="T233" s="469"/>
      <c r="U233" s="469"/>
      <c r="V233" s="469"/>
      <c r="W233" s="469"/>
      <c r="X233" s="469"/>
      <c r="Y233" s="469"/>
      <c r="Z233" s="469"/>
      <c r="AA233" s="469"/>
      <c r="AB233" s="469"/>
      <c r="AC233" s="469"/>
      <c r="AD233" s="469"/>
      <c r="AE233" s="469"/>
      <c r="AF233" s="469"/>
      <c r="AG233" s="469"/>
      <c r="AH233" s="469"/>
      <c r="AI233" s="469"/>
      <c r="AJ233" s="469"/>
      <c r="AK233" s="469"/>
      <c r="AL233" s="469"/>
      <c r="AM233" s="469"/>
      <c r="AN233" s="469"/>
      <c r="AO233" s="469"/>
      <c r="AP233" s="469"/>
      <c r="AQ233" s="469"/>
      <c r="AR233" s="469"/>
      <c r="AS233" s="469"/>
      <c r="AT233" s="469"/>
      <c r="AU233" s="469"/>
      <c r="AV233" s="469"/>
      <c r="AW233" s="469"/>
      <c r="AX233" s="469"/>
      <c r="AY233" s="469"/>
      <c r="AZ233" s="469"/>
      <c r="BA233" s="469"/>
      <c r="BB233" s="469"/>
      <c r="BC233" s="469"/>
      <c r="BD233" s="469"/>
      <c r="BE233" s="469"/>
      <c r="BF233" s="469"/>
      <c r="BG233" s="469"/>
      <c r="BH233" s="469"/>
      <c r="BI233" s="469"/>
      <c r="BJ233" s="469"/>
      <c r="BK233" s="469"/>
      <c r="BL233" s="469"/>
      <c r="BM233" s="469"/>
      <c r="BN233" s="469"/>
      <c r="BO233" s="469"/>
      <c r="BP233" s="469"/>
      <c r="BQ233" s="469"/>
      <c r="BR233" s="469"/>
      <c r="BS233" s="469"/>
      <c r="BT233" s="469"/>
      <c r="BU233" s="469"/>
      <c r="BV233" s="469"/>
    </row>
    <row r="234" spans="2:74" x14ac:dyDescent="0.2">
      <c r="B234" s="329"/>
      <c r="C234" s="310"/>
      <c r="D234" s="310"/>
      <c r="E234" s="470"/>
      <c r="F234" s="469"/>
      <c r="G234" s="469"/>
      <c r="H234" s="469"/>
      <c r="I234" s="469"/>
      <c r="J234" s="469"/>
      <c r="K234" s="469"/>
      <c r="L234" s="469"/>
      <c r="M234" s="469"/>
      <c r="N234" s="469"/>
      <c r="O234" s="469"/>
      <c r="P234" s="469"/>
      <c r="Q234" s="469"/>
      <c r="R234" s="469"/>
      <c r="S234" s="469"/>
      <c r="T234" s="469"/>
      <c r="U234" s="469"/>
      <c r="V234" s="469"/>
      <c r="W234" s="469"/>
      <c r="X234" s="469"/>
      <c r="Y234" s="469"/>
      <c r="Z234" s="469"/>
      <c r="AA234" s="469"/>
      <c r="AB234" s="469"/>
      <c r="AC234" s="469"/>
      <c r="AD234" s="469"/>
      <c r="AE234" s="469"/>
      <c r="AF234" s="469"/>
      <c r="AG234" s="469"/>
      <c r="AH234" s="469"/>
      <c r="AI234" s="469"/>
      <c r="AJ234" s="469"/>
      <c r="AK234" s="469"/>
      <c r="AL234" s="469"/>
      <c r="AM234" s="469"/>
      <c r="AN234" s="469"/>
      <c r="AO234" s="469"/>
      <c r="AP234" s="469"/>
      <c r="AQ234" s="469"/>
      <c r="AR234" s="469"/>
      <c r="AS234" s="469"/>
      <c r="AT234" s="469"/>
      <c r="AU234" s="469"/>
      <c r="AV234" s="469"/>
      <c r="AW234" s="469"/>
      <c r="AX234" s="469"/>
      <c r="AY234" s="469"/>
      <c r="AZ234" s="469"/>
      <c r="BA234" s="469"/>
      <c r="BB234" s="469"/>
      <c r="BC234" s="469"/>
      <c r="BD234" s="469"/>
      <c r="BE234" s="469"/>
      <c r="BF234" s="469"/>
      <c r="BG234" s="469"/>
      <c r="BH234" s="469"/>
      <c r="BI234" s="469"/>
      <c r="BJ234" s="469"/>
      <c r="BK234" s="469"/>
      <c r="BL234" s="469"/>
      <c r="BM234" s="469"/>
      <c r="BN234" s="469"/>
      <c r="BO234" s="469"/>
      <c r="BP234" s="469"/>
      <c r="BQ234" s="469"/>
      <c r="BR234" s="469"/>
      <c r="BS234" s="469"/>
      <c r="BT234" s="469"/>
      <c r="BU234" s="469"/>
      <c r="BV234" s="469"/>
    </row>
    <row r="235" spans="2:74" x14ac:dyDescent="0.2">
      <c r="B235" s="329"/>
      <c r="C235" s="310"/>
      <c r="D235" s="310"/>
      <c r="E235" s="470"/>
      <c r="F235" s="469"/>
      <c r="G235" s="469"/>
      <c r="H235" s="469"/>
      <c r="I235" s="469"/>
      <c r="J235" s="469"/>
      <c r="K235" s="469"/>
      <c r="L235" s="469"/>
      <c r="M235" s="469"/>
      <c r="N235" s="469"/>
      <c r="O235" s="469"/>
      <c r="P235" s="469"/>
      <c r="Q235" s="469"/>
      <c r="R235" s="469"/>
      <c r="S235" s="469"/>
      <c r="T235" s="469"/>
      <c r="U235" s="469"/>
      <c r="V235" s="469"/>
      <c r="W235" s="469"/>
      <c r="X235" s="469"/>
      <c r="Y235" s="469"/>
      <c r="Z235" s="469"/>
      <c r="AA235" s="469"/>
      <c r="AB235" s="469"/>
      <c r="AC235" s="469"/>
      <c r="AD235" s="469"/>
      <c r="AE235" s="469"/>
      <c r="AF235" s="469"/>
      <c r="AG235" s="469"/>
      <c r="AH235" s="469"/>
      <c r="AI235" s="469"/>
      <c r="AJ235" s="469"/>
      <c r="AK235" s="469"/>
      <c r="AL235" s="469"/>
      <c r="AM235" s="469"/>
      <c r="AN235" s="469"/>
      <c r="AO235" s="469"/>
      <c r="AP235" s="469"/>
      <c r="AQ235" s="469"/>
      <c r="AR235" s="469"/>
      <c r="AS235" s="469"/>
      <c r="AT235" s="469"/>
      <c r="AU235" s="469"/>
      <c r="AV235" s="469"/>
      <c r="AW235" s="469"/>
      <c r="AX235" s="469"/>
      <c r="AY235" s="469"/>
      <c r="AZ235" s="469"/>
      <c r="BA235" s="469"/>
      <c r="BB235" s="469"/>
      <c r="BC235" s="469"/>
      <c r="BD235" s="469"/>
      <c r="BE235" s="469"/>
      <c r="BF235" s="469"/>
      <c r="BG235" s="469"/>
      <c r="BH235" s="469"/>
      <c r="BI235" s="469"/>
      <c r="BJ235" s="469"/>
      <c r="BK235" s="469"/>
      <c r="BL235" s="469"/>
      <c r="BM235" s="469"/>
      <c r="BN235" s="469"/>
      <c r="BO235" s="469"/>
      <c r="BP235" s="469"/>
      <c r="BQ235" s="469"/>
      <c r="BR235" s="469"/>
      <c r="BS235" s="469"/>
      <c r="BT235" s="469"/>
      <c r="BU235" s="469"/>
      <c r="BV235" s="469"/>
    </row>
    <row r="236" spans="2:74" x14ac:dyDescent="0.2">
      <c r="B236" s="329"/>
      <c r="C236" s="310"/>
      <c r="D236" s="310"/>
      <c r="E236" s="470"/>
      <c r="F236" s="469"/>
      <c r="G236" s="469"/>
      <c r="H236" s="469"/>
      <c r="I236" s="469"/>
      <c r="J236" s="469"/>
      <c r="K236" s="469"/>
      <c r="L236" s="469"/>
      <c r="M236" s="469"/>
      <c r="N236" s="469"/>
      <c r="O236" s="469"/>
      <c r="P236" s="469"/>
      <c r="Q236" s="469"/>
      <c r="R236" s="469"/>
      <c r="S236" s="469"/>
      <c r="T236" s="469"/>
      <c r="U236" s="469"/>
      <c r="V236" s="469"/>
      <c r="W236" s="469"/>
      <c r="X236" s="469"/>
      <c r="Y236" s="469"/>
      <c r="Z236" s="469"/>
      <c r="AA236" s="469"/>
      <c r="AB236" s="469"/>
      <c r="AC236" s="469"/>
      <c r="AD236" s="469"/>
      <c r="AE236" s="469"/>
      <c r="AF236" s="469"/>
      <c r="AG236" s="469"/>
      <c r="AH236" s="469"/>
      <c r="AI236" s="469"/>
      <c r="AJ236" s="469"/>
      <c r="AK236" s="469"/>
      <c r="AL236" s="469"/>
      <c r="AM236" s="469"/>
      <c r="AN236" s="469"/>
      <c r="AO236" s="469"/>
      <c r="AP236" s="469"/>
      <c r="AQ236" s="469"/>
      <c r="AR236" s="469"/>
      <c r="AS236" s="469"/>
      <c r="AT236" s="469"/>
      <c r="AU236" s="469"/>
      <c r="AV236" s="469"/>
      <c r="AW236" s="469"/>
      <c r="AX236" s="469"/>
      <c r="AY236" s="469"/>
      <c r="AZ236" s="469"/>
      <c r="BA236" s="469"/>
      <c r="BB236" s="469"/>
      <c r="BC236" s="469"/>
      <c r="BD236" s="469"/>
      <c r="BE236" s="469"/>
      <c r="BF236" s="469"/>
      <c r="BG236" s="469"/>
      <c r="BH236" s="469"/>
      <c r="BI236" s="469"/>
      <c r="BJ236" s="469"/>
      <c r="BK236" s="469"/>
      <c r="BL236" s="469"/>
      <c r="BM236" s="469"/>
      <c r="BN236" s="469"/>
      <c r="BO236" s="469"/>
      <c r="BP236" s="469"/>
      <c r="BQ236" s="469"/>
      <c r="BR236" s="469"/>
      <c r="BS236" s="469"/>
      <c r="BT236" s="469"/>
      <c r="BU236" s="469"/>
      <c r="BV236" s="469"/>
    </row>
    <row r="237" spans="2:74" x14ac:dyDescent="0.2">
      <c r="B237" s="329"/>
      <c r="C237" s="310"/>
      <c r="D237" s="310"/>
      <c r="E237" s="470"/>
      <c r="F237" s="469"/>
      <c r="G237" s="469"/>
      <c r="H237" s="469"/>
      <c r="I237" s="469"/>
      <c r="J237" s="469"/>
      <c r="K237" s="469"/>
      <c r="L237" s="469"/>
      <c r="M237" s="469"/>
      <c r="N237" s="469"/>
      <c r="O237" s="469"/>
      <c r="P237" s="469"/>
      <c r="Q237" s="469"/>
      <c r="R237" s="469"/>
      <c r="S237" s="469"/>
      <c r="T237" s="469"/>
      <c r="U237" s="469"/>
      <c r="V237" s="469"/>
      <c r="W237" s="469"/>
      <c r="X237" s="469"/>
      <c r="Y237" s="469"/>
      <c r="Z237" s="469"/>
      <c r="AA237" s="469"/>
      <c r="AB237" s="469"/>
      <c r="AC237" s="469"/>
      <c r="AD237" s="469"/>
      <c r="AE237" s="469"/>
      <c r="AF237" s="469"/>
      <c r="AG237" s="469"/>
      <c r="AH237" s="469"/>
      <c r="AI237" s="469"/>
      <c r="AJ237" s="469"/>
      <c r="AK237" s="469"/>
      <c r="AL237" s="469"/>
      <c r="AM237" s="469"/>
      <c r="AN237" s="469"/>
      <c r="AO237" s="469"/>
      <c r="AP237" s="469"/>
      <c r="AQ237" s="469"/>
      <c r="AR237" s="469"/>
      <c r="AS237" s="469"/>
      <c r="AT237" s="469"/>
      <c r="AU237" s="469"/>
      <c r="AV237" s="469"/>
      <c r="AW237" s="469"/>
      <c r="AX237" s="469"/>
      <c r="AY237" s="469"/>
      <c r="AZ237" s="469"/>
      <c r="BA237" s="469"/>
      <c r="BB237" s="469"/>
      <c r="BC237" s="469"/>
      <c r="BD237" s="469"/>
      <c r="BE237" s="469"/>
      <c r="BF237" s="469"/>
      <c r="BG237" s="469"/>
      <c r="BH237" s="469"/>
      <c r="BI237" s="469"/>
      <c r="BJ237" s="469"/>
      <c r="BK237" s="469"/>
      <c r="BL237" s="469"/>
      <c r="BM237" s="469"/>
      <c r="BN237" s="469"/>
      <c r="BO237" s="469"/>
      <c r="BP237" s="469"/>
      <c r="BQ237" s="469"/>
      <c r="BR237" s="469"/>
      <c r="BS237" s="469"/>
      <c r="BT237" s="469"/>
      <c r="BU237" s="469"/>
      <c r="BV237" s="469"/>
    </row>
    <row r="238" spans="2:74" x14ac:dyDescent="0.2">
      <c r="B238" s="329"/>
      <c r="C238" s="310"/>
      <c r="D238" s="310"/>
      <c r="E238" s="470"/>
      <c r="F238" s="469"/>
      <c r="G238" s="469"/>
      <c r="H238" s="469"/>
      <c r="I238" s="469"/>
      <c r="J238" s="469"/>
      <c r="K238" s="469"/>
      <c r="L238" s="469"/>
      <c r="M238" s="469"/>
      <c r="N238" s="469"/>
      <c r="O238" s="469"/>
      <c r="P238" s="469"/>
      <c r="Q238" s="469"/>
      <c r="R238" s="469"/>
      <c r="S238" s="469"/>
      <c r="T238" s="469"/>
      <c r="U238" s="469"/>
      <c r="V238" s="469"/>
      <c r="W238" s="469"/>
      <c r="X238" s="469"/>
      <c r="Y238" s="469"/>
      <c r="Z238" s="469"/>
      <c r="AA238" s="469"/>
      <c r="AB238" s="469"/>
      <c r="AC238" s="469"/>
      <c r="AD238" s="469"/>
      <c r="AE238" s="469"/>
      <c r="AF238" s="469"/>
      <c r="AG238" s="469"/>
      <c r="AH238" s="469"/>
      <c r="AI238" s="469"/>
      <c r="AJ238" s="469"/>
      <c r="AK238" s="469"/>
      <c r="AL238" s="469"/>
      <c r="AM238" s="469"/>
      <c r="AN238" s="469"/>
      <c r="AO238" s="469"/>
      <c r="AP238" s="469"/>
      <c r="AQ238" s="469"/>
      <c r="AR238" s="469"/>
      <c r="AS238" s="469"/>
      <c r="AT238" s="469"/>
      <c r="AU238" s="469"/>
      <c r="AV238" s="469"/>
      <c r="AW238" s="469"/>
      <c r="AX238" s="469"/>
      <c r="AY238" s="469"/>
      <c r="AZ238" s="469"/>
      <c r="BA238" s="469"/>
      <c r="BB238" s="469"/>
      <c r="BC238" s="469"/>
      <c r="BD238" s="469"/>
      <c r="BE238" s="469"/>
      <c r="BF238" s="469"/>
      <c r="BG238" s="469"/>
      <c r="BH238" s="469"/>
      <c r="BI238" s="469"/>
      <c r="BJ238" s="469"/>
      <c r="BK238" s="469"/>
      <c r="BL238" s="469"/>
      <c r="BM238" s="469"/>
      <c r="BN238" s="469"/>
      <c r="BO238" s="469"/>
      <c r="BP238" s="469"/>
      <c r="BQ238" s="469"/>
      <c r="BR238" s="469"/>
      <c r="BS238" s="469"/>
      <c r="BT238" s="469"/>
      <c r="BU238" s="469"/>
      <c r="BV238" s="469"/>
    </row>
    <row r="239" spans="2:74" x14ac:dyDescent="0.2">
      <c r="B239" s="329"/>
      <c r="C239" s="310"/>
      <c r="D239" s="310"/>
      <c r="E239" s="470"/>
      <c r="F239" s="469"/>
      <c r="G239" s="469"/>
      <c r="H239" s="469"/>
      <c r="I239" s="469"/>
      <c r="J239" s="469"/>
      <c r="K239" s="469"/>
      <c r="L239" s="469"/>
      <c r="M239" s="469"/>
      <c r="N239" s="469"/>
      <c r="O239" s="469"/>
      <c r="P239" s="469"/>
      <c r="Q239" s="469"/>
      <c r="R239" s="469"/>
      <c r="S239" s="469"/>
      <c r="T239" s="469"/>
      <c r="U239" s="469"/>
      <c r="V239" s="469"/>
      <c r="W239" s="469"/>
      <c r="X239" s="469"/>
      <c r="Y239" s="469"/>
      <c r="Z239" s="469"/>
      <c r="AA239" s="469"/>
      <c r="AB239" s="469"/>
      <c r="AC239" s="469"/>
      <c r="AD239" s="469"/>
      <c r="AE239" s="469"/>
      <c r="AF239" s="469"/>
      <c r="AG239" s="469"/>
      <c r="AH239" s="469"/>
      <c r="AI239" s="469"/>
      <c r="AJ239" s="469"/>
      <c r="AK239" s="469"/>
      <c r="AL239" s="469"/>
      <c r="AM239" s="469"/>
      <c r="AN239" s="469"/>
      <c r="AO239" s="469"/>
      <c r="AP239" s="469"/>
      <c r="AQ239" s="469"/>
      <c r="AR239" s="469"/>
      <c r="AS239" s="469"/>
      <c r="AT239" s="469"/>
      <c r="AU239" s="469"/>
      <c r="AV239" s="469"/>
      <c r="AW239" s="469"/>
      <c r="AX239" s="469"/>
      <c r="AY239" s="469"/>
      <c r="AZ239" s="469"/>
      <c r="BA239" s="469"/>
      <c r="BB239" s="469"/>
      <c r="BC239" s="469"/>
      <c r="BD239" s="469"/>
      <c r="BE239" s="469"/>
      <c r="BF239" s="469"/>
      <c r="BG239" s="469"/>
      <c r="BH239" s="469"/>
      <c r="BI239" s="469"/>
      <c r="BJ239" s="469"/>
      <c r="BK239" s="469"/>
      <c r="BL239" s="469"/>
      <c r="BM239" s="469"/>
      <c r="BN239" s="469"/>
      <c r="BO239" s="469"/>
      <c r="BP239" s="469"/>
      <c r="BQ239" s="469"/>
      <c r="BR239" s="469"/>
      <c r="BS239" s="469"/>
      <c r="BT239" s="469"/>
      <c r="BU239" s="469"/>
      <c r="BV239" s="469"/>
    </row>
    <row r="240" spans="2:74" x14ac:dyDescent="0.2">
      <c r="B240" s="329"/>
      <c r="C240" s="310"/>
      <c r="D240" s="310"/>
      <c r="E240" s="470"/>
      <c r="F240" s="469"/>
      <c r="G240" s="469"/>
      <c r="H240" s="469"/>
      <c r="I240" s="469"/>
      <c r="J240" s="469"/>
      <c r="K240" s="469"/>
      <c r="L240" s="469"/>
      <c r="M240" s="469"/>
      <c r="N240" s="469"/>
      <c r="O240" s="469"/>
      <c r="P240" s="469"/>
      <c r="Q240" s="469"/>
      <c r="R240" s="469"/>
      <c r="S240" s="469"/>
      <c r="T240" s="469"/>
      <c r="U240" s="469"/>
      <c r="V240" s="469"/>
      <c r="W240" s="469"/>
      <c r="X240" s="469"/>
      <c r="Y240" s="469"/>
      <c r="Z240" s="469"/>
      <c r="AA240" s="469"/>
      <c r="AB240" s="469"/>
      <c r="AC240" s="469"/>
      <c r="AD240" s="469"/>
      <c r="AE240" s="469"/>
      <c r="AF240" s="469"/>
      <c r="AG240" s="469"/>
      <c r="AH240" s="469"/>
      <c r="AI240" s="469"/>
      <c r="AJ240" s="469"/>
      <c r="AK240" s="469"/>
      <c r="AL240" s="469"/>
      <c r="AM240" s="469"/>
      <c r="AN240" s="469"/>
      <c r="AO240" s="469"/>
      <c r="AP240" s="469"/>
      <c r="AQ240" s="469"/>
      <c r="AR240" s="469"/>
      <c r="AS240" s="469"/>
      <c r="AT240" s="469"/>
      <c r="AU240" s="469"/>
      <c r="AV240" s="469"/>
      <c r="AW240" s="469"/>
      <c r="AX240" s="469"/>
      <c r="AY240" s="469"/>
      <c r="AZ240" s="469"/>
      <c r="BA240" s="469"/>
      <c r="BB240" s="469"/>
      <c r="BC240" s="469"/>
      <c r="BD240" s="469"/>
      <c r="BE240" s="469"/>
      <c r="BF240" s="469"/>
      <c r="BG240" s="469"/>
      <c r="BH240" s="469"/>
      <c r="BI240" s="469"/>
      <c r="BJ240" s="469"/>
      <c r="BK240" s="469"/>
      <c r="BL240" s="469"/>
      <c r="BM240" s="469"/>
      <c r="BN240" s="469"/>
      <c r="BO240" s="469"/>
      <c r="BP240" s="469"/>
      <c r="BQ240" s="469"/>
      <c r="BR240" s="469"/>
      <c r="BS240" s="469"/>
      <c r="BT240" s="469"/>
      <c r="BU240" s="469"/>
      <c r="BV240" s="469"/>
    </row>
    <row r="241" spans="2:74" x14ac:dyDescent="0.2">
      <c r="B241" s="329"/>
      <c r="C241" s="310"/>
      <c r="D241" s="310"/>
      <c r="E241" s="470"/>
      <c r="F241" s="469"/>
      <c r="G241" s="469"/>
      <c r="H241" s="469"/>
      <c r="I241" s="469"/>
      <c r="J241" s="469"/>
      <c r="K241" s="469"/>
      <c r="L241" s="469"/>
      <c r="M241" s="469"/>
      <c r="N241" s="469"/>
      <c r="O241" s="469"/>
      <c r="P241" s="469"/>
      <c r="Q241" s="469"/>
      <c r="R241" s="469"/>
      <c r="S241" s="469"/>
      <c r="T241" s="469"/>
      <c r="U241" s="469"/>
      <c r="V241" s="469"/>
      <c r="W241" s="469"/>
      <c r="X241" s="469"/>
      <c r="Y241" s="469"/>
      <c r="Z241" s="469"/>
      <c r="AA241" s="469"/>
      <c r="AB241" s="469"/>
      <c r="AC241" s="469"/>
      <c r="AD241" s="469"/>
      <c r="AE241" s="469"/>
      <c r="AF241" s="469"/>
      <c r="AG241" s="469"/>
      <c r="AH241" s="469"/>
      <c r="AI241" s="469"/>
      <c r="AJ241" s="469"/>
      <c r="AK241" s="469"/>
      <c r="AL241" s="469"/>
      <c r="AM241" s="469"/>
      <c r="AN241" s="469"/>
      <c r="AO241" s="469"/>
      <c r="AP241" s="469"/>
      <c r="AQ241" s="469"/>
      <c r="AR241" s="469"/>
      <c r="AS241" s="469"/>
      <c r="AT241" s="469"/>
      <c r="AU241" s="469"/>
      <c r="AV241" s="469"/>
      <c r="AW241" s="469"/>
      <c r="AX241" s="469"/>
      <c r="AY241" s="469"/>
      <c r="AZ241" s="469"/>
      <c r="BA241" s="469"/>
      <c r="BB241" s="469"/>
      <c r="BC241" s="469"/>
      <c r="BD241" s="469"/>
      <c r="BE241" s="469"/>
      <c r="BF241" s="469"/>
      <c r="BG241" s="469"/>
      <c r="BH241" s="469"/>
      <c r="BI241" s="469"/>
      <c r="BJ241" s="469"/>
      <c r="BK241" s="469"/>
      <c r="BL241" s="469"/>
      <c r="BM241" s="469"/>
      <c r="BN241" s="469"/>
      <c r="BO241" s="469"/>
      <c r="BP241" s="469"/>
      <c r="BQ241" s="469"/>
      <c r="BR241" s="469"/>
      <c r="BS241" s="469"/>
      <c r="BT241" s="469"/>
      <c r="BU241" s="469"/>
      <c r="BV241" s="469"/>
    </row>
    <row r="242" spans="2:74" x14ac:dyDescent="0.2">
      <c r="B242" s="329"/>
      <c r="C242" s="310"/>
      <c r="D242" s="310"/>
      <c r="E242" s="470"/>
      <c r="F242" s="469"/>
      <c r="G242" s="469"/>
      <c r="H242" s="469"/>
      <c r="I242" s="469"/>
      <c r="J242" s="469"/>
      <c r="K242" s="469"/>
      <c r="L242" s="469"/>
      <c r="M242" s="469"/>
      <c r="N242" s="469"/>
      <c r="O242" s="469"/>
      <c r="P242" s="469"/>
      <c r="Q242" s="469"/>
      <c r="R242" s="469"/>
      <c r="S242" s="469"/>
      <c r="T242" s="469"/>
      <c r="U242" s="469"/>
      <c r="V242" s="469"/>
      <c r="W242" s="469"/>
      <c r="X242" s="469"/>
      <c r="Y242" s="469"/>
      <c r="Z242" s="469"/>
      <c r="AA242" s="469"/>
      <c r="AB242" s="469"/>
      <c r="AC242" s="469"/>
      <c r="AD242" s="469"/>
      <c r="AE242" s="469"/>
      <c r="AF242" s="469"/>
      <c r="AG242" s="469"/>
      <c r="AH242" s="469"/>
      <c r="AI242" s="469"/>
      <c r="AJ242" s="469"/>
      <c r="AK242" s="469"/>
      <c r="AL242" s="469"/>
      <c r="AM242" s="469"/>
      <c r="AN242" s="469"/>
      <c r="AO242" s="469"/>
      <c r="AP242" s="469"/>
      <c r="AQ242" s="469"/>
      <c r="AR242" s="469"/>
      <c r="AS242" s="469"/>
      <c r="AT242" s="469"/>
      <c r="AU242" s="469"/>
      <c r="AV242" s="469"/>
      <c r="AW242" s="469"/>
      <c r="AX242" s="469"/>
      <c r="AY242" s="469"/>
      <c r="AZ242" s="469"/>
      <c r="BA242" s="469"/>
      <c r="BB242" s="469"/>
      <c r="BC242" s="469"/>
      <c r="BD242" s="469"/>
      <c r="BE242" s="469"/>
      <c r="BF242" s="469"/>
      <c r="BG242" s="469"/>
      <c r="BH242" s="469"/>
      <c r="BI242" s="469"/>
      <c r="BJ242" s="469"/>
      <c r="BK242" s="469"/>
      <c r="BL242" s="469"/>
      <c r="BM242" s="469"/>
      <c r="BN242" s="469"/>
      <c r="BO242" s="469"/>
      <c r="BP242" s="469"/>
      <c r="BQ242" s="469"/>
      <c r="BR242" s="469"/>
      <c r="BS242" s="469"/>
      <c r="BT242" s="469"/>
      <c r="BU242" s="469"/>
      <c r="BV242" s="469"/>
    </row>
    <row r="243" spans="2:74" x14ac:dyDescent="0.2">
      <c r="B243" s="329"/>
      <c r="C243" s="310"/>
      <c r="D243" s="310"/>
      <c r="E243" s="470"/>
      <c r="F243" s="469"/>
      <c r="G243" s="469"/>
      <c r="H243" s="469"/>
      <c r="I243" s="469"/>
      <c r="J243" s="469"/>
      <c r="K243" s="469"/>
      <c r="L243" s="469"/>
      <c r="M243" s="469"/>
      <c r="N243" s="469"/>
      <c r="O243" s="469"/>
      <c r="P243" s="469"/>
      <c r="Q243" s="469"/>
      <c r="R243" s="469"/>
      <c r="S243" s="469"/>
      <c r="T243" s="469"/>
      <c r="U243" s="469"/>
      <c r="V243" s="469"/>
      <c r="W243" s="469"/>
      <c r="X243" s="469"/>
      <c r="Y243" s="469"/>
      <c r="Z243" s="469"/>
      <c r="AA243" s="469"/>
      <c r="AB243" s="469"/>
      <c r="AC243" s="469"/>
      <c r="AD243" s="469"/>
      <c r="AE243" s="469"/>
      <c r="AF243" s="469"/>
      <c r="AG243" s="469"/>
      <c r="AH243" s="469"/>
      <c r="AI243" s="469"/>
      <c r="AJ243" s="469"/>
      <c r="AK243" s="469"/>
      <c r="AL243" s="469"/>
      <c r="AM243" s="469"/>
      <c r="AN243" s="469"/>
      <c r="AO243" s="469"/>
      <c r="AP243" s="469"/>
      <c r="AQ243" s="469"/>
      <c r="AR243" s="469"/>
      <c r="AS243" s="469"/>
      <c r="AT243" s="469"/>
      <c r="AU243" s="469"/>
      <c r="AV243" s="469"/>
      <c r="AW243" s="469"/>
      <c r="AX243" s="469"/>
      <c r="AY243" s="469"/>
      <c r="AZ243" s="469"/>
      <c r="BA243" s="469"/>
      <c r="BB243" s="469"/>
      <c r="BC243" s="469"/>
      <c r="BD243" s="469"/>
      <c r="BE243" s="469"/>
      <c r="BF243" s="469"/>
      <c r="BG243" s="469"/>
      <c r="BH243" s="469"/>
      <c r="BI243" s="469"/>
      <c r="BJ243" s="469"/>
      <c r="BK243" s="469"/>
      <c r="BL243" s="469"/>
      <c r="BM243" s="469"/>
      <c r="BN243" s="469"/>
      <c r="BO243" s="469"/>
      <c r="BP243" s="469"/>
      <c r="BQ243" s="469"/>
      <c r="BR243" s="469"/>
      <c r="BS243" s="469"/>
      <c r="BT243" s="469"/>
      <c r="BU243" s="469"/>
      <c r="BV243" s="469"/>
    </row>
    <row r="244" spans="2:74" x14ac:dyDescent="0.2">
      <c r="B244" s="329"/>
      <c r="C244" s="310"/>
      <c r="D244" s="310"/>
      <c r="E244" s="470"/>
      <c r="F244" s="469"/>
      <c r="G244" s="469"/>
      <c r="H244" s="469"/>
      <c r="I244" s="469"/>
      <c r="J244" s="469"/>
      <c r="K244" s="469"/>
      <c r="L244" s="469"/>
      <c r="M244" s="469"/>
      <c r="N244" s="469"/>
      <c r="O244" s="469"/>
      <c r="P244" s="469"/>
      <c r="Q244" s="469"/>
      <c r="R244" s="469"/>
      <c r="S244" s="469"/>
      <c r="T244" s="469"/>
      <c r="U244" s="469"/>
      <c r="V244" s="469"/>
      <c r="W244" s="469"/>
      <c r="X244" s="469"/>
      <c r="Y244" s="469"/>
      <c r="Z244" s="469"/>
      <c r="AA244" s="469"/>
      <c r="AB244" s="469"/>
      <c r="AC244" s="469"/>
      <c r="AD244" s="469"/>
      <c r="AE244" s="469"/>
      <c r="AF244" s="469"/>
      <c r="AG244" s="469"/>
      <c r="AH244" s="469"/>
      <c r="AI244" s="469"/>
      <c r="AJ244" s="469"/>
      <c r="AK244" s="469"/>
      <c r="AL244" s="469"/>
      <c r="AM244" s="469"/>
      <c r="AN244" s="469"/>
      <c r="AO244" s="469"/>
      <c r="AP244" s="469"/>
      <c r="AQ244" s="469"/>
      <c r="AR244" s="469"/>
      <c r="AS244" s="469"/>
      <c r="AT244" s="469"/>
      <c r="AU244" s="469"/>
      <c r="AV244" s="469"/>
      <c r="AW244" s="469"/>
      <c r="AX244" s="469"/>
      <c r="AY244" s="469"/>
      <c r="AZ244" s="469"/>
      <c r="BA244" s="469"/>
      <c r="BB244" s="469"/>
      <c r="BC244" s="469"/>
      <c r="BD244" s="469"/>
      <c r="BE244" s="469"/>
      <c r="BF244" s="469"/>
      <c r="BG244" s="469"/>
      <c r="BH244" s="469"/>
      <c r="BI244" s="469"/>
      <c r="BJ244" s="469"/>
      <c r="BK244" s="469"/>
      <c r="BL244" s="469"/>
      <c r="BM244" s="469"/>
      <c r="BN244" s="469"/>
      <c r="BO244" s="469"/>
      <c r="BP244" s="469"/>
      <c r="BQ244" s="469"/>
      <c r="BR244" s="469"/>
      <c r="BS244" s="469"/>
      <c r="BT244" s="469"/>
      <c r="BU244" s="469"/>
      <c r="BV244" s="469"/>
    </row>
    <row r="245" spans="2:74" x14ac:dyDescent="0.2">
      <c r="B245" s="329"/>
      <c r="C245" s="310"/>
      <c r="D245" s="310"/>
      <c r="E245" s="470"/>
      <c r="F245" s="469"/>
      <c r="G245" s="469"/>
      <c r="H245" s="469"/>
      <c r="I245" s="469"/>
      <c r="J245" s="469"/>
      <c r="K245" s="469"/>
      <c r="L245" s="469"/>
      <c r="M245" s="469"/>
      <c r="N245" s="469"/>
      <c r="O245" s="469"/>
      <c r="P245" s="469"/>
      <c r="Q245" s="469"/>
      <c r="R245" s="469"/>
      <c r="S245" s="469"/>
      <c r="T245" s="469"/>
      <c r="U245" s="469"/>
      <c r="V245" s="469"/>
      <c r="W245" s="469"/>
      <c r="X245" s="469"/>
      <c r="Y245" s="469"/>
      <c r="Z245" s="469"/>
      <c r="AA245" s="469"/>
      <c r="AB245" s="469"/>
      <c r="AC245" s="469"/>
      <c r="AD245" s="469"/>
      <c r="AE245" s="469"/>
      <c r="AF245" s="469"/>
      <c r="AG245" s="469"/>
      <c r="AH245" s="469"/>
      <c r="AI245" s="469"/>
      <c r="AJ245" s="469"/>
      <c r="AK245" s="469"/>
      <c r="AL245" s="469"/>
      <c r="AM245" s="469"/>
      <c r="AN245" s="469"/>
      <c r="AO245" s="469"/>
      <c r="AP245" s="469"/>
      <c r="AQ245" s="469"/>
      <c r="AR245" s="469"/>
      <c r="AS245" s="469"/>
      <c r="AT245" s="469"/>
      <c r="AU245" s="469"/>
      <c r="AV245" s="469"/>
      <c r="AW245" s="469"/>
      <c r="AX245" s="469"/>
      <c r="AY245" s="469"/>
      <c r="AZ245" s="469"/>
      <c r="BA245" s="469"/>
      <c r="BB245" s="469"/>
      <c r="BC245" s="469"/>
      <c r="BD245" s="469"/>
      <c r="BE245" s="469"/>
      <c r="BF245" s="469"/>
      <c r="BG245" s="469"/>
      <c r="BH245" s="469"/>
      <c r="BI245" s="469"/>
      <c r="BJ245" s="469"/>
      <c r="BK245" s="469"/>
      <c r="BL245" s="469"/>
      <c r="BM245" s="469"/>
      <c r="BN245" s="469"/>
      <c r="BO245" s="469"/>
      <c r="BP245" s="469"/>
      <c r="BQ245" s="469"/>
      <c r="BR245" s="469"/>
      <c r="BS245" s="469"/>
      <c r="BT245" s="469"/>
      <c r="BU245" s="469"/>
      <c r="BV245" s="469"/>
    </row>
    <row r="246" spans="2:74" x14ac:dyDescent="0.2">
      <c r="B246" s="329"/>
      <c r="C246" s="310"/>
      <c r="D246" s="310"/>
      <c r="E246" s="470"/>
      <c r="F246" s="469"/>
      <c r="G246" s="469"/>
      <c r="H246" s="469"/>
      <c r="I246" s="469"/>
      <c r="J246" s="469"/>
      <c r="K246" s="469"/>
      <c r="L246" s="469"/>
      <c r="M246" s="469"/>
      <c r="N246" s="469"/>
      <c r="O246" s="469"/>
      <c r="P246" s="469"/>
      <c r="Q246" s="469"/>
      <c r="R246" s="469"/>
      <c r="S246" s="469"/>
      <c r="T246" s="469"/>
      <c r="U246" s="469"/>
      <c r="V246" s="469"/>
      <c r="W246" s="469"/>
      <c r="X246" s="469"/>
      <c r="Y246" s="469"/>
      <c r="Z246" s="469"/>
      <c r="AA246" s="469"/>
      <c r="AB246" s="469"/>
      <c r="AC246" s="469"/>
      <c r="AD246" s="469"/>
      <c r="AE246" s="469"/>
      <c r="AF246" s="469"/>
      <c r="AG246" s="469"/>
      <c r="AH246" s="469"/>
      <c r="AI246" s="469"/>
      <c r="AJ246" s="469"/>
      <c r="AK246" s="469"/>
      <c r="AL246" s="469"/>
      <c r="AM246" s="469"/>
      <c r="AN246" s="469"/>
      <c r="AO246" s="469"/>
      <c r="AP246" s="469"/>
      <c r="AQ246" s="469"/>
      <c r="AR246" s="469"/>
      <c r="AS246" s="469"/>
      <c r="AT246" s="469"/>
      <c r="AU246" s="469"/>
      <c r="AV246" s="469"/>
      <c r="AW246" s="469"/>
      <c r="AX246" s="469"/>
      <c r="AY246" s="469"/>
      <c r="AZ246" s="469"/>
      <c r="BA246" s="469"/>
      <c r="BB246" s="469"/>
      <c r="BC246" s="469"/>
      <c r="BD246" s="469"/>
      <c r="BE246" s="469"/>
      <c r="BF246" s="469"/>
      <c r="BG246" s="469"/>
      <c r="BH246" s="469"/>
      <c r="BI246" s="469"/>
      <c r="BJ246" s="469"/>
      <c r="BK246" s="469"/>
      <c r="BL246" s="469"/>
      <c r="BM246" s="469"/>
      <c r="BN246" s="469"/>
      <c r="BO246" s="469"/>
      <c r="BP246" s="469"/>
      <c r="BQ246" s="469"/>
      <c r="BR246" s="469"/>
      <c r="BS246" s="469"/>
      <c r="BT246" s="469"/>
      <c r="BU246" s="469"/>
      <c r="BV246" s="469"/>
    </row>
    <row r="247" spans="2:74" x14ac:dyDescent="0.2">
      <c r="B247" s="329"/>
      <c r="C247" s="310"/>
      <c r="D247" s="310"/>
      <c r="E247" s="470"/>
      <c r="F247" s="469"/>
      <c r="G247" s="469"/>
      <c r="H247" s="469"/>
      <c r="I247" s="469"/>
      <c r="J247" s="469"/>
      <c r="K247" s="469"/>
      <c r="L247" s="469"/>
      <c r="M247" s="469"/>
      <c r="N247" s="469"/>
      <c r="O247" s="469"/>
      <c r="P247" s="469"/>
      <c r="Q247" s="469"/>
      <c r="R247" s="469"/>
      <c r="S247" s="469"/>
      <c r="T247" s="469"/>
      <c r="U247" s="469"/>
      <c r="V247" s="469"/>
      <c r="W247" s="469"/>
      <c r="X247" s="469"/>
      <c r="Y247" s="469"/>
      <c r="Z247" s="469"/>
      <c r="AA247" s="469"/>
      <c r="AB247" s="469"/>
      <c r="AC247" s="469"/>
      <c r="AD247" s="469"/>
      <c r="AE247" s="469"/>
      <c r="AF247" s="469"/>
      <c r="AG247" s="469"/>
      <c r="AH247" s="469"/>
      <c r="AI247" s="469"/>
      <c r="AJ247" s="469"/>
      <c r="AK247" s="469"/>
      <c r="AL247" s="469"/>
      <c r="AM247" s="469"/>
      <c r="AN247" s="469"/>
      <c r="AO247" s="469"/>
      <c r="AP247" s="469"/>
      <c r="AQ247" s="469"/>
      <c r="AR247" s="469"/>
      <c r="AS247" s="469"/>
      <c r="AT247" s="469"/>
      <c r="AU247" s="469"/>
      <c r="AV247" s="469"/>
      <c r="AW247" s="469"/>
      <c r="AX247" s="469"/>
      <c r="AY247" s="469"/>
      <c r="AZ247" s="469"/>
      <c r="BA247" s="469"/>
      <c r="BB247" s="469"/>
      <c r="BC247" s="469"/>
      <c r="BD247" s="469"/>
      <c r="BE247" s="469"/>
      <c r="BF247" s="469"/>
      <c r="BG247" s="469"/>
      <c r="BH247" s="469"/>
      <c r="BI247" s="469"/>
      <c r="BJ247" s="469"/>
      <c r="BK247" s="469"/>
      <c r="BL247" s="469"/>
      <c r="BM247" s="469"/>
      <c r="BN247" s="469"/>
      <c r="BO247" s="469"/>
      <c r="BP247" s="469"/>
      <c r="BQ247" s="469"/>
      <c r="BR247" s="469"/>
      <c r="BS247" s="469"/>
      <c r="BT247" s="469"/>
      <c r="BU247" s="469"/>
      <c r="BV247" s="469"/>
    </row>
    <row r="248" spans="2:74" x14ac:dyDescent="0.2">
      <c r="B248" s="329"/>
      <c r="C248" s="310"/>
      <c r="D248" s="310"/>
      <c r="E248" s="470"/>
      <c r="F248" s="469"/>
      <c r="G248" s="469"/>
      <c r="H248" s="469"/>
      <c r="I248" s="469"/>
      <c r="J248" s="469"/>
      <c r="K248" s="469"/>
      <c r="L248" s="469"/>
      <c r="M248" s="469"/>
      <c r="N248" s="469"/>
      <c r="O248" s="469"/>
      <c r="P248" s="469"/>
      <c r="Q248" s="469"/>
      <c r="R248" s="469"/>
      <c r="S248" s="469"/>
      <c r="T248" s="469"/>
      <c r="U248" s="469"/>
      <c r="V248" s="469"/>
      <c r="W248" s="469"/>
      <c r="X248" s="469"/>
      <c r="Y248" s="469"/>
      <c r="Z248" s="469"/>
      <c r="AA248" s="469"/>
      <c r="AB248" s="469"/>
      <c r="AC248" s="469"/>
      <c r="AD248" s="469"/>
      <c r="AE248" s="469"/>
      <c r="AF248" s="469"/>
      <c r="AG248" s="469"/>
      <c r="AH248" s="469"/>
      <c r="AI248" s="469"/>
      <c r="AJ248" s="469"/>
      <c r="AK248" s="469"/>
      <c r="AL248" s="469"/>
      <c r="AM248" s="469"/>
      <c r="AN248" s="469"/>
      <c r="AO248" s="469"/>
      <c r="AP248" s="469"/>
      <c r="AQ248" s="469"/>
      <c r="AR248" s="469"/>
      <c r="AS248" s="469"/>
      <c r="AT248" s="469"/>
      <c r="AU248" s="469"/>
      <c r="AV248" s="469"/>
      <c r="AW248" s="469"/>
      <c r="AX248" s="469"/>
      <c r="AY248" s="469"/>
      <c r="AZ248" s="469"/>
      <c r="BA248" s="469"/>
      <c r="BB248" s="469"/>
      <c r="BC248" s="469"/>
      <c r="BD248" s="469"/>
      <c r="BE248" s="469"/>
      <c r="BF248" s="469"/>
      <c r="BG248" s="469"/>
      <c r="BH248" s="469"/>
      <c r="BI248" s="469"/>
      <c r="BJ248" s="469"/>
      <c r="BK248" s="469"/>
      <c r="BL248" s="469"/>
      <c r="BM248" s="469"/>
      <c r="BN248" s="469"/>
      <c r="BO248" s="469"/>
      <c r="BP248" s="469"/>
      <c r="BQ248" s="469"/>
      <c r="BR248" s="469"/>
      <c r="BS248" s="469"/>
      <c r="BT248" s="469"/>
      <c r="BU248" s="469"/>
      <c r="BV248" s="469"/>
    </row>
    <row r="249" spans="2:74" x14ac:dyDescent="0.2">
      <c r="B249" s="329"/>
      <c r="C249" s="310"/>
      <c r="D249" s="310"/>
      <c r="E249" s="470"/>
      <c r="F249" s="469"/>
      <c r="G249" s="469"/>
      <c r="H249" s="469"/>
      <c r="I249" s="469"/>
      <c r="J249" s="469"/>
      <c r="K249" s="469"/>
      <c r="L249" s="469"/>
      <c r="M249" s="469"/>
      <c r="N249" s="469"/>
      <c r="O249" s="469"/>
      <c r="P249" s="469"/>
      <c r="Q249" s="469"/>
      <c r="R249" s="469"/>
      <c r="S249" s="469"/>
      <c r="T249" s="469"/>
      <c r="U249" s="469"/>
      <c r="V249" s="469"/>
      <c r="W249" s="469"/>
      <c r="X249" s="469"/>
      <c r="Y249" s="469"/>
      <c r="Z249" s="469"/>
      <c r="AA249" s="469"/>
      <c r="AB249" s="469"/>
      <c r="AC249" s="469"/>
      <c r="AD249" s="469"/>
      <c r="AE249" s="469"/>
      <c r="AF249" s="469"/>
      <c r="AG249" s="469"/>
      <c r="AH249" s="469"/>
      <c r="AI249" s="469"/>
      <c r="AJ249" s="469"/>
      <c r="AK249" s="469"/>
      <c r="AL249" s="469"/>
      <c r="AM249" s="469"/>
      <c r="AN249" s="469"/>
      <c r="AO249" s="469"/>
      <c r="AP249" s="469"/>
      <c r="AQ249" s="469"/>
      <c r="AR249" s="469"/>
      <c r="AS249" s="469"/>
      <c r="AT249" s="469"/>
      <c r="AU249" s="469"/>
      <c r="AV249" s="469"/>
      <c r="AW249" s="469"/>
      <c r="AX249" s="469"/>
      <c r="AY249" s="469"/>
      <c r="AZ249" s="469"/>
      <c r="BA249" s="469"/>
      <c r="BB249" s="469"/>
      <c r="BC249" s="469"/>
      <c r="BD249" s="469"/>
      <c r="BE249" s="469"/>
      <c r="BF249" s="469"/>
      <c r="BG249" s="469"/>
      <c r="BH249" s="469"/>
      <c r="BI249" s="469"/>
      <c r="BJ249" s="469"/>
      <c r="BK249" s="469"/>
      <c r="BL249" s="469"/>
      <c r="BM249" s="469"/>
      <c r="BN249" s="469"/>
      <c r="BO249" s="469"/>
      <c r="BP249" s="469"/>
      <c r="BQ249" s="469"/>
      <c r="BR249" s="469"/>
      <c r="BS249" s="469"/>
      <c r="BT249" s="469"/>
      <c r="BU249" s="469"/>
      <c r="BV249" s="469"/>
    </row>
    <row r="250" spans="2:74" x14ac:dyDescent="0.2">
      <c r="B250" s="329"/>
      <c r="C250" s="310"/>
      <c r="D250" s="310"/>
      <c r="E250" s="470"/>
      <c r="F250" s="469"/>
      <c r="G250" s="469"/>
      <c r="H250" s="469"/>
      <c r="I250" s="469"/>
      <c r="J250" s="469"/>
      <c r="K250" s="469"/>
      <c r="L250" s="469"/>
      <c r="M250" s="469"/>
      <c r="N250" s="469"/>
      <c r="O250" s="469"/>
      <c r="P250" s="469"/>
      <c r="Q250" s="469"/>
      <c r="R250" s="469"/>
      <c r="S250" s="469"/>
      <c r="T250" s="469"/>
      <c r="U250" s="469"/>
      <c r="V250" s="469"/>
      <c r="W250" s="469"/>
      <c r="X250" s="469"/>
      <c r="Y250" s="469"/>
      <c r="Z250" s="469"/>
      <c r="AA250" s="469"/>
      <c r="AB250" s="469"/>
      <c r="AC250" s="469"/>
      <c r="AD250" s="469"/>
      <c r="AE250" s="469"/>
      <c r="AF250" s="469"/>
      <c r="AG250" s="469"/>
      <c r="AH250" s="469"/>
      <c r="AI250" s="469"/>
      <c r="AJ250" s="469"/>
      <c r="AK250" s="469"/>
      <c r="AL250" s="469"/>
      <c r="AM250" s="469"/>
      <c r="AN250" s="469"/>
      <c r="AO250" s="469"/>
      <c r="AP250" s="469"/>
      <c r="AQ250" s="469"/>
      <c r="AR250" s="469"/>
      <c r="AS250" s="469"/>
      <c r="AT250" s="469"/>
      <c r="AU250" s="469"/>
      <c r="AV250" s="469"/>
      <c r="AW250" s="469"/>
      <c r="AX250" s="469"/>
      <c r="AY250" s="469"/>
      <c r="AZ250" s="469"/>
      <c r="BA250" s="469"/>
      <c r="BB250" s="469"/>
      <c r="BC250" s="469"/>
      <c r="BD250" s="469"/>
      <c r="BE250" s="469"/>
      <c r="BF250" s="469"/>
      <c r="BG250" s="469"/>
      <c r="BH250" s="469"/>
      <c r="BI250" s="469"/>
      <c r="BJ250" s="469"/>
      <c r="BK250" s="469"/>
      <c r="BL250" s="469"/>
      <c r="BM250" s="469"/>
      <c r="BN250" s="469"/>
      <c r="BO250" s="469"/>
      <c r="BP250" s="469"/>
      <c r="BQ250" s="469"/>
      <c r="BR250" s="469"/>
      <c r="BS250" s="469"/>
      <c r="BT250" s="469"/>
      <c r="BU250" s="469"/>
      <c r="BV250" s="469"/>
    </row>
    <row r="251" spans="2:74" x14ac:dyDescent="0.2">
      <c r="B251" s="329"/>
      <c r="C251" s="310"/>
      <c r="D251" s="310"/>
      <c r="E251" s="470"/>
      <c r="F251" s="469"/>
      <c r="G251" s="469"/>
      <c r="H251" s="469"/>
      <c r="I251" s="469"/>
      <c r="J251" s="469"/>
      <c r="K251" s="469"/>
      <c r="L251" s="469"/>
      <c r="M251" s="469"/>
      <c r="N251" s="469"/>
      <c r="O251" s="469"/>
      <c r="P251" s="469"/>
      <c r="Q251" s="469"/>
      <c r="R251" s="469"/>
      <c r="S251" s="469"/>
      <c r="T251" s="469"/>
      <c r="U251" s="469"/>
      <c r="V251" s="469"/>
      <c r="W251" s="469"/>
      <c r="X251" s="469"/>
      <c r="Y251" s="469"/>
      <c r="Z251" s="469"/>
      <c r="AA251" s="469"/>
      <c r="AB251" s="469"/>
      <c r="AC251" s="469"/>
      <c r="AD251" s="469"/>
      <c r="AE251" s="469"/>
      <c r="AF251" s="469"/>
      <c r="AG251" s="469"/>
      <c r="AH251" s="469"/>
      <c r="AI251" s="469"/>
      <c r="AJ251" s="469"/>
      <c r="AK251" s="469"/>
      <c r="AL251" s="469"/>
      <c r="AM251" s="469"/>
      <c r="AN251" s="469"/>
      <c r="AO251" s="469"/>
      <c r="AP251" s="469"/>
      <c r="AQ251" s="469"/>
      <c r="AR251" s="469"/>
      <c r="AS251" s="469"/>
      <c r="AT251" s="469"/>
      <c r="AU251" s="469"/>
      <c r="AV251" s="469"/>
      <c r="AW251" s="469"/>
      <c r="AX251" s="469"/>
      <c r="AY251" s="469"/>
      <c r="AZ251" s="469"/>
      <c r="BA251" s="469"/>
      <c r="BB251" s="469"/>
      <c r="BC251" s="469"/>
      <c r="BD251" s="469"/>
      <c r="BE251" s="469"/>
      <c r="BF251" s="469"/>
      <c r="BG251" s="469"/>
      <c r="BH251" s="469"/>
      <c r="BI251" s="469"/>
      <c r="BJ251" s="469"/>
      <c r="BK251" s="469"/>
      <c r="BL251" s="469"/>
      <c r="BM251" s="469"/>
      <c r="BN251" s="469"/>
      <c r="BO251" s="469"/>
      <c r="BP251" s="469"/>
      <c r="BQ251" s="469"/>
      <c r="BR251" s="469"/>
      <c r="BS251" s="469"/>
      <c r="BT251" s="469"/>
      <c r="BU251" s="469"/>
      <c r="BV251" s="469"/>
    </row>
    <row r="252" spans="2:74" x14ac:dyDescent="0.2">
      <c r="B252" s="329"/>
      <c r="C252" s="310"/>
      <c r="D252" s="310"/>
      <c r="E252" s="470"/>
      <c r="F252" s="469"/>
      <c r="G252" s="469"/>
      <c r="H252" s="469"/>
      <c r="I252" s="469"/>
      <c r="J252" s="469"/>
      <c r="K252" s="469"/>
      <c r="L252" s="469"/>
      <c r="M252" s="469"/>
      <c r="N252" s="469"/>
      <c r="O252" s="469"/>
      <c r="P252" s="469"/>
      <c r="Q252" s="469"/>
      <c r="R252" s="469"/>
      <c r="S252" s="469"/>
      <c r="T252" s="469"/>
      <c r="U252" s="469"/>
      <c r="V252" s="469"/>
      <c r="W252" s="469"/>
      <c r="X252" s="469"/>
      <c r="Y252" s="469"/>
      <c r="Z252" s="469"/>
      <c r="AA252" s="469"/>
      <c r="AB252" s="469"/>
      <c r="AC252" s="469"/>
      <c r="AD252" s="469"/>
      <c r="AE252" s="469"/>
      <c r="AF252" s="469"/>
      <c r="AG252" s="469"/>
      <c r="AH252" s="469"/>
      <c r="AI252" s="469"/>
      <c r="AJ252" s="469"/>
      <c r="AK252" s="469"/>
      <c r="AL252" s="469"/>
      <c r="AM252" s="469"/>
      <c r="AN252" s="469"/>
      <c r="AO252" s="469"/>
      <c r="AP252" s="469"/>
      <c r="AQ252" s="469"/>
      <c r="AR252" s="469"/>
      <c r="AS252" s="469"/>
      <c r="AT252" s="469"/>
      <c r="AU252" s="469"/>
      <c r="AV252" s="469"/>
      <c r="AW252" s="469"/>
      <c r="AX252" s="469"/>
      <c r="AY252" s="469"/>
      <c r="AZ252" s="469"/>
      <c r="BA252" s="469"/>
      <c r="BB252" s="469"/>
      <c r="BC252" s="469"/>
      <c r="BD252" s="469"/>
      <c r="BE252" s="469"/>
      <c r="BF252" s="469"/>
      <c r="BG252" s="469"/>
      <c r="BH252" s="469"/>
      <c r="BI252" s="469"/>
      <c r="BJ252" s="469"/>
      <c r="BK252" s="469"/>
      <c r="BL252" s="469"/>
      <c r="BM252" s="469"/>
      <c r="BN252" s="469"/>
      <c r="BO252" s="469"/>
      <c r="BP252" s="469"/>
      <c r="BQ252" s="469"/>
      <c r="BR252" s="469"/>
      <c r="BS252" s="469"/>
      <c r="BT252" s="469"/>
      <c r="BU252" s="469"/>
      <c r="BV252" s="469"/>
    </row>
    <row r="253" spans="2:74" x14ac:dyDescent="0.2">
      <c r="B253" s="329"/>
      <c r="C253" s="310"/>
      <c r="D253" s="310"/>
      <c r="E253" s="470"/>
      <c r="F253" s="469"/>
      <c r="G253" s="469"/>
      <c r="H253" s="469"/>
      <c r="I253" s="469"/>
      <c r="J253" s="469"/>
      <c r="K253" s="469"/>
      <c r="L253" s="469"/>
      <c r="M253" s="469"/>
      <c r="N253" s="469"/>
      <c r="O253" s="469"/>
      <c r="P253" s="469"/>
      <c r="Q253" s="469"/>
      <c r="R253" s="469"/>
      <c r="S253" s="469"/>
      <c r="T253" s="469"/>
      <c r="U253" s="469"/>
      <c r="V253" s="469"/>
      <c r="W253" s="469"/>
      <c r="X253" s="469"/>
      <c r="Y253" s="469"/>
      <c r="Z253" s="469"/>
      <c r="AA253" s="469"/>
      <c r="AB253" s="469"/>
      <c r="AC253" s="469"/>
      <c r="AD253" s="469"/>
      <c r="AE253" s="469"/>
      <c r="AF253" s="469"/>
      <c r="AG253" s="469"/>
      <c r="AH253" s="469"/>
      <c r="AI253" s="469"/>
      <c r="AJ253" s="469"/>
      <c r="AK253" s="469"/>
      <c r="AL253" s="469"/>
      <c r="AM253" s="469"/>
      <c r="AN253" s="469"/>
      <c r="AO253" s="469"/>
      <c r="AP253" s="469"/>
      <c r="AQ253" s="469"/>
      <c r="AR253" s="469"/>
      <c r="AS253" s="469"/>
      <c r="AT253" s="469"/>
      <c r="AU253" s="469"/>
      <c r="AV253" s="469"/>
      <c r="AW253" s="469"/>
      <c r="AX253" s="469"/>
      <c r="AY253" s="469"/>
      <c r="AZ253" s="469"/>
      <c r="BA253" s="469"/>
      <c r="BB253" s="469"/>
      <c r="BC253" s="469"/>
      <c r="BD253" s="469"/>
      <c r="BE253" s="469"/>
      <c r="BF253" s="469"/>
      <c r="BG253" s="469"/>
      <c r="BH253" s="469"/>
      <c r="BI253" s="469"/>
      <c r="BJ253" s="469"/>
      <c r="BK253" s="469"/>
      <c r="BL253" s="469"/>
      <c r="BM253" s="469"/>
      <c r="BN253" s="469"/>
      <c r="BO253" s="469"/>
      <c r="BP253" s="469"/>
      <c r="BQ253" s="469"/>
      <c r="BR253" s="469"/>
      <c r="BS253" s="469"/>
      <c r="BT253" s="469"/>
      <c r="BU253" s="469"/>
      <c r="BV253" s="469"/>
    </row>
    <row r="254" spans="2:74" x14ac:dyDescent="0.2">
      <c r="B254" s="329"/>
      <c r="C254" s="310"/>
      <c r="D254" s="310"/>
      <c r="E254" s="470"/>
      <c r="F254" s="469"/>
      <c r="G254" s="469"/>
      <c r="H254" s="469"/>
      <c r="I254" s="469"/>
      <c r="J254" s="469"/>
      <c r="K254" s="469"/>
      <c r="L254" s="469"/>
      <c r="M254" s="469"/>
      <c r="N254" s="469"/>
      <c r="O254" s="469"/>
      <c r="P254" s="469"/>
      <c r="Q254" s="469"/>
      <c r="R254" s="469"/>
      <c r="S254" s="469"/>
      <c r="T254" s="469"/>
      <c r="U254" s="469"/>
      <c r="V254" s="469"/>
      <c r="W254" s="469"/>
      <c r="X254" s="469"/>
      <c r="Y254" s="469"/>
      <c r="Z254" s="469"/>
      <c r="AA254" s="469"/>
      <c r="AB254" s="469"/>
      <c r="AC254" s="469"/>
      <c r="AD254" s="469"/>
      <c r="AE254" s="469"/>
      <c r="AF254" s="469"/>
      <c r="AG254" s="469"/>
      <c r="AH254" s="469"/>
      <c r="AI254" s="469"/>
      <c r="AJ254" s="469"/>
      <c r="AK254" s="469"/>
      <c r="AL254" s="469"/>
      <c r="AM254" s="469"/>
      <c r="AN254" s="469"/>
      <c r="AO254" s="469"/>
      <c r="AP254" s="469"/>
      <c r="AQ254" s="469"/>
      <c r="AR254" s="469"/>
      <c r="AS254" s="469"/>
      <c r="AT254" s="469"/>
      <c r="AU254" s="469"/>
      <c r="AV254" s="469"/>
      <c r="AW254" s="469"/>
      <c r="AX254" s="469"/>
      <c r="AY254" s="469"/>
      <c r="AZ254" s="469"/>
      <c r="BA254" s="469"/>
      <c r="BB254" s="469"/>
      <c r="BC254" s="469"/>
      <c r="BD254" s="469"/>
      <c r="BE254" s="469"/>
      <c r="BF254" s="469"/>
      <c r="BG254" s="469"/>
      <c r="BH254" s="469"/>
      <c r="BI254" s="469"/>
      <c r="BJ254" s="469"/>
      <c r="BK254" s="469"/>
      <c r="BL254" s="469"/>
      <c r="BM254" s="469"/>
      <c r="BN254" s="469"/>
      <c r="BO254" s="469"/>
      <c r="BP254" s="469"/>
      <c r="BQ254" s="469"/>
      <c r="BR254" s="469"/>
      <c r="BS254" s="469"/>
      <c r="BT254" s="469"/>
      <c r="BU254" s="469"/>
      <c r="BV254" s="469"/>
    </row>
    <row r="255" spans="2:74" x14ac:dyDescent="0.2">
      <c r="B255" s="329"/>
      <c r="C255" s="310"/>
      <c r="D255" s="310"/>
      <c r="E255" s="470"/>
      <c r="F255" s="469"/>
      <c r="G255" s="469"/>
      <c r="H255" s="469"/>
      <c r="I255" s="469"/>
      <c r="J255" s="469"/>
      <c r="K255" s="469"/>
      <c r="L255" s="469"/>
      <c r="M255" s="469"/>
      <c r="N255" s="469"/>
      <c r="O255" s="469"/>
      <c r="P255" s="469"/>
      <c r="Q255" s="469"/>
      <c r="R255" s="469"/>
      <c r="S255" s="469"/>
      <c r="T255" s="469"/>
      <c r="U255" s="469"/>
      <c r="V255" s="469"/>
      <c r="W255" s="469"/>
      <c r="X255" s="469"/>
      <c r="Y255" s="469"/>
      <c r="Z255" s="469"/>
      <c r="AA255" s="469"/>
      <c r="AB255" s="469"/>
      <c r="AC255" s="469"/>
      <c r="AD255" s="469"/>
      <c r="AE255" s="469"/>
      <c r="AF255" s="469"/>
      <c r="AG255" s="469"/>
      <c r="AH255" s="469"/>
      <c r="AI255" s="469"/>
      <c r="AJ255" s="469"/>
      <c r="AK255" s="469"/>
      <c r="AL255" s="469"/>
      <c r="AM255" s="469"/>
      <c r="AN255" s="469"/>
      <c r="AO255" s="469"/>
      <c r="AP255" s="469"/>
      <c r="AQ255" s="469"/>
      <c r="AR255" s="469"/>
      <c r="AS255" s="469"/>
      <c r="AT255" s="469"/>
      <c r="AU255" s="469"/>
      <c r="AV255" s="469"/>
      <c r="AW255" s="469"/>
      <c r="AX255" s="469"/>
      <c r="AY255" s="469"/>
      <c r="AZ255" s="469"/>
      <c r="BA255" s="469"/>
      <c r="BB255" s="469"/>
      <c r="BC255" s="469"/>
      <c r="BD255" s="469"/>
      <c r="BE255" s="469"/>
      <c r="BF255" s="469"/>
      <c r="BG255" s="469"/>
      <c r="BH255" s="469"/>
      <c r="BI255" s="469"/>
      <c r="BJ255" s="469"/>
      <c r="BK255" s="469"/>
      <c r="BL255" s="469"/>
      <c r="BM255" s="469"/>
      <c r="BN255" s="469"/>
      <c r="BO255" s="469"/>
      <c r="BP255" s="469"/>
      <c r="BQ255" s="469"/>
      <c r="BR255" s="469"/>
      <c r="BS255" s="469"/>
      <c r="BT255" s="469"/>
      <c r="BU255" s="469"/>
      <c r="BV255" s="469"/>
    </row>
    <row r="256" spans="2:74" x14ac:dyDescent="0.2">
      <c r="B256" s="329"/>
      <c r="C256" s="310"/>
      <c r="D256" s="310"/>
      <c r="E256" s="470"/>
      <c r="F256" s="469"/>
      <c r="G256" s="469"/>
      <c r="H256" s="469"/>
      <c r="I256" s="469"/>
      <c r="J256" s="469"/>
      <c r="K256" s="469"/>
      <c r="L256" s="469"/>
      <c r="M256" s="469"/>
      <c r="N256" s="469"/>
      <c r="O256" s="469"/>
      <c r="P256" s="469"/>
      <c r="Q256" s="469"/>
      <c r="R256" s="469"/>
      <c r="S256" s="469"/>
      <c r="T256" s="469"/>
      <c r="U256" s="469"/>
      <c r="V256" s="469"/>
      <c r="W256" s="469"/>
      <c r="X256" s="469"/>
      <c r="Y256" s="469"/>
      <c r="Z256" s="469"/>
      <c r="AA256" s="469"/>
      <c r="AB256" s="469"/>
      <c r="AC256" s="469"/>
      <c r="AD256" s="469"/>
      <c r="AE256" s="469"/>
      <c r="AF256" s="469"/>
      <c r="AG256" s="469"/>
      <c r="AH256" s="469"/>
      <c r="AI256" s="469"/>
      <c r="AJ256" s="469"/>
      <c r="AK256" s="469"/>
      <c r="AL256" s="469"/>
      <c r="AM256" s="469"/>
      <c r="AN256" s="469"/>
      <c r="AO256" s="469"/>
      <c r="AP256" s="469"/>
      <c r="AQ256" s="469"/>
      <c r="AR256" s="469"/>
      <c r="AS256" s="469"/>
      <c r="AT256" s="469"/>
      <c r="AU256" s="469"/>
      <c r="AV256" s="469"/>
      <c r="AW256" s="469"/>
      <c r="AX256" s="469"/>
      <c r="AY256" s="469"/>
      <c r="AZ256" s="469"/>
      <c r="BA256" s="469"/>
      <c r="BB256" s="469"/>
      <c r="BC256" s="469"/>
      <c r="BD256" s="469"/>
      <c r="BE256" s="469"/>
      <c r="BF256" s="469"/>
      <c r="BG256" s="469"/>
      <c r="BH256" s="469"/>
      <c r="BI256" s="469"/>
      <c r="BJ256" s="469"/>
      <c r="BK256" s="469"/>
      <c r="BL256" s="469"/>
      <c r="BM256" s="469"/>
      <c r="BN256" s="469"/>
      <c r="BO256" s="469"/>
      <c r="BP256" s="469"/>
      <c r="BQ256" s="469"/>
      <c r="BR256" s="469"/>
      <c r="BS256" s="469"/>
      <c r="BT256" s="469"/>
      <c r="BU256" s="469"/>
      <c r="BV256" s="469"/>
    </row>
    <row r="257" spans="2:74" x14ac:dyDescent="0.2">
      <c r="B257" s="329"/>
      <c r="C257" s="310"/>
      <c r="D257" s="310"/>
      <c r="E257" s="470"/>
      <c r="F257" s="469"/>
      <c r="G257" s="469"/>
      <c r="H257" s="469"/>
      <c r="I257" s="469"/>
      <c r="J257" s="469"/>
      <c r="K257" s="469"/>
      <c r="L257" s="469"/>
      <c r="M257" s="469"/>
      <c r="N257" s="469"/>
      <c r="O257" s="469"/>
      <c r="P257" s="469"/>
      <c r="Q257" s="469"/>
      <c r="R257" s="469"/>
      <c r="S257" s="469"/>
      <c r="T257" s="469"/>
      <c r="U257" s="469"/>
      <c r="V257" s="469"/>
      <c r="W257" s="469"/>
      <c r="X257" s="469"/>
      <c r="Y257" s="469"/>
      <c r="Z257" s="469"/>
      <c r="AA257" s="469"/>
      <c r="AB257" s="469"/>
      <c r="AC257" s="469"/>
      <c r="AD257" s="469"/>
      <c r="AE257" s="469"/>
      <c r="AF257" s="469"/>
      <c r="AG257" s="469"/>
      <c r="AH257" s="469"/>
      <c r="AI257" s="469"/>
      <c r="AJ257" s="469"/>
      <c r="AK257" s="469"/>
      <c r="AL257" s="469"/>
      <c r="AM257" s="469"/>
      <c r="AN257" s="469"/>
      <c r="AO257" s="469"/>
      <c r="AP257" s="469"/>
      <c r="AQ257" s="469"/>
      <c r="AR257" s="469"/>
      <c r="AS257" s="469"/>
      <c r="AT257" s="469"/>
      <c r="AU257" s="469"/>
      <c r="AV257" s="469"/>
      <c r="AW257" s="469"/>
      <c r="AX257" s="469"/>
      <c r="AY257" s="469"/>
      <c r="AZ257" s="469"/>
      <c r="BA257" s="469"/>
      <c r="BB257" s="469"/>
      <c r="BC257" s="469"/>
      <c r="BD257" s="469"/>
      <c r="BE257" s="469"/>
      <c r="BF257" s="469"/>
      <c r="BG257" s="469"/>
      <c r="BH257" s="469"/>
      <c r="BI257" s="469"/>
      <c r="BJ257" s="469"/>
      <c r="BK257" s="469"/>
      <c r="BL257" s="469"/>
      <c r="BM257" s="469"/>
      <c r="BN257" s="469"/>
      <c r="BO257" s="469"/>
      <c r="BP257" s="469"/>
      <c r="BQ257" s="469"/>
      <c r="BR257" s="469"/>
      <c r="BS257" s="469"/>
      <c r="BT257" s="469"/>
      <c r="BU257" s="469"/>
      <c r="BV257" s="469"/>
    </row>
    <row r="258" spans="2:74" x14ac:dyDescent="0.2">
      <c r="B258" s="329"/>
      <c r="C258" s="310"/>
      <c r="D258" s="310"/>
      <c r="E258" s="470"/>
      <c r="F258" s="469"/>
      <c r="G258" s="469"/>
      <c r="H258" s="469"/>
      <c r="I258" s="469"/>
      <c r="J258" s="469"/>
      <c r="K258" s="469"/>
      <c r="L258" s="469"/>
      <c r="M258" s="469"/>
      <c r="N258" s="469"/>
      <c r="O258" s="469"/>
      <c r="P258" s="469"/>
      <c r="Q258" s="469"/>
      <c r="R258" s="469"/>
      <c r="S258" s="469"/>
      <c r="T258" s="469"/>
      <c r="U258" s="469"/>
      <c r="V258" s="469"/>
      <c r="W258" s="469"/>
      <c r="X258" s="469"/>
      <c r="Y258" s="469"/>
      <c r="Z258" s="469"/>
      <c r="AA258" s="469"/>
      <c r="AB258" s="469"/>
      <c r="AC258" s="469"/>
      <c r="AD258" s="469"/>
      <c r="AE258" s="469"/>
      <c r="AF258" s="469"/>
      <c r="AG258" s="469"/>
      <c r="AH258" s="469"/>
      <c r="AI258" s="469"/>
      <c r="AJ258" s="469"/>
      <c r="AK258" s="469"/>
      <c r="AL258" s="469"/>
      <c r="AM258" s="469"/>
      <c r="AN258" s="469"/>
      <c r="AO258" s="469"/>
      <c r="AP258" s="469"/>
      <c r="AQ258" s="469"/>
      <c r="AR258" s="469"/>
      <c r="AS258" s="469"/>
      <c r="AT258" s="469"/>
      <c r="AU258" s="469"/>
      <c r="AV258" s="469"/>
      <c r="AW258" s="469"/>
      <c r="AX258" s="469"/>
      <c r="AY258" s="469"/>
      <c r="AZ258" s="469"/>
      <c r="BA258" s="469"/>
      <c r="BB258" s="469"/>
      <c r="BC258" s="469"/>
      <c r="BD258" s="469"/>
      <c r="BE258" s="469"/>
      <c r="BF258" s="469"/>
      <c r="BG258" s="469"/>
      <c r="BH258" s="469"/>
      <c r="BI258" s="469"/>
      <c r="BJ258" s="469"/>
      <c r="BK258" s="469"/>
      <c r="BL258" s="469"/>
      <c r="BM258" s="469"/>
      <c r="BN258" s="469"/>
      <c r="BO258" s="469"/>
      <c r="BP258" s="469"/>
      <c r="BQ258" s="469"/>
      <c r="BR258" s="469"/>
      <c r="BS258" s="469"/>
      <c r="BT258" s="469"/>
      <c r="BU258" s="469"/>
      <c r="BV258" s="469"/>
    </row>
    <row r="259" spans="2:74" x14ac:dyDescent="0.2">
      <c r="B259" s="329"/>
      <c r="C259" s="310"/>
      <c r="D259" s="310"/>
      <c r="E259" s="470"/>
      <c r="F259" s="469"/>
      <c r="G259" s="469"/>
      <c r="H259" s="469"/>
      <c r="I259" s="469"/>
      <c r="J259" s="469"/>
      <c r="K259" s="469"/>
      <c r="L259" s="469"/>
      <c r="M259" s="469"/>
      <c r="N259" s="469"/>
      <c r="O259" s="469"/>
      <c r="P259" s="469"/>
      <c r="Q259" s="469"/>
      <c r="R259" s="469"/>
      <c r="S259" s="469"/>
      <c r="T259" s="469"/>
      <c r="U259" s="469"/>
      <c r="V259" s="469"/>
      <c r="W259" s="469"/>
      <c r="X259" s="469"/>
      <c r="Y259" s="469"/>
      <c r="Z259" s="469"/>
      <c r="AA259" s="469"/>
      <c r="AB259" s="469"/>
      <c r="AC259" s="469"/>
      <c r="AD259" s="469"/>
      <c r="AE259" s="469"/>
      <c r="AF259" s="469"/>
      <c r="AG259" s="469"/>
      <c r="AH259" s="469"/>
      <c r="AI259" s="469"/>
      <c r="AJ259" s="469"/>
      <c r="AK259" s="469"/>
      <c r="AL259" s="469"/>
      <c r="AM259" s="469"/>
      <c r="AN259" s="469"/>
      <c r="AO259" s="469"/>
      <c r="AP259" s="469"/>
      <c r="AQ259" s="469"/>
      <c r="AR259" s="469"/>
      <c r="AS259" s="469"/>
      <c r="AT259" s="469"/>
      <c r="AU259" s="469"/>
      <c r="AV259" s="469"/>
      <c r="AW259" s="469"/>
      <c r="AX259" s="469"/>
      <c r="AY259" s="469"/>
      <c r="AZ259" s="469"/>
      <c r="BA259" s="469"/>
      <c r="BB259" s="469"/>
      <c r="BC259" s="469"/>
      <c r="BD259" s="469"/>
      <c r="BE259" s="469"/>
      <c r="BF259" s="469"/>
      <c r="BG259" s="469"/>
      <c r="BH259" s="469"/>
      <c r="BI259" s="469"/>
      <c r="BJ259" s="469"/>
      <c r="BK259" s="469"/>
      <c r="BL259" s="469"/>
      <c r="BM259" s="469"/>
      <c r="BN259" s="469"/>
      <c r="BO259" s="469"/>
      <c r="BP259" s="469"/>
      <c r="BQ259" s="469"/>
      <c r="BR259" s="469"/>
      <c r="BS259" s="469"/>
      <c r="BT259" s="469"/>
      <c r="BU259" s="469"/>
      <c r="BV259" s="469"/>
    </row>
    <row r="260" spans="2:74" x14ac:dyDescent="0.2">
      <c r="B260" s="329"/>
      <c r="C260" s="310"/>
      <c r="D260" s="310"/>
      <c r="E260" s="470"/>
      <c r="F260" s="469"/>
      <c r="G260" s="469"/>
      <c r="H260" s="469"/>
      <c r="I260" s="469"/>
      <c r="J260" s="469"/>
      <c r="K260" s="469"/>
      <c r="L260" s="469"/>
      <c r="M260" s="469"/>
      <c r="N260" s="469"/>
      <c r="O260" s="469"/>
      <c r="P260" s="469"/>
      <c r="Q260" s="469"/>
      <c r="R260" s="469"/>
      <c r="S260" s="469"/>
      <c r="T260" s="469"/>
      <c r="U260" s="469"/>
      <c r="V260" s="469"/>
      <c r="W260" s="469"/>
      <c r="X260" s="469"/>
      <c r="Y260" s="469"/>
      <c r="Z260" s="469"/>
      <c r="AA260" s="469"/>
      <c r="AB260" s="469"/>
      <c r="AC260" s="469"/>
      <c r="AD260" s="469"/>
      <c r="AE260" s="469"/>
      <c r="AF260" s="469"/>
      <c r="AG260" s="469"/>
      <c r="AH260" s="469"/>
      <c r="AI260" s="469"/>
      <c r="AJ260" s="469"/>
      <c r="AK260" s="469"/>
      <c r="AL260" s="469"/>
      <c r="AM260" s="469"/>
      <c r="AN260" s="469"/>
      <c r="AO260" s="469"/>
      <c r="AP260" s="469"/>
      <c r="AQ260" s="469"/>
      <c r="AR260" s="469"/>
      <c r="AS260" s="469"/>
      <c r="AT260" s="469"/>
      <c r="AU260" s="469"/>
      <c r="AV260" s="469"/>
      <c r="AW260" s="469"/>
      <c r="AX260" s="469"/>
      <c r="AY260" s="469"/>
      <c r="AZ260" s="469"/>
      <c r="BA260" s="469"/>
      <c r="BB260" s="469"/>
      <c r="BC260" s="469"/>
      <c r="BD260" s="469"/>
      <c r="BE260" s="469"/>
      <c r="BF260" s="469"/>
      <c r="BG260" s="469"/>
      <c r="BH260" s="469"/>
      <c r="BI260" s="469"/>
      <c r="BJ260" s="469"/>
      <c r="BK260" s="469"/>
      <c r="BL260" s="469"/>
      <c r="BM260" s="469"/>
      <c r="BN260" s="469"/>
      <c r="BO260" s="469"/>
      <c r="BP260" s="469"/>
      <c r="BQ260" s="469"/>
      <c r="BR260" s="469"/>
      <c r="BS260" s="469"/>
      <c r="BT260" s="469"/>
      <c r="BU260" s="469"/>
      <c r="BV260" s="469"/>
    </row>
    <row r="261" spans="2:74" x14ac:dyDescent="0.2">
      <c r="B261" s="329"/>
      <c r="C261" s="310"/>
      <c r="D261" s="310"/>
      <c r="E261" s="470"/>
      <c r="F261" s="469"/>
      <c r="G261" s="469"/>
      <c r="H261" s="469"/>
      <c r="I261" s="469"/>
      <c r="J261" s="469"/>
      <c r="K261" s="469"/>
      <c r="L261" s="469"/>
      <c r="M261" s="469"/>
      <c r="N261" s="469"/>
      <c r="O261" s="469"/>
      <c r="P261" s="469"/>
      <c r="Q261" s="469"/>
      <c r="R261" s="469"/>
      <c r="S261" s="469"/>
      <c r="T261" s="469"/>
      <c r="U261" s="469"/>
      <c r="V261" s="469"/>
      <c r="W261" s="469"/>
      <c r="X261" s="469"/>
      <c r="Y261" s="469"/>
      <c r="Z261" s="469"/>
      <c r="AA261" s="469"/>
      <c r="AB261" s="469"/>
      <c r="AC261" s="469"/>
      <c r="AD261" s="469"/>
      <c r="AE261" s="469"/>
      <c r="AF261" s="469"/>
      <c r="AG261" s="469"/>
      <c r="AH261" s="469"/>
      <c r="AI261" s="469"/>
      <c r="AJ261" s="469"/>
      <c r="AK261" s="469"/>
      <c r="AL261" s="469"/>
      <c r="AM261" s="469"/>
      <c r="AN261" s="469"/>
      <c r="AO261" s="469"/>
      <c r="AP261" s="469"/>
      <c r="AQ261" s="469"/>
      <c r="AR261" s="469"/>
      <c r="AS261" s="469"/>
      <c r="AT261" s="469"/>
      <c r="AU261" s="469"/>
      <c r="AV261" s="469"/>
      <c r="AW261" s="469"/>
      <c r="AX261" s="469"/>
      <c r="AY261" s="469"/>
      <c r="AZ261" s="469"/>
      <c r="BA261" s="469"/>
      <c r="BB261" s="469"/>
      <c r="BC261" s="469"/>
      <c r="BD261" s="469"/>
      <c r="BE261" s="469"/>
      <c r="BF261" s="469"/>
      <c r="BG261" s="469"/>
      <c r="BH261" s="469"/>
      <c r="BI261" s="469"/>
      <c r="BJ261" s="469"/>
      <c r="BK261" s="469"/>
      <c r="BL261" s="469"/>
      <c r="BM261" s="469"/>
      <c r="BN261" s="469"/>
      <c r="BO261" s="469"/>
      <c r="BP261" s="469"/>
      <c r="BQ261" s="469"/>
      <c r="BR261" s="469"/>
      <c r="BS261" s="469"/>
      <c r="BT261" s="469"/>
      <c r="BU261" s="469"/>
      <c r="BV261" s="469"/>
    </row>
    <row r="262" spans="2:74" x14ac:dyDescent="0.2">
      <c r="B262" s="329"/>
      <c r="C262" s="329"/>
      <c r="D262" s="329"/>
      <c r="E262" s="470"/>
      <c r="F262" s="469"/>
      <c r="G262" s="469"/>
      <c r="H262" s="469"/>
      <c r="I262" s="469"/>
      <c r="J262" s="469"/>
      <c r="K262" s="469"/>
      <c r="L262" s="469"/>
      <c r="M262" s="469"/>
      <c r="N262" s="469"/>
      <c r="O262" s="469"/>
      <c r="P262" s="469"/>
      <c r="Q262" s="469"/>
      <c r="R262" s="469"/>
      <c r="S262" s="469"/>
      <c r="T262" s="469"/>
      <c r="U262" s="469"/>
      <c r="V262" s="469"/>
      <c r="W262" s="469"/>
      <c r="X262" s="469"/>
      <c r="Y262" s="469"/>
      <c r="Z262" s="469"/>
      <c r="AA262" s="469"/>
      <c r="AB262" s="469"/>
      <c r="AC262" s="469"/>
      <c r="AD262" s="469"/>
      <c r="AE262" s="469"/>
      <c r="AF262" s="469"/>
      <c r="AG262" s="469"/>
      <c r="AH262" s="469"/>
      <c r="AI262" s="469"/>
      <c r="AJ262" s="469"/>
      <c r="AK262" s="469"/>
      <c r="AL262" s="469"/>
      <c r="AM262" s="469"/>
      <c r="AN262" s="469"/>
      <c r="AO262" s="469"/>
      <c r="AP262" s="469"/>
      <c r="AQ262" s="469"/>
      <c r="AR262" s="469"/>
      <c r="AS262" s="469"/>
      <c r="AT262" s="469"/>
      <c r="AU262" s="469"/>
      <c r="AV262" s="469"/>
      <c r="AW262" s="469"/>
      <c r="AX262" s="469"/>
      <c r="AY262" s="469"/>
      <c r="AZ262" s="469"/>
      <c r="BA262" s="469"/>
      <c r="BB262" s="469"/>
      <c r="BC262" s="469"/>
      <c r="BD262" s="469"/>
      <c r="BE262" s="469"/>
      <c r="BF262" s="469"/>
      <c r="BG262" s="469"/>
      <c r="BH262" s="469"/>
      <c r="BI262" s="469"/>
      <c r="BJ262" s="469"/>
      <c r="BK262" s="469"/>
      <c r="BL262" s="469"/>
      <c r="BM262" s="469"/>
      <c r="BN262" s="469"/>
      <c r="BO262" s="469"/>
      <c r="BP262" s="469"/>
      <c r="BQ262" s="469"/>
      <c r="BR262" s="469"/>
      <c r="BS262" s="469"/>
      <c r="BT262" s="469"/>
      <c r="BU262" s="469"/>
      <c r="BV262" s="469"/>
    </row>
    <row r="263" spans="2:74" x14ac:dyDescent="0.2">
      <c r="B263" s="329"/>
      <c r="C263" s="310"/>
      <c r="D263" s="310"/>
      <c r="E263" s="470"/>
      <c r="F263" s="469"/>
      <c r="G263" s="469"/>
      <c r="H263" s="469"/>
      <c r="I263" s="469"/>
      <c r="J263" s="469"/>
      <c r="K263" s="469"/>
      <c r="L263" s="469"/>
      <c r="M263" s="469"/>
      <c r="N263" s="469"/>
      <c r="O263" s="469"/>
      <c r="P263" s="469"/>
      <c r="Q263" s="469"/>
      <c r="R263" s="469"/>
      <c r="S263" s="469"/>
      <c r="T263" s="469"/>
      <c r="U263" s="469"/>
      <c r="V263" s="469"/>
      <c r="W263" s="469"/>
      <c r="X263" s="469"/>
      <c r="Y263" s="469"/>
      <c r="Z263" s="469"/>
      <c r="AA263" s="469"/>
      <c r="AB263" s="469"/>
      <c r="AC263" s="469"/>
      <c r="AD263" s="469"/>
      <c r="AE263" s="469"/>
      <c r="AF263" s="469"/>
      <c r="AG263" s="469"/>
      <c r="AH263" s="469"/>
      <c r="AI263" s="469"/>
      <c r="AJ263" s="469"/>
      <c r="AK263" s="469"/>
      <c r="AL263" s="469"/>
      <c r="AM263" s="469"/>
      <c r="AN263" s="469"/>
      <c r="AO263" s="469"/>
      <c r="AP263" s="469"/>
      <c r="AQ263" s="469"/>
      <c r="AR263" s="469"/>
      <c r="AS263" s="469"/>
      <c r="AT263" s="469"/>
      <c r="AU263" s="469"/>
      <c r="AV263" s="469"/>
      <c r="AW263" s="469"/>
      <c r="AX263" s="469"/>
      <c r="AY263" s="469"/>
      <c r="AZ263" s="469"/>
      <c r="BA263" s="469"/>
      <c r="BB263" s="469"/>
      <c r="BC263" s="469"/>
      <c r="BD263" s="469"/>
      <c r="BE263" s="469"/>
      <c r="BF263" s="469"/>
      <c r="BG263" s="469"/>
      <c r="BH263" s="469"/>
      <c r="BI263" s="469"/>
      <c r="BJ263" s="469"/>
      <c r="BK263" s="469"/>
      <c r="BL263" s="469"/>
      <c r="BM263" s="469"/>
      <c r="BN263" s="469"/>
      <c r="BO263" s="469"/>
      <c r="BP263" s="469"/>
      <c r="BQ263" s="469"/>
      <c r="BR263" s="469"/>
      <c r="BS263" s="469"/>
      <c r="BT263" s="469"/>
      <c r="BU263" s="469"/>
      <c r="BV263" s="469"/>
    </row>
    <row r="264" spans="2:74" x14ac:dyDescent="0.2">
      <c r="C264" s="310"/>
      <c r="D264" s="310"/>
      <c r="E264" s="470"/>
      <c r="F264" s="469"/>
      <c r="G264" s="469"/>
      <c r="H264" s="469"/>
      <c r="I264" s="469"/>
      <c r="J264" s="469"/>
      <c r="K264" s="469"/>
      <c r="L264" s="469"/>
      <c r="M264" s="469"/>
      <c r="N264" s="469"/>
      <c r="O264" s="469"/>
      <c r="P264" s="469"/>
      <c r="Q264" s="469"/>
      <c r="R264" s="469"/>
      <c r="S264" s="469"/>
      <c r="T264" s="469"/>
      <c r="U264" s="469"/>
      <c r="V264" s="469"/>
      <c r="W264" s="469"/>
      <c r="X264" s="469"/>
      <c r="Y264" s="469"/>
      <c r="Z264" s="469"/>
      <c r="AA264" s="469"/>
      <c r="AB264" s="469"/>
      <c r="AC264" s="469"/>
      <c r="AD264" s="469"/>
      <c r="AE264" s="469"/>
      <c r="AF264" s="469"/>
      <c r="AG264" s="469"/>
      <c r="AH264" s="469"/>
      <c r="AI264" s="469"/>
      <c r="AJ264" s="469"/>
      <c r="AK264" s="469"/>
      <c r="AL264" s="469"/>
      <c r="AM264" s="469"/>
      <c r="AN264" s="469"/>
      <c r="AO264" s="469"/>
      <c r="AP264" s="469"/>
      <c r="AQ264" s="469"/>
      <c r="AR264" s="469"/>
      <c r="AS264" s="469"/>
      <c r="AT264" s="469"/>
      <c r="AU264" s="469"/>
      <c r="AV264" s="469"/>
      <c r="AW264" s="469"/>
      <c r="AX264" s="469"/>
      <c r="AY264" s="469"/>
      <c r="AZ264" s="469"/>
      <c r="BA264" s="469"/>
      <c r="BB264" s="469"/>
      <c r="BC264" s="469"/>
      <c r="BD264" s="469"/>
      <c r="BE264" s="469"/>
      <c r="BF264" s="469"/>
      <c r="BG264" s="469"/>
      <c r="BH264" s="469"/>
      <c r="BI264" s="469"/>
      <c r="BJ264" s="469"/>
      <c r="BK264" s="469"/>
      <c r="BL264" s="469"/>
      <c r="BM264" s="469"/>
      <c r="BN264" s="469"/>
      <c r="BO264" s="469"/>
      <c r="BP264" s="469"/>
      <c r="BQ264" s="469"/>
      <c r="BR264" s="469"/>
      <c r="BS264" s="469"/>
      <c r="BT264" s="469"/>
      <c r="BU264" s="469"/>
      <c r="BV264" s="469"/>
    </row>
    <row r="265" spans="2:74" x14ac:dyDescent="0.2">
      <c r="B265" s="329"/>
      <c r="C265" s="310"/>
      <c r="D265" s="310"/>
      <c r="E265" s="470"/>
      <c r="F265" s="469"/>
      <c r="G265" s="469"/>
      <c r="H265" s="469"/>
      <c r="I265" s="469"/>
      <c r="J265" s="469"/>
      <c r="K265" s="469"/>
      <c r="L265" s="469"/>
      <c r="M265" s="469"/>
      <c r="N265" s="469"/>
      <c r="O265" s="469"/>
      <c r="P265" s="469"/>
      <c r="Q265" s="469"/>
      <c r="R265" s="469"/>
      <c r="S265" s="469"/>
      <c r="T265" s="469"/>
      <c r="U265" s="469"/>
      <c r="V265" s="469"/>
      <c r="W265" s="469"/>
      <c r="X265" s="469"/>
      <c r="Y265" s="469"/>
      <c r="Z265" s="469"/>
      <c r="AA265" s="469"/>
      <c r="AB265" s="469"/>
      <c r="AC265" s="469"/>
      <c r="AD265" s="469"/>
      <c r="AE265" s="469"/>
      <c r="AF265" s="469"/>
      <c r="AG265" s="469"/>
      <c r="AH265" s="469"/>
      <c r="AI265" s="469"/>
      <c r="AJ265" s="469"/>
      <c r="AK265" s="469"/>
      <c r="AL265" s="469"/>
      <c r="AM265" s="469"/>
      <c r="AN265" s="469"/>
      <c r="AO265" s="469"/>
      <c r="AP265" s="469"/>
      <c r="AQ265" s="469"/>
      <c r="AR265" s="469"/>
      <c r="AS265" s="469"/>
      <c r="AT265" s="469"/>
      <c r="AU265" s="469"/>
      <c r="AV265" s="469"/>
      <c r="AW265" s="469"/>
      <c r="AX265" s="469"/>
      <c r="AY265" s="469"/>
      <c r="AZ265" s="469"/>
      <c r="BA265" s="469"/>
      <c r="BB265" s="469"/>
      <c r="BC265" s="469"/>
      <c r="BD265" s="469"/>
      <c r="BE265" s="469"/>
      <c r="BF265" s="469"/>
      <c r="BG265" s="469"/>
      <c r="BH265" s="469"/>
      <c r="BI265" s="469"/>
      <c r="BJ265" s="469"/>
      <c r="BK265" s="469"/>
      <c r="BL265" s="469"/>
      <c r="BM265" s="469"/>
      <c r="BN265" s="469"/>
      <c r="BO265" s="469"/>
      <c r="BP265" s="469"/>
      <c r="BQ265" s="469"/>
      <c r="BR265" s="469"/>
      <c r="BS265" s="469"/>
      <c r="BT265" s="469"/>
      <c r="BU265" s="469"/>
      <c r="BV265" s="469"/>
    </row>
    <row r="266" spans="2:74" x14ac:dyDescent="0.2">
      <c r="B266" s="329"/>
      <c r="C266" s="310"/>
      <c r="D266" s="310"/>
      <c r="E266" s="470"/>
      <c r="F266" s="469"/>
      <c r="G266" s="469"/>
      <c r="H266" s="469"/>
      <c r="I266" s="469"/>
      <c r="J266" s="469"/>
      <c r="K266" s="469"/>
      <c r="L266" s="469"/>
      <c r="M266" s="469"/>
      <c r="N266" s="469"/>
      <c r="O266" s="469"/>
      <c r="P266" s="469"/>
      <c r="Q266" s="469"/>
      <c r="R266" s="469"/>
      <c r="S266" s="469"/>
      <c r="T266" s="469"/>
      <c r="U266" s="469"/>
      <c r="V266" s="469"/>
      <c r="W266" s="469"/>
      <c r="X266" s="469"/>
      <c r="Y266" s="469"/>
      <c r="Z266" s="469"/>
      <c r="AA266" s="469"/>
      <c r="AB266" s="469"/>
      <c r="AC266" s="469"/>
      <c r="AD266" s="469"/>
      <c r="AE266" s="469"/>
      <c r="AF266" s="469"/>
      <c r="AG266" s="469"/>
      <c r="AH266" s="469"/>
      <c r="AI266" s="469"/>
      <c r="AJ266" s="469"/>
      <c r="AK266" s="469"/>
      <c r="AL266" s="469"/>
      <c r="AM266" s="469"/>
      <c r="AN266" s="469"/>
      <c r="AO266" s="469"/>
      <c r="AP266" s="469"/>
      <c r="AQ266" s="469"/>
      <c r="AR266" s="469"/>
      <c r="AS266" s="469"/>
      <c r="AT266" s="469"/>
      <c r="AU266" s="469"/>
      <c r="AV266" s="469"/>
      <c r="AW266" s="469"/>
      <c r="AX266" s="469"/>
      <c r="AY266" s="469"/>
      <c r="AZ266" s="469"/>
      <c r="BA266" s="469"/>
      <c r="BB266" s="469"/>
      <c r="BC266" s="469"/>
      <c r="BD266" s="469"/>
      <c r="BE266" s="469"/>
      <c r="BF266" s="469"/>
      <c r="BG266" s="469"/>
      <c r="BH266" s="469"/>
      <c r="BI266" s="469"/>
      <c r="BJ266" s="469"/>
      <c r="BK266" s="469"/>
      <c r="BL266" s="469"/>
      <c r="BM266" s="469"/>
      <c r="BN266" s="469"/>
      <c r="BO266" s="469"/>
      <c r="BP266" s="469"/>
      <c r="BQ266" s="469"/>
      <c r="BR266" s="469"/>
      <c r="BS266" s="469"/>
      <c r="BT266" s="469"/>
      <c r="BU266" s="469"/>
      <c r="BV266" s="469"/>
    </row>
    <row r="267" spans="2:74" x14ac:dyDescent="0.2">
      <c r="B267" s="329"/>
      <c r="C267" s="310"/>
      <c r="D267" s="310"/>
      <c r="E267" s="470"/>
      <c r="F267" s="469"/>
      <c r="G267" s="469"/>
      <c r="H267" s="469"/>
      <c r="I267" s="469"/>
      <c r="J267" s="469"/>
      <c r="K267" s="469"/>
      <c r="L267" s="469"/>
      <c r="M267" s="469"/>
      <c r="N267" s="469"/>
      <c r="O267" s="469"/>
      <c r="P267" s="469"/>
      <c r="Q267" s="469"/>
      <c r="R267" s="469"/>
      <c r="S267" s="469"/>
      <c r="T267" s="469"/>
      <c r="U267" s="469"/>
      <c r="V267" s="469"/>
      <c r="W267" s="469"/>
      <c r="X267" s="469"/>
      <c r="Y267" s="469"/>
      <c r="Z267" s="469"/>
      <c r="AA267" s="469"/>
      <c r="AB267" s="469"/>
      <c r="AC267" s="469"/>
      <c r="AD267" s="469"/>
      <c r="AE267" s="469"/>
      <c r="AF267" s="469"/>
      <c r="AG267" s="469"/>
      <c r="AH267" s="469"/>
      <c r="AI267" s="469"/>
      <c r="AJ267" s="469"/>
      <c r="AK267" s="469"/>
      <c r="AL267" s="469"/>
      <c r="AM267" s="469"/>
      <c r="AN267" s="469"/>
      <c r="AO267" s="469"/>
      <c r="AP267" s="469"/>
      <c r="AQ267" s="469"/>
      <c r="AR267" s="469"/>
      <c r="AS267" s="469"/>
      <c r="AT267" s="469"/>
      <c r="AU267" s="469"/>
      <c r="AV267" s="469"/>
      <c r="AW267" s="469"/>
      <c r="AX267" s="469"/>
      <c r="AY267" s="469"/>
      <c r="AZ267" s="469"/>
      <c r="BA267" s="469"/>
      <c r="BB267" s="469"/>
      <c r="BC267" s="469"/>
      <c r="BD267" s="469"/>
      <c r="BE267" s="469"/>
      <c r="BF267" s="469"/>
      <c r="BG267" s="469"/>
      <c r="BH267" s="469"/>
      <c r="BI267" s="469"/>
      <c r="BJ267" s="469"/>
      <c r="BK267" s="469"/>
      <c r="BL267" s="469"/>
      <c r="BM267" s="469"/>
      <c r="BN267" s="469"/>
      <c r="BO267" s="469"/>
      <c r="BP267" s="469"/>
      <c r="BQ267" s="469"/>
      <c r="BR267" s="469"/>
      <c r="BS267" s="469"/>
      <c r="BT267" s="469"/>
      <c r="BU267" s="469"/>
      <c r="BV267" s="469"/>
    </row>
    <row r="268" spans="2:74" x14ac:dyDescent="0.2">
      <c r="B268" s="329"/>
      <c r="C268" s="310"/>
      <c r="D268" s="310"/>
      <c r="E268" s="470"/>
      <c r="F268" s="469"/>
      <c r="G268" s="469"/>
      <c r="H268" s="469"/>
      <c r="I268" s="469"/>
      <c r="J268" s="469"/>
      <c r="K268" s="469"/>
      <c r="L268" s="469"/>
      <c r="M268" s="469"/>
      <c r="N268" s="469"/>
      <c r="O268" s="469"/>
      <c r="P268" s="469"/>
      <c r="Q268" s="469"/>
      <c r="R268" s="469"/>
      <c r="S268" s="469"/>
      <c r="T268" s="469"/>
      <c r="U268" s="469"/>
      <c r="V268" s="469"/>
      <c r="W268" s="469"/>
      <c r="X268" s="469"/>
      <c r="Y268" s="469"/>
      <c r="Z268" s="469"/>
      <c r="AA268" s="469"/>
      <c r="AB268" s="469"/>
      <c r="AC268" s="469"/>
      <c r="AD268" s="469"/>
      <c r="AE268" s="469"/>
      <c r="AF268" s="469"/>
      <c r="AG268" s="469"/>
      <c r="AH268" s="469"/>
      <c r="AI268" s="469"/>
      <c r="AJ268" s="469"/>
      <c r="AK268" s="469"/>
      <c r="AL268" s="469"/>
      <c r="AM268" s="469"/>
      <c r="AN268" s="469"/>
      <c r="AO268" s="469"/>
      <c r="AP268" s="469"/>
      <c r="AQ268" s="469"/>
      <c r="AR268" s="469"/>
      <c r="AS268" s="469"/>
      <c r="AT268" s="469"/>
      <c r="AU268" s="469"/>
      <c r="AV268" s="469"/>
      <c r="AW268" s="469"/>
      <c r="AX268" s="469"/>
      <c r="AY268" s="469"/>
      <c r="AZ268" s="469"/>
      <c r="BA268" s="469"/>
      <c r="BB268" s="469"/>
      <c r="BC268" s="469"/>
      <c r="BD268" s="469"/>
      <c r="BE268" s="469"/>
      <c r="BF268" s="469"/>
      <c r="BG268" s="469"/>
      <c r="BH268" s="469"/>
      <c r="BI268" s="469"/>
      <c r="BJ268" s="469"/>
      <c r="BK268" s="469"/>
      <c r="BL268" s="469"/>
      <c r="BM268" s="469"/>
      <c r="BN268" s="469"/>
      <c r="BO268" s="469"/>
      <c r="BP268" s="469"/>
      <c r="BQ268" s="469"/>
      <c r="BR268" s="469"/>
      <c r="BS268" s="469"/>
      <c r="BT268" s="469"/>
      <c r="BU268" s="469"/>
      <c r="BV268" s="469"/>
    </row>
    <row r="269" spans="2:74" x14ac:dyDescent="0.2">
      <c r="B269" s="329"/>
      <c r="C269" s="310"/>
      <c r="D269" s="310"/>
      <c r="E269" s="470"/>
      <c r="F269" s="469"/>
      <c r="G269" s="469"/>
      <c r="H269" s="469"/>
      <c r="I269" s="469"/>
      <c r="J269" s="469"/>
      <c r="K269" s="469"/>
      <c r="L269" s="469"/>
      <c r="M269" s="469"/>
      <c r="N269" s="469"/>
      <c r="O269" s="469"/>
      <c r="P269" s="469"/>
      <c r="Q269" s="469"/>
      <c r="R269" s="469"/>
      <c r="S269" s="469"/>
      <c r="T269" s="469"/>
      <c r="U269" s="469"/>
      <c r="V269" s="469"/>
      <c r="W269" s="469"/>
      <c r="X269" s="469"/>
      <c r="Y269" s="469"/>
      <c r="Z269" s="469"/>
      <c r="AA269" s="469"/>
      <c r="AB269" s="469"/>
      <c r="AC269" s="469"/>
      <c r="AD269" s="469"/>
      <c r="AE269" s="469"/>
      <c r="AF269" s="469"/>
      <c r="AG269" s="469"/>
      <c r="AH269" s="469"/>
      <c r="AI269" s="469"/>
      <c r="AJ269" s="469"/>
      <c r="AK269" s="469"/>
      <c r="AL269" s="469"/>
      <c r="AM269" s="469"/>
      <c r="AN269" s="469"/>
      <c r="AO269" s="469"/>
      <c r="AP269" s="469"/>
      <c r="AQ269" s="469"/>
      <c r="AR269" s="469"/>
      <c r="AS269" s="469"/>
      <c r="AT269" s="469"/>
      <c r="AU269" s="469"/>
      <c r="AV269" s="469"/>
      <c r="AW269" s="469"/>
      <c r="AX269" s="469"/>
      <c r="AY269" s="469"/>
      <c r="AZ269" s="469"/>
      <c r="BA269" s="469"/>
      <c r="BB269" s="469"/>
      <c r="BC269" s="469"/>
      <c r="BD269" s="469"/>
      <c r="BE269" s="469"/>
      <c r="BF269" s="469"/>
      <c r="BG269" s="469"/>
      <c r="BH269" s="469"/>
      <c r="BI269" s="469"/>
      <c r="BJ269" s="469"/>
      <c r="BK269" s="469"/>
      <c r="BL269" s="469"/>
      <c r="BM269" s="469"/>
      <c r="BN269" s="469"/>
      <c r="BO269" s="469"/>
      <c r="BP269" s="469"/>
      <c r="BQ269" s="469"/>
      <c r="BR269" s="469"/>
      <c r="BS269" s="469"/>
      <c r="BT269" s="469"/>
      <c r="BU269" s="469"/>
      <c r="BV269" s="469"/>
    </row>
    <row r="270" spans="2:74" x14ac:dyDescent="0.2">
      <c r="B270" s="329"/>
      <c r="C270" s="310"/>
      <c r="D270" s="310"/>
      <c r="E270" s="470"/>
      <c r="F270" s="469"/>
      <c r="G270" s="469"/>
      <c r="H270" s="469"/>
      <c r="I270" s="469"/>
      <c r="J270" s="469"/>
      <c r="K270" s="469"/>
      <c r="L270" s="469"/>
      <c r="M270" s="469"/>
      <c r="N270" s="469"/>
      <c r="O270" s="469"/>
      <c r="P270" s="469"/>
      <c r="Q270" s="469"/>
      <c r="R270" s="469"/>
      <c r="S270" s="469"/>
      <c r="T270" s="469"/>
      <c r="U270" s="469"/>
      <c r="V270" s="469"/>
      <c r="W270" s="469"/>
      <c r="X270" s="469"/>
      <c r="Y270" s="469"/>
      <c r="Z270" s="469"/>
      <c r="AA270" s="469"/>
      <c r="AB270" s="469"/>
      <c r="AC270" s="469"/>
      <c r="AD270" s="469"/>
      <c r="AE270" s="469"/>
      <c r="AF270" s="469"/>
      <c r="AG270" s="469"/>
      <c r="AH270" s="469"/>
      <c r="AI270" s="469"/>
      <c r="AJ270" s="469"/>
      <c r="AK270" s="469"/>
      <c r="AL270" s="469"/>
      <c r="AM270" s="469"/>
      <c r="AN270" s="469"/>
      <c r="AO270" s="469"/>
      <c r="AP270" s="469"/>
      <c r="AQ270" s="469"/>
      <c r="AR270" s="469"/>
      <c r="AS270" s="469"/>
      <c r="AT270" s="469"/>
      <c r="AU270" s="469"/>
      <c r="AV270" s="469"/>
      <c r="AW270" s="469"/>
      <c r="AX270" s="469"/>
      <c r="AY270" s="469"/>
      <c r="AZ270" s="469"/>
      <c r="BA270" s="469"/>
      <c r="BB270" s="469"/>
      <c r="BC270" s="469"/>
      <c r="BD270" s="469"/>
      <c r="BE270" s="469"/>
      <c r="BF270" s="469"/>
      <c r="BG270" s="469"/>
      <c r="BH270" s="469"/>
      <c r="BI270" s="469"/>
      <c r="BJ270" s="469"/>
      <c r="BK270" s="469"/>
      <c r="BL270" s="469"/>
      <c r="BM270" s="469"/>
      <c r="BN270" s="469"/>
      <c r="BO270" s="469"/>
      <c r="BP270" s="469"/>
      <c r="BQ270" s="469"/>
      <c r="BR270" s="469"/>
      <c r="BS270" s="469"/>
      <c r="BT270" s="469"/>
      <c r="BU270" s="469"/>
      <c r="BV270" s="469"/>
    </row>
    <row r="271" spans="2:74" x14ac:dyDescent="0.2">
      <c r="B271" s="329"/>
      <c r="C271" s="310"/>
      <c r="D271" s="310"/>
      <c r="E271" s="470"/>
      <c r="F271" s="469"/>
      <c r="G271" s="469"/>
      <c r="H271" s="469"/>
      <c r="I271" s="469"/>
      <c r="J271" s="469"/>
      <c r="K271" s="469"/>
      <c r="L271" s="469"/>
      <c r="M271" s="469"/>
      <c r="N271" s="469"/>
      <c r="O271" s="469"/>
      <c r="P271" s="469"/>
      <c r="Q271" s="469"/>
      <c r="R271" s="469"/>
      <c r="S271" s="469"/>
      <c r="T271" s="469"/>
      <c r="U271" s="469"/>
      <c r="V271" s="469"/>
      <c r="W271" s="469"/>
      <c r="X271" s="469"/>
      <c r="Y271" s="469"/>
      <c r="Z271" s="469"/>
      <c r="AA271" s="469"/>
      <c r="AB271" s="469"/>
      <c r="AC271" s="469"/>
      <c r="AD271" s="469"/>
      <c r="AE271" s="469"/>
      <c r="AF271" s="469"/>
      <c r="AG271" s="469"/>
      <c r="AH271" s="469"/>
      <c r="AI271" s="469"/>
      <c r="AJ271" s="469"/>
      <c r="AK271" s="469"/>
      <c r="AL271" s="469"/>
      <c r="AM271" s="469"/>
      <c r="AN271" s="469"/>
      <c r="AO271" s="469"/>
      <c r="AP271" s="469"/>
      <c r="AQ271" s="469"/>
      <c r="AR271" s="469"/>
      <c r="AS271" s="469"/>
      <c r="AT271" s="469"/>
      <c r="AU271" s="469"/>
      <c r="AV271" s="469"/>
      <c r="AW271" s="469"/>
      <c r="AX271" s="469"/>
      <c r="AY271" s="469"/>
      <c r="AZ271" s="469"/>
      <c r="BA271" s="469"/>
      <c r="BB271" s="469"/>
      <c r="BC271" s="469"/>
      <c r="BD271" s="469"/>
      <c r="BE271" s="469"/>
      <c r="BF271" s="469"/>
      <c r="BG271" s="469"/>
      <c r="BH271" s="469"/>
      <c r="BI271" s="469"/>
      <c r="BJ271" s="469"/>
      <c r="BK271" s="469"/>
      <c r="BL271" s="469"/>
      <c r="BM271" s="469"/>
      <c r="BN271" s="469"/>
      <c r="BO271" s="469"/>
      <c r="BP271" s="469"/>
      <c r="BQ271" s="469"/>
      <c r="BR271" s="469"/>
      <c r="BS271" s="469"/>
      <c r="BT271" s="469"/>
      <c r="BU271" s="469"/>
      <c r="BV271" s="469"/>
    </row>
    <row r="272" spans="2:74" x14ac:dyDescent="0.2">
      <c r="B272" s="329"/>
      <c r="C272" s="310"/>
      <c r="D272" s="310"/>
      <c r="E272" s="470"/>
      <c r="F272" s="469"/>
      <c r="G272" s="469"/>
      <c r="H272" s="469"/>
      <c r="I272" s="469"/>
      <c r="J272" s="469"/>
      <c r="K272" s="469"/>
      <c r="L272" s="469"/>
      <c r="M272" s="469"/>
      <c r="N272" s="469"/>
      <c r="O272" s="469"/>
      <c r="P272" s="469"/>
      <c r="Q272" s="469"/>
      <c r="R272" s="469"/>
      <c r="S272" s="469"/>
      <c r="T272" s="469"/>
      <c r="U272" s="469"/>
      <c r="V272" s="469"/>
      <c r="W272" s="469"/>
      <c r="X272" s="469"/>
      <c r="Y272" s="469"/>
      <c r="Z272" s="469"/>
      <c r="AA272" s="469"/>
      <c r="AB272" s="469"/>
      <c r="AC272" s="469"/>
      <c r="AD272" s="469"/>
      <c r="AE272" s="469"/>
      <c r="AF272" s="469"/>
      <c r="AG272" s="469"/>
      <c r="AH272" s="469"/>
      <c r="AI272" s="469"/>
      <c r="AJ272" s="469"/>
      <c r="AK272" s="469"/>
      <c r="AL272" s="469"/>
      <c r="AM272" s="469"/>
      <c r="AN272" s="469"/>
      <c r="AO272" s="469"/>
      <c r="AP272" s="469"/>
      <c r="AQ272" s="469"/>
      <c r="AR272" s="469"/>
      <c r="AS272" s="469"/>
      <c r="AT272" s="469"/>
      <c r="AU272" s="469"/>
      <c r="AV272" s="469"/>
      <c r="AW272" s="469"/>
      <c r="AX272" s="469"/>
      <c r="AY272" s="469"/>
      <c r="AZ272" s="469"/>
      <c r="BA272" s="469"/>
      <c r="BB272" s="469"/>
      <c r="BC272" s="469"/>
      <c r="BD272" s="469"/>
      <c r="BE272" s="469"/>
      <c r="BF272" s="469"/>
      <c r="BG272" s="469"/>
      <c r="BH272" s="469"/>
      <c r="BI272" s="469"/>
      <c r="BJ272" s="469"/>
      <c r="BK272" s="469"/>
      <c r="BL272" s="469"/>
      <c r="BM272" s="469"/>
      <c r="BN272" s="469"/>
      <c r="BO272" s="469"/>
      <c r="BP272" s="469"/>
      <c r="BQ272" s="469"/>
      <c r="BR272" s="469"/>
      <c r="BS272" s="469"/>
      <c r="BT272" s="469"/>
      <c r="BU272" s="469"/>
      <c r="BV272" s="469"/>
    </row>
    <row r="273" spans="2:74" x14ac:dyDescent="0.2">
      <c r="B273" s="329"/>
      <c r="C273" s="310"/>
      <c r="D273" s="310"/>
      <c r="E273" s="470"/>
      <c r="F273" s="469"/>
      <c r="G273" s="469"/>
      <c r="H273" s="469"/>
      <c r="I273" s="469"/>
      <c r="J273" s="469"/>
      <c r="K273" s="469"/>
      <c r="L273" s="469"/>
      <c r="M273" s="469"/>
      <c r="N273" s="469"/>
      <c r="O273" s="469"/>
      <c r="P273" s="469"/>
      <c r="Q273" s="469"/>
      <c r="R273" s="469"/>
      <c r="S273" s="469"/>
      <c r="T273" s="469"/>
      <c r="U273" s="469"/>
      <c r="V273" s="469"/>
      <c r="W273" s="469"/>
      <c r="X273" s="469"/>
      <c r="Y273" s="469"/>
      <c r="Z273" s="469"/>
      <c r="AA273" s="469"/>
      <c r="AB273" s="469"/>
      <c r="AC273" s="469"/>
      <c r="AD273" s="469"/>
      <c r="AE273" s="469"/>
      <c r="AF273" s="469"/>
      <c r="AG273" s="469"/>
      <c r="AH273" s="469"/>
      <c r="AI273" s="469"/>
      <c r="AJ273" s="469"/>
      <c r="AK273" s="469"/>
      <c r="AL273" s="469"/>
      <c r="AM273" s="469"/>
      <c r="AN273" s="469"/>
      <c r="AO273" s="469"/>
      <c r="AP273" s="469"/>
      <c r="AQ273" s="469"/>
      <c r="AR273" s="469"/>
      <c r="AS273" s="469"/>
      <c r="AT273" s="469"/>
      <c r="AU273" s="469"/>
      <c r="AV273" s="469"/>
      <c r="AW273" s="469"/>
      <c r="AX273" s="469"/>
      <c r="AY273" s="469"/>
      <c r="AZ273" s="469"/>
      <c r="BA273" s="469"/>
      <c r="BB273" s="469"/>
      <c r="BC273" s="469"/>
      <c r="BD273" s="469"/>
      <c r="BE273" s="469"/>
      <c r="BF273" s="469"/>
      <c r="BG273" s="469"/>
      <c r="BH273" s="469"/>
      <c r="BI273" s="469"/>
      <c r="BJ273" s="469"/>
      <c r="BK273" s="469"/>
      <c r="BL273" s="469"/>
      <c r="BM273" s="469"/>
      <c r="BN273" s="469"/>
      <c r="BO273" s="469"/>
      <c r="BP273" s="469"/>
      <c r="BQ273" s="469"/>
      <c r="BR273" s="469"/>
      <c r="BS273" s="469"/>
      <c r="BT273" s="469"/>
      <c r="BU273" s="469"/>
      <c r="BV273" s="469"/>
    </row>
    <row r="274" spans="2:74" x14ac:dyDescent="0.2">
      <c r="B274" s="329"/>
      <c r="C274" s="329"/>
      <c r="D274" s="329"/>
      <c r="E274" s="470"/>
      <c r="F274" s="469"/>
      <c r="G274" s="469"/>
      <c r="H274" s="469"/>
      <c r="I274" s="469"/>
      <c r="J274" s="469"/>
      <c r="K274" s="469"/>
      <c r="L274" s="469"/>
      <c r="M274" s="469"/>
      <c r="N274" s="469"/>
      <c r="O274" s="469"/>
      <c r="P274" s="469"/>
      <c r="Q274" s="469"/>
      <c r="R274" s="469"/>
      <c r="S274" s="469"/>
      <c r="T274" s="469"/>
      <c r="U274" s="469"/>
      <c r="V274" s="469"/>
      <c r="W274" s="469"/>
      <c r="X274" s="469"/>
      <c r="Y274" s="469"/>
      <c r="Z274" s="469"/>
      <c r="AA274" s="469"/>
      <c r="AB274" s="469"/>
      <c r="AC274" s="469"/>
      <c r="AD274" s="469"/>
      <c r="AE274" s="469"/>
      <c r="AF274" s="469"/>
      <c r="AG274" s="469"/>
      <c r="AH274" s="469"/>
      <c r="AI274" s="469"/>
      <c r="AJ274" s="469"/>
      <c r="AK274" s="469"/>
      <c r="AL274" s="469"/>
      <c r="AM274" s="469"/>
      <c r="AN274" s="469"/>
      <c r="AO274" s="469"/>
      <c r="AP274" s="469"/>
      <c r="AQ274" s="469"/>
      <c r="AR274" s="469"/>
      <c r="AS274" s="469"/>
      <c r="AT274" s="469"/>
      <c r="AU274" s="469"/>
      <c r="AV274" s="469"/>
      <c r="AW274" s="469"/>
      <c r="AX274" s="469"/>
      <c r="AY274" s="469"/>
      <c r="AZ274" s="469"/>
      <c r="BA274" s="469"/>
      <c r="BB274" s="469"/>
      <c r="BC274" s="469"/>
      <c r="BD274" s="469"/>
      <c r="BE274" s="469"/>
      <c r="BF274" s="469"/>
      <c r="BG274" s="469"/>
      <c r="BH274" s="469"/>
      <c r="BI274" s="469"/>
      <c r="BJ274" s="469"/>
      <c r="BK274" s="469"/>
      <c r="BL274" s="469"/>
      <c r="BM274" s="469"/>
      <c r="BN274" s="469"/>
      <c r="BO274" s="469"/>
      <c r="BP274" s="469"/>
      <c r="BQ274" s="469"/>
      <c r="BR274" s="469"/>
      <c r="BS274" s="469"/>
      <c r="BT274" s="469"/>
      <c r="BU274" s="469"/>
      <c r="BV274" s="469"/>
    </row>
    <row r="275" spans="2:74" x14ac:dyDescent="0.2">
      <c r="B275" s="329"/>
      <c r="C275" s="310"/>
      <c r="D275" s="310"/>
      <c r="E275" s="470"/>
      <c r="F275" s="469"/>
      <c r="G275" s="469"/>
      <c r="H275" s="469"/>
      <c r="I275" s="469"/>
      <c r="J275" s="469"/>
      <c r="K275" s="469"/>
      <c r="L275" s="469"/>
      <c r="M275" s="469"/>
      <c r="N275" s="469"/>
      <c r="O275" s="469"/>
      <c r="P275" s="469"/>
      <c r="Q275" s="469"/>
      <c r="R275" s="469"/>
      <c r="S275" s="469"/>
      <c r="T275" s="469"/>
      <c r="U275" s="469"/>
      <c r="V275" s="469"/>
      <c r="W275" s="469"/>
      <c r="X275" s="469"/>
      <c r="Y275" s="469"/>
      <c r="Z275" s="469"/>
      <c r="AA275" s="469"/>
      <c r="AB275" s="469"/>
      <c r="AC275" s="469"/>
      <c r="AD275" s="469"/>
      <c r="AE275" s="469"/>
      <c r="AF275" s="469"/>
      <c r="AG275" s="469"/>
      <c r="AH275" s="469"/>
      <c r="AI275" s="469"/>
      <c r="AJ275" s="469"/>
      <c r="AK275" s="469"/>
      <c r="AL275" s="469"/>
      <c r="AM275" s="469"/>
      <c r="AN275" s="469"/>
      <c r="AO275" s="469"/>
      <c r="AP275" s="469"/>
      <c r="AQ275" s="469"/>
      <c r="AR275" s="469"/>
      <c r="AS275" s="469"/>
      <c r="AT275" s="469"/>
      <c r="AU275" s="469"/>
      <c r="AV275" s="469"/>
      <c r="AW275" s="469"/>
      <c r="AX275" s="469"/>
      <c r="AY275" s="469"/>
      <c r="AZ275" s="469"/>
      <c r="BA275" s="469"/>
      <c r="BB275" s="469"/>
      <c r="BC275" s="469"/>
      <c r="BD275" s="469"/>
      <c r="BE275" s="469"/>
      <c r="BF275" s="469"/>
      <c r="BG275" s="469"/>
      <c r="BH275" s="469"/>
      <c r="BI275" s="469"/>
      <c r="BJ275" s="469"/>
      <c r="BK275" s="469"/>
      <c r="BL275" s="469"/>
      <c r="BM275" s="469"/>
      <c r="BN275" s="469"/>
      <c r="BO275" s="469"/>
      <c r="BP275" s="469"/>
      <c r="BQ275" s="469"/>
      <c r="BR275" s="469"/>
      <c r="BS275" s="469"/>
      <c r="BT275" s="469"/>
      <c r="BU275" s="469"/>
      <c r="BV275" s="469"/>
    </row>
    <row r="276" spans="2:74" x14ac:dyDescent="0.2">
      <c r="B276" s="329"/>
      <c r="C276" s="310"/>
      <c r="D276" s="310"/>
      <c r="E276" s="470"/>
      <c r="F276" s="469"/>
      <c r="G276" s="469"/>
      <c r="H276" s="469"/>
      <c r="I276" s="469"/>
      <c r="J276" s="469"/>
      <c r="K276" s="469"/>
      <c r="L276" s="469"/>
      <c r="M276" s="469"/>
      <c r="N276" s="469"/>
      <c r="O276" s="469"/>
      <c r="P276" s="469"/>
      <c r="Q276" s="469"/>
      <c r="R276" s="469"/>
      <c r="S276" s="469"/>
      <c r="T276" s="469"/>
      <c r="U276" s="469"/>
      <c r="V276" s="469"/>
      <c r="W276" s="469"/>
      <c r="X276" s="469"/>
      <c r="Y276" s="469"/>
      <c r="Z276" s="469"/>
      <c r="AA276" s="469"/>
      <c r="AB276" s="469"/>
      <c r="AC276" s="469"/>
      <c r="AD276" s="469"/>
      <c r="AE276" s="469"/>
      <c r="AF276" s="469"/>
      <c r="AG276" s="469"/>
      <c r="AH276" s="469"/>
      <c r="AI276" s="469"/>
      <c r="AJ276" s="469"/>
      <c r="AK276" s="469"/>
      <c r="AL276" s="469"/>
      <c r="AM276" s="469"/>
      <c r="AN276" s="469"/>
      <c r="AO276" s="469"/>
      <c r="AP276" s="469"/>
      <c r="AQ276" s="469"/>
      <c r="AR276" s="469"/>
      <c r="AS276" s="469"/>
      <c r="AT276" s="469"/>
      <c r="AU276" s="469"/>
      <c r="AV276" s="469"/>
      <c r="AW276" s="469"/>
      <c r="AX276" s="469"/>
      <c r="AY276" s="469"/>
      <c r="AZ276" s="469"/>
      <c r="BA276" s="469"/>
      <c r="BB276" s="469"/>
      <c r="BC276" s="469"/>
      <c r="BD276" s="469"/>
      <c r="BE276" s="469"/>
      <c r="BF276" s="469"/>
      <c r="BG276" s="469"/>
      <c r="BH276" s="469"/>
      <c r="BI276" s="469"/>
      <c r="BJ276" s="469"/>
      <c r="BK276" s="469"/>
      <c r="BL276" s="469"/>
      <c r="BM276" s="469"/>
      <c r="BN276" s="469"/>
      <c r="BO276" s="469"/>
      <c r="BP276" s="469"/>
      <c r="BQ276" s="469"/>
      <c r="BR276" s="469"/>
      <c r="BS276" s="469"/>
      <c r="BT276" s="469"/>
      <c r="BU276" s="469"/>
      <c r="BV276" s="469"/>
    </row>
    <row r="277" spans="2:74" x14ac:dyDescent="0.2">
      <c r="B277" s="329"/>
      <c r="C277" s="310"/>
      <c r="D277" s="310"/>
      <c r="E277" s="470"/>
      <c r="F277" s="469"/>
      <c r="G277" s="469"/>
      <c r="H277" s="469"/>
      <c r="I277" s="469"/>
      <c r="J277" s="469"/>
      <c r="K277" s="469"/>
      <c r="L277" s="469"/>
      <c r="M277" s="469"/>
      <c r="N277" s="469"/>
      <c r="O277" s="469"/>
      <c r="P277" s="469"/>
      <c r="Q277" s="469"/>
      <c r="R277" s="469"/>
      <c r="S277" s="469"/>
      <c r="T277" s="469"/>
      <c r="U277" s="469"/>
      <c r="V277" s="469"/>
      <c r="W277" s="469"/>
      <c r="X277" s="469"/>
      <c r="Y277" s="469"/>
      <c r="Z277" s="469"/>
      <c r="AA277" s="469"/>
      <c r="AB277" s="469"/>
      <c r="AC277" s="469"/>
      <c r="AD277" s="469"/>
      <c r="AE277" s="469"/>
      <c r="AF277" s="469"/>
      <c r="AG277" s="469"/>
      <c r="AH277" s="469"/>
      <c r="AI277" s="469"/>
      <c r="AJ277" s="469"/>
      <c r="AK277" s="469"/>
      <c r="AL277" s="469"/>
      <c r="AM277" s="469"/>
      <c r="AN277" s="469"/>
      <c r="AO277" s="469"/>
      <c r="AP277" s="469"/>
      <c r="AQ277" s="469"/>
      <c r="AR277" s="469"/>
      <c r="AS277" s="469"/>
      <c r="AT277" s="469"/>
      <c r="AU277" s="469"/>
      <c r="AV277" s="469"/>
      <c r="AW277" s="469"/>
      <c r="AX277" s="469"/>
      <c r="AY277" s="469"/>
      <c r="AZ277" s="469"/>
      <c r="BA277" s="469"/>
      <c r="BB277" s="469"/>
      <c r="BC277" s="469"/>
      <c r="BD277" s="469"/>
      <c r="BE277" s="469"/>
      <c r="BF277" s="469"/>
      <c r="BG277" s="469"/>
      <c r="BH277" s="469"/>
      <c r="BI277" s="469"/>
      <c r="BJ277" s="469"/>
      <c r="BK277" s="469"/>
      <c r="BL277" s="469"/>
      <c r="BM277" s="469"/>
      <c r="BN277" s="469"/>
      <c r="BO277" s="469"/>
      <c r="BP277" s="469"/>
      <c r="BQ277" s="469"/>
      <c r="BR277" s="469"/>
      <c r="BS277" s="469"/>
      <c r="BT277" s="469"/>
      <c r="BU277" s="469"/>
      <c r="BV277" s="469"/>
    </row>
    <row r="278" spans="2:74" x14ac:dyDescent="0.2">
      <c r="B278" s="329"/>
      <c r="C278" s="310"/>
      <c r="D278" s="310"/>
      <c r="E278" s="470"/>
      <c r="F278" s="469"/>
      <c r="G278" s="469"/>
      <c r="H278" s="469"/>
      <c r="I278" s="469"/>
      <c r="J278" s="469"/>
      <c r="K278" s="469"/>
      <c r="L278" s="469"/>
      <c r="M278" s="469"/>
      <c r="N278" s="469"/>
      <c r="O278" s="469"/>
      <c r="P278" s="469"/>
      <c r="Q278" s="469"/>
      <c r="R278" s="469"/>
      <c r="S278" s="469"/>
      <c r="T278" s="469"/>
      <c r="U278" s="469"/>
      <c r="V278" s="469"/>
      <c r="W278" s="469"/>
      <c r="X278" s="469"/>
      <c r="Y278" s="469"/>
      <c r="Z278" s="469"/>
      <c r="AA278" s="469"/>
      <c r="AB278" s="469"/>
      <c r="AC278" s="469"/>
      <c r="AD278" s="469"/>
      <c r="AE278" s="469"/>
      <c r="AF278" s="469"/>
      <c r="AG278" s="469"/>
      <c r="AH278" s="469"/>
      <c r="AI278" s="469"/>
      <c r="AJ278" s="469"/>
      <c r="AK278" s="469"/>
      <c r="AL278" s="469"/>
      <c r="AM278" s="469"/>
      <c r="AN278" s="469"/>
      <c r="AO278" s="469"/>
      <c r="AP278" s="469"/>
      <c r="AQ278" s="469"/>
      <c r="AR278" s="469"/>
      <c r="AS278" s="469"/>
      <c r="AT278" s="469"/>
      <c r="AU278" s="469"/>
      <c r="AV278" s="469"/>
      <c r="AW278" s="469"/>
      <c r="AX278" s="469"/>
      <c r="AY278" s="469"/>
      <c r="AZ278" s="469"/>
      <c r="BA278" s="469"/>
      <c r="BB278" s="469"/>
      <c r="BC278" s="469"/>
      <c r="BD278" s="469"/>
      <c r="BE278" s="469"/>
      <c r="BF278" s="469"/>
      <c r="BG278" s="469"/>
      <c r="BH278" s="469"/>
      <c r="BI278" s="469"/>
      <c r="BJ278" s="469"/>
      <c r="BK278" s="469"/>
      <c r="BL278" s="469"/>
      <c r="BM278" s="469"/>
      <c r="BN278" s="469"/>
      <c r="BO278" s="469"/>
      <c r="BP278" s="469"/>
      <c r="BQ278" s="469"/>
      <c r="BR278" s="469"/>
      <c r="BS278" s="469"/>
      <c r="BT278" s="469"/>
      <c r="BU278" s="469"/>
      <c r="BV278" s="469"/>
    </row>
    <row r="279" spans="2:74" x14ac:dyDescent="0.2">
      <c r="B279" s="329"/>
      <c r="C279" s="310"/>
      <c r="D279" s="310"/>
      <c r="E279" s="470"/>
      <c r="F279" s="469"/>
      <c r="G279" s="469"/>
      <c r="H279" s="469"/>
      <c r="I279" s="469"/>
      <c r="J279" s="469"/>
      <c r="K279" s="469"/>
      <c r="L279" s="469"/>
      <c r="M279" s="469"/>
      <c r="N279" s="469"/>
      <c r="O279" s="469"/>
      <c r="P279" s="469"/>
      <c r="Q279" s="469"/>
      <c r="R279" s="469"/>
      <c r="S279" s="469"/>
      <c r="T279" s="469"/>
      <c r="U279" s="469"/>
      <c r="V279" s="469"/>
      <c r="W279" s="469"/>
      <c r="X279" s="469"/>
      <c r="Y279" s="469"/>
      <c r="Z279" s="469"/>
      <c r="AA279" s="469"/>
      <c r="AB279" s="469"/>
      <c r="AC279" s="469"/>
      <c r="AD279" s="469"/>
      <c r="AE279" s="469"/>
      <c r="AF279" s="469"/>
      <c r="AG279" s="469"/>
      <c r="AH279" s="469"/>
      <c r="AI279" s="469"/>
      <c r="AJ279" s="469"/>
      <c r="AK279" s="469"/>
      <c r="AL279" s="469"/>
      <c r="AM279" s="469"/>
      <c r="AN279" s="469"/>
      <c r="AO279" s="469"/>
      <c r="AP279" s="469"/>
      <c r="AQ279" s="469"/>
      <c r="AR279" s="469"/>
      <c r="AS279" s="469"/>
      <c r="AT279" s="469"/>
      <c r="AU279" s="469"/>
      <c r="AV279" s="469"/>
      <c r="AW279" s="469"/>
      <c r="AX279" s="469"/>
      <c r="AY279" s="469"/>
      <c r="AZ279" s="469"/>
      <c r="BA279" s="469"/>
      <c r="BB279" s="469"/>
      <c r="BC279" s="469"/>
      <c r="BD279" s="469"/>
      <c r="BE279" s="469"/>
      <c r="BF279" s="469"/>
      <c r="BG279" s="469"/>
      <c r="BH279" s="469"/>
      <c r="BI279" s="469"/>
      <c r="BJ279" s="469"/>
      <c r="BK279" s="469"/>
      <c r="BL279" s="469"/>
      <c r="BM279" s="469"/>
      <c r="BN279" s="469"/>
      <c r="BO279" s="469"/>
      <c r="BP279" s="469"/>
      <c r="BQ279" s="469"/>
      <c r="BR279" s="469"/>
      <c r="BS279" s="469"/>
      <c r="BT279" s="469"/>
      <c r="BU279" s="469"/>
      <c r="BV279" s="469"/>
    </row>
    <row r="280" spans="2:74" x14ac:dyDescent="0.2">
      <c r="B280" s="329"/>
      <c r="C280" s="310"/>
      <c r="D280" s="310"/>
      <c r="E280" s="470"/>
      <c r="F280" s="469"/>
      <c r="G280" s="469"/>
      <c r="H280" s="469"/>
      <c r="I280" s="469"/>
      <c r="J280" s="469"/>
      <c r="K280" s="469"/>
      <c r="L280" s="469"/>
      <c r="M280" s="469"/>
      <c r="N280" s="469"/>
      <c r="O280" s="469"/>
      <c r="P280" s="469"/>
      <c r="Q280" s="469"/>
      <c r="R280" s="469"/>
      <c r="S280" s="469"/>
      <c r="T280" s="469"/>
      <c r="U280" s="469"/>
      <c r="V280" s="469"/>
      <c r="W280" s="469"/>
      <c r="X280" s="469"/>
      <c r="Y280" s="469"/>
      <c r="Z280" s="469"/>
      <c r="AA280" s="469"/>
      <c r="AB280" s="469"/>
      <c r="AC280" s="469"/>
      <c r="AD280" s="469"/>
      <c r="AE280" s="469"/>
      <c r="AF280" s="469"/>
      <c r="AG280" s="469"/>
      <c r="AH280" s="469"/>
      <c r="AI280" s="469"/>
      <c r="AJ280" s="469"/>
      <c r="AK280" s="469"/>
      <c r="AL280" s="469"/>
      <c r="AM280" s="469"/>
      <c r="AN280" s="469"/>
      <c r="AO280" s="469"/>
      <c r="AP280" s="469"/>
      <c r="AQ280" s="469"/>
      <c r="AR280" s="469"/>
      <c r="AS280" s="469"/>
      <c r="AT280" s="469"/>
      <c r="AU280" s="469"/>
      <c r="AV280" s="469"/>
      <c r="AW280" s="469"/>
      <c r="AX280" s="469"/>
      <c r="AY280" s="469"/>
      <c r="AZ280" s="469"/>
      <c r="BA280" s="469"/>
      <c r="BB280" s="469"/>
      <c r="BC280" s="469"/>
      <c r="BD280" s="469"/>
      <c r="BE280" s="469"/>
      <c r="BF280" s="469"/>
      <c r="BG280" s="469"/>
      <c r="BH280" s="469"/>
      <c r="BI280" s="469"/>
      <c r="BJ280" s="469"/>
      <c r="BK280" s="469"/>
      <c r="BL280" s="469"/>
      <c r="BM280" s="469"/>
      <c r="BN280" s="469"/>
      <c r="BO280" s="469"/>
      <c r="BP280" s="469"/>
      <c r="BQ280" s="469"/>
      <c r="BR280" s="469"/>
      <c r="BS280" s="469"/>
      <c r="BT280" s="469"/>
      <c r="BU280" s="469"/>
      <c r="BV280" s="469"/>
    </row>
    <row r="281" spans="2:74" x14ac:dyDescent="0.2">
      <c r="B281" s="329"/>
      <c r="C281" s="310"/>
      <c r="D281" s="310"/>
      <c r="E281" s="470"/>
      <c r="F281" s="469"/>
      <c r="G281" s="469"/>
      <c r="H281" s="469"/>
      <c r="I281" s="469"/>
      <c r="J281" s="469"/>
      <c r="K281" s="469"/>
      <c r="L281" s="469"/>
      <c r="M281" s="469"/>
      <c r="N281" s="469"/>
      <c r="O281" s="469"/>
      <c r="P281" s="469"/>
      <c r="Q281" s="469"/>
      <c r="R281" s="469"/>
      <c r="S281" s="469"/>
      <c r="T281" s="469"/>
      <c r="U281" s="469"/>
      <c r="V281" s="469"/>
      <c r="W281" s="469"/>
      <c r="X281" s="469"/>
      <c r="Y281" s="469"/>
      <c r="Z281" s="469"/>
      <c r="AA281" s="469"/>
      <c r="AB281" s="469"/>
      <c r="AC281" s="469"/>
      <c r="AD281" s="469"/>
      <c r="AE281" s="469"/>
      <c r="AF281" s="469"/>
      <c r="AG281" s="469"/>
      <c r="AH281" s="469"/>
      <c r="AI281" s="469"/>
      <c r="AJ281" s="469"/>
      <c r="AK281" s="469"/>
      <c r="AL281" s="469"/>
      <c r="AM281" s="469"/>
      <c r="AN281" s="469"/>
      <c r="AO281" s="469"/>
      <c r="AP281" s="469"/>
      <c r="AQ281" s="469"/>
      <c r="AR281" s="469"/>
      <c r="AS281" s="469"/>
      <c r="AT281" s="469"/>
      <c r="AU281" s="469"/>
      <c r="AV281" s="469"/>
      <c r="AW281" s="469"/>
      <c r="AX281" s="469"/>
      <c r="AY281" s="469"/>
      <c r="AZ281" s="469"/>
      <c r="BA281" s="469"/>
      <c r="BB281" s="469"/>
      <c r="BC281" s="469"/>
      <c r="BD281" s="469"/>
      <c r="BE281" s="469"/>
      <c r="BF281" s="469"/>
      <c r="BG281" s="469"/>
      <c r="BH281" s="469"/>
      <c r="BI281" s="469"/>
      <c r="BJ281" s="469"/>
      <c r="BK281" s="469"/>
      <c r="BL281" s="469"/>
      <c r="BM281" s="469"/>
      <c r="BN281" s="469"/>
      <c r="BO281" s="469"/>
      <c r="BP281" s="469"/>
      <c r="BQ281" s="469"/>
      <c r="BR281" s="469"/>
      <c r="BS281" s="469"/>
      <c r="BT281" s="469"/>
      <c r="BU281" s="469"/>
      <c r="BV281" s="469"/>
    </row>
    <row r="282" spans="2:74" x14ac:dyDescent="0.2">
      <c r="B282" s="329"/>
      <c r="C282" s="310"/>
      <c r="D282" s="310"/>
      <c r="E282" s="470"/>
      <c r="F282" s="469"/>
      <c r="G282" s="469"/>
      <c r="H282" s="469"/>
      <c r="I282" s="469"/>
      <c r="J282" s="469"/>
      <c r="K282" s="469"/>
      <c r="L282" s="469"/>
      <c r="M282" s="469"/>
      <c r="N282" s="469"/>
      <c r="O282" s="469"/>
      <c r="P282" s="469"/>
      <c r="Q282" s="469"/>
      <c r="R282" s="469"/>
      <c r="S282" s="469"/>
      <c r="T282" s="469"/>
      <c r="U282" s="469"/>
      <c r="V282" s="469"/>
      <c r="W282" s="469"/>
      <c r="X282" s="469"/>
      <c r="Y282" s="469"/>
      <c r="Z282" s="469"/>
      <c r="AA282" s="469"/>
      <c r="AB282" s="469"/>
      <c r="AC282" s="469"/>
      <c r="AD282" s="469"/>
      <c r="AE282" s="469"/>
      <c r="AF282" s="469"/>
      <c r="AG282" s="469"/>
      <c r="AH282" s="469"/>
      <c r="AI282" s="469"/>
      <c r="AJ282" s="469"/>
      <c r="AK282" s="469"/>
      <c r="AL282" s="469"/>
      <c r="AM282" s="469"/>
      <c r="AN282" s="469"/>
      <c r="AO282" s="469"/>
      <c r="AP282" s="469"/>
      <c r="AQ282" s="469"/>
      <c r="AR282" s="469"/>
      <c r="AS282" s="469"/>
      <c r="AT282" s="469"/>
      <c r="AU282" s="469"/>
      <c r="AV282" s="469"/>
      <c r="AW282" s="469"/>
      <c r="AX282" s="469"/>
      <c r="AY282" s="469"/>
      <c r="AZ282" s="469"/>
      <c r="BA282" s="469"/>
      <c r="BB282" s="469"/>
      <c r="BC282" s="469"/>
      <c r="BD282" s="469"/>
      <c r="BE282" s="469"/>
      <c r="BF282" s="469"/>
      <c r="BG282" s="469"/>
      <c r="BH282" s="469"/>
      <c r="BI282" s="469"/>
      <c r="BJ282" s="469"/>
      <c r="BK282" s="469"/>
      <c r="BL282" s="469"/>
      <c r="BM282" s="469"/>
      <c r="BN282" s="469"/>
      <c r="BO282" s="469"/>
      <c r="BP282" s="469"/>
      <c r="BQ282" s="469"/>
      <c r="BR282" s="469"/>
      <c r="BS282" s="469"/>
      <c r="BT282" s="469"/>
      <c r="BU282" s="469"/>
      <c r="BV282" s="469"/>
    </row>
    <row r="283" spans="2:74" x14ac:dyDescent="0.2">
      <c r="B283" s="329"/>
      <c r="C283" s="310"/>
      <c r="D283" s="310"/>
      <c r="E283" s="470"/>
      <c r="F283" s="469"/>
      <c r="G283" s="469"/>
      <c r="H283" s="469"/>
      <c r="I283" s="469"/>
      <c r="J283" s="469"/>
      <c r="K283" s="469"/>
      <c r="L283" s="469"/>
      <c r="M283" s="469"/>
      <c r="N283" s="469"/>
      <c r="O283" s="469"/>
      <c r="P283" s="469"/>
      <c r="Q283" s="469"/>
      <c r="R283" s="469"/>
      <c r="S283" s="469"/>
      <c r="T283" s="469"/>
      <c r="U283" s="469"/>
      <c r="V283" s="469"/>
      <c r="W283" s="469"/>
      <c r="X283" s="469"/>
      <c r="Y283" s="469"/>
      <c r="Z283" s="469"/>
      <c r="AA283" s="469"/>
      <c r="AB283" s="469"/>
      <c r="AC283" s="469"/>
      <c r="AD283" s="469"/>
      <c r="AE283" s="469"/>
      <c r="AF283" s="469"/>
      <c r="AG283" s="469"/>
      <c r="AH283" s="469"/>
      <c r="AI283" s="469"/>
      <c r="AJ283" s="469"/>
      <c r="AK283" s="469"/>
      <c r="AL283" s="469"/>
      <c r="AM283" s="469"/>
      <c r="AN283" s="469"/>
      <c r="AO283" s="469"/>
      <c r="AP283" s="469"/>
      <c r="AQ283" s="469"/>
      <c r="AR283" s="469"/>
      <c r="AS283" s="469"/>
      <c r="AT283" s="469"/>
      <c r="AU283" s="469"/>
      <c r="AV283" s="469"/>
      <c r="AW283" s="469"/>
      <c r="AX283" s="469"/>
      <c r="AY283" s="469"/>
      <c r="AZ283" s="469"/>
      <c r="BA283" s="469"/>
      <c r="BB283" s="469"/>
      <c r="BC283" s="469"/>
      <c r="BD283" s="469"/>
      <c r="BE283" s="469"/>
      <c r="BF283" s="469"/>
      <c r="BG283" s="469"/>
      <c r="BH283" s="469"/>
      <c r="BI283" s="469"/>
      <c r="BJ283" s="469"/>
      <c r="BK283" s="469"/>
      <c r="BL283" s="469"/>
      <c r="BM283" s="469"/>
      <c r="BN283" s="469"/>
      <c r="BO283" s="469"/>
      <c r="BP283" s="469"/>
      <c r="BQ283" s="469"/>
      <c r="BR283" s="469"/>
      <c r="BS283" s="469"/>
      <c r="BT283" s="469"/>
      <c r="BU283" s="469"/>
      <c r="BV283" s="469"/>
    </row>
    <row r="284" spans="2:74" x14ac:dyDescent="0.2">
      <c r="B284" s="329"/>
      <c r="C284" s="310"/>
      <c r="D284" s="310"/>
      <c r="E284" s="470"/>
      <c r="F284" s="469"/>
      <c r="G284" s="469"/>
      <c r="H284" s="469"/>
      <c r="I284" s="469"/>
      <c r="J284" s="469"/>
      <c r="K284" s="469"/>
      <c r="L284" s="469"/>
      <c r="M284" s="469"/>
      <c r="N284" s="469"/>
      <c r="O284" s="469"/>
      <c r="P284" s="469"/>
      <c r="Q284" s="469"/>
      <c r="R284" s="469"/>
      <c r="S284" s="469"/>
      <c r="T284" s="469"/>
      <c r="U284" s="469"/>
      <c r="V284" s="469"/>
      <c r="W284" s="469"/>
      <c r="X284" s="469"/>
      <c r="Y284" s="469"/>
      <c r="Z284" s="469"/>
      <c r="AA284" s="469"/>
      <c r="AB284" s="469"/>
      <c r="AC284" s="469"/>
      <c r="AD284" s="469"/>
      <c r="AE284" s="469"/>
      <c r="AF284" s="469"/>
      <c r="AG284" s="469"/>
      <c r="AH284" s="469"/>
      <c r="AI284" s="469"/>
      <c r="AJ284" s="469"/>
      <c r="AK284" s="469"/>
      <c r="AL284" s="469"/>
      <c r="AM284" s="469"/>
      <c r="AN284" s="469"/>
      <c r="AO284" s="469"/>
      <c r="AP284" s="469"/>
      <c r="AQ284" s="469"/>
      <c r="AR284" s="469"/>
      <c r="AS284" s="469"/>
      <c r="AT284" s="469"/>
      <c r="AU284" s="469"/>
      <c r="AV284" s="469"/>
      <c r="AW284" s="469"/>
      <c r="AX284" s="469"/>
      <c r="AY284" s="469"/>
      <c r="AZ284" s="469"/>
      <c r="BA284" s="469"/>
      <c r="BB284" s="469"/>
      <c r="BC284" s="469"/>
      <c r="BD284" s="469"/>
      <c r="BE284" s="469"/>
      <c r="BF284" s="469"/>
      <c r="BG284" s="469"/>
      <c r="BH284" s="469"/>
      <c r="BI284" s="469"/>
      <c r="BJ284" s="469"/>
      <c r="BK284" s="469"/>
      <c r="BL284" s="469"/>
      <c r="BM284" s="469"/>
      <c r="BN284" s="469"/>
      <c r="BO284" s="469"/>
      <c r="BP284" s="469"/>
      <c r="BQ284" s="469"/>
      <c r="BR284" s="469"/>
      <c r="BS284" s="469"/>
      <c r="BT284" s="469"/>
      <c r="BU284" s="469"/>
      <c r="BV284" s="469"/>
    </row>
    <row r="285" spans="2:74" x14ac:dyDescent="0.2">
      <c r="B285" s="329"/>
      <c r="C285" s="310"/>
      <c r="D285" s="310"/>
      <c r="E285" s="470"/>
      <c r="F285" s="469"/>
      <c r="G285" s="469"/>
      <c r="H285" s="469"/>
      <c r="I285" s="469"/>
      <c r="J285" s="469"/>
      <c r="K285" s="469"/>
      <c r="L285" s="469"/>
      <c r="M285" s="469"/>
      <c r="N285" s="469"/>
      <c r="O285" s="469"/>
      <c r="P285" s="469"/>
      <c r="Q285" s="469"/>
      <c r="R285" s="469"/>
      <c r="S285" s="469"/>
      <c r="T285" s="469"/>
      <c r="U285" s="469"/>
      <c r="V285" s="469"/>
      <c r="W285" s="469"/>
      <c r="X285" s="469"/>
      <c r="Y285" s="469"/>
      <c r="Z285" s="469"/>
      <c r="AA285" s="469"/>
      <c r="AB285" s="469"/>
      <c r="AC285" s="469"/>
      <c r="AD285" s="469"/>
      <c r="AE285" s="469"/>
      <c r="AF285" s="469"/>
      <c r="AG285" s="469"/>
      <c r="AH285" s="469"/>
      <c r="AI285" s="469"/>
      <c r="AJ285" s="469"/>
      <c r="AK285" s="469"/>
      <c r="AL285" s="469"/>
      <c r="AM285" s="469"/>
      <c r="AN285" s="469"/>
      <c r="AO285" s="469"/>
      <c r="AP285" s="469"/>
      <c r="AQ285" s="469"/>
      <c r="AR285" s="469"/>
      <c r="AS285" s="469"/>
      <c r="AT285" s="469"/>
      <c r="AU285" s="469"/>
      <c r="AV285" s="469"/>
      <c r="AW285" s="469"/>
      <c r="AX285" s="469"/>
      <c r="AY285" s="469"/>
      <c r="AZ285" s="469"/>
      <c r="BA285" s="469"/>
      <c r="BB285" s="469"/>
      <c r="BC285" s="469"/>
      <c r="BD285" s="469"/>
      <c r="BE285" s="469"/>
      <c r="BF285" s="469"/>
      <c r="BG285" s="469"/>
      <c r="BH285" s="469"/>
      <c r="BI285" s="469"/>
      <c r="BJ285" s="469"/>
      <c r="BK285" s="469"/>
      <c r="BL285" s="469"/>
      <c r="BM285" s="469"/>
      <c r="BN285" s="469"/>
      <c r="BO285" s="469"/>
      <c r="BP285" s="469"/>
      <c r="BQ285" s="469"/>
      <c r="BR285" s="469"/>
      <c r="BS285" s="469"/>
      <c r="BT285" s="469"/>
      <c r="BU285" s="469"/>
      <c r="BV285" s="469"/>
    </row>
    <row r="286" spans="2:74" x14ac:dyDescent="0.2">
      <c r="B286" s="329"/>
      <c r="C286" s="310"/>
      <c r="D286" s="310"/>
      <c r="E286" s="470"/>
      <c r="F286" s="469"/>
      <c r="G286" s="469"/>
      <c r="H286" s="469"/>
      <c r="I286" s="469"/>
      <c r="J286" s="469"/>
      <c r="K286" s="469"/>
      <c r="L286" s="469"/>
      <c r="M286" s="469"/>
      <c r="N286" s="469"/>
      <c r="O286" s="469"/>
      <c r="P286" s="469"/>
      <c r="Q286" s="469"/>
      <c r="R286" s="469"/>
      <c r="S286" s="469"/>
      <c r="T286" s="469"/>
      <c r="U286" s="469"/>
      <c r="V286" s="469"/>
      <c r="W286" s="469"/>
      <c r="X286" s="469"/>
      <c r="Y286" s="469"/>
      <c r="Z286" s="469"/>
      <c r="AA286" s="469"/>
      <c r="AB286" s="469"/>
      <c r="AC286" s="469"/>
      <c r="AD286" s="469"/>
      <c r="AE286" s="469"/>
      <c r="AF286" s="469"/>
      <c r="AG286" s="469"/>
      <c r="AH286" s="469"/>
      <c r="AI286" s="469"/>
      <c r="AJ286" s="469"/>
      <c r="AK286" s="469"/>
      <c r="AL286" s="469"/>
      <c r="AM286" s="469"/>
      <c r="AN286" s="469"/>
      <c r="AO286" s="469"/>
      <c r="AP286" s="469"/>
      <c r="AQ286" s="469"/>
      <c r="AR286" s="469"/>
      <c r="AS286" s="469"/>
      <c r="AT286" s="469"/>
      <c r="AU286" s="469"/>
      <c r="AV286" s="469"/>
      <c r="AW286" s="469"/>
      <c r="AX286" s="469"/>
      <c r="AY286" s="469"/>
      <c r="AZ286" s="469"/>
      <c r="BA286" s="469"/>
      <c r="BB286" s="469"/>
      <c r="BC286" s="469"/>
      <c r="BD286" s="469"/>
      <c r="BE286" s="469"/>
      <c r="BF286" s="469"/>
      <c r="BG286" s="469"/>
      <c r="BH286" s="469"/>
      <c r="BI286" s="469"/>
      <c r="BJ286" s="469"/>
      <c r="BK286" s="469"/>
      <c r="BL286" s="469"/>
      <c r="BM286" s="469"/>
      <c r="BN286" s="469"/>
      <c r="BO286" s="469"/>
      <c r="BP286" s="469"/>
      <c r="BQ286" s="469"/>
      <c r="BR286" s="469"/>
      <c r="BS286" s="469"/>
      <c r="BT286" s="469"/>
      <c r="BU286" s="469"/>
      <c r="BV286" s="469"/>
    </row>
    <row r="287" spans="2:74" x14ac:dyDescent="0.2">
      <c r="B287" s="329"/>
      <c r="C287" s="329"/>
      <c r="D287" s="329"/>
      <c r="E287" s="470"/>
      <c r="F287" s="469"/>
      <c r="G287" s="469"/>
      <c r="H287" s="469"/>
      <c r="I287" s="469"/>
      <c r="J287" s="469"/>
      <c r="K287" s="469"/>
      <c r="L287" s="469"/>
      <c r="M287" s="469"/>
      <c r="N287" s="469"/>
      <c r="O287" s="469"/>
      <c r="P287" s="469"/>
      <c r="Q287" s="469"/>
      <c r="R287" s="469"/>
      <c r="S287" s="469"/>
      <c r="T287" s="469"/>
      <c r="U287" s="469"/>
      <c r="V287" s="469"/>
      <c r="W287" s="469"/>
      <c r="X287" s="469"/>
      <c r="Y287" s="469"/>
      <c r="Z287" s="469"/>
      <c r="AA287" s="469"/>
      <c r="AB287" s="469"/>
      <c r="AC287" s="469"/>
      <c r="AD287" s="469"/>
      <c r="AE287" s="469"/>
      <c r="AF287" s="469"/>
      <c r="AG287" s="469"/>
      <c r="AH287" s="469"/>
      <c r="AI287" s="469"/>
      <c r="AJ287" s="469"/>
      <c r="AK287" s="469"/>
      <c r="AL287" s="469"/>
      <c r="AM287" s="469"/>
      <c r="AN287" s="469"/>
      <c r="AO287" s="469"/>
      <c r="AP287" s="469"/>
      <c r="AQ287" s="469"/>
      <c r="AR287" s="469"/>
      <c r="AS287" s="469"/>
      <c r="AT287" s="469"/>
      <c r="AU287" s="469"/>
      <c r="AV287" s="469"/>
      <c r="AW287" s="469"/>
      <c r="AX287" s="469"/>
      <c r="AY287" s="469"/>
      <c r="AZ287" s="469"/>
      <c r="BA287" s="469"/>
      <c r="BB287" s="469"/>
      <c r="BC287" s="469"/>
      <c r="BD287" s="469"/>
      <c r="BE287" s="469"/>
      <c r="BF287" s="469"/>
      <c r="BG287" s="469"/>
      <c r="BH287" s="469"/>
      <c r="BI287" s="469"/>
      <c r="BJ287" s="469"/>
      <c r="BK287" s="469"/>
      <c r="BL287" s="469"/>
      <c r="BM287" s="469"/>
      <c r="BN287" s="469"/>
      <c r="BO287" s="469"/>
      <c r="BP287" s="469"/>
      <c r="BQ287" s="469"/>
      <c r="BR287" s="469"/>
      <c r="BS287" s="469"/>
      <c r="BT287" s="469"/>
      <c r="BU287" s="469"/>
      <c r="BV287" s="469"/>
    </row>
    <row r="288" spans="2:74" x14ac:dyDescent="0.2">
      <c r="B288" s="329"/>
      <c r="C288" s="329"/>
      <c r="D288" s="329"/>
      <c r="E288" s="470"/>
      <c r="F288" s="469"/>
      <c r="G288" s="469"/>
      <c r="H288" s="469"/>
      <c r="I288" s="469"/>
      <c r="J288" s="469"/>
      <c r="K288" s="469"/>
      <c r="L288" s="469"/>
      <c r="M288" s="469"/>
      <c r="N288" s="469"/>
      <c r="O288" s="469"/>
      <c r="P288" s="469"/>
      <c r="Q288" s="469"/>
      <c r="R288" s="469"/>
      <c r="S288" s="469"/>
      <c r="T288" s="469"/>
      <c r="U288" s="469"/>
      <c r="V288" s="469"/>
      <c r="W288" s="469"/>
      <c r="X288" s="469"/>
      <c r="Y288" s="469"/>
      <c r="Z288" s="469"/>
      <c r="AA288" s="469"/>
      <c r="AB288" s="469"/>
      <c r="AC288" s="469"/>
      <c r="AD288" s="469"/>
      <c r="AE288" s="469"/>
      <c r="AF288" s="469"/>
      <c r="AG288" s="469"/>
      <c r="AH288" s="469"/>
      <c r="AI288" s="469"/>
      <c r="AJ288" s="469"/>
      <c r="AK288" s="469"/>
      <c r="AL288" s="469"/>
      <c r="AM288" s="469"/>
      <c r="AN288" s="469"/>
      <c r="AO288" s="469"/>
      <c r="AP288" s="469"/>
      <c r="AQ288" s="469"/>
      <c r="AR288" s="469"/>
      <c r="AS288" s="469"/>
      <c r="AT288" s="469"/>
      <c r="AU288" s="469"/>
      <c r="AV288" s="469"/>
      <c r="AW288" s="469"/>
      <c r="AX288" s="469"/>
      <c r="AY288" s="469"/>
      <c r="AZ288" s="469"/>
      <c r="BA288" s="469"/>
      <c r="BB288" s="469"/>
      <c r="BC288" s="469"/>
      <c r="BD288" s="469"/>
      <c r="BE288" s="469"/>
      <c r="BF288" s="469"/>
      <c r="BG288" s="469"/>
      <c r="BH288" s="469"/>
      <c r="BI288" s="469"/>
      <c r="BJ288" s="469"/>
      <c r="BK288" s="469"/>
      <c r="BL288" s="469"/>
      <c r="BM288" s="469"/>
      <c r="BN288" s="469"/>
      <c r="BO288" s="469"/>
      <c r="BP288" s="469"/>
      <c r="BQ288" s="469"/>
      <c r="BR288" s="469"/>
      <c r="BS288" s="469"/>
      <c r="BT288" s="469"/>
      <c r="BU288" s="469"/>
      <c r="BV288" s="469"/>
    </row>
    <row r="289" spans="2:74" x14ac:dyDescent="0.2">
      <c r="B289" s="329"/>
      <c r="C289" s="310"/>
      <c r="D289" s="310"/>
      <c r="E289" s="470"/>
      <c r="F289" s="469"/>
      <c r="G289" s="469"/>
      <c r="H289" s="469"/>
      <c r="I289" s="469"/>
      <c r="J289" s="469"/>
      <c r="K289" s="469"/>
      <c r="L289" s="469"/>
      <c r="M289" s="469"/>
      <c r="N289" s="469"/>
      <c r="O289" s="469"/>
      <c r="P289" s="469"/>
      <c r="Q289" s="469"/>
      <c r="R289" s="469"/>
      <c r="S289" s="469"/>
      <c r="T289" s="469"/>
      <c r="U289" s="469"/>
      <c r="V289" s="469"/>
      <c r="W289" s="469"/>
      <c r="X289" s="469"/>
      <c r="Y289" s="469"/>
      <c r="Z289" s="469"/>
      <c r="AA289" s="469"/>
      <c r="AB289" s="469"/>
      <c r="AC289" s="469"/>
      <c r="AD289" s="469"/>
      <c r="AE289" s="469"/>
      <c r="AF289" s="469"/>
      <c r="AG289" s="469"/>
      <c r="AH289" s="469"/>
      <c r="AI289" s="469"/>
      <c r="AJ289" s="469"/>
      <c r="AK289" s="469"/>
      <c r="AL289" s="469"/>
      <c r="AM289" s="469"/>
      <c r="AN289" s="469"/>
      <c r="AO289" s="469"/>
      <c r="AP289" s="469"/>
      <c r="AQ289" s="469"/>
      <c r="AR289" s="469"/>
      <c r="AS289" s="469"/>
      <c r="AT289" s="469"/>
      <c r="AU289" s="469"/>
      <c r="AV289" s="469"/>
      <c r="AW289" s="469"/>
      <c r="AX289" s="469"/>
      <c r="AY289" s="469"/>
      <c r="AZ289" s="469"/>
      <c r="BA289" s="469"/>
      <c r="BB289" s="469"/>
      <c r="BC289" s="469"/>
      <c r="BD289" s="469"/>
      <c r="BE289" s="469"/>
      <c r="BF289" s="469"/>
      <c r="BG289" s="469"/>
      <c r="BH289" s="469"/>
      <c r="BI289" s="469"/>
      <c r="BJ289" s="469"/>
      <c r="BK289" s="469"/>
      <c r="BL289" s="469"/>
      <c r="BM289" s="469"/>
      <c r="BN289" s="469"/>
      <c r="BO289" s="469"/>
      <c r="BP289" s="469"/>
      <c r="BQ289" s="469"/>
      <c r="BR289" s="469"/>
      <c r="BS289" s="469"/>
      <c r="BT289" s="469"/>
      <c r="BU289" s="469"/>
      <c r="BV289" s="469"/>
    </row>
    <row r="290" spans="2:74" x14ac:dyDescent="0.2">
      <c r="B290" s="329"/>
      <c r="C290" s="310"/>
      <c r="D290" s="310"/>
      <c r="E290" s="470"/>
      <c r="F290" s="469"/>
      <c r="G290" s="469"/>
      <c r="H290" s="469"/>
      <c r="I290" s="469"/>
      <c r="J290" s="469"/>
      <c r="K290" s="469"/>
      <c r="L290" s="469"/>
      <c r="M290" s="469"/>
      <c r="N290" s="469"/>
      <c r="O290" s="469"/>
      <c r="P290" s="469"/>
      <c r="Q290" s="469"/>
      <c r="R290" s="469"/>
      <c r="S290" s="469"/>
      <c r="T290" s="469"/>
      <c r="U290" s="469"/>
      <c r="V290" s="469"/>
      <c r="W290" s="469"/>
      <c r="X290" s="469"/>
      <c r="Y290" s="469"/>
      <c r="Z290" s="469"/>
      <c r="AA290" s="469"/>
      <c r="AB290" s="469"/>
      <c r="AC290" s="469"/>
      <c r="AD290" s="469"/>
      <c r="AE290" s="469"/>
      <c r="AF290" s="469"/>
      <c r="AG290" s="469"/>
      <c r="AH290" s="469"/>
      <c r="AI290" s="469"/>
      <c r="AJ290" s="469"/>
      <c r="AK290" s="469"/>
      <c r="AL290" s="469"/>
      <c r="AM290" s="469"/>
      <c r="AN290" s="469"/>
      <c r="AO290" s="469"/>
      <c r="AP290" s="469"/>
      <c r="AQ290" s="469"/>
      <c r="AR290" s="469"/>
      <c r="AS290" s="469"/>
      <c r="AT290" s="469"/>
      <c r="AU290" s="469"/>
      <c r="AV290" s="469"/>
      <c r="AW290" s="469"/>
      <c r="AX290" s="469"/>
      <c r="AY290" s="469"/>
      <c r="AZ290" s="469"/>
      <c r="BA290" s="469"/>
      <c r="BB290" s="469"/>
      <c r="BC290" s="469"/>
      <c r="BD290" s="469"/>
      <c r="BE290" s="469"/>
      <c r="BF290" s="469"/>
      <c r="BG290" s="469"/>
      <c r="BH290" s="469"/>
      <c r="BI290" s="469"/>
      <c r="BJ290" s="469"/>
      <c r="BK290" s="469"/>
      <c r="BL290" s="469"/>
      <c r="BM290" s="469"/>
      <c r="BN290" s="469"/>
      <c r="BO290" s="469"/>
      <c r="BP290" s="469"/>
      <c r="BQ290" s="469"/>
      <c r="BR290" s="469"/>
      <c r="BS290" s="469"/>
      <c r="BT290" s="469"/>
      <c r="BU290" s="469"/>
      <c r="BV290" s="469"/>
    </row>
    <row r="291" spans="2:74" x14ac:dyDescent="0.2">
      <c r="B291" s="329"/>
      <c r="C291" s="310"/>
      <c r="D291" s="310"/>
      <c r="I291" s="469"/>
      <c r="J291" s="469"/>
      <c r="K291" s="469"/>
      <c r="L291" s="469"/>
      <c r="M291" s="469"/>
      <c r="N291" s="469"/>
      <c r="O291" s="469"/>
      <c r="P291" s="469"/>
      <c r="Q291" s="469"/>
      <c r="R291" s="469"/>
      <c r="S291" s="469"/>
      <c r="T291" s="469"/>
      <c r="U291" s="469"/>
      <c r="V291" s="469"/>
      <c r="W291" s="469"/>
      <c r="X291" s="469"/>
      <c r="Y291" s="469"/>
      <c r="Z291" s="469"/>
      <c r="AA291" s="469"/>
      <c r="AB291" s="469"/>
      <c r="AC291" s="469"/>
      <c r="AD291" s="469"/>
      <c r="AE291" s="469"/>
      <c r="AF291" s="469"/>
      <c r="AG291" s="469"/>
      <c r="AH291" s="469"/>
      <c r="AI291" s="469"/>
      <c r="AJ291" s="469"/>
      <c r="AK291" s="469"/>
      <c r="AL291" s="469"/>
      <c r="AM291" s="469"/>
      <c r="AN291" s="469"/>
      <c r="AO291" s="469"/>
      <c r="AP291" s="469"/>
      <c r="AQ291" s="469"/>
      <c r="AR291" s="469"/>
      <c r="AS291" s="469"/>
      <c r="AT291" s="469"/>
      <c r="AU291" s="469"/>
      <c r="AV291" s="469"/>
      <c r="AW291" s="469"/>
      <c r="BB291" s="469"/>
      <c r="BG291" s="469"/>
      <c r="BH291" s="469"/>
      <c r="BI291" s="469"/>
      <c r="BJ291" s="469"/>
      <c r="BK291" s="469"/>
      <c r="BL291" s="469"/>
      <c r="BM291" s="469"/>
      <c r="BN291" s="469"/>
      <c r="BO291" s="469"/>
      <c r="BP291" s="469"/>
      <c r="BQ291" s="469"/>
      <c r="BR291" s="469"/>
      <c r="BS291" s="469"/>
      <c r="BT291" s="469"/>
      <c r="BU291" s="469"/>
      <c r="BV291" s="469"/>
    </row>
    <row r="292" spans="2:74" x14ac:dyDescent="0.2">
      <c r="BM292" s="469"/>
      <c r="BN292" s="469"/>
      <c r="BO292" s="469"/>
      <c r="BP292" s="469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178D2-9D84-480F-A97D-6F65ECE9CC7C}">
  <dimension ref="C2:EU136"/>
  <sheetViews>
    <sheetView view="pageBreakPreview" topLeftCell="A3" zoomScale="110" zoomScaleNormal="100" zoomScaleSheetLayoutView="110" workbookViewId="0">
      <selection activeCell="BU11" sqref="BU11"/>
    </sheetView>
  </sheetViews>
  <sheetFormatPr defaultColWidth="10" defaultRowHeight="12.75" x14ac:dyDescent="0.2"/>
  <cols>
    <col min="1" max="1" width="1.5703125" style="147" customWidth="1"/>
    <col min="2" max="2" width="1.42578125" style="147" customWidth="1"/>
    <col min="3" max="3" width="57.5703125" style="147" customWidth="1"/>
    <col min="4" max="4" width="2.7109375" style="147" customWidth="1"/>
    <col min="5" max="5" width="8.7109375" style="147" hidden="1" customWidth="1"/>
    <col min="6" max="7" width="1" style="147" customWidth="1"/>
    <col min="8" max="8" width="17.85546875" style="147" customWidth="1"/>
    <col min="9" max="10" width="1" style="147" customWidth="1"/>
    <col min="11" max="11" width="2" style="147" hidden="1" customWidth="1"/>
    <col min="12" max="12" width="1" style="147" hidden="1" customWidth="1"/>
    <col min="13" max="13" width="17.85546875" style="147" hidden="1" customWidth="1"/>
    <col min="14" max="17" width="1" style="147" hidden="1" customWidth="1"/>
    <col min="18" max="18" width="17.85546875" style="147" hidden="1" customWidth="1"/>
    <col min="19" max="22" width="1" style="147" hidden="1" customWidth="1"/>
    <col min="23" max="23" width="17.85546875" style="147" hidden="1" customWidth="1"/>
    <col min="24" max="25" width="1" style="147" hidden="1" customWidth="1"/>
    <col min="26" max="27" width="1" style="147" customWidth="1"/>
    <col min="28" max="28" width="17.85546875" style="147" customWidth="1"/>
    <col min="29" max="30" width="1" style="147" customWidth="1"/>
    <col min="31" max="32" width="1" style="147" hidden="1" customWidth="1"/>
    <col min="33" max="33" width="17.85546875" style="147" hidden="1" customWidth="1"/>
    <col min="34" max="37" width="1" style="147" hidden="1" customWidth="1"/>
    <col min="38" max="38" width="17.85546875" style="147" hidden="1" customWidth="1"/>
    <col min="39" max="42" width="1" style="147" hidden="1" customWidth="1"/>
    <col min="43" max="43" width="17.85546875" style="147" hidden="1" customWidth="1"/>
    <col min="44" max="47" width="1" style="147" hidden="1" customWidth="1"/>
    <col min="48" max="48" width="17.85546875" style="147" hidden="1" customWidth="1"/>
    <col min="49" max="52" width="1" style="147" hidden="1" customWidth="1"/>
    <col min="53" max="53" width="17.85546875" style="147" hidden="1" customWidth="1"/>
    <col min="54" max="57" width="1" style="147" hidden="1" customWidth="1"/>
    <col min="58" max="58" width="17.85546875" style="147" hidden="1" customWidth="1"/>
    <col min="59" max="62" width="1" style="147" hidden="1" customWidth="1"/>
    <col min="63" max="63" width="17.85546875" style="147" hidden="1" customWidth="1"/>
    <col min="64" max="67" width="1" style="147" hidden="1" customWidth="1"/>
    <col min="68" max="68" width="17.85546875" style="147" hidden="1" customWidth="1"/>
    <col min="69" max="70" width="1" style="147" hidden="1" customWidth="1"/>
    <col min="71" max="72" width="1" style="147" customWidth="1"/>
    <col min="73" max="73" width="17.85546875" style="147" customWidth="1"/>
    <col min="74" max="77" width="1" style="147" customWidth="1"/>
    <col min="78" max="78" width="17.85546875" style="147" customWidth="1"/>
    <col min="79" max="80" width="1" style="147" customWidth="1"/>
    <col min="81" max="81" width="1.28515625" style="147" hidden="1" customWidth="1"/>
    <col min="82" max="82" width="1" style="147" hidden="1" customWidth="1"/>
    <col min="83" max="83" width="17.85546875" style="147" hidden="1" customWidth="1"/>
    <col min="84" max="87" width="1" style="147" hidden="1" customWidth="1"/>
    <col min="88" max="88" width="17.85546875" style="147" hidden="1" customWidth="1"/>
    <col min="89" max="92" width="1" style="147" hidden="1" customWidth="1"/>
    <col min="93" max="93" width="17.85546875" style="147" hidden="1" customWidth="1"/>
    <col min="94" max="95" width="1" style="147" hidden="1" customWidth="1"/>
    <col min="96" max="97" width="1" style="147" customWidth="1"/>
    <col min="98" max="98" width="17.85546875" style="147" customWidth="1"/>
    <col min="99" max="100" width="1" style="147" customWidth="1"/>
    <col min="101" max="102" width="1" style="147" hidden="1" customWidth="1"/>
    <col min="103" max="103" width="17.85546875" style="147" hidden="1" customWidth="1"/>
    <col min="104" max="107" width="1" style="147" hidden="1" customWidth="1"/>
    <col min="108" max="108" width="17.85546875" style="147" hidden="1" customWidth="1"/>
    <col min="109" max="112" width="1" style="147" hidden="1" customWidth="1"/>
    <col min="113" max="113" width="17.85546875" style="147" hidden="1" customWidth="1"/>
    <col min="114" max="117" width="1" style="147" hidden="1" customWidth="1"/>
    <col min="118" max="118" width="17.85546875" style="147" hidden="1" customWidth="1"/>
    <col min="119" max="122" width="1" style="147" hidden="1" customWidth="1"/>
    <col min="123" max="123" width="17.85546875" style="147" hidden="1" customWidth="1"/>
    <col min="124" max="127" width="1" style="147" hidden="1" customWidth="1"/>
    <col min="128" max="128" width="17.85546875" style="147" hidden="1" customWidth="1"/>
    <col min="129" max="132" width="1" style="147" hidden="1" customWidth="1"/>
    <col min="133" max="133" width="17.85546875" style="147" hidden="1" customWidth="1"/>
    <col min="134" max="137" width="1" style="147" hidden="1" customWidth="1"/>
    <col min="138" max="138" width="17.85546875" style="147" hidden="1" customWidth="1"/>
    <col min="139" max="140" width="1" style="147" hidden="1" customWidth="1"/>
    <col min="141" max="142" width="1" style="147" customWidth="1"/>
    <col min="143" max="143" width="17.85546875" style="147" customWidth="1"/>
    <col min="144" max="145" width="1" style="147" customWidth="1"/>
    <col min="146" max="146" width="1.5703125" style="147" customWidth="1"/>
    <col min="147" max="147" width="0.7109375" style="147" customWidth="1"/>
    <col min="148" max="148" width="1.85546875" style="147" customWidth="1"/>
    <col min="149" max="149" width="10.7109375" style="147" customWidth="1"/>
    <col min="150" max="150" width="13" style="147" customWidth="1"/>
    <col min="151" max="151" width="11.28515625" style="147" customWidth="1"/>
    <col min="152" max="16384" width="10" style="147"/>
  </cols>
  <sheetData>
    <row r="2" spans="3:151" ht="15" customHeight="1" x14ac:dyDescent="0.25">
      <c r="C2" s="472" t="s">
        <v>287</v>
      </c>
      <c r="D2" s="149"/>
    </row>
    <row r="3" spans="3:151" x14ac:dyDescent="0.2">
      <c r="C3" s="150"/>
      <c r="E3" s="473"/>
      <c r="F3" s="474"/>
      <c r="G3" s="475"/>
      <c r="H3" s="765" t="s">
        <v>3</v>
      </c>
      <c r="I3" s="765"/>
      <c r="J3" s="765"/>
      <c r="K3" s="765"/>
      <c r="L3" s="765"/>
      <c r="M3" s="798"/>
      <c r="N3" s="798"/>
      <c r="O3" s="798"/>
      <c r="P3" s="798"/>
      <c r="Q3" s="798"/>
      <c r="R3" s="798"/>
      <c r="S3" s="798"/>
      <c r="T3" s="798"/>
      <c r="U3" s="798"/>
      <c r="V3" s="798"/>
      <c r="W3" s="798"/>
      <c r="X3" s="798"/>
      <c r="Y3" s="798"/>
      <c r="Z3" s="798"/>
      <c r="AA3" s="798"/>
      <c r="AB3" s="798"/>
      <c r="AC3" s="798"/>
      <c r="AD3" s="798"/>
      <c r="AE3" s="798"/>
      <c r="AF3" s="798"/>
      <c r="AG3" s="798"/>
      <c r="AH3" s="798"/>
      <c r="AI3" s="798"/>
      <c r="AJ3" s="798"/>
      <c r="AK3" s="798"/>
      <c r="AL3" s="798"/>
      <c r="AM3" s="798"/>
      <c r="AN3" s="798"/>
      <c r="AO3" s="798"/>
      <c r="AP3" s="798"/>
      <c r="AQ3" s="798"/>
      <c r="AR3" s="798"/>
      <c r="AS3" s="798"/>
      <c r="AT3" s="798"/>
      <c r="AU3" s="798"/>
      <c r="AV3" s="798"/>
      <c r="AW3" s="798"/>
      <c r="AX3" s="798"/>
      <c r="AY3" s="798"/>
      <c r="AZ3" s="798"/>
      <c r="BA3" s="798"/>
      <c r="BB3" s="798"/>
      <c r="BC3" s="798"/>
      <c r="BD3" s="798"/>
      <c r="BE3" s="798"/>
      <c r="BF3" s="798"/>
      <c r="BG3" s="798"/>
      <c r="BH3" s="798"/>
      <c r="BI3" s="798"/>
      <c r="BJ3" s="798"/>
      <c r="BK3" s="798"/>
      <c r="BL3" s="798"/>
      <c r="BM3" s="798"/>
      <c r="BN3" s="798"/>
      <c r="BO3" s="798"/>
      <c r="BP3" s="798"/>
      <c r="BQ3" s="798"/>
      <c r="BR3" s="798"/>
      <c r="BS3" s="798"/>
      <c r="BT3" s="798"/>
      <c r="BU3" s="798"/>
      <c r="BV3" s="476"/>
      <c r="BW3" s="476"/>
      <c r="BX3" s="477"/>
      <c r="BY3" s="476"/>
      <c r="BZ3" s="765" t="s">
        <v>4</v>
      </c>
      <c r="CA3" s="765"/>
      <c r="CB3" s="765"/>
      <c r="CC3" s="765"/>
      <c r="CD3" s="765"/>
      <c r="CE3" s="765"/>
      <c r="CF3" s="765"/>
      <c r="CG3" s="765"/>
      <c r="CH3" s="765"/>
      <c r="CI3" s="765"/>
      <c r="CJ3" s="765"/>
      <c r="CK3" s="765"/>
      <c r="CL3" s="765"/>
      <c r="CM3" s="765"/>
      <c r="CN3" s="765"/>
      <c r="CO3" s="765"/>
      <c r="CP3" s="765"/>
      <c r="CQ3" s="765"/>
      <c r="CR3" s="765"/>
      <c r="CS3" s="765"/>
      <c r="CT3" s="765"/>
      <c r="CU3" s="765"/>
      <c r="CV3" s="765"/>
      <c r="CW3" s="765"/>
      <c r="CX3" s="765"/>
      <c r="CY3" s="765"/>
      <c r="CZ3" s="765"/>
      <c r="DA3" s="765"/>
      <c r="DB3" s="765"/>
      <c r="DC3" s="765"/>
      <c r="DD3" s="765"/>
      <c r="DE3" s="765"/>
      <c r="DF3" s="765"/>
      <c r="DG3" s="765"/>
      <c r="DH3" s="765"/>
      <c r="DI3" s="765"/>
      <c r="DJ3" s="765"/>
      <c r="DK3" s="765"/>
      <c r="DL3" s="765"/>
      <c r="DM3" s="765"/>
      <c r="DN3" s="765"/>
      <c r="DO3" s="765"/>
      <c r="DP3" s="765"/>
      <c r="DQ3" s="765"/>
      <c r="DR3" s="765"/>
      <c r="DS3" s="765"/>
      <c r="DT3" s="765"/>
      <c r="DU3" s="765"/>
      <c r="DV3" s="765"/>
      <c r="DW3" s="765"/>
      <c r="DX3" s="765"/>
      <c r="DY3" s="765"/>
      <c r="DZ3" s="765"/>
      <c r="EA3" s="765"/>
      <c r="EB3" s="765"/>
      <c r="EC3" s="765"/>
      <c r="ED3" s="765"/>
      <c r="EE3" s="765"/>
      <c r="EF3" s="765"/>
      <c r="EG3" s="765"/>
      <c r="EH3" s="765"/>
      <c r="EI3" s="765"/>
      <c r="EJ3" s="765"/>
      <c r="EK3" s="765"/>
      <c r="EL3" s="765"/>
      <c r="EM3" s="765"/>
      <c r="EN3" s="478"/>
      <c r="EO3" s="479"/>
      <c r="EP3" s="153"/>
    </row>
    <row r="4" spans="3:151" ht="18" customHeight="1" x14ac:dyDescent="0.2">
      <c r="C4" s="153"/>
      <c r="E4" s="243" t="s">
        <v>21</v>
      </c>
      <c r="F4" s="458"/>
      <c r="G4" s="53"/>
      <c r="H4" s="53" t="s">
        <v>5</v>
      </c>
      <c r="I4" s="53"/>
      <c r="J4" s="53"/>
      <c r="K4" s="458"/>
      <c r="L4" s="53"/>
      <c r="M4" s="53" t="s">
        <v>6</v>
      </c>
      <c r="N4" s="53"/>
      <c r="O4" s="53"/>
      <c r="P4" s="458"/>
      <c r="Q4" s="53"/>
      <c r="R4" s="53" t="s">
        <v>7</v>
      </c>
      <c r="S4" s="53"/>
      <c r="T4" s="53"/>
      <c r="U4" s="458"/>
      <c r="V4" s="53"/>
      <c r="W4" s="53" t="s">
        <v>8</v>
      </c>
      <c r="X4" s="53"/>
      <c r="Y4" s="53"/>
      <c r="Z4" s="458"/>
      <c r="AA4" s="53"/>
      <c r="AB4" s="53" t="s">
        <v>9</v>
      </c>
      <c r="AC4" s="53"/>
      <c r="AD4" s="53"/>
      <c r="AE4" s="458"/>
      <c r="AF4" s="53"/>
      <c r="AG4" s="53" t="s">
        <v>10</v>
      </c>
      <c r="AH4" s="53"/>
      <c r="AI4" s="53"/>
      <c r="AJ4" s="458"/>
      <c r="AK4" s="53"/>
      <c r="AL4" s="53" t="s">
        <v>11</v>
      </c>
      <c r="AM4" s="53"/>
      <c r="AN4" s="53"/>
      <c r="AO4" s="458"/>
      <c r="AP4" s="53"/>
      <c r="AQ4" s="53" t="s">
        <v>12</v>
      </c>
      <c r="AR4" s="53"/>
      <c r="AS4" s="53"/>
      <c r="AT4" s="458"/>
      <c r="AU4" s="53"/>
      <c r="AV4" s="53" t="s">
        <v>13</v>
      </c>
      <c r="AW4" s="53"/>
      <c r="AX4" s="53"/>
      <c r="AY4" s="458"/>
      <c r="AZ4" s="53"/>
      <c r="BA4" s="53" t="s">
        <v>14</v>
      </c>
      <c r="BB4" s="53"/>
      <c r="BC4" s="53"/>
      <c r="BD4" s="458"/>
      <c r="BE4" s="53"/>
      <c r="BF4" s="53" t="s">
        <v>15</v>
      </c>
      <c r="BG4" s="53"/>
      <c r="BH4" s="53"/>
      <c r="BI4" s="458"/>
      <c r="BJ4" s="53"/>
      <c r="BK4" s="53" t="s">
        <v>16</v>
      </c>
      <c r="BL4" s="53"/>
      <c r="BM4" s="53"/>
      <c r="BN4" s="458"/>
      <c r="BO4" s="53"/>
      <c r="BP4" s="53" t="s">
        <v>17</v>
      </c>
      <c r="BQ4" s="53"/>
      <c r="BR4" s="53"/>
      <c r="BS4" s="458"/>
      <c r="BT4" s="53"/>
      <c r="BU4" s="53" t="s">
        <v>18</v>
      </c>
      <c r="BV4" s="53"/>
      <c r="BW4" s="53"/>
      <c r="BX4" s="274"/>
      <c r="BY4" s="53"/>
      <c r="BZ4" s="53" t="s">
        <v>19</v>
      </c>
      <c r="CA4" s="53"/>
      <c r="CB4" s="53"/>
      <c r="CC4" s="458"/>
      <c r="CD4" s="53"/>
      <c r="CE4" s="53" t="s">
        <v>6</v>
      </c>
      <c r="CF4" s="53"/>
      <c r="CG4" s="53"/>
      <c r="CH4" s="458"/>
      <c r="CI4" s="53"/>
      <c r="CJ4" s="53" t="s">
        <v>7</v>
      </c>
      <c r="CK4" s="53"/>
      <c r="CL4" s="53"/>
      <c r="CM4" s="458"/>
      <c r="CN4" s="53"/>
      <c r="CO4" s="53" t="s">
        <v>8</v>
      </c>
      <c r="CP4" s="53"/>
      <c r="CQ4" s="53"/>
      <c r="CR4" s="458"/>
      <c r="CS4" s="53"/>
      <c r="CT4" s="53" t="s">
        <v>9</v>
      </c>
      <c r="CU4" s="53"/>
      <c r="CV4" s="53"/>
      <c r="CW4" s="458"/>
      <c r="CX4" s="53"/>
      <c r="CY4" s="53" t="s">
        <v>10</v>
      </c>
      <c r="CZ4" s="53"/>
      <c r="DA4" s="53"/>
      <c r="DB4" s="458"/>
      <c r="DC4" s="53"/>
      <c r="DD4" s="53" t="s">
        <v>11</v>
      </c>
      <c r="DE4" s="53"/>
      <c r="DF4" s="53"/>
      <c r="DG4" s="458"/>
      <c r="DH4" s="53"/>
      <c r="DI4" s="53" t="s">
        <v>12</v>
      </c>
      <c r="DJ4" s="53"/>
      <c r="DK4" s="53"/>
      <c r="DL4" s="458"/>
      <c r="DM4" s="53"/>
      <c r="DN4" s="53" t="s">
        <v>13</v>
      </c>
      <c r="DO4" s="53"/>
      <c r="DP4" s="53"/>
      <c r="DQ4" s="458"/>
      <c r="DR4" s="53"/>
      <c r="DS4" s="53" t="s">
        <v>14</v>
      </c>
      <c r="DT4" s="53"/>
      <c r="DU4" s="53"/>
      <c r="DV4" s="458"/>
      <c r="DW4" s="53"/>
      <c r="DX4" s="53" t="s">
        <v>15</v>
      </c>
      <c r="DY4" s="53"/>
      <c r="DZ4" s="53"/>
      <c r="EA4" s="458"/>
      <c r="EB4" s="53"/>
      <c r="EC4" s="53" t="s">
        <v>16</v>
      </c>
      <c r="ED4" s="53"/>
      <c r="EE4" s="53"/>
      <c r="EF4" s="458"/>
      <c r="EG4" s="53"/>
      <c r="EH4" s="53" t="s">
        <v>17</v>
      </c>
      <c r="EI4" s="53"/>
      <c r="EJ4" s="53"/>
      <c r="EK4" s="458"/>
      <c r="EL4" s="53"/>
      <c r="EM4" s="53" t="s">
        <v>18</v>
      </c>
      <c r="EN4" s="53"/>
      <c r="EO4" s="53"/>
      <c r="EP4" s="153"/>
    </row>
    <row r="5" spans="3:151" ht="14.25" customHeight="1" x14ac:dyDescent="0.2">
      <c r="C5" s="480" t="s">
        <v>20</v>
      </c>
      <c r="D5" s="481"/>
      <c r="E5" s="223"/>
      <c r="F5" s="224"/>
      <c r="G5" s="226"/>
      <c r="H5" s="226" t="s">
        <v>22</v>
      </c>
      <c r="I5" s="226"/>
      <c r="J5" s="226"/>
      <c r="K5" s="224"/>
      <c r="L5" s="226"/>
      <c r="M5" s="226"/>
      <c r="N5" s="226"/>
      <c r="O5" s="226"/>
      <c r="P5" s="224"/>
      <c r="Q5" s="226"/>
      <c r="R5" s="226"/>
      <c r="S5" s="226"/>
      <c r="T5" s="226"/>
      <c r="U5" s="224"/>
      <c r="V5" s="226"/>
      <c r="W5" s="226"/>
      <c r="X5" s="226"/>
      <c r="Y5" s="226"/>
      <c r="Z5" s="224"/>
      <c r="AA5" s="226"/>
      <c r="AB5" s="226"/>
      <c r="AC5" s="226"/>
      <c r="AD5" s="226"/>
      <c r="AE5" s="224"/>
      <c r="AF5" s="226"/>
      <c r="AG5" s="226"/>
      <c r="AH5" s="226"/>
      <c r="AI5" s="226"/>
      <c r="AJ5" s="224"/>
      <c r="AK5" s="226"/>
      <c r="AL5" s="226"/>
      <c r="AM5" s="226"/>
      <c r="AN5" s="226"/>
      <c r="AO5" s="224"/>
      <c r="AP5" s="226"/>
      <c r="AQ5" s="226"/>
      <c r="AR5" s="226"/>
      <c r="AS5" s="226"/>
      <c r="AT5" s="224"/>
      <c r="AU5" s="226"/>
      <c r="AV5" s="226"/>
      <c r="AW5" s="226"/>
      <c r="AX5" s="226"/>
      <c r="AY5" s="224"/>
      <c r="AZ5" s="226"/>
      <c r="BA5" s="226"/>
      <c r="BB5" s="226"/>
      <c r="BC5" s="226"/>
      <c r="BD5" s="224"/>
      <c r="BE5" s="226"/>
      <c r="BF5" s="226"/>
      <c r="BG5" s="226"/>
      <c r="BH5" s="226"/>
      <c r="BI5" s="224"/>
      <c r="BJ5" s="226"/>
      <c r="BK5" s="226"/>
      <c r="BL5" s="226"/>
      <c r="BM5" s="226"/>
      <c r="BN5" s="224"/>
      <c r="BO5" s="226"/>
      <c r="BP5" s="226"/>
      <c r="BQ5" s="226"/>
      <c r="BR5" s="226"/>
      <c r="BS5" s="224"/>
      <c r="BT5" s="226"/>
      <c r="BU5" s="226"/>
      <c r="BV5" s="226"/>
      <c r="BW5" s="226"/>
      <c r="BX5" s="224"/>
      <c r="BY5" s="226"/>
      <c r="BZ5" s="226" t="s">
        <v>56</v>
      </c>
      <c r="CA5" s="226"/>
      <c r="CB5" s="226"/>
      <c r="CC5" s="224"/>
      <c r="CD5" s="226"/>
      <c r="CE5" s="226"/>
      <c r="CF5" s="226"/>
      <c r="CG5" s="226"/>
      <c r="CH5" s="224"/>
      <c r="CI5" s="226"/>
      <c r="CJ5" s="226"/>
      <c r="CK5" s="226"/>
      <c r="CL5" s="226"/>
      <c r="CM5" s="224"/>
      <c r="CN5" s="226"/>
      <c r="CO5" s="226"/>
      <c r="CP5" s="226"/>
      <c r="CQ5" s="226"/>
      <c r="CR5" s="224"/>
      <c r="CS5" s="226"/>
      <c r="CT5" s="226"/>
      <c r="CU5" s="226"/>
      <c r="CV5" s="226"/>
      <c r="CW5" s="224"/>
      <c r="CX5" s="226"/>
      <c r="CY5" s="226"/>
      <c r="CZ5" s="226"/>
      <c r="DA5" s="226"/>
      <c r="DB5" s="224"/>
      <c r="DC5" s="226"/>
      <c r="DD5" s="226"/>
      <c r="DE5" s="226"/>
      <c r="DF5" s="226"/>
      <c r="DG5" s="224"/>
      <c r="DH5" s="226"/>
      <c r="DI5" s="226"/>
      <c r="DJ5" s="226"/>
      <c r="DK5" s="226"/>
      <c r="DL5" s="224"/>
      <c r="DM5" s="226"/>
      <c r="DN5" s="226"/>
      <c r="DO5" s="226"/>
      <c r="DP5" s="226"/>
      <c r="DQ5" s="224"/>
      <c r="DR5" s="226"/>
      <c r="DS5" s="226"/>
      <c r="DT5" s="226"/>
      <c r="DU5" s="226"/>
      <c r="DV5" s="224"/>
      <c r="DW5" s="226"/>
      <c r="DX5" s="226"/>
      <c r="DY5" s="226"/>
      <c r="DZ5" s="226"/>
      <c r="EA5" s="224"/>
      <c r="EB5" s="226"/>
      <c r="EC5" s="226"/>
      <c r="ED5" s="226"/>
      <c r="EE5" s="226"/>
      <c r="EF5" s="224"/>
      <c r="EG5" s="226"/>
      <c r="EH5" s="226"/>
      <c r="EI5" s="226"/>
      <c r="EJ5" s="226"/>
      <c r="EK5" s="224"/>
      <c r="EL5" s="226"/>
      <c r="EM5" s="226"/>
      <c r="EN5" s="226"/>
      <c r="EO5" s="482"/>
      <c r="EP5" s="153"/>
      <c r="EU5" s="49"/>
    </row>
    <row r="6" spans="3:151" x14ac:dyDescent="0.2">
      <c r="C6" s="153"/>
      <c r="E6" s="483"/>
      <c r="F6" s="484"/>
      <c r="K6" s="484"/>
      <c r="P6" s="484"/>
      <c r="U6" s="484"/>
      <c r="Z6" s="484"/>
      <c r="AE6" s="484"/>
      <c r="AJ6" s="484"/>
      <c r="AO6" s="484"/>
      <c r="AT6" s="484"/>
      <c r="AY6" s="484"/>
      <c r="BD6" s="484"/>
      <c r="BI6" s="484"/>
      <c r="BN6" s="484"/>
      <c r="BS6" s="484"/>
      <c r="BX6" s="484"/>
      <c r="CC6" s="484"/>
      <c r="CH6" s="484"/>
      <c r="CM6" s="484"/>
      <c r="CR6" s="484"/>
      <c r="CW6" s="484"/>
      <c r="DB6" s="484"/>
      <c r="DG6" s="484"/>
      <c r="DL6" s="484"/>
      <c r="DQ6" s="484"/>
      <c r="DV6" s="484"/>
      <c r="EA6" s="484"/>
      <c r="EF6" s="484"/>
      <c r="EK6" s="484"/>
      <c r="EP6" s="153"/>
    </row>
    <row r="7" spans="3:151" x14ac:dyDescent="0.2">
      <c r="C7" s="153"/>
      <c r="E7" s="483"/>
      <c r="F7" s="484"/>
      <c r="K7" s="484"/>
      <c r="P7" s="484"/>
      <c r="U7" s="484"/>
      <c r="Z7" s="484"/>
      <c r="AE7" s="484"/>
      <c r="AJ7" s="484"/>
      <c r="AO7" s="484"/>
      <c r="AT7" s="484"/>
      <c r="AY7" s="484"/>
      <c r="BD7" s="484"/>
      <c r="BI7" s="484"/>
      <c r="BN7" s="484"/>
      <c r="BS7" s="484"/>
      <c r="BX7" s="484"/>
      <c r="CC7" s="484"/>
      <c r="CH7" s="484"/>
      <c r="CM7" s="484"/>
      <c r="CR7" s="484"/>
      <c r="CW7" s="484"/>
      <c r="DB7" s="484"/>
      <c r="DG7" s="484"/>
      <c r="DL7" s="484"/>
      <c r="DQ7" s="484"/>
      <c r="DV7" s="484"/>
      <c r="EA7" s="484"/>
      <c r="EF7" s="484"/>
      <c r="EK7" s="484"/>
      <c r="EP7" s="153"/>
    </row>
    <row r="8" spans="3:151" s="49" customFormat="1" x14ac:dyDescent="0.2">
      <c r="C8" s="241" t="s">
        <v>39</v>
      </c>
      <c r="E8" s="485"/>
      <c r="F8" s="486"/>
      <c r="H8" s="49">
        <v>0</v>
      </c>
      <c r="K8" s="486"/>
      <c r="M8" s="487">
        <v>1030450</v>
      </c>
      <c r="P8" s="486"/>
      <c r="R8" s="487">
        <v>-592737</v>
      </c>
      <c r="U8" s="486"/>
      <c r="W8" s="487">
        <v>3367677</v>
      </c>
      <c r="Z8" s="486"/>
      <c r="AB8" s="487">
        <v>2072474</v>
      </c>
      <c r="AE8" s="486"/>
      <c r="AG8" s="487">
        <v>0</v>
      </c>
      <c r="AJ8" s="486"/>
      <c r="AL8" s="487">
        <v>0</v>
      </c>
      <c r="AO8" s="486"/>
      <c r="AQ8" s="487">
        <v>0</v>
      </c>
      <c r="AT8" s="486"/>
      <c r="AV8" s="487">
        <v>0</v>
      </c>
      <c r="AY8" s="486"/>
      <c r="BA8" s="487">
        <v>0</v>
      </c>
      <c r="BD8" s="486"/>
      <c r="BF8" s="487">
        <v>0</v>
      </c>
      <c r="BI8" s="486"/>
      <c r="BK8" s="487">
        <v>0</v>
      </c>
      <c r="BL8" s="487"/>
      <c r="BM8" s="487"/>
      <c r="BN8" s="488"/>
      <c r="BO8" s="487"/>
      <c r="BP8" s="487">
        <v>0</v>
      </c>
      <c r="BS8" s="486"/>
      <c r="BU8" s="49">
        <v>5877864</v>
      </c>
      <c r="BX8" s="486"/>
      <c r="BZ8" s="489">
        <v>-7954770</v>
      </c>
      <c r="CC8" s="486"/>
      <c r="CE8" s="487">
        <v>9415800</v>
      </c>
      <c r="CH8" s="486"/>
      <c r="CJ8" s="487">
        <v>-6660753</v>
      </c>
      <c r="CM8" s="486"/>
      <c r="CO8" s="487">
        <v>5151867</v>
      </c>
      <c r="CR8" s="486"/>
      <c r="CT8" s="487">
        <v>-7112395</v>
      </c>
      <c r="CW8" s="486"/>
      <c r="CY8" s="487">
        <v>-2312355</v>
      </c>
      <c r="DB8" s="486"/>
      <c r="DD8" s="487">
        <v>2272137</v>
      </c>
      <c r="DG8" s="486"/>
      <c r="DI8" s="487">
        <v>-3832432</v>
      </c>
      <c r="DL8" s="486"/>
      <c r="DN8" s="487">
        <v>-3742209</v>
      </c>
      <c r="DQ8" s="486"/>
      <c r="DS8" s="487">
        <v>-1384946</v>
      </c>
      <c r="DV8" s="486"/>
      <c r="DX8" s="487">
        <v>429685</v>
      </c>
      <c r="EA8" s="486"/>
      <c r="EC8" s="487">
        <v>2124947</v>
      </c>
      <c r="ED8" s="487"/>
      <c r="EE8" s="487"/>
      <c r="EF8" s="488"/>
      <c r="EG8" s="487"/>
      <c r="EH8" s="487">
        <v>-2304116</v>
      </c>
      <c r="EK8" s="486"/>
      <c r="EM8" s="49">
        <v>794519</v>
      </c>
      <c r="EP8" s="241"/>
    </row>
    <row r="9" spans="3:151" x14ac:dyDescent="0.2">
      <c r="C9" s="153" t="s">
        <v>288</v>
      </c>
      <c r="E9" s="483"/>
      <c r="F9" s="484"/>
      <c r="G9" s="490"/>
      <c r="H9" s="218">
        <v>0</v>
      </c>
      <c r="I9" s="491"/>
      <c r="K9" s="484"/>
      <c r="L9" s="490"/>
      <c r="M9" s="492">
        <v>991750</v>
      </c>
      <c r="N9" s="491"/>
      <c r="P9" s="484"/>
      <c r="Q9" s="490"/>
      <c r="R9" s="492">
        <v>-782200</v>
      </c>
      <c r="S9" s="491"/>
      <c r="U9" s="484"/>
      <c r="V9" s="490"/>
      <c r="W9" s="492">
        <v>3595840</v>
      </c>
      <c r="X9" s="491"/>
      <c r="Z9" s="484"/>
      <c r="AA9" s="490"/>
      <c r="AB9" s="492">
        <v>1356310</v>
      </c>
      <c r="AC9" s="491"/>
      <c r="AE9" s="484"/>
      <c r="AF9" s="490"/>
      <c r="AG9" s="492">
        <v>0</v>
      </c>
      <c r="AH9" s="491"/>
      <c r="AJ9" s="484"/>
      <c r="AK9" s="490"/>
      <c r="AL9" s="492">
        <v>0</v>
      </c>
      <c r="AM9" s="491"/>
      <c r="AO9" s="484"/>
      <c r="AP9" s="490"/>
      <c r="AQ9" s="492">
        <v>0</v>
      </c>
      <c r="AR9" s="491"/>
      <c r="AT9" s="484"/>
      <c r="AU9" s="490"/>
      <c r="AV9" s="492">
        <v>0</v>
      </c>
      <c r="AW9" s="491"/>
      <c r="AY9" s="484"/>
      <c r="AZ9" s="490"/>
      <c r="BA9" s="492">
        <v>0</v>
      </c>
      <c r="BB9" s="491"/>
      <c r="BD9" s="484"/>
      <c r="BE9" s="490"/>
      <c r="BF9" s="492">
        <v>0</v>
      </c>
      <c r="BG9" s="491"/>
      <c r="BI9" s="484"/>
      <c r="BJ9" s="490"/>
      <c r="BK9" s="492">
        <v>0</v>
      </c>
      <c r="BL9" s="491"/>
      <c r="BN9" s="484"/>
      <c r="BO9" s="490"/>
      <c r="BP9" s="493">
        <v>0</v>
      </c>
      <c r="BQ9" s="491"/>
      <c r="BS9" s="484"/>
      <c r="BT9" s="490"/>
      <c r="BU9" s="218">
        <v>5161700</v>
      </c>
      <c r="BV9" s="491"/>
      <c r="BX9" s="484"/>
      <c r="BY9" s="490"/>
      <c r="BZ9" s="494">
        <v>-8007020</v>
      </c>
      <c r="CA9" s="491"/>
      <c r="CC9" s="484"/>
      <c r="CD9" s="490"/>
      <c r="CE9" s="492">
        <v>2663300</v>
      </c>
      <c r="CF9" s="491"/>
      <c r="CH9" s="484"/>
      <c r="CI9" s="490"/>
      <c r="CJ9" s="492">
        <v>83680</v>
      </c>
      <c r="CK9" s="491"/>
      <c r="CM9" s="484"/>
      <c r="CN9" s="490"/>
      <c r="CO9" s="492">
        <v>5155820</v>
      </c>
      <c r="CP9" s="491"/>
      <c r="CR9" s="484"/>
      <c r="CS9" s="490"/>
      <c r="CT9" s="492">
        <v>-6892610</v>
      </c>
      <c r="CU9" s="491"/>
      <c r="CW9" s="484"/>
      <c r="CX9" s="490"/>
      <c r="CY9" s="492">
        <v>-2536130</v>
      </c>
      <c r="CZ9" s="491"/>
      <c r="DB9" s="484"/>
      <c r="DC9" s="490"/>
      <c r="DD9" s="492">
        <v>-329200</v>
      </c>
      <c r="DE9" s="491"/>
      <c r="DG9" s="484"/>
      <c r="DH9" s="490"/>
      <c r="DI9" s="492">
        <v>-3215700</v>
      </c>
      <c r="DJ9" s="491"/>
      <c r="DL9" s="484"/>
      <c r="DM9" s="490"/>
      <c r="DN9" s="492">
        <v>-1759060</v>
      </c>
      <c r="DO9" s="491"/>
      <c r="DQ9" s="484"/>
      <c r="DR9" s="490"/>
      <c r="DS9" s="492">
        <v>-1386320</v>
      </c>
      <c r="DT9" s="491"/>
      <c r="DV9" s="484"/>
      <c r="DW9" s="490"/>
      <c r="DX9" s="492">
        <v>459040</v>
      </c>
      <c r="DY9" s="491"/>
      <c r="EA9" s="484"/>
      <c r="EB9" s="490"/>
      <c r="EC9" s="492">
        <v>1594210</v>
      </c>
      <c r="ED9" s="491"/>
      <c r="EF9" s="484"/>
      <c r="EG9" s="490"/>
      <c r="EH9" s="493">
        <v>-1844050</v>
      </c>
      <c r="EI9" s="491"/>
      <c r="EK9" s="484"/>
      <c r="EL9" s="490"/>
      <c r="EM9" s="218">
        <v>1010190</v>
      </c>
      <c r="EN9" s="491"/>
      <c r="EP9" s="153"/>
      <c r="ES9" s="49"/>
      <c r="ET9" s="49"/>
      <c r="EU9" s="49"/>
    </row>
    <row r="10" spans="3:151" hidden="1" x14ac:dyDescent="0.2">
      <c r="C10" s="272" t="s">
        <v>289</v>
      </c>
      <c r="D10" s="273"/>
      <c r="E10" s="483"/>
      <c r="F10" s="484"/>
      <c r="G10" s="484"/>
      <c r="H10" s="495">
        <v>0</v>
      </c>
      <c r="I10" s="496"/>
      <c r="K10" s="484"/>
      <c r="L10" s="484"/>
      <c r="M10" s="497">
        <v>0</v>
      </c>
      <c r="N10" s="496"/>
      <c r="P10" s="484"/>
      <c r="Q10" s="484"/>
      <c r="R10" s="497">
        <v>0</v>
      </c>
      <c r="S10" s="496"/>
      <c r="U10" s="484"/>
      <c r="V10" s="484"/>
      <c r="W10" s="497">
        <v>0</v>
      </c>
      <c r="X10" s="496"/>
      <c r="Z10" s="484"/>
      <c r="AA10" s="484"/>
      <c r="AB10" s="497">
        <v>0</v>
      </c>
      <c r="AC10" s="496"/>
      <c r="AE10" s="484"/>
      <c r="AF10" s="484"/>
      <c r="AG10" s="497">
        <v>0</v>
      </c>
      <c r="AH10" s="496"/>
      <c r="AJ10" s="484"/>
      <c r="AK10" s="484"/>
      <c r="AL10" s="497">
        <v>0</v>
      </c>
      <c r="AM10" s="496"/>
      <c r="AO10" s="484"/>
      <c r="AP10" s="484"/>
      <c r="AQ10" s="497">
        <v>0</v>
      </c>
      <c r="AR10" s="496"/>
      <c r="AT10" s="484"/>
      <c r="AU10" s="484"/>
      <c r="AV10" s="497">
        <v>0</v>
      </c>
      <c r="AW10" s="496"/>
      <c r="AY10" s="484"/>
      <c r="AZ10" s="484"/>
      <c r="BA10" s="497">
        <v>0</v>
      </c>
      <c r="BB10" s="496"/>
      <c r="BD10" s="484"/>
      <c r="BE10" s="484"/>
      <c r="BF10" s="497">
        <v>0</v>
      </c>
      <c r="BG10" s="496"/>
      <c r="BI10" s="484"/>
      <c r="BJ10" s="484"/>
      <c r="BK10" s="497">
        <v>0</v>
      </c>
      <c r="BL10" s="496"/>
      <c r="BN10" s="484"/>
      <c r="BO10" s="484"/>
      <c r="BP10" s="497">
        <v>0</v>
      </c>
      <c r="BQ10" s="496"/>
      <c r="BS10" s="484"/>
      <c r="BT10" s="484"/>
      <c r="BU10" s="497">
        <v>0</v>
      </c>
      <c r="BV10" s="496"/>
      <c r="BX10" s="484"/>
      <c r="BY10" s="484"/>
      <c r="BZ10" s="495">
        <v>0</v>
      </c>
      <c r="CA10" s="496"/>
      <c r="CC10" s="484"/>
      <c r="CD10" s="484"/>
      <c r="CE10" s="497">
        <v>0</v>
      </c>
      <c r="CF10" s="496"/>
      <c r="CH10" s="484"/>
      <c r="CI10" s="484"/>
      <c r="CJ10" s="497">
        <v>0</v>
      </c>
      <c r="CK10" s="496"/>
      <c r="CM10" s="484"/>
      <c r="CN10" s="484"/>
      <c r="CO10" s="497">
        <v>0</v>
      </c>
      <c r="CP10" s="496"/>
      <c r="CR10" s="484"/>
      <c r="CS10" s="484"/>
      <c r="CT10" s="497">
        <v>0</v>
      </c>
      <c r="CU10" s="496"/>
      <c r="CW10" s="484"/>
      <c r="CX10" s="484"/>
      <c r="CY10" s="497">
        <v>0</v>
      </c>
      <c r="CZ10" s="496"/>
      <c r="DB10" s="484"/>
      <c r="DC10" s="484"/>
      <c r="DD10" s="497">
        <v>0</v>
      </c>
      <c r="DE10" s="496"/>
      <c r="DG10" s="484"/>
      <c r="DH10" s="484"/>
      <c r="DI10" s="497">
        <v>0</v>
      </c>
      <c r="DJ10" s="496"/>
      <c r="DL10" s="484"/>
      <c r="DM10" s="484"/>
      <c r="DN10" s="497">
        <v>0</v>
      </c>
      <c r="DO10" s="496"/>
      <c r="DQ10" s="484"/>
      <c r="DR10" s="484"/>
      <c r="DS10" s="497">
        <v>0</v>
      </c>
      <c r="DT10" s="496"/>
      <c r="DV10" s="484"/>
      <c r="DW10" s="484"/>
      <c r="DX10" s="497">
        <v>0</v>
      </c>
      <c r="DY10" s="496"/>
      <c r="EA10" s="484"/>
      <c r="EB10" s="484"/>
      <c r="EC10" s="497">
        <v>0</v>
      </c>
      <c r="ED10" s="496"/>
      <c r="EF10" s="484"/>
      <c r="EG10" s="484"/>
      <c r="EH10" s="497">
        <v>0</v>
      </c>
      <c r="EI10" s="496"/>
      <c r="EK10" s="484"/>
      <c r="EL10" s="484"/>
      <c r="EM10" s="497">
        <v>0</v>
      </c>
      <c r="EN10" s="496"/>
      <c r="EP10" s="153"/>
      <c r="ES10" s="49"/>
      <c r="ET10" s="49"/>
      <c r="EU10" s="49"/>
    </row>
    <row r="11" spans="3:151" x14ac:dyDescent="0.2">
      <c r="C11" s="272" t="s">
        <v>290</v>
      </c>
      <c r="D11" s="273"/>
      <c r="E11" s="483"/>
      <c r="F11" s="484"/>
      <c r="G11" s="484"/>
      <c r="H11" s="495">
        <v>2007750</v>
      </c>
      <c r="I11" s="496"/>
      <c r="K11" s="484"/>
      <c r="L11" s="484"/>
      <c r="M11" s="497">
        <v>116050</v>
      </c>
      <c r="N11" s="496"/>
      <c r="P11" s="484"/>
      <c r="Q11" s="484"/>
      <c r="R11" s="497">
        <v>-87250</v>
      </c>
      <c r="S11" s="496"/>
      <c r="U11" s="484"/>
      <c r="V11" s="484"/>
      <c r="W11" s="497">
        <v>-412150</v>
      </c>
      <c r="X11" s="496"/>
      <c r="Z11" s="484"/>
      <c r="AA11" s="484"/>
      <c r="AB11" s="497">
        <v>-273850</v>
      </c>
      <c r="AC11" s="496"/>
      <c r="AE11" s="484"/>
      <c r="AF11" s="484"/>
      <c r="AG11" s="497">
        <v>0</v>
      </c>
      <c r="AH11" s="496"/>
      <c r="AJ11" s="484"/>
      <c r="AK11" s="484"/>
      <c r="AL11" s="497">
        <v>0</v>
      </c>
      <c r="AM11" s="496"/>
      <c r="AO11" s="484"/>
      <c r="AP11" s="484"/>
      <c r="AQ11" s="497">
        <v>0</v>
      </c>
      <c r="AR11" s="496"/>
      <c r="AT11" s="484"/>
      <c r="AU11" s="484"/>
      <c r="AV11" s="497">
        <v>0</v>
      </c>
      <c r="AW11" s="496"/>
      <c r="AY11" s="484"/>
      <c r="AZ11" s="484"/>
      <c r="BA11" s="497">
        <v>0</v>
      </c>
      <c r="BB11" s="496"/>
      <c r="BD11" s="498"/>
      <c r="BE11" s="484"/>
      <c r="BF11" s="497">
        <v>0</v>
      </c>
      <c r="BG11" s="496"/>
      <c r="BI11" s="484"/>
      <c r="BJ11" s="484"/>
      <c r="BK11" s="497">
        <v>0</v>
      </c>
      <c r="BL11" s="496"/>
      <c r="BN11" s="484"/>
      <c r="BO11" s="484"/>
      <c r="BP11" s="498">
        <v>0</v>
      </c>
      <c r="BQ11" s="496"/>
      <c r="BS11" s="484"/>
      <c r="BT11" s="484"/>
      <c r="BU11" s="497">
        <v>-657200</v>
      </c>
      <c r="BV11" s="496"/>
      <c r="BX11" s="484"/>
      <c r="BY11" s="484"/>
      <c r="BZ11" s="495">
        <v>-6650500</v>
      </c>
      <c r="CA11" s="496"/>
      <c r="CC11" s="484"/>
      <c r="CD11" s="484"/>
      <c r="CE11" s="497">
        <v>-656100</v>
      </c>
      <c r="CF11" s="496"/>
      <c r="CH11" s="484"/>
      <c r="CI11" s="484"/>
      <c r="CJ11" s="497">
        <v>-2009690</v>
      </c>
      <c r="CK11" s="496"/>
      <c r="CM11" s="484"/>
      <c r="CN11" s="484"/>
      <c r="CO11" s="497">
        <v>-85680</v>
      </c>
      <c r="CP11" s="496"/>
      <c r="CR11" s="484"/>
      <c r="CS11" s="484"/>
      <c r="CT11" s="497">
        <v>-1117300</v>
      </c>
      <c r="CU11" s="496"/>
      <c r="CW11" s="484"/>
      <c r="CX11" s="484"/>
      <c r="CY11" s="497">
        <v>63870</v>
      </c>
      <c r="CZ11" s="496"/>
      <c r="DB11" s="484"/>
      <c r="DC11" s="484"/>
      <c r="DD11" s="497">
        <v>0</v>
      </c>
      <c r="DE11" s="496"/>
      <c r="DG11" s="484"/>
      <c r="DH11" s="484"/>
      <c r="DI11" s="497">
        <v>1327030</v>
      </c>
      <c r="DJ11" s="496"/>
      <c r="DL11" s="484"/>
      <c r="DM11" s="484"/>
      <c r="DN11" s="497">
        <v>34120</v>
      </c>
      <c r="DO11" s="496"/>
      <c r="DQ11" s="484"/>
      <c r="DR11" s="484"/>
      <c r="DS11" s="497">
        <v>-557000</v>
      </c>
      <c r="DT11" s="496"/>
      <c r="DV11" s="498"/>
      <c r="DW11" s="484"/>
      <c r="DX11" s="497">
        <v>-2215030</v>
      </c>
      <c r="DY11" s="496"/>
      <c r="EA11" s="484"/>
      <c r="EB11" s="484"/>
      <c r="EC11" s="497">
        <v>-683870</v>
      </c>
      <c r="ED11" s="496"/>
      <c r="EF11" s="484"/>
      <c r="EG11" s="484"/>
      <c r="EH11" s="498">
        <v>-750850</v>
      </c>
      <c r="EI11" s="496"/>
      <c r="EK11" s="484"/>
      <c r="EL11" s="484"/>
      <c r="EM11" s="497">
        <v>-3868770</v>
      </c>
      <c r="EN11" s="496"/>
      <c r="EP11" s="153"/>
      <c r="ES11" s="49"/>
      <c r="ET11" s="49"/>
      <c r="EU11" s="49"/>
    </row>
    <row r="12" spans="3:151" x14ac:dyDescent="0.2">
      <c r="C12" s="272" t="s">
        <v>291</v>
      </c>
      <c r="D12" s="273"/>
      <c r="E12" s="483"/>
      <c r="F12" s="484"/>
      <c r="G12" s="484"/>
      <c r="H12" s="499">
        <v>-356320</v>
      </c>
      <c r="I12" s="496"/>
      <c r="K12" s="484"/>
      <c r="L12" s="484"/>
      <c r="M12" s="498">
        <v>-235230</v>
      </c>
      <c r="N12" s="496"/>
      <c r="P12" s="484"/>
      <c r="Q12" s="484"/>
      <c r="R12" s="498">
        <v>2089070</v>
      </c>
      <c r="S12" s="496"/>
      <c r="U12" s="484"/>
      <c r="V12" s="484"/>
      <c r="W12" s="498">
        <v>-35840</v>
      </c>
      <c r="X12" s="496"/>
      <c r="Z12" s="484"/>
      <c r="AA12" s="484"/>
      <c r="AB12" s="498">
        <v>-1734900</v>
      </c>
      <c r="AC12" s="496"/>
      <c r="AE12" s="484"/>
      <c r="AF12" s="484"/>
      <c r="AG12" s="498">
        <v>0</v>
      </c>
      <c r="AH12" s="496"/>
      <c r="AJ12" s="484"/>
      <c r="AK12" s="484"/>
      <c r="AL12" s="498">
        <v>0</v>
      </c>
      <c r="AM12" s="496"/>
      <c r="AO12" s="484"/>
      <c r="AP12" s="484"/>
      <c r="AQ12" s="498">
        <v>0</v>
      </c>
      <c r="AR12" s="496"/>
      <c r="AT12" s="484"/>
      <c r="AU12" s="484"/>
      <c r="AV12" s="498">
        <v>0</v>
      </c>
      <c r="AW12" s="496"/>
      <c r="AY12" s="484"/>
      <c r="AZ12" s="484"/>
      <c r="BA12" s="498">
        <v>0</v>
      </c>
      <c r="BB12" s="496"/>
      <c r="BD12" s="484"/>
      <c r="BE12" s="484"/>
      <c r="BF12" s="498">
        <v>0</v>
      </c>
      <c r="BG12" s="496"/>
      <c r="BI12" s="484"/>
      <c r="BJ12" s="484"/>
      <c r="BK12" s="498">
        <v>0</v>
      </c>
      <c r="BL12" s="496"/>
      <c r="BN12" s="484"/>
      <c r="BO12" s="484"/>
      <c r="BP12" s="498">
        <v>0</v>
      </c>
      <c r="BQ12" s="496"/>
      <c r="BS12" s="484"/>
      <c r="BT12" s="484"/>
      <c r="BU12" s="498">
        <v>83100</v>
      </c>
      <c r="BV12" s="496"/>
      <c r="BX12" s="484"/>
      <c r="BY12" s="484"/>
      <c r="BZ12" s="499">
        <v>1826080</v>
      </c>
      <c r="CA12" s="496"/>
      <c r="CC12" s="484"/>
      <c r="CD12" s="484"/>
      <c r="CE12" s="498">
        <v>90400</v>
      </c>
      <c r="CF12" s="496"/>
      <c r="CH12" s="484"/>
      <c r="CI12" s="484"/>
      <c r="CJ12" s="498">
        <v>-535630</v>
      </c>
      <c r="CK12" s="496"/>
      <c r="CM12" s="484"/>
      <c r="CN12" s="484"/>
      <c r="CO12" s="498">
        <v>7519560</v>
      </c>
      <c r="CP12" s="496"/>
      <c r="CR12" s="484"/>
      <c r="CS12" s="484"/>
      <c r="CT12" s="498">
        <v>-2051100</v>
      </c>
      <c r="CU12" s="496"/>
      <c r="CW12" s="484"/>
      <c r="CX12" s="484"/>
      <c r="CY12" s="498">
        <v>-3139640</v>
      </c>
      <c r="CZ12" s="496"/>
      <c r="DB12" s="484"/>
      <c r="DC12" s="484"/>
      <c r="DD12" s="498">
        <v>-641700</v>
      </c>
      <c r="DE12" s="496"/>
      <c r="DG12" s="484"/>
      <c r="DH12" s="484"/>
      <c r="DI12" s="498">
        <v>173400</v>
      </c>
      <c r="DJ12" s="496"/>
      <c r="DL12" s="484"/>
      <c r="DM12" s="484"/>
      <c r="DN12" s="498">
        <v>-1391570</v>
      </c>
      <c r="DO12" s="496"/>
      <c r="DQ12" s="484"/>
      <c r="DR12" s="484"/>
      <c r="DS12" s="498">
        <v>-2287990</v>
      </c>
      <c r="DT12" s="496"/>
      <c r="DV12" s="484"/>
      <c r="DW12" s="484"/>
      <c r="DX12" s="498">
        <v>-469350</v>
      </c>
      <c r="DY12" s="496"/>
      <c r="EA12" s="484"/>
      <c r="EB12" s="484"/>
      <c r="EC12" s="498">
        <v>1787880</v>
      </c>
      <c r="ED12" s="496"/>
      <c r="EF12" s="484"/>
      <c r="EG12" s="484"/>
      <c r="EH12" s="498">
        <v>2771820</v>
      </c>
      <c r="EI12" s="496"/>
      <c r="EK12" s="484"/>
      <c r="EL12" s="484"/>
      <c r="EM12" s="498">
        <v>5023230</v>
      </c>
      <c r="EN12" s="496"/>
      <c r="EP12" s="153"/>
      <c r="ES12" s="49"/>
      <c r="ET12" s="49"/>
      <c r="EU12" s="49"/>
    </row>
    <row r="13" spans="3:151" x14ac:dyDescent="0.2">
      <c r="C13" s="272" t="s">
        <v>292</v>
      </c>
      <c r="D13" s="273"/>
      <c r="E13" s="483"/>
      <c r="F13" s="484"/>
      <c r="G13" s="484"/>
      <c r="H13" s="499">
        <v>-1779830</v>
      </c>
      <c r="I13" s="496"/>
      <c r="K13" s="484"/>
      <c r="L13" s="484"/>
      <c r="M13" s="498">
        <v>5265800</v>
      </c>
      <c r="N13" s="496"/>
      <c r="P13" s="484"/>
      <c r="Q13" s="484"/>
      <c r="R13" s="498">
        <v>476980</v>
      </c>
      <c r="S13" s="496"/>
      <c r="U13" s="484"/>
      <c r="V13" s="484"/>
      <c r="W13" s="498">
        <v>695270</v>
      </c>
      <c r="X13" s="496"/>
      <c r="Z13" s="484"/>
      <c r="AA13" s="484"/>
      <c r="AB13" s="498">
        <v>699650</v>
      </c>
      <c r="AC13" s="496"/>
      <c r="AE13" s="484"/>
      <c r="AF13" s="484"/>
      <c r="AG13" s="498">
        <v>0</v>
      </c>
      <c r="AH13" s="496"/>
      <c r="AJ13" s="484"/>
      <c r="AK13" s="484"/>
      <c r="AL13" s="498">
        <v>0</v>
      </c>
      <c r="AM13" s="496"/>
      <c r="AO13" s="484"/>
      <c r="AP13" s="484"/>
      <c r="AQ13" s="498">
        <v>0</v>
      </c>
      <c r="AR13" s="496"/>
      <c r="AT13" s="484"/>
      <c r="AU13" s="484"/>
      <c r="AV13" s="498">
        <v>0</v>
      </c>
      <c r="AW13" s="496"/>
      <c r="AY13" s="484"/>
      <c r="AZ13" s="484"/>
      <c r="BA13" s="498">
        <v>0</v>
      </c>
      <c r="BB13" s="496"/>
      <c r="BD13" s="484"/>
      <c r="BE13" s="484"/>
      <c r="BF13" s="498">
        <v>0</v>
      </c>
      <c r="BG13" s="496"/>
      <c r="BI13" s="484"/>
      <c r="BJ13" s="484"/>
      <c r="BK13" s="498">
        <v>0</v>
      </c>
      <c r="BL13" s="496"/>
      <c r="BN13" s="484"/>
      <c r="BO13" s="484"/>
      <c r="BP13" s="498">
        <v>0</v>
      </c>
      <c r="BQ13" s="496"/>
      <c r="BS13" s="484"/>
      <c r="BT13" s="484"/>
      <c r="BU13" s="498">
        <v>7137700</v>
      </c>
      <c r="BV13" s="496"/>
      <c r="BX13" s="484"/>
      <c r="BY13" s="484"/>
      <c r="BZ13" s="499">
        <v>-4782480</v>
      </c>
      <c r="CA13" s="496"/>
      <c r="CC13" s="484"/>
      <c r="CD13" s="484"/>
      <c r="CE13" s="498">
        <v>-200000</v>
      </c>
      <c r="CF13" s="496"/>
      <c r="CH13" s="484"/>
      <c r="CI13" s="484"/>
      <c r="CJ13" s="498">
        <v>-580000</v>
      </c>
      <c r="CK13" s="496"/>
      <c r="CM13" s="484"/>
      <c r="CN13" s="484"/>
      <c r="CO13" s="498">
        <v>-1200000</v>
      </c>
      <c r="CP13" s="496"/>
      <c r="CR13" s="484"/>
      <c r="CS13" s="484"/>
      <c r="CT13" s="498">
        <v>-1531850</v>
      </c>
      <c r="CU13" s="496"/>
      <c r="CW13" s="484"/>
      <c r="CX13" s="484"/>
      <c r="CY13" s="498">
        <v>-960000</v>
      </c>
      <c r="CZ13" s="496"/>
      <c r="DB13" s="484"/>
      <c r="DC13" s="484"/>
      <c r="DD13" s="498">
        <v>1512500</v>
      </c>
      <c r="DE13" s="496"/>
      <c r="DG13" s="484"/>
      <c r="DH13" s="484"/>
      <c r="DI13" s="498">
        <v>-2093400</v>
      </c>
      <c r="DJ13" s="496"/>
      <c r="DL13" s="484"/>
      <c r="DM13" s="484"/>
      <c r="DN13" s="498">
        <v>-654690</v>
      </c>
      <c r="DO13" s="496"/>
      <c r="DQ13" s="484"/>
      <c r="DR13" s="484"/>
      <c r="DS13" s="498">
        <v>-1050590</v>
      </c>
      <c r="DT13" s="496"/>
      <c r="DV13" s="484"/>
      <c r="DW13" s="484"/>
      <c r="DX13" s="498">
        <v>2970970</v>
      </c>
      <c r="DY13" s="496"/>
      <c r="EA13" s="484"/>
      <c r="EB13" s="484"/>
      <c r="EC13" s="498">
        <v>-328400</v>
      </c>
      <c r="ED13" s="496"/>
      <c r="EF13" s="484"/>
      <c r="EG13" s="484"/>
      <c r="EH13" s="498">
        <v>-667020</v>
      </c>
      <c r="EI13" s="496"/>
      <c r="EK13" s="484"/>
      <c r="EL13" s="484"/>
      <c r="EM13" s="498">
        <v>-3511850</v>
      </c>
      <c r="EN13" s="496"/>
      <c r="EP13" s="153"/>
      <c r="ES13" s="49"/>
      <c r="ET13" s="49"/>
      <c r="EU13" s="49"/>
    </row>
    <row r="14" spans="3:151" x14ac:dyDescent="0.2">
      <c r="C14" s="272" t="s">
        <v>293</v>
      </c>
      <c r="D14" s="273"/>
      <c r="E14" s="483"/>
      <c r="F14" s="484"/>
      <c r="G14" s="484"/>
      <c r="H14" s="500">
        <v>128400</v>
      </c>
      <c r="I14" s="496"/>
      <c r="K14" s="484"/>
      <c r="L14" s="484"/>
      <c r="M14" s="501">
        <v>-4154870</v>
      </c>
      <c r="N14" s="496"/>
      <c r="P14" s="484"/>
      <c r="Q14" s="484"/>
      <c r="R14" s="501">
        <v>-3261000</v>
      </c>
      <c r="S14" s="496"/>
      <c r="U14" s="484"/>
      <c r="V14" s="484"/>
      <c r="W14" s="501">
        <v>3348560</v>
      </c>
      <c r="X14" s="496"/>
      <c r="Z14" s="484"/>
      <c r="AA14" s="484"/>
      <c r="AB14" s="501">
        <v>2665410</v>
      </c>
      <c r="AC14" s="496"/>
      <c r="AE14" s="484"/>
      <c r="AF14" s="484"/>
      <c r="AG14" s="501">
        <v>0</v>
      </c>
      <c r="AH14" s="496"/>
      <c r="AJ14" s="484"/>
      <c r="AK14" s="484"/>
      <c r="AL14" s="501">
        <v>0</v>
      </c>
      <c r="AM14" s="496"/>
      <c r="AO14" s="484"/>
      <c r="AP14" s="484"/>
      <c r="AQ14" s="501">
        <v>0</v>
      </c>
      <c r="AR14" s="496"/>
      <c r="AT14" s="484"/>
      <c r="AU14" s="484"/>
      <c r="AV14" s="501">
        <v>0</v>
      </c>
      <c r="AW14" s="496"/>
      <c r="AY14" s="484"/>
      <c r="AZ14" s="484"/>
      <c r="BA14" s="501">
        <v>0</v>
      </c>
      <c r="BB14" s="496"/>
      <c r="BD14" s="484"/>
      <c r="BE14" s="484"/>
      <c r="BF14" s="501">
        <v>0</v>
      </c>
      <c r="BG14" s="496"/>
      <c r="BI14" s="484"/>
      <c r="BJ14" s="484"/>
      <c r="BK14" s="501">
        <v>0</v>
      </c>
      <c r="BL14" s="496"/>
      <c r="BN14" s="484"/>
      <c r="BO14" s="484"/>
      <c r="BP14" s="501">
        <v>0</v>
      </c>
      <c r="BQ14" s="496"/>
      <c r="BS14" s="484"/>
      <c r="BT14" s="484"/>
      <c r="BU14" s="501">
        <v>-1401900</v>
      </c>
      <c r="BV14" s="496"/>
      <c r="BX14" s="484"/>
      <c r="BY14" s="484"/>
      <c r="BZ14" s="500">
        <v>1599880</v>
      </c>
      <c r="CA14" s="496"/>
      <c r="CC14" s="484"/>
      <c r="CD14" s="484"/>
      <c r="CE14" s="501">
        <v>3429000</v>
      </c>
      <c r="CF14" s="496"/>
      <c r="CH14" s="484"/>
      <c r="CI14" s="484"/>
      <c r="CJ14" s="501">
        <v>3209000</v>
      </c>
      <c r="CK14" s="496"/>
      <c r="CM14" s="484"/>
      <c r="CN14" s="484"/>
      <c r="CO14" s="501">
        <v>-1078060</v>
      </c>
      <c r="CP14" s="496"/>
      <c r="CR14" s="484"/>
      <c r="CS14" s="484"/>
      <c r="CT14" s="501">
        <v>-2192360</v>
      </c>
      <c r="CU14" s="496"/>
      <c r="CW14" s="484"/>
      <c r="CX14" s="484"/>
      <c r="CY14" s="501">
        <v>1499640</v>
      </c>
      <c r="CZ14" s="496"/>
      <c r="DB14" s="484"/>
      <c r="DC14" s="484"/>
      <c r="DD14" s="501">
        <v>-1200000</v>
      </c>
      <c r="DE14" s="496"/>
      <c r="DG14" s="484"/>
      <c r="DH14" s="484"/>
      <c r="DI14" s="501">
        <v>-2622730</v>
      </c>
      <c r="DJ14" s="496"/>
      <c r="DL14" s="484"/>
      <c r="DM14" s="484"/>
      <c r="DN14" s="501">
        <v>253080</v>
      </c>
      <c r="DO14" s="496"/>
      <c r="DQ14" s="484"/>
      <c r="DR14" s="484"/>
      <c r="DS14" s="501">
        <v>2509260</v>
      </c>
      <c r="DT14" s="496"/>
      <c r="DV14" s="484"/>
      <c r="DW14" s="484"/>
      <c r="DX14" s="501">
        <v>172450</v>
      </c>
      <c r="DY14" s="496"/>
      <c r="EA14" s="484"/>
      <c r="EB14" s="484"/>
      <c r="EC14" s="501">
        <v>818600</v>
      </c>
      <c r="ED14" s="496"/>
      <c r="EF14" s="484"/>
      <c r="EG14" s="484"/>
      <c r="EH14" s="501">
        <v>-3198000</v>
      </c>
      <c r="EI14" s="496"/>
      <c r="EK14" s="484"/>
      <c r="EL14" s="484"/>
      <c r="EM14" s="501">
        <v>3367580</v>
      </c>
      <c r="EN14" s="496"/>
      <c r="EP14" s="153"/>
      <c r="ES14" s="49"/>
      <c r="ET14" s="49"/>
      <c r="EU14" s="49"/>
    </row>
    <row r="15" spans="3:151" x14ac:dyDescent="0.2">
      <c r="C15" s="153"/>
      <c r="E15" s="483"/>
      <c r="F15" s="484"/>
      <c r="G15" s="484"/>
      <c r="I15" s="496"/>
      <c r="K15" s="484"/>
      <c r="L15" s="484"/>
      <c r="N15" s="496"/>
      <c r="P15" s="484"/>
      <c r="Q15" s="484"/>
      <c r="S15" s="496"/>
      <c r="U15" s="484"/>
      <c r="V15" s="484"/>
      <c r="X15" s="496"/>
      <c r="Z15" s="484"/>
      <c r="AA15" s="484"/>
      <c r="AC15" s="496"/>
      <c r="AE15" s="484"/>
      <c r="AF15" s="484"/>
      <c r="AH15" s="496"/>
      <c r="AJ15" s="484"/>
      <c r="AK15" s="484"/>
      <c r="AM15" s="496"/>
      <c r="AO15" s="484"/>
      <c r="AP15" s="484"/>
      <c r="AR15" s="496"/>
      <c r="AT15" s="484"/>
      <c r="AU15" s="484"/>
      <c r="AW15" s="496"/>
      <c r="AY15" s="484"/>
      <c r="AZ15" s="484"/>
      <c r="BB15" s="496"/>
      <c r="BD15" s="484"/>
      <c r="BE15" s="484"/>
      <c r="BG15" s="496"/>
      <c r="BI15" s="484"/>
      <c r="BJ15" s="484"/>
      <c r="BL15" s="496"/>
      <c r="BN15" s="484"/>
      <c r="BO15" s="484"/>
      <c r="BQ15" s="496"/>
      <c r="BS15" s="484"/>
      <c r="BT15" s="484"/>
      <c r="BV15" s="496"/>
      <c r="BX15" s="484"/>
      <c r="BY15" s="484"/>
      <c r="BZ15" s="502"/>
      <c r="CA15" s="496"/>
      <c r="CC15" s="484"/>
      <c r="CD15" s="484"/>
      <c r="CF15" s="496"/>
      <c r="CH15" s="484"/>
      <c r="CI15" s="484"/>
      <c r="CK15" s="496"/>
      <c r="CM15" s="484"/>
      <c r="CN15" s="484"/>
      <c r="CP15" s="496"/>
      <c r="CR15" s="484"/>
      <c r="CS15" s="484"/>
      <c r="CU15" s="496"/>
      <c r="CW15" s="484"/>
      <c r="CX15" s="484"/>
      <c r="CZ15" s="496"/>
      <c r="DB15" s="484"/>
      <c r="DC15" s="484"/>
      <c r="DE15" s="496"/>
      <c r="DG15" s="484"/>
      <c r="DH15" s="484"/>
      <c r="DJ15" s="496"/>
      <c r="DL15" s="484"/>
      <c r="DM15" s="484"/>
      <c r="DO15" s="496"/>
      <c r="DQ15" s="484"/>
      <c r="DR15" s="484"/>
      <c r="DT15" s="496"/>
      <c r="DV15" s="484"/>
      <c r="DW15" s="484"/>
      <c r="DY15" s="496"/>
      <c r="EA15" s="484"/>
      <c r="EB15" s="484"/>
      <c r="ED15" s="496"/>
      <c r="EF15" s="484"/>
      <c r="EG15" s="484"/>
      <c r="EI15" s="496"/>
      <c r="EK15" s="484"/>
      <c r="EL15" s="484"/>
      <c r="EN15" s="496"/>
      <c r="EP15" s="153"/>
      <c r="ES15" s="49"/>
      <c r="ET15" s="49"/>
      <c r="EU15" s="49"/>
    </row>
    <row r="16" spans="3:151" x14ac:dyDescent="0.2">
      <c r="C16" s="503" t="s">
        <v>294</v>
      </c>
      <c r="D16" s="273"/>
      <c r="E16" s="483"/>
      <c r="F16" s="484"/>
      <c r="G16" s="504"/>
      <c r="H16" s="505">
        <v>0</v>
      </c>
      <c r="I16" s="506"/>
      <c r="K16" s="484"/>
      <c r="L16" s="504"/>
      <c r="M16" s="276">
        <v>38700</v>
      </c>
      <c r="N16" s="506"/>
      <c r="P16" s="484"/>
      <c r="Q16" s="504"/>
      <c r="R16" s="276">
        <v>189463</v>
      </c>
      <c r="S16" s="506"/>
      <c r="U16" s="484"/>
      <c r="V16" s="504"/>
      <c r="W16" s="276">
        <v>-228163</v>
      </c>
      <c r="X16" s="506"/>
      <c r="Z16" s="484"/>
      <c r="AA16" s="504"/>
      <c r="AB16" s="276">
        <v>716164</v>
      </c>
      <c r="AC16" s="506"/>
      <c r="AE16" s="484"/>
      <c r="AF16" s="504"/>
      <c r="AG16" s="276">
        <v>0</v>
      </c>
      <c r="AH16" s="506"/>
      <c r="AJ16" s="484"/>
      <c r="AK16" s="504"/>
      <c r="AL16" s="276">
        <v>0</v>
      </c>
      <c r="AM16" s="506"/>
      <c r="AO16" s="484"/>
      <c r="AP16" s="504"/>
      <c r="AQ16" s="276">
        <v>0</v>
      </c>
      <c r="AR16" s="506"/>
      <c r="AT16" s="484"/>
      <c r="AU16" s="504"/>
      <c r="AV16" s="276">
        <v>0</v>
      </c>
      <c r="AW16" s="506"/>
      <c r="AY16" s="484"/>
      <c r="AZ16" s="504"/>
      <c r="BA16" s="276">
        <v>0</v>
      </c>
      <c r="BB16" s="506"/>
      <c r="BD16" s="484"/>
      <c r="BE16" s="504"/>
      <c r="BF16" s="276">
        <v>0</v>
      </c>
      <c r="BG16" s="506"/>
      <c r="BI16" s="484"/>
      <c r="BJ16" s="504"/>
      <c r="BK16" s="276">
        <v>0</v>
      </c>
      <c r="BL16" s="506"/>
      <c r="BN16" s="484"/>
      <c r="BO16" s="504"/>
      <c r="BP16" s="276">
        <v>0</v>
      </c>
      <c r="BQ16" s="506"/>
      <c r="BS16" s="484"/>
      <c r="BT16" s="504"/>
      <c r="BU16" s="276">
        <v>716164</v>
      </c>
      <c r="BV16" s="506"/>
      <c r="BX16" s="484"/>
      <c r="BY16" s="504"/>
      <c r="BZ16" s="505">
        <v>52250</v>
      </c>
      <c r="CA16" s="506"/>
      <c r="CC16" s="484"/>
      <c r="CD16" s="504"/>
      <c r="CE16" s="276">
        <v>6752500</v>
      </c>
      <c r="CF16" s="506"/>
      <c r="CH16" s="484"/>
      <c r="CI16" s="504"/>
      <c r="CJ16" s="276">
        <v>-6744433</v>
      </c>
      <c r="CK16" s="506"/>
      <c r="CM16" s="484"/>
      <c r="CN16" s="504"/>
      <c r="CO16" s="276">
        <v>-3953</v>
      </c>
      <c r="CP16" s="506"/>
      <c r="CR16" s="484"/>
      <c r="CS16" s="504"/>
      <c r="CT16" s="276">
        <v>-219785</v>
      </c>
      <c r="CU16" s="506"/>
      <c r="CW16" s="484"/>
      <c r="CX16" s="504"/>
      <c r="CY16" s="276">
        <v>223775</v>
      </c>
      <c r="CZ16" s="506"/>
      <c r="DB16" s="484"/>
      <c r="DC16" s="504"/>
      <c r="DD16" s="276">
        <v>2601337</v>
      </c>
      <c r="DE16" s="506"/>
      <c r="DG16" s="484"/>
      <c r="DH16" s="504"/>
      <c r="DI16" s="276">
        <v>-616732</v>
      </c>
      <c r="DJ16" s="506"/>
      <c r="DL16" s="484"/>
      <c r="DM16" s="504"/>
      <c r="DN16" s="276">
        <v>-1983149</v>
      </c>
      <c r="DO16" s="506"/>
      <c r="DQ16" s="484"/>
      <c r="DR16" s="504"/>
      <c r="DS16" s="276">
        <v>1374</v>
      </c>
      <c r="DT16" s="506"/>
      <c r="DV16" s="484"/>
      <c r="DW16" s="504"/>
      <c r="DX16" s="276">
        <v>-29355</v>
      </c>
      <c r="DY16" s="506"/>
      <c r="EA16" s="484"/>
      <c r="EB16" s="504"/>
      <c r="EC16" s="276">
        <v>530737</v>
      </c>
      <c r="ED16" s="506"/>
      <c r="EF16" s="484"/>
      <c r="EG16" s="504"/>
      <c r="EH16" s="276">
        <v>-460066</v>
      </c>
      <c r="EI16" s="506"/>
      <c r="EK16" s="484"/>
      <c r="EL16" s="504"/>
      <c r="EM16" s="276">
        <v>-215671</v>
      </c>
      <c r="EN16" s="506"/>
      <c r="EP16" s="153"/>
      <c r="ES16" s="49"/>
      <c r="ET16" s="49"/>
      <c r="EU16" s="49"/>
    </row>
    <row r="17" spans="3:151" x14ac:dyDescent="0.2">
      <c r="C17" s="153"/>
      <c r="E17" s="483"/>
      <c r="F17" s="507"/>
      <c r="G17" s="508"/>
      <c r="K17" s="484"/>
      <c r="P17" s="484"/>
      <c r="U17" s="484"/>
      <c r="Z17" s="484"/>
      <c r="AE17" s="484"/>
      <c r="AJ17" s="484"/>
      <c r="AO17" s="484"/>
      <c r="AT17" s="484"/>
      <c r="AY17" s="484"/>
      <c r="BD17" s="484"/>
      <c r="BI17" s="484"/>
      <c r="BN17" s="484"/>
      <c r="BS17" s="484"/>
      <c r="BX17" s="484"/>
      <c r="BZ17" s="502"/>
      <c r="CC17" s="484"/>
      <c r="CH17" s="484"/>
      <c r="CM17" s="484"/>
      <c r="CR17" s="484"/>
      <c r="CW17" s="484"/>
      <c r="DB17" s="484"/>
      <c r="DG17" s="484"/>
      <c r="DL17" s="484"/>
      <c r="DQ17" s="484"/>
      <c r="DV17" s="484"/>
      <c r="EA17" s="484"/>
      <c r="EF17" s="484"/>
      <c r="EK17" s="484"/>
      <c r="EP17" s="153"/>
      <c r="ES17" s="49"/>
      <c r="ET17" s="49"/>
      <c r="EU17" s="49"/>
    </row>
    <row r="18" spans="3:151" s="49" customFormat="1" x14ac:dyDescent="0.2">
      <c r="C18" s="241" t="s">
        <v>40</v>
      </c>
      <c r="E18" s="485"/>
      <c r="F18" s="509"/>
      <c r="G18" s="510"/>
      <c r="H18" s="49">
        <v>249108000</v>
      </c>
      <c r="K18" s="486"/>
      <c r="M18" s="49">
        <v>20015505</v>
      </c>
      <c r="P18" s="486"/>
      <c r="R18" s="49">
        <v>25455403</v>
      </c>
      <c r="U18" s="486"/>
      <c r="W18" s="49">
        <v>23742808</v>
      </c>
      <c r="Z18" s="486"/>
      <c r="AB18" s="49">
        <v>45716848</v>
      </c>
      <c r="AE18" s="486"/>
      <c r="AG18" s="49">
        <v>0</v>
      </c>
      <c r="AJ18" s="486"/>
      <c r="AL18" s="49">
        <v>0</v>
      </c>
      <c r="AO18" s="486"/>
      <c r="AQ18" s="49">
        <v>0</v>
      </c>
      <c r="AT18" s="486"/>
      <c r="AV18" s="49">
        <v>0</v>
      </c>
      <c r="AY18" s="486"/>
      <c r="BA18" s="49">
        <v>0</v>
      </c>
      <c r="BD18" s="486"/>
      <c r="BF18" s="49">
        <v>0</v>
      </c>
      <c r="BI18" s="486"/>
      <c r="BK18" s="49">
        <v>0</v>
      </c>
      <c r="BN18" s="486"/>
      <c r="BP18" s="49">
        <v>0</v>
      </c>
      <c r="BS18" s="486"/>
      <c r="BU18" s="49">
        <v>114930564</v>
      </c>
      <c r="BX18" s="486"/>
      <c r="BZ18" s="489">
        <v>228921382</v>
      </c>
      <c r="CC18" s="486"/>
      <c r="CE18" s="49">
        <v>26656371</v>
      </c>
      <c r="CH18" s="486"/>
      <c r="CJ18" s="49">
        <v>26132793</v>
      </c>
      <c r="CM18" s="486"/>
      <c r="CO18" s="49">
        <v>23736909</v>
      </c>
      <c r="CR18" s="486"/>
      <c r="CT18" s="49">
        <v>28680625</v>
      </c>
      <c r="CW18" s="486"/>
      <c r="CY18" s="49">
        <v>23457599</v>
      </c>
      <c r="DB18" s="486"/>
      <c r="DD18" s="49">
        <v>21280959</v>
      </c>
      <c r="DG18" s="486"/>
      <c r="DI18" s="49">
        <v>27957835</v>
      </c>
      <c r="DL18" s="486"/>
      <c r="DN18" s="49">
        <v>19605231</v>
      </c>
      <c r="DQ18" s="486"/>
      <c r="DS18" s="49">
        <v>20296122</v>
      </c>
      <c r="DV18" s="486"/>
      <c r="DX18" s="49">
        <v>-39139018</v>
      </c>
      <c r="EA18" s="486"/>
      <c r="EC18" s="49">
        <v>25287603</v>
      </c>
      <c r="EF18" s="486"/>
      <c r="EH18" s="49">
        <v>24968353</v>
      </c>
      <c r="EK18" s="486"/>
      <c r="EM18" s="49">
        <v>105206698</v>
      </c>
      <c r="EP18" s="241"/>
    </row>
    <row r="19" spans="3:151" x14ac:dyDescent="0.2">
      <c r="C19" s="153" t="s">
        <v>295</v>
      </c>
      <c r="E19" s="483"/>
      <c r="F19" s="507"/>
      <c r="G19" s="511"/>
      <c r="H19" s="218">
        <v>249108000</v>
      </c>
      <c r="I19" s="491"/>
      <c r="K19" s="484"/>
      <c r="L19" s="490"/>
      <c r="M19" s="218">
        <v>19978246</v>
      </c>
      <c r="N19" s="491"/>
      <c r="P19" s="484"/>
      <c r="Q19" s="490"/>
      <c r="R19" s="218">
        <v>25370100</v>
      </c>
      <c r="S19" s="491"/>
      <c r="U19" s="484"/>
      <c r="V19" s="490"/>
      <c r="W19" s="218">
        <v>23778856</v>
      </c>
      <c r="X19" s="491"/>
      <c r="Z19" s="484"/>
      <c r="AA19" s="490"/>
      <c r="AB19" s="218">
        <v>45716848</v>
      </c>
      <c r="AC19" s="491"/>
      <c r="AE19" s="484"/>
      <c r="AF19" s="490"/>
      <c r="AG19" s="218">
        <v>0</v>
      </c>
      <c r="AH19" s="491"/>
      <c r="AJ19" s="484"/>
      <c r="AK19" s="490"/>
      <c r="AL19" s="218">
        <v>0</v>
      </c>
      <c r="AM19" s="491"/>
      <c r="AO19" s="484"/>
      <c r="AP19" s="490"/>
      <c r="AQ19" s="218">
        <v>0</v>
      </c>
      <c r="AR19" s="491"/>
      <c r="AT19" s="484"/>
      <c r="AU19" s="490"/>
      <c r="AV19" s="218">
        <v>0</v>
      </c>
      <c r="AW19" s="491"/>
      <c r="AY19" s="484"/>
      <c r="AZ19" s="490"/>
      <c r="BA19" s="218">
        <v>0</v>
      </c>
      <c r="BB19" s="491"/>
      <c r="BD19" s="484"/>
      <c r="BE19" s="490"/>
      <c r="BF19" s="218">
        <v>0</v>
      </c>
      <c r="BG19" s="491"/>
      <c r="BI19" s="484"/>
      <c r="BJ19" s="490"/>
      <c r="BK19" s="218">
        <v>0</v>
      </c>
      <c r="BL19" s="491"/>
      <c r="BN19" s="484"/>
      <c r="BO19" s="490"/>
      <c r="BP19" s="218">
        <v>0</v>
      </c>
      <c r="BQ19" s="491"/>
      <c r="BS19" s="484"/>
      <c r="BT19" s="490"/>
      <c r="BU19" s="218">
        <v>114844050</v>
      </c>
      <c r="BV19" s="491"/>
      <c r="BX19" s="484"/>
      <c r="BY19" s="490"/>
      <c r="BZ19" s="494">
        <v>228559729</v>
      </c>
      <c r="CA19" s="491"/>
      <c r="CC19" s="484"/>
      <c r="CD19" s="490"/>
      <c r="CE19" s="218">
        <v>26533639</v>
      </c>
      <c r="CF19" s="491"/>
      <c r="CH19" s="484"/>
      <c r="CI19" s="490"/>
      <c r="CJ19" s="218">
        <v>26055503</v>
      </c>
      <c r="CK19" s="491"/>
      <c r="CM19" s="484"/>
      <c r="CN19" s="490"/>
      <c r="CO19" s="218">
        <v>23681234</v>
      </c>
      <c r="CP19" s="491"/>
      <c r="CR19" s="484"/>
      <c r="CS19" s="490"/>
      <c r="CT19" s="218">
        <v>28661100</v>
      </c>
      <c r="CU19" s="491"/>
      <c r="CW19" s="484"/>
      <c r="CX19" s="490"/>
      <c r="CY19" s="218">
        <v>23342406</v>
      </c>
      <c r="CZ19" s="491"/>
      <c r="DB19" s="484"/>
      <c r="DC19" s="490"/>
      <c r="DD19" s="218">
        <v>21441003</v>
      </c>
      <c r="DE19" s="491"/>
      <c r="DG19" s="484"/>
      <c r="DH19" s="490"/>
      <c r="DI19" s="218">
        <v>27882872</v>
      </c>
      <c r="DJ19" s="491"/>
      <c r="DL19" s="484"/>
      <c r="DM19" s="490"/>
      <c r="DN19" s="218">
        <v>19576600</v>
      </c>
      <c r="DO19" s="491"/>
      <c r="DQ19" s="484"/>
      <c r="DR19" s="490"/>
      <c r="DS19" s="218">
        <v>20282793</v>
      </c>
      <c r="DT19" s="491"/>
      <c r="DV19" s="484"/>
      <c r="DW19" s="490"/>
      <c r="DX19" s="218">
        <v>-39151262</v>
      </c>
      <c r="DY19" s="491"/>
      <c r="EA19" s="484"/>
      <c r="EB19" s="490"/>
      <c r="EC19" s="218">
        <v>25073273</v>
      </c>
      <c r="ED19" s="491"/>
      <c r="EF19" s="484"/>
      <c r="EG19" s="490"/>
      <c r="EH19" s="218">
        <v>25180568</v>
      </c>
      <c r="EI19" s="491"/>
      <c r="EK19" s="484"/>
      <c r="EL19" s="490"/>
      <c r="EM19" s="218">
        <v>104931476</v>
      </c>
      <c r="EN19" s="491"/>
      <c r="EP19" s="153"/>
      <c r="ES19" s="49"/>
      <c r="ET19" s="49"/>
      <c r="EU19" s="49"/>
    </row>
    <row r="20" spans="3:151" x14ac:dyDescent="0.2">
      <c r="C20" s="153" t="s">
        <v>296</v>
      </c>
      <c r="E20" s="512" t="s">
        <v>297</v>
      </c>
      <c r="F20" s="513"/>
      <c r="G20" s="513"/>
      <c r="H20" s="497">
        <v>349415000</v>
      </c>
      <c r="I20" s="496"/>
      <c r="K20" s="484"/>
      <c r="L20" s="484"/>
      <c r="M20" s="497">
        <v>23849866</v>
      </c>
      <c r="N20" s="496"/>
      <c r="P20" s="484"/>
      <c r="Q20" s="484"/>
      <c r="R20" s="497">
        <v>30102790</v>
      </c>
      <c r="S20" s="496"/>
      <c r="U20" s="484"/>
      <c r="V20" s="484"/>
      <c r="W20" s="497">
        <v>29395127</v>
      </c>
      <c r="X20" s="496"/>
      <c r="Z20" s="484"/>
      <c r="AA20" s="484"/>
      <c r="AB20" s="497">
        <v>52376510</v>
      </c>
      <c r="AC20" s="496"/>
      <c r="AE20" s="484"/>
      <c r="AF20" s="484"/>
      <c r="AG20" s="497">
        <v>0</v>
      </c>
      <c r="AH20" s="496"/>
      <c r="AJ20" s="484"/>
      <c r="AK20" s="484"/>
      <c r="AL20" s="497">
        <v>0</v>
      </c>
      <c r="AM20" s="496"/>
      <c r="AO20" s="484"/>
      <c r="AP20" s="484"/>
      <c r="AQ20" s="497">
        <v>0</v>
      </c>
      <c r="AR20" s="496"/>
      <c r="AT20" s="484"/>
      <c r="AU20" s="484"/>
      <c r="AV20" s="497">
        <v>0</v>
      </c>
      <c r="AW20" s="496"/>
      <c r="AY20" s="484"/>
      <c r="AZ20" s="484"/>
      <c r="BA20" s="497">
        <v>0</v>
      </c>
      <c r="BB20" s="496"/>
      <c r="BD20" s="484"/>
      <c r="BE20" s="484"/>
      <c r="BF20" s="497">
        <v>0</v>
      </c>
      <c r="BG20" s="496"/>
      <c r="BI20" s="484"/>
      <c r="BJ20" s="484"/>
      <c r="BK20" s="497">
        <v>0</v>
      </c>
      <c r="BL20" s="496"/>
      <c r="BN20" s="484"/>
      <c r="BO20" s="484"/>
      <c r="BP20" s="497">
        <v>0</v>
      </c>
      <c r="BQ20" s="496"/>
      <c r="BS20" s="484"/>
      <c r="BT20" s="484"/>
      <c r="BU20" s="497">
        <v>135724293</v>
      </c>
      <c r="BV20" s="496"/>
      <c r="BX20" s="484"/>
      <c r="BY20" s="484"/>
      <c r="BZ20" s="495">
        <v>337762752</v>
      </c>
      <c r="CA20" s="496"/>
      <c r="CC20" s="484"/>
      <c r="CD20" s="484"/>
      <c r="CE20" s="497">
        <v>32347333</v>
      </c>
      <c r="CF20" s="496"/>
      <c r="CH20" s="484"/>
      <c r="CI20" s="484"/>
      <c r="CJ20" s="497">
        <v>30897412</v>
      </c>
      <c r="CK20" s="496"/>
      <c r="CM20" s="484"/>
      <c r="CN20" s="484"/>
      <c r="CO20" s="497">
        <v>27576195</v>
      </c>
      <c r="CP20" s="496"/>
      <c r="CR20" s="484"/>
      <c r="CS20" s="484"/>
      <c r="CT20" s="497">
        <v>32976789</v>
      </c>
      <c r="CU20" s="496"/>
      <c r="CW20" s="484"/>
      <c r="CX20" s="484"/>
      <c r="CY20" s="497">
        <v>27670253</v>
      </c>
      <c r="CZ20" s="496"/>
      <c r="DB20" s="484"/>
      <c r="DC20" s="484"/>
      <c r="DD20" s="497">
        <v>25324462</v>
      </c>
      <c r="DE20" s="496"/>
      <c r="DG20" s="484"/>
      <c r="DH20" s="484"/>
      <c r="DI20" s="497">
        <v>33828275</v>
      </c>
      <c r="DJ20" s="496"/>
      <c r="DL20" s="484"/>
      <c r="DM20" s="484"/>
      <c r="DN20" s="497">
        <v>23303905</v>
      </c>
      <c r="DO20" s="496"/>
      <c r="DQ20" s="484"/>
      <c r="DR20" s="484"/>
      <c r="DS20" s="497">
        <v>24962859</v>
      </c>
      <c r="DT20" s="496"/>
      <c r="DV20" s="484"/>
      <c r="DW20" s="484"/>
      <c r="DX20" s="497">
        <v>21654275</v>
      </c>
      <c r="DY20" s="496"/>
      <c r="EA20" s="484"/>
      <c r="EB20" s="484"/>
      <c r="EC20" s="497">
        <v>28691924</v>
      </c>
      <c r="ED20" s="496"/>
      <c r="EF20" s="484"/>
      <c r="EG20" s="484"/>
      <c r="EH20" s="497">
        <v>28529070</v>
      </c>
      <c r="EI20" s="496"/>
      <c r="EK20" s="484"/>
      <c r="EL20" s="484"/>
      <c r="EM20" s="497">
        <v>123797729</v>
      </c>
      <c r="EN20" s="496"/>
      <c r="EP20" s="153"/>
      <c r="ES20" s="49"/>
      <c r="ET20" s="49"/>
      <c r="EU20" s="49"/>
    </row>
    <row r="21" spans="3:151" x14ac:dyDescent="0.2">
      <c r="C21" s="153" t="s">
        <v>298</v>
      </c>
      <c r="E21" s="512" t="s">
        <v>297</v>
      </c>
      <c r="F21" s="513"/>
      <c r="G21" s="513"/>
      <c r="H21" s="498">
        <v>-19015000</v>
      </c>
      <c r="I21" s="496"/>
      <c r="K21" s="484"/>
      <c r="L21" s="484"/>
      <c r="M21" s="498">
        <v>-3357671</v>
      </c>
      <c r="N21" s="496"/>
      <c r="P21" s="484"/>
      <c r="Q21" s="484"/>
      <c r="R21" s="498">
        <v>-4348042</v>
      </c>
      <c r="S21" s="496"/>
      <c r="U21" s="484"/>
      <c r="V21" s="484"/>
      <c r="W21" s="498">
        <v>-5199615</v>
      </c>
      <c r="X21" s="496"/>
      <c r="Z21" s="484"/>
      <c r="AA21" s="484"/>
      <c r="AB21" s="498">
        <v>-6163152</v>
      </c>
      <c r="AC21" s="496"/>
      <c r="AE21" s="484"/>
      <c r="AF21" s="484"/>
      <c r="AG21" s="498">
        <v>0</v>
      </c>
      <c r="AH21" s="496"/>
      <c r="AJ21" s="484"/>
      <c r="AK21" s="484"/>
      <c r="AL21" s="498">
        <v>0</v>
      </c>
      <c r="AM21" s="496"/>
      <c r="AO21" s="484"/>
      <c r="AP21" s="484"/>
      <c r="AQ21" s="498">
        <v>0</v>
      </c>
      <c r="AR21" s="496"/>
      <c r="AT21" s="484"/>
      <c r="AU21" s="484"/>
      <c r="AV21" s="498">
        <v>0</v>
      </c>
      <c r="AW21" s="496"/>
      <c r="AY21" s="484"/>
      <c r="AZ21" s="484"/>
      <c r="BA21" s="498">
        <v>0</v>
      </c>
      <c r="BB21" s="496"/>
      <c r="BD21" s="484"/>
      <c r="BE21" s="484"/>
      <c r="BF21" s="498">
        <v>0</v>
      </c>
      <c r="BG21" s="496"/>
      <c r="BI21" s="484"/>
      <c r="BJ21" s="484"/>
      <c r="BK21" s="498">
        <v>0</v>
      </c>
      <c r="BL21" s="496"/>
      <c r="BN21" s="484"/>
      <c r="BO21" s="484"/>
      <c r="BP21" s="498">
        <v>0</v>
      </c>
      <c r="BQ21" s="496"/>
      <c r="BS21" s="484"/>
      <c r="BT21" s="484"/>
      <c r="BU21" s="498">
        <v>-19068480</v>
      </c>
      <c r="BV21" s="496"/>
      <c r="BX21" s="484"/>
      <c r="BY21" s="484"/>
      <c r="BZ21" s="499">
        <v>-47829626</v>
      </c>
      <c r="CA21" s="496"/>
      <c r="CC21" s="484"/>
      <c r="CD21" s="484"/>
      <c r="CE21" s="498">
        <v>-5645039</v>
      </c>
      <c r="CF21" s="496"/>
      <c r="CH21" s="484"/>
      <c r="CI21" s="484"/>
      <c r="CJ21" s="498">
        <v>-4477496</v>
      </c>
      <c r="CK21" s="496"/>
      <c r="CM21" s="484"/>
      <c r="CN21" s="484"/>
      <c r="CO21" s="498">
        <v>-3697051</v>
      </c>
      <c r="CP21" s="496"/>
      <c r="CR21" s="484"/>
      <c r="CS21" s="484"/>
      <c r="CT21" s="498">
        <v>-4028774</v>
      </c>
      <c r="CU21" s="496"/>
      <c r="CW21" s="484"/>
      <c r="CX21" s="484"/>
      <c r="CY21" s="498">
        <v>-4063950</v>
      </c>
      <c r="CZ21" s="496"/>
      <c r="DB21" s="484"/>
      <c r="DC21" s="484"/>
      <c r="DD21" s="498">
        <v>-3732222</v>
      </c>
      <c r="DE21" s="496"/>
      <c r="DG21" s="484"/>
      <c r="DH21" s="484"/>
      <c r="DI21" s="498">
        <v>-5478270</v>
      </c>
      <c r="DJ21" s="496"/>
      <c r="DL21" s="484"/>
      <c r="DM21" s="484"/>
      <c r="DN21" s="498">
        <v>-3339881</v>
      </c>
      <c r="DO21" s="496"/>
      <c r="DQ21" s="484"/>
      <c r="DR21" s="484"/>
      <c r="DS21" s="498">
        <v>-4186870</v>
      </c>
      <c r="DT21" s="496"/>
      <c r="DV21" s="484"/>
      <c r="DW21" s="484"/>
      <c r="DX21" s="498">
        <v>-2875651</v>
      </c>
      <c r="DY21" s="496"/>
      <c r="EA21" s="484"/>
      <c r="EB21" s="484"/>
      <c r="EC21" s="498">
        <v>-3208682</v>
      </c>
      <c r="ED21" s="496"/>
      <c r="EF21" s="484"/>
      <c r="EG21" s="484"/>
      <c r="EH21" s="498">
        <v>-3095740</v>
      </c>
      <c r="EI21" s="496"/>
      <c r="EK21" s="484"/>
      <c r="EL21" s="484"/>
      <c r="EM21" s="498">
        <v>-17848360</v>
      </c>
      <c r="EN21" s="496"/>
      <c r="EP21" s="153"/>
      <c r="ES21" s="49"/>
      <c r="ET21" s="49"/>
      <c r="EU21" s="49"/>
    </row>
    <row r="22" spans="3:151" x14ac:dyDescent="0.2">
      <c r="C22" s="153" t="s">
        <v>299</v>
      </c>
      <c r="E22" s="512" t="s">
        <v>300</v>
      </c>
      <c r="F22" s="513"/>
      <c r="G22" s="513"/>
      <c r="H22" s="501">
        <v>-81292000</v>
      </c>
      <c r="I22" s="496"/>
      <c r="K22" s="484"/>
      <c r="L22" s="484"/>
      <c r="M22" s="501">
        <v>-513949</v>
      </c>
      <c r="N22" s="496"/>
      <c r="P22" s="484"/>
      <c r="Q22" s="484"/>
      <c r="R22" s="498">
        <v>-384648</v>
      </c>
      <c r="S22" s="496"/>
      <c r="U22" s="484"/>
      <c r="V22" s="484"/>
      <c r="W22" s="498">
        <v>-416656</v>
      </c>
      <c r="X22" s="496"/>
      <c r="Z22" s="484"/>
      <c r="AA22" s="484"/>
      <c r="AB22" s="498">
        <v>-496510</v>
      </c>
      <c r="AC22" s="496"/>
      <c r="AE22" s="484"/>
      <c r="AF22" s="484"/>
      <c r="AG22" s="498">
        <v>0</v>
      </c>
      <c r="AH22" s="496"/>
      <c r="AJ22" s="484"/>
      <c r="AK22" s="484"/>
      <c r="AL22" s="501">
        <v>0</v>
      </c>
      <c r="AM22" s="496"/>
      <c r="AO22" s="484"/>
      <c r="AP22" s="484"/>
      <c r="AQ22" s="501">
        <v>0</v>
      </c>
      <c r="AR22" s="496"/>
      <c r="AT22" s="484"/>
      <c r="AU22" s="484"/>
      <c r="AV22" s="501">
        <v>0</v>
      </c>
      <c r="AW22" s="496"/>
      <c r="AY22" s="484"/>
      <c r="AZ22" s="484"/>
      <c r="BA22" s="501">
        <v>0</v>
      </c>
      <c r="BB22" s="496"/>
      <c r="BD22" s="484"/>
      <c r="BE22" s="484"/>
      <c r="BF22" s="501">
        <v>0</v>
      </c>
      <c r="BG22" s="496"/>
      <c r="BI22" s="484"/>
      <c r="BJ22" s="484"/>
      <c r="BK22" s="501">
        <v>0</v>
      </c>
      <c r="BL22" s="496"/>
      <c r="BN22" s="484"/>
      <c r="BO22" s="484"/>
      <c r="BP22" s="500">
        <v>0</v>
      </c>
      <c r="BQ22" s="496"/>
      <c r="BS22" s="484"/>
      <c r="BT22" s="484"/>
      <c r="BU22" s="501">
        <v>-1811763</v>
      </c>
      <c r="BV22" s="496"/>
      <c r="BX22" s="484"/>
      <c r="BY22" s="484"/>
      <c r="BZ22" s="500">
        <v>-61373397</v>
      </c>
      <c r="CA22" s="496"/>
      <c r="CC22" s="484"/>
      <c r="CD22" s="484"/>
      <c r="CE22" s="500">
        <v>-168655</v>
      </c>
      <c r="CF22" s="496"/>
      <c r="CH22" s="484"/>
      <c r="CI22" s="484"/>
      <c r="CJ22" s="500">
        <v>-364413</v>
      </c>
      <c r="CK22" s="496"/>
      <c r="CM22" s="484"/>
      <c r="CN22" s="484"/>
      <c r="CO22" s="498">
        <v>-197910</v>
      </c>
      <c r="CP22" s="496"/>
      <c r="CR22" s="484"/>
      <c r="CS22" s="484"/>
      <c r="CT22" s="498">
        <v>-286915</v>
      </c>
      <c r="CU22" s="496"/>
      <c r="CW22" s="484"/>
      <c r="CX22" s="484"/>
      <c r="CY22" s="498">
        <v>-263897</v>
      </c>
      <c r="CZ22" s="496"/>
      <c r="DB22" s="484"/>
      <c r="DC22" s="484"/>
      <c r="DD22" s="501">
        <v>-151237</v>
      </c>
      <c r="DE22" s="496"/>
      <c r="DG22" s="484"/>
      <c r="DH22" s="484"/>
      <c r="DI22" s="501">
        <v>-467133</v>
      </c>
      <c r="DJ22" s="496"/>
      <c r="DL22" s="484"/>
      <c r="DM22" s="484"/>
      <c r="DN22" s="501">
        <v>-387424</v>
      </c>
      <c r="DO22" s="496"/>
      <c r="DQ22" s="484"/>
      <c r="DR22" s="484"/>
      <c r="DS22" s="500">
        <v>-493196</v>
      </c>
      <c r="DT22" s="496"/>
      <c r="DV22" s="484"/>
      <c r="DW22" s="484"/>
      <c r="DX22" s="501">
        <v>-57929886</v>
      </c>
      <c r="DY22" s="496"/>
      <c r="EA22" s="484"/>
      <c r="EB22" s="484"/>
      <c r="EC22" s="500">
        <v>-409969</v>
      </c>
      <c r="ED22" s="496"/>
      <c r="EF22" s="484"/>
      <c r="EG22" s="484"/>
      <c r="EH22" s="500">
        <v>-252762</v>
      </c>
      <c r="EI22" s="496"/>
      <c r="EK22" s="484"/>
      <c r="EL22" s="484"/>
      <c r="EM22" s="501">
        <v>-1017893</v>
      </c>
      <c r="EN22" s="496"/>
      <c r="EP22" s="153"/>
      <c r="ES22" s="49"/>
      <c r="ET22" s="49"/>
      <c r="EU22" s="49"/>
    </row>
    <row r="23" spans="3:151" hidden="1" x14ac:dyDescent="0.2">
      <c r="C23" s="153" t="s">
        <v>301</v>
      </c>
      <c r="E23" s="512">
        <v>4.2</v>
      </c>
      <c r="F23" s="513"/>
      <c r="G23" s="513"/>
      <c r="H23" s="501">
        <v>0</v>
      </c>
      <c r="I23" s="496"/>
      <c r="K23" s="484"/>
      <c r="L23" s="484"/>
      <c r="M23" s="501">
        <v>0</v>
      </c>
      <c r="N23" s="496"/>
      <c r="P23" s="484"/>
      <c r="Q23" s="484"/>
      <c r="R23" s="501">
        <v>0</v>
      </c>
      <c r="S23" s="496"/>
      <c r="U23" s="484"/>
      <c r="V23" s="484"/>
      <c r="W23" s="501">
        <v>0</v>
      </c>
      <c r="X23" s="496"/>
      <c r="Z23" s="484"/>
      <c r="AA23" s="484"/>
      <c r="AB23" s="501">
        <v>0</v>
      </c>
      <c r="AC23" s="496"/>
      <c r="AE23" s="484"/>
      <c r="AF23" s="484"/>
      <c r="AG23" s="501">
        <v>0</v>
      </c>
      <c r="AH23" s="496"/>
      <c r="AJ23" s="484"/>
      <c r="AK23" s="484"/>
      <c r="AL23" s="501">
        <v>0</v>
      </c>
      <c r="AM23" s="496"/>
      <c r="AO23" s="484"/>
      <c r="AP23" s="484"/>
      <c r="AQ23" s="501">
        <v>0</v>
      </c>
      <c r="AR23" s="496"/>
      <c r="AT23" s="484"/>
      <c r="AU23" s="484"/>
      <c r="AV23" s="501">
        <v>0</v>
      </c>
      <c r="AW23" s="496"/>
      <c r="AY23" s="484"/>
      <c r="AZ23" s="484"/>
      <c r="BA23" s="501">
        <v>0</v>
      </c>
      <c r="BB23" s="496"/>
      <c r="BD23" s="484"/>
      <c r="BE23" s="484"/>
      <c r="BF23" s="501">
        <v>0</v>
      </c>
      <c r="BG23" s="496"/>
      <c r="BI23" s="484"/>
      <c r="BJ23" s="484"/>
      <c r="BK23" s="501">
        <v>0</v>
      </c>
      <c r="BL23" s="496"/>
      <c r="BN23" s="484"/>
      <c r="BO23" s="484"/>
      <c r="BP23" s="501">
        <v>0</v>
      </c>
      <c r="BQ23" s="496"/>
      <c r="BS23" s="484"/>
      <c r="BT23" s="484"/>
      <c r="BU23" s="501">
        <v>0</v>
      </c>
      <c r="BV23" s="496"/>
      <c r="BX23" s="484"/>
      <c r="BY23" s="484"/>
      <c r="BZ23" s="500">
        <v>0</v>
      </c>
      <c r="CA23" s="496"/>
      <c r="CC23" s="484"/>
      <c r="CD23" s="484"/>
      <c r="CE23" s="501">
        <v>0</v>
      </c>
      <c r="CF23" s="496"/>
      <c r="CH23" s="484"/>
      <c r="CI23" s="484"/>
      <c r="CJ23" s="501">
        <v>0</v>
      </c>
      <c r="CK23" s="496"/>
      <c r="CM23" s="484"/>
      <c r="CN23" s="484"/>
      <c r="CO23" s="501">
        <v>0</v>
      </c>
      <c r="CP23" s="496"/>
      <c r="CR23" s="484"/>
      <c r="CS23" s="484"/>
      <c r="CT23" s="501">
        <v>0</v>
      </c>
      <c r="CU23" s="496"/>
      <c r="CW23" s="484"/>
      <c r="CX23" s="484"/>
      <c r="CY23" s="501">
        <v>0</v>
      </c>
      <c r="CZ23" s="496"/>
      <c r="DB23" s="484"/>
      <c r="DC23" s="484"/>
      <c r="DD23" s="501">
        <v>0</v>
      </c>
      <c r="DE23" s="496"/>
      <c r="DG23" s="484"/>
      <c r="DH23" s="484"/>
      <c r="DI23" s="501">
        <v>0</v>
      </c>
      <c r="DJ23" s="496"/>
      <c r="DL23" s="484"/>
      <c r="DM23" s="484"/>
      <c r="DN23" s="501">
        <v>0</v>
      </c>
      <c r="DO23" s="496"/>
      <c r="DQ23" s="484"/>
      <c r="DR23" s="484"/>
      <c r="DS23" s="501">
        <v>0</v>
      </c>
      <c r="DT23" s="496"/>
      <c r="DV23" s="484"/>
      <c r="DW23" s="484"/>
      <c r="DX23" s="501">
        <v>0</v>
      </c>
      <c r="DY23" s="496"/>
      <c r="EA23" s="484"/>
      <c r="EB23" s="484"/>
      <c r="EC23" s="501">
        <v>0</v>
      </c>
      <c r="ED23" s="496"/>
      <c r="EF23" s="484"/>
      <c r="EG23" s="484"/>
      <c r="EH23" s="501">
        <v>0</v>
      </c>
      <c r="EI23" s="496"/>
      <c r="EK23" s="484"/>
      <c r="EL23" s="484"/>
      <c r="EM23" s="501">
        <v>0</v>
      </c>
      <c r="EN23" s="496"/>
      <c r="EP23" s="153"/>
      <c r="ES23" s="49"/>
      <c r="ET23" s="49"/>
      <c r="EU23" s="49"/>
    </row>
    <row r="24" spans="3:151" x14ac:dyDescent="0.2">
      <c r="C24" s="153"/>
      <c r="E24" s="514"/>
      <c r="F24" s="515"/>
      <c r="G24" s="515"/>
      <c r="I24" s="496"/>
      <c r="K24" s="484"/>
      <c r="L24" s="484"/>
      <c r="N24" s="496"/>
      <c r="P24" s="484"/>
      <c r="Q24" s="484"/>
      <c r="R24" s="218"/>
      <c r="S24" s="496"/>
      <c r="U24" s="484"/>
      <c r="V24" s="484"/>
      <c r="W24" s="218"/>
      <c r="X24" s="496"/>
      <c r="Z24" s="484"/>
      <c r="AA24" s="484"/>
      <c r="AB24" s="218"/>
      <c r="AC24" s="496"/>
      <c r="AE24" s="484"/>
      <c r="AF24" s="484"/>
      <c r="AG24" s="218"/>
      <c r="AH24" s="496"/>
      <c r="AJ24" s="484"/>
      <c r="AK24" s="484"/>
      <c r="AM24" s="496"/>
      <c r="AO24" s="484"/>
      <c r="AP24" s="484"/>
      <c r="AR24" s="496"/>
      <c r="AT24" s="484"/>
      <c r="AU24" s="484"/>
      <c r="AW24" s="496"/>
      <c r="AY24" s="484"/>
      <c r="AZ24" s="484"/>
      <c r="BB24" s="496"/>
      <c r="BD24" s="484"/>
      <c r="BE24" s="484"/>
      <c r="BG24" s="496"/>
      <c r="BI24" s="484"/>
      <c r="BJ24" s="484"/>
      <c r="BL24" s="496"/>
      <c r="BN24" s="484"/>
      <c r="BO24" s="484"/>
      <c r="BQ24" s="496"/>
      <c r="BS24" s="484"/>
      <c r="BT24" s="484"/>
      <c r="BV24" s="496"/>
      <c r="BX24" s="484"/>
      <c r="BY24" s="484"/>
      <c r="BZ24" s="502"/>
      <c r="CA24" s="496"/>
      <c r="CC24" s="484"/>
      <c r="CD24" s="484"/>
      <c r="CF24" s="496"/>
      <c r="CH24" s="484"/>
      <c r="CI24" s="484"/>
      <c r="CK24" s="496"/>
      <c r="CM24" s="484"/>
      <c r="CN24" s="484"/>
      <c r="CO24" s="218"/>
      <c r="CP24" s="496"/>
      <c r="CR24" s="484"/>
      <c r="CS24" s="484"/>
      <c r="CT24" s="218"/>
      <c r="CU24" s="496"/>
      <c r="CW24" s="484"/>
      <c r="CX24" s="484"/>
      <c r="CY24" s="218"/>
      <c r="CZ24" s="496"/>
      <c r="DB24" s="484"/>
      <c r="DC24" s="484"/>
      <c r="DE24" s="496"/>
      <c r="DG24" s="484"/>
      <c r="DH24" s="484"/>
      <c r="DJ24" s="496"/>
      <c r="DL24" s="484"/>
      <c r="DM24" s="484"/>
      <c r="DO24" s="496"/>
      <c r="DQ24" s="484"/>
      <c r="DR24" s="484"/>
      <c r="DT24" s="496"/>
      <c r="DV24" s="484"/>
      <c r="DW24" s="484"/>
      <c r="DY24" s="496"/>
      <c r="EA24" s="484"/>
      <c r="EB24" s="484"/>
      <c r="ED24" s="496"/>
      <c r="EF24" s="484"/>
      <c r="EG24" s="484"/>
      <c r="EI24" s="496"/>
      <c r="EK24" s="484"/>
      <c r="EL24" s="484"/>
      <c r="EN24" s="496"/>
      <c r="EP24" s="153"/>
      <c r="ES24" s="49"/>
      <c r="ET24" s="49"/>
      <c r="EU24" s="49"/>
    </row>
    <row r="25" spans="3:151" x14ac:dyDescent="0.2">
      <c r="C25" s="153" t="s">
        <v>302</v>
      </c>
      <c r="E25" s="514"/>
      <c r="F25" s="515"/>
      <c r="G25" s="515"/>
      <c r="H25" s="147">
        <v>0</v>
      </c>
      <c r="I25" s="496"/>
      <c r="K25" s="484"/>
      <c r="L25" s="484"/>
      <c r="M25" s="147">
        <v>37259</v>
      </c>
      <c r="N25" s="496"/>
      <c r="P25" s="484"/>
      <c r="Q25" s="484"/>
      <c r="R25" s="147">
        <v>39042</v>
      </c>
      <c r="S25" s="496"/>
      <c r="U25" s="484"/>
      <c r="V25" s="484"/>
      <c r="W25" s="147">
        <v>10213</v>
      </c>
      <c r="X25" s="496"/>
      <c r="Z25" s="484"/>
      <c r="AA25" s="484"/>
      <c r="AB25" s="147">
        <v>0</v>
      </c>
      <c r="AC25" s="496"/>
      <c r="AE25" s="484"/>
      <c r="AF25" s="484"/>
      <c r="AG25" s="147">
        <v>0</v>
      </c>
      <c r="AH25" s="496"/>
      <c r="AJ25" s="484"/>
      <c r="AK25" s="484"/>
      <c r="AL25" s="147">
        <v>0</v>
      </c>
      <c r="AM25" s="496"/>
      <c r="AO25" s="484"/>
      <c r="AP25" s="484"/>
      <c r="AQ25" s="147">
        <v>0</v>
      </c>
      <c r="AR25" s="496"/>
      <c r="AT25" s="484"/>
      <c r="AU25" s="484"/>
      <c r="AV25" s="147">
        <v>0</v>
      </c>
      <c r="AW25" s="496"/>
      <c r="AY25" s="484"/>
      <c r="AZ25" s="484"/>
      <c r="BA25" s="147">
        <v>0</v>
      </c>
      <c r="BB25" s="496"/>
      <c r="BD25" s="484"/>
      <c r="BE25" s="484"/>
      <c r="BF25" s="147">
        <v>0</v>
      </c>
      <c r="BG25" s="496"/>
      <c r="BI25" s="484"/>
      <c r="BJ25" s="484"/>
      <c r="BK25" s="147">
        <v>0</v>
      </c>
      <c r="BL25" s="496"/>
      <c r="BN25" s="484"/>
      <c r="BO25" s="484"/>
      <c r="BP25" s="147">
        <v>0</v>
      </c>
      <c r="BQ25" s="496"/>
      <c r="BS25" s="484"/>
      <c r="BT25" s="484"/>
      <c r="BU25" s="147">
        <v>86514</v>
      </c>
      <c r="BV25" s="496"/>
      <c r="BX25" s="484"/>
      <c r="BY25" s="484"/>
      <c r="BZ25" s="502">
        <v>361653</v>
      </c>
      <c r="CA25" s="496"/>
      <c r="CC25" s="484"/>
      <c r="CD25" s="484"/>
      <c r="CE25" s="147">
        <v>122732</v>
      </c>
      <c r="CF25" s="496"/>
      <c r="CH25" s="484"/>
      <c r="CI25" s="484"/>
      <c r="CJ25" s="147">
        <v>77290</v>
      </c>
      <c r="CK25" s="496"/>
      <c r="CM25" s="484"/>
      <c r="CN25" s="484"/>
      <c r="CO25" s="147">
        <v>55675</v>
      </c>
      <c r="CP25" s="496"/>
      <c r="CR25" s="484"/>
      <c r="CS25" s="484"/>
      <c r="CT25" s="147">
        <v>19525</v>
      </c>
      <c r="CU25" s="496"/>
      <c r="CW25" s="484"/>
      <c r="CX25" s="484"/>
      <c r="CY25" s="147">
        <v>115193</v>
      </c>
      <c r="CZ25" s="496"/>
      <c r="DB25" s="484"/>
      <c r="DC25" s="484"/>
      <c r="DD25" s="147">
        <v>-160044</v>
      </c>
      <c r="DE25" s="496"/>
      <c r="DG25" s="484"/>
      <c r="DH25" s="484"/>
      <c r="DI25" s="147">
        <v>74963</v>
      </c>
      <c r="DJ25" s="496"/>
      <c r="DL25" s="484"/>
      <c r="DM25" s="484"/>
      <c r="DN25" s="147">
        <v>28631</v>
      </c>
      <c r="DO25" s="496"/>
      <c r="DQ25" s="484"/>
      <c r="DR25" s="484"/>
      <c r="DS25" s="147">
        <v>13329</v>
      </c>
      <c r="DT25" s="496"/>
      <c r="DV25" s="484"/>
      <c r="DW25" s="484"/>
      <c r="DX25" s="147">
        <v>12244</v>
      </c>
      <c r="DY25" s="496"/>
      <c r="EA25" s="484"/>
      <c r="EB25" s="484"/>
      <c r="EC25" s="147">
        <v>124085</v>
      </c>
      <c r="ED25" s="496"/>
      <c r="EF25" s="484"/>
      <c r="EG25" s="484"/>
      <c r="EH25" s="147">
        <v>-121970</v>
      </c>
      <c r="EI25" s="496"/>
      <c r="EK25" s="484"/>
      <c r="EL25" s="484"/>
      <c r="EM25" s="147">
        <v>275222</v>
      </c>
      <c r="EN25" s="496"/>
      <c r="EP25" s="153"/>
      <c r="ES25" s="49"/>
      <c r="ET25" s="49"/>
      <c r="EU25" s="49"/>
    </row>
    <row r="26" spans="3:151" x14ac:dyDescent="0.2">
      <c r="C26" s="153" t="s">
        <v>303</v>
      </c>
      <c r="E26" s="512" t="s">
        <v>297</v>
      </c>
      <c r="F26" s="513"/>
      <c r="G26" s="513"/>
      <c r="H26" s="497">
        <v>0</v>
      </c>
      <c r="I26" s="496"/>
      <c r="K26" s="484"/>
      <c r="L26" s="484"/>
      <c r="M26" s="497">
        <v>3409508</v>
      </c>
      <c r="N26" s="496"/>
      <c r="P26" s="484"/>
      <c r="Q26" s="484"/>
      <c r="R26" s="497">
        <v>4054354</v>
      </c>
      <c r="S26" s="496"/>
      <c r="U26" s="484"/>
      <c r="V26" s="484"/>
      <c r="W26" s="497">
        <v>1410912</v>
      </c>
      <c r="X26" s="496"/>
      <c r="Z26" s="484"/>
      <c r="AA26" s="484"/>
      <c r="AB26" s="497">
        <v>0</v>
      </c>
      <c r="AC26" s="496"/>
      <c r="AE26" s="484"/>
      <c r="AF26" s="484"/>
      <c r="AG26" s="497">
        <v>0</v>
      </c>
      <c r="AH26" s="496"/>
      <c r="AJ26" s="484"/>
      <c r="AK26" s="484"/>
      <c r="AL26" s="497">
        <v>0</v>
      </c>
      <c r="AM26" s="496"/>
      <c r="AO26" s="484"/>
      <c r="AP26" s="484"/>
      <c r="AQ26" s="497">
        <v>0</v>
      </c>
      <c r="AR26" s="496"/>
      <c r="AT26" s="484"/>
      <c r="AU26" s="484"/>
      <c r="AV26" s="497">
        <v>0</v>
      </c>
      <c r="AW26" s="496"/>
      <c r="AY26" s="484"/>
      <c r="AZ26" s="484"/>
      <c r="BA26" s="497">
        <v>0</v>
      </c>
      <c r="BB26" s="496"/>
      <c r="BD26" s="484"/>
      <c r="BE26" s="484"/>
      <c r="BF26" s="497">
        <v>0</v>
      </c>
      <c r="BG26" s="496"/>
      <c r="BI26" s="484"/>
      <c r="BJ26" s="484"/>
      <c r="BK26" s="497">
        <v>0</v>
      </c>
      <c r="BL26" s="496"/>
      <c r="BN26" s="484"/>
      <c r="BO26" s="484"/>
      <c r="BP26" s="497">
        <v>0</v>
      </c>
      <c r="BQ26" s="496"/>
      <c r="BS26" s="484"/>
      <c r="BT26" s="484"/>
      <c r="BU26" s="497">
        <v>8874774</v>
      </c>
      <c r="BV26" s="496"/>
      <c r="BX26" s="484"/>
      <c r="BY26" s="484"/>
      <c r="BZ26" s="495">
        <v>53972577</v>
      </c>
      <c r="CA26" s="496"/>
      <c r="CC26" s="484"/>
      <c r="CD26" s="484"/>
      <c r="CE26" s="497">
        <v>11663028</v>
      </c>
      <c r="CF26" s="496"/>
      <c r="CH26" s="484"/>
      <c r="CI26" s="484"/>
      <c r="CJ26" s="497">
        <v>3767776</v>
      </c>
      <c r="CK26" s="496"/>
      <c r="CM26" s="484"/>
      <c r="CN26" s="484"/>
      <c r="CO26" s="497">
        <v>7710681</v>
      </c>
      <c r="CP26" s="496"/>
      <c r="CR26" s="484"/>
      <c r="CS26" s="484"/>
      <c r="CT26" s="497">
        <v>3456518</v>
      </c>
      <c r="CU26" s="496"/>
      <c r="CW26" s="484"/>
      <c r="CX26" s="484"/>
      <c r="CY26" s="497">
        <v>4835965</v>
      </c>
      <c r="CZ26" s="496"/>
      <c r="DB26" s="484"/>
      <c r="DC26" s="484"/>
      <c r="DD26" s="497">
        <v>2187184</v>
      </c>
      <c r="DE26" s="496"/>
      <c r="DG26" s="484"/>
      <c r="DH26" s="484"/>
      <c r="DI26" s="497">
        <v>5017820</v>
      </c>
      <c r="DJ26" s="496"/>
      <c r="DL26" s="484"/>
      <c r="DM26" s="484"/>
      <c r="DN26" s="497">
        <v>4108885</v>
      </c>
      <c r="DO26" s="496"/>
      <c r="DQ26" s="484"/>
      <c r="DR26" s="484"/>
      <c r="DS26" s="497">
        <v>3708680</v>
      </c>
      <c r="DT26" s="496"/>
      <c r="DV26" s="484"/>
      <c r="DW26" s="484"/>
      <c r="DX26" s="497">
        <v>2673022</v>
      </c>
      <c r="DY26" s="496"/>
      <c r="EA26" s="484"/>
      <c r="EB26" s="484"/>
      <c r="EC26" s="497">
        <v>3014010</v>
      </c>
      <c r="ED26" s="496"/>
      <c r="EF26" s="484"/>
      <c r="EG26" s="484"/>
      <c r="EH26" s="497">
        <v>1829008</v>
      </c>
      <c r="EI26" s="496"/>
      <c r="EK26" s="484"/>
      <c r="EL26" s="484"/>
      <c r="EM26" s="497">
        <v>26598003</v>
      </c>
      <c r="EN26" s="496"/>
      <c r="EP26" s="153"/>
      <c r="ES26" s="49"/>
      <c r="ET26" s="49"/>
      <c r="EU26" s="49"/>
    </row>
    <row r="27" spans="3:151" x14ac:dyDescent="0.2">
      <c r="C27" s="153" t="s">
        <v>304</v>
      </c>
      <c r="E27" s="512" t="s">
        <v>297</v>
      </c>
      <c r="F27" s="513"/>
      <c r="G27" s="513"/>
      <c r="H27" s="498">
        <v>0</v>
      </c>
      <c r="I27" s="496"/>
      <c r="K27" s="484"/>
      <c r="L27" s="484"/>
      <c r="M27" s="498">
        <v>-337249</v>
      </c>
      <c r="N27" s="496"/>
      <c r="P27" s="484"/>
      <c r="Q27" s="484"/>
      <c r="R27" s="498">
        <v>-605312</v>
      </c>
      <c r="S27" s="496"/>
      <c r="U27" s="484"/>
      <c r="V27" s="484"/>
      <c r="W27" s="498">
        <v>-150699</v>
      </c>
      <c r="X27" s="496"/>
      <c r="Z27" s="484"/>
      <c r="AA27" s="484"/>
      <c r="AB27" s="498">
        <v>0</v>
      </c>
      <c r="AC27" s="496"/>
      <c r="AE27" s="484"/>
      <c r="AF27" s="484"/>
      <c r="AG27" s="498">
        <v>0</v>
      </c>
      <c r="AH27" s="496"/>
      <c r="AJ27" s="484"/>
      <c r="AK27" s="484"/>
      <c r="AL27" s="498">
        <v>0</v>
      </c>
      <c r="AM27" s="496"/>
      <c r="AO27" s="484"/>
      <c r="AP27" s="484"/>
      <c r="AQ27" s="498">
        <v>0</v>
      </c>
      <c r="AR27" s="496"/>
      <c r="AT27" s="484"/>
      <c r="AU27" s="484"/>
      <c r="AV27" s="498">
        <v>0</v>
      </c>
      <c r="AW27" s="496"/>
      <c r="AY27" s="484"/>
      <c r="AZ27" s="484"/>
      <c r="BA27" s="498">
        <v>0</v>
      </c>
      <c r="BB27" s="496"/>
      <c r="BD27" s="484"/>
      <c r="BE27" s="484"/>
      <c r="BF27" s="498">
        <v>0</v>
      </c>
      <c r="BG27" s="496"/>
      <c r="BI27" s="484"/>
      <c r="BJ27" s="484"/>
      <c r="BK27" s="498">
        <v>0</v>
      </c>
      <c r="BL27" s="496"/>
      <c r="BN27" s="484"/>
      <c r="BO27" s="484"/>
      <c r="BP27" s="498">
        <v>0</v>
      </c>
      <c r="BQ27" s="496"/>
      <c r="BS27" s="484"/>
      <c r="BT27" s="484"/>
      <c r="BU27" s="498">
        <v>-1093260</v>
      </c>
      <c r="BV27" s="496"/>
      <c r="BX27" s="484"/>
      <c r="BY27" s="484"/>
      <c r="BZ27" s="499">
        <v>-5585924</v>
      </c>
      <c r="CA27" s="496"/>
      <c r="CC27" s="484"/>
      <c r="CD27" s="484"/>
      <c r="CE27" s="498">
        <v>-1360296</v>
      </c>
      <c r="CF27" s="496"/>
      <c r="CH27" s="484"/>
      <c r="CI27" s="484"/>
      <c r="CJ27" s="498">
        <v>-515486</v>
      </c>
      <c r="CK27" s="496"/>
      <c r="CM27" s="484"/>
      <c r="CN27" s="484"/>
      <c r="CO27" s="498">
        <v>-670006</v>
      </c>
      <c r="CP27" s="496"/>
      <c r="CR27" s="484"/>
      <c r="CS27" s="484"/>
      <c r="CT27" s="498">
        <v>-271993</v>
      </c>
      <c r="CU27" s="496"/>
      <c r="CW27" s="484"/>
      <c r="CX27" s="484"/>
      <c r="CY27" s="498">
        <v>-350772</v>
      </c>
      <c r="CZ27" s="496"/>
      <c r="DB27" s="484"/>
      <c r="DC27" s="484"/>
      <c r="DD27" s="498">
        <v>-77228</v>
      </c>
      <c r="DE27" s="496"/>
      <c r="DG27" s="484"/>
      <c r="DH27" s="484"/>
      <c r="DI27" s="498">
        <v>-682857</v>
      </c>
      <c r="DJ27" s="496"/>
      <c r="DL27" s="484"/>
      <c r="DM27" s="484"/>
      <c r="DN27" s="498">
        <v>-605254</v>
      </c>
      <c r="DO27" s="496"/>
      <c r="DQ27" s="484"/>
      <c r="DR27" s="484"/>
      <c r="DS27" s="498">
        <v>-375351</v>
      </c>
      <c r="DT27" s="496"/>
      <c r="DV27" s="484"/>
      <c r="DW27" s="484"/>
      <c r="DX27" s="498">
        <v>-335778</v>
      </c>
      <c r="DY27" s="496"/>
      <c r="EA27" s="484"/>
      <c r="EB27" s="484"/>
      <c r="EC27" s="498">
        <v>-274925</v>
      </c>
      <c r="ED27" s="496"/>
      <c r="EF27" s="484"/>
      <c r="EG27" s="484"/>
      <c r="EH27" s="498">
        <v>-65978</v>
      </c>
      <c r="EI27" s="496"/>
      <c r="EK27" s="484"/>
      <c r="EL27" s="484"/>
      <c r="EM27" s="498">
        <v>-2817781</v>
      </c>
      <c r="EN27" s="496"/>
      <c r="EP27" s="153"/>
      <c r="ES27" s="49"/>
      <c r="ET27" s="49"/>
      <c r="EU27" s="49"/>
    </row>
    <row r="28" spans="3:151" x14ac:dyDescent="0.2">
      <c r="C28" s="153" t="s">
        <v>305</v>
      </c>
      <c r="E28" s="512" t="s">
        <v>300</v>
      </c>
      <c r="F28" s="513"/>
      <c r="G28" s="513"/>
      <c r="H28" s="501">
        <v>0</v>
      </c>
      <c r="I28" s="496"/>
      <c r="K28" s="484"/>
      <c r="L28" s="484"/>
      <c r="M28" s="501">
        <v>-3035000</v>
      </c>
      <c r="N28" s="496"/>
      <c r="P28" s="484"/>
      <c r="Q28" s="484"/>
      <c r="R28" s="501">
        <v>-3410000</v>
      </c>
      <c r="S28" s="496"/>
      <c r="U28" s="484"/>
      <c r="V28" s="484"/>
      <c r="W28" s="501">
        <v>-1250000</v>
      </c>
      <c r="X28" s="496"/>
      <c r="Z28" s="484"/>
      <c r="AA28" s="484"/>
      <c r="AB28" s="501">
        <v>0</v>
      </c>
      <c r="AC28" s="496"/>
      <c r="AE28" s="484"/>
      <c r="AF28" s="484"/>
      <c r="AG28" s="501">
        <v>0</v>
      </c>
      <c r="AH28" s="496"/>
      <c r="AJ28" s="484"/>
      <c r="AK28" s="484"/>
      <c r="AL28" s="501">
        <v>0</v>
      </c>
      <c r="AM28" s="496"/>
      <c r="AO28" s="484"/>
      <c r="AP28" s="484"/>
      <c r="AQ28" s="501">
        <v>0</v>
      </c>
      <c r="AR28" s="496"/>
      <c r="AT28" s="484"/>
      <c r="AU28" s="484"/>
      <c r="AV28" s="501">
        <v>0</v>
      </c>
      <c r="AW28" s="496"/>
      <c r="AY28" s="484"/>
      <c r="AZ28" s="484"/>
      <c r="BA28" s="501">
        <v>0</v>
      </c>
      <c r="BB28" s="496"/>
      <c r="BD28" s="484"/>
      <c r="BE28" s="484"/>
      <c r="BF28" s="501">
        <v>0</v>
      </c>
      <c r="BG28" s="496"/>
      <c r="BI28" s="484"/>
      <c r="BJ28" s="484"/>
      <c r="BK28" s="501">
        <v>0</v>
      </c>
      <c r="BL28" s="496"/>
      <c r="BN28" s="484"/>
      <c r="BO28" s="484"/>
      <c r="BP28" s="501">
        <v>0</v>
      </c>
      <c r="BQ28" s="496"/>
      <c r="BS28" s="484"/>
      <c r="BT28" s="484"/>
      <c r="BU28" s="501">
        <v>-7695000</v>
      </c>
      <c r="BV28" s="496"/>
      <c r="BX28" s="484"/>
      <c r="BY28" s="484"/>
      <c r="BZ28" s="500">
        <v>-48025000</v>
      </c>
      <c r="CA28" s="496"/>
      <c r="CC28" s="484"/>
      <c r="CD28" s="484"/>
      <c r="CE28" s="501">
        <v>-10180000</v>
      </c>
      <c r="CF28" s="496"/>
      <c r="CH28" s="484"/>
      <c r="CI28" s="484"/>
      <c r="CJ28" s="501">
        <v>-3175000</v>
      </c>
      <c r="CK28" s="496"/>
      <c r="CM28" s="484"/>
      <c r="CN28" s="484"/>
      <c r="CO28" s="501">
        <v>-6985000</v>
      </c>
      <c r="CP28" s="496"/>
      <c r="CR28" s="484"/>
      <c r="CS28" s="484"/>
      <c r="CT28" s="501">
        <v>-3165000</v>
      </c>
      <c r="CU28" s="496"/>
      <c r="CW28" s="484"/>
      <c r="CX28" s="484"/>
      <c r="CY28" s="501">
        <v>-4370000</v>
      </c>
      <c r="CZ28" s="496"/>
      <c r="DB28" s="484"/>
      <c r="DC28" s="484"/>
      <c r="DD28" s="501">
        <v>-2270000</v>
      </c>
      <c r="DE28" s="496"/>
      <c r="DG28" s="484"/>
      <c r="DH28" s="484"/>
      <c r="DI28" s="501">
        <v>-4260000</v>
      </c>
      <c r="DJ28" s="496"/>
      <c r="DL28" s="484"/>
      <c r="DM28" s="484"/>
      <c r="DN28" s="501">
        <v>-3475000</v>
      </c>
      <c r="DO28" s="496"/>
      <c r="DQ28" s="484"/>
      <c r="DR28" s="484"/>
      <c r="DS28" s="501">
        <v>-3320000</v>
      </c>
      <c r="DT28" s="496"/>
      <c r="DV28" s="484"/>
      <c r="DW28" s="484"/>
      <c r="DX28" s="501">
        <v>-2325000</v>
      </c>
      <c r="DY28" s="496"/>
      <c r="EA28" s="484"/>
      <c r="EB28" s="484"/>
      <c r="EC28" s="501">
        <v>-2615000</v>
      </c>
      <c r="ED28" s="496"/>
      <c r="EF28" s="484"/>
      <c r="EG28" s="484"/>
      <c r="EH28" s="501">
        <v>-1885000</v>
      </c>
      <c r="EI28" s="496"/>
      <c r="EK28" s="484"/>
      <c r="EL28" s="484"/>
      <c r="EM28" s="501">
        <v>-23505000</v>
      </c>
      <c r="EN28" s="496"/>
      <c r="EP28" s="153"/>
      <c r="ES28" s="49"/>
      <c r="ET28" s="49"/>
      <c r="EU28" s="49"/>
    </row>
    <row r="29" spans="3:151" x14ac:dyDescent="0.2">
      <c r="C29" s="153"/>
      <c r="E29" s="512"/>
      <c r="F29" s="513"/>
      <c r="G29" s="513"/>
      <c r="I29" s="496"/>
      <c r="K29" s="484"/>
      <c r="L29" s="484"/>
      <c r="N29" s="496"/>
      <c r="P29" s="484"/>
      <c r="Q29" s="484"/>
      <c r="S29" s="496"/>
      <c r="U29" s="484"/>
      <c r="V29" s="484"/>
      <c r="X29" s="496"/>
      <c r="Z29" s="484"/>
      <c r="AA29" s="484"/>
      <c r="AC29" s="496"/>
      <c r="AE29" s="484"/>
      <c r="AF29" s="484"/>
      <c r="AH29" s="496"/>
      <c r="AJ29" s="484"/>
      <c r="AK29" s="484"/>
      <c r="AM29" s="496"/>
      <c r="AO29" s="484"/>
      <c r="AP29" s="484"/>
      <c r="AR29" s="496"/>
      <c r="AT29" s="484"/>
      <c r="AU29" s="484"/>
      <c r="AW29" s="496"/>
      <c r="AY29" s="484"/>
      <c r="AZ29" s="484"/>
      <c r="BB29" s="496"/>
      <c r="BD29" s="484"/>
      <c r="BE29" s="484"/>
      <c r="BG29" s="496"/>
      <c r="BI29" s="484"/>
      <c r="BJ29" s="484"/>
      <c r="BL29" s="496"/>
      <c r="BN29" s="484"/>
      <c r="BO29" s="484"/>
      <c r="BQ29" s="496"/>
      <c r="BS29" s="484"/>
      <c r="BT29" s="484"/>
      <c r="BV29" s="496"/>
      <c r="BX29" s="484"/>
      <c r="BY29" s="484"/>
      <c r="BZ29" s="502"/>
      <c r="CA29" s="496"/>
      <c r="CC29" s="484"/>
      <c r="CD29" s="484"/>
      <c r="CF29" s="496"/>
      <c r="CH29" s="484"/>
      <c r="CI29" s="484"/>
      <c r="CK29" s="496"/>
      <c r="CM29" s="484"/>
      <c r="CN29" s="484"/>
      <c r="CP29" s="496"/>
      <c r="CR29" s="484"/>
      <c r="CS29" s="484"/>
      <c r="CU29" s="496"/>
      <c r="CW29" s="484"/>
      <c r="CX29" s="484"/>
      <c r="CZ29" s="496"/>
      <c r="DB29" s="484"/>
      <c r="DC29" s="484"/>
      <c r="DE29" s="496"/>
      <c r="DG29" s="484"/>
      <c r="DH29" s="484"/>
      <c r="DJ29" s="496"/>
      <c r="DL29" s="484"/>
      <c r="DM29" s="484"/>
      <c r="DO29" s="496"/>
      <c r="DQ29" s="484"/>
      <c r="DR29" s="484"/>
      <c r="DT29" s="496"/>
      <c r="DV29" s="484"/>
      <c r="DW29" s="484"/>
      <c r="DY29" s="496"/>
      <c r="EA29" s="484"/>
      <c r="EB29" s="484"/>
      <c r="ED29" s="496"/>
      <c r="EF29" s="484"/>
      <c r="EG29" s="484"/>
      <c r="EI29" s="496"/>
      <c r="EK29" s="484"/>
      <c r="EL29" s="484"/>
      <c r="EN29" s="496"/>
      <c r="EP29" s="153"/>
      <c r="ES29" s="49"/>
      <c r="ET29" s="49"/>
      <c r="EU29" s="49"/>
    </row>
    <row r="30" spans="3:151" x14ac:dyDescent="0.2">
      <c r="C30" s="153" t="s">
        <v>306</v>
      </c>
      <c r="E30" s="514"/>
      <c r="F30" s="515"/>
      <c r="G30" s="515"/>
      <c r="H30" s="147">
        <v>0</v>
      </c>
      <c r="I30" s="496"/>
      <c r="K30" s="484"/>
      <c r="L30" s="484"/>
      <c r="M30" s="147">
        <v>0</v>
      </c>
      <c r="N30" s="496"/>
      <c r="P30" s="484"/>
      <c r="Q30" s="484"/>
      <c r="R30" s="147">
        <v>46261</v>
      </c>
      <c r="S30" s="496"/>
      <c r="U30" s="484"/>
      <c r="V30" s="484"/>
      <c r="W30" s="147">
        <v>-46261</v>
      </c>
      <c r="X30" s="496"/>
      <c r="Z30" s="484"/>
      <c r="AA30" s="484"/>
      <c r="AB30" s="147">
        <v>0</v>
      </c>
      <c r="AC30" s="496"/>
      <c r="AE30" s="484"/>
      <c r="AF30" s="484"/>
      <c r="AG30" s="147">
        <v>0</v>
      </c>
      <c r="AH30" s="496"/>
      <c r="AJ30" s="484"/>
      <c r="AK30" s="484"/>
      <c r="AL30" s="147">
        <v>0</v>
      </c>
      <c r="AM30" s="496"/>
      <c r="AO30" s="484"/>
      <c r="AP30" s="484"/>
      <c r="AQ30" s="147">
        <v>0</v>
      </c>
      <c r="AR30" s="496"/>
      <c r="AT30" s="484"/>
      <c r="AU30" s="484"/>
      <c r="AV30" s="147">
        <v>0</v>
      </c>
      <c r="AW30" s="496"/>
      <c r="AY30" s="484"/>
      <c r="AZ30" s="484"/>
      <c r="BA30" s="147">
        <v>0</v>
      </c>
      <c r="BB30" s="496"/>
      <c r="BD30" s="484"/>
      <c r="BE30" s="484"/>
      <c r="BF30" s="147">
        <v>0</v>
      </c>
      <c r="BG30" s="496"/>
      <c r="BI30" s="484"/>
      <c r="BJ30" s="484"/>
      <c r="BK30" s="147">
        <v>0</v>
      </c>
      <c r="BL30" s="496"/>
      <c r="BN30" s="484"/>
      <c r="BO30" s="484"/>
      <c r="BP30" s="147">
        <v>0</v>
      </c>
      <c r="BQ30" s="496"/>
      <c r="BS30" s="484"/>
      <c r="BT30" s="484"/>
      <c r="BU30" s="147">
        <v>0</v>
      </c>
      <c r="BV30" s="496"/>
      <c r="BX30" s="484"/>
      <c r="BY30" s="484"/>
      <c r="BZ30" s="502">
        <v>0</v>
      </c>
      <c r="CA30" s="496"/>
      <c r="CC30" s="484"/>
      <c r="CD30" s="484"/>
      <c r="CE30" s="147">
        <v>0</v>
      </c>
      <c r="CF30" s="496"/>
      <c r="CH30" s="484"/>
      <c r="CI30" s="484"/>
      <c r="CJ30" s="147">
        <v>0</v>
      </c>
      <c r="CK30" s="496"/>
      <c r="CM30" s="484"/>
      <c r="CN30" s="484"/>
      <c r="CO30" s="147">
        <v>0</v>
      </c>
      <c r="CP30" s="496"/>
      <c r="CR30" s="484"/>
      <c r="CS30" s="484"/>
      <c r="CT30" s="147">
        <v>0</v>
      </c>
      <c r="CU30" s="496"/>
      <c r="CW30" s="484"/>
      <c r="CX30" s="484"/>
      <c r="CY30" s="147">
        <v>0</v>
      </c>
      <c r="CZ30" s="496"/>
      <c r="DB30" s="484"/>
      <c r="DC30" s="484"/>
      <c r="DD30" s="147">
        <v>0</v>
      </c>
      <c r="DE30" s="496"/>
      <c r="DG30" s="484"/>
      <c r="DH30" s="484"/>
      <c r="DI30" s="147">
        <v>0</v>
      </c>
      <c r="DJ30" s="496"/>
      <c r="DL30" s="484"/>
      <c r="DM30" s="484"/>
      <c r="DN30" s="147">
        <v>0</v>
      </c>
      <c r="DO30" s="496"/>
      <c r="DQ30" s="484"/>
      <c r="DR30" s="484"/>
      <c r="DS30" s="147">
        <v>0</v>
      </c>
      <c r="DT30" s="496"/>
      <c r="DV30" s="484"/>
      <c r="DW30" s="484"/>
      <c r="DX30" s="147">
        <v>0</v>
      </c>
      <c r="DY30" s="496"/>
      <c r="EA30" s="484"/>
      <c r="EB30" s="484"/>
      <c r="EC30" s="147">
        <v>90245</v>
      </c>
      <c r="ED30" s="496"/>
      <c r="EF30" s="484"/>
      <c r="EG30" s="484"/>
      <c r="EH30" s="147">
        <v>-90245</v>
      </c>
      <c r="EI30" s="496"/>
      <c r="EK30" s="484"/>
      <c r="EL30" s="484"/>
      <c r="EM30" s="147">
        <v>0</v>
      </c>
      <c r="EN30" s="496"/>
      <c r="EP30" s="153"/>
      <c r="ES30" s="49"/>
      <c r="ET30" s="49"/>
      <c r="EU30" s="49"/>
    </row>
    <row r="31" spans="3:151" x14ac:dyDescent="0.2">
      <c r="C31" s="153" t="s">
        <v>307</v>
      </c>
      <c r="E31" s="512" t="s">
        <v>297</v>
      </c>
      <c r="F31" s="513"/>
      <c r="G31" s="513"/>
      <c r="H31" s="497">
        <v>0</v>
      </c>
      <c r="I31" s="496"/>
      <c r="K31" s="484"/>
      <c r="L31" s="484"/>
      <c r="M31" s="497">
        <v>827198</v>
      </c>
      <c r="N31" s="496"/>
      <c r="P31" s="484"/>
      <c r="Q31" s="484"/>
      <c r="R31" s="497">
        <v>3114442</v>
      </c>
      <c r="S31" s="496"/>
      <c r="U31" s="484"/>
      <c r="V31" s="484"/>
      <c r="W31" s="497">
        <v>860933</v>
      </c>
      <c r="X31" s="496"/>
      <c r="Z31" s="484"/>
      <c r="AA31" s="484"/>
      <c r="AB31" s="497">
        <v>95339</v>
      </c>
      <c r="AC31" s="496"/>
      <c r="AE31" s="484"/>
      <c r="AF31" s="484"/>
      <c r="AG31" s="497">
        <v>0</v>
      </c>
      <c r="AH31" s="496"/>
      <c r="AJ31" s="484"/>
      <c r="AK31" s="484"/>
      <c r="AL31" s="497">
        <v>0</v>
      </c>
      <c r="AM31" s="496"/>
      <c r="AO31" s="484"/>
      <c r="AP31" s="484"/>
      <c r="AQ31" s="497">
        <v>0</v>
      </c>
      <c r="AR31" s="496"/>
      <c r="AT31" s="484"/>
      <c r="AU31" s="484"/>
      <c r="AV31" s="497">
        <v>0</v>
      </c>
      <c r="AW31" s="496"/>
      <c r="AY31" s="484"/>
      <c r="AZ31" s="484"/>
      <c r="BA31" s="497">
        <v>0</v>
      </c>
      <c r="BB31" s="496"/>
      <c r="BD31" s="484"/>
      <c r="BE31" s="484"/>
      <c r="BF31" s="497">
        <v>0</v>
      </c>
      <c r="BG31" s="496"/>
      <c r="BI31" s="484"/>
      <c r="BJ31" s="484"/>
      <c r="BK31" s="497">
        <v>0</v>
      </c>
      <c r="BL31" s="496"/>
      <c r="BN31" s="484"/>
      <c r="BO31" s="484"/>
      <c r="BP31" s="497">
        <v>0</v>
      </c>
      <c r="BQ31" s="496"/>
      <c r="BS31" s="484"/>
      <c r="BT31" s="484"/>
      <c r="BU31" s="497">
        <v>4897912</v>
      </c>
      <c r="BV31" s="496"/>
      <c r="BX31" s="484"/>
      <c r="BY31" s="484"/>
      <c r="BZ31" s="495">
        <v>7476976</v>
      </c>
      <c r="CA31" s="496"/>
      <c r="CC31" s="484"/>
      <c r="CD31" s="484"/>
      <c r="CE31" s="497">
        <v>195061</v>
      </c>
      <c r="CF31" s="496"/>
      <c r="CH31" s="484"/>
      <c r="CI31" s="484"/>
      <c r="CJ31" s="497">
        <v>0</v>
      </c>
      <c r="CK31" s="496"/>
      <c r="CM31" s="484"/>
      <c r="CN31" s="484"/>
      <c r="CO31" s="497">
        <v>956108</v>
      </c>
      <c r="CP31" s="496"/>
      <c r="CR31" s="484"/>
      <c r="CS31" s="484"/>
      <c r="CT31" s="497">
        <v>380371</v>
      </c>
      <c r="CU31" s="496"/>
      <c r="CW31" s="484"/>
      <c r="CX31" s="484"/>
      <c r="CY31" s="497">
        <v>83879</v>
      </c>
      <c r="CZ31" s="496"/>
      <c r="DB31" s="484"/>
      <c r="DC31" s="484"/>
      <c r="DD31" s="497">
        <v>27624</v>
      </c>
      <c r="DE31" s="496"/>
      <c r="DG31" s="484"/>
      <c r="DH31" s="484"/>
      <c r="DI31" s="497">
        <v>481602</v>
      </c>
      <c r="DJ31" s="496"/>
      <c r="DL31" s="484"/>
      <c r="DM31" s="484"/>
      <c r="DN31" s="497">
        <v>1204105</v>
      </c>
      <c r="DO31" s="496"/>
      <c r="DQ31" s="484"/>
      <c r="DR31" s="484"/>
      <c r="DS31" s="497">
        <v>342784</v>
      </c>
      <c r="DT31" s="496"/>
      <c r="DV31" s="484"/>
      <c r="DW31" s="484"/>
      <c r="DX31" s="497">
        <v>0</v>
      </c>
      <c r="DY31" s="496"/>
      <c r="EA31" s="484"/>
      <c r="EB31" s="484"/>
      <c r="EC31" s="497">
        <v>772365</v>
      </c>
      <c r="ED31" s="496"/>
      <c r="EF31" s="484"/>
      <c r="EG31" s="484"/>
      <c r="EH31" s="497">
        <v>3033077</v>
      </c>
      <c r="EI31" s="496"/>
      <c r="EK31" s="484"/>
      <c r="EL31" s="484"/>
      <c r="EM31" s="497">
        <v>1531540</v>
      </c>
      <c r="EN31" s="496"/>
      <c r="EP31" s="153"/>
      <c r="ES31" s="49"/>
      <c r="ET31" s="49"/>
      <c r="EU31" s="49"/>
    </row>
    <row r="32" spans="3:151" x14ac:dyDescent="0.2">
      <c r="C32" s="153" t="s">
        <v>308</v>
      </c>
      <c r="E32" s="512" t="s">
        <v>300</v>
      </c>
      <c r="F32" s="513"/>
      <c r="G32" s="513"/>
      <c r="H32" s="501">
        <v>0</v>
      </c>
      <c r="I32" s="496"/>
      <c r="K32" s="484"/>
      <c r="L32" s="484"/>
      <c r="M32" s="501">
        <v>-827198</v>
      </c>
      <c r="N32" s="496"/>
      <c r="P32" s="484"/>
      <c r="Q32" s="484"/>
      <c r="R32" s="501">
        <v>-3068181</v>
      </c>
      <c r="S32" s="496"/>
      <c r="U32" s="484"/>
      <c r="V32" s="484"/>
      <c r="W32" s="501">
        <v>-907194</v>
      </c>
      <c r="X32" s="496"/>
      <c r="Z32" s="484"/>
      <c r="AA32" s="484"/>
      <c r="AB32" s="501">
        <v>-95339</v>
      </c>
      <c r="AC32" s="496"/>
      <c r="AE32" s="484"/>
      <c r="AF32" s="484"/>
      <c r="AG32" s="501">
        <v>0</v>
      </c>
      <c r="AH32" s="496"/>
      <c r="AJ32" s="484"/>
      <c r="AK32" s="484"/>
      <c r="AL32" s="501">
        <v>0</v>
      </c>
      <c r="AM32" s="496"/>
      <c r="AO32" s="484"/>
      <c r="AP32" s="484"/>
      <c r="AQ32" s="501">
        <v>0</v>
      </c>
      <c r="AR32" s="496"/>
      <c r="AT32" s="484"/>
      <c r="AU32" s="484"/>
      <c r="AV32" s="501">
        <v>0</v>
      </c>
      <c r="AW32" s="496"/>
      <c r="AY32" s="484"/>
      <c r="AZ32" s="484"/>
      <c r="BA32" s="501">
        <v>0</v>
      </c>
      <c r="BB32" s="496"/>
      <c r="BD32" s="484"/>
      <c r="BE32" s="484"/>
      <c r="BF32" s="501">
        <v>0</v>
      </c>
      <c r="BG32" s="496"/>
      <c r="BI32" s="484"/>
      <c r="BJ32" s="484"/>
      <c r="BK32" s="501">
        <v>0</v>
      </c>
      <c r="BL32" s="496"/>
      <c r="BN32" s="484"/>
      <c r="BO32" s="484"/>
      <c r="BP32" s="501">
        <v>0</v>
      </c>
      <c r="BQ32" s="496"/>
      <c r="BS32" s="484"/>
      <c r="BT32" s="484"/>
      <c r="BU32" s="501">
        <v>-4897912</v>
      </c>
      <c r="BV32" s="496"/>
      <c r="BX32" s="484"/>
      <c r="BY32" s="484"/>
      <c r="BZ32" s="500">
        <v>-7476976</v>
      </c>
      <c r="CA32" s="496"/>
      <c r="CC32" s="484"/>
      <c r="CD32" s="484"/>
      <c r="CE32" s="501">
        <v>-195061</v>
      </c>
      <c r="CF32" s="496"/>
      <c r="CH32" s="484"/>
      <c r="CI32" s="484"/>
      <c r="CJ32" s="501">
        <v>0</v>
      </c>
      <c r="CK32" s="496"/>
      <c r="CM32" s="484"/>
      <c r="CN32" s="484"/>
      <c r="CO32" s="501">
        <v>-956108</v>
      </c>
      <c r="CP32" s="496"/>
      <c r="CR32" s="484"/>
      <c r="CS32" s="484"/>
      <c r="CT32" s="501">
        <v>-380371</v>
      </c>
      <c r="CU32" s="496"/>
      <c r="CW32" s="484"/>
      <c r="CX32" s="484"/>
      <c r="CY32" s="501">
        <v>-83879</v>
      </c>
      <c r="CZ32" s="496"/>
      <c r="DB32" s="484"/>
      <c r="DC32" s="484"/>
      <c r="DD32" s="501">
        <v>-27624</v>
      </c>
      <c r="DE32" s="496"/>
      <c r="DG32" s="484"/>
      <c r="DH32" s="484"/>
      <c r="DI32" s="501">
        <v>-481602</v>
      </c>
      <c r="DJ32" s="496"/>
      <c r="DL32" s="484"/>
      <c r="DM32" s="484"/>
      <c r="DN32" s="501">
        <v>-1204105</v>
      </c>
      <c r="DO32" s="496"/>
      <c r="DQ32" s="484"/>
      <c r="DR32" s="484"/>
      <c r="DS32" s="501">
        <v>-342784</v>
      </c>
      <c r="DT32" s="496"/>
      <c r="DV32" s="484"/>
      <c r="DW32" s="484"/>
      <c r="DX32" s="501">
        <v>0</v>
      </c>
      <c r="DY32" s="496"/>
      <c r="EA32" s="484"/>
      <c r="EB32" s="484"/>
      <c r="EC32" s="501">
        <v>-682120</v>
      </c>
      <c r="ED32" s="496"/>
      <c r="EF32" s="484"/>
      <c r="EG32" s="484"/>
      <c r="EH32" s="501">
        <v>-3123322</v>
      </c>
      <c r="EI32" s="496"/>
      <c r="EK32" s="484"/>
      <c r="EL32" s="484"/>
      <c r="EM32" s="501">
        <v>-1531540</v>
      </c>
      <c r="EN32" s="496"/>
      <c r="EP32" s="153"/>
      <c r="ES32" s="49"/>
      <c r="ET32" s="49"/>
      <c r="EU32" s="49"/>
    </row>
    <row r="33" spans="3:151" x14ac:dyDescent="0.2">
      <c r="C33" s="153"/>
      <c r="E33" s="514"/>
      <c r="F33" s="515"/>
      <c r="G33" s="516"/>
      <c r="H33" s="276"/>
      <c r="I33" s="506"/>
      <c r="K33" s="484"/>
      <c r="L33" s="504"/>
      <c r="M33" s="276"/>
      <c r="N33" s="506"/>
      <c r="P33" s="484"/>
      <c r="Q33" s="504"/>
      <c r="R33" s="276"/>
      <c r="S33" s="506"/>
      <c r="U33" s="484"/>
      <c r="V33" s="504"/>
      <c r="W33" s="276"/>
      <c r="X33" s="506"/>
      <c r="Z33" s="484"/>
      <c r="AA33" s="504"/>
      <c r="AB33" s="276"/>
      <c r="AC33" s="506"/>
      <c r="AE33" s="484"/>
      <c r="AF33" s="504"/>
      <c r="AG33" s="276"/>
      <c r="AH33" s="506"/>
      <c r="AJ33" s="484"/>
      <c r="AK33" s="504"/>
      <c r="AL33" s="276"/>
      <c r="AM33" s="506"/>
      <c r="AO33" s="484"/>
      <c r="AP33" s="504"/>
      <c r="AQ33" s="276"/>
      <c r="AR33" s="506"/>
      <c r="AT33" s="484"/>
      <c r="AU33" s="504"/>
      <c r="AV33" s="276"/>
      <c r="AW33" s="506"/>
      <c r="AY33" s="484"/>
      <c r="AZ33" s="504"/>
      <c r="BA33" s="276"/>
      <c r="BB33" s="506"/>
      <c r="BD33" s="484"/>
      <c r="BE33" s="504"/>
      <c r="BF33" s="276"/>
      <c r="BG33" s="506"/>
      <c r="BI33" s="484"/>
      <c r="BJ33" s="504"/>
      <c r="BK33" s="276"/>
      <c r="BL33" s="506"/>
      <c r="BN33" s="484"/>
      <c r="BO33" s="504"/>
      <c r="BP33" s="276"/>
      <c r="BQ33" s="506"/>
      <c r="BS33" s="484"/>
      <c r="BT33" s="504"/>
      <c r="BU33" s="276"/>
      <c r="BV33" s="506"/>
      <c r="BX33" s="484"/>
      <c r="BY33" s="504"/>
      <c r="BZ33" s="505"/>
      <c r="CA33" s="506"/>
      <c r="CC33" s="484"/>
      <c r="CD33" s="504"/>
      <c r="CE33" s="276"/>
      <c r="CF33" s="506"/>
      <c r="CH33" s="484"/>
      <c r="CI33" s="504"/>
      <c r="CJ33" s="276"/>
      <c r="CK33" s="506"/>
      <c r="CM33" s="484"/>
      <c r="CN33" s="504"/>
      <c r="CO33" s="276"/>
      <c r="CP33" s="506"/>
      <c r="CR33" s="484"/>
      <c r="CS33" s="504"/>
      <c r="CT33" s="276"/>
      <c r="CU33" s="506"/>
      <c r="CW33" s="484"/>
      <c r="CX33" s="504"/>
      <c r="CY33" s="276"/>
      <c r="CZ33" s="506"/>
      <c r="DB33" s="484"/>
      <c r="DC33" s="504"/>
      <c r="DD33" s="276"/>
      <c r="DE33" s="506"/>
      <c r="DG33" s="484"/>
      <c r="DH33" s="504"/>
      <c r="DI33" s="276"/>
      <c r="DJ33" s="506"/>
      <c r="DL33" s="484"/>
      <c r="DM33" s="504"/>
      <c r="DN33" s="276"/>
      <c r="DO33" s="506"/>
      <c r="DQ33" s="484"/>
      <c r="DR33" s="504"/>
      <c r="DS33" s="276"/>
      <c r="DT33" s="506"/>
      <c r="DV33" s="484"/>
      <c r="DW33" s="504"/>
      <c r="DX33" s="276"/>
      <c r="DY33" s="506"/>
      <c r="EA33" s="484"/>
      <c r="EB33" s="504"/>
      <c r="EC33" s="276"/>
      <c r="ED33" s="506"/>
      <c r="EF33" s="484"/>
      <c r="EG33" s="504"/>
      <c r="EH33" s="276"/>
      <c r="EI33" s="506"/>
      <c r="EK33" s="484"/>
      <c r="EL33" s="504"/>
      <c r="EM33" s="276"/>
      <c r="EN33" s="506"/>
      <c r="EP33" s="153"/>
      <c r="ES33" s="49"/>
      <c r="ET33" s="49"/>
      <c r="EU33" s="49"/>
    </row>
    <row r="34" spans="3:151" x14ac:dyDescent="0.2">
      <c r="C34" s="153"/>
      <c r="E34" s="514"/>
      <c r="F34" s="515"/>
      <c r="G34" s="517"/>
      <c r="K34" s="484"/>
      <c r="P34" s="484"/>
      <c r="U34" s="484"/>
      <c r="Z34" s="484"/>
      <c r="AE34" s="484"/>
      <c r="AJ34" s="484"/>
      <c r="AO34" s="484"/>
      <c r="AT34" s="484"/>
      <c r="AY34" s="484"/>
      <c r="BD34" s="484"/>
      <c r="BI34" s="484"/>
      <c r="BN34" s="484"/>
      <c r="BS34" s="484"/>
      <c r="BX34" s="484"/>
      <c r="BZ34" s="502"/>
      <c r="CC34" s="484"/>
      <c r="CH34" s="484"/>
      <c r="CM34" s="484"/>
      <c r="CR34" s="484"/>
      <c r="CW34" s="484"/>
      <c r="DB34" s="484"/>
      <c r="DG34" s="484"/>
      <c r="DL34" s="484"/>
      <c r="DQ34" s="484"/>
      <c r="DV34" s="484"/>
      <c r="EA34" s="484"/>
      <c r="EF34" s="484"/>
      <c r="EK34" s="484"/>
      <c r="EP34" s="153"/>
      <c r="ES34" s="49"/>
      <c r="ET34" s="49"/>
      <c r="EU34" s="49"/>
    </row>
    <row r="35" spans="3:151" s="49" customFormat="1" x14ac:dyDescent="0.2">
      <c r="C35" s="241" t="s">
        <v>309</v>
      </c>
      <c r="E35" s="512" t="s">
        <v>310</v>
      </c>
      <c r="F35" s="513"/>
      <c r="G35" s="518"/>
      <c r="H35" s="49">
        <v>31920000</v>
      </c>
      <c r="K35" s="486"/>
      <c r="L35" s="518"/>
      <c r="M35" s="49">
        <v>46626420</v>
      </c>
      <c r="P35" s="486"/>
      <c r="Q35" s="518"/>
      <c r="R35" s="49">
        <v>-15761600</v>
      </c>
      <c r="U35" s="486"/>
      <c r="V35" s="518"/>
      <c r="W35" s="49">
        <v>0</v>
      </c>
      <c r="Z35" s="486"/>
      <c r="AA35" s="518"/>
      <c r="AB35" s="49">
        <v>0</v>
      </c>
      <c r="AE35" s="486"/>
      <c r="AF35" s="518"/>
      <c r="AG35" s="49">
        <v>0</v>
      </c>
      <c r="AJ35" s="486"/>
      <c r="AK35" s="518"/>
      <c r="AL35" s="49">
        <v>0</v>
      </c>
      <c r="AO35" s="486"/>
      <c r="AP35" s="518"/>
      <c r="AQ35" s="49">
        <v>0</v>
      </c>
      <c r="AT35" s="486"/>
      <c r="AU35" s="518"/>
      <c r="AV35" s="49">
        <v>0</v>
      </c>
      <c r="AY35" s="486"/>
      <c r="AZ35" s="518"/>
      <c r="BA35" s="49">
        <v>0</v>
      </c>
      <c r="BD35" s="486"/>
      <c r="BE35" s="518"/>
      <c r="BF35" s="49">
        <v>0</v>
      </c>
      <c r="BI35" s="486"/>
      <c r="BJ35" s="518"/>
      <c r="BK35" s="49">
        <v>0</v>
      </c>
      <c r="BN35" s="486"/>
      <c r="BO35" s="518"/>
      <c r="BP35" s="49">
        <v>0</v>
      </c>
      <c r="BS35" s="486"/>
      <c r="BT35" s="518"/>
      <c r="BU35" s="49">
        <v>30864820</v>
      </c>
      <c r="BX35" s="486"/>
      <c r="BY35" s="518"/>
      <c r="BZ35" s="489">
        <v>27396681</v>
      </c>
      <c r="CC35" s="486"/>
      <c r="CD35" s="518"/>
      <c r="CE35" s="49">
        <v>0</v>
      </c>
      <c r="CH35" s="486"/>
      <c r="CI35" s="518"/>
      <c r="CJ35" s="49">
        <v>-6054</v>
      </c>
      <c r="CM35" s="486"/>
      <c r="CN35" s="518"/>
      <c r="CO35" s="49">
        <v>14088400</v>
      </c>
      <c r="CR35" s="486"/>
      <c r="CS35" s="518"/>
      <c r="CT35" s="49">
        <v>0</v>
      </c>
      <c r="CW35" s="486"/>
      <c r="CX35" s="518"/>
      <c r="CY35" s="49">
        <v>0</v>
      </c>
      <c r="DB35" s="486"/>
      <c r="DC35" s="518"/>
      <c r="DD35" s="49">
        <v>-3912780</v>
      </c>
      <c r="DG35" s="486"/>
      <c r="DH35" s="518"/>
      <c r="DI35" s="49">
        <v>0</v>
      </c>
      <c r="DL35" s="486"/>
      <c r="DM35" s="518"/>
      <c r="DN35" s="49">
        <v>6098240</v>
      </c>
      <c r="DQ35" s="486"/>
      <c r="DR35" s="518"/>
      <c r="DS35" s="49">
        <v>0</v>
      </c>
      <c r="DV35" s="486"/>
      <c r="DW35" s="518"/>
      <c r="DX35" s="49">
        <v>0</v>
      </c>
      <c r="EA35" s="486"/>
      <c r="EB35" s="518"/>
      <c r="EC35" s="49">
        <v>0</v>
      </c>
      <c r="EF35" s="486"/>
      <c r="EG35" s="518"/>
      <c r="EH35" s="49">
        <v>11128875</v>
      </c>
      <c r="EK35" s="486"/>
      <c r="EL35" s="518"/>
      <c r="EM35" s="49">
        <v>14082346</v>
      </c>
      <c r="EP35" s="241"/>
    </row>
    <row r="36" spans="3:151" x14ac:dyDescent="0.2">
      <c r="C36" s="153" t="s">
        <v>295</v>
      </c>
      <c r="E36" s="514"/>
      <c r="F36" s="515"/>
      <c r="G36" s="519"/>
      <c r="H36" s="218">
        <v>31920000</v>
      </c>
      <c r="I36" s="491"/>
      <c r="K36" s="484"/>
      <c r="L36" s="519"/>
      <c r="M36" s="218">
        <v>46626420</v>
      </c>
      <c r="N36" s="491"/>
      <c r="P36" s="484"/>
      <c r="Q36" s="519"/>
      <c r="R36" s="218">
        <v>-15761600</v>
      </c>
      <c r="S36" s="491"/>
      <c r="U36" s="484"/>
      <c r="V36" s="519"/>
      <c r="W36" s="218">
        <v>0</v>
      </c>
      <c r="X36" s="491"/>
      <c r="Z36" s="484"/>
      <c r="AA36" s="519"/>
      <c r="AB36" s="218">
        <v>0</v>
      </c>
      <c r="AC36" s="491"/>
      <c r="AE36" s="484"/>
      <c r="AF36" s="519"/>
      <c r="AG36" s="218">
        <v>0</v>
      </c>
      <c r="AH36" s="491"/>
      <c r="AJ36" s="484"/>
      <c r="AK36" s="519"/>
      <c r="AL36" s="218">
        <v>0</v>
      </c>
      <c r="AM36" s="491"/>
      <c r="AO36" s="484"/>
      <c r="AP36" s="519"/>
      <c r="AQ36" s="218">
        <v>0</v>
      </c>
      <c r="AR36" s="491"/>
      <c r="AT36" s="484"/>
      <c r="AU36" s="519"/>
      <c r="AV36" s="218">
        <v>0</v>
      </c>
      <c r="AW36" s="491"/>
      <c r="AY36" s="484"/>
      <c r="AZ36" s="519"/>
      <c r="BA36" s="218">
        <v>0</v>
      </c>
      <c r="BB36" s="491"/>
      <c r="BD36" s="484"/>
      <c r="BE36" s="519"/>
      <c r="BF36" s="218">
        <v>0</v>
      </c>
      <c r="BG36" s="491"/>
      <c r="BI36" s="484"/>
      <c r="BJ36" s="519"/>
      <c r="BK36" s="218">
        <v>0</v>
      </c>
      <c r="BL36" s="491"/>
      <c r="BN36" s="484"/>
      <c r="BO36" s="519"/>
      <c r="BP36" s="218">
        <v>0</v>
      </c>
      <c r="BQ36" s="491"/>
      <c r="BS36" s="484"/>
      <c r="BT36" s="519"/>
      <c r="BU36" s="218">
        <v>30864820</v>
      </c>
      <c r="BV36" s="491"/>
      <c r="BX36" s="484"/>
      <c r="BY36" s="519"/>
      <c r="BZ36" s="494">
        <v>27396681</v>
      </c>
      <c r="CA36" s="491"/>
      <c r="CC36" s="484"/>
      <c r="CD36" s="519"/>
      <c r="CE36" s="218">
        <v>0</v>
      </c>
      <c r="CF36" s="491"/>
      <c r="CH36" s="484"/>
      <c r="CI36" s="519"/>
      <c r="CJ36" s="218">
        <v>-6054</v>
      </c>
      <c r="CK36" s="491"/>
      <c r="CM36" s="484"/>
      <c r="CN36" s="519"/>
      <c r="CO36" s="218">
        <v>14088400</v>
      </c>
      <c r="CP36" s="491"/>
      <c r="CR36" s="484"/>
      <c r="CS36" s="519"/>
      <c r="CT36" s="218">
        <v>0</v>
      </c>
      <c r="CU36" s="491"/>
      <c r="CW36" s="484"/>
      <c r="CX36" s="519"/>
      <c r="CY36" s="218">
        <v>0</v>
      </c>
      <c r="CZ36" s="491"/>
      <c r="DB36" s="484"/>
      <c r="DC36" s="519"/>
      <c r="DD36" s="218">
        <v>-3912780</v>
      </c>
      <c r="DE36" s="491"/>
      <c r="DG36" s="484"/>
      <c r="DH36" s="519"/>
      <c r="DI36" s="218">
        <v>0</v>
      </c>
      <c r="DJ36" s="491"/>
      <c r="DL36" s="484"/>
      <c r="DM36" s="519"/>
      <c r="DN36" s="218">
        <v>6098240</v>
      </c>
      <c r="DO36" s="491"/>
      <c r="DQ36" s="484"/>
      <c r="DR36" s="519"/>
      <c r="DS36" s="218">
        <v>0</v>
      </c>
      <c r="DT36" s="491"/>
      <c r="DV36" s="484"/>
      <c r="DW36" s="519"/>
      <c r="DX36" s="218">
        <v>0</v>
      </c>
      <c r="DY36" s="491"/>
      <c r="EA36" s="484"/>
      <c r="EB36" s="519"/>
      <c r="EC36" s="218">
        <v>0</v>
      </c>
      <c r="ED36" s="491"/>
      <c r="EF36" s="484"/>
      <c r="EG36" s="519"/>
      <c r="EH36" s="218">
        <v>11128875</v>
      </c>
      <c r="EI36" s="491"/>
      <c r="EK36" s="484"/>
      <c r="EL36" s="519"/>
      <c r="EM36" s="218">
        <v>14082346</v>
      </c>
      <c r="EN36" s="491"/>
      <c r="EP36" s="153"/>
      <c r="ES36" s="49"/>
      <c r="ET36" s="49"/>
      <c r="EU36" s="49"/>
    </row>
    <row r="37" spans="3:151" x14ac:dyDescent="0.2">
      <c r="C37" s="153" t="s">
        <v>296</v>
      </c>
      <c r="E37" s="483"/>
      <c r="F37" s="507"/>
      <c r="G37" s="507"/>
      <c r="H37" s="497">
        <v>47880000</v>
      </c>
      <c r="I37" s="496"/>
      <c r="K37" s="484"/>
      <c r="L37" s="507"/>
      <c r="M37" s="497">
        <v>46626420</v>
      </c>
      <c r="N37" s="496"/>
      <c r="P37" s="484"/>
      <c r="Q37" s="507"/>
      <c r="R37" s="497">
        <v>0</v>
      </c>
      <c r="S37" s="496"/>
      <c r="U37" s="484"/>
      <c r="V37" s="507"/>
      <c r="W37" s="497">
        <v>0</v>
      </c>
      <c r="X37" s="496"/>
      <c r="Z37" s="484"/>
      <c r="AA37" s="507"/>
      <c r="AB37" s="497">
        <v>0</v>
      </c>
      <c r="AC37" s="496"/>
      <c r="AE37" s="484"/>
      <c r="AF37" s="507"/>
      <c r="AG37" s="497">
        <v>0</v>
      </c>
      <c r="AH37" s="496"/>
      <c r="AJ37" s="484"/>
      <c r="AK37" s="507"/>
      <c r="AL37" s="497">
        <v>0</v>
      </c>
      <c r="AM37" s="496"/>
      <c r="AO37" s="484"/>
      <c r="AP37" s="507"/>
      <c r="AQ37" s="497">
        <v>0</v>
      </c>
      <c r="AR37" s="496"/>
      <c r="AT37" s="484"/>
      <c r="AU37" s="507"/>
      <c r="AV37" s="497">
        <v>0</v>
      </c>
      <c r="AW37" s="496"/>
      <c r="AY37" s="484"/>
      <c r="AZ37" s="507"/>
      <c r="BA37" s="497">
        <v>0</v>
      </c>
      <c r="BB37" s="496"/>
      <c r="BD37" s="484"/>
      <c r="BE37" s="507"/>
      <c r="BF37" s="497">
        <v>0</v>
      </c>
      <c r="BG37" s="496"/>
      <c r="BI37" s="484"/>
      <c r="BJ37" s="507"/>
      <c r="BK37" s="497">
        <v>0</v>
      </c>
      <c r="BL37" s="496"/>
      <c r="BN37" s="484"/>
      <c r="BO37" s="507"/>
      <c r="BP37" s="497">
        <v>0</v>
      </c>
      <c r="BQ37" s="496"/>
      <c r="BS37" s="484"/>
      <c r="BT37" s="507"/>
      <c r="BU37" s="497">
        <v>46626420</v>
      </c>
      <c r="BV37" s="496"/>
      <c r="BX37" s="484"/>
      <c r="BY37" s="507"/>
      <c r="BZ37" s="495">
        <v>31315515</v>
      </c>
      <c r="CA37" s="496"/>
      <c r="CC37" s="484"/>
      <c r="CD37" s="507"/>
      <c r="CE37" s="497">
        <v>0</v>
      </c>
      <c r="CF37" s="496"/>
      <c r="CH37" s="484"/>
      <c r="CI37" s="507"/>
      <c r="CJ37" s="497">
        <v>0</v>
      </c>
      <c r="CK37" s="496"/>
      <c r="CM37" s="484"/>
      <c r="CN37" s="507"/>
      <c r="CO37" s="497">
        <v>14088400</v>
      </c>
      <c r="CP37" s="496"/>
      <c r="CR37" s="484"/>
      <c r="CS37" s="507"/>
      <c r="CT37" s="497">
        <v>0</v>
      </c>
      <c r="CU37" s="496"/>
      <c r="CW37" s="484"/>
      <c r="CX37" s="507"/>
      <c r="CY37" s="497">
        <v>0</v>
      </c>
      <c r="CZ37" s="496"/>
      <c r="DB37" s="484"/>
      <c r="DC37" s="507"/>
      <c r="DD37" s="497">
        <v>0</v>
      </c>
      <c r="DE37" s="496"/>
      <c r="DG37" s="484"/>
      <c r="DH37" s="507"/>
      <c r="DI37" s="497">
        <v>0</v>
      </c>
      <c r="DJ37" s="496"/>
      <c r="DL37" s="484"/>
      <c r="DM37" s="507"/>
      <c r="DN37" s="497">
        <v>6098240</v>
      </c>
      <c r="DO37" s="496"/>
      <c r="DQ37" s="484"/>
      <c r="DR37" s="507"/>
      <c r="DS37" s="497">
        <v>0</v>
      </c>
      <c r="DT37" s="496"/>
      <c r="DV37" s="484"/>
      <c r="DW37" s="507"/>
      <c r="DX37" s="497">
        <v>0</v>
      </c>
      <c r="DY37" s="496"/>
      <c r="EA37" s="484"/>
      <c r="EB37" s="507"/>
      <c r="EC37" s="497">
        <v>0</v>
      </c>
      <c r="ED37" s="496"/>
      <c r="EF37" s="484"/>
      <c r="EG37" s="507"/>
      <c r="EH37" s="497">
        <v>11128875</v>
      </c>
      <c r="EI37" s="496"/>
      <c r="EK37" s="484"/>
      <c r="EL37" s="507"/>
      <c r="EM37" s="497">
        <v>14088400</v>
      </c>
      <c r="EN37" s="496"/>
      <c r="EP37" s="153"/>
      <c r="ES37" s="49"/>
      <c r="ET37" s="49"/>
      <c r="EU37" s="49"/>
    </row>
    <row r="38" spans="3:151" ht="12.75" hidden="1" customHeight="1" x14ac:dyDescent="0.2">
      <c r="C38" s="153" t="s">
        <v>298</v>
      </c>
      <c r="E38" s="483"/>
      <c r="F38" s="507"/>
      <c r="G38" s="507"/>
      <c r="H38" s="498">
        <v>0</v>
      </c>
      <c r="I38" s="496"/>
      <c r="K38" s="484"/>
      <c r="L38" s="507"/>
      <c r="M38" s="498">
        <v>0</v>
      </c>
      <c r="N38" s="496"/>
      <c r="P38" s="484"/>
      <c r="Q38" s="507"/>
      <c r="R38" s="498">
        <v>0</v>
      </c>
      <c r="S38" s="496"/>
      <c r="U38" s="484"/>
      <c r="V38" s="507"/>
      <c r="W38" s="498">
        <v>0</v>
      </c>
      <c r="X38" s="496"/>
      <c r="Z38" s="484"/>
      <c r="AA38" s="507"/>
      <c r="AB38" s="498">
        <v>0</v>
      </c>
      <c r="AC38" s="496"/>
      <c r="AE38" s="484"/>
      <c r="AF38" s="507"/>
      <c r="AG38" s="498">
        <v>0</v>
      </c>
      <c r="AH38" s="496"/>
      <c r="AJ38" s="484"/>
      <c r="AK38" s="507"/>
      <c r="AL38" s="498">
        <v>0</v>
      </c>
      <c r="AM38" s="496"/>
      <c r="AO38" s="484"/>
      <c r="AP38" s="507"/>
      <c r="AQ38" s="498">
        <v>0</v>
      </c>
      <c r="AR38" s="496"/>
      <c r="AT38" s="484"/>
      <c r="AU38" s="507"/>
      <c r="AV38" s="498">
        <v>0</v>
      </c>
      <c r="AW38" s="496"/>
      <c r="AY38" s="484"/>
      <c r="AZ38" s="507"/>
      <c r="BA38" s="498">
        <v>0</v>
      </c>
      <c r="BB38" s="496"/>
      <c r="BD38" s="484"/>
      <c r="BE38" s="507"/>
      <c r="BF38" s="498">
        <v>0</v>
      </c>
      <c r="BG38" s="496"/>
      <c r="BI38" s="484"/>
      <c r="BJ38" s="507"/>
      <c r="BK38" s="498">
        <v>0</v>
      </c>
      <c r="BL38" s="496"/>
      <c r="BN38" s="484"/>
      <c r="BO38" s="507"/>
      <c r="BP38" s="498">
        <v>0</v>
      </c>
      <c r="BQ38" s="496"/>
      <c r="BS38" s="484"/>
      <c r="BT38" s="507"/>
      <c r="BU38" s="498">
        <v>0</v>
      </c>
      <c r="BV38" s="496"/>
      <c r="BX38" s="484"/>
      <c r="BY38" s="507"/>
      <c r="BZ38" s="499">
        <v>0</v>
      </c>
      <c r="CA38" s="496"/>
      <c r="CC38" s="484"/>
      <c r="CD38" s="507"/>
      <c r="CE38" s="498">
        <v>0</v>
      </c>
      <c r="CF38" s="496"/>
      <c r="CH38" s="484"/>
      <c r="CI38" s="507"/>
      <c r="CJ38" s="498">
        <v>0</v>
      </c>
      <c r="CK38" s="496"/>
      <c r="CM38" s="484"/>
      <c r="CN38" s="507"/>
      <c r="CO38" s="498">
        <v>0</v>
      </c>
      <c r="CP38" s="496"/>
      <c r="CR38" s="484"/>
      <c r="CS38" s="507"/>
      <c r="CT38" s="498">
        <v>0</v>
      </c>
      <c r="CU38" s="496"/>
      <c r="CW38" s="484"/>
      <c r="CX38" s="507"/>
      <c r="CY38" s="498">
        <v>0</v>
      </c>
      <c r="CZ38" s="496"/>
      <c r="DB38" s="484"/>
      <c r="DC38" s="507"/>
      <c r="DD38" s="498">
        <v>0</v>
      </c>
      <c r="DE38" s="496"/>
      <c r="DG38" s="484"/>
      <c r="DH38" s="507"/>
      <c r="DI38" s="498">
        <v>0</v>
      </c>
      <c r="DJ38" s="496"/>
      <c r="DL38" s="484"/>
      <c r="DM38" s="507"/>
      <c r="DN38" s="498">
        <v>0</v>
      </c>
      <c r="DO38" s="496"/>
      <c r="DQ38" s="484"/>
      <c r="DR38" s="507"/>
      <c r="DS38" s="498">
        <v>0</v>
      </c>
      <c r="DT38" s="496"/>
      <c r="DV38" s="484"/>
      <c r="DW38" s="507"/>
      <c r="DX38" s="498">
        <v>0</v>
      </c>
      <c r="DY38" s="496"/>
      <c r="EA38" s="484"/>
      <c r="EB38" s="507"/>
      <c r="EC38" s="498">
        <v>0</v>
      </c>
      <c r="ED38" s="496"/>
      <c r="EF38" s="484"/>
      <c r="EG38" s="507"/>
      <c r="EH38" s="498">
        <v>0</v>
      </c>
      <c r="EI38" s="496"/>
      <c r="EK38" s="484"/>
      <c r="EL38" s="507"/>
      <c r="EM38" s="498">
        <v>0</v>
      </c>
      <c r="EN38" s="496"/>
      <c r="EP38" s="153"/>
      <c r="ES38" s="49"/>
      <c r="ET38" s="49"/>
      <c r="EU38" s="49"/>
    </row>
    <row r="39" spans="3:151" x14ac:dyDescent="0.2">
      <c r="C39" s="153" t="s">
        <v>299</v>
      </c>
      <c r="E39" s="483"/>
      <c r="F39" s="507"/>
      <c r="G39" s="507"/>
      <c r="H39" s="498"/>
      <c r="I39" s="496"/>
      <c r="K39" s="484"/>
      <c r="L39" s="507"/>
      <c r="M39" s="498"/>
      <c r="N39" s="496"/>
      <c r="P39" s="484"/>
      <c r="Q39" s="507"/>
      <c r="R39" s="498"/>
      <c r="S39" s="496"/>
      <c r="U39" s="484"/>
      <c r="V39" s="507"/>
      <c r="W39" s="498"/>
      <c r="X39" s="496"/>
      <c r="Z39" s="484"/>
      <c r="AA39" s="507"/>
      <c r="AB39" s="498"/>
      <c r="AC39" s="496"/>
      <c r="AE39" s="484"/>
      <c r="AF39" s="507"/>
      <c r="AG39" s="498"/>
      <c r="AH39" s="496"/>
      <c r="AJ39" s="484"/>
      <c r="AK39" s="507"/>
      <c r="AL39" s="498"/>
      <c r="AM39" s="496"/>
      <c r="AO39" s="484"/>
      <c r="AP39" s="507"/>
      <c r="AQ39" s="498"/>
      <c r="AR39" s="496"/>
      <c r="AT39" s="484"/>
      <c r="AU39" s="507"/>
      <c r="AV39" s="498"/>
      <c r="AW39" s="496"/>
      <c r="AY39" s="484"/>
      <c r="AZ39" s="507"/>
      <c r="BA39" s="498"/>
      <c r="BB39" s="496"/>
      <c r="BD39" s="484"/>
      <c r="BE39" s="507"/>
      <c r="BF39" s="498"/>
      <c r="BG39" s="496"/>
      <c r="BI39" s="484"/>
      <c r="BJ39" s="507"/>
      <c r="BK39" s="498"/>
      <c r="BL39" s="496"/>
      <c r="BN39" s="484"/>
      <c r="BO39" s="507"/>
      <c r="BP39" s="498"/>
      <c r="BQ39" s="496"/>
      <c r="BS39" s="484"/>
      <c r="BT39" s="507"/>
      <c r="BU39" s="498"/>
      <c r="BV39" s="496"/>
      <c r="BX39" s="484"/>
      <c r="BY39" s="507"/>
      <c r="BZ39" s="499"/>
      <c r="CA39" s="496"/>
      <c r="CC39" s="484"/>
      <c r="CD39" s="507"/>
      <c r="CE39" s="498"/>
      <c r="CF39" s="496"/>
      <c r="CH39" s="484"/>
      <c r="CI39" s="507"/>
      <c r="CJ39" s="498"/>
      <c r="CK39" s="496"/>
      <c r="CM39" s="484"/>
      <c r="CN39" s="507"/>
      <c r="CO39" s="498"/>
      <c r="CP39" s="496"/>
      <c r="CR39" s="484"/>
      <c r="CS39" s="507"/>
      <c r="CT39" s="498"/>
      <c r="CU39" s="496"/>
      <c r="CW39" s="484"/>
      <c r="CX39" s="507"/>
      <c r="CY39" s="498"/>
      <c r="CZ39" s="496"/>
      <c r="DB39" s="484"/>
      <c r="DC39" s="507"/>
      <c r="DD39" s="498"/>
      <c r="DE39" s="496"/>
      <c r="DG39" s="484"/>
      <c r="DH39" s="507"/>
      <c r="DI39" s="498"/>
      <c r="DJ39" s="496"/>
      <c r="DL39" s="484"/>
      <c r="DM39" s="507"/>
      <c r="DN39" s="498"/>
      <c r="DO39" s="496"/>
      <c r="DQ39" s="484"/>
      <c r="DR39" s="507"/>
      <c r="DS39" s="498"/>
      <c r="DT39" s="496"/>
      <c r="DV39" s="484"/>
      <c r="DW39" s="507"/>
      <c r="DX39" s="498"/>
      <c r="DY39" s="496"/>
      <c r="EA39" s="484"/>
      <c r="EB39" s="507"/>
      <c r="EC39" s="498"/>
      <c r="ED39" s="496"/>
      <c r="EF39" s="484"/>
      <c r="EG39" s="507"/>
      <c r="EH39" s="498"/>
      <c r="EI39" s="496"/>
      <c r="EK39" s="484"/>
      <c r="EL39" s="507"/>
      <c r="EM39" s="498"/>
      <c r="EN39" s="496"/>
      <c r="EP39" s="153"/>
      <c r="ES39" s="49"/>
      <c r="ET39" s="49"/>
      <c r="EU39" s="49"/>
    </row>
    <row r="40" spans="3:151" x14ac:dyDescent="0.2">
      <c r="C40" s="272" t="s">
        <v>311</v>
      </c>
      <c r="E40" s="483"/>
      <c r="F40" s="507"/>
      <c r="G40" s="507"/>
      <c r="H40" s="498">
        <v>-7115000</v>
      </c>
      <c r="I40" s="496"/>
      <c r="K40" s="484"/>
      <c r="L40" s="507"/>
      <c r="M40" s="498">
        <v>0</v>
      </c>
      <c r="N40" s="496"/>
      <c r="P40" s="484"/>
      <c r="Q40" s="507"/>
      <c r="R40" s="498">
        <v>-7115000</v>
      </c>
      <c r="S40" s="496"/>
      <c r="U40" s="484"/>
      <c r="V40" s="507"/>
      <c r="W40" s="498">
        <v>0</v>
      </c>
      <c r="X40" s="496"/>
      <c r="Z40" s="484"/>
      <c r="AA40" s="507"/>
      <c r="AB40" s="498">
        <v>0</v>
      </c>
      <c r="AC40" s="496"/>
      <c r="AE40" s="484"/>
      <c r="AF40" s="507"/>
      <c r="AG40" s="498">
        <v>0</v>
      </c>
      <c r="AH40" s="496"/>
      <c r="AJ40" s="484"/>
      <c r="AK40" s="507"/>
      <c r="AL40" s="498">
        <v>0</v>
      </c>
      <c r="AM40" s="496"/>
      <c r="AO40" s="484"/>
      <c r="AP40" s="507"/>
      <c r="AQ40" s="498">
        <v>0</v>
      </c>
      <c r="AR40" s="496"/>
      <c r="AT40" s="484"/>
      <c r="AU40" s="507"/>
      <c r="AV40" s="498">
        <v>0</v>
      </c>
      <c r="AW40" s="496"/>
      <c r="AY40" s="484"/>
      <c r="AZ40" s="507"/>
      <c r="BA40" s="498">
        <v>0</v>
      </c>
      <c r="BB40" s="496"/>
      <c r="BD40" s="484"/>
      <c r="BE40" s="507"/>
      <c r="BF40" s="498">
        <v>0</v>
      </c>
      <c r="BG40" s="496"/>
      <c r="BI40" s="484"/>
      <c r="BJ40" s="507"/>
      <c r="BK40" s="498">
        <v>0</v>
      </c>
      <c r="BL40" s="496"/>
      <c r="BN40" s="484"/>
      <c r="BO40" s="507"/>
      <c r="BP40" s="498">
        <v>0</v>
      </c>
      <c r="BQ40" s="496"/>
      <c r="BS40" s="484"/>
      <c r="BT40" s="507"/>
      <c r="BU40" s="498">
        <v>-7115000</v>
      </c>
      <c r="BV40" s="496"/>
      <c r="BX40" s="484"/>
      <c r="BY40" s="507"/>
      <c r="BZ40" s="499">
        <v>-1995428</v>
      </c>
      <c r="CA40" s="496"/>
      <c r="CC40" s="484"/>
      <c r="CD40" s="507"/>
      <c r="CE40" s="498">
        <v>0</v>
      </c>
      <c r="CF40" s="496"/>
      <c r="CH40" s="484"/>
      <c r="CI40" s="507"/>
      <c r="CJ40" s="498">
        <v>-1940</v>
      </c>
      <c r="CK40" s="496"/>
      <c r="CM40" s="484"/>
      <c r="CN40" s="507"/>
      <c r="CO40" s="498">
        <v>0</v>
      </c>
      <c r="CP40" s="496"/>
      <c r="CR40" s="484"/>
      <c r="CS40" s="507"/>
      <c r="CT40" s="498">
        <v>0</v>
      </c>
      <c r="CU40" s="496"/>
      <c r="CW40" s="484"/>
      <c r="CX40" s="507"/>
      <c r="CY40" s="498">
        <v>0</v>
      </c>
      <c r="CZ40" s="496"/>
      <c r="DB40" s="484"/>
      <c r="DC40" s="507"/>
      <c r="DD40" s="498">
        <v>-1993488</v>
      </c>
      <c r="DE40" s="496"/>
      <c r="DG40" s="484"/>
      <c r="DH40" s="507"/>
      <c r="DI40" s="498">
        <v>0</v>
      </c>
      <c r="DJ40" s="496"/>
      <c r="DL40" s="484"/>
      <c r="DM40" s="507"/>
      <c r="DN40" s="498">
        <v>0</v>
      </c>
      <c r="DO40" s="496"/>
      <c r="DQ40" s="484"/>
      <c r="DR40" s="507"/>
      <c r="DS40" s="498">
        <v>0</v>
      </c>
      <c r="DT40" s="496"/>
      <c r="DV40" s="484"/>
      <c r="DW40" s="507"/>
      <c r="DX40" s="498">
        <v>0</v>
      </c>
      <c r="DY40" s="496"/>
      <c r="EA40" s="484"/>
      <c r="EB40" s="507"/>
      <c r="EC40" s="498">
        <v>0</v>
      </c>
      <c r="ED40" s="496"/>
      <c r="EF40" s="484"/>
      <c r="EG40" s="507"/>
      <c r="EH40" s="498">
        <v>0</v>
      </c>
      <c r="EI40" s="496"/>
      <c r="EK40" s="484"/>
      <c r="EL40" s="507"/>
      <c r="EM40" s="498">
        <v>-1940</v>
      </c>
      <c r="EN40" s="496"/>
      <c r="EP40" s="153"/>
      <c r="ES40" s="49"/>
      <c r="ET40" s="49"/>
      <c r="EU40" s="49"/>
    </row>
    <row r="41" spans="3:151" x14ac:dyDescent="0.2">
      <c r="C41" s="272" t="s">
        <v>312</v>
      </c>
      <c r="E41" s="483"/>
      <c r="F41" s="507"/>
      <c r="G41" s="507"/>
      <c r="H41" s="501">
        <v>-8845000</v>
      </c>
      <c r="I41" s="496"/>
      <c r="K41" s="484"/>
      <c r="L41" s="507"/>
      <c r="M41" s="501">
        <v>0</v>
      </c>
      <c r="N41" s="496"/>
      <c r="P41" s="484"/>
      <c r="Q41" s="507"/>
      <c r="R41" s="501">
        <v>-8646600</v>
      </c>
      <c r="S41" s="496"/>
      <c r="U41" s="484"/>
      <c r="V41" s="507"/>
      <c r="W41" s="501">
        <v>0</v>
      </c>
      <c r="X41" s="496"/>
      <c r="Z41" s="484"/>
      <c r="AA41" s="507"/>
      <c r="AB41" s="501">
        <v>0</v>
      </c>
      <c r="AC41" s="496"/>
      <c r="AE41" s="484"/>
      <c r="AF41" s="507"/>
      <c r="AG41" s="501">
        <v>0</v>
      </c>
      <c r="AH41" s="496"/>
      <c r="AJ41" s="484"/>
      <c r="AK41" s="507"/>
      <c r="AL41" s="501">
        <v>0</v>
      </c>
      <c r="AM41" s="496"/>
      <c r="AO41" s="484"/>
      <c r="AP41" s="507"/>
      <c r="AQ41" s="501">
        <v>0</v>
      </c>
      <c r="AR41" s="496"/>
      <c r="AT41" s="484"/>
      <c r="AU41" s="507"/>
      <c r="AV41" s="501">
        <v>0</v>
      </c>
      <c r="AW41" s="496"/>
      <c r="AY41" s="484"/>
      <c r="AZ41" s="507"/>
      <c r="BA41" s="501">
        <v>0</v>
      </c>
      <c r="BB41" s="496"/>
      <c r="BD41" s="484"/>
      <c r="BE41" s="507"/>
      <c r="BF41" s="501">
        <v>0</v>
      </c>
      <c r="BG41" s="496"/>
      <c r="BI41" s="484"/>
      <c r="BJ41" s="507"/>
      <c r="BK41" s="501">
        <v>0</v>
      </c>
      <c r="BL41" s="496"/>
      <c r="BN41" s="484"/>
      <c r="BO41" s="507"/>
      <c r="BP41" s="501">
        <v>0</v>
      </c>
      <c r="BQ41" s="496"/>
      <c r="BS41" s="484"/>
      <c r="BT41" s="507"/>
      <c r="BU41" s="501">
        <v>-8646600</v>
      </c>
      <c r="BV41" s="496"/>
      <c r="BX41" s="484"/>
      <c r="BY41" s="507"/>
      <c r="BZ41" s="500">
        <v>-1923406</v>
      </c>
      <c r="CA41" s="496"/>
      <c r="CC41" s="484"/>
      <c r="CD41" s="507"/>
      <c r="CE41" s="501">
        <v>0</v>
      </c>
      <c r="CF41" s="496"/>
      <c r="CH41" s="484"/>
      <c r="CI41" s="507"/>
      <c r="CJ41" s="501">
        <v>-4114</v>
      </c>
      <c r="CK41" s="496"/>
      <c r="CM41" s="484"/>
      <c r="CN41" s="507"/>
      <c r="CO41" s="501">
        <v>0</v>
      </c>
      <c r="CP41" s="496"/>
      <c r="CR41" s="484"/>
      <c r="CS41" s="507"/>
      <c r="CT41" s="501">
        <v>0</v>
      </c>
      <c r="CU41" s="496"/>
      <c r="CW41" s="484"/>
      <c r="CX41" s="507"/>
      <c r="CY41" s="501">
        <v>0</v>
      </c>
      <c r="CZ41" s="496"/>
      <c r="DB41" s="484"/>
      <c r="DC41" s="507"/>
      <c r="DD41" s="501">
        <v>-1919292</v>
      </c>
      <c r="DE41" s="496"/>
      <c r="DG41" s="484"/>
      <c r="DH41" s="507"/>
      <c r="DI41" s="501">
        <v>0</v>
      </c>
      <c r="DJ41" s="496"/>
      <c r="DL41" s="484"/>
      <c r="DM41" s="507"/>
      <c r="DN41" s="501">
        <v>0</v>
      </c>
      <c r="DO41" s="496"/>
      <c r="DQ41" s="484"/>
      <c r="DR41" s="507"/>
      <c r="DS41" s="501">
        <v>0</v>
      </c>
      <c r="DT41" s="496"/>
      <c r="DV41" s="484"/>
      <c r="DW41" s="507"/>
      <c r="DX41" s="501">
        <v>0</v>
      </c>
      <c r="DY41" s="496"/>
      <c r="EA41" s="484"/>
      <c r="EB41" s="507"/>
      <c r="EC41" s="501">
        <v>0</v>
      </c>
      <c r="ED41" s="496"/>
      <c r="EF41" s="484"/>
      <c r="EG41" s="507"/>
      <c r="EH41" s="501">
        <v>0</v>
      </c>
      <c r="EI41" s="496"/>
      <c r="EK41" s="484"/>
      <c r="EL41" s="507"/>
      <c r="EM41" s="501">
        <v>-4114</v>
      </c>
      <c r="EN41" s="496"/>
      <c r="EP41" s="153"/>
      <c r="ES41" s="49"/>
      <c r="ET41" s="49"/>
      <c r="EU41" s="49"/>
    </row>
    <row r="42" spans="3:151" ht="13.9" hidden="1" customHeight="1" x14ac:dyDescent="0.2">
      <c r="C42" s="153"/>
      <c r="E42" s="483"/>
      <c r="F42" s="507"/>
      <c r="G42" s="507"/>
      <c r="I42" s="496"/>
      <c r="K42" s="484"/>
      <c r="L42" s="507"/>
      <c r="N42" s="496"/>
      <c r="P42" s="484"/>
      <c r="Q42" s="507"/>
      <c r="S42" s="496"/>
      <c r="U42" s="484"/>
      <c r="V42" s="507"/>
      <c r="X42" s="496"/>
      <c r="Z42" s="484"/>
      <c r="AA42" s="507"/>
      <c r="AC42" s="496"/>
      <c r="AE42" s="484"/>
      <c r="AF42" s="507"/>
      <c r="AH42" s="496"/>
      <c r="AJ42" s="484"/>
      <c r="AK42" s="507"/>
      <c r="AM42" s="496"/>
      <c r="AO42" s="484"/>
      <c r="AP42" s="507"/>
      <c r="AR42" s="496"/>
      <c r="AT42" s="484"/>
      <c r="AU42" s="507"/>
      <c r="AW42" s="496"/>
      <c r="AY42" s="484"/>
      <c r="AZ42" s="507"/>
      <c r="BB42" s="496"/>
      <c r="BD42" s="484"/>
      <c r="BE42" s="507"/>
      <c r="BG42" s="496"/>
      <c r="BI42" s="484"/>
      <c r="BJ42" s="507"/>
      <c r="BL42" s="496"/>
      <c r="BN42" s="484"/>
      <c r="BO42" s="507"/>
      <c r="BQ42" s="496"/>
      <c r="BS42" s="484"/>
      <c r="BT42" s="507"/>
      <c r="BV42" s="496"/>
      <c r="BX42" s="484"/>
      <c r="BY42" s="507"/>
      <c r="BZ42" s="502"/>
      <c r="CA42" s="496"/>
      <c r="CC42" s="484"/>
      <c r="CD42" s="507"/>
      <c r="CF42" s="496"/>
      <c r="CH42" s="484"/>
      <c r="CI42" s="507"/>
      <c r="CK42" s="496"/>
      <c r="CM42" s="484"/>
      <c r="CN42" s="507"/>
      <c r="CP42" s="496"/>
      <c r="CR42" s="484"/>
      <c r="CS42" s="507"/>
      <c r="CU42" s="496"/>
      <c r="CW42" s="484"/>
      <c r="CX42" s="507"/>
      <c r="CZ42" s="496"/>
      <c r="DB42" s="484"/>
      <c r="DC42" s="507"/>
      <c r="DE42" s="496"/>
      <c r="DG42" s="484"/>
      <c r="DH42" s="507"/>
      <c r="DJ42" s="496"/>
      <c r="DL42" s="484"/>
      <c r="DM42" s="507"/>
      <c r="DO42" s="496"/>
      <c r="DQ42" s="484"/>
      <c r="DR42" s="507"/>
      <c r="DT42" s="496"/>
      <c r="DV42" s="484"/>
      <c r="DW42" s="507"/>
      <c r="DY42" s="496"/>
      <c r="EA42" s="484"/>
      <c r="EB42" s="507"/>
      <c r="ED42" s="496"/>
      <c r="EF42" s="484"/>
      <c r="EG42" s="507"/>
      <c r="EI42" s="496"/>
      <c r="EK42" s="484"/>
      <c r="EL42" s="507"/>
      <c r="EN42" s="496"/>
      <c r="EP42" s="153"/>
      <c r="ES42" s="49"/>
      <c r="ET42" s="49"/>
      <c r="EU42" s="49"/>
    </row>
    <row r="43" spans="3:151" ht="13.9" hidden="1" customHeight="1" x14ac:dyDescent="0.2">
      <c r="C43" s="153" t="s">
        <v>302</v>
      </c>
      <c r="E43" s="483"/>
      <c r="F43" s="507"/>
      <c r="G43" s="507"/>
      <c r="H43" s="147">
        <v>0</v>
      </c>
      <c r="I43" s="496"/>
      <c r="K43" s="484"/>
      <c r="L43" s="507"/>
      <c r="M43" s="147">
        <v>0</v>
      </c>
      <c r="N43" s="496"/>
      <c r="P43" s="484"/>
      <c r="Q43" s="507"/>
      <c r="R43" s="147">
        <v>0</v>
      </c>
      <c r="S43" s="496"/>
      <c r="U43" s="484"/>
      <c r="V43" s="507"/>
      <c r="W43" s="147">
        <v>0</v>
      </c>
      <c r="X43" s="496"/>
      <c r="Z43" s="484"/>
      <c r="AA43" s="507"/>
      <c r="AB43" s="147">
        <v>0</v>
      </c>
      <c r="AC43" s="496"/>
      <c r="AE43" s="484"/>
      <c r="AF43" s="507"/>
      <c r="AG43" s="147">
        <v>0</v>
      </c>
      <c r="AH43" s="496"/>
      <c r="AJ43" s="484"/>
      <c r="AK43" s="507"/>
      <c r="AL43" s="147">
        <v>0</v>
      </c>
      <c r="AM43" s="496"/>
      <c r="AO43" s="484"/>
      <c r="AP43" s="507"/>
      <c r="AQ43" s="147">
        <v>0</v>
      </c>
      <c r="AR43" s="496"/>
      <c r="AT43" s="484"/>
      <c r="AU43" s="507"/>
      <c r="AV43" s="147">
        <v>0</v>
      </c>
      <c r="AW43" s="496"/>
      <c r="AY43" s="484"/>
      <c r="AZ43" s="507"/>
      <c r="BA43" s="147">
        <v>0</v>
      </c>
      <c r="BB43" s="496"/>
      <c r="BD43" s="484"/>
      <c r="BE43" s="507"/>
      <c r="BF43" s="147">
        <v>0</v>
      </c>
      <c r="BG43" s="496"/>
      <c r="BI43" s="484"/>
      <c r="BJ43" s="507"/>
      <c r="BK43" s="147">
        <v>0</v>
      </c>
      <c r="BL43" s="496"/>
      <c r="BN43" s="484"/>
      <c r="BO43" s="507"/>
      <c r="BP43" s="147">
        <v>0</v>
      </c>
      <c r="BQ43" s="496"/>
      <c r="BS43" s="484"/>
      <c r="BT43" s="507"/>
      <c r="BU43" s="147">
        <v>0</v>
      </c>
      <c r="BV43" s="496"/>
      <c r="BX43" s="484"/>
      <c r="BY43" s="507"/>
      <c r="BZ43" s="502">
        <v>0</v>
      </c>
      <c r="CA43" s="496"/>
      <c r="CC43" s="484"/>
      <c r="CD43" s="507"/>
      <c r="CE43" s="147">
        <v>0</v>
      </c>
      <c r="CF43" s="496"/>
      <c r="CH43" s="484"/>
      <c r="CI43" s="507"/>
      <c r="CJ43" s="147">
        <v>0</v>
      </c>
      <c r="CK43" s="496"/>
      <c r="CM43" s="484"/>
      <c r="CN43" s="507"/>
      <c r="CO43" s="147">
        <v>0</v>
      </c>
      <c r="CP43" s="496"/>
      <c r="CR43" s="484"/>
      <c r="CS43" s="507"/>
      <c r="CT43" s="147">
        <v>0</v>
      </c>
      <c r="CU43" s="496"/>
      <c r="CW43" s="484"/>
      <c r="CX43" s="507"/>
      <c r="CY43" s="147">
        <v>0</v>
      </c>
      <c r="CZ43" s="496"/>
      <c r="DB43" s="484"/>
      <c r="DC43" s="507"/>
      <c r="DD43" s="147">
        <v>0</v>
      </c>
      <c r="DE43" s="496"/>
      <c r="DG43" s="484"/>
      <c r="DH43" s="507"/>
      <c r="DI43" s="147">
        <v>0</v>
      </c>
      <c r="DJ43" s="496"/>
      <c r="DL43" s="484"/>
      <c r="DM43" s="507"/>
      <c r="DN43" s="147">
        <v>0</v>
      </c>
      <c r="DO43" s="496"/>
      <c r="DQ43" s="484"/>
      <c r="DR43" s="507"/>
      <c r="DS43" s="147">
        <v>0</v>
      </c>
      <c r="DT43" s="496"/>
      <c r="DV43" s="484"/>
      <c r="DW43" s="507"/>
      <c r="DX43" s="147">
        <v>0</v>
      </c>
      <c r="DY43" s="496"/>
      <c r="EA43" s="484"/>
      <c r="EB43" s="507"/>
      <c r="EC43" s="147">
        <v>0</v>
      </c>
      <c r="ED43" s="496"/>
      <c r="EF43" s="484"/>
      <c r="EG43" s="507"/>
      <c r="EH43" s="147">
        <v>0</v>
      </c>
      <c r="EI43" s="496"/>
      <c r="EK43" s="484"/>
      <c r="EL43" s="507"/>
      <c r="EM43" s="147">
        <v>0</v>
      </c>
      <c r="EN43" s="496"/>
      <c r="EP43" s="153"/>
      <c r="ES43" s="49"/>
      <c r="ET43" s="49"/>
      <c r="EU43" s="49"/>
    </row>
    <row r="44" spans="3:151" ht="13.9" hidden="1" customHeight="1" x14ac:dyDescent="0.2">
      <c r="C44" s="153" t="s">
        <v>296</v>
      </c>
      <c r="E44" s="483"/>
      <c r="F44" s="507"/>
      <c r="G44" s="507"/>
      <c r="H44" s="497">
        <v>0</v>
      </c>
      <c r="I44" s="496"/>
      <c r="K44" s="484"/>
      <c r="L44" s="507"/>
      <c r="M44" s="497">
        <v>0</v>
      </c>
      <c r="N44" s="496"/>
      <c r="P44" s="484"/>
      <c r="Q44" s="507"/>
      <c r="R44" s="497">
        <v>0</v>
      </c>
      <c r="S44" s="496"/>
      <c r="U44" s="484"/>
      <c r="V44" s="507"/>
      <c r="W44" s="497">
        <v>0</v>
      </c>
      <c r="X44" s="496"/>
      <c r="Z44" s="484"/>
      <c r="AA44" s="507"/>
      <c r="AB44" s="497">
        <v>0</v>
      </c>
      <c r="AC44" s="496"/>
      <c r="AE44" s="484"/>
      <c r="AF44" s="507"/>
      <c r="AG44" s="497">
        <v>0</v>
      </c>
      <c r="AH44" s="496"/>
      <c r="AJ44" s="484"/>
      <c r="AK44" s="507"/>
      <c r="AL44" s="497">
        <v>0</v>
      </c>
      <c r="AM44" s="496"/>
      <c r="AO44" s="484"/>
      <c r="AP44" s="507"/>
      <c r="AQ44" s="497">
        <v>0</v>
      </c>
      <c r="AR44" s="496"/>
      <c r="AT44" s="484"/>
      <c r="AU44" s="507"/>
      <c r="AV44" s="497">
        <v>0</v>
      </c>
      <c r="AW44" s="496"/>
      <c r="AY44" s="484"/>
      <c r="AZ44" s="507"/>
      <c r="BA44" s="497">
        <v>0</v>
      </c>
      <c r="BB44" s="496"/>
      <c r="BD44" s="484"/>
      <c r="BE44" s="507"/>
      <c r="BF44" s="497">
        <v>0</v>
      </c>
      <c r="BG44" s="496"/>
      <c r="BI44" s="484"/>
      <c r="BJ44" s="507"/>
      <c r="BK44" s="497">
        <v>0</v>
      </c>
      <c r="BL44" s="496"/>
      <c r="BN44" s="484"/>
      <c r="BO44" s="507"/>
      <c r="BP44" s="497">
        <v>0</v>
      </c>
      <c r="BQ44" s="496"/>
      <c r="BS44" s="484"/>
      <c r="BT44" s="507"/>
      <c r="BU44" s="497">
        <v>0</v>
      </c>
      <c r="BV44" s="496"/>
      <c r="BX44" s="484"/>
      <c r="BY44" s="507"/>
      <c r="BZ44" s="495">
        <v>0</v>
      </c>
      <c r="CA44" s="496"/>
      <c r="CC44" s="484"/>
      <c r="CD44" s="507"/>
      <c r="CE44" s="497">
        <v>0</v>
      </c>
      <c r="CF44" s="496"/>
      <c r="CH44" s="484"/>
      <c r="CI44" s="507"/>
      <c r="CJ44" s="497">
        <v>0</v>
      </c>
      <c r="CK44" s="496"/>
      <c r="CM44" s="484"/>
      <c r="CN44" s="507"/>
      <c r="CO44" s="497">
        <v>0</v>
      </c>
      <c r="CP44" s="496"/>
      <c r="CR44" s="484"/>
      <c r="CS44" s="507"/>
      <c r="CT44" s="497">
        <v>0</v>
      </c>
      <c r="CU44" s="496"/>
      <c r="CW44" s="484"/>
      <c r="CX44" s="507"/>
      <c r="CY44" s="497">
        <v>0</v>
      </c>
      <c r="CZ44" s="496"/>
      <c r="DB44" s="484"/>
      <c r="DC44" s="507"/>
      <c r="DD44" s="497">
        <v>0</v>
      </c>
      <c r="DE44" s="496"/>
      <c r="DG44" s="484"/>
      <c r="DH44" s="507"/>
      <c r="DI44" s="497">
        <v>0</v>
      </c>
      <c r="DJ44" s="496"/>
      <c r="DL44" s="484"/>
      <c r="DM44" s="507"/>
      <c r="DN44" s="497">
        <v>0</v>
      </c>
      <c r="DO44" s="496"/>
      <c r="DQ44" s="484"/>
      <c r="DR44" s="507"/>
      <c r="DS44" s="497">
        <v>0</v>
      </c>
      <c r="DT44" s="496"/>
      <c r="DV44" s="484"/>
      <c r="DW44" s="507"/>
      <c r="DX44" s="497">
        <v>0</v>
      </c>
      <c r="DY44" s="496"/>
      <c r="EA44" s="484"/>
      <c r="EB44" s="507"/>
      <c r="EC44" s="497">
        <v>0</v>
      </c>
      <c r="ED44" s="496"/>
      <c r="EF44" s="484"/>
      <c r="EG44" s="507"/>
      <c r="EH44" s="497">
        <v>0</v>
      </c>
      <c r="EI44" s="496"/>
      <c r="EK44" s="484"/>
      <c r="EL44" s="507"/>
      <c r="EM44" s="497">
        <v>0</v>
      </c>
      <c r="EN44" s="496"/>
      <c r="EP44" s="153"/>
      <c r="ES44" s="49"/>
      <c r="ET44" s="49"/>
      <c r="EU44" s="49"/>
    </row>
    <row r="45" spans="3:151" ht="13.9" hidden="1" customHeight="1" x14ac:dyDescent="0.2">
      <c r="C45" s="153" t="s">
        <v>298</v>
      </c>
      <c r="E45" s="483"/>
      <c r="F45" s="507"/>
      <c r="G45" s="507"/>
      <c r="H45" s="498">
        <v>0</v>
      </c>
      <c r="I45" s="496"/>
      <c r="K45" s="484"/>
      <c r="L45" s="507"/>
      <c r="M45" s="498">
        <v>0</v>
      </c>
      <c r="N45" s="496"/>
      <c r="P45" s="484"/>
      <c r="Q45" s="507"/>
      <c r="R45" s="498">
        <v>0</v>
      </c>
      <c r="S45" s="496"/>
      <c r="U45" s="484"/>
      <c r="V45" s="507"/>
      <c r="W45" s="498">
        <v>0</v>
      </c>
      <c r="X45" s="496"/>
      <c r="Z45" s="484"/>
      <c r="AA45" s="507"/>
      <c r="AB45" s="498">
        <v>0</v>
      </c>
      <c r="AC45" s="496"/>
      <c r="AE45" s="484"/>
      <c r="AF45" s="507"/>
      <c r="AG45" s="498">
        <v>0</v>
      </c>
      <c r="AH45" s="496"/>
      <c r="AJ45" s="484"/>
      <c r="AK45" s="507"/>
      <c r="AL45" s="498">
        <v>0</v>
      </c>
      <c r="AM45" s="496"/>
      <c r="AO45" s="484"/>
      <c r="AP45" s="507"/>
      <c r="AQ45" s="498">
        <v>0</v>
      </c>
      <c r="AR45" s="496"/>
      <c r="AT45" s="484"/>
      <c r="AU45" s="507"/>
      <c r="AV45" s="498">
        <v>0</v>
      </c>
      <c r="AW45" s="496"/>
      <c r="AY45" s="484"/>
      <c r="AZ45" s="507"/>
      <c r="BA45" s="498">
        <v>0</v>
      </c>
      <c r="BB45" s="496"/>
      <c r="BD45" s="484"/>
      <c r="BE45" s="507"/>
      <c r="BF45" s="498">
        <v>0</v>
      </c>
      <c r="BG45" s="496"/>
      <c r="BI45" s="484"/>
      <c r="BJ45" s="507"/>
      <c r="BK45" s="498">
        <v>0</v>
      </c>
      <c r="BL45" s="496"/>
      <c r="BN45" s="484"/>
      <c r="BO45" s="507"/>
      <c r="BP45" s="498">
        <v>0</v>
      </c>
      <c r="BQ45" s="496"/>
      <c r="BS45" s="484"/>
      <c r="BT45" s="507"/>
      <c r="BU45" s="498">
        <v>0</v>
      </c>
      <c r="BV45" s="496"/>
      <c r="BX45" s="484"/>
      <c r="BY45" s="507"/>
      <c r="BZ45" s="499">
        <v>0</v>
      </c>
      <c r="CA45" s="496"/>
      <c r="CC45" s="484"/>
      <c r="CD45" s="507"/>
      <c r="CE45" s="498">
        <v>0</v>
      </c>
      <c r="CF45" s="496"/>
      <c r="CH45" s="484"/>
      <c r="CI45" s="507"/>
      <c r="CJ45" s="498">
        <v>0</v>
      </c>
      <c r="CK45" s="496"/>
      <c r="CM45" s="484"/>
      <c r="CN45" s="507"/>
      <c r="CO45" s="498">
        <v>0</v>
      </c>
      <c r="CP45" s="496"/>
      <c r="CR45" s="484"/>
      <c r="CS45" s="507"/>
      <c r="CT45" s="498">
        <v>0</v>
      </c>
      <c r="CU45" s="496"/>
      <c r="CW45" s="484"/>
      <c r="CX45" s="507"/>
      <c r="CY45" s="498">
        <v>0</v>
      </c>
      <c r="CZ45" s="496"/>
      <c r="DB45" s="484"/>
      <c r="DC45" s="507"/>
      <c r="DD45" s="498">
        <v>0</v>
      </c>
      <c r="DE45" s="496"/>
      <c r="DG45" s="484"/>
      <c r="DH45" s="507"/>
      <c r="DI45" s="498">
        <v>0</v>
      </c>
      <c r="DJ45" s="496"/>
      <c r="DL45" s="484"/>
      <c r="DM45" s="507"/>
      <c r="DN45" s="498">
        <v>0</v>
      </c>
      <c r="DO45" s="496"/>
      <c r="DQ45" s="484"/>
      <c r="DR45" s="507"/>
      <c r="DS45" s="498">
        <v>0</v>
      </c>
      <c r="DT45" s="496"/>
      <c r="DV45" s="484"/>
      <c r="DW45" s="507"/>
      <c r="DX45" s="498">
        <v>0</v>
      </c>
      <c r="DY45" s="496"/>
      <c r="EA45" s="484"/>
      <c r="EB45" s="507"/>
      <c r="EC45" s="498">
        <v>0</v>
      </c>
      <c r="ED45" s="496"/>
      <c r="EF45" s="484"/>
      <c r="EG45" s="507"/>
      <c r="EH45" s="498">
        <v>0</v>
      </c>
      <c r="EI45" s="496"/>
      <c r="EK45" s="484"/>
      <c r="EL45" s="507"/>
      <c r="EM45" s="498">
        <v>0</v>
      </c>
      <c r="EN45" s="496"/>
      <c r="EP45" s="153"/>
      <c r="ES45" s="49"/>
      <c r="ET45" s="49"/>
      <c r="EU45" s="49"/>
    </row>
    <row r="46" spans="3:151" ht="13.9" hidden="1" customHeight="1" x14ac:dyDescent="0.2">
      <c r="C46" s="153" t="s">
        <v>313</v>
      </c>
      <c r="E46" s="483"/>
      <c r="F46" s="507"/>
      <c r="G46" s="507"/>
      <c r="H46" s="498"/>
      <c r="I46" s="496"/>
      <c r="K46" s="484"/>
      <c r="L46" s="507"/>
      <c r="M46" s="498"/>
      <c r="N46" s="496"/>
      <c r="P46" s="484"/>
      <c r="Q46" s="507"/>
      <c r="R46" s="498"/>
      <c r="S46" s="496"/>
      <c r="U46" s="484"/>
      <c r="V46" s="507"/>
      <c r="W46" s="498"/>
      <c r="X46" s="496"/>
      <c r="Z46" s="484"/>
      <c r="AA46" s="507"/>
      <c r="AB46" s="498"/>
      <c r="AC46" s="496"/>
      <c r="AE46" s="484"/>
      <c r="AF46" s="507"/>
      <c r="AG46" s="498"/>
      <c r="AH46" s="496"/>
      <c r="AJ46" s="484"/>
      <c r="AK46" s="507"/>
      <c r="AL46" s="498"/>
      <c r="AM46" s="496"/>
      <c r="AO46" s="484"/>
      <c r="AP46" s="507"/>
      <c r="AQ46" s="498"/>
      <c r="AR46" s="496"/>
      <c r="AT46" s="484"/>
      <c r="AU46" s="507"/>
      <c r="AV46" s="498"/>
      <c r="AW46" s="496"/>
      <c r="AY46" s="484"/>
      <c r="AZ46" s="507"/>
      <c r="BA46" s="498"/>
      <c r="BB46" s="496"/>
      <c r="BD46" s="484"/>
      <c r="BE46" s="507"/>
      <c r="BF46" s="498"/>
      <c r="BG46" s="496"/>
      <c r="BI46" s="484"/>
      <c r="BJ46" s="507"/>
      <c r="BK46" s="498"/>
      <c r="BL46" s="496"/>
      <c r="BN46" s="484"/>
      <c r="BO46" s="507"/>
      <c r="BP46" s="498"/>
      <c r="BQ46" s="496"/>
      <c r="BS46" s="484"/>
      <c r="BT46" s="507"/>
      <c r="BU46" s="498"/>
      <c r="BV46" s="496"/>
      <c r="BX46" s="484"/>
      <c r="BY46" s="507"/>
      <c r="BZ46" s="499"/>
      <c r="CA46" s="496"/>
      <c r="CC46" s="484"/>
      <c r="CD46" s="507"/>
      <c r="CE46" s="498"/>
      <c r="CF46" s="496"/>
      <c r="CH46" s="484"/>
      <c r="CI46" s="507"/>
      <c r="CJ46" s="498"/>
      <c r="CK46" s="496"/>
      <c r="CM46" s="484"/>
      <c r="CN46" s="507"/>
      <c r="CO46" s="498"/>
      <c r="CP46" s="496"/>
      <c r="CR46" s="484"/>
      <c r="CS46" s="507"/>
      <c r="CT46" s="498"/>
      <c r="CU46" s="496"/>
      <c r="CW46" s="484"/>
      <c r="CX46" s="507"/>
      <c r="CY46" s="498"/>
      <c r="CZ46" s="496"/>
      <c r="DB46" s="484"/>
      <c r="DC46" s="507"/>
      <c r="DD46" s="498"/>
      <c r="DE46" s="496"/>
      <c r="DG46" s="484"/>
      <c r="DH46" s="507"/>
      <c r="DI46" s="498"/>
      <c r="DJ46" s="496"/>
      <c r="DL46" s="484"/>
      <c r="DM46" s="507"/>
      <c r="DN46" s="498"/>
      <c r="DO46" s="496"/>
      <c r="DQ46" s="484"/>
      <c r="DR46" s="507"/>
      <c r="DS46" s="498"/>
      <c r="DT46" s="496"/>
      <c r="DV46" s="484"/>
      <c r="DW46" s="507"/>
      <c r="DX46" s="498"/>
      <c r="DY46" s="496"/>
      <c r="EA46" s="484"/>
      <c r="EB46" s="507"/>
      <c r="EC46" s="498"/>
      <c r="ED46" s="496"/>
      <c r="EF46" s="484"/>
      <c r="EG46" s="507"/>
      <c r="EH46" s="498"/>
      <c r="EI46" s="496"/>
      <c r="EK46" s="484"/>
      <c r="EL46" s="507"/>
      <c r="EM46" s="498"/>
      <c r="EN46" s="496"/>
      <c r="EP46" s="153"/>
      <c r="ES46" s="49"/>
      <c r="ET46" s="49"/>
      <c r="EU46" s="49"/>
    </row>
    <row r="47" spans="3:151" ht="13.9" hidden="1" customHeight="1" x14ac:dyDescent="0.2">
      <c r="C47" s="272" t="s">
        <v>314</v>
      </c>
      <c r="E47" s="483"/>
      <c r="F47" s="507"/>
      <c r="G47" s="507"/>
      <c r="H47" s="498">
        <v>0</v>
      </c>
      <c r="I47" s="496"/>
      <c r="K47" s="484"/>
      <c r="L47" s="507"/>
      <c r="M47" s="498">
        <v>0</v>
      </c>
      <c r="N47" s="496"/>
      <c r="P47" s="484"/>
      <c r="Q47" s="507"/>
      <c r="R47" s="498">
        <v>0</v>
      </c>
      <c r="S47" s="496"/>
      <c r="U47" s="484"/>
      <c r="V47" s="507"/>
      <c r="W47" s="498">
        <v>0</v>
      </c>
      <c r="X47" s="496"/>
      <c r="Z47" s="484"/>
      <c r="AA47" s="507"/>
      <c r="AB47" s="498">
        <v>0</v>
      </c>
      <c r="AC47" s="496"/>
      <c r="AE47" s="484"/>
      <c r="AF47" s="507"/>
      <c r="AG47" s="498">
        <v>0</v>
      </c>
      <c r="AH47" s="496"/>
      <c r="AJ47" s="484"/>
      <c r="AK47" s="507"/>
      <c r="AL47" s="498">
        <v>0</v>
      </c>
      <c r="AM47" s="496"/>
      <c r="AO47" s="484"/>
      <c r="AP47" s="507"/>
      <c r="AQ47" s="498">
        <v>0</v>
      </c>
      <c r="AR47" s="496"/>
      <c r="AT47" s="484"/>
      <c r="AU47" s="507"/>
      <c r="AV47" s="498">
        <v>0</v>
      </c>
      <c r="AW47" s="496"/>
      <c r="AY47" s="484"/>
      <c r="AZ47" s="507"/>
      <c r="BA47" s="498">
        <v>0</v>
      </c>
      <c r="BB47" s="496"/>
      <c r="BD47" s="484"/>
      <c r="BE47" s="507"/>
      <c r="BF47" s="498">
        <v>0</v>
      </c>
      <c r="BG47" s="496"/>
      <c r="BI47" s="484"/>
      <c r="BJ47" s="507"/>
      <c r="BK47" s="498">
        <v>0</v>
      </c>
      <c r="BL47" s="496"/>
      <c r="BN47" s="484"/>
      <c r="BO47" s="507"/>
      <c r="BP47" s="498">
        <v>0</v>
      </c>
      <c r="BQ47" s="496"/>
      <c r="BS47" s="484"/>
      <c r="BT47" s="507"/>
      <c r="BU47" s="498">
        <v>0</v>
      </c>
      <c r="BV47" s="496"/>
      <c r="BX47" s="484"/>
      <c r="BY47" s="507"/>
      <c r="BZ47" s="499">
        <v>0</v>
      </c>
      <c r="CA47" s="496"/>
      <c r="CC47" s="484"/>
      <c r="CD47" s="507"/>
      <c r="CE47" s="498">
        <v>0</v>
      </c>
      <c r="CF47" s="496"/>
      <c r="CH47" s="484"/>
      <c r="CI47" s="507"/>
      <c r="CJ47" s="498">
        <v>0</v>
      </c>
      <c r="CK47" s="496"/>
      <c r="CM47" s="484"/>
      <c r="CN47" s="507"/>
      <c r="CO47" s="498">
        <v>0</v>
      </c>
      <c r="CP47" s="496"/>
      <c r="CR47" s="484"/>
      <c r="CS47" s="507"/>
      <c r="CT47" s="498">
        <v>0</v>
      </c>
      <c r="CU47" s="496"/>
      <c r="CW47" s="484"/>
      <c r="CX47" s="507"/>
      <c r="CY47" s="498">
        <v>0</v>
      </c>
      <c r="CZ47" s="496"/>
      <c r="DB47" s="484"/>
      <c r="DC47" s="507"/>
      <c r="DD47" s="498">
        <v>0</v>
      </c>
      <c r="DE47" s="496"/>
      <c r="DG47" s="484"/>
      <c r="DH47" s="507"/>
      <c r="DI47" s="498">
        <v>0</v>
      </c>
      <c r="DJ47" s="496"/>
      <c r="DL47" s="484"/>
      <c r="DM47" s="507"/>
      <c r="DN47" s="498">
        <v>0</v>
      </c>
      <c r="DO47" s="496"/>
      <c r="DQ47" s="484"/>
      <c r="DR47" s="507"/>
      <c r="DS47" s="498">
        <v>0</v>
      </c>
      <c r="DT47" s="496"/>
      <c r="DV47" s="484"/>
      <c r="DW47" s="507"/>
      <c r="DX47" s="498">
        <v>0</v>
      </c>
      <c r="DY47" s="496"/>
      <c r="EA47" s="484"/>
      <c r="EB47" s="507"/>
      <c r="EC47" s="498">
        <v>0</v>
      </c>
      <c r="ED47" s="496"/>
      <c r="EF47" s="484"/>
      <c r="EG47" s="507"/>
      <c r="EH47" s="498">
        <v>0</v>
      </c>
      <c r="EI47" s="496"/>
      <c r="EK47" s="484"/>
      <c r="EL47" s="507"/>
      <c r="EM47" s="498">
        <v>0</v>
      </c>
      <c r="EN47" s="496"/>
      <c r="EP47" s="153"/>
      <c r="ES47" s="49"/>
      <c r="ET47" s="49"/>
      <c r="EU47" s="49"/>
    </row>
    <row r="48" spans="3:151" ht="13.9" hidden="1" customHeight="1" x14ac:dyDescent="0.2">
      <c r="C48" s="272" t="s">
        <v>315</v>
      </c>
      <c r="E48" s="483"/>
      <c r="F48" s="507"/>
      <c r="G48" s="507"/>
      <c r="H48" s="501">
        <v>0</v>
      </c>
      <c r="I48" s="496"/>
      <c r="K48" s="484"/>
      <c r="L48" s="507"/>
      <c r="M48" s="501">
        <v>0</v>
      </c>
      <c r="N48" s="496"/>
      <c r="P48" s="484"/>
      <c r="Q48" s="507"/>
      <c r="R48" s="501">
        <v>0</v>
      </c>
      <c r="S48" s="496"/>
      <c r="U48" s="484"/>
      <c r="V48" s="507"/>
      <c r="W48" s="501">
        <v>0</v>
      </c>
      <c r="X48" s="496"/>
      <c r="Z48" s="484"/>
      <c r="AA48" s="507"/>
      <c r="AB48" s="501">
        <v>0</v>
      </c>
      <c r="AC48" s="496"/>
      <c r="AE48" s="484"/>
      <c r="AF48" s="507"/>
      <c r="AG48" s="501">
        <v>0</v>
      </c>
      <c r="AH48" s="496"/>
      <c r="AJ48" s="484"/>
      <c r="AK48" s="507"/>
      <c r="AL48" s="501">
        <v>0</v>
      </c>
      <c r="AM48" s="496"/>
      <c r="AO48" s="484"/>
      <c r="AP48" s="507"/>
      <c r="AQ48" s="501">
        <v>0</v>
      </c>
      <c r="AR48" s="496"/>
      <c r="AT48" s="484"/>
      <c r="AU48" s="507"/>
      <c r="AV48" s="501">
        <v>0</v>
      </c>
      <c r="AW48" s="496"/>
      <c r="AY48" s="484"/>
      <c r="AZ48" s="507"/>
      <c r="BA48" s="501">
        <v>0</v>
      </c>
      <c r="BB48" s="496"/>
      <c r="BD48" s="484"/>
      <c r="BE48" s="507"/>
      <c r="BF48" s="501">
        <v>0</v>
      </c>
      <c r="BG48" s="496"/>
      <c r="BI48" s="484"/>
      <c r="BJ48" s="507"/>
      <c r="BK48" s="501">
        <v>0</v>
      </c>
      <c r="BL48" s="496"/>
      <c r="BN48" s="484"/>
      <c r="BO48" s="507"/>
      <c r="BP48" s="501">
        <v>0</v>
      </c>
      <c r="BQ48" s="496"/>
      <c r="BS48" s="484"/>
      <c r="BT48" s="507"/>
      <c r="BU48" s="501">
        <v>0</v>
      </c>
      <c r="BV48" s="496"/>
      <c r="BX48" s="484"/>
      <c r="BY48" s="507"/>
      <c r="BZ48" s="500">
        <v>0</v>
      </c>
      <c r="CA48" s="496"/>
      <c r="CC48" s="484"/>
      <c r="CD48" s="507"/>
      <c r="CE48" s="501">
        <v>0</v>
      </c>
      <c r="CF48" s="496"/>
      <c r="CH48" s="484"/>
      <c r="CI48" s="507"/>
      <c r="CJ48" s="501">
        <v>0</v>
      </c>
      <c r="CK48" s="496"/>
      <c r="CM48" s="484"/>
      <c r="CN48" s="507"/>
      <c r="CO48" s="501">
        <v>0</v>
      </c>
      <c r="CP48" s="496"/>
      <c r="CR48" s="484"/>
      <c r="CS48" s="507"/>
      <c r="CT48" s="501">
        <v>0</v>
      </c>
      <c r="CU48" s="496"/>
      <c r="CW48" s="484"/>
      <c r="CX48" s="507"/>
      <c r="CY48" s="501">
        <v>0</v>
      </c>
      <c r="CZ48" s="496"/>
      <c r="DB48" s="484"/>
      <c r="DC48" s="507"/>
      <c r="DD48" s="501">
        <v>0</v>
      </c>
      <c r="DE48" s="496"/>
      <c r="DG48" s="484"/>
      <c r="DH48" s="507"/>
      <c r="DI48" s="501">
        <v>0</v>
      </c>
      <c r="DJ48" s="496"/>
      <c r="DL48" s="484"/>
      <c r="DM48" s="507"/>
      <c r="DN48" s="501">
        <v>0</v>
      </c>
      <c r="DO48" s="496"/>
      <c r="DQ48" s="484"/>
      <c r="DR48" s="507"/>
      <c r="DS48" s="501">
        <v>0</v>
      </c>
      <c r="DT48" s="496"/>
      <c r="DV48" s="484"/>
      <c r="DW48" s="507"/>
      <c r="DX48" s="501">
        <v>0</v>
      </c>
      <c r="DY48" s="496"/>
      <c r="EA48" s="484"/>
      <c r="EB48" s="507"/>
      <c r="EC48" s="501">
        <v>0</v>
      </c>
      <c r="ED48" s="496"/>
      <c r="EF48" s="484"/>
      <c r="EG48" s="507"/>
      <c r="EH48" s="501">
        <v>0</v>
      </c>
      <c r="EI48" s="496"/>
      <c r="EK48" s="484"/>
      <c r="EL48" s="507"/>
      <c r="EM48" s="501">
        <v>0</v>
      </c>
      <c r="EN48" s="496"/>
      <c r="EP48" s="153"/>
      <c r="ES48" s="49"/>
      <c r="ET48" s="49"/>
      <c r="EU48" s="49"/>
    </row>
    <row r="49" spans="3:151" ht="13.9" hidden="1" customHeight="1" x14ac:dyDescent="0.2">
      <c r="C49" s="153"/>
      <c r="E49" s="483"/>
      <c r="F49" s="507"/>
      <c r="G49" s="507"/>
      <c r="I49" s="496"/>
      <c r="K49" s="484"/>
      <c r="L49" s="507"/>
      <c r="N49" s="496"/>
      <c r="P49" s="484"/>
      <c r="Q49" s="507"/>
      <c r="S49" s="496"/>
      <c r="U49" s="484"/>
      <c r="V49" s="507"/>
      <c r="X49" s="496"/>
      <c r="Z49" s="484"/>
      <c r="AA49" s="507"/>
      <c r="AC49" s="496"/>
      <c r="AE49" s="484"/>
      <c r="AF49" s="507"/>
      <c r="AH49" s="496"/>
      <c r="AJ49" s="484"/>
      <c r="AK49" s="507"/>
      <c r="AM49" s="496"/>
      <c r="AO49" s="484"/>
      <c r="AP49" s="507"/>
      <c r="AR49" s="496"/>
      <c r="AT49" s="484"/>
      <c r="AU49" s="507"/>
      <c r="AW49" s="496"/>
      <c r="AY49" s="484"/>
      <c r="AZ49" s="507"/>
      <c r="BB49" s="496"/>
      <c r="BD49" s="484"/>
      <c r="BE49" s="507"/>
      <c r="BG49" s="496"/>
      <c r="BI49" s="484"/>
      <c r="BJ49" s="507"/>
      <c r="BL49" s="496"/>
      <c r="BN49" s="484"/>
      <c r="BO49" s="507"/>
      <c r="BQ49" s="496"/>
      <c r="BS49" s="484"/>
      <c r="BT49" s="507"/>
      <c r="BV49" s="496"/>
      <c r="BX49" s="484"/>
      <c r="BY49" s="507"/>
      <c r="BZ49" s="502"/>
      <c r="CA49" s="496"/>
      <c r="CC49" s="484"/>
      <c r="CD49" s="507"/>
      <c r="CF49" s="496"/>
      <c r="CH49" s="484"/>
      <c r="CI49" s="507"/>
      <c r="CK49" s="496"/>
      <c r="CM49" s="484"/>
      <c r="CN49" s="507"/>
      <c r="CP49" s="496"/>
      <c r="CR49" s="484"/>
      <c r="CS49" s="507"/>
      <c r="CU49" s="496"/>
      <c r="CW49" s="484"/>
      <c r="CX49" s="507"/>
      <c r="CZ49" s="496"/>
      <c r="DB49" s="484"/>
      <c r="DC49" s="507"/>
      <c r="DE49" s="496"/>
      <c r="DG49" s="484"/>
      <c r="DH49" s="507"/>
      <c r="DJ49" s="496"/>
      <c r="DL49" s="484"/>
      <c r="DM49" s="507"/>
      <c r="DO49" s="496"/>
      <c r="DQ49" s="484"/>
      <c r="DR49" s="507"/>
      <c r="DT49" s="496"/>
      <c r="DV49" s="484"/>
      <c r="DW49" s="507"/>
      <c r="DY49" s="496"/>
      <c r="EA49" s="484"/>
      <c r="EB49" s="507"/>
      <c r="ED49" s="496"/>
      <c r="EF49" s="484"/>
      <c r="EG49" s="507"/>
      <c r="EI49" s="496"/>
      <c r="EK49" s="484"/>
      <c r="EL49" s="507"/>
      <c r="EN49" s="496"/>
      <c r="EP49" s="153"/>
      <c r="ES49" s="49"/>
      <c r="ET49" s="49"/>
      <c r="EU49" s="49"/>
    </row>
    <row r="50" spans="3:151" ht="12.75" hidden="1" customHeight="1" x14ac:dyDescent="0.2">
      <c r="C50" s="153" t="s">
        <v>316</v>
      </c>
      <c r="E50" s="483"/>
      <c r="F50" s="507"/>
      <c r="G50" s="507"/>
      <c r="H50" s="147">
        <v>0</v>
      </c>
      <c r="I50" s="496"/>
      <c r="K50" s="484"/>
      <c r="L50" s="507"/>
      <c r="M50" s="147">
        <v>0</v>
      </c>
      <c r="N50" s="496"/>
      <c r="P50" s="484"/>
      <c r="Q50" s="507"/>
      <c r="R50" s="147">
        <v>0</v>
      </c>
      <c r="S50" s="496"/>
      <c r="U50" s="484"/>
      <c r="V50" s="507"/>
      <c r="W50" s="147">
        <v>0</v>
      </c>
      <c r="X50" s="496"/>
      <c r="Z50" s="484"/>
      <c r="AA50" s="507"/>
      <c r="AB50" s="147">
        <v>0</v>
      </c>
      <c r="AC50" s="496"/>
      <c r="AE50" s="484"/>
      <c r="AF50" s="507"/>
      <c r="AG50" s="147">
        <v>0</v>
      </c>
      <c r="AH50" s="496"/>
      <c r="AJ50" s="484"/>
      <c r="AK50" s="507"/>
      <c r="AL50" s="147">
        <v>0</v>
      </c>
      <c r="AM50" s="496"/>
      <c r="AO50" s="484"/>
      <c r="AP50" s="507"/>
      <c r="AQ50" s="147">
        <v>0</v>
      </c>
      <c r="AR50" s="496"/>
      <c r="AT50" s="484"/>
      <c r="AU50" s="507"/>
      <c r="AV50" s="147">
        <v>0</v>
      </c>
      <c r="AW50" s="496"/>
      <c r="AY50" s="484"/>
      <c r="AZ50" s="507"/>
      <c r="BA50" s="147">
        <v>0</v>
      </c>
      <c r="BB50" s="496"/>
      <c r="BD50" s="484"/>
      <c r="BE50" s="507"/>
      <c r="BF50" s="147">
        <v>0</v>
      </c>
      <c r="BG50" s="496"/>
      <c r="BI50" s="484"/>
      <c r="BJ50" s="507"/>
      <c r="BK50" s="147">
        <v>0</v>
      </c>
      <c r="BL50" s="496"/>
      <c r="BN50" s="484"/>
      <c r="BO50" s="507"/>
      <c r="BP50" s="147">
        <v>0</v>
      </c>
      <c r="BQ50" s="496"/>
      <c r="BS50" s="484"/>
      <c r="BT50" s="507"/>
      <c r="BU50" s="147">
        <v>0</v>
      </c>
      <c r="BV50" s="496"/>
      <c r="BX50" s="484"/>
      <c r="BY50" s="507"/>
      <c r="BZ50" s="502">
        <v>0</v>
      </c>
      <c r="CA50" s="496"/>
      <c r="CC50" s="484"/>
      <c r="CD50" s="507"/>
      <c r="CE50" s="147">
        <v>0</v>
      </c>
      <c r="CF50" s="496"/>
      <c r="CH50" s="484"/>
      <c r="CI50" s="507"/>
      <c r="CJ50" s="147">
        <v>0</v>
      </c>
      <c r="CK50" s="496"/>
      <c r="CM50" s="484"/>
      <c r="CN50" s="507"/>
      <c r="CO50" s="147">
        <v>0</v>
      </c>
      <c r="CP50" s="496"/>
      <c r="CR50" s="484"/>
      <c r="CS50" s="507"/>
      <c r="CT50" s="147">
        <v>0</v>
      </c>
      <c r="CU50" s="496"/>
      <c r="CW50" s="484"/>
      <c r="CX50" s="507"/>
      <c r="CY50" s="147">
        <v>0</v>
      </c>
      <c r="CZ50" s="496"/>
      <c r="DB50" s="484"/>
      <c r="DC50" s="507"/>
      <c r="DD50" s="147">
        <v>0</v>
      </c>
      <c r="DE50" s="496"/>
      <c r="DG50" s="484"/>
      <c r="DH50" s="507"/>
      <c r="DI50" s="147">
        <v>0</v>
      </c>
      <c r="DJ50" s="496"/>
      <c r="DL50" s="484"/>
      <c r="DM50" s="507"/>
      <c r="DN50" s="147">
        <v>0</v>
      </c>
      <c r="DO50" s="496"/>
      <c r="DQ50" s="484"/>
      <c r="DR50" s="507"/>
      <c r="DS50" s="147">
        <v>0</v>
      </c>
      <c r="DT50" s="496"/>
      <c r="DV50" s="484"/>
      <c r="DW50" s="507"/>
      <c r="DX50" s="147">
        <v>0</v>
      </c>
      <c r="DY50" s="496"/>
      <c r="EA50" s="484"/>
      <c r="EB50" s="507"/>
      <c r="EC50" s="147">
        <v>0</v>
      </c>
      <c r="ED50" s="496"/>
      <c r="EF50" s="484"/>
      <c r="EG50" s="507"/>
      <c r="EH50" s="147">
        <v>0</v>
      </c>
      <c r="EI50" s="496"/>
      <c r="EK50" s="484"/>
      <c r="EL50" s="507"/>
      <c r="EM50" s="147">
        <v>0</v>
      </c>
      <c r="EN50" s="496"/>
      <c r="EP50" s="153"/>
      <c r="ES50" s="49"/>
      <c r="ET50" s="49"/>
      <c r="EU50" s="49"/>
    </row>
    <row r="51" spans="3:151" ht="13.9" hidden="1" customHeight="1" x14ac:dyDescent="0.2">
      <c r="C51" s="153" t="s">
        <v>296</v>
      </c>
      <c r="E51" s="483"/>
      <c r="F51" s="507"/>
      <c r="G51" s="507"/>
      <c r="H51" s="497">
        <v>0</v>
      </c>
      <c r="I51" s="496"/>
      <c r="K51" s="484"/>
      <c r="L51" s="507"/>
      <c r="M51" s="497">
        <v>0</v>
      </c>
      <c r="N51" s="496"/>
      <c r="P51" s="484"/>
      <c r="Q51" s="507"/>
      <c r="R51" s="497">
        <v>0</v>
      </c>
      <c r="S51" s="496"/>
      <c r="U51" s="484"/>
      <c r="V51" s="507"/>
      <c r="W51" s="497">
        <v>0</v>
      </c>
      <c r="X51" s="496"/>
      <c r="Z51" s="484"/>
      <c r="AA51" s="507"/>
      <c r="AB51" s="497">
        <v>0</v>
      </c>
      <c r="AC51" s="496"/>
      <c r="AE51" s="484"/>
      <c r="AF51" s="507"/>
      <c r="AG51" s="497">
        <v>0</v>
      </c>
      <c r="AH51" s="496"/>
      <c r="AJ51" s="484"/>
      <c r="AK51" s="507"/>
      <c r="AL51" s="497">
        <v>0</v>
      </c>
      <c r="AM51" s="496"/>
      <c r="AO51" s="484"/>
      <c r="AP51" s="507"/>
      <c r="AQ51" s="497">
        <v>0</v>
      </c>
      <c r="AR51" s="496"/>
      <c r="AT51" s="484"/>
      <c r="AU51" s="507"/>
      <c r="AV51" s="497">
        <v>0</v>
      </c>
      <c r="AW51" s="496"/>
      <c r="AY51" s="484"/>
      <c r="AZ51" s="507"/>
      <c r="BA51" s="497">
        <v>0</v>
      </c>
      <c r="BB51" s="496"/>
      <c r="BD51" s="484"/>
      <c r="BE51" s="507"/>
      <c r="BF51" s="497">
        <v>0</v>
      </c>
      <c r="BG51" s="496"/>
      <c r="BI51" s="484"/>
      <c r="BJ51" s="507"/>
      <c r="BK51" s="497">
        <v>0</v>
      </c>
      <c r="BL51" s="496"/>
      <c r="BN51" s="484"/>
      <c r="BO51" s="507"/>
      <c r="BP51" s="497">
        <v>0</v>
      </c>
      <c r="BQ51" s="496"/>
      <c r="BS51" s="484"/>
      <c r="BT51" s="507"/>
      <c r="BU51" s="497">
        <v>0</v>
      </c>
      <c r="BV51" s="496"/>
      <c r="BX51" s="484"/>
      <c r="BY51" s="507"/>
      <c r="BZ51" s="495">
        <v>0</v>
      </c>
      <c r="CA51" s="496"/>
      <c r="CC51" s="484"/>
      <c r="CD51" s="507"/>
      <c r="CE51" s="497">
        <v>0</v>
      </c>
      <c r="CF51" s="496"/>
      <c r="CH51" s="484"/>
      <c r="CI51" s="507"/>
      <c r="CJ51" s="497">
        <v>0</v>
      </c>
      <c r="CK51" s="496"/>
      <c r="CM51" s="484"/>
      <c r="CN51" s="507"/>
      <c r="CO51" s="497">
        <v>0</v>
      </c>
      <c r="CP51" s="496"/>
      <c r="CR51" s="484"/>
      <c r="CS51" s="507"/>
      <c r="CT51" s="497">
        <v>0</v>
      </c>
      <c r="CU51" s="496"/>
      <c r="CW51" s="484"/>
      <c r="CX51" s="507"/>
      <c r="CY51" s="497">
        <v>0</v>
      </c>
      <c r="CZ51" s="496"/>
      <c r="DB51" s="484"/>
      <c r="DC51" s="507"/>
      <c r="DD51" s="497">
        <v>0</v>
      </c>
      <c r="DE51" s="496"/>
      <c r="DG51" s="484"/>
      <c r="DH51" s="507"/>
      <c r="DI51" s="497">
        <v>0</v>
      </c>
      <c r="DJ51" s="496"/>
      <c r="DL51" s="484"/>
      <c r="DM51" s="507"/>
      <c r="DN51" s="497">
        <v>0</v>
      </c>
      <c r="DO51" s="496"/>
      <c r="DQ51" s="484"/>
      <c r="DR51" s="507"/>
      <c r="DS51" s="497">
        <v>0</v>
      </c>
      <c r="DT51" s="496"/>
      <c r="DV51" s="484"/>
      <c r="DW51" s="507"/>
      <c r="DX51" s="497">
        <v>0</v>
      </c>
      <c r="DY51" s="496"/>
      <c r="EA51" s="484"/>
      <c r="EB51" s="507"/>
      <c r="EC51" s="497">
        <v>0</v>
      </c>
      <c r="ED51" s="496"/>
      <c r="EF51" s="484"/>
      <c r="EG51" s="507"/>
      <c r="EH51" s="497">
        <v>0</v>
      </c>
      <c r="EI51" s="496"/>
      <c r="EK51" s="484"/>
      <c r="EL51" s="507"/>
      <c r="EM51" s="497">
        <v>0</v>
      </c>
      <c r="EN51" s="496"/>
      <c r="EP51" s="153"/>
      <c r="ES51" s="49"/>
      <c r="ET51" s="49"/>
      <c r="EU51" s="49"/>
    </row>
    <row r="52" spans="3:151" ht="13.9" hidden="1" customHeight="1" x14ac:dyDescent="0.2">
      <c r="C52" s="153" t="s">
        <v>298</v>
      </c>
      <c r="E52" s="483"/>
      <c r="F52" s="507"/>
      <c r="G52" s="507"/>
      <c r="H52" s="498">
        <v>0</v>
      </c>
      <c r="I52" s="496"/>
      <c r="K52" s="484"/>
      <c r="L52" s="507"/>
      <c r="M52" s="498">
        <v>0</v>
      </c>
      <c r="N52" s="496"/>
      <c r="P52" s="484"/>
      <c r="Q52" s="507"/>
      <c r="R52" s="498">
        <v>0</v>
      </c>
      <c r="S52" s="496"/>
      <c r="U52" s="484"/>
      <c r="V52" s="507"/>
      <c r="W52" s="498">
        <v>0</v>
      </c>
      <c r="X52" s="496"/>
      <c r="Z52" s="484"/>
      <c r="AA52" s="507"/>
      <c r="AB52" s="498">
        <v>0</v>
      </c>
      <c r="AC52" s="496"/>
      <c r="AE52" s="484"/>
      <c r="AF52" s="507"/>
      <c r="AG52" s="498">
        <v>0</v>
      </c>
      <c r="AH52" s="496"/>
      <c r="AJ52" s="484"/>
      <c r="AK52" s="507"/>
      <c r="AL52" s="498">
        <v>0</v>
      </c>
      <c r="AM52" s="496"/>
      <c r="AO52" s="484"/>
      <c r="AP52" s="507"/>
      <c r="AQ52" s="498">
        <v>0</v>
      </c>
      <c r="AR52" s="496"/>
      <c r="AT52" s="484"/>
      <c r="AU52" s="507"/>
      <c r="AV52" s="498">
        <v>0</v>
      </c>
      <c r="AW52" s="496"/>
      <c r="AY52" s="484"/>
      <c r="AZ52" s="507"/>
      <c r="BA52" s="498">
        <v>0</v>
      </c>
      <c r="BB52" s="496"/>
      <c r="BD52" s="484"/>
      <c r="BE52" s="507"/>
      <c r="BF52" s="498">
        <v>0</v>
      </c>
      <c r="BG52" s="496"/>
      <c r="BI52" s="484"/>
      <c r="BJ52" s="507"/>
      <c r="BK52" s="498">
        <v>0</v>
      </c>
      <c r="BL52" s="496"/>
      <c r="BN52" s="484"/>
      <c r="BO52" s="507"/>
      <c r="BP52" s="498">
        <v>0</v>
      </c>
      <c r="BQ52" s="496"/>
      <c r="BS52" s="484"/>
      <c r="BT52" s="507"/>
      <c r="BU52" s="498">
        <v>0</v>
      </c>
      <c r="BV52" s="496"/>
      <c r="BX52" s="484"/>
      <c r="BY52" s="507"/>
      <c r="BZ52" s="499">
        <v>0</v>
      </c>
      <c r="CA52" s="496"/>
      <c r="CC52" s="484"/>
      <c r="CD52" s="507"/>
      <c r="CE52" s="498">
        <v>0</v>
      </c>
      <c r="CF52" s="496"/>
      <c r="CH52" s="484"/>
      <c r="CI52" s="507"/>
      <c r="CJ52" s="498">
        <v>0</v>
      </c>
      <c r="CK52" s="496"/>
      <c r="CM52" s="484"/>
      <c r="CN52" s="507"/>
      <c r="CO52" s="498">
        <v>0</v>
      </c>
      <c r="CP52" s="496"/>
      <c r="CR52" s="484"/>
      <c r="CS52" s="507"/>
      <c r="CT52" s="498">
        <v>0</v>
      </c>
      <c r="CU52" s="496"/>
      <c r="CW52" s="484"/>
      <c r="CX52" s="507"/>
      <c r="CY52" s="498">
        <v>0</v>
      </c>
      <c r="CZ52" s="496"/>
      <c r="DB52" s="484"/>
      <c r="DC52" s="507"/>
      <c r="DD52" s="498">
        <v>0</v>
      </c>
      <c r="DE52" s="496"/>
      <c r="DG52" s="484"/>
      <c r="DH52" s="507"/>
      <c r="DI52" s="498">
        <v>0</v>
      </c>
      <c r="DJ52" s="496"/>
      <c r="DL52" s="484"/>
      <c r="DM52" s="507"/>
      <c r="DN52" s="498">
        <v>0</v>
      </c>
      <c r="DO52" s="496"/>
      <c r="DQ52" s="484"/>
      <c r="DR52" s="507"/>
      <c r="DS52" s="498">
        <v>0</v>
      </c>
      <c r="DT52" s="496"/>
      <c r="DV52" s="484"/>
      <c r="DW52" s="507"/>
      <c r="DX52" s="498">
        <v>0</v>
      </c>
      <c r="DY52" s="496"/>
      <c r="EA52" s="484"/>
      <c r="EB52" s="507"/>
      <c r="EC52" s="498">
        <v>0</v>
      </c>
      <c r="ED52" s="496"/>
      <c r="EF52" s="484"/>
      <c r="EG52" s="507"/>
      <c r="EH52" s="498">
        <v>0</v>
      </c>
      <c r="EI52" s="496"/>
      <c r="EK52" s="484"/>
      <c r="EL52" s="507"/>
      <c r="EM52" s="498">
        <v>0</v>
      </c>
      <c r="EN52" s="496"/>
      <c r="EP52" s="153"/>
      <c r="ES52" s="49"/>
      <c r="ET52" s="49"/>
      <c r="EU52" s="49"/>
    </row>
    <row r="53" spans="3:151" ht="13.9" hidden="1" customHeight="1" x14ac:dyDescent="0.2">
      <c r="C53" s="153" t="s">
        <v>301</v>
      </c>
      <c r="E53" s="483"/>
      <c r="F53" s="507"/>
      <c r="G53" s="507"/>
      <c r="H53" s="498"/>
      <c r="I53" s="496"/>
      <c r="K53" s="484"/>
      <c r="L53" s="507"/>
      <c r="M53" s="498"/>
      <c r="N53" s="496"/>
      <c r="P53" s="484"/>
      <c r="Q53" s="507"/>
      <c r="R53" s="498"/>
      <c r="S53" s="496"/>
      <c r="U53" s="484"/>
      <c r="V53" s="507"/>
      <c r="W53" s="498"/>
      <c r="X53" s="496"/>
      <c r="Z53" s="484"/>
      <c r="AA53" s="507"/>
      <c r="AB53" s="498"/>
      <c r="AC53" s="496"/>
      <c r="AE53" s="484"/>
      <c r="AF53" s="507"/>
      <c r="AG53" s="498"/>
      <c r="AH53" s="496"/>
      <c r="AJ53" s="484"/>
      <c r="AK53" s="507"/>
      <c r="AL53" s="498"/>
      <c r="AM53" s="496"/>
      <c r="AO53" s="484"/>
      <c r="AP53" s="507"/>
      <c r="AQ53" s="498"/>
      <c r="AR53" s="496"/>
      <c r="AT53" s="484"/>
      <c r="AU53" s="507"/>
      <c r="AV53" s="498"/>
      <c r="AW53" s="496"/>
      <c r="AY53" s="484"/>
      <c r="AZ53" s="507"/>
      <c r="BA53" s="498"/>
      <c r="BB53" s="496"/>
      <c r="BD53" s="484"/>
      <c r="BE53" s="507"/>
      <c r="BF53" s="498"/>
      <c r="BG53" s="496"/>
      <c r="BI53" s="484"/>
      <c r="BJ53" s="507"/>
      <c r="BK53" s="498"/>
      <c r="BL53" s="496"/>
      <c r="BN53" s="484"/>
      <c r="BO53" s="507"/>
      <c r="BP53" s="498"/>
      <c r="BQ53" s="496"/>
      <c r="BS53" s="484"/>
      <c r="BT53" s="507"/>
      <c r="BU53" s="498"/>
      <c r="BV53" s="496"/>
      <c r="BX53" s="484"/>
      <c r="BY53" s="507"/>
      <c r="BZ53" s="499"/>
      <c r="CA53" s="496"/>
      <c r="CC53" s="484"/>
      <c r="CD53" s="507"/>
      <c r="CE53" s="498"/>
      <c r="CF53" s="496"/>
      <c r="CH53" s="484"/>
      <c r="CI53" s="507"/>
      <c r="CJ53" s="498"/>
      <c r="CK53" s="496"/>
      <c r="CM53" s="484"/>
      <c r="CN53" s="507"/>
      <c r="CO53" s="498"/>
      <c r="CP53" s="496"/>
      <c r="CR53" s="484"/>
      <c r="CS53" s="507"/>
      <c r="CT53" s="498"/>
      <c r="CU53" s="496"/>
      <c r="CW53" s="484"/>
      <c r="CX53" s="507"/>
      <c r="CY53" s="498"/>
      <c r="CZ53" s="496"/>
      <c r="DB53" s="484"/>
      <c r="DC53" s="507"/>
      <c r="DD53" s="498"/>
      <c r="DE53" s="496"/>
      <c r="DG53" s="484"/>
      <c r="DH53" s="507"/>
      <c r="DI53" s="498"/>
      <c r="DJ53" s="496"/>
      <c r="DL53" s="484"/>
      <c r="DM53" s="507"/>
      <c r="DN53" s="498"/>
      <c r="DO53" s="496"/>
      <c r="DQ53" s="484"/>
      <c r="DR53" s="507"/>
      <c r="DS53" s="498"/>
      <c r="DT53" s="496"/>
      <c r="DV53" s="484"/>
      <c r="DW53" s="507"/>
      <c r="DX53" s="498"/>
      <c r="DY53" s="496"/>
      <c r="EA53" s="484"/>
      <c r="EB53" s="507"/>
      <c r="EC53" s="498"/>
      <c r="ED53" s="496"/>
      <c r="EF53" s="484"/>
      <c r="EG53" s="507"/>
      <c r="EH53" s="498"/>
      <c r="EI53" s="496"/>
      <c r="EK53" s="484"/>
      <c r="EL53" s="507"/>
      <c r="EM53" s="498"/>
      <c r="EN53" s="496"/>
      <c r="EP53" s="153"/>
      <c r="ES53" s="49"/>
      <c r="ET53" s="49"/>
      <c r="EU53" s="49"/>
    </row>
    <row r="54" spans="3:151" ht="13.9" hidden="1" customHeight="1" x14ac:dyDescent="0.2">
      <c r="C54" s="272" t="s">
        <v>314</v>
      </c>
      <c r="E54" s="483"/>
      <c r="F54" s="507"/>
      <c r="G54" s="507"/>
      <c r="H54" s="498">
        <v>0</v>
      </c>
      <c r="I54" s="496"/>
      <c r="K54" s="484"/>
      <c r="L54" s="507"/>
      <c r="M54" s="498">
        <v>0</v>
      </c>
      <c r="N54" s="496"/>
      <c r="P54" s="484"/>
      <c r="Q54" s="507"/>
      <c r="R54" s="498">
        <v>0</v>
      </c>
      <c r="S54" s="496"/>
      <c r="U54" s="484"/>
      <c r="V54" s="507"/>
      <c r="W54" s="498">
        <v>0</v>
      </c>
      <c r="X54" s="496"/>
      <c r="Z54" s="484"/>
      <c r="AA54" s="507"/>
      <c r="AB54" s="498">
        <v>0</v>
      </c>
      <c r="AC54" s="496"/>
      <c r="AE54" s="484"/>
      <c r="AF54" s="507"/>
      <c r="AG54" s="498">
        <v>0</v>
      </c>
      <c r="AH54" s="496"/>
      <c r="AJ54" s="484"/>
      <c r="AK54" s="507"/>
      <c r="AL54" s="498">
        <v>0</v>
      </c>
      <c r="AM54" s="496"/>
      <c r="AO54" s="484"/>
      <c r="AP54" s="507"/>
      <c r="AQ54" s="498">
        <v>0</v>
      </c>
      <c r="AR54" s="496"/>
      <c r="AT54" s="484"/>
      <c r="AU54" s="507"/>
      <c r="AV54" s="498">
        <v>0</v>
      </c>
      <c r="AW54" s="496"/>
      <c r="AY54" s="484"/>
      <c r="AZ54" s="507"/>
      <c r="BA54" s="498">
        <v>0</v>
      </c>
      <c r="BB54" s="496"/>
      <c r="BD54" s="484"/>
      <c r="BE54" s="507"/>
      <c r="BF54" s="498">
        <v>0</v>
      </c>
      <c r="BG54" s="496"/>
      <c r="BI54" s="484"/>
      <c r="BJ54" s="507"/>
      <c r="BK54" s="498">
        <v>0</v>
      </c>
      <c r="BL54" s="496"/>
      <c r="BN54" s="484"/>
      <c r="BO54" s="507"/>
      <c r="BP54" s="498">
        <v>0</v>
      </c>
      <c r="BQ54" s="496"/>
      <c r="BS54" s="484"/>
      <c r="BT54" s="507"/>
      <c r="BU54" s="498">
        <v>0</v>
      </c>
      <c r="BV54" s="496"/>
      <c r="BX54" s="484"/>
      <c r="BY54" s="507"/>
      <c r="BZ54" s="499">
        <v>0</v>
      </c>
      <c r="CA54" s="496"/>
      <c r="CC54" s="484"/>
      <c r="CD54" s="507"/>
      <c r="CE54" s="498">
        <v>0</v>
      </c>
      <c r="CF54" s="496"/>
      <c r="CH54" s="484"/>
      <c r="CI54" s="507"/>
      <c r="CJ54" s="498">
        <v>0</v>
      </c>
      <c r="CK54" s="496"/>
      <c r="CM54" s="484"/>
      <c r="CN54" s="507"/>
      <c r="CO54" s="498">
        <v>0</v>
      </c>
      <c r="CP54" s="496"/>
      <c r="CR54" s="484"/>
      <c r="CS54" s="507"/>
      <c r="CT54" s="498">
        <v>0</v>
      </c>
      <c r="CU54" s="496"/>
      <c r="CW54" s="484"/>
      <c r="CX54" s="507"/>
      <c r="CY54" s="498">
        <v>0</v>
      </c>
      <c r="CZ54" s="496"/>
      <c r="DB54" s="484"/>
      <c r="DC54" s="507"/>
      <c r="DD54" s="498">
        <v>0</v>
      </c>
      <c r="DE54" s="496"/>
      <c r="DG54" s="484"/>
      <c r="DH54" s="507"/>
      <c r="DI54" s="498">
        <v>0</v>
      </c>
      <c r="DJ54" s="496"/>
      <c r="DL54" s="484"/>
      <c r="DM54" s="507"/>
      <c r="DN54" s="498">
        <v>0</v>
      </c>
      <c r="DO54" s="496"/>
      <c r="DQ54" s="484"/>
      <c r="DR54" s="507"/>
      <c r="DS54" s="498">
        <v>0</v>
      </c>
      <c r="DT54" s="496"/>
      <c r="DV54" s="484"/>
      <c r="DW54" s="507"/>
      <c r="DX54" s="498">
        <v>0</v>
      </c>
      <c r="DY54" s="496"/>
      <c r="EA54" s="484"/>
      <c r="EB54" s="507"/>
      <c r="EC54" s="498">
        <v>0</v>
      </c>
      <c r="ED54" s="496"/>
      <c r="EF54" s="484"/>
      <c r="EG54" s="507"/>
      <c r="EH54" s="498">
        <v>0</v>
      </c>
      <c r="EI54" s="496"/>
      <c r="EK54" s="484"/>
      <c r="EL54" s="507"/>
      <c r="EM54" s="498">
        <v>0</v>
      </c>
      <c r="EN54" s="496"/>
      <c r="EP54" s="153"/>
      <c r="ES54" s="49"/>
      <c r="ET54" s="49"/>
      <c r="EU54" s="49"/>
    </row>
    <row r="55" spans="3:151" ht="13.9" hidden="1" customHeight="1" x14ac:dyDescent="0.2">
      <c r="C55" s="272" t="s">
        <v>315</v>
      </c>
      <c r="E55" s="483"/>
      <c r="F55" s="507"/>
      <c r="G55" s="507"/>
      <c r="H55" s="501">
        <v>0</v>
      </c>
      <c r="I55" s="496"/>
      <c r="K55" s="484"/>
      <c r="L55" s="507"/>
      <c r="M55" s="501">
        <v>0</v>
      </c>
      <c r="N55" s="496"/>
      <c r="P55" s="484"/>
      <c r="Q55" s="507"/>
      <c r="R55" s="501">
        <v>0</v>
      </c>
      <c r="S55" s="496"/>
      <c r="U55" s="484"/>
      <c r="V55" s="507"/>
      <c r="W55" s="501">
        <v>0</v>
      </c>
      <c r="X55" s="496"/>
      <c r="Z55" s="484"/>
      <c r="AA55" s="507"/>
      <c r="AB55" s="501">
        <v>0</v>
      </c>
      <c r="AC55" s="496"/>
      <c r="AE55" s="484"/>
      <c r="AF55" s="507"/>
      <c r="AG55" s="501">
        <v>0</v>
      </c>
      <c r="AH55" s="496"/>
      <c r="AJ55" s="484"/>
      <c r="AK55" s="507"/>
      <c r="AL55" s="501">
        <v>0</v>
      </c>
      <c r="AM55" s="496"/>
      <c r="AO55" s="484"/>
      <c r="AP55" s="507"/>
      <c r="AQ55" s="501">
        <v>0</v>
      </c>
      <c r="AR55" s="496"/>
      <c r="AT55" s="484"/>
      <c r="AU55" s="507"/>
      <c r="AV55" s="501">
        <v>0</v>
      </c>
      <c r="AW55" s="496"/>
      <c r="AY55" s="484"/>
      <c r="AZ55" s="507"/>
      <c r="BA55" s="501">
        <v>0</v>
      </c>
      <c r="BB55" s="496"/>
      <c r="BD55" s="484"/>
      <c r="BE55" s="507"/>
      <c r="BF55" s="501">
        <v>0</v>
      </c>
      <c r="BG55" s="496"/>
      <c r="BI55" s="484"/>
      <c r="BJ55" s="507"/>
      <c r="BK55" s="501">
        <v>0</v>
      </c>
      <c r="BL55" s="496"/>
      <c r="BN55" s="484"/>
      <c r="BO55" s="507"/>
      <c r="BP55" s="501">
        <v>0</v>
      </c>
      <c r="BQ55" s="496"/>
      <c r="BS55" s="484"/>
      <c r="BT55" s="507"/>
      <c r="BU55" s="501">
        <v>0</v>
      </c>
      <c r="BV55" s="496"/>
      <c r="BX55" s="484"/>
      <c r="BY55" s="507"/>
      <c r="BZ55" s="500">
        <v>0</v>
      </c>
      <c r="CA55" s="496"/>
      <c r="CC55" s="484"/>
      <c r="CD55" s="507"/>
      <c r="CE55" s="501">
        <v>0</v>
      </c>
      <c r="CF55" s="496"/>
      <c r="CH55" s="484"/>
      <c r="CI55" s="507"/>
      <c r="CJ55" s="501">
        <v>0</v>
      </c>
      <c r="CK55" s="496"/>
      <c r="CM55" s="484"/>
      <c r="CN55" s="507"/>
      <c r="CO55" s="501">
        <v>0</v>
      </c>
      <c r="CP55" s="496"/>
      <c r="CR55" s="484"/>
      <c r="CS55" s="507"/>
      <c r="CT55" s="501">
        <v>0</v>
      </c>
      <c r="CU55" s="496"/>
      <c r="CW55" s="484"/>
      <c r="CX55" s="507"/>
      <c r="CY55" s="501">
        <v>0</v>
      </c>
      <c r="CZ55" s="496"/>
      <c r="DB55" s="484"/>
      <c r="DC55" s="507"/>
      <c r="DD55" s="501">
        <v>0</v>
      </c>
      <c r="DE55" s="496"/>
      <c r="DG55" s="484"/>
      <c r="DH55" s="507"/>
      <c r="DI55" s="501">
        <v>0</v>
      </c>
      <c r="DJ55" s="496"/>
      <c r="DL55" s="484"/>
      <c r="DM55" s="507"/>
      <c r="DN55" s="501">
        <v>0</v>
      </c>
      <c r="DO55" s="496"/>
      <c r="DQ55" s="484"/>
      <c r="DR55" s="507"/>
      <c r="DS55" s="501">
        <v>0</v>
      </c>
      <c r="DT55" s="496"/>
      <c r="DV55" s="484"/>
      <c r="DW55" s="507"/>
      <c r="DX55" s="501">
        <v>0</v>
      </c>
      <c r="DY55" s="496"/>
      <c r="EA55" s="484"/>
      <c r="EB55" s="507"/>
      <c r="EC55" s="501">
        <v>0</v>
      </c>
      <c r="ED55" s="496"/>
      <c r="EF55" s="484"/>
      <c r="EG55" s="507"/>
      <c r="EH55" s="501">
        <v>0</v>
      </c>
      <c r="EI55" s="496"/>
      <c r="EK55" s="484"/>
      <c r="EL55" s="507"/>
      <c r="EM55" s="501">
        <v>0</v>
      </c>
      <c r="EN55" s="496"/>
      <c r="EP55" s="153"/>
      <c r="ES55" s="49"/>
      <c r="ET55" s="49"/>
      <c r="EU55" s="49"/>
    </row>
    <row r="56" spans="3:151" x14ac:dyDescent="0.2">
      <c r="C56" s="153"/>
      <c r="E56" s="483"/>
      <c r="F56" s="507"/>
      <c r="G56" s="520"/>
      <c r="H56" s="276"/>
      <c r="I56" s="506"/>
      <c r="K56" s="484"/>
      <c r="L56" s="520"/>
      <c r="M56" s="276"/>
      <c r="N56" s="506"/>
      <c r="P56" s="484"/>
      <c r="Q56" s="520"/>
      <c r="R56" s="276"/>
      <c r="S56" s="506"/>
      <c r="U56" s="484"/>
      <c r="V56" s="520"/>
      <c r="W56" s="276"/>
      <c r="X56" s="506"/>
      <c r="Z56" s="484"/>
      <c r="AA56" s="520"/>
      <c r="AB56" s="276"/>
      <c r="AC56" s="506"/>
      <c r="AE56" s="484"/>
      <c r="AF56" s="520"/>
      <c r="AG56" s="276"/>
      <c r="AH56" s="506"/>
      <c r="AJ56" s="484"/>
      <c r="AK56" s="520"/>
      <c r="AL56" s="276"/>
      <c r="AM56" s="506"/>
      <c r="AO56" s="484"/>
      <c r="AP56" s="520"/>
      <c r="AQ56" s="276"/>
      <c r="AR56" s="506"/>
      <c r="AT56" s="484"/>
      <c r="AU56" s="520"/>
      <c r="AV56" s="276"/>
      <c r="AW56" s="506"/>
      <c r="AY56" s="484"/>
      <c r="AZ56" s="520"/>
      <c r="BA56" s="276"/>
      <c r="BB56" s="506"/>
      <c r="BD56" s="484"/>
      <c r="BE56" s="520"/>
      <c r="BF56" s="276"/>
      <c r="BG56" s="506"/>
      <c r="BI56" s="484"/>
      <c r="BJ56" s="520"/>
      <c r="BK56" s="276"/>
      <c r="BL56" s="506"/>
      <c r="BN56" s="484"/>
      <c r="BO56" s="520"/>
      <c r="BP56" s="276"/>
      <c r="BQ56" s="506"/>
      <c r="BS56" s="484"/>
      <c r="BT56" s="520"/>
      <c r="BU56" s="276"/>
      <c r="BV56" s="506"/>
      <c r="BX56" s="484"/>
      <c r="BY56" s="520"/>
      <c r="BZ56" s="505"/>
      <c r="CA56" s="506"/>
      <c r="CC56" s="484"/>
      <c r="CD56" s="520"/>
      <c r="CE56" s="276"/>
      <c r="CF56" s="506"/>
      <c r="CH56" s="484"/>
      <c r="CI56" s="520"/>
      <c r="CJ56" s="276"/>
      <c r="CK56" s="506"/>
      <c r="CM56" s="484"/>
      <c r="CN56" s="520"/>
      <c r="CO56" s="276"/>
      <c r="CP56" s="506"/>
      <c r="CR56" s="484"/>
      <c r="CS56" s="520"/>
      <c r="CT56" s="276"/>
      <c r="CU56" s="506"/>
      <c r="CW56" s="484"/>
      <c r="CX56" s="520"/>
      <c r="CY56" s="276"/>
      <c r="CZ56" s="506"/>
      <c r="DB56" s="484"/>
      <c r="DC56" s="520"/>
      <c r="DD56" s="276"/>
      <c r="DE56" s="506"/>
      <c r="DG56" s="484"/>
      <c r="DH56" s="520"/>
      <c r="DI56" s="276"/>
      <c r="DJ56" s="506"/>
      <c r="DL56" s="484"/>
      <c r="DM56" s="520"/>
      <c r="DN56" s="276"/>
      <c r="DO56" s="506"/>
      <c r="DQ56" s="484"/>
      <c r="DR56" s="520"/>
      <c r="DS56" s="276"/>
      <c r="DT56" s="506"/>
      <c r="DV56" s="484"/>
      <c r="DW56" s="520"/>
      <c r="DX56" s="276"/>
      <c r="DY56" s="506"/>
      <c r="EA56" s="484"/>
      <c r="EB56" s="520"/>
      <c r="EC56" s="276"/>
      <c r="ED56" s="506"/>
      <c r="EF56" s="484"/>
      <c r="EG56" s="520"/>
      <c r="EH56" s="276"/>
      <c r="EI56" s="506"/>
      <c r="EK56" s="484"/>
      <c r="EL56" s="520"/>
      <c r="EM56" s="276"/>
      <c r="EN56" s="506"/>
      <c r="EP56" s="153"/>
      <c r="ES56" s="49"/>
      <c r="ET56" s="49"/>
      <c r="EU56" s="49"/>
    </row>
    <row r="57" spans="3:151" x14ac:dyDescent="0.2">
      <c r="C57" s="153"/>
      <c r="E57" s="483"/>
      <c r="F57" s="507"/>
      <c r="G57" s="508"/>
      <c r="K57" s="484"/>
      <c r="P57" s="484"/>
      <c r="U57" s="484"/>
      <c r="Z57" s="484"/>
      <c r="AE57" s="484"/>
      <c r="AJ57" s="484"/>
      <c r="AO57" s="484"/>
      <c r="AT57" s="484"/>
      <c r="AY57" s="484"/>
      <c r="BD57" s="484"/>
      <c r="BI57" s="484"/>
      <c r="BN57" s="484"/>
      <c r="BS57" s="484"/>
      <c r="BX57" s="484"/>
      <c r="BZ57" s="502"/>
      <c r="CC57" s="484"/>
      <c r="CH57" s="484"/>
      <c r="CM57" s="484"/>
      <c r="CR57" s="484"/>
      <c r="CW57" s="484"/>
      <c r="DB57" s="484"/>
      <c r="DG57" s="484"/>
      <c r="DL57" s="484"/>
      <c r="DQ57" s="484"/>
      <c r="DV57" s="484"/>
      <c r="EA57" s="484"/>
      <c r="EF57" s="484"/>
      <c r="EK57" s="484"/>
      <c r="EP57" s="153"/>
      <c r="ES57" s="49"/>
      <c r="ET57" s="49"/>
      <c r="EU57" s="49"/>
    </row>
    <row r="58" spans="3:151" s="49" customFormat="1" x14ac:dyDescent="0.2">
      <c r="C58" s="241" t="s">
        <v>317</v>
      </c>
      <c r="E58" s="512" t="s">
        <v>318</v>
      </c>
      <c r="F58" s="513"/>
      <c r="G58" s="518"/>
      <c r="H58" s="487">
        <v>106184839.37800026</v>
      </c>
      <c r="I58" s="487"/>
      <c r="J58" s="487"/>
      <c r="K58" s="488"/>
      <c r="L58" s="487"/>
      <c r="M58" s="49">
        <v>-22462869.771990001</v>
      </c>
      <c r="P58" s="486"/>
      <c r="R58" s="49">
        <v>8028973.5351800174</v>
      </c>
      <c r="U58" s="486"/>
      <c r="W58" s="49">
        <v>-100948773.75835001</v>
      </c>
      <c r="Z58" s="486"/>
      <c r="AB58" s="49">
        <v>81733465.921170026</v>
      </c>
      <c r="AE58" s="486"/>
      <c r="AG58" s="49">
        <v>360631924</v>
      </c>
      <c r="AJ58" s="486"/>
      <c r="AL58" s="49">
        <v>0</v>
      </c>
      <c r="AO58" s="486"/>
      <c r="AQ58" s="49">
        <v>0</v>
      </c>
      <c r="AT58" s="486"/>
      <c r="AV58" s="49">
        <v>0</v>
      </c>
      <c r="AY58" s="486"/>
      <c r="BA58" s="49">
        <v>0</v>
      </c>
      <c r="BD58" s="486"/>
      <c r="BF58" s="49">
        <v>0</v>
      </c>
      <c r="BI58" s="486"/>
      <c r="BK58" s="49">
        <v>0</v>
      </c>
      <c r="BN58" s="486"/>
      <c r="BP58" s="49">
        <v>0</v>
      </c>
      <c r="BS58" s="486"/>
      <c r="BU58" s="49">
        <v>-33649204.073989972</v>
      </c>
      <c r="BX58" s="486"/>
      <c r="BZ58" s="489">
        <v>77304870.963354081</v>
      </c>
      <c r="CA58" s="487"/>
      <c r="CB58" s="487"/>
      <c r="CC58" s="488"/>
      <c r="CD58" s="487"/>
      <c r="CE58" s="487">
        <v>44290935.219140023</v>
      </c>
      <c r="CF58" s="487"/>
      <c r="CG58" s="487"/>
      <c r="CH58" s="488"/>
      <c r="CI58" s="487"/>
      <c r="CJ58" s="49">
        <v>-14022271.991829976</v>
      </c>
      <c r="CM58" s="486"/>
      <c r="CO58" s="49">
        <v>-106124988.63388997</v>
      </c>
      <c r="CR58" s="486"/>
      <c r="CT58" s="49">
        <v>111669585.09893996</v>
      </c>
      <c r="CW58" s="486"/>
      <c r="CY58" s="49">
        <v>18126075.986003995</v>
      </c>
      <c r="DB58" s="486"/>
      <c r="DD58" s="49">
        <v>-12357983.619869992</v>
      </c>
      <c r="DG58" s="486"/>
      <c r="DI58" s="49">
        <v>12671526.501660004</v>
      </c>
      <c r="DL58" s="486"/>
      <c r="DN58" s="49">
        <v>-179680.68023005128</v>
      </c>
      <c r="DQ58" s="486"/>
      <c r="DS58" s="49">
        <v>-60800389.438979983</v>
      </c>
      <c r="DV58" s="486"/>
      <c r="DX58" s="49">
        <v>104635309.54605</v>
      </c>
      <c r="EA58" s="486"/>
      <c r="EC58" s="49">
        <v>-24028968.173719943</v>
      </c>
      <c r="EF58" s="486"/>
      <c r="EH58" s="49">
        <v>3425721.1500800252</v>
      </c>
      <c r="EK58" s="486"/>
      <c r="EM58" s="49">
        <v>35813259.692360029</v>
      </c>
      <c r="EP58" s="241"/>
      <c r="ET58" s="31"/>
    </row>
    <row r="59" spans="3:151" ht="12.75" customHeight="1" x14ac:dyDescent="0.2">
      <c r="C59" s="153" t="s">
        <v>319</v>
      </c>
      <c r="E59" s="483"/>
      <c r="F59" s="507"/>
      <c r="G59" s="511"/>
      <c r="H59" s="218">
        <v>99611000</v>
      </c>
      <c r="I59" s="491"/>
      <c r="K59" s="484"/>
      <c r="L59" s="490"/>
      <c r="M59" s="218">
        <v>-23712019</v>
      </c>
      <c r="N59" s="491"/>
      <c r="P59" s="484"/>
      <c r="Q59" s="490"/>
      <c r="R59" s="218">
        <v>9974227</v>
      </c>
      <c r="S59" s="491"/>
      <c r="U59" s="484"/>
      <c r="V59" s="490"/>
      <c r="W59" s="218">
        <v>-108076143</v>
      </c>
      <c r="X59" s="491"/>
      <c r="Z59" s="484"/>
      <c r="AA59" s="490"/>
      <c r="AB59" s="218">
        <v>35166890</v>
      </c>
      <c r="AC59" s="491"/>
      <c r="AE59" s="484"/>
      <c r="AF59" s="490"/>
      <c r="AG59" s="218">
        <v>360631924</v>
      </c>
      <c r="AH59" s="491"/>
      <c r="AJ59" s="484"/>
      <c r="AK59" s="490"/>
      <c r="AL59" s="218">
        <v>0</v>
      </c>
      <c r="AM59" s="491"/>
      <c r="AO59" s="484"/>
      <c r="AP59" s="490"/>
      <c r="AQ59" s="218">
        <v>0</v>
      </c>
      <c r="AR59" s="491"/>
      <c r="AT59" s="484"/>
      <c r="AU59" s="490"/>
      <c r="AV59" s="218">
        <v>0</v>
      </c>
      <c r="AW59" s="491"/>
      <c r="AY59" s="484"/>
      <c r="AZ59" s="490"/>
      <c r="BA59" s="218">
        <v>0</v>
      </c>
      <c r="BB59" s="491"/>
      <c r="BD59" s="484"/>
      <c r="BE59" s="490"/>
      <c r="BF59" s="218">
        <v>0</v>
      </c>
      <c r="BG59" s="491"/>
      <c r="BI59" s="484"/>
      <c r="BJ59" s="490"/>
      <c r="BK59" s="218">
        <v>0</v>
      </c>
      <c r="BL59" s="491"/>
      <c r="BN59" s="484"/>
      <c r="BO59" s="490"/>
      <c r="BP59" s="218">
        <v>0</v>
      </c>
      <c r="BQ59" s="491"/>
      <c r="BS59" s="484"/>
      <c r="BT59" s="490"/>
      <c r="BU59" s="218">
        <v>-86647045</v>
      </c>
      <c r="BV59" s="491"/>
      <c r="BX59" s="484"/>
      <c r="BY59" s="490"/>
      <c r="BZ59" s="494">
        <v>63618801</v>
      </c>
      <c r="CA59" s="491"/>
      <c r="CC59" s="484"/>
      <c r="CD59" s="490"/>
      <c r="CE59" s="492">
        <v>46082220</v>
      </c>
      <c r="CF59" s="521"/>
      <c r="CG59" s="522"/>
      <c r="CH59" s="523"/>
      <c r="CI59" s="524"/>
      <c r="CJ59" s="218">
        <v>-13324945</v>
      </c>
      <c r="CK59" s="491"/>
      <c r="CM59" s="484"/>
      <c r="CN59" s="490"/>
      <c r="CO59" s="218">
        <v>-108017275</v>
      </c>
      <c r="CP59" s="491"/>
      <c r="CR59" s="484"/>
      <c r="CS59" s="490"/>
      <c r="CT59" s="218">
        <v>112130563</v>
      </c>
      <c r="CU59" s="491"/>
      <c r="CW59" s="484"/>
      <c r="CX59" s="490"/>
      <c r="CY59" s="218">
        <v>19378870</v>
      </c>
      <c r="CZ59" s="491"/>
      <c r="DB59" s="484"/>
      <c r="DC59" s="490"/>
      <c r="DD59" s="218">
        <v>-9089134</v>
      </c>
      <c r="DE59" s="491"/>
      <c r="DG59" s="484"/>
      <c r="DH59" s="490"/>
      <c r="DI59" s="218">
        <v>8656413</v>
      </c>
      <c r="DJ59" s="491"/>
      <c r="DL59" s="484"/>
      <c r="DM59" s="490"/>
      <c r="DN59" s="218">
        <v>-11758617</v>
      </c>
      <c r="DO59" s="491"/>
      <c r="DQ59" s="484"/>
      <c r="DR59" s="490"/>
      <c r="DS59" s="218">
        <v>-63824067</v>
      </c>
      <c r="DT59" s="491"/>
      <c r="DV59" s="484"/>
      <c r="DW59" s="490"/>
      <c r="DX59" s="218">
        <v>109696169</v>
      </c>
      <c r="DY59" s="491"/>
      <c r="EA59" s="484"/>
      <c r="EB59" s="490"/>
      <c r="EC59" s="218">
        <v>-26342016</v>
      </c>
      <c r="ED59" s="491"/>
      <c r="EF59" s="484"/>
      <c r="EG59" s="490"/>
      <c r="EH59" s="218">
        <v>30620</v>
      </c>
      <c r="EI59" s="491"/>
      <c r="EK59" s="484"/>
      <c r="EL59" s="490"/>
      <c r="EM59" s="218">
        <v>36870563</v>
      </c>
      <c r="EN59" s="491"/>
      <c r="EP59" s="153"/>
      <c r="ES59" s="49"/>
      <c r="ET59" s="49"/>
      <c r="EU59" s="49"/>
    </row>
    <row r="60" spans="3:151" ht="12.75" customHeight="1" x14ac:dyDescent="0.2">
      <c r="C60" s="153" t="s">
        <v>320</v>
      </c>
      <c r="E60" s="483"/>
      <c r="F60" s="507"/>
      <c r="G60" s="507"/>
      <c r="H60" s="147">
        <v>0</v>
      </c>
      <c r="I60" s="496"/>
      <c r="K60" s="484"/>
      <c r="L60" s="484"/>
      <c r="M60" s="147">
        <v>32499994</v>
      </c>
      <c r="N60" s="496"/>
      <c r="P60" s="484"/>
      <c r="Q60" s="484"/>
      <c r="R60" s="147">
        <v>1683425</v>
      </c>
      <c r="S60" s="496"/>
      <c r="U60" s="484"/>
      <c r="V60" s="484"/>
      <c r="W60" s="147">
        <v>3575832</v>
      </c>
      <c r="X60" s="496"/>
      <c r="Z60" s="484"/>
      <c r="AA60" s="484"/>
      <c r="AB60" s="147">
        <v>53727650</v>
      </c>
      <c r="AC60" s="496"/>
      <c r="AE60" s="484"/>
      <c r="AF60" s="484"/>
      <c r="AG60" s="147">
        <v>0</v>
      </c>
      <c r="AH60" s="496"/>
      <c r="AJ60" s="484"/>
      <c r="AK60" s="484"/>
      <c r="AL60" s="147">
        <v>0</v>
      </c>
      <c r="AM60" s="496"/>
      <c r="AO60" s="484"/>
      <c r="AP60" s="484"/>
      <c r="AQ60" s="147">
        <v>0</v>
      </c>
      <c r="AR60" s="496"/>
      <c r="AT60" s="484"/>
      <c r="AU60" s="484"/>
      <c r="AV60" s="147">
        <v>0</v>
      </c>
      <c r="AW60" s="496"/>
      <c r="AY60" s="484"/>
      <c r="AZ60" s="484"/>
      <c r="BA60" s="147">
        <v>0</v>
      </c>
      <c r="BB60" s="496"/>
      <c r="BD60" s="484"/>
      <c r="BE60" s="484"/>
      <c r="BF60" s="147">
        <v>0</v>
      </c>
      <c r="BG60" s="496"/>
      <c r="BI60" s="484"/>
      <c r="BJ60" s="484"/>
      <c r="BK60" s="147">
        <v>0</v>
      </c>
      <c r="BL60" s="496"/>
      <c r="BN60" s="484"/>
      <c r="BO60" s="484"/>
      <c r="BP60" s="147">
        <v>0</v>
      </c>
      <c r="BQ60" s="496"/>
      <c r="BS60" s="484"/>
      <c r="BT60" s="484"/>
      <c r="BU60" s="147">
        <v>91486901</v>
      </c>
      <c r="BV60" s="496"/>
      <c r="BX60" s="484"/>
      <c r="BY60" s="484"/>
      <c r="BZ60" s="502">
        <v>-17675966</v>
      </c>
      <c r="CA60" s="496"/>
      <c r="CC60" s="484"/>
      <c r="CD60" s="484"/>
      <c r="CE60" s="147">
        <v>-8786316</v>
      </c>
      <c r="CF60" s="496"/>
      <c r="CH60" s="484"/>
      <c r="CI60" s="484"/>
      <c r="CJ60" s="147">
        <v>10103585</v>
      </c>
      <c r="CK60" s="496"/>
      <c r="CM60" s="484"/>
      <c r="CN60" s="484"/>
      <c r="CO60" s="147">
        <v>-1521846</v>
      </c>
      <c r="CP60" s="496"/>
      <c r="CR60" s="484"/>
      <c r="CS60" s="484"/>
      <c r="CT60" s="147">
        <v>6074461</v>
      </c>
      <c r="CU60" s="496"/>
      <c r="CW60" s="484"/>
      <c r="CX60" s="484"/>
      <c r="CY60" s="147">
        <v>516138</v>
      </c>
      <c r="CZ60" s="496"/>
      <c r="DB60" s="484"/>
      <c r="DC60" s="484"/>
      <c r="DD60" s="147">
        <v>-12799947</v>
      </c>
      <c r="DE60" s="496"/>
      <c r="DG60" s="484"/>
      <c r="DH60" s="484"/>
      <c r="DI60" s="147">
        <v>4934831</v>
      </c>
      <c r="DJ60" s="496"/>
      <c r="DL60" s="484"/>
      <c r="DM60" s="484"/>
      <c r="DN60" s="147">
        <v>-5282423</v>
      </c>
      <c r="DO60" s="496"/>
      <c r="DQ60" s="484"/>
      <c r="DR60" s="484"/>
      <c r="DS60" s="147">
        <v>2079416</v>
      </c>
      <c r="DT60" s="496"/>
      <c r="DV60" s="484"/>
      <c r="DW60" s="484"/>
      <c r="DX60" s="147">
        <v>-12244714</v>
      </c>
      <c r="DY60" s="496"/>
      <c r="EA60" s="484"/>
      <c r="EB60" s="484"/>
      <c r="EC60" s="147">
        <v>14186127</v>
      </c>
      <c r="ED60" s="496"/>
      <c r="EF60" s="484"/>
      <c r="EG60" s="484"/>
      <c r="EH60" s="147">
        <v>-14935278</v>
      </c>
      <c r="EI60" s="496"/>
      <c r="EK60" s="484"/>
      <c r="EL60" s="484"/>
      <c r="EM60" s="147">
        <v>5869884</v>
      </c>
      <c r="EN60" s="496"/>
      <c r="EP60" s="153"/>
      <c r="ES60" s="49"/>
      <c r="ET60" s="49"/>
      <c r="EU60" s="49"/>
    </row>
    <row r="61" spans="3:151" ht="12.75" customHeight="1" x14ac:dyDescent="0.2">
      <c r="C61" s="272" t="s">
        <v>321</v>
      </c>
      <c r="E61" s="483"/>
      <c r="F61" s="507"/>
      <c r="G61" s="507"/>
      <c r="H61" s="147">
        <v>0</v>
      </c>
      <c r="I61" s="496"/>
      <c r="K61" s="484"/>
      <c r="L61" s="484"/>
      <c r="M61" s="147">
        <v>0</v>
      </c>
      <c r="N61" s="496"/>
      <c r="P61" s="484"/>
      <c r="Q61" s="484"/>
      <c r="R61" s="147">
        <v>0</v>
      </c>
      <c r="S61" s="496"/>
      <c r="U61" s="484"/>
      <c r="V61" s="484"/>
      <c r="W61" s="147">
        <v>0</v>
      </c>
      <c r="X61" s="496"/>
      <c r="Z61" s="484"/>
      <c r="AA61" s="484"/>
      <c r="AB61" s="147">
        <v>0</v>
      </c>
      <c r="AC61" s="496"/>
      <c r="AE61" s="484"/>
      <c r="AF61" s="484"/>
      <c r="AG61" s="147">
        <v>0</v>
      </c>
      <c r="AH61" s="496"/>
      <c r="AJ61" s="484"/>
      <c r="AK61" s="484"/>
      <c r="AL61" s="147">
        <v>0</v>
      </c>
      <c r="AM61" s="496"/>
      <c r="AO61" s="484"/>
      <c r="AP61" s="484"/>
      <c r="AQ61" s="147">
        <v>0</v>
      </c>
      <c r="AR61" s="496"/>
      <c r="AT61" s="484"/>
      <c r="AU61" s="484"/>
      <c r="AV61" s="147">
        <v>0</v>
      </c>
      <c r="AW61" s="496"/>
      <c r="AY61" s="484"/>
      <c r="AZ61" s="484"/>
      <c r="BA61" s="147">
        <v>0</v>
      </c>
      <c r="BB61" s="496"/>
      <c r="BD61" s="484"/>
      <c r="BE61" s="484"/>
      <c r="BF61" s="147">
        <v>0</v>
      </c>
      <c r="BG61" s="496"/>
      <c r="BI61" s="484"/>
      <c r="BJ61" s="484"/>
      <c r="BK61" s="147">
        <v>0</v>
      </c>
      <c r="BL61" s="496"/>
      <c r="BN61" s="484"/>
      <c r="BO61" s="484"/>
      <c r="BP61" s="147">
        <v>0</v>
      </c>
      <c r="BQ61" s="496"/>
      <c r="BS61" s="484"/>
      <c r="BT61" s="484"/>
      <c r="BU61" s="147">
        <v>0</v>
      </c>
      <c r="BV61" s="496"/>
      <c r="BX61" s="484"/>
      <c r="BY61" s="484"/>
      <c r="BZ61" s="502">
        <v>0</v>
      </c>
      <c r="CA61" s="496"/>
      <c r="CC61" s="484"/>
      <c r="CD61" s="484"/>
      <c r="CE61" s="147">
        <v>0</v>
      </c>
      <c r="CF61" s="496"/>
      <c r="CH61" s="484"/>
      <c r="CI61" s="484"/>
      <c r="CJ61" s="147">
        <v>0</v>
      </c>
      <c r="CK61" s="496"/>
      <c r="CM61" s="484"/>
      <c r="CN61" s="484"/>
      <c r="CO61" s="147">
        <v>0</v>
      </c>
      <c r="CP61" s="496"/>
      <c r="CR61" s="484"/>
      <c r="CS61" s="484"/>
      <c r="CT61" s="147">
        <v>0</v>
      </c>
      <c r="CU61" s="496"/>
      <c r="CW61" s="484"/>
      <c r="CX61" s="484"/>
      <c r="CY61" s="147">
        <v>0</v>
      </c>
      <c r="CZ61" s="496"/>
      <c r="DB61" s="484"/>
      <c r="DC61" s="484"/>
      <c r="DD61" s="147">
        <v>0</v>
      </c>
      <c r="DE61" s="496"/>
      <c r="DG61" s="484"/>
      <c r="DH61" s="484"/>
      <c r="DI61" s="147">
        <v>0</v>
      </c>
      <c r="DJ61" s="496"/>
      <c r="DL61" s="484"/>
      <c r="DM61" s="484"/>
      <c r="DN61" s="147">
        <v>0</v>
      </c>
      <c r="DO61" s="496"/>
      <c r="DQ61" s="484"/>
      <c r="DR61" s="484"/>
      <c r="DS61" s="147">
        <v>0</v>
      </c>
      <c r="DT61" s="496"/>
      <c r="DV61" s="484"/>
      <c r="DW61" s="484"/>
      <c r="DX61" s="147">
        <v>0</v>
      </c>
      <c r="DY61" s="496"/>
      <c r="EA61" s="484"/>
      <c r="EB61" s="484"/>
      <c r="EC61" s="147">
        <v>0</v>
      </c>
      <c r="ED61" s="496"/>
      <c r="EF61" s="484"/>
      <c r="EG61" s="484"/>
      <c r="EH61" s="147">
        <v>0</v>
      </c>
      <c r="EI61" s="496"/>
      <c r="EK61" s="484"/>
      <c r="EL61" s="484"/>
      <c r="EM61" s="147">
        <v>0</v>
      </c>
      <c r="EN61" s="496"/>
      <c r="EP61" s="153"/>
      <c r="ES61" s="49"/>
      <c r="ET61" s="49"/>
      <c r="EU61" s="49"/>
    </row>
    <row r="62" spans="3:151" ht="12.75" customHeight="1" x14ac:dyDescent="0.2">
      <c r="C62" s="153" t="s">
        <v>322</v>
      </c>
      <c r="E62" s="483"/>
      <c r="F62" s="507"/>
      <c r="G62" s="507"/>
      <c r="H62" s="147">
        <v>6573839.3780002603</v>
      </c>
      <c r="I62" s="496"/>
      <c r="K62" s="484"/>
      <c r="L62" s="484"/>
      <c r="M62" s="147">
        <v>1585476</v>
      </c>
      <c r="N62" s="496"/>
      <c r="P62" s="484"/>
      <c r="Q62" s="484"/>
      <c r="R62" s="147">
        <v>1883939</v>
      </c>
      <c r="S62" s="496"/>
      <c r="U62" s="484"/>
      <c r="V62" s="484"/>
      <c r="W62" s="147">
        <v>1345</v>
      </c>
      <c r="X62" s="496"/>
      <c r="Z62" s="484"/>
      <c r="AA62" s="484"/>
      <c r="AB62" s="147">
        <v>7623</v>
      </c>
      <c r="AC62" s="496"/>
      <c r="AE62" s="484"/>
      <c r="AF62" s="484"/>
      <c r="AG62" s="147">
        <v>0</v>
      </c>
      <c r="AH62" s="496"/>
      <c r="AJ62" s="484"/>
      <c r="AK62" s="484"/>
      <c r="AL62" s="147">
        <v>0</v>
      </c>
      <c r="AM62" s="496"/>
      <c r="AO62" s="484"/>
      <c r="AP62" s="484"/>
      <c r="AQ62" s="147">
        <v>0</v>
      </c>
      <c r="AR62" s="496"/>
      <c r="AT62" s="484"/>
      <c r="AU62" s="484"/>
      <c r="AV62" s="147">
        <v>0</v>
      </c>
      <c r="AW62" s="496"/>
      <c r="AY62" s="484"/>
      <c r="AZ62" s="484"/>
      <c r="BA62" s="147">
        <v>0</v>
      </c>
      <c r="BB62" s="496"/>
      <c r="BD62" s="484"/>
      <c r="BE62" s="484"/>
      <c r="BF62" s="147">
        <v>0</v>
      </c>
      <c r="BG62" s="496"/>
      <c r="BI62" s="484"/>
      <c r="BJ62" s="484"/>
      <c r="BK62" s="147">
        <v>0</v>
      </c>
      <c r="BL62" s="496"/>
      <c r="BN62" s="484"/>
      <c r="BO62" s="484"/>
      <c r="BP62" s="147">
        <v>0</v>
      </c>
      <c r="BQ62" s="496"/>
      <c r="BS62" s="484"/>
      <c r="BT62" s="484"/>
      <c r="BU62" s="147">
        <v>3478383</v>
      </c>
      <c r="BV62" s="496"/>
      <c r="BX62" s="484"/>
      <c r="BY62" s="484"/>
      <c r="BZ62" s="502">
        <v>25341605</v>
      </c>
      <c r="CA62" s="496"/>
      <c r="CC62" s="484"/>
      <c r="CD62" s="484"/>
      <c r="CE62" s="147">
        <v>1088487</v>
      </c>
      <c r="CF62" s="496"/>
      <c r="CH62" s="484"/>
      <c r="CI62" s="484"/>
      <c r="CJ62" s="147">
        <v>1683039</v>
      </c>
      <c r="CK62" s="496"/>
      <c r="CM62" s="484"/>
      <c r="CN62" s="484"/>
      <c r="CO62" s="147">
        <v>239249</v>
      </c>
      <c r="CP62" s="496"/>
      <c r="CR62" s="484"/>
      <c r="CS62" s="484"/>
      <c r="CT62" s="147">
        <v>17656</v>
      </c>
      <c r="CU62" s="496"/>
      <c r="CW62" s="484"/>
      <c r="CX62" s="484"/>
      <c r="CY62" s="147">
        <v>1013935</v>
      </c>
      <c r="CZ62" s="496"/>
      <c r="DB62" s="484"/>
      <c r="DC62" s="484"/>
      <c r="DD62" s="147">
        <v>1111697</v>
      </c>
      <c r="DE62" s="496"/>
      <c r="DG62" s="484"/>
      <c r="DH62" s="484"/>
      <c r="DI62" s="147">
        <v>530072</v>
      </c>
      <c r="DJ62" s="496"/>
      <c r="DL62" s="484"/>
      <c r="DM62" s="484"/>
      <c r="DN62" s="147">
        <v>6511671</v>
      </c>
      <c r="DO62" s="496"/>
      <c r="DQ62" s="484"/>
      <c r="DR62" s="484"/>
      <c r="DS62" s="147">
        <v>560492</v>
      </c>
      <c r="DT62" s="496"/>
      <c r="DV62" s="484"/>
      <c r="DW62" s="484"/>
      <c r="DX62" s="147">
        <v>2756088</v>
      </c>
      <c r="DY62" s="496"/>
      <c r="EA62" s="484"/>
      <c r="EB62" s="484"/>
      <c r="EC62" s="147">
        <v>8032775</v>
      </c>
      <c r="ED62" s="496"/>
      <c r="EF62" s="484"/>
      <c r="EG62" s="484"/>
      <c r="EH62" s="147">
        <v>1796444</v>
      </c>
      <c r="EI62" s="496"/>
      <c r="EK62" s="484"/>
      <c r="EL62" s="484"/>
      <c r="EM62" s="147">
        <v>3028431</v>
      </c>
      <c r="EN62" s="496"/>
      <c r="EP62" s="153"/>
      <c r="ES62" s="49"/>
      <c r="ET62" s="49"/>
      <c r="EU62" s="49"/>
    </row>
    <row r="63" spans="3:151" ht="12.75" customHeight="1" x14ac:dyDescent="0.2">
      <c r="C63" s="153" t="s">
        <v>323</v>
      </c>
      <c r="E63" s="483"/>
      <c r="F63" s="507"/>
      <c r="G63" s="507"/>
      <c r="H63" s="147">
        <v>0</v>
      </c>
      <c r="I63" s="496"/>
      <c r="K63" s="484"/>
      <c r="L63" s="484"/>
      <c r="M63" s="147">
        <v>0</v>
      </c>
      <c r="N63" s="496"/>
      <c r="P63" s="484"/>
      <c r="Q63" s="484"/>
      <c r="R63" s="147">
        <v>0</v>
      </c>
      <c r="S63" s="496"/>
      <c r="U63" s="484"/>
      <c r="V63" s="484"/>
      <c r="W63" s="147">
        <v>-28311</v>
      </c>
      <c r="X63" s="496"/>
      <c r="Z63" s="484"/>
      <c r="AA63" s="484"/>
      <c r="AB63" s="147">
        <v>28311</v>
      </c>
      <c r="AC63" s="496"/>
      <c r="AE63" s="484"/>
      <c r="AF63" s="484"/>
      <c r="AG63" s="147">
        <v>0</v>
      </c>
      <c r="AH63" s="496"/>
      <c r="AJ63" s="484"/>
      <c r="AK63" s="484"/>
      <c r="AL63" s="147">
        <v>0</v>
      </c>
      <c r="AM63" s="496"/>
      <c r="AO63" s="484"/>
      <c r="AP63" s="484"/>
      <c r="AQ63" s="147">
        <v>0</v>
      </c>
      <c r="AR63" s="496"/>
      <c r="AT63" s="484"/>
      <c r="AU63" s="484"/>
      <c r="AV63" s="147">
        <v>0</v>
      </c>
      <c r="AW63" s="496"/>
      <c r="AY63" s="484"/>
      <c r="AZ63" s="484"/>
      <c r="BA63" s="147">
        <v>0</v>
      </c>
      <c r="BB63" s="496"/>
      <c r="BD63" s="484"/>
      <c r="BE63" s="484"/>
      <c r="BF63" s="147">
        <v>0</v>
      </c>
      <c r="BG63" s="496"/>
      <c r="BI63" s="484"/>
      <c r="BJ63" s="484"/>
      <c r="BK63" s="147">
        <v>0</v>
      </c>
      <c r="BL63" s="496"/>
      <c r="BN63" s="484"/>
      <c r="BO63" s="484"/>
      <c r="BP63" s="147">
        <v>0</v>
      </c>
      <c r="BQ63" s="496"/>
      <c r="BS63" s="484"/>
      <c r="BT63" s="484"/>
      <c r="BU63" s="147">
        <v>0</v>
      </c>
      <c r="BV63" s="496"/>
      <c r="BX63" s="484"/>
      <c r="BY63" s="484"/>
      <c r="BZ63" s="502">
        <v>-915497</v>
      </c>
      <c r="CA63" s="496"/>
      <c r="CC63" s="484"/>
      <c r="CD63" s="484"/>
      <c r="CE63" s="522">
        <v>0</v>
      </c>
      <c r="CF63" s="525"/>
      <c r="CG63" s="522"/>
      <c r="CH63" s="523"/>
      <c r="CI63" s="523"/>
      <c r="CJ63" s="147">
        <v>0</v>
      </c>
      <c r="CK63" s="496"/>
      <c r="CM63" s="484"/>
      <c r="CN63" s="484"/>
      <c r="CO63" s="147">
        <v>-34139</v>
      </c>
      <c r="CP63" s="496"/>
      <c r="CR63" s="484"/>
      <c r="CS63" s="484"/>
      <c r="CT63" s="147">
        <v>0</v>
      </c>
      <c r="CU63" s="496"/>
      <c r="CW63" s="484"/>
      <c r="CX63" s="484"/>
      <c r="CY63" s="147">
        <v>0</v>
      </c>
      <c r="CZ63" s="496"/>
      <c r="DB63" s="484"/>
      <c r="DC63" s="484"/>
      <c r="DD63" s="147">
        <v>-578417</v>
      </c>
      <c r="DE63" s="496"/>
      <c r="DG63" s="484"/>
      <c r="DH63" s="484"/>
      <c r="DI63" s="147">
        <v>0</v>
      </c>
      <c r="DJ63" s="496"/>
      <c r="DL63" s="484"/>
      <c r="DM63" s="484"/>
      <c r="DN63" s="147">
        <v>-266903</v>
      </c>
      <c r="DO63" s="496"/>
      <c r="DQ63" s="484"/>
      <c r="DR63" s="484"/>
      <c r="DS63" s="147">
        <v>0</v>
      </c>
      <c r="DT63" s="496"/>
      <c r="DV63" s="484"/>
      <c r="DW63" s="484"/>
      <c r="DX63" s="147">
        <v>0</v>
      </c>
      <c r="DY63" s="496"/>
      <c r="EA63" s="484"/>
      <c r="EB63" s="484"/>
      <c r="EC63" s="147">
        <v>-14320</v>
      </c>
      <c r="ED63" s="496"/>
      <c r="EF63" s="484"/>
      <c r="EG63" s="484"/>
      <c r="EH63" s="147">
        <v>-21718</v>
      </c>
      <c r="EI63" s="496"/>
      <c r="EK63" s="484"/>
      <c r="EL63" s="484"/>
      <c r="EM63" s="147">
        <v>-34139</v>
      </c>
      <c r="EN63" s="496"/>
      <c r="EP63" s="153"/>
      <c r="ES63" s="49"/>
      <c r="ET63" s="49"/>
      <c r="EU63" s="49"/>
    </row>
    <row r="64" spans="3:151" ht="12.75" customHeight="1" x14ac:dyDescent="0.2">
      <c r="C64" s="153" t="s">
        <v>324</v>
      </c>
      <c r="E64" s="483"/>
      <c r="F64" s="507"/>
      <c r="G64" s="520"/>
      <c r="H64" s="276">
        <v>0</v>
      </c>
      <c r="I64" s="506"/>
      <c r="K64" s="484"/>
      <c r="L64" s="504"/>
      <c r="M64" s="276">
        <v>-32836320.771990001</v>
      </c>
      <c r="N64" s="506"/>
      <c r="P64" s="484"/>
      <c r="Q64" s="504"/>
      <c r="R64" s="276">
        <v>-5512617.4648199826</v>
      </c>
      <c r="S64" s="506"/>
      <c r="U64" s="484"/>
      <c r="V64" s="504"/>
      <c r="W64" s="276">
        <v>3578503.2416499853</v>
      </c>
      <c r="X64" s="506"/>
      <c r="Z64" s="484"/>
      <c r="AA64" s="504"/>
      <c r="AB64" s="276">
        <v>-7197008.0788299739</v>
      </c>
      <c r="AC64" s="506"/>
      <c r="AE64" s="484"/>
      <c r="AF64" s="504"/>
      <c r="AG64" s="276">
        <v>0</v>
      </c>
      <c r="AH64" s="506"/>
      <c r="AJ64" s="484"/>
      <c r="AK64" s="504"/>
      <c r="AL64" s="276">
        <v>0</v>
      </c>
      <c r="AM64" s="506"/>
      <c r="AO64" s="484"/>
      <c r="AP64" s="504"/>
      <c r="AQ64" s="276">
        <v>0</v>
      </c>
      <c r="AR64" s="506"/>
      <c r="AT64" s="484"/>
      <c r="AU64" s="504"/>
      <c r="AV64" s="276">
        <v>0</v>
      </c>
      <c r="AW64" s="506"/>
      <c r="AY64" s="484"/>
      <c r="AZ64" s="504"/>
      <c r="BA64" s="276">
        <v>0</v>
      </c>
      <c r="BB64" s="506"/>
      <c r="BD64" s="484"/>
      <c r="BE64" s="504"/>
      <c r="BF64" s="276">
        <v>0</v>
      </c>
      <c r="BG64" s="506"/>
      <c r="BI64" s="484"/>
      <c r="BJ64" s="504"/>
      <c r="BK64" s="276">
        <v>0</v>
      </c>
      <c r="BL64" s="506"/>
      <c r="BN64" s="484"/>
      <c r="BO64" s="504"/>
      <c r="BP64" s="276">
        <v>0</v>
      </c>
      <c r="BQ64" s="506"/>
      <c r="BS64" s="484"/>
      <c r="BT64" s="504"/>
      <c r="BU64" s="276">
        <v>-41967443.073989972</v>
      </c>
      <c r="BV64" s="506"/>
      <c r="BX64" s="484"/>
      <c r="BY64" s="504"/>
      <c r="BZ64" s="505">
        <v>6935927.9633540809</v>
      </c>
      <c r="CA64" s="506"/>
      <c r="CC64" s="484"/>
      <c r="CD64" s="504"/>
      <c r="CE64" s="276">
        <v>5906544.219140023</v>
      </c>
      <c r="CF64" s="506"/>
      <c r="CH64" s="484"/>
      <c r="CI64" s="504"/>
      <c r="CJ64" s="276">
        <v>-12483950.991829976</v>
      </c>
      <c r="CK64" s="506"/>
      <c r="CM64" s="484"/>
      <c r="CN64" s="504"/>
      <c r="CO64" s="276">
        <v>3209022.3661100268</v>
      </c>
      <c r="CP64" s="506"/>
      <c r="CR64" s="484"/>
      <c r="CS64" s="504"/>
      <c r="CT64" s="276">
        <v>-6553094.9010600448</v>
      </c>
      <c r="CU64" s="506"/>
      <c r="CW64" s="484"/>
      <c r="CX64" s="504"/>
      <c r="CY64" s="276">
        <v>-2782867.0139960051</v>
      </c>
      <c r="CZ64" s="506"/>
      <c r="DB64" s="484"/>
      <c r="DC64" s="504"/>
      <c r="DD64" s="276">
        <v>8997817.3801300079</v>
      </c>
      <c r="DE64" s="506"/>
      <c r="DG64" s="484"/>
      <c r="DH64" s="504"/>
      <c r="DI64" s="276">
        <v>-1449789.4983399957</v>
      </c>
      <c r="DJ64" s="506"/>
      <c r="DL64" s="484"/>
      <c r="DM64" s="504"/>
      <c r="DN64" s="276">
        <v>10616591.319769949</v>
      </c>
      <c r="DO64" s="506"/>
      <c r="DQ64" s="484"/>
      <c r="DR64" s="504"/>
      <c r="DS64" s="276">
        <v>383769.56102001667</v>
      </c>
      <c r="DT64" s="506"/>
      <c r="DV64" s="484"/>
      <c r="DW64" s="504"/>
      <c r="DX64" s="276">
        <v>4427766.5460499972</v>
      </c>
      <c r="DY64" s="506"/>
      <c r="EA64" s="484"/>
      <c r="EB64" s="504"/>
      <c r="EC64" s="276">
        <v>-19891534.173719943</v>
      </c>
      <c r="ED64" s="506"/>
      <c r="EF64" s="484"/>
      <c r="EG64" s="504"/>
      <c r="EH64" s="276">
        <v>16555653.150080025</v>
      </c>
      <c r="EI64" s="506"/>
      <c r="EK64" s="484"/>
      <c r="EL64" s="504"/>
      <c r="EM64" s="276">
        <v>-9921479.3076399714</v>
      </c>
      <c r="EN64" s="506"/>
      <c r="EP64" s="153"/>
      <c r="ES64" s="49"/>
      <c r="ET64" s="49"/>
      <c r="EU64" s="49"/>
    </row>
    <row r="65" spans="3:151" x14ac:dyDescent="0.2">
      <c r="C65" s="153"/>
      <c r="E65" s="483"/>
      <c r="F65" s="507"/>
      <c r="G65" s="508"/>
      <c r="K65" s="484"/>
      <c r="P65" s="484"/>
      <c r="U65" s="484"/>
      <c r="Z65" s="484"/>
      <c r="AE65" s="484"/>
      <c r="AJ65" s="484"/>
      <c r="AO65" s="484"/>
      <c r="AT65" s="484"/>
      <c r="AY65" s="484"/>
      <c r="BD65" s="484"/>
      <c r="BI65" s="484"/>
      <c r="BN65" s="484"/>
      <c r="BS65" s="484"/>
      <c r="BX65" s="484"/>
      <c r="BZ65" s="502"/>
      <c r="CC65" s="484"/>
      <c r="CH65" s="484"/>
      <c r="CM65" s="484"/>
      <c r="CR65" s="484"/>
      <c r="CW65" s="484"/>
      <c r="DB65" s="484"/>
      <c r="DG65" s="484"/>
      <c r="DL65" s="484"/>
      <c r="DQ65" s="484"/>
      <c r="DV65" s="484"/>
      <c r="EA65" s="484"/>
      <c r="EF65" s="484"/>
      <c r="EK65" s="484"/>
      <c r="EP65" s="153"/>
      <c r="ES65" s="49"/>
      <c r="ET65" s="49"/>
      <c r="EU65" s="49"/>
    </row>
    <row r="66" spans="3:151" s="49" customFormat="1" x14ac:dyDescent="0.2">
      <c r="C66" s="526" t="s">
        <v>325</v>
      </c>
      <c r="D66" s="527"/>
      <c r="E66" s="485"/>
      <c r="F66" s="528"/>
      <c r="G66" s="529"/>
      <c r="H66" s="217">
        <v>387212839.37800026</v>
      </c>
      <c r="I66" s="217"/>
      <c r="J66" s="217"/>
      <c r="K66" s="530"/>
      <c r="L66" s="217"/>
      <c r="M66" s="217">
        <v>45209505.228009999</v>
      </c>
      <c r="N66" s="217"/>
      <c r="O66" s="217"/>
      <c r="P66" s="530"/>
      <c r="Q66" s="217"/>
      <c r="R66" s="217">
        <v>17130039.535180017</v>
      </c>
      <c r="S66" s="217"/>
      <c r="T66" s="217"/>
      <c r="U66" s="530"/>
      <c r="V66" s="217"/>
      <c r="W66" s="217">
        <v>-73838288.758350015</v>
      </c>
      <c r="X66" s="217"/>
      <c r="Y66" s="217"/>
      <c r="Z66" s="530"/>
      <c r="AA66" s="217"/>
      <c r="AB66" s="217">
        <v>129522787.92117003</v>
      </c>
      <c r="AC66" s="217"/>
      <c r="AD66" s="217"/>
      <c r="AE66" s="530"/>
      <c r="AF66" s="217"/>
      <c r="AG66" s="217">
        <v>360631924</v>
      </c>
      <c r="AH66" s="217"/>
      <c r="AI66" s="217"/>
      <c r="AJ66" s="530"/>
      <c r="AK66" s="217"/>
      <c r="AL66" s="217">
        <v>0</v>
      </c>
      <c r="AM66" s="217"/>
      <c r="AN66" s="217"/>
      <c r="AO66" s="530"/>
      <c r="AP66" s="217"/>
      <c r="AQ66" s="217">
        <v>0</v>
      </c>
      <c r="AR66" s="217"/>
      <c r="AS66" s="217"/>
      <c r="AT66" s="530"/>
      <c r="AU66" s="217"/>
      <c r="AV66" s="217">
        <v>0</v>
      </c>
      <c r="AW66" s="217"/>
      <c r="AX66" s="217"/>
      <c r="AY66" s="530"/>
      <c r="AZ66" s="217"/>
      <c r="BA66" s="217">
        <v>0</v>
      </c>
      <c r="BB66" s="217"/>
      <c r="BC66" s="217"/>
      <c r="BD66" s="530"/>
      <c r="BE66" s="217"/>
      <c r="BF66" s="217">
        <v>0</v>
      </c>
      <c r="BG66" s="217"/>
      <c r="BH66" s="217"/>
      <c r="BI66" s="530"/>
      <c r="BJ66" s="217"/>
      <c r="BK66" s="217">
        <v>0</v>
      </c>
      <c r="BL66" s="217"/>
      <c r="BM66" s="217"/>
      <c r="BN66" s="530"/>
      <c r="BO66" s="217"/>
      <c r="BP66" s="217">
        <v>0</v>
      </c>
      <c r="BQ66" s="217"/>
      <c r="BR66" s="217"/>
      <c r="BS66" s="530"/>
      <c r="BT66" s="217"/>
      <c r="BU66" s="217">
        <v>118024043.92601003</v>
      </c>
      <c r="BV66" s="217"/>
      <c r="BW66" s="217"/>
      <c r="BX66" s="530"/>
      <c r="BY66" s="217"/>
      <c r="BZ66" s="531">
        <v>325668163.96335411</v>
      </c>
      <c r="CA66" s="217"/>
      <c r="CB66" s="217"/>
      <c r="CC66" s="530"/>
      <c r="CD66" s="217"/>
      <c r="CE66" s="217">
        <v>80363106.219140023</v>
      </c>
      <c r="CF66" s="217"/>
      <c r="CG66" s="527"/>
      <c r="CH66" s="530"/>
      <c r="CI66" s="217"/>
      <c r="CJ66" s="217">
        <v>5443714.0081700236</v>
      </c>
      <c r="CK66" s="217"/>
      <c r="CL66" s="217"/>
      <c r="CM66" s="530"/>
      <c r="CN66" s="217"/>
      <c r="CO66" s="217">
        <v>-63147812.633889973</v>
      </c>
      <c r="CP66" s="217"/>
      <c r="CQ66" s="217"/>
      <c r="CR66" s="530"/>
      <c r="CS66" s="217"/>
      <c r="CT66" s="217">
        <v>133237815.09893996</v>
      </c>
      <c r="CU66" s="217"/>
      <c r="CV66" s="217"/>
      <c r="CW66" s="530"/>
      <c r="CX66" s="217"/>
      <c r="CY66" s="217">
        <v>39271319.986003995</v>
      </c>
      <c r="CZ66" s="217"/>
      <c r="DA66" s="217"/>
      <c r="DB66" s="530"/>
      <c r="DC66" s="217"/>
      <c r="DD66" s="217">
        <v>7282332.3801300079</v>
      </c>
      <c r="DE66" s="217"/>
      <c r="DF66" s="217"/>
      <c r="DG66" s="530"/>
      <c r="DH66" s="217"/>
      <c r="DI66" s="217">
        <v>36796929.501660004</v>
      </c>
      <c r="DJ66" s="217"/>
      <c r="DK66" s="217"/>
      <c r="DL66" s="530"/>
      <c r="DM66" s="217"/>
      <c r="DN66" s="217">
        <v>21781581.319769949</v>
      </c>
      <c r="DO66" s="217"/>
      <c r="DP66" s="217"/>
      <c r="DQ66" s="530"/>
      <c r="DR66" s="217"/>
      <c r="DS66" s="217">
        <v>-41889213.438979983</v>
      </c>
      <c r="DT66" s="217"/>
      <c r="DU66" s="217"/>
      <c r="DV66" s="530"/>
      <c r="DW66" s="217"/>
      <c r="DX66" s="217">
        <v>65925976.546049997</v>
      </c>
      <c r="DY66" s="217"/>
      <c r="DZ66" s="217"/>
      <c r="EA66" s="530"/>
      <c r="EB66" s="217"/>
      <c r="EC66" s="217">
        <v>3383581.8262800574</v>
      </c>
      <c r="ED66" s="217"/>
      <c r="EE66" s="217"/>
      <c r="EF66" s="530"/>
      <c r="EG66" s="217"/>
      <c r="EH66" s="217">
        <v>37218833.150080025</v>
      </c>
      <c r="EI66" s="217"/>
      <c r="EJ66" s="217"/>
      <c r="EK66" s="530"/>
      <c r="EL66" s="217"/>
      <c r="EM66" s="217">
        <v>155896822.69236004</v>
      </c>
      <c r="EN66" s="217"/>
      <c r="EO66" s="532"/>
      <c r="EP66" s="241"/>
    </row>
    <row r="67" spans="3:151" ht="15" customHeight="1" x14ac:dyDescent="0.2">
      <c r="C67" s="533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51"/>
      <c r="EO67" s="151"/>
      <c r="ET67" s="49"/>
    </row>
    <row r="69" spans="3:151" ht="15" customHeight="1" x14ac:dyDescent="0.2"/>
    <row r="70" spans="3:151" s="534" customFormat="1" ht="15" hidden="1" customHeight="1" x14ac:dyDescent="0.2">
      <c r="D70" s="535"/>
      <c r="AL70" s="536"/>
      <c r="BW70" s="49">
        <v>37058254</v>
      </c>
    </row>
    <row r="71" spans="3:151" s="534" customFormat="1" ht="15" hidden="1" customHeight="1" x14ac:dyDescent="0.2">
      <c r="C71" s="74"/>
      <c r="D71" s="535"/>
      <c r="BW71" s="147">
        <v>37058254</v>
      </c>
    </row>
    <row r="72" spans="3:151" ht="15" hidden="1" customHeight="1" x14ac:dyDescent="0.2">
      <c r="M72" s="147">
        <v>-8385350</v>
      </c>
      <c r="N72" s="147">
        <v>0</v>
      </c>
      <c r="O72" s="147">
        <v>0</v>
      </c>
      <c r="P72" s="147">
        <v>0</v>
      </c>
      <c r="Q72" s="147">
        <v>0</v>
      </c>
      <c r="R72" s="147">
        <v>6068016</v>
      </c>
      <c r="S72" s="147">
        <v>0</v>
      </c>
      <c r="T72" s="147">
        <v>0</v>
      </c>
      <c r="U72" s="147">
        <v>0</v>
      </c>
      <c r="V72" s="147">
        <v>0</v>
      </c>
      <c r="W72" s="147">
        <v>-1784190</v>
      </c>
      <c r="X72" s="147">
        <v>0</v>
      </c>
      <c r="Y72" s="147">
        <v>0</v>
      </c>
      <c r="Z72" s="147">
        <v>0</v>
      </c>
      <c r="AA72" s="147">
        <v>0</v>
      </c>
      <c r="AB72" s="147">
        <v>9184869</v>
      </c>
      <c r="AC72" s="147">
        <v>0</v>
      </c>
      <c r="AD72" s="147">
        <v>0</v>
      </c>
      <c r="AE72" s="147">
        <v>0</v>
      </c>
      <c r="AF72" s="147">
        <v>0</v>
      </c>
      <c r="AG72" s="147">
        <v>2312355</v>
      </c>
      <c r="AH72" s="147">
        <v>0</v>
      </c>
      <c r="AI72" s="147">
        <v>0</v>
      </c>
      <c r="AJ72" s="147">
        <v>0</v>
      </c>
      <c r="AK72" s="147">
        <v>0</v>
      </c>
      <c r="AL72" s="147">
        <v>-2272137</v>
      </c>
      <c r="AM72" s="147">
        <v>0</v>
      </c>
      <c r="AN72" s="147">
        <v>0</v>
      </c>
      <c r="AO72" s="147">
        <v>0</v>
      </c>
      <c r="AP72" s="147">
        <v>0</v>
      </c>
      <c r="AQ72" s="147">
        <v>3832432</v>
      </c>
      <c r="AR72" s="147">
        <v>0</v>
      </c>
      <c r="AS72" s="147">
        <v>0</v>
      </c>
      <c r="AT72" s="147">
        <v>0</v>
      </c>
      <c r="AU72" s="147">
        <v>0</v>
      </c>
      <c r="AV72" s="147">
        <v>3742209</v>
      </c>
      <c r="AW72" s="147">
        <v>0</v>
      </c>
      <c r="AX72" s="147">
        <v>0</v>
      </c>
      <c r="AY72" s="147">
        <v>0</v>
      </c>
      <c r="AZ72" s="147">
        <v>0</v>
      </c>
      <c r="BA72" s="147">
        <v>1384946</v>
      </c>
      <c r="BB72" s="147">
        <v>0</v>
      </c>
      <c r="BC72" s="147">
        <v>0</v>
      </c>
      <c r="BD72" s="147">
        <v>0</v>
      </c>
      <c r="BE72" s="147">
        <v>0</v>
      </c>
      <c r="BF72" s="147">
        <v>-429685</v>
      </c>
      <c r="BG72" s="147">
        <v>0</v>
      </c>
      <c r="BH72" s="147">
        <v>0</v>
      </c>
      <c r="BI72" s="147">
        <v>0</v>
      </c>
      <c r="BJ72" s="147">
        <v>0</v>
      </c>
      <c r="BK72" s="147">
        <v>-2124947</v>
      </c>
      <c r="BL72" s="147">
        <v>0</v>
      </c>
      <c r="BM72" s="147">
        <v>0</v>
      </c>
      <c r="BN72" s="147">
        <v>0</v>
      </c>
      <c r="BO72" s="147">
        <v>0</v>
      </c>
      <c r="BP72" s="147">
        <v>2304116</v>
      </c>
      <c r="BQ72" s="147">
        <v>0</v>
      </c>
      <c r="BR72" s="147">
        <v>0</v>
      </c>
      <c r="BS72" s="147">
        <v>0</v>
      </c>
      <c r="BT72" s="147">
        <v>0</v>
      </c>
      <c r="BU72" s="147">
        <v>5083345</v>
      </c>
      <c r="BW72" s="147">
        <v>22217984</v>
      </c>
      <c r="BZ72" s="147">
        <v>326982719.92601001</v>
      </c>
    </row>
    <row r="73" spans="3:151" ht="15" hidden="1" customHeight="1" x14ac:dyDescent="0.2">
      <c r="C73" s="537"/>
      <c r="H73" s="538"/>
      <c r="M73" s="147">
        <v>-1671550</v>
      </c>
      <c r="N73" s="147">
        <v>0</v>
      </c>
      <c r="O73" s="147">
        <v>0</v>
      </c>
      <c r="P73" s="147">
        <v>0</v>
      </c>
      <c r="Q73" s="147">
        <v>0</v>
      </c>
      <c r="R73" s="147">
        <v>-865880</v>
      </c>
      <c r="S73" s="147">
        <v>0</v>
      </c>
      <c r="T73" s="147">
        <v>0</v>
      </c>
      <c r="U73" s="147">
        <v>0</v>
      </c>
      <c r="V73" s="147">
        <v>0</v>
      </c>
      <c r="W73" s="147">
        <v>-1559980</v>
      </c>
      <c r="X73" s="147">
        <v>0</v>
      </c>
      <c r="Y73" s="147">
        <v>0</v>
      </c>
      <c r="Z73" s="147">
        <v>0</v>
      </c>
      <c r="AA73" s="147">
        <v>0</v>
      </c>
      <c r="AB73" s="147">
        <v>8248920</v>
      </c>
      <c r="AC73" s="147">
        <v>0</v>
      </c>
      <c r="AD73" s="147">
        <v>0</v>
      </c>
      <c r="AE73" s="147">
        <v>0</v>
      </c>
      <c r="AF73" s="147">
        <v>0</v>
      </c>
      <c r="AG73" s="147">
        <v>2536130</v>
      </c>
      <c r="AH73" s="147">
        <v>0</v>
      </c>
      <c r="AI73" s="147">
        <v>0</v>
      </c>
      <c r="AJ73" s="147">
        <v>0</v>
      </c>
      <c r="AK73" s="147">
        <v>0</v>
      </c>
      <c r="AL73" s="147">
        <v>329200</v>
      </c>
      <c r="AM73" s="147">
        <v>0</v>
      </c>
      <c r="AN73" s="147">
        <v>0</v>
      </c>
      <c r="AO73" s="147">
        <v>0</v>
      </c>
      <c r="AP73" s="147">
        <v>0</v>
      </c>
      <c r="AQ73" s="147">
        <v>3215700</v>
      </c>
      <c r="AR73" s="147">
        <v>0</v>
      </c>
      <c r="AS73" s="147">
        <v>0</v>
      </c>
      <c r="AT73" s="147">
        <v>0</v>
      </c>
      <c r="AU73" s="147">
        <v>0</v>
      </c>
      <c r="AV73" s="147">
        <v>1759060</v>
      </c>
      <c r="AW73" s="147">
        <v>0</v>
      </c>
      <c r="AX73" s="147">
        <v>0</v>
      </c>
      <c r="AY73" s="147">
        <v>0</v>
      </c>
      <c r="AZ73" s="147">
        <v>0</v>
      </c>
      <c r="BA73" s="147">
        <v>1386320</v>
      </c>
      <c r="BB73" s="147">
        <v>0</v>
      </c>
      <c r="BC73" s="147">
        <v>0</v>
      </c>
      <c r="BD73" s="147">
        <v>0</v>
      </c>
      <c r="BE73" s="147">
        <v>0</v>
      </c>
      <c r="BF73" s="147">
        <v>-459040</v>
      </c>
      <c r="BG73" s="147">
        <v>0</v>
      </c>
      <c r="BH73" s="147">
        <v>0</v>
      </c>
      <c r="BI73" s="147">
        <v>0</v>
      </c>
      <c r="BJ73" s="147">
        <v>0</v>
      </c>
      <c r="BK73" s="147">
        <v>-1594210</v>
      </c>
      <c r="BL73" s="147">
        <v>0</v>
      </c>
      <c r="BM73" s="147">
        <v>0</v>
      </c>
      <c r="BN73" s="147">
        <v>0</v>
      </c>
      <c r="BO73" s="147">
        <v>0</v>
      </c>
      <c r="BP73" s="147">
        <v>1844050</v>
      </c>
      <c r="BQ73" s="147">
        <v>0</v>
      </c>
      <c r="BR73" s="147">
        <v>0</v>
      </c>
      <c r="BS73" s="147">
        <v>0</v>
      </c>
      <c r="BT73" s="147">
        <v>0</v>
      </c>
      <c r="BU73" s="147">
        <v>4151510</v>
      </c>
      <c r="BW73" s="147">
        <v>14840270</v>
      </c>
    </row>
    <row r="74" spans="3:151" ht="15" hidden="1" customHeight="1" x14ac:dyDescent="0.2">
      <c r="M74" s="147">
        <v>0</v>
      </c>
      <c r="N74" s="147">
        <v>0</v>
      </c>
      <c r="O74" s="147">
        <v>0</v>
      </c>
      <c r="P74" s="147">
        <v>0</v>
      </c>
      <c r="Q74" s="147">
        <v>0</v>
      </c>
      <c r="R74" s="147">
        <v>0</v>
      </c>
      <c r="S74" s="147">
        <v>0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7">
        <v>0</v>
      </c>
      <c r="AC74" s="147">
        <v>0</v>
      </c>
      <c r="AD74" s="147">
        <v>0</v>
      </c>
      <c r="AE74" s="147">
        <v>0</v>
      </c>
      <c r="AF74" s="147">
        <v>0</v>
      </c>
      <c r="AG74" s="147">
        <v>0</v>
      </c>
      <c r="AH74" s="147">
        <v>0</v>
      </c>
      <c r="AI74" s="147">
        <v>0</v>
      </c>
      <c r="AJ74" s="147">
        <v>0</v>
      </c>
      <c r="AK74" s="147">
        <v>0</v>
      </c>
      <c r="AL74" s="147">
        <v>0</v>
      </c>
      <c r="AM74" s="147">
        <v>0</v>
      </c>
      <c r="AN74" s="147">
        <v>0</v>
      </c>
      <c r="AO74" s="147">
        <v>0</v>
      </c>
      <c r="AP74" s="147">
        <v>0</v>
      </c>
      <c r="AQ74" s="147">
        <v>0</v>
      </c>
      <c r="AR74" s="147">
        <v>0</v>
      </c>
      <c r="AS74" s="147">
        <v>0</v>
      </c>
      <c r="AT74" s="147">
        <v>0</v>
      </c>
      <c r="AU74" s="147">
        <v>0</v>
      </c>
      <c r="AV74" s="147">
        <v>0</v>
      </c>
      <c r="AW74" s="147">
        <v>0</v>
      </c>
      <c r="AX74" s="147">
        <v>0</v>
      </c>
      <c r="AY74" s="147">
        <v>0</v>
      </c>
      <c r="AZ74" s="147">
        <v>0</v>
      </c>
      <c r="BA74" s="147">
        <v>0</v>
      </c>
      <c r="BB74" s="147">
        <v>0</v>
      </c>
      <c r="BC74" s="147">
        <v>0</v>
      </c>
      <c r="BD74" s="147">
        <v>0</v>
      </c>
      <c r="BE74" s="147">
        <v>0</v>
      </c>
      <c r="BF74" s="147">
        <v>0</v>
      </c>
      <c r="BG74" s="147">
        <v>0</v>
      </c>
      <c r="BH74" s="147">
        <v>0</v>
      </c>
      <c r="BI74" s="147">
        <v>0</v>
      </c>
      <c r="BJ74" s="147">
        <v>0</v>
      </c>
      <c r="BK74" s="147">
        <v>0</v>
      </c>
      <c r="BL74" s="147">
        <v>0</v>
      </c>
      <c r="BM74" s="147">
        <v>0</v>
      </c>
      <c r="BN74" s="147">
        <v>0</v>
      </c>
      <c r="BO74" s="147">
        <v>0</v>
      </c>
      <c r="BP74" s="147">
        <v>0</v>
      </c>
      <c r="BQ74" s="147">
        <v>0</v>
      </c>
      <c r="BR74" s="147">
        <v>0</v>
      </c>
      <c r="BS74" s="147">
        <v>0</v>
      </c>
      <c r="BT74" s="147">
        <v>0</v>
      </c>
      <c r="BU74" s="147">
        <v>0</v>
      </c>
      <c r="BW74" s="147">
        <v>0</v>
      </c>
    </row>
    <row r="75" spans="3:151" ht="15" hidden="1" customHeight="1" x14ac:dyDescent="0.2">
      <c r="M75" s="147">
        <v>772150</v>
      </c>
      <c r="N75" s="147">
        <v>0</v>
      </c>
      <c r="O75" s="147">
        <v>0</v>
      </c>
      <c r="P75" s="147">
        <v>0</v>
      </c>
      <c r="Q75" s="147">
        <v>0</v>
      </c>
      <c r="R75" s="147">
        <v>1922440</v>
      </c>
      <c r="S75" s="147">
        <v>0</v>
      </c>
      <c r="T75" s="147">
        <v>0</v>
      </c>
      <c r="U75" s="147">
        <v>0</v>
      </c>
      <c r="V75" s="147">
        <v>0</v>
      </c>
      <c r="W75" s="147">
        <v>-326470</v>
      </c>
      <c r="X75" s="147">
        <v>0</v>
      </c>
      <c r="Y75" s="147">
        <v>0</v>
      </c>
      <c r="Z75" s="147">
        <v>0</v>
      </c>
      <c r="AA75" s="147">
        <v>0</v>
      </c>
      <c r="AB75" s="147">
        <v>843450</v>
      </c>
      <c r="AC75" s="147">
        <v>0</v>
      </c>
      <c r="AD75" s="147">
        <v>0</v>
      </c>
      <c r="AE75" s="147">
        <v>0</v>
      </c>
      <c r="AF75" s="147">
        <v>0</v>
      </c>
      <c r="AG75" s="147">
        <v>-63870</v>
      </c>
      <c r="AH75" s="147">
        <v>0</v>
      </c>
      <c r="AI75" s="147">
        <v>0</v>
      </c>
      <c r="AJ75" s="147">
        <v>0</v>
      </c>
      <c r="AK75" s="147">
        <v>0</v>
      </c>
      <c r="AL75" s="147">
        <v>0</v>
      </c>
      <c r="AM75" s="147">
        <v>0</v>
      </c>
      <c r="AN75" s="147">
        <v>0</v>
      </c>
      <c r="AO75" s="147">
        <v>0</v>
      </c>
      <c r="AP75" s="147">
        <v>0</v>
      </c>
      <c r="AQ75" s="147">
        <v>-1327030</v>
      </c>
      <c r="AR75" s="147">
        <v>0</v>
      </c>
      <c r="AS75" s="147">
        <v>0</v>
      </c>
      <c r="AT75" s="147">
        <v>0</v>
      </c>
      <c r="AU75" s="147">
        <v>0</v>
      </c>
      <c r="AV75" s="147">
        <v>-34120</v>
      </c>
      <c r="AW75" s="147">
        <v>0</v>
      </c>
      <c r="AX75" s="147">
        <v>0</v>
      </c>
      <c r="AY75" s="147">
        <v>0</v>
      </c>
      <c r="AZ75" s="147">
        <v>0</v>
      </c>
      <c r="BA75" s="147">
        <v>557000</v>
      </c>
      <c r="BB75" s="147">
        <v>0</v>
      </c>
      <c r="BC75" s="147">
        <v>0</v>
      </c>
      <c r="BD75" s="147">
        <v>0</v>
      </c>
      <c r="BE75" s="147">
        <v>0</v>
      </c>
      <c r="BF75" s="147">
        <v>2215030</v>
      </c>
      <c r="BG75" s="147">
        <v>0</v>
      </c>
      <c r="BH75" s="147">
        <v>0</v>
      </c>
      <c r="BI75" s="147">
        <v>0</v>
      </c>
      <c r="BJ75" s="147">
        <v>0</v>
      </c>
      <c r="BK75" s="147">
        <v>683870</v>
      </c>
      <c r="BL75" s="147">
        <v>0</v>
      </c>
      <c r="BM75" s="147">
        <v>0</v>
      </c>
      <c r="BN75" s="147">
        <v>0</v>
      </c>
      <c r="BO75" s="147">
        <v>0</v>
      </c>
      <c r="BP75" s="147">
        <v>750850</v>
      </c>
      <c r="BQ75" s="147">
        <v>0</v>
      </c>
      <c r="BR75" s="147">
        <v>0</v>
      </c>
      <c r="BS75" s="147">
        <v>0</v>
      </c>
      <c r="BT75" s="147">
        <v>0</v>
      </c>
      <c r="BU75" s="147">
        <v>3211570</v>
      </c>
    </row>
    <row r="76" spans="3:151" ht="15" hidden="1" customHeight="1" x14ac:dyDescent="0.2">
      <c r="M76" s="147">
        <v>-325630</v>
      </c>
      <c r="N76" s="147">
        <v>0</v>
      </c>
      <c r="O76" s="147">
        <v>0</v>
      </c>
      <c r="P76" s="147">
        <v>0</v>
      </c>
      <c r="Q76" s="147">
        <v>0</v>
      </c>
      <c r="R76" s="147">
        <v>2624700</v>
      </c>
      <c r="S76" s="147">
        <v>0</v>
      </c>
      <c r="T76" s="147">
        <v>0</v>
      </c>
      <c r="U76" s="147">
        <v>0</v>
      </c>
      <c r="V76" s="147">
        <v>0</v>
      </c>
      <c r="W76" s="147">
        <v>-7555400</v>
      </c>
      <c r="X76" s="147">
        <v>0</v>
      </c>
      <c r="Y76" s="147">
        <v>0</v>
      </c>
      <c r="Z76" s="147">
        <v>0</v>
      </c>
      <c r="AA76" s="147">
        <v>0</v>
      </c>
      <c r="AB76" s="147">
        <v>316200</v>
      </c>
      <c r="AC76" s="147">
        <v>0</v>
      </c>
      <c r="AD76" s="147">
        <v>0</v>
      </c>
      <c r="AE76" s="147">
        <v>0</v>
      </c>
      <c r="AF76" s="147">
        <v>0</v>
      </c>
      <c r="AG76" s="147">
        <v>3139640</v>
      </c>
      <c r="AH76" s="147">
        <v>0</v>
      </c>
      <c r="AI76" s="147">
        <v>0</v>
      </c>
      <c r="AJ76" s="147">
        <v>0</v>
      </c>
      <c r="AK76" s="147">
        <v>0</v>
      </c>
      <c r="AL76" s="147">
        <v>641700</v>
      </c>
      <c r="AM76" s="147">
        <v>0</v>
      </c>
      <c r="AN76" s="147">
        <v>0</v>
      </c>
      <c r="AO76" s="147">
        <v>0</v>
      </c>
      <c r="AP76" s="147">
        <v>0</v>
      </c>
      <c r="AQ76" s="147">
        <v>-173400</v>
      </c>
      <c r="AR76" s="147">
        <v>0</v>
      </c>
      <c r="AS76" s="147">
        <v>0</v>
      </c>
      <c r="AT76" s="147">
        <v>0</v>
      </c>
      <c r="AU76" s="147">
        <v>0</v>
      </c>
      <c r="AV76" s="147">
        <v>1391570</v>
      </c>
      <c r="AW76" s="147">
        <v>0</v>
      </c>
      <c r="AX76" s="147">
        <v>0</v>
      </c>
      <c r="AY76" s="147">
        <v>0</v>
      </c>
      <c r="AZ76" s="147">
        <v>0</v>
      </c>
      <c r="BA76" s="147">
        <v>2287990</v>
      </c>
      <c r="BB76" s="147">
        <v>0</v>
      </c>
      <c r="BC76" s="147">
        <v>0</v>
      </c>
      <c r="BD76" s="147">
        <v>0</v>
      </c>
      <c r="BE76" s="147">
        <v>0</v>
      </c>
      <c r="BF76" s="147">
        <v>469350</v>
      </c>
      <c r="BG76" s="147">
        <v>0</v>
      </c>
      <c r="BH76" s="147">
        <v>0</v>
      </c>
      <c r="BI76" s="147">
        <v>0</v>
      </c>
      <c r="BJ76" s="147">
        <v>0</v>
      </c>
      <c r="BK76" s="147">
        <v>-1787880</v>
      </c>
      <c r="BL76" s="147">
        <v>0</v>
      </c>
      <c r="BM76" s="147">
        <v>0</v>
      </c>
      <c r="BN76" s="147">
        <v>0</v>
      </c>
      <c r="BO76" s="147">
        <v>0</v>
      </c>
      <c r="BP76" s="147">
        <v>-2771820</v>
      </c>
      <c r="BQ76" s="147">
        <v>0</v>
      </c>
      <c r="BR76" s="147">
        <v>0</v>
      </c>
      <c r="BS76" s="147">
        <v>0</v>
      </c>
      <c r="BT76" s="147">
        <v>0</v>
      </c>
      <c r="BU76" s="147">
        <v>-4940130</v>
      </c>
    </row>
    <row r="77" spans="3:151" hidden="1" x14ac:dyDescent="0.2">
      <c r="M77" s="147">
        <v>5465800</v>
      </c>
      <c r="N77" s="147">
        <v>0</v>
      </c>
      <c r="O77" s="147">
        <v>0</v>
      </c>
      <c r="P77" s="147">
        <v>0</v>
      </c>
      <c r="Q77" s="147">
        <v>0</v>
      </c>
      <c r="R77" s="147">
        <v>1056980</v>
      </c>
      <c r="S77" s="147">
        <v>0</v>
      </c>
      <c r="T77" s="147">
        <v>0</v>
      </c>
      <c r="U77" s="147">
        <v>0</v>
      </c>
      <c r="V77" s="147">
        <v>0</v>
      </c>
      <c r="W77" s="147">
        <v>1895270</v>
      </c>
      <c r="X77" s="147">
        <v>0</v>
      </c>
      <c r="Y77" s="147">
        <v>0</v>
      </c>
      <c r="Z77" s="147">
        <v>0</v>
      </c>
      <c r="AA77" s="147">
        <v>0</v>
      </c>
      <c r="AB77" s="147">
        <v>2231500</v>
      </c>
      <c r="AC77" s="147">
        <v>0</v>
      </c>
      <c r="AD77" s="147">
        <v>0</v>
      </c>
      <c r="AE77" s="147">
        <v>0</v>
      </c>
      <c r="AF77" s="147">
        <v>0</v>
      </c>
      <c r="AG77" s="147">
        <v>960000</v>
      </c>
      <c r="AH77" s="147">
        <v>0</v>
      </c>
      <c r="AI77" s="147">
        <v>0</v>
      </c>
      <c r="AJ77" s="147">
        <v>0</v>
      </c>
      <c r="AK77" s="147">
        <v>0</v>
      </c>
      <c r="AL77" s="147">
        <v>-1512500</v>
      </c>
      <c r="AM77" s="147">
        <v>0</v>
      </c>
      <c r="AN77" s="147">
        <v>0</v>
      </c>
      <c r="AO77" s="147">
        <v>0</v>
      </c>
      <c r="AP77" s="147">
        <v>0</v>
      </c>
      <c r="AQ77" s="147">
        <v>2093400</v>
      </c>
      <c r="AR77" s="147">
        <v>0</v>
      </c>
      <c r="AS77" s="147">
        <v>0</v>
      </c>
      <c r="AT77" s="147">
        <v>0</v>
      </c>
      <c r="AU77" s="147">
        <v>0</v>
      </c>
      <c r="AV77" s="147">
        <v>654690</v>
      </c>
      <c r="AW77" s="147">
        <v>0</v>
      </c>
      <c r="AX77" s="147">
        <v>0</v>
      </c>
      <c r="AY77" s="147">
        <v>0</v>
      </c>
      <c r="AZ77" s="147">
        <v>0</v>
      </c>
      <c r="BA77" s="147">
        <v>1050590</v>
      </c>
      <c r="BB77" s="147">
        <v>0</v>
      </c>
      <c r="BC77" s="147">
        <v>0</v>
      </c>
      <c r="BD77" s="147">
        <v>0</v>
      </c>
      <c r="BE77" s="147">
        <v>0</v>
      </c>
      <c r="BF77" s="147">
        <v>-2970970</v>
      </c>
      <c r="BG77" s="147">
        <v>0</v>
      </c>
      <c r="BH77" s="147">
        <v>0</v>
      </c>
      <c r="BI77" s="147">
        <v>0</v>
      </c>
      <c r="BJ77" s="147">
        <v>0</v>
      </c>
      <c r="BK77" s="147">
        <v>328400</v>
      </c>
      <c r="BL77" s="147">
        <v>0</v>
      </c>
      <c r="BM77" s="147">
        <v>0</v>
      </c>
      <c r="BN77" s="147">
        <v>0</v>
      </c>
      <c r="BO77" s="147">
        <v>0</v>
      </c>
      <c r="BP77" s="147">
        <v>667020</v>
      </c>
      <c r="BQ77" s="147">
        <v>0</v>
      </c>
      <c r="BR77" s="147">
        <v>0</v>
      </c>
      <c r="BS77" s="147">
        <v>0</v>
      </c>
      <c r="BT77" s="147">
        <v>0</v>
      </c>
      <c r="BU77" s="147">
        <v>10649550</v>
      </c>
    </row>
    <row r="78" spans="3:151" hidden="1" x14ac:dyDescent="0.2">
      <c r="M78" s="147">
        <v>-7583870</v>
      </c>
      <c r="N78" s="147">
        <v>0</v>
      </c>
      <c r="O78" s="147">
        <v>0</v>
      </c>
      <c r="P78" s="147">
        <v>0</v>
      </c>
      <c r="Q78" s="147">
        <v>0</v>
      </c>
      <c r="R78" s="147">
        <v>-6470000</v>
      </c>
      <c r="S78" s="147">
        <v>0</v>
      </c>
      <c r="T78" s="147">
        <v>0</v>
      </c>
      <c r="U78" s="147">
        <v>0</v>
      </c>
      <c r="V78" s="147">
        <v>0</v>
      </c>
      <c r="W78" s="147">
        <v>4426620</v>
      </c>
      <c r="X78" s="147">
        <v>0</v>
      </c>
      <c r="Y78" s="147">
        <v>0</v>
      </c>
      <c r="Z78" s="147">
        <v>0</v>
      </c>
      <c r="AA78" s="147">
        <v>0</v>
      </c>
      <c r="AB78" s="147">
        <v>4857770</v>
      </c>
      <c r="AC78" s="147">
        <v>0</v>
      </c>
      <c r="AD78" s="147">
        <v>0</v>
      </c>
      <c r="AE78" s="147">
        <v>0</v>
      </c>
      <c r="AF78" s="147">
        <v>0</v>
      </c>
      <c r="AG78" s="147">
        <v>-1499640</v>
      </c>
      <c r="AH78" s="147">
        <v>0</v>
      </c>
      <c r="AI78" s="147">
        <v>0</v>
      </c>
      <c r="AJ78" s="147">
        <v>0</v>
      </c>
      <c r="AK78" s="147">
        <v>0</v>
      </c>
      <c r="AL78" s="147">
        <v>1200000</v>
      </c>
      <c r="AM78" s="147">
        <v>0</v>
      </c>
      <c r="AN78" s="147">
        <v>0</v>
      </c>
      <c r="AO78" s="147">
        <v>0</v>
      </c>
      <c r="AP78" s="147">
        <v>0</v>
      </c>
      <c r="AQ78" s="147">
        <v>2622730</v>
      </c>
      <c r="AR78" s="147">
        <v>0</v>
      </c>
      <c r="AS78" s="147">
        <v>0</v>
      </c>
      <c r="AT78" s="147">
        <v>0</v>
      </c>
      <c r="AU78" s="147">
        <v>0</v>
      </c>
      <c r="AV78" s="147">
        <v>-253080</v>
      </c>
      <c r="AW78" s="147">
        <v>0</v>
      </c>
      <c r="AX78" s="147">
        <v>0</v>
      </c>
      <c r="AY78" s="147">
        <v>0</v>
      </c>
      <c r="AZ78" s="147">
        <v>0</v>
      </c>
      <c r="BA78" s="147">
        <v>-2509260</v>
      </c>
      <c r="BB78" s="147">
        <v>0</v>
      </c>
      <c r="BC78" s="147">
        <v>0</v>
      </c>
      <c r="BD78" s="147">
        <v>0</v>
      </c>
      <c r="BE78" s="147">
        <v>0</v>
      </c>
      <c r="BF78" s="147">
        <v>-172450</v>
      </c>
      <c r="BG78" s="147">
        <v>0</v>
      </c>
      <c r="BH78" s="147">
        <v>0</v>
      </c>
      <c r="BI78" s="147">
        <v>0</v>
      </c>
      <c r="BJ78" s="147">
        <v>0</v>
      </c>
      <c r="BK78" s="147">
        <v>-818600</v>
      </c>
      <c r="BL78" s="147">
        <v>0</v>
      </c>
      <c r="BM78" s="147">
        <v>0</v>
      </c>
      <c r="BN78" s="147">
        <v>0</v>
      </c>
      <c r="BO78" s="147">
        <v>0</v>
      </c>
      <c r="BP78" s="147">
        <v>3198000</v>
      </c>
      <c r="BQ78" s="147">
        <v>0</v>
      </c>
      <c r="BR78" s="147">
        <v>0</v>
      </c>
      <c r="BS78" s="147">
        <v>0</v>
      </c>
      <c r="BT78" s="147">
        <v>0</v>
      </c>
      <c r="BU78" s="147">
        <v>-4769480</v>
      </c>
    </row>
    <row r="79" spans="3:151" hidden="1" x14ac:dyDescent="0.2">
      <c r="M79" s="147">
        <v>0</v>
      </c>
      <c r="N79" s="147">
        <v>0</v>
      </c>
      <c r="O79" s="147">
        <v>0</v>
      </c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7">
        <v>0</v>
      </c>
      <c r="AA79" s="147">
        <v>0</v>
      </c>
      <c r="AB79" s="147">
        <v>0</v>
      </c>
      <c r="AC79" s="147">
        <v>0</v>
      </c>
      <c r="AD79" s="147">
        <v>0</v>
      </c>
      <c r="AE79" s="147">
        <v>0</v>
      </c>
      <c r="AF79" s="147">
        <v>0</v>
      </c>
      <c r="AG79" s="147">
        <v>0</v>
      </c>
      <c r="AH79" s="147">
        <v>0</v>
      </c>
      <c r="AI79" s="147">
        <v>0</v>
      </c>
      <c r="AJ79" s="147">
        <v>0</v>
      </c>
      <c r="AK79" s="147">
        <v>0</v>
      </c>
      <c r="AL79" s="147">
        <v>0</v>
      </c>
      <c r="AM79" s="147">
        <v>0</v>
      </c>
      <c r="AN79" s="147">
        <v>0</v>
      </c>
      <c r="AO79" s="147">
        <v>0</v>
      </c>
      <c r="AP79" s="147">
        <v>0</v>
      </c>
      <c r="AQ79" s="147">
        <v>0</v>
      </c>
      <c r="AR79" s="147">
        <v>0</v>
      </c>
      <c r="AS79" s="147">
        <v>0</v>
      </c>
      <c r="AT79" s="147">
        <v>0</v>
      </c>
      <c r="AU79" s="147">
        <v>0</v>
      </c>
      <c r="AV79" s="147">
        <v>0</v>
      </c>
      <c r="AW79" s="147">
        <v>0</v>
      </c>
      <c r="AX79" s="147">
        <v>0</v>
      </c>
      <c r="AY79" s="147">
        <v>0</v>
      </c>
      <c r="AZ79" s="147">
        <v>0</v>
      </c>
      <c r="BA79" s="147">
        <v>0</v>
      </c>
      <c r="BB79" s="147">
        <v>0</v>
      </c>
      <c r="BC79" s="147">
        <v>0</v>
      </c>
      <c r="BD79" s="147">
        <v>0</v>
      </c>
      <c r="BE79" s="147">
        <v>0</v>
      </c>
      <c r="BF79" s="147">
        <v>0</v>
      </c>
      <c r="BG79" s="147">
        <v>0</v>
      </c>
      <c r="BH79" s="147">
        <v>0</v>
      </c>
      <c r="BI79" s="147">
        <v>0</v>
      </c>
      <c r="BJ79" s="147">
        <v>0</v>
      </c>
      <c r="BK79" s="147">
        <v>0</v>
      </c>
      <c r="BL79" s="147">
        <v>0</v>
      </c>
      <c r="BM79" s="147">
        <v>0</v>
      </c>
      <c r="BN79" s="147">
        <v>0</v>
      </c>
      <c r="BO79" s="147">
        <v>0</v>
      </c>
      <c r="BP79" s="147">
        <v>0</v>
      </c>
      <c r="BQ79" s="147">
        <v>0</v>
      </c>
      <c r="BR79" s="147">
        <v>0</v>
      </c>
      <c r="BS79" s="147">
        <v>0</v>
      </c>
      <c r="BT79" s="147">
        <v>0</v>
      </c>
      <c r="BU79" s="147">
        <v>0</v>
      </c>
    </row>
    <row r="80" spans="3:151" hidden="1" x14ac:dyDescent="0.2">
      <c r="M80" s="147">
        <v>-6713800</v>
      </c>
      <c r="N80" s="147">
        <v>0</v>
      </c>
      <c r="O80" s="147">
        <v>0</v>
      </c>
      <c r="P80" s="147">
        <v>0</v>
      </c>
      <c r="Q80" s="147">
        <v>0</v>
      </c>
      <c r="R80" s="147">
        <v>6933896</v>
      </c>
      <c r="S80" s="147">
        <v>0</v>
      </c>
      <c r="T80" s="147">
        <v>0</v>
      </c>
      <c r="U80" s="147">
        <v>0</v>
      </c>
      <c r="V80" s="147">
        <v>0</v>
      </c>
      <c r="W80" s="147">
        <v>-224210</v>
      </c>
      <c r="X80" s="147">
        <v>0</v>
      </c>
      <c r="Y80" s="147">
        <v>0</v>
      </c>
      <c r="Z80" s="147">
        <v>0</v>
      </c>
      <c r="AA80" s="147">
        <v>0</v>
      </c>
      <c r="AB80" s="147">
        <v>935949</v>
      </c>
      <c r="AC80" s="147">
        <v>0</v>
      </c>
      <c r="AD80" s="147">
        <v>0</v>
      </c>
      <c r="AE80" s="147">
        <v>0</v>
      </c>
      <c r="AF80" s="147">
        <v>0</v>
      </c>
      <c r="AG80" s="147">
        <v>-223775</v>
      </c>
      <c r="AH80" s="147">
        <v>0</v>
      </c>
      <c r="AI80" s="147">
        <v>0</v>
      </c>
      <c r="AJ80" s="147">
        <v>0</v>
      </c>
      <c r="AK80" s="147">
        <v>0</v>
      </c>
      <c r="AL80" s="147">
        <v>-2601337</v>
      </c>
      <c r="AM80" s="147">
        <v>0</v>
      </c>
      <c r="AN80" s="147">
        <v>0</v>
      </c>
      <c r="AO80" s="147">
        <v>0</v>
      </c>
      <c r="AP80" s="147">
        <v>0</v>
      </c>
      <c r="AQ80" s="147">
        <v>616732</v>
      </c>
      <c r="AR80" s="147">
        <v>0</v>
      </c>
      <c r="AS80" s="147">
        <v>0</v>
      </c>
      <c r="AT80" s="147">
        <v>0</v>
      </c>
      <c r="AU80" s="147">
        <v>0</v>
      </c>
      <c r="AV80" s="147">
        <v>1983149</v>
      </c>
      <c r="AW80" s="147">
        <v>0</v>
      </c>
      <c r="AX80" s="147">
        <v>0</v>
      </c>
      <c r="AY80" s="147">
        <v>0</v>
      </c>
      <c r="AZ80" s="147">
        <v>0</v>
      </c>
      <c r="BA80" s="147">
        <v>-1374</v>
      </c>
      <c r="BB80" s="147">
        <v>0</v>
      </c>
      <c r="BC80" s="147">
        <v>0</v>
      </c>
      <c r="BD80" s="147">
        <v>0</v>
      </c>
      <c r="BE80" s="147">
        <v>0</v>
      </c>
      <c r="BF80" s="147">
        <v>29355</v>
      </c>
      <c r="BG80" s="147">
        <v>0</v>
      </c>
      <c r="BH80" s="147">
        <v>0</v>
      </c>
      <c r="BI80" s="147">
        <v>0</v>
      </c>
      <c r="BJ80" s="147">
        <v>0</v>
      </c>
      <c r="BK80" s="147">
        <v>-530737</v>
      </c>
      <c r="BL80" s="147">
        <v>0</v>
      </c>
      <c r="BM80" s="147">
        <v>0</v>
      </c>
      <c r="BN80" s="147">
        <v>0</v>
      </c>
      <c r="BO80" s="147">
        <v>0</v>
      </c>
      <c r="BP80" s="147">
        <v>460066</v>
      </c>
      <c r="BQ80" s="147">
        <v>0</v>
      </c>
      <c r="BR80" s="147">
        <v>0</v>
      </c>
      <c r="BS80" s="147">
        <v>0</v>
      </c>
      <c r="BT80" s="147">
        <v>0</v>
      </c>
      <c r="BU80" s="147">
        <v>931835</v>
      </c>
    </row>
    <row r="81" spans="13:75" hidden="1" x14ac:dyDescent="0.2">
      <c r="M81" s="147">
        <v>0</v>
      </c>
      <c r="N81" s="147">
        <v>0</v>
      </c>
      <c r="O81" s="147">
        <v>0</v>
      </c>
      <c r="P81" s="147">
        <v>0</v>
      </c>
      <c r="Q81" s="147">
        <v>0</v>
      </c>
      <c r="R81" s="147">
        <v>0</v>
      </c>
      <c r="S81" s="147">
        <v>0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47">
        <v>0</v>
      </c>
      <c r="AC81" s="147">
        <v>0</v>
      </c>
      <c r="AD81" s="147">
        <v>0</v>
      </c>
      <c r="AE81" s="147">
        <v>0</v>
      </c>
      <c r="AF81" s="147">
        <v>0</v>
      </c>
      <c r="AG81" s="147">
        <v>0</v>
      </c>
      <c r="AH81" s="147">
        <v>0</v>
      </c>
      <c r="AI81" s="147">
        <v>0</v>
      </c>
      <c r="AJ81" s="147">
        <v>0</v>
      </c>
      <c r="AK81" s="147">
        <v>0</v>
      </c>
      <c r="AL81" s="147">
        <v>0</v>
      </c>
      <c r="AM81" s="147">
        <v>0</v>
      </c>
      <c r="AN81" s="147">
        <v>0</v>
      </c>
      <c r="AO81" s="147">
        <v>0</v>
      </c>
      <c r="AP81" s="147">
        <v>0</v>
      </c>
      <c r="AQ81" s="147">
        <v>0</v>
      </c>
      <c r="AR81" s="147">
        <v>0</v>
      </c>
      <c r="AS81" s="147">
        <v>0</v>
      </c>
      <c r="AT81" s="147">
        <v>0</v>
      </c>
      <c r="AU81" s="147">
        <v>0</v>
      </c>
      <c r="AV81" s="147">
        <v>0</v>
      </c>
      <c r="AW81" s="147">
        <v>0</v>
      </c>
      <c r="AX81" s="147">
        <v>0</v>
      </c>
      <c r="AY81" s="147">
        <v>0</v>
      </c>
      <c r="AZ81" s="147">
        <v>0</v>
      </c>
      <c r="BA81" s="147">
        <v>0</v>
      </c>
      <c r="BB81" s="147">
        <v>0</v>
      </c>
      <c r="BC81" s="147">
        <v>0</v>
      </c>
      <c r="BD81" s="147">
        <v>0</v>
      </c>
      <c r="BE81" s="147">
        <v>0</v>
      </c>
      <c r="BF81" s="147">
        <v>0</v>
      </c>
      <c r="BG81" s="147">
        <v>0</v>
      </c>
      <c r="BH81" s="147">
        <v>0</v>
      </c>
      <c r="BI81" s="147">
        <v>0</v>
      </c>
      <c r="BJ81" s="147">
        <v>0</v>
      </c>
      <c r="BK81" s="147">
        <v>0</v>
      </c>
      <c r="BL81" s="147">
        <v>0</v>
      </c>
      <c r="BM81" s="147">
        <v>0</v>
      </c>
      <c r="BN81" s="147">
        <v>0</v>
      </c>
      <c r="BO81" s="147">
        <v>0</v>
      </c>
      <c r="BP81" s="147">
        <v>0</v>
      </c>
      <c r="BQ81" s="147">
        <v>0</v>
      </c>
      <c r="BR81" s="147">
        <v>0</v>
      </c>
      <c r="BS81" s="147">
        <v>0</v>
      </c>
      <c r="BT81" s="147">
        <v>0</v>
      </c>
      <c r="BU81" s="147">
        <v>0</v>
      </c>
    </row>
    <row r="82" spans="13:75" hidden="1" x14ac:dyDescent="0.2">
      <c r="M82" s="147">
        <v>-6640866</v>
      </c>
      <c r="N82" s="147">
        <v>0</v>
      </c>
      <c r="O82" s="147">
        <v>0</v>
      </c>
      <c r="P82" s="147">
        <v>0</v>
      </c>
      <c r="Q82" s="147">
        <v>0</v>
      </c>
      <c r="R82" s="147">
        <v>-677390</v>
      </c>
      <c r="S82" s="147">
        <v>0</v>
      </c>
      <c r="T82" s="147">
        <v>0</v>
      </c>
      <c r="U82" s="147">
        <v>0</v>
      </c>
      <c r="V82" s="147">
        <v>0</v>
      </c>
      <c r="W82" s="147">
        <v>5899</v>
      </c>
      <c r="X82" s="147">
        <v>0</v>
      </c>
      <c r="Y82" s="147">
        <v>0</v>
      </c>
      <c r="Z82" s="147">
        <v>0</v>
      </c>
      <c r="AA82" s="147">
        <v>0</v>
      </c>
      <c r="AB82" s="147">
        <v>17036223</v>
      </c>
      <c r="AC82" s="147">
        <v>0</v>
      </c>
      <c r="AD82" s="147">
        <v>0</v>
      </c>
      <c r="AE82" s="147">
        <v>0</v>
      </c>
      <c r="AF82" s="147">
        <v>0</v>
      </c>
      <c r="AG82" s="147">
        <v>-23457599</v>
      </c>
      <c r="AH82" s="147">
        <v>0</v>
      </c>
      <c r="AI82" s="147">
        <v>0</v>
      </c>
      <c r="AJ82" s="147">
        <v>0</v>
      </c>
      <c r="AK82" s="147">
        <v>0</v>
      </c>
      <c r="AL82" s="147">
        <v>-21280959</v>
      </c>
      <c r="AM82" s="147">
        <v>0</v>
      </c>
      <c r="AN82" s="147">
        <v>0</v>
      </c>
      <c r="AO82" s="147">
        <v>0</v>
      </c>
      <c r="AP82" s="147">
        <v>0</v>
      </c>
      <c r="AQ82" s="147">
        <v>-27957835</v>
      </c>
      <c r="AR82" s="147">
        <v>0</v>
      </c>
      <c r="AS82" s="147">
        <v>0</v>
      </c>
      <c r="AT82" s="147">
        <v>0</v>
      </c>
      <c r="AU82" s="147">
        <v>0</v>
      </c>
      <c r="AV82" s="147">
        <v>-19605231</v>
      </c>
      <c r="AW82" s="147">
        <v>0</v>
      </c>
      <c r="AX82" s="147">
        <v>0</v>
      </c>
      <c r="AY82" s="147">
        <v>0</v>
      </c>
      <c r="AZ82" s="147">
        <v>0</v>
      </c>
      <c r="BA82" s="147">
        <v>-20296122</v>
      </c>
      <c r="BB82" s="147">
        <v>0</v>
      </c>
      <c r="BC82" s="147">
        <v>0</v>
      </c>
      <c r="BD82" s="147">
        <v>0</v>
      </c>
      <c r="BE82" s="147">
        <v>0</v>
      </c>
      <c r="BF82" s="147">
        <v>39139018</v>
      </c>
      <c r="BG82" s="147">
        <v>0</v>
      </c>
      <c r="BH82" s="147">
        <v>0</v>
      </c>
      <c r="BI82" s="147">
        <v>0</v>
      </c>
      <c r="BJ82" s="147">
        <v>0</v>
      </c>
      <c r="BK82" s="147">
        <v>-25287603</v>
      </c>
      <c r="BL82" s="147">
        <v>0</v>
      </c>
      <c r="BM82" s="147">
        <v>0</v>
      </c>
      <c r="BN82" s="147">
        <v>0</v>
      </c>
      <c r="BO82" s="147">
        <v>0</v>
      </c>
      <c r="BP82" s="147">
        <v>-24968353</v>
      </c>
      <c r="BQ82" s="147">
        <v>0</v>
      </c>
      <c r="BR82" s="147">
        <v>0</v>
      </c>
      <c r="BS82" s="147">
        <v>0</v>
      </c>
      <c r="BT82" s="147">
        <v>0</v>
      </c>
      <c r="BU82" s="147">
        <v>9723866</v>
      </c>
    </row>
    <row r="83" spans="13:75" hidden="1" x14ac:dyDescent="0.2">
      <c r="M83" s="147">
        <v>-6555393</v>
      </c>
      <c r="N83" s="147">
        <v>0</v>
      </c>
      <c r="O83" s="147">
        <v>0</v>
      </c>
      <c r="P83" s="147">
        <v>0</v>
      </c>
      <c r="Q83" s="147">
        <v>0</v>
      </c>
      <c r="R83" s="147">
        <v>-685403</v>
      </c>
      <c r="S83" s="147">
        <v>0</v>
      </c>
      <c r="T83" s="147">
        <v>0</v>
      </c>
      <c r="U83" s="147">
        <v>0</v>
      </c>
      <c r="V83" s="147">
        <v>0</v>
      </c>
      <c r="W83" s="147">
        <v>97622</v>
      </c>
      <c r="X83" s="147">
        <v>0</v>
      </c>
      <c r="Y83" s="147">
        <v>0</v>
      </c>
      <c r="Z83" s="147">
        <v>0</v>
      </c>
      <c r="AA83" s="147">
        <v>0</v>
      </c>
      <c r="AB83" s="147">
        <v>17055748</v>
      </c>
      <c r="AC83" s="147">
        <v>0</v>
      </c>
      <c r="AD83" s="147">
        <v>0</v>
      </c>
      <c r="AE83" s="147">
        <v>0</v>
      </c>
      <c r="AF83" s="147">
        <v>0</v>
      </c>
      <c r="AG83" s="147">
        <v>-23342406</v>
      </c>
      <c r="AH83" s="147">
        <v>0</v>
      </c>
      <c r="AI83" s="147">
        <v>0</v>
      </c>
      <c r="AJ83" s="147">
        <v>0</v>
      </c>
      <c r="AK83" s="147">
        <v>0</v>
      </c>
      <c r="AL83" s="147">
        <v>-21441003</v>
      </c>
      <c r="AM83" s="147">
        <v>0</v>
      </c>
      <c r="AN83" s="147">
        <v>0</v>
      </c>
      <c r="AO83" s="147">
        <v>0</v>
      </c>
      <c r="AP83" s="147">
        <v>0</v>
      </c>
      <c r="AQ83" s="147">
        <v>-27882872</v>
      </c>
      <c r="AR83" s="147">
        <v>0</v>
      </c>
      <c r="AS83" s="147">
        <v>0</v>
      </c>
      <c r="AT83" s="147">
        <v>0</v>
      </c>
      <c r="AU83" s="147">
        <v>0</v>
      </c>
      <c r="AV83" s="147">
        <v>-19576600</v>
      </c>
      <c r="AW83" s="147">
        <v>0</v>
      </c>
      <c r="AX83" s="147">
        <v>0</v>
      </c>
      <c r="AY83" s="147">
        <v>0</v>
      </c>
      <c r="AZ83" s="147">
        <v>0</v>
      </c>
      <c r="BA83" s="147">
        <v>-20282793</v>
      </c>
      <c r="BB83" s="147">
        <v>0</v>
      </c>
      <c r="BC83" s="147">
        <v>0</v>
      </c>
      <c r="BD83" s="147">
        <v>0</v>
      </c>
      <c r="BE83" s="147">
        <v>0</v>
      </c>
      <c r="BF83" s="147">
        <v>39151262</v>
      </c>
      <c r="BG83" s="147">
        <v>0</v>
      </c>
      <c r="BH83" s="147">
        <v>0</v>
      </c>
      <c r="BI83" s="147">
        <v>0</v>
      </c>
      <c r="BJ83" s="147">
        <v>0</v>
      </c>
      <c r="BK83" s="147">
        <v>-25073273</v>
      </c>
      <c r="BL83" s="147">
        <v>0</v>
      </c>
      <c r="BM83" s="147">
        <v>0</v>
      </c>
      <c r="BN83" s="147">
        <v>0</v>
      </c>
      <c r="BO83" s="147">
        <v>0</v>
      </c>
      <c r="BP83" s="147">
        <v>-25180568</v>
      </c>
      <c r="BQ83" s="147">
        <v>0</v>
      </c>
      <c r="BR83" s="147">
        <v>0</v>
      </c>
      <c r="BS83" s="147">
        <v>0</v>
      </c>
      <c r="BT83" s="147">
        <v>0</v>
      </c>
      <c r="BU83" s="147">
        <v>9912574</v>
      </c>
    </row>
    <row r="84" spans="13:75" hidden="1" x14ac:dyDescent="0.2">
      <c r="M84" s="147">
        <v>-8497467</v>
      </c>
      <c r="N84" s="147">
        <v>0</v>
      </c>
      <c r="O84" s="147">
        <v>0</v>
      </c>
      <c r="P84" s="147">
        <v>0</v>
      </c>
      <c r="Q84" s="147">
        <v>0</v>
      </c>
      <c r="R84" s="147">
        <v>-794622</v>
      </c>
      <c r="S84" s="147">
        <v>0</v>
      </c>
      <c r="T84" s="147">
        <v>0</v>
      </c>
      <c r="U84" s="147">
        <v>0</v>
      </c>
      <c r="V84" s="147">
        <v>0</v>
      </c>
      <c r="W84" s="147">
        <v>1818932</v>
      </c>
      <c r="X84" s="147">
        <v>0</v>
      </c>
      <c r="Y84" s="147">
        <v>0</v>
      </c>
      <c r="Z84" s="147">
        <v>0</v>
      </c>
      <c r="AA84" s="147">
        <v>0</v>
      </c>
      <c r="AB84" s="147">
        <v>19399721</v>
      </c>
      <c r="AC84" s="147">
        <v>0</v>
      </c>
      <c r="AD84" s="147">
        <v>0</v>
      </c>
      <c r="AE84" s="147">
        <v>0</v>
      </c>
      <c r="AF84" s="147">
        <v>0</v>
      </c>
      <c r="AG84" s="147">
        <v>-27670253</v>
      </c>
      <c r="AH84" s="147">
        <v>0</v>
      </c>
      <c r="AI84" s="147">
        <v>0</v>
      </c>
      <c r="AJ84" s="147">
        <v>0</v>
      </c>
      <c r="AK84" s="147">
        <v>0</v>
      </c>
      <c r="AL84" s="147">
        <v>-25324462</v>
      </c>
      <c r="AM84" s="147">
        <v>0</v>
      </c>
      <c r="AN84" s="147">
        <v>0</v>
      </c>
      <c r="AO84" s="147">
        <v>0</v>
      </c>
      <c r="AP84" s="147">
        <v>0</v>
      </c>
      <c r="AQ84" s="147">
        <v>-33828275</v>
      </c>
      <c r="AR84" s="147">
        <v>0</v>
      </c>
      <c r="AS84" s="147">
        <v>0</v>
      </c>
      <c r="AT84" s="147">
        <v>0</v>
      </c>
      <c r="AU84" s="147">
        <v>0</v>
      </c>
      <c r="AV84" s="147">
        <v>-23303905</v>
      </c>
      <c r="AW84" s="147">
        <v>0</v>
      </c>
      <c r="AX84" s="147">
        <v>0</v>
      </c>
      <c r="AY84" s="147">
        <v>0</v>
      </c>
      <c r="AZ84" s="147">
        <v>0</v>
      </c>
      <c r="BA84" s="147">
        <v>-24962859</v>
      </c>
      <c r="BB84" s="147">
        <v>0</v>
      </c>
      <c r="BC84" s="147">
        <v>0</v>
      </c>
      <c r="BD84" s="147">
        <v>0</v>
      </c>
      <c r="BE84" s="147">
        <v>0</v>
      </c>
      <c r="BF84" s="147">
        <v>-21654275</v>
      </c>
      <c r="BG84" s="147">
        <v>0</v>
      </c>
      <c r="BH84" s="147">
        <v>0</v>
      </c>
      <c r="BI84" s="147">
        <v>0</v>
      </c>
      <c r="BJ84" s="147">
        <v>0</v>
      </c>
      <c r="BK84" s="147">
        <v>-28691924</v>
      </c>
      <c r="BL84" s="147">
        <v>0</v>
      </c>
      <c r="BM84" s="147">
        <v>0</v>
      </c>
      <c r="BN84" s="147">
        <v>0</v>
      </c>
      <c r="BO84" s="147">
        <v>0</v>
      </c>
      <c r="BP84" s="147">
        <v>-28529070</v>
      </c>
      <c r="BQ84" s="147">
        <v>0</v>
      </c>
      <c r="BR84" s="147">
        <v>0</v>
      </c>
      <c r="BS84" s="147">
        <v>0</v>
      </c>
      <c r="BT84" s="147">
        <v>0</v>
      </c>
      <c r="BU84" s="147">
        <v>11926564</v>
      </c>
    </row>
    <row r="85" spans="13:75" hidden="1" x14ac:dyDescent="0.2">
      <c r="M85" s="147">
        <v>2287368</v>
      </c>
      <c r="N85" s="147">
        <v>0</v>
      </c>
      <c r="O85" s="147">
        <v>0</v>
      </c>
      <c r="P85" s="147">
        <v>0</v>
      </c>
      <c r="Q85" s="147">
        <v>0</v>
      </c>
      <c r="R85" s="147">
        <v>129454</v>
      </c>
      <c r="S85" s="147">
        <v>0</v>
      </c>
      <c r="T85" s="147">
        <v>0</v>
      </c>
      <c r="U85" s="147">
        <v>0</v>
      </c>
      <c r="V85" s="147">
        <v>0</v>
      </c>
      <c r="W85" s="147">
        <v>-1502564</v>
      </c>
      <c r="X85" s="147">
        <v>0</v>
      </c>
      <c r="Y85" s="147">
        <v>0</v>
      </c>
      <c r="Z85" s="147">
        <v>0</v>
      </c>
      <c r="AA85" s="147">
        <v>0</v>
      </c>
      <c r="AB85" s="147">
        <v>-2134378</v>
      </c>
      <c r="AC85" s="147">
        <v>0</v>
      </c>
      <c r="AD85" s="147">
        <v>0</v>
      </c>
      <c r="AE85" s="147">
        <v>0</v>
      </c>
      <c r="AF85" s="147">
        <v>0</v>
      </c>
      <c r="AG85" s="147">
        <v>4063950</v>
      </c>
      <c r="AH85" s="147">
        <v>0</v>
      </c>
      <c r="AI85" s="147">
        <v>0</v>
      </c>
      <c r="AJ85" s="147">
        <v>0</v>
      </c>
      <c r="AK85" s="147">
        <v>0</v>
      </c>
      <c r="AL85" s="147">
        <v>3732222</v>
      </c>
      <c r="AM85" s="147">
        <v>0</v>
      </c>
      <c r="AN85" s="147">
        <v>0</v>
      </c>
      <c r="AO85" s="147">
        <v>0</v>
      </c>
      <c r="AP85" s="147">
        <v>0</v>
      </c>
      <c r="AQ85" s="147">
        <v>5478270</v>
      </c>
      <c r="AR85" s="147">
        <v>0</v>
      </c>
      <c r="AS85" s="147">
        <v>0</v>
      </c>
      <c r="AT85" s="147">
        <v>0</v>
      </c>
      <c r="AU85" s="147">
        <v>0</v>
      </c>
      <c r="AV85" s="147">
        <v>3339881</v>
      </c>
      <c r="AW85" s="147">
        <v>0</v>
      </c>
      <c r="AX85" s="147">
        <v>0</v>
      </c>
      <c r="AY85" s="147">
        <v>0</v>
      </c>
      <c r="AZ85" s="147">
        <v>0</v>
      </c>
      <c r="BA85" s="147">
        <v>4186870</v>
      </c>
      <c r="BB85" s="147">
        <v>0</v>
      </c>
      <c r="BC85" s="147">
        <v>0</v>
      </c>
      <c r="BD85" s="147">
        <v>0</v>
      </c>
      <c r="BE85" s="147">
        <v>0</v>
      </c>
      <c r="BF85" s="147">
        <v>2875651</v>
      </c>
      <c r="BG85" s="147">
        <v>0</v>
      </c>
      <c r="BH85" s="147">
        <v>0</v>
      </c>
      <c r="BI85" s="147">
        <v>0</v>
      </c>
      <c r="BJ85" s="147">
        <v>0</v>
      </c>
      <c r="BK85" s="147">
        <v>3208682</v>
      </c>
      <c r="BL85" s="147">
        <v>0</v>
      </c>
      <c r="BM85" s="147">
        <v>0</v>
      </c>
      <c r="BN85" s="147">
        <v>0</v>
      </c>
      <c r="BO85" s="147">
        <v>0</v>
      </c>
      <c r="BP85" s="147">
        <v>3095740</v>
      </c>
      <c r="BQ85" s="147">
        <v>0</v>
      </c>
      <c r="BR85" s="147">
        <v>0</v>
      </c>
      <c r="BS85" s="147">
        <v>0</v>
      </c>
      <c r="BT85" s="147">
        <v>0</v>
      </c>
      <c r="BU85" s="147">
        <v>-1220120</v>
      </c>
      <c r="BW85" s="147">
        <v>0</v>
      </c>
    </row>
    <row r="86" spans="13:75" hidden="1" x14ac:dyDescent="0.2">
      <c r="M86" s="147" t="e">
        <v>#REF!</v>
      </c>
      <c r="N86" s="147" t="e">
        <v>#REF!</v>
      </c>
      <c r="O86" s="147" t="e">
        <v>#REF!</v>
      </c>
      <c r="P86" s="147" t="e">
        <v>#REF!</v>
      </c>
      <c r="Q86" s="147" t="e">
        <v>#REF!</v>
      </c>
      <c r="R86" s="147" t="e">
        <v>#REF!</v>
      </c>
      <c r="S86" s="147" t="e">
        <v>#REF!</v>
      </c>
      <c r="T86" s="147" t="e">
        <v>#REF!</v>
      </c>
      <c r="U86" s="147" t="e">
        <v>#REF!</v>
      </c>
      <c r="V86" s="147" t="e">
        <v>#REF!</v>
      </c>
      <c r="W86" s="147" t="e">
        <v>#REF!</v>
      </c>
      <c r="X86" s="147" t="e">
        <v>#REF!</v>
      </c>
      <c r="Y86" s="147" t="e">
        <v>#REF!</v>
      </c>
      <c r="Z86" s="147" t="e">
        <v>#REF!</v>
      </c>
      <c r="AA86" s="147" t="e">
        <v>#REF!</v>
      </c>
      <c r="AB86" s="147" t="e">
        <v>#REF!</v>
      </c>
      <c r="AC86" s="147" t="e">
        <v>#REF!</v>
      </c>
      <c r="AD86" s="147" t="e">
        <v>#REF!</v>
      </c>
      <c r="AE86" s="147" t="e">
        <v>#REF!</v>
      </c>
      <c r="AF86" s="147" t="e">
        <v>#REF!</v>
      </c>
      <c r="AG86" s="147" t="e">
        <v>#REF!</v>
      </c>
      <c r="AH86" s="147" t="e">
        <v>#REF!</v>
      </c>
      <c r="AI86" s="147" t="e">
        <v>#REF!</v>
      </c>
      <c r="AJ86" s="147" t="e">
        <v>#REF!</v>
      </c>
      <c r="AK86" s="147" t="e">
        <v>#REF!</v>
      </c>
      <c r="AL86" s="147" t="e">
        <v>#REF!</v>
      </c>
      <c r="AM86" s="147" t="e">
        <v>#REF!</v>
      </c>
      <c r="AN86" s="147" t="e">
        <v>#REF!</v>
      </c>
      <c r="AO86" s="147" t="e">
        <v>#REF!</v>
      </c>
      <c r="AP86" s="147" t="e">
        <v>#REF!</v>
      </c>
      <c r="AQ86" s="147" t="e">
        <v>#REF!</v>
      </c>
      <c r="AR86" s="147" t="e">
        <v>#REF!</v>
      </c>
      <c r="AS86" s="147" t="e">
        <v>#REF!</v>
      </c>
      <c r="AT86" s="147" t="e">
        <v>#REF!</v>
      </c>
      <c r="AU86" s="147" t="e">
        <v>#REF!</v>
      </c>
      <c r="AV86" s="147" t="e">
        <v>#REF!</v>
      </c>
      <c r="AW86" s="147" t="e">
        <v>#REF!</v>
      </c>
      <c r="AX86" s="147" t="e">
        <v>#REF!</v>
      </c>
      <c r="AY86" s="147" t="e">
        <v>#REF!</v>
      </c>
      <c r="AZ86" s="147" t="e">
        <v>#REF!</v>
      </c>
      <c r="BA86" s="147" t="e">
        <v>#REF!</v>
      </c>
      <c r="BB86" s="147" t="e">
        <v>#REF!</v>
      </c>
      <c r="BC86" s="147" t="e">
        <v>#REF!</v>
      </c>
      <c r="BD86" s="147" t="e">
        <v>#REF!</v>
      </c>
      <c r="BE86" s="147" t="e">
        <v>#REF!</v>
      </c>
      <c r="BF86" s="147" t="e">
        <v>#REF!</v>
      </c>
      <c r="BG86" s="147" t="e">
        <v>#REF!</v>
      </c>
      <c r="BH86" s="147" t="e">
        <v>#REF!</v>
      </c>
      <c r="BI86" s="147" t="e">
        <v>#REF!</v>
      </c>
      <c r="BJ86" s="147" t="e">
        <v>#REF!</v>
      </c>
      <c r="BK86" s="147" t="e">
        <v>#REF!</v>
      </c>
      <c r="BL86" s="147" t="e">
        <v>#REF!</v>
      </c>
      <c r="BM86" s="147" t="e">
        <v>#REF!</v>
      </c>
      <c r="BN86" s="147" t="e">
        <v>#REF!</v>
      </c>
      <c r="BO86" s="147" t="e">
        <v>#REF!</v>
      </c>
      <c r="BP86" s="147" t="e">
        <v>#REF!</v>
      </c>
      <c r="BQ86" s="147" t="e">
        <v>#REF!</v>
      </c>
      <c r="BR86" s="147" t="e">
        <v>#REF!</v>
      </c>
      <c r="BS86" s="147" t="e">
        <v>#REF!</v>
      </c>
      <c r="BT86" s="147" t="e">
        <v>#REF!</v>
      </c>
      <c r="BU86" s="147" t="e">
        <v>#REF!</v>
      </c>
      <c r="BW86" s="147">
        <v>0</v>
      </c>
    </row>
    <row r="87" spans="13:75" hidden="1" x14ac:dyDescent="0.2">
      <c r="M87" s="147">
        <v>-345294</v>
      </c>
      <c r="N87" s="147">
        <v>0</v>
      </c>
      <c r="O87" s="147">
        <v>0</v>
      </c>
      <c r="P87" s="147">
        <v>0</v>
      </c>
      <c r="Q87" s="147">
        <v>0</v>
      </c>
      <c r="R87" s="147">
        <v>-20235</v>
      </c>
      <c r="S87" s="147">
        <v>0</v>
      </c>
      <c r="T87" s="147">
        <v>0</v>
      </c>
      <c r="U87" s="147">
        <v>0</v>
      </c>
      <c r="V87" s="147">
        <v>0</v>
      </c>
      <c r="W87" s="147">
        <v>-218746</v>
      </c>
      <c r="X87" s="147">
        <v>0</v>
      </c>
      <c r="Y87" s="147">
        <v>0</v>
      </c>
      <c r="Z87" s="147">
        <v>0</v>
      </c>
      <c r="AA87" s="147">
        <v>0</v>
      </c>
      <c r="AB87" s="147">
        <v>-209595</v>
      </c>
      <c r="AC87" s="147">
        <v>0</v>
      </c>
      <c r="AD87" s="147">
        <v>0</v>
      </c>
      <c r="AE87" s="147">
        <v>0</v>
      </c>
      <c r="AF87" s="147">
        <v>0</v>
      </c>
      <c r="AG87" s="147">
        <v>263897</v>
      </c>
      <c r="AH87" s="147">
        <v>0</v>
      </c>
      <c r="AI87" s="147">
        <v>0</v>
      </c>
      <c r="AJ87" s="147">
        <v>0</v>
      </c>
      <c r="AK87" s="147">
        <v>0</v>
      </c>
      <c r="AL87" s="147">
        <v>151237</v>
      </c>
      <c r="AM87" s="147">
        <v>0</v>
      </c>
      <c r="AN87" s="147">
        <v>0</v>
      </c>
      <c r="AO87" s="147">
        <v>0</v>
      </c>
      <c r="AP87" s="147">
        <v>0</v>
      </c>
      <c r="AQ87" s="147">
        <v>467133</v>
      </c>
      <c r="AR87" s="147">
        <v>0</v>
      </c>
      <c r="AS87" s="147">
        <v>0</v>
      </c>
      <c r="AT87" s="147">
        <v>0</v>
      </c>
      <c r="AU87" s="147">
        <v>0</v>
      </c>
      <c r="AV87" s="147">
        <v>387424</v>
      </c>
      <c r="AW87" s="147">
        <v>0</v>
      </c>
      <c r="AX87" s="147">
        <v>0</v>
      </c>
      <c r="AY87" s="147">
        <v>0</v>
      </c>
      <c r="AZ87" s="147">
        <v>0</v>
      </c>
      <c r="BA87" s="147">
        <v>493196</v>
      </c>
      <c r="BB87" s="147">
        <v>0</v>
      </c>
      <c r="BC87" s="147">
        <v>0</v>
      </c>
      <c r="BD87" s="147">
        <v>0</v>
      </c>
      <c r="BE87" s="147">
        <v>0</v>
      </c>
      <c r="BF87" s="147">
        <v>57929886</v>
      </c>
      <c r="BG87" s="147">
        <v>0</v>
      </c>
      <c r="BH87" s="147">
        <v>0</v>
      </c>
      <c r="BI87" s="147">
        <v>0</v>
      </c>
      <c r="BJ87" s="147">
        <v>0</v>
      </c>
      <c r="BK87" s="147">
        <v>409969</v>
      </c>
      <c r="BL87" s="147">
        <v>0</v>
      </c>
      <c r="BM87" s="147">
        <v>0</v>
      </c>
      <c r="BN87" s="147">
        <v>0</v>
      </c>
      <c r="BO87" s="147">
        <v>0</v>
      </c>
      <c r="BP87" s="147">
        <v>252762</v>
      </c>
      <c r="BQ87" s="147">
        <v>0</v>
      </c>
      <c r="BR87" s="147">
        <v>0</v>
      </c>
      <c r="BS87" s="147">
        <v>0</v>
      </c>
      <c r="BT87" s="147">
        <v>0</v>
      </c>
      <c r="BU87" s="147">
        <v>-793870</v>
      </c>
    </row>
    <row r="88" spans="13:75" hidden="1" x14ac:dyDescent="0.2">
      <c r="M88" s="147">
        <v>0</v>
      </c>
      <c r="N88" s="147">
        <v>0</v>
      </c>
      <c r="O88" s="147">
        <v>0</v>
      </c>
      <c r="P88" s="147">
        <v>0</v>
      </c>
      <c r="Q88" s="147">
        <v>0</v>
      </c>
      <c r="R88" s="147">
        <v>0</v>
      </c>
      <c r="S88" s="147">
        <v>0</v>
      </c>
      <c r="T88" s="147">
        <v>0</v>
      </c>
      <c r="U88" s="147">
        <v>0</v>
      </c>
      <c r="V88" s="147">
        <v>0</v>
      </c>
      <c r="W88" s="147">
        <v>0</v>
      </c>
      <c r="X88" s="147">
        <v>0</v>
      </c>
      <c r="Y88" s="147">
        <v>0</v>
      </c>
      <c r="Z88" s="147">
        <v>0</v>
      </c>
      <c r="AA88" s="147">
        <v>0</v>
      </c>
      <c r="AB88" s="147">
        <v>0</v>
      </c>
      <c r="AC88" s="147">
        <v>0</v>
      </c>
      <c r="AD88" s="147">
        <v>0</v>
      </c>
      <c r="AE88" s="147">
        <v>0</v>
      </c>
      <c r="AF88" s="147">
        <v>0</v>
      </c>
      <c r="AG88" s="147">
        <v>0</v>
      </c>
      <c r="AH88" s="147">
        <v>0</v>
      </c>
      <c r="AI88" s="147">
        <v>0</v>
      </c>
      <c r="AJ88" s="147">
        <v>0</v>
      </c>
      <c r="AK88" s="147">
        <v>0</v>
      </c>
      <c r="AL88" s="147">
        <v>0</v>
      </c>
      <c r="AM88" s="147">
        <v>0</v>
      </c>
      <c r="AN88" s="147">
        <v>0</v>
      </c>
      <c r="AO88" s="147">
        <v>0</v>
      </c>
      <c r="AP88" s="147">
        <v>0</v>
      </c>
      <c r="AQ88" s="147">
        <v>0</v>
      </c>
      <c r="AR88" s="147">
        <v>0</v>
      </c>
      <c r="AS88" s="147">
        <v>0</v>
      </c>
      <c r="AT88" s="147">
        <v>0</v>
      </c>
      <c r="AU88" s="147">
        <v>0</v>
      </c>
      <c r="AV88" s="147">
        <v>0</v>
      </c>
      <c r="AW88" s="147">
        <v>0</v>
      </c>
      <c r="AX88" s="147">
        <v>0</v>
      </c>
      <c r="AY88" s="147">
        <v>0</v>
      </c>
      <c r="AZ88" s="147">
        <v>0</v>
      </c>
      <c r="BA88" s="147">
        <v>0</v>
      </c>
      <c r="BB88" s="147">
        <v>0</v>
      </c>
      <c r="BC88" s="147">
        <v>0</v>
      </c>
      <c r="BD88" s="147">
        <v>0</v>
      </c>
      <c r="BE88" s="147">
        <v>0</v>
      </c>
      <c r="BF88" s="147">
        <v>0</v>
      </c>
      <c r="BG88" s="147">
        <v>0</v>
      </c>
      <c r="BH88" s="147">
        <v>0</v>
      </c>
      <c r="BI88" s="147">
        <v>0</v>
      </c>
      <c r="BJ88" s="147">
        <v>0</v>
      </c>
      <c r="BK88" s="147">
        <v>0</v>
      </c>
      <c r="BL88" s="147">
        <v>0</v>
      </c>
      <c r="BM88" s="147">
        <v>0</v>
      </c>
      <c r="BN88" s="147">
        <v>0</v>
      </c>
      <c r="BO88" s="147">
        <v>0</v>
      </c>
      <c r="BP88" s="147">
        <v>0</v>
      </c>
      <c r="BQ88" s="147">
        <v>0</v>
      </c>
      <c r="BR88" s="147">
        <v>0</v>
      </c>
      <c r="BS88" s="147">
        <v>0</v>
      </c>
      <c r="BT88" s="147">
        <v>0</v>
      </c>
      <c r="BU88" s="147">
        <v>0</v>
      </c>
      <c r="BW88" s="147">
        <v>0</v>
      </c>
    </row>
    <row r="89" spans="13:75" hidden="1" x14ac:dyDescent="0.2">
      <c r="M89" s="147">
        <v>0</v>
      </c>
      <c r="N89" s="147">
        <v>0</v>
      </c>
      <c r="O89" s="147">
        <v>0</v>
      </c>
      <c r="P89" s="147">
        <v>0</v>
      </c>
      <c r="Q89" s="147">
        <v>0</v>
      </c>
      <c r="R89" s="147">
        <v>0</v>
      </c>
      <c r="S89" s="147">
        <v>0</v>
      </c>
      <c r="T89" s="147">
        <v>0</v>
      </c>
      <c r="U89" s="147">
        <v>0</v>
      </c>
      <c r="V89" s="147">
        <v>0</v>
      </c>
      <c r="W89" s="147">
        <v>0</v>
      </c>
      <c r="X89" s="147">
        <v>0</v>
      </c>
      <c r="Y89" s="147">
        <v>0</v>
      </c>
      <c r="Z89" s="147">
        <v>0</v>
      </c>
      <c r="AA89" s="147">
        <v>0</v>
      </c>
      <c r="AB89" s="147">
        <v>0</v>
      </c>
      <c r="AC89" s="147">
        <v>0</v>
      </c>
      <c r="AD89" s="147">
        <v>0</v>
      </c>
      <c r="AE89" s="147">
        <v>0</v>
      </c>
      <c r="AF89" s="147">
        <v>0</v>
      </c>
      <c r="AG89" s="147">
        <v>0</v>
      </c>
      <c r="AH89" s="147">
        <v>0</v>
      </c>
      <c r="AI89" s="147">
        <v>0</v>
      </c>
      <c r="AJ89" s="147">
        <v>0</v>
      </c>
      <c r="AK89" s="147">
        <v>0</v>
      </c>
      <c r="AL89" s="147">
        <v>0</v>
      </c>
      <c r="AM89" s="147">
        <v>0</v>
      </c>
      <c r="AN89" s="147">
        <v>0</v>
      </c>
      <c r="AO89" s="147">
        <v>0</v>
      </c>
      <c r="AP89" s="147">
        <v>0</v>
      </c>
      <c r="AQ89" s="147">
        <v>0</v>
      </c>
      <c r="AR89" s="147">
        <v>0</v>
      </c>
      <c r="AS89" s="147">
        <v>0</v>
      </c>
      <c r="AT89" s="147">
        <v>0</v>
      </c>
      <c r="AU89" s="147">
        <v>0</v>
      </c>
      <c r="AV89" s="147">
        <v>0</v>
      </c>
      <c r="AW89" s="147">
        <v>0</v>
      </c>
      <c r="AX89" s="147">
        <v>0</v>
      </c>
      <c r="AY89" s="147">
        <v>0</v>
      </c>
      <c r="AZ89" s="147">
        <v>0</v>
      </c>
      <c r="BA89" s="147">
        <v>0</v>
      </c>
      <c r="BB89" s="147">
        <v>0</v>
      </c>
      <c r="BC89" s="147">
        <v>0</v>
      </c>
      <c r="BD89" s="147">
        <v>0</v>
      </c>
      <c r="BE89" s="147">
        <v>0</v>
      </c>
      <c r="BF89" s="147">
        <v>0</v>
      </c>
      <c r="BG89" s="147">
        <v>0</v>
      </c>
      <c r="BH89" s="147">
        <v>0</v>
      </c>
      <c r="BI89" s="147">
        <v>0</v>
      </c>
      <c r="BJ89" s="147">
        <v>0</v>
      </c>
      <c r="BK89" s="147">
        <v>0</v>
      </c>
      <c r="BL89" s="147">
        <v>0</v>
      </c>
      <c r="BM89" s="147">
        <v>0</v>
      </c>
      <c r="BN89" s="147">
        <v>0</v>
      </c>
      <c r="BO89" s="147">
        <v>0</v>
      </c>
      <c r="BP89" s="147">
        <v>0</v>
      </c>
      <c r="BQ89" s="147">
        <v>0</v>
      </c>
      <c r="BR89" s="147">
        <v>0</v>
      </c>
      <c r="BS89" s="147">
        <v>0</v>
      </c>
      <c r="BT89" s="147">
        <v>0</v>
      </c>
      <c r="BU89" s="147">
        <v>0</v>
      </c>
      <c r="BW89" s="147">
        <v>0</v>
      </c>
    </row>
    <row r="90" spans="13:75" hidden="1" x14ac:dyDescent="0.2">
      <c r="M90" s="147">
        <v>-85473</v>
      </c>
      <c r="N90" s="147">
        <v>0</v>
      </c>
      <c r="O90" s="147">
        <v>0</v>
      </c>
      <c r="P90" s="147">
        <v>0</v>
      </c>
      <c r="Q90" s="147">
        <v>0</v>
      </c>
      <c r="R90" s="147">
        <v>-38248</v>
      </c>
      <c r="S90" s="147">
        <v>0</v>
      </c>
      <c r="T90" s="147">
        <v>0</v>
      </c>
      <c r="U90" s="147">
        <v>0</v>
      </c>
      <c r="V90" s="147">
        <v>0</v>
      </c>
      <c r="W90" s="147">
        <v>-45462</v>
      </c>
      <c r="X90" s="147">
        <v>0</v>
      </c>
      <c r="Y90" s="147">
        <v>0</v>
      </c>
      <c r="Z90" s="147">
        <v>0</v>
      </c>
      <c r="AA90" s="147">
        <v>0</v>
      </c>
      <c r="AB90" s="147">
        <v>-19525</v>
      </c>
      <c r="AC90" s="147">
        <v>0</v>
      </c>
      <c r="AD90" s="147">
        <v>0</v>
      </c>
      <c r="AE90" s="147">
        <v>0</v>
      </c>
      <c r="AF90" s="147">
        <v>0</v>
      </c>
      <c r="AG90" s="147">
        <v>-115193</v>
      </c>
      <c r="AH90" s="147">
        <v>0</v>
      </c>
      <c r="AI90" s="147">
        <v>0</v>
      </c>
      <c r="AJ90" s="147">
        <v>0</v>
      </c>
      <c r="AK90" s="147">
        <v>0</v>
      </c>
      <c r="AL90" s="147">
        <v>160044</v>
      </c>
      <c r="AM90" s="147">
        <v>0</v>
      </c>
      <c r="AN90" s="147">
        <v>0</v>
      </c>
      <c r="AO90" s="147">
        <v>0</v>
      </c>
      <c r="AP90" s="147">
        <v>0</v>
      </c>
      <c r="AQ90" s="147">
        <v>-74963</v>
      </c>
      <c r="AR90" s="147">
        <v>0</v>
      </c>
      <c r="AS90" s="147">
        <v>0</v>
      </c>
      <c r="AT90" s="147">
        <v>0</v>
      </c>
      <c r="AU90" s="147">
        <v>0</v>
      </c>
      <c r="AV90" s="147">
        <v>-28631</v>
      </c>
      <c r="AW90" s="147">
        <v>0</v>
      </c>
      <c r="AX90" s="147">
        <v>0</v>
      </c>
      <c r="AY90" s="147">
        <v>0</v>
      </c>
      <c r="AZ90" s="147">
        <v>0</v>
      </c>
      <c r="BA90" s="147">
        <v>-13329</v>
      </c>
      <c r="BB90" s="147">
        <v>0</v>
      </c>
      <c r="BC90" s="147">
        <v>0</v>
      </c>
      <c r="BD90" s="147">
        <v>0</v>
      </c>
      <c r="BE90" s="147">
        <v>0</v>
      </c>
      <c r="BF90" s="147">
        <v>-12244</v>
      </c>
      <c r="BG90" s="147">
        <v>0</v>
      </c>
      <c r="BH90" s="147">
        <v>0</v>
      </c>
      <c r="BI90" s="147">
        <v>0</v>
      </c>
      <c r="BJ90" s="147">
        <v>0</v>
      </c>
      <c r="BK90" s="147">
        <v>-124085</v>
      </c>
      <c r="BL90" s="147">
        <v>0</v>
      </c>
      <c r="BM90" s="147">
        <v>0</v>
      </c>
      <c r="BN90" s="147">
        <v>0</v>
      </c>
      <c r="BO90" s="147">
        <v>0</v>
      </c>
      <c r="BP90" s="147">
        <v>121970</v>
      </c>
      <c r="BQ90" s="147">
        <v>0</v>
      </c>
      <c r="BR90" s="147">
        <v>0</v>
      </c>
      <c r="BS90" s="147">
        <v>0</v>
      </c>
      <c r="BT90" s="147">
        <v>0</v>
      </c>
      <c r="BU90" s="147">
        <v>-188708</v>
      </c>
      <c r="BW90" s="147">
        <v>0</v>
      </c>
    </row>
    <row r="91" spans="13:75" hidden="1" x14ac:dyDescent="0.2">
      <c r="M91" s="147">
        <v>-8253520</v>
      </c>
      <c r="N91" s="147">
        <v>0</v>
      </c>
      <c r="O91" s="147">
        <v>0</v>
      </c>
      <c r="P91" s="147">
        <v>0</v>
      </c>
      <c r="Q91" s="147">
        <v>0</v>
      </c>
      <c r="R91" s="147">
        <v>286578</v>
      </c>
      <c r="S91" s="147">
        <v>0</v>
      </c>
      <c r="T91" s="147">
        <v>0</v>
      </c>
      <c r="U91" s="147">
        <v>0</v>
      </c>
      <c r="V91" s="147">
        <v>0</v>
      </c>
      <c r="W91" s="147">
        <v>-6299769</v>
      </c>
      <c r="X91" s="147">
        <v>0</v>
      </c>
      <c r="Y91" s="147">
        <v>0</v>
      </c>
      <c r="Z91" s="147">
        <v>0</v>
      </c>
      <c r="AA91" s="147">
        <v>0</v>
      </c>
      <c r="AB91" s="147">
        <v>-3456518</v>
      </c>
      <c r="AC91" s="147">
        <v>0</v>
      </c>
      <c r="AD91" s="147">
        <v>0</v>
      </c>
      <c r="AE91" s="147">
        <v>0</v>
      </c>
      <c r="AF91" s="147">
        <v>0</v>
      </c>
      <c r="AG91" s="147">
        <v>-4835965</v>
      </c>
      <c r="AH91" s="147">
        <v>0</v>
      </c>
      <c r="AI91" s="147">
        <v>0</v>
      </c>
      <c r="AJ91" s="147">
        <v>0</v>
      </c>
      <c r="AK91" s="147">
        <v>0</v>
      </c>
      <c r="AL91" s="147">
        <v>-2187184</v>
      </c>
      <c r="AM91" s="147">
        <v>0</v>
      </c>
      <c r="AN91" s="147">
        <v>0</v>
      </c>
      <c r="AO91" s="147">
        <v>0</v>
      </c>
      <c r="AP91" s="147">
        <v>0</v>
      </c>
      <c r="AQ91" s="147">
        <v>-5017820</v>
      </c>
      <c r="AR91" s="147">
        <v>0</v>
      </c>
      <c r="AS91" s="147">
        <v>0</v>
      </c>
      <c r="AT91" s="147">
        <v>0</v>
      </c>
      <c r="AU91" s="147">
        <v>0</v>
      </c>
      <c r="AV91" s="147">
        <v>-4108885</v>
      </c>
      <c r="AW91" s="147">
        <v>0</v>
      </c>
      <c r="AX91" s="147">
        <v>0</v>
      </c>
      <c r="AY91" s="147">
        <v>0</v>
      </c>
      <c r="AZ91" s="147">
        <v>0</v>
      </c>
      <c r="BA91" s="147">
        <v>-3708680</v>
      </c>
      <c r="BB91" s="147">
        <v>0</v>
      </c>
      <c r="BC91" s="147">
        <v>0</v>
      </c>
      <c r="BD91" s="147">
        <v>0</v>
      </c>
      <c r="BE91" s="147">
        <v>0</v>
      </c>
      <c r="BF91" s="147">
        <v>-2673022</v>
      </c>
      <c r="BG91" s="147">
        <v>0</v>
      </c>
      <c r="BH91" s="147">
        <v>0</v>
      </c>
      <c r="BI91" s="147">
        <v>0</v>
      </c>
      <c r="BJ91" s="147">
        <v>0</v>
      </c>
      <c r="BK91" s="147">
        <v>-3014010</v>
      </c>
      <c r="BL91" s="147">
        <v>0</v>
      </c>
      <c r="BM91" s="147">
        <v>0</v>
      </c>
      <c r="BN91" s="147">
        <v>0</v>
      </c>
      <c r="BO91" s="147">
        <v>0</v>
      </c>
      <c r="BP91" s="147">
        <v>-1829008</v>
      </c>
      <c r="BQ91" s="147">
        <v>0</v>
      </c>
      <c r="BR91" s="147">
        <v>0</v>
      </c>
      <c r="BS91" s="147">
        <v>0</v>
      </c>
      <c r="BT91" s="147">
        <v>0</v>
      </c>
      <c r="BU91" s="147">
        <v>-17723229</v>
      </c>
      <c r="BW91" s="147">
        <v>0</v>
      </c>
    </row>
    <row r="92" spans="13:75" hidden="1" x14ac:dyDescent="0.2">
      <c r="M92" s="147">
        <v>1023047</v>
      </c>
      <c r="N92" s="147">
        <v>0</v>
      </c>
      <c r="O92" s="147">
        <v>0</v>
      </c>
      <c r="P92" s="147">
        <v>0</v>
      </c>
      <c r="Q92" s="147">
        <v>0</v>
      </c>
      <c r="R92" s="147">
        <v>-89826</v>
      </c>
      <c r="S92" s="147">
        <v>0</v>
      </c>
      <c r="T92" s="147">
        <v>0</v>
      </c>
      <c r="U92" s="147">
        <v>0</v>
      </c>
      <c r="V92" s="147">
        <v>0</v>
      </c>
      <c r="W92" s="147">
        <v>519307</v>
      </c>
      <c r="X92" s="147">
        <v>0</v>
      </c>
      <c r="Y92" s="147">
        <v>0</v>
      </c>
      <c r="Z92" s="147">
        <v>0</v>
      </c>
      <c r="AA92" s="147">
        <v>0</v>
      </c>
      <c r="AB92" s="147">
        <v>271993</v>
      </c>
      <c r="AC92" s="147">
        <v>0</v>
      </c>
      <c r="AD92" s="147">
        <v>0</v>
      </c>
      <c r="AE92" s="147">
        <v>0</v>
      </c>
      <c r="AF92" s="147">
        <v>0</v>
      </c>
      <c r="AG92" s="147">
        <v>350772</v>
      </c>
      <c r="AH92" s="147">
        <v>0</v>
      </c>
      <c r="AI92" s="147">
        <v>0</v>
      </c>
      <c r="AJ92" s="147">
        <v>0</v>
      </c>
      <c r="AK92" s="147">
        <v>0</v>
      </c>
      <c r="AL92" s="147">
        <v>77228</v>
      </c>
      <c r="AM92" s="147">
        <v>0</v>
      </c>
      <c r="AN92" s="147">
        <v>0</v>
      </c>
      <c r="AO92" s="147">
        <v>0</v>
      </c>
      <c r="AP92" s="147">
        <v>0</v>
      </c>
      <c r="AQ92" s="147">
        <v>682857</v>
      </c>
      <c r="AR92" s="147">
        <v>0</v>
      </c>
      <c r="AS92" s="147">
        <v>0</v>
      </c>
      <c r="AT92" s="147">
        <v>0</v>
      </c>
      <c r="AU92" s="147">
        <v>0</v>
      </c>
      <c r="AV92" s="147">
        <v>605254</v>
      </c>
      <c r="AW92" s="147">
        <v>0</v>
      </c>
      <c r="AX92" s="147">
        <v>0</v>
      </c>
      <c r="AY92" s="147">
        <v>0</v>
      </c>
      <c r="AZ92" s="147">
        <v>0</v>
      </c>
      <c r="BA92" s="147">
        <v>375351</v>
      </c>
      <c r="BB92" s="147">
        <v>0</v>
      </c>
      <c r="BC92" s="147">
        <v>0</v>
      </c>
      <c r="BD92" s="147">
        <v>0</v>
      </c>
      <c r="BE92" s="147">
        <v>0</v>
      </c>
      <c r="BF92" s="147">
        <v>335778</v>
      </c>
      <c r="BG92" s="147">
        <v>0</v>
      </c>
      <c r="BH92" s="147">
        <v>0</v>
      </c>
      <c r="BI92" s="147">
        <v>0</v>
      </c>
      <c r="BJ92" s="147">
        <v>0</v>
      </c>
      <c r="BK92" s="147">
        <v>274925</v>
      </c>
      <c r="BL92" s="147">
        <v>0</v>
      </c>
      <c r="BM92" s="147">
        <v>0</v>
      </c>
      <c r="BN92" s="147">
        <v>0</v>
      </c>
      <c r="BO92" s="147">
        <v>0</v>
      </c>
      <c r="BP92" s="147">
        <v>65978</v>
      </c>
      <c r="BQ92" s="147">
        <v>0</v>
      </c>
      <c r="BR92" s="147">
        <v>0</v>
      </c>
      <c r="BS92" s="147">
        <v>0</v>
      </c>
      <c r="BT92" s="147">
        <v>0</v>
      </c>
      <c r="BU92" s="147">
        <v>1724521</v>
      </c>
    </row>
    <row r="93" spans="13:75" hidden="1" x14ac:dyDescent="0.2">
      <c r="M93" s="147">
        <v>7145000</v>
      </c>
      <c r="N93" s="147">
        <v>0</v>
      </c>
      <c r="O93" s="147">
        <v>0</v>
      </c>
      <c r="P93" s="147">
        <v>0</v>
      </c>
      <c r="Q93" s="147">
        <v>0</v>
      </c>
      <c r="R93" s="147">
        <v>-235000</v>
      </c>
      <c r="S93" s="147">
        <v>0</v>
      </c>
      <c r="T93" s="147">
        <v>0</v>
      </c>
      <c r="U93" s="147">
        <v>0</v>
      </c>
      <c r="V93" s="147">
        <v>0</v>
      </c>
      <c r="W93" s="147">
        <v>5735000</v>
      </c>
      <c r="X93" s="147">
        <v>0</v>
      </c>
      <c r="Y93" s="147">
        <v>0</v>
      </c>
      <c r="Z93" s="147">
        <v>0</v>
      </c>
      <c r="AA93" s="147">
        <v>0</v>
      </c>
      <c r="AB93" s="147">
        <v>3165000</v>
      </c>
      <c r="AC93" s="147">
        <v>0</v>
      </c>
      <c r="AD93" s="147">
        <v>0</v>
      </c>
      <c r="AE93" s="147">
        <v>0</v>
      </c>
      <c r="AF93" s="147">
        <v>0</v>
      </c>
      <c r="AG93" s="147">
        <v>4370000</v>
      </c>
      <c r="AH93" s="147">
        <v>0</v>
      </c>
      <c r="AI93" s="147">
        <v>0</v>
      </c>
      <c r="AJ93" s="147">
        <v>0</v>
      </c>
      <c r="AK93" s="147">
        <v>0</v>
      </c>
      <c r="AL93" s="147">
        <v>2270000</v>
      </c>
      <c r="AM93" s="147">
        <v>0</v>
      </c>
      <c r="AN93" s="147">
        <v>0</v>
      </c>
      <c r="AO93" s="147">
        <v>0</v>
      </c>
      <c r="AP93" s="147">
        <v>0</v>
      </c>
      <c r="AQ93" s="147">
        <v>4260000</v>
      </c>
      <c r="AR93" s="147">
        <v>0</v>
      </c>
      <c r="AS93" s="147">
        <v>0</v>
      </c>
      <c r="AT93" s="147">
        <v>0</v>
      </c>
      <c r="AU93" s="147">
        <v>0</v>
      </c>
      <c r="AV93" s="147">
        <v>3475000</v>
      </c>
      <c r="AW93" s="147">
        <v>0</v>
      </c>
      <c r="AX93" s="147">
        <v>0</v>
      </c>
      <c r="AY93" s="147">
        <v>0</v>
      </c>
      <c r="AZ93" s="147">
        <v>0</v>
      </c>
      <c r="BA93" s="147">
        <v>3320000</v>
      </c>
      <c r="BB93" s="147">
        <v>0</v>
      </c>
      <c r="BC93" s="147">
        <v>0</v>
      </c>
      <c r="BD93" s="147">
        <v>0</v>
      </c>
      <c r="BE93" s="147">
        <v>0</v>
      </c>
      <c r="BF93" s="147">
        <v>2325000</v>
      </c>
      <c r="BG93" s="147">
        <v>0</v>
      </c>
      <c r="BH93" s="147">
        <v>0</v>
      </c>
      <c r="BI93" s="147">
        <v>0</v>
      </c>
      <c r="BJ93" s="147">
        <v>0</v>
      </c>
      <c r="BK93" s="147">
        <v>2615000</v>
      </c>
      <c r="BL93" s="147">
        <v>0</v>
      </c>
      <c r="BM93" s="147">
        <v>0</v>
      </c>
      <c r="BN93" s="147">
        <v>0</v>
      </c>
      <c r="BO93" s="147">
        <v>0</v>
      </c>
      <c r="BP93" s="147">
        <v>1885000</v>
      </c>
      <c r="BQ93" s="147">
        <v>0</v>
      </c>
      <c r="BR93" s="147">
        <v>0</v>
      </c>
      <c r="BS93" s="147">
        <v>0</v>
      </c>
      <c r="BT93" s="147">
        <v>0</v>
      </c>
      <c r="BU93" s="147">
        <v>15810000</v>
      </c>
      <c r="BW93" s="147">
        <v>0</v>
      </c>
    </row>
    <row r="94" spans="13:75" hidden="1" x14ac:dyDescent="0.2">
      <c r="M94" s="147">
        <v>0</v>
      </c>
      <c r="N94" s="147">
        <v>0</v>
      </c>
      <c r="O94" s="147">
        <v>0</v>
      </c>
      <c r="P94" s="147">
        <v>0</v>
      </c>
      <c r="Q94" s="147">
        <v>0</v>
      </c>
      <c r="R94" s="147">
        <v>0</v>
      </c>
      <c r="S94" s="147">
        <v>0</v>
      </c>
      <c r="T94" s="147">
        <v>0</v>
      </c>
      <c r="U94" s="147">
        <v>0</v>
      </c>
      <c r="V94" s="147">
        <v>0</v>
      </c>
      <c r="W94" s="147">
        <v>0</v>
      </c>
      <c r="X94" s="147">
        <v>0</v>
      </c>
      <c r="Y94" s="147">
        <v>0</v>
      </c>
      <c r="Z94" s="147">
        <v>0</v>
      </c>
      <c r="AA94" s="147">
        <v>0</v>
      </c>
      <c r="AB94" s="147">
        <v>0</v>
      </c>
      <c r="AC94" s="147">
        <v>0</v>
      </c>
      <c r="AD94" s="147">
        <v>0</v>
      </c>
      <c r="AE94" s="147">
        <v>0</v>
      </c>
      <c r="AF94" s="147">
        <v>0</v>
      </c>
      <c r="AG94" s="147">
        <v>0</v>
      </c>
      <c r="AH94" s="147">
        <v>0</v>
      </c>
      <c r="AI94" s="147">
        <v>0</v>
      </c>
      <c r="AJ94" s="147">
        <v>0</v>
      </c>
      <c r="AK94" s="147">
        <v>0</v>
      </c>
      <c r="AL94" s="147">
        <v>0</v>
      </c>
      <c r="AM94" s="147">
        <v>0</v>
      </c>
      <c r="AN94" s="147">
        <v>0</v>
      </c>
      <c r="AO94" s="147">
        <v>0</v>
      </c>
      <c r="AP94" s="147">
        <v>0</v>
      </c>
      <c r="AQ94" s="147">
        <v>0</v>
      </c>
      <c r="AR94" s="147">
        <v>0</v>
      </c>
      <c r="AS94" s="147">
        <v>0</v>
      </c>
      <c r="AT94" s="147">
        <v>0</v>
      </c>
      <c r="AU94" s="147">
        <v>0</v>
      </c>
      <c r="AV94" s="147">
        <v>0</v>
      </c>
      <c r="AW94" s="147">
        <v>0</v>
      </c>
      <c r="AX94" s="147">
        <v>0</v>
      </c>
      <c r="AY94" s="147">
        <v>0</v>
      </c>
      <c r="AZ94" s="147">
        <v>0</v>
      </c>
      <c r="BA94" s="147">
        <v>0</v>
      </c>
      <c r="BB94" s="147">
        <v>0</v>
      </c>
      <c r="BC94" s="147">
        <v>0</v>
      </c>
      <c r="BD94" s="147">
        <v>0</v>
      </c>
      <c r="BE94" s="147">
        <v>0</v>
      </c>
      <c r="BF94" s="147">
        <v>0</v>
      </c>
      <c r="BG94" s="147">
        <v>0</v>
      </c>
      <c r="BH94" s="147">
        <v>0</v>
      </c>
      <c r="BI94" s="147">
        <v>0</v>
      </c>
      <c r="BJ94" s="147">
        <v>0</v>
      </c>
      <c r="BK94" s="147">
        <v>0</v>
      </c>
      <c r="BL94" s="147">
        <v>0</v>
      </c>
      <c r="BM94" s="147">
        <v>0</v>
      </c>
      <c r="BN94" s="147">
        <v>0</v>
      </c>
      <c r="BO94" s="147">
        <v>0</v>
      </c>
      <c r="BP94" s="147">
        <v>0</v>
      </c>
      <c r="BQ94" s="147">
        <v>0</v>
      </c>
      <c r="BR94" s="147">
        <v>0</v>
      </c>
      <c r="BS94" s="147">
        <v>0</v>
      </c>
      <c r="BT94" s="147">
        <v>0</v>
      </c>
      <c r="BU94" s="147">
        <v>0</v>
      </c>
      <c r="BW94" s="147">
        <v>0</v>
      </c>
    </row>
    <row r="95" spans="13:75" hidden="1" x14ac:dyDescent="0.2">
      <c r="M95" s="147">
        <v>0</v>
      </c>
      <c r="N95" s="147">
        <v>0</v>
      </c>
      <c r="O95" s="147">
        <v>0</v>
      </c>
      <c r="P95" s="147">
        <v>0</v>
      </c>
      <c r="Q95" s="147">
        <v>0</v>
      </c>
      <c r="R95" s="147">
        <v>46261</v>
      </c>
      <c r="S95" s="147">
        <v>0</v>
      </c>
      <c r="T95" s="147">
        <v>0</v>
      </c>
      <c r="U95" s="147">
        <v>0</v>
      </c>
      <c r="V95" s="147">
        <v>0</v>
      </c>
      <c r="W95" s="147">
        <v>-46261</v>
      </c>
      <c r="X95" s="147">
        <v>0</v>
      </c>
      <c r="Y95" s="147">
        <v>0</v>
      </c>
      <c r="Z95" s="147">
        <v>0</v>
      </c>
      <c r="AA95" s="147">
        <v>0</v>
      </c>
      <c r="AB95" s="147">
        <v>0</v>
      </c>
      <c r="AC95" s="147">
        <v>0</v>
      </c>
      <c r="AD95" s="147">
        <v>0</v>
      </c>
      <c r="AE95" s="147">
        <v>0</v>
      </c>
      <c r="AF95" s="147">
        <v>0</v>
      </c>
      <c r="AG95" s="147">
        <v>0</v>
      </c>
      <c r="AH95" s="147">
        <v>0</v>
      </c>
      <c r="AI95" s="147">
        <v>0</v>
      </c>
      <c r="AJ95" s="147">
        <v>0</v>
      </c>
      <c r="AK95" s="147">
        <v>0</v>
      </c>
      <c r="AL95" s="147">
        <v>0</v>
      </c>
      <c r="AM95" s="147">
        <v>0</v>
      </c>
      <c r="AN95" s="147">
        <v>0</v>
      </c>
      <c r="AO95" s="147">
        <v>0</v>
      </c>
      <c r="AP95" s="147">
        <v>0</v>
      </c>
      <c r="AQ95" s="147">
        <v>0</v>
      </c>
      <c r="AR95" s="147">
        <v>0</v>
      </c>
      <c r="AS95" s="147">
        <v>0</v>
      </c>
      <c r="AT95" s="147">
        <v>0</v>
      </c>
      <c r="AU95" s="147">
        <v>0</v>
      </c>
      <c r="AV95" s="147">
        <v>0</v>
      </c>
      <c r="AW95" s="147">
        <v>0</v>
      </c>
      <c r="AX95" s="147">
        <v>0</v>
      </c>
      <c r="AY95" s="147">
        <v>0</v>
      </c>
      <c r="AZ95" s="147">
        <v>0</v>
      </c>
      <c r="BA95" s="147">
        <v>0</v>
      </c>
      <c r="BB95" s="147">
        <v>0</v>
      </c>
      <c r="BC95" s="147">
        <v>0</v>
      </c>
      <c r="BD95" s="147">
        <v>0</v>
      </c>
      <c r="BE95" s="147">
        <v>0</v>
      </c>
      <c r="BF95" s="147">
        <v>0</v>
      </c>
      <c r="BG95" s="147">
        <v>0</v>
      </c>
      <c r="BH95" s="147">
        <v>0</v>
      </c>
      <c r="BI95" s="147">
        <v>0</v>
      </c>
      <c r="BJ95" s="147">
        <v>0</v>
      </c>
      <c r="BK95" s="147">
        <v>-90245</v>
      </c>
      <c r="BL95" s="147">
        <v>0</v>
      </c>
      <c r="BM95" s="147">
        <v>0</v>
      </c>
      <c r="BN95" s="147">
        <v>0</v>
      </c>
      <c r="BO95" s="147">
        <v>0</v>
      </c>
      <c r="BP95" s="147">
        <v>90245</v>
      </c>
      <c r="BQ95" s="147">
        <v>0</v>
      </c>
      <c r="BR95" s="147">
        <v>0</v>
      </c>
      <c r="BS95" s="147">
        <v>0</v>
      </c>
      <c r="BT95" s="147">
        <v>0</v>
      </c>
      <c r="BU95" s="147">
        <v>0</v>
      </c>
      <c r="BW95" s="147">
        <v>0</v>
      </c>
    </row>
    <row r="96" spans="13:75" hidden="1" x14ac:dyDescent="0.2">
      <c r="M96" s="147">
        <v>632137</v>
      </c>
      <c r="N96" s="147">
        <v>0</v>
      </c>
      <c r="O96" s="147">
        <v>0</v>
      </c>
      <c r="P96" s="147">
        <v>0</v>
      </c>
      <c r="Q96" s="147">
        <v>0</v>
      </c>
      <c r="R96" s="147">
        <v>3114442</v>
      </c>
      <c r="S96" s="147">
        <v>0</v>
      </c>
      <c r="T96" s="147">
        <v>0</v>
      </c>
      <c r="U96" s="147">
        <v>0</v>
      </c>
      <c r="V96" s="147">
        <v>0</v>
      </c>
      <c r="W96" s="147">
        <v>-95175</v>
      </c>
      <c r="X96" s="147">
        <v>0</v>
      </c>
      <c r="Y96" s="147">
        <v>0</v>
      </c>
      <c r="Z96" s="147">
        <v>0</v>
      </c>
      <c r="AA96" s="147">
        <v>0</v>
      </c>
      <c r="AB96" s="147">
        <v>-285032</v>
      </c>
      <c r="AC96" s="147">
        <v>0</v>
      </c>
      <c r="AD96" s="147">
        <v>0</v>
      </c>
      <c r="AE96" s="147">
        <v>0</v>
      </c>
      <c r="AF96" s="147">
        <v>0</v>
      </c>
      <c r="AG96" s="147">
        <v>-83879</v>
      </c>
      <c r="AH96" s="147">
        <v>0</v>
      </c>
      <c r="AI96" s="147">
        <v>0</v>
      </c>
      <c r="AJ96" s="147">
        <v>0</v>
      </c>
      <c r="AK96" s="147">
        <v>0</v>
      </c>
      <c r="AL96" s="147">
        <v>-27624</v>
      </c>
      <c r="AM96" s="147">
        <v>0</v>
      </c>
      <c r="AN96" s="147">
        <v>0</v>
      </c>
      <c r="AO96" s="147">
        <v>0</v>
      </c>
      <c r="AP96" s="147">
        <v>0</v>
      </c>
      <c r="AQ96" s="147">
        <v>-481602</v>
      </c>
      <c r="AR96" s="147">
        <v>0</v>
      </c>
      <c r="AS96" s="147">
        <v>0</v>
      </c>
      <c r="AT96" s="147">
        <v>0</v>
      </c>
      <c r="AU96" s="147">
        <v>0</v>
      </c>
      <c r="AV96" s="147">
        <v>-1204105</v>
      </c>
      <c r="AW96" s="147">
        <v>0</v>
      </c>
      <c r="AX96" s="147">
        <v>0</v>
      </c>
      <c r="AY96" s="147">
        <v>0</v>
      </c>
      <c r="AZ96" s="147">
        <v>0</v>
      </c>
      <c r="BA96" s="147">
        <v>-342784</v>
      </c>
      <c r="BB96" s="147">
        <v>0</v>
      </c>
      <c r="BC96" s="147">
        <v>0</v>
      </c>
      <c r="BD96" s="147">
        <v>0</v>
      </c>
      <c r="BE96" s="147">
        <v>0</v>
      </c>
      <c r="BF96" s="147">
        <v>0</v>
      </c>
      <c r="BG96" s="147">
        <v>0</v>
      </c>
      <c r="BH96" s="147">
        <v>0</v>
      </c>
      <c r="BI96" s="147">
        <v>0</v>
      </c>
      <c r="BJ96" s="147">
        <v>0</v>
      </c>
      <c r="BK96" s="147">
        <v>-772365</v>
      </c>
      <c r="BL96" s="147">
        <v>0</v>
      </c>
      <c r="BM96" s="147">
        <v>0</v>
      </c>
      <c r="BN96" s="147">
        <v>0</v>
      </c>
      <c r="BO96" s="147">
        <v>0</v>
      </c>
      <c r="BP96" s="147">
        <v>-3033077</v>
      </c>
      <c r="BQ96" s="147">
        <v>0</v>
      </c>
      <c r="BR96" s="147">
        <v>0</v>
      </c>
      <c r="BS96" s="147">
        <v>0</v>
      </c>
      <c r="BT96" s="147">
        <v>0</v>
      </c>
      <c r="BU96" s="147">
        <v>3366372</v>
      </c>
    </row>
    <row r="97" spans="13:75" hidden="1" x14ac:dyDescent="0.2">
      <c r="M97" s="147">
        <v>-632137</v>
      </c>
      <c r="N97" s="147">
        <v>0</v>
      </c>
      <c r="O97" s="147">
        <v>0</v>
      </c>
      <c r="P97" s="147">
        <v>0</v>
      </c>
      <c r="Q97" s="147">
        <v>0</v>
      </c>
      <c r="R97" s="147">
        <v>-3068181</v>
      </c>
      <c r="S97" s="147">
        <v>0</v>
      </c>
      <c r="T97" s="147">
        <v>0</v>
      </c>
      <c r="U97" s="147">
        <v>0</v>
      </c>
      <c r="V97" s="147">
        <v>0</v>
      </c>
      <c r="W97" s="147">
        <v>48914</v>
      </c>
      <c r="X97" s="147">
        <v>0</v>
      </c>
      <c r="Y97" s="147">
        <v>0</v>
      </c>
      <c r="Z97" s="147">
        <v>0</v>
      </c>
      <c r="AA97" s="147">
        <v>0</v>
      </c>
      <c r="AB97" s="147">
        <v>285032</v>
      </c>
      <c r="AC97" s="147">
        <v>0</v>
      </c>
      <c r="AD97" s="147">
        <v>0</v>
      </c>
      <c r="AE97" s="147">
        <v>0</v>
      </c>
      <c r="AF97" s="147">
        <v>0</v>
      </c>
      <c r="AG97" s="147">
        <v>83879</v>
      </c>
      <c r="AH97" s="147">
        <v>0</v>
      </c>
      <c r="AI97" s="147">
        <v>0</v>
      </c>
      <c r="AJ97" s="147">
        <v>0</v>
      </c>
      <c r="AK97" s="147">
        <v>0</v>
      </c>
      <c r="AL97" s="147">
        <v>27624</v>
      </c>
      <c r="AM97" s="147">
        <v>0</v>
      </c>
      <c r="AN97" s="147">
        <v>0</v>
      </c>
      <c r="AO97" s="147">
        <v>0</v>
      </c>
      <c r="AP97" s="147">
        <v>0</v>
      </c>
      <c r="AQ97" s="147">
        <v>481602</v>
      </c>
      <c r="AR97" s="147">
        <v>0</v>
      </c>
      <c r="AS97" s="147">
        <v>0</v>
      </c>
      <c r="AT97" s="147">
        <v>0</v>
      </c>
      <c r="AU97" s="147">
        <v>0</v>
      </c>
      <c r="AV97" s="147">
        <v>1204105</v>
      </c>
      <c r="AW97" s="147">
        <v>0</v>
      </c>
      <c r="AX97" s="147">
        <v>0</v>
      </c>
      <c r="AY97" s="147">
        <v>0</v>
      </c>
      <c r="AZ97" s="147">
        <v>0</v>
      </c>
      <c r="BA97" s="147">
        <v>342784</v>
      </c>
      <c r="BB97" s="147">
        <v>0</v>
      </c>
      <c r="BC97" s="147">
        <v>0</v>
      </c>
      <c r="BD97" s="147">
        <v>0</v>
      </c>
      <c r="BE97" s="147">
        <v>0</v>
      </c>
      <c r="BF97" s="147">
        <v>0</v>
      </c>
      <c r="BG97" s="147">
        <v>0</v>
      </c>
      <c r="BH97" s="147">
        <v>0</v>
      </c>
      <c r="BI97" s="147">
        <v>0</v>
      </c>
      <c r="BJ97" s="147">
        <v>0</v>
      </c>
      <c r="BK97" s="147">
        <v>682120</v>
      </c>
      <c r="BL97" s="147">
        <v>0</v>
      </c>
      <c r="BM97" s="147">
        <v>0</v>
      </c>
      <c r="BN97" s="147">
        <v>0</v>
      </c>
      <c r="BO97" s="147">
        <v>0</v>
      </c>
      <c r="BP97" s="147">
        <v>3123322</v>
      </c>
      <c r="BQ97" s="147">
        <v>0</v>
      </c>
      <c r="BR97" s="147">
        <v>0</v>
      </c>
      <c r="BS97" s="147">
        <v>0</v>
      </c>
      <c r="BT97" s="147">
        <v>0</v>
      </c>
      <c r="BU97" s="147">
        <v>-3366372</v>
      </c>
      <c r="BW97" s="147">
        <v>0</v>
      </c>
    </row>
    <row r="98" spans="13:75" hidden="1" x14ac:dyDescent="0.2">
      <c r="M98" s="147" t="e">
        <v>#REF!</v>
      </c>
      <c r="N98" s="147" t="e">
        <v>#REF!</v>
      </c>
      <c r="O98" s="147" t="e">
        <v>#REF!</v>
      </c>
      <c r="P98" s="147" t="e">
        <v>#REF!</v>
      </c>
      <c r="Q98" s="147" t="e">
        <v>#REF!</v>
      </c>
      <c r="R98" s="147" t="e">
        <v>#REF!</v>
      </c>
      <c r="S98" s="147" t="e">
        <v>#REF!</v>
      </c>
      <c r="T98" s="147" t="e">
        <v>#REF!</v>
      </c>
      <c r="U98" s="147" t="e">
        <v>#REF!</v>
      </c>
      <c r="V98" s="147" t="e">
        <v>#REF!</v>
      </c>
      <c r="W98" s="147" t="e">
        <v>#REF!</v>
      </c>
      <c r="X98" s="147" t="e">
        <v>#REF!</v>
      </c>
      <c r="Y98" s="147" t="e">
        <v>#REF!</v>
      </c>
      <c r="Z98" s="147" t="e">
        <v>#REF!</v>
      </c>
      <c r="AA98" s="147" t="e">
        <v>#REF!</v>
      </c>
      <c r="AB98" s="147" t="e">
        <v>#REF!</v>
      </c>
      <c r="AC98" s="147" t="e">
        <v>#REF!</v>
      </c>
      <c r="AD98" s="147" t="e">
        <v>#REF!</v>
      </c>
      <c r="AE98" s="147" t="e">
        <v>#REF!</v>
      </c>
      <c r="AF98" s="147" t="e">
        <v>#REF!</v>
      </c>
      <c r="AG98" s="147" t="e">
        <v>#REF!</v>
      </c>
      <c r="AH98" s="147" t="e">
        <v>#REF!</v>
      </c>
      <c r="AI98" s="147" t="e">
        <v>#REF!</v>
      </c>
      <c r="AJ98" s="147" t="e">
        <v>#REF!</v>
      </c>
      <c r="AK98" s="147" t="e">
        <v>#REF!</v>
      </c>
      <c r="AL98" s="147" t="e">
        <v>#REF!</v>
      </c>
      <c r="AM98" s="147" t="e">
        <v>#REF!</v>
      </c>
      <c r="AN98" s="147" t="e">
        <v>#REF!</v>
      </c>
      <c r="AO98" s="147" t="e">
        <v>#REF!</v>
      </c>
      <c r="AP98" s="147" t="e">
        <v>#REF!</v>
      </c>
      <c r="AQ98" s="147" t="e">
        <v>#REF!</v>
      </c>
      <c r="AR98" s="147" t="e">
        <v>#REF!</v>
      </c>
      <c r="AS98" s="147" t="e">
        <v>#REF!</v>
      </c>
      <c r="AT98" s="147" t="e">
        <v>#REF!</v>
      </c>
      <c r="AU98" s="147" t="e">
        <v>#REF!</v>
      </c>
      <c r="AV98" s="147" t="e">
        <v>#REF!</v>
      </c>
      <c r="AW98" s="147" t="e">
        <v>#REF!</v>
      </c>
      <c r="AX98" s="147" t="e">
        <v>#REF!</v>
      </c>
      <c r="AY98" s="147" t="e">
        <v>#REF!</v>
      </c>
      <c r="AZ98" s="147" t="e">
        <v>#REF!</v>
      </c>
      <c r="BA98" s="147" t="e">
        <v>#REF!</v>
      </c>
      <c r="BB98" s="147" t="e">
        <v>#REF!</v>
      </c>
      <c r="BC98" s="147" t="e">
        <v>#REF!</v>
      </c>
      <c r="BD98" s="147" t="e">
        <v>#REF!</v>
      </c>
      <c r="BE98" s="147" t="e">
        <v>#REF!</v>
      </c>
      <c r="BF98" s="147" t="e">
        <v>#REF!</v>
      </c>
      <c r="BG98" s="147" t="e">
        <v>#REF!</v>
      </c>
      <c r="BH98" s="147" t="e">
        <v>#REF!</v>
      </c>
      <c r="BI98" s="147" t="e">
        <v>#REF!</v>
      </c>
      <c r="BJ98" s="147" t="e">
        <v>#REF!</v>
      </c>
      <c r="BK98" s="147" t="e">
        <v>#REF!</v>
      </c>
      <c r="BL98" s="147" t="e">
        <v>#REF!</v>
      </c>
      <c r="BM98" s="147" t="e">
        <v>#REF!</v>
      </c>
      <c r="BN98" s="147" t="e">
        <v>#REF!</v>
      </c>
      <c r="BO98" s="147" t="e">
        <v>#REF!</v>
      </c>
      <c r="BP98" s="147" t="e">
        <v>#REF!</v>
      </c>
      <c r="BQ98" s="147" t="e">
        <v>#REF!</v>
      </c>
      <c r="BR98" s="147" t="e">
        <v>#REF!</v>
      </c>
      <c r="BS98" s="147" t="e">
        <v>#REF!</v>
      </c>
      <c r="BT98" s="147" t="e">
        <v>#REF!</v>
      </c>
      <c r="BU98" s="147" t="e">
        <v>#REF!</v>
      </c>
      <c r="BW98" s="147">
        <v>0</v>
      </c>
    </row>
    <row r="99" spans="13:75" hidden="1" x14ac:dyDescent="0.2">
      <c r="M99" s="147" t="e">
        <v>#REF!</v>
      </c>
      <c r="N99" s="147" t="e">
        <v>#REF!</v>
      </c>
      <c r="O99" s="147" t="e">
        <v>#REF!</v>
      </c>
      <c r="P99" s="147" t="e">
        <v>#REF!</v>
      </c>
      <c r="Q99" s="147" t="e">
        <v>#REF!</v>
      </c>
      <c r="R99" s="147" t="e">
        <v>#REF!</v>
      </c>
      <c r="S99" s="147" t="e">
        <v>#REF!</v>
      </c>
      <c r="T99" s="147" t="e">
        <v>#REF!</v>
      </c>
      <c r="U99" s="147" t="e">
        <v>#REF!</v>
      </c>
      <c r="V99" s="147" t="e">
        <v>#REF!</v>
      </c>
      <c r="W99" s="147" t="e">
        <v>#REF!</v>
      </c>
      <c r="X99" s="147" t="e">
        <v>#REF!</v>
      </c>
      <c r="Y99" s="147" t="e">
        <v>#REF!</v>
      </c>
      <c r="Z99" s="147" t="e">
        <v>#REF!</v>
      </c>
      <c r="AA99" s="147" t="e">
        <v>#REF!</v>
      </c>
      <c r="AB99" s="147" t="e">
        <v>#REF!</v>
      </c>
      <c r="AC99" s="147" t="e">
        <v>#REF!</v>
      </c>
      <c r="AD99" s="147" t="e">
        <v>#REF!</v>
      </c>
      <c r="AE99" s="147" t="e">
        <v>#REF!</v>
      </c>
      <c r="AF99" s="147" t="e">
        <v>#REF!</v>
      </c>
      <c r="AG99" s="147" t="e">
        <v>#REF!</v>
      </c>
      <c r="AH99" s="147" t="e">
        <v>#REF!</v>
      </c>
      <c r="AI99" s="147" t="e">
        <v>#REF!</v>
      </c>
      <c r="AJ99" s="147" t="e">
        <v>#REF!</v>
      </c>
      <c r="AK99" s="147" t="e">
        <v>#REF!</v>
      </c>
      <c r="AL99" s="147" t="e">
        <v>#REF!</v>
      </c>
      <c r="AM99" s="147" t="e">
        <v>#REF!</v>
      </c>
      <c r="AN99" s="147" t="e">
        <v>#REF!</v>
      </c>
      <c r="AO99" s="147" t="e">
        <v>#REF!</v>
      </c>
      <c r="AP99" s="147" t="e">
        <v>#REF!</v>
      </c>
      <c r="AQ99" s="147" t="e">
        <v>#REF!</v>
      </c>
      <c r="AR99" s="147" t="e">
        <v>#REF!</v>
      </c>
      <c r="AS99" s="147" t="e">
        <v>#REF!</v>
      </c>
      <c r="AT99" s="147" t="e">
        <v>#REF!</v>
      </c>
      <c r="AU99" s="147" t="e">
        <v>#REF!</v>
      </c>
      <c r="AV99" s="147" t="e">
        <v>#REF!</v>
      </c>
      <c r="AW99" s="147" t="e">
        <v>#REF!</v>
      </c>
      <c r="AX99" s="147" t="e">
        <v>#REF!</v>
      </c>
      <c r="AY99" s="147" t="e">
        <v>#REF!</v>
      </c>
      <c r="AZ99" s="147" t="e">
        <v>#REF!</v>
      </c>
      <c r="BA99" s="147" t="e">
        <v>#REF!</v>
      </c>
      <c r="BB99" s="147" t="e">
        <v>#REF!</v>
      </c>
      <c r="BC99" s="147" t="e">
        <v>#REF!</v>
      </c>
      <c r="BD99" s="147" t="e">
        <v>#REF!</v>
      </c>
      <c r="BE99" s="147" t="e">
        <v>#REF!</v>
      </c>
      <c r="BF99" s="147" t="e">
        <v>#REF!</v>
      </c>
      <c r="BG99" s="147" t="e">
        <v>#REF!</v>
      </c>
      <c r="BH99" s="147" t="e">
        <v>#REF!</v>
      </c>
      <c r="BI99" s="147" t="e">
        <v>#REF!</v>
      </c>
      <c r="BJ99" s="147" t="e">
        <v>#REF!</v>
      </c>
      <c r="BK99" s="147" t="e">
        <v>#REF!</v>
      </c>
      <c r="BL99" s="147" t="e">
        <v>#REF!</v>
      </c>
      <c r="BM99" s="147" t="e">
        <v>#REF!</v>
      </c>
      <c r="BN99" s="147" t="e">
        <v>#REF!</v>
      </c>
      <c r="BO99" s="147" t="e">
        <v>#REF!</v>
      </c>
      <c r="BP99" s="147" t="e">
        <v>#REF!</v>
      </c>
      <c r="BQ99" s="147" t="e">
        <v>#REF!</v>
      </c>
      <c r="BR99" s="147" t="e">
        <v>#REF!</v>
      </c>
      <c r="BS99" s="147" t="e">
        <v>#REF!</v>
      </c>
      <c r="BT99" s="147" t="e">
        <v>#REF!</v>
      </c>
      <c r="BU99" s="147" t="e">
        <v>#REF!</v>
      </c>
    </row>
    <row r="100" spans="13:75" hidden="1" x14ac:dyDescent="0.2">
      <c r="M100" s="147" t="e">
        <v>#REF!</v>
      </c>
      <c r="N100" s="147" t="e">
        <v>#REF!</v>
      </c>
      <c r="O100" s="147" t="e">
        <v>#REF!</v>
      </c>
      <c r="P100" s="147" t="e">
        <v>#REF!</v>
      </c>
      <c r="Q100" s="147" t="e">
        <v>#REF!</v>
      </c>
      <c r="R100" s="147" t="e">
        <v>#REF!</v>
      </c>
      <c r="S100" s="147" t="e">
        <v>#REF!</v>
      </c>
      <c r="T100" s="147" t="e">
        <v>#REF!</v>
      </c>
      <c r="U100" s="147" t="e">
        <v>#REF!</v>
      </c>
      <c r="V100" s="147" t="e">
        <v>#REF!</v>
      </c>
      <c r="W100" s="147" t="e">
        <v>#REF!</v>
      </c>
      <c r="X100" s="147" t="e">
        <v>#REF!</v>
      </c>
      <c r="Y100" s="147" t="e">
        <v>#REF!</v>
      </c>
      <c r="Z100" s="147" t="e">
        <v>#REF!</v>
      </c>
      <c r="AA100" s="147" t="e">
        <v>#REF!</v>
      </c>
      <c r="AB100" s="147" t="e">
        <v>#REF!</v>
      </c>
      <c r="AC100" s="147" t="e">
        <v>#REF!</v>
      </c>
      <c r="AD100" s="147" t="e">
        <v>#REF!</v>
      </c>
      <c r="AE100" s="147" t="e">
        <v>#REF!</v>
      </c>
      <c r="AF100" s="147" t="e">
        <v>#REF!</v>
      </c>
      <c r="AG100" s="147" t="e">
        <v>#REF!</v>
      </c>
      <c r="AH100" s="147" t="e">
        <v>#REF!</v>
      </c>
      <c r="AI100" s="147" t="e">
        <v>#REF!</v>
      </c>
      <c r="AJ100" s="147" t="e">
        <v>#REF!</v>
      </c>
      <c r="AK100" s="147" t="e">
        <v>#REF!</v>
      </c>
      <c r="AL100" s="147" t="e">
        <v>#REF!</v>
      </c>
      <c r="AM100" s="147" t="e">
        <v>#REF!</v>
      </c>
      <c r="AN100" s="147" t="e">
        <v>#REF!</v>
      </c>
      <c r="AO100" s="147" t="e">
        <v>#REF!</v>
      </c>
      <c r="AP100" s="147" t="e">
        <v>#REF!</v>
      </c>
      <c r="AQ100" s="147" t="e">
        <v>#REF!</v>
      </c>
      <c r="AR100" s="147" t="e">
        <v>#REF!</v>
      </c>
      <c r="AS100" s="147" t="e">
        <v>#REF!</v>
      </c>
      <c r="AT100" s="147" t="e">
        <v>#REF!</v>
      </c>
      <c r="AU100" s="147" t="e">
        <v>#REF!</v>
      </c>
      <c r="AV100" s="147" t="e">
        <v>#REF!</v>
      </c>
      <c r="AW100" s="147" t="e">
        <v>#REF!</v>
      </c>
      <c r="AX100" s="147" t="e">
        <v>#REF!</v>
      </c>
      <c r="AY100" s="147" t="e">
        <v>#REF!</v>
      </c>
      <c r="AZ100" s="147" t="e">
        <v>#REF!</v>
      </c>
      <c r="BA100" s="147" t="e">
        <v>#REF!</v>
      </c>
      <c r="BB100" s="147" t="e">
        <v>#REF!</v>
      </c>
      <c r="BC100" s="147" t="e">
        <v>#REF!</v>
      </c>
      <c r="BD100" s="147" t="e">
        <v>#REF!</v>
      </c>
      <c r="BE100" s="147" t="e">
        <v>#REF!</v>
      </c>
      <c r="BF100" s="147" t="e">
        <v>#REF!</v>
      </c>
      <c r="BG100" s="147" t="e">
        <v>#REF!</v>
      </c>
      <c r="BH100" s="147" t="e">
        <v>#REF!</v>
      </c>
      <c r="BI100" s="147" t="e">
        <v>#REF!</v>
      </c>
      <c r="BJ100" s="147" t="e">
        <v>#REF!</v>
      </c>
      <c r="BK100" s="147" t="e">
        <v>#REF!</v>
      </c>
      <c r="BL100" s="147" t="e">
        <v>#REF!</v>
      </c>
      <c r="BM100" s="147" t="e">
        <v>#REF!</v>
      </c>
      <c r="BN100" s="147" t="e">
        <v>#REF!</v>
      </c>
      <c r="BO100" s="147" t="e">
        <v>#REF!</v>
      </c>
      <c r="BP100" s="147" t="e">
        <v>#REF!</v>
      </c>
      <c r="BQ100" s="147" t="e">
        <v>#REF!</v>
      </c>
      <c r="BR100" s="147" t="e">
        <v>#REF!</v>
      </c>
      <c r="BS100" s="147" t="e">
        <v>#REF!</v>
      </c>
      <c r="BT100" s="147" t="e">
        <v>#REF!</v>
      </c>
      <c r="BU100" s="147" t="e">
        <v>#REF!</v>
      </c>
    </row>
    <row r="101" spans="13:75" hidden="1" x14ac:dyDescent="0.2">
      <c r="M101" s="147">
        <v>0</v>
      </c>
      <c r="N101" s="147">
        <v>0</v>
      </c>
      <c r="O101" s="147">
        <v>0</v>
      </c>
      <c r="P101" s="147">
        <v>0</v>
      </c>
      <c r="Q101" s="147">
        <v>0</v>
      </c>
      <c r="R101" s="147">
        <v>0</v>
      </c>
      <c r="S101" s="147">
        <v>0</v>
      </c>
      <c r="T101" s="147">
        <v>0</v>
      </c>
      <c r="U101" s="147">
        <v>0</v>
      </c>
      <c r="V101" s="147">
        <v>0</v>
      </c>
      <c r="W101" s="147">
        <v>0</v>
      </c>
      <c r="X101" s="147">
        <v>0</v>
      </c>
      <c r="Y101" s="147">
        <v>0</v>
      </c>
      <c r="Z101" s="147">
        <v>0</v>
      </c>
      <c r="AA101" s="147">
        <v>0</v>
      </c>
      <c r="AB101" s="147">
        <v>0</v>
      </c>
      <c r="AC101" s="147">
        <v>0</v>
      </c>
      <c r="AD101" s="147">
        <v>0</v>
      </c>
      <c r="AE101" s="147">
        <v>0</v>
      </c>
      <c r="AF101" s="147">
        <v>0</v>
      </c>
      <c r="AG101" s="147">
        <v>0</v>
      </c>
      <c r="AH101" s="147">
        <v>0</v>
      </c>
      <c r="AI101" s="147">
        <v>0</v>
      </c>
      <c r="AJ101" s="147">
        <v>0</v>
      </c>
      <c r="AK101" s="147">
        <v>0</v>
      </c>
      <c r="AL101" s="147">
        <v>0</v>
      </c>
      <c r="AM101" s="147">
        <v>0</v>
      </c>
      <c r="AN101" s="147">
        <v>0</v>
      </c>
      <c r="AO101" s="147">
        <v>0</v>
      </c>
      <c r="AP101" s="147">
        <v>0</v>
      </c>
      <c r="AQ101" s="147">
        <v>0</v>
      </c>
      <c r="AR101" s="147">
        <v>0</v>
      </c>
      <c r="AS101" s="147">
        <v>0</v>
      </c>
      <c r="AT101" s="147">
        <v>0</v>
      </c>
      <c r="AU101" s="147">
        <v>0</v>
      </c>
      <c r="AV101" s="147">
        <v>0</v>
      </c>
      <c r="AW101" s="147">
        <v>0</v>
      </c>
      <c r="AX101" s="147">
        <v>0</v>
      </c>
      <c r="AY101" s="147">
        <v>0</v>
      </c>
      <c r="AZ101" s="147">
        <v>0</v>
      </c>
      <c r="BA101" s="147">
        <v>0</v>
      </c>
      <c r="BB101" s="147">
        <v>0</v>
      </c>
      <c r="BC101" s="147">
        <v>0</v>
      </c>
      <c r="BD101" s="147">
        <v>0</v>
      </c>
      <c r="BE101" s="147">
        <v>0</v>
      </c>
      <c r="BF101" s="147">
        <v>0</v>
      </c>
      <c r="BG101" s="147">
        <v>0</v>
      </c>
      <c r="BH101" s="147">
        <v>0</v>
      </c>
      <c r="BI101" s="147">
        <v>0</v>
      </c>
      <c r="BJ101" s="147">
        <v>0</v>
      </c>
      <c r="BK101" s="147">
        <v>0</v>
      </c>
      <c r="BL101" s="147">
        <v>0</v>
      </c>
      <c r="BM101" s="147">
        <v>0</v>
      </c>
      <c r="BN101" s="147">
        <v>0</v>
      </c>
      <c r="BO101" s="147">
        <v>0</v>
      </c>
      <c r="BP101" s="147">
        <v>0</v>
      </c>
      <c r="BQ101" s="147">
        <v>0</v>
      </c>
      <c r="BR101" s="147">
        <v>0</v>
      </c>
      <c r="BS101" s="147">
        <v>0</v>
      </c>
      <c r="BT101" s="147">
        <v>0</v>
      </c>
      <c r="BU101" s="147">
        <v>0</v>
      </c>
    </row>
    <row r="102" spans="13:75" hidden="1" x14ac:dyDescent="0.2">
      <c r="BW102" s="49">
        <v>0</v>
      </c>
    </row>
    <row r="103" spans="13:75" hidden="1" x14ac:dyDescent="0.2">
      <c r="BW103" s="147">
        <v>0</v>
      </c>
    </row>
    <row r="104" spans="13:75" hidden="1" x14ac:dyDescent="0.2">
      <c r="BW104" s="147">
        <v>0</v>
      </c>
    </row>
    <row r="105" spans="13:75" hidden="1" x14ac:dyDescent="0.2">
      <c r="BW105" s="147">
        <v>0</v>
      </c>
    </row>
    <row r="106" spans="13:75" hidden="1" x14ac:dyDescent="0.2"/>
    <row r="107" spans="13:75" hidden="1" x14ac:dyDescent="0.2"/>
    <row r="108" spans="13:75" hidden="1" x14ac:dyDescent="0.2">
      <c r="BW108" s="147">
        <v>0</v>
      </c>
    </row>
    <row r="109" spans="13:75" hidden="1" x14ac:dyDescent="0.2">
      <c r="BW109" s="147">
        <v>0</v>
      </c>
    </row>
    <row r="110" spans="13:75" hidden="1" x14ac:dyDescent="0.2"/>
    <row r="111" spans="13:75" hidden="1" x14ac:dyDescent="0.2">
      <c r="BW111" s="147">
        <v>0</v>
      </c>
    </row>
    <row r="112" spans="13:75" hidden="1" x14ac:dyDescent="0.2">
      <c r="BW112" s="147">
        <v>0</v>
      </c>
    </row>
    <row r="113" spans="75:75" hidden="1" x14ac:dyDescent="0.2">
      <c r="BW113" s="147">
        <v>0</v>
      </c>
    </row>
    <row r="114" spans="75:75" hidden="1" x14ac:dyDescent="0.2"/>
    <row r="115" spans="75:75" hidden="1" x14ac:dyDescent="0.2">
      <c r="BW115" s="147">
        <v>0</v>
      </c>
    </row>
    <row r="116" spans="75:75" hidden="1" x14ac:dyDescent="0.2">
      <c r="BW116" s="147">
        <v>0</v>
      </c>
    </row>
    <row r="117" spans="75:75" hidden="1" x14ac:dyDescent="0.2"/>
    <row r="118" spans="75:75" hidden="1" x14ac:dyDescent="0.2">
      <c r="BW118" s="147">
        <v>0</v>
      </c>
    </row>
    <row r="119" spans="75:75" hidden="1" x14ac:dyDescent="0.2">
      <c r="BW119" s="147">
        <v>0</v>
      </c>
    </row>
    <row r="120" spans="75:75" hidden="1" x14ac:dyDescent="0.2">
      <c r="BW120" s="147">
        <v>0</v>
      </c>
    </row>
    <row r="121" spans="75:75" hidden="1" x14ac:dyDescent="0.2"/>
    <row r="122" spans="75:75" hidden="1" x14ac:dyDescent="0.2">
      <c r="BW122" s="147">
        <v>0</v>
      </c>
    </row>
    <row r="123" spans="75:75" hidden="1" x14ac:dyDescent="0.2">
      <c r="BW123" s="147">
        <v>0</v>
      </c>
    </row>
    <row r="124" spans="75:75" hidden="1" x14ac:dyDescent="0.2"/>
    <row r="125" spans="75:75" hidden="1" x14ac:dyDescent="0.2"/>
    <row r="126" spans="75:75" hidden="1" x14ac:dyDescent="0.2">
      <c r="BW126" s="49">
        <v>1</v>
      </c>
    </row>
    <row r="127" spans="75:75" hidden="1" x14ac:dyDescent="0.2">
      <c r="BW127" s="147">
        <v>0</v>
      </c>
    </row>
    <row r="128" spans="75:75" hidden="1" x14ac:dyDescent="0.2"/>
    <row r="129" spans="75:128" hidden="1" x14ac:dyDescent="0.2">
      <c r="BW129" s="147">
        <v>0</v>
      </c>
    </row>
    <row r="130" spans="75:128" hidden="1" x14ac:dyDescent="0.2">
      <c r="BW130" s="147">
        <v>0</v>
      </c>
    </row>
    <row r="131" spans="75:128" hidden="1" x14ac:dyDescent="0.2">
      <c r="BW131" s="147">
        <v>0</v>
      </c>
    </row>
    <row r="132" spans="75:128" hidden="1" x14ac:dyDescent="0.2">
      <c r="BW132" s="147">
        <v>0</v>
      </c>
    </row>
    <row r="133" spans="75:128" hidden="1" x14ac:dyDescent="0.2"/>
    <row r="134" spans="75:128" x14ac:dyDescent="0.2">
      <c r="BW134" s="147">
        <v>1</v>
      </c>
    </row>
    <row r="135" spans="75:128" x14ac:dyDescent="0.2">
      <c r="DX135" s="539"/>
    </row>
    <row r="136" spans="75:128" x14ac:dyDescent="0.2">
      <c r="BW136" s="49">
        <v>37058255</v>
      </c>
    </row>
  </sheetData>
  <mergeCells count="2">
    <mergeCell ref="H3:BU3"/>
    <mergeCell ref="BZ3:EM3"/>
  </mergeCells>
  <pageMargins left="0.7" right="0.7" top="0.75" bottom="0.75" header="0.3" footer="0.3"/>
  <pageSetup paperSize="9" scale="4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8FD0E-E033-42B6-86A9-10E345799BF3}">
  <dimension ref="A1:ET735"/>
  <sheetViews>
    <sheetView view="pageBreakPreview" topLeftCell="C178" zoomScaleNormal="100" zoomScaleSheetLayoutView="100" workbookViewId="0">
      <selection activeCell="BY744" sqref="BY744"/>
    </sheetView>
  </sheetViews>
  <sheetFormatPr defaultColWidth="10" defaultRowHeight="12.75" x14ac:dyDescent="0.2"/>
  <cols>
    <col min="1" max="1" width="1.85546875" style="147" hidden="1" customWidth="1"/>
    <col min="2" max="2" width="1.140625" style="147" hidden="1" customWidth="1"/>
    <col min="3" max="3" width="1" style="147" customWidth="1"/>
    <col min="4" max="4" width="56" style="147" customWidth="1"/>
    <col min="5" max="5" width="1" style="484" customWidth="1"/>
    <col min="6" max="6" width="1" style="147" customWidth="1"/>
    <col min="7" max="7" width="17.85546875" style="147" customWidth="1"/>
    <col min="8" max="9" width="1" style="147" customWidth="1"/>
    <col min="10" max="11" width="1" style="147" hidden="1" customWidth="1"/>
    <col min="12" max="12" width="17.85546875" style="147" hidden="1" customWidth="1"/>
    <col min="13" max="16" width="1" style="147" hidden="1" customWidth="1"/>
    <col min="17" max="17" width="14.42578125" style="147" hidden="1" customWidth="1"/>
    <col min="18" max="21" width="1" style="147" hidden="1" customWidth="1"/>
    <col min="22" max="22" width="17.85546875" style="147" hidden="1" customWidth="1"/>
    <col min="23" max="24" width="1" style="147" hidden="1" customWidth="1"/>
    <col min="25" max="26" width="1" style="147" customWidth="1"/>
    <col min="27" max="27" width="17.85546875" style="147" customWidth="1"/>
    <col min="28" max="29" width="1" style="147" customWidth="1"/>
    <col min="30" max="31" width="1" style="147" hidden="1" customWidth="1"/>
    <col min="32" max="32" width="17.85546875" style="147" hidden="1" customWidth="1"/>
    <col min="33" max="35" width="1" style="147" hidden="1" customWidth="1"/>
    <col min="36" max="36" width="1.140625" style="147" hidden="1" customWidth="1"/>
    <col min="37" max="37" width="17.85546875" style="147" hidden="1" customWidth="1"/>
    <col min="38" max="41" width="1" style="147" hidden="1" customWidth="1"/>
    <col min="42" max="42" width="17.85546875" style="147" hidden="1" customWidth="1"/>
    <col min="43" max="46" width="1" style="147" hidden="1" customWidth="1"/>
    <col min="47" max="47" width="17.85546875" style="147" hidden="1" customWidth="1"/>
    <col min="48" max="51" width="1" style="147" hidden="1" customWidth="1"/>
    <col min="52" max="52" width="17.85546875" style="147" hidden="1" customWidth="1"/>
    <col min="53" max="56" width="1" style="147" hidden="1" customWidth="1"/>
    <col min="57" max="57" width="17.85546875" style="147" hidden="1" customWidth="1"/>
    <col min="58" max="61" width="1" style="147" hidden="1" customWidth="1"/>
    <col min="62" max="62" width="17.85546875" style="147" hidden="1" customWidth="1"/>
    <col min="63" max="66" width="1" style="147" hidden="1" customWidth="1"/>
    <col min="67" max="67" width="17.85546875" style="147" hidden="1" customWidth="1"/>
    <col min="68" max="69" width="1" style="147" hidden="1" customWidth="1"/>
    <col min="70" max="71" width="1" style="147" customWidth="1"/>
    <col min="72" max="72" width="17.85546875" style="147" customWidth="1"/>
    <col min="73" max="76" width="1" style="147" customWidth="1"/>
    <col min="77" max="77" width="17.85546875" style="147" customWidth="1"/>
    <col min="78" max="79" width="1" style="147" customWidth="1"/>
    <col min="80" max="81" width="1" style="147" hidden="1" customWidth="1"/>
    <col min="82" max="82" width="17.85546875" style="147" hidden="1" customWidth="1"/>
    <col min="83" max="86" width="1" style="147" hidden="1" customWidth="1"/>
    <col min="87" max="87" width="14.42578125" style="147" hidden="1" customWidth="1"/>
    <col min="88" max="91" width="1" style="147" hidden="1" customWidth="1"/>
    <col min="92" max="92" width="17.85546875" style="147" hidden="1" customWidth="1"/>
    <col min="93" max="94" width="1" style="147" hidden="1" customWidth="1"/>
    <col min="95" max="96" width="1" style="147" customWidth="1"/>
    <col min="97" max="97" width="17.85546875" style="147" customWidth="1"/>
    <col min="98" max="98" width="0.7109375" style="147" customWidth="1"/>
    <col min="99" max="99" width="1" style="147" customWidth="1"/>
    <col min="100" max="101" width="1" style="147" hidden="1" customWidth="1"/>
    <col min="102" max="102" width="17.85546875" style="147" hidden="1" customWidth="1"/>
    <col min="103" max="106" width="1" style="147" hidden="1" customWidth="1"/>
    <col min="107" max="107" width="17.85546875" style="147" hidden="1" customWidth="1"/>
    <col min="108" max="111" width="1" style="147" hidden="1" customWidth="1"/>
    <col min="112" max="112" width="17.85546875" style="147" hidden="1" customWidth="1"/>
    <col min="113" max="116" width="1" style="147" hidden="1" customWidth="1"/>
    <col min="117" max="117" width="17.85546875" style="147" hidden="1" customWidth="1"/>
    <col min="118" max="121" width="1" style="147" hidden="1" customWidth="1"/>
    <col min="122" max="122" width="17.85546875" style="147" hidden="1" customWidth="1"/>
    <col min="123" max="126" width="1" style="147" hidden="1" customWidth="1"/>
    <col min="127" max="127" width="17.85546875" style="147" hidden="1" customWidth="1"/>
    <col min="128" max="131" width="1" style="147" hidden="1" customWidth="1"/>
    <col min="132" max="132" width="17.85546875" style="147" hidden="1" customWidth="1"/>
    <col min="133" max="136" width="1" style="147" hidden="1" customWidth="1"/>
    <col min="137" max="137" width="17.85546875" style="147" hidden="1" customWidth="1"/>
    <col min="138" max="139" width="1" style="147" hidden="1" customWidth="1"/>
    <col min="140" max="141" width="1" style="147" customWidth="1"/>
    <col min="142" max="142" width="17.85546875" style="147" customWidth="1"/>
    <col min="143" max="144" width="1" style="147" customWidth="1"/>
    <col min="145" max="145" width="2" style="147" customWidth="1"/>
    <col min="146" max="146" width="3.85546875" style="147" customWidth="1"/>
    <col min="147" max="147" width="15.7109375" style="147" customWidth="1"/>
    <col min="148" max="148" width="13.42578125" style="147" customWidth="1"/>
    <col min="149" max="149" width="13.85546875" style="147" customWidth="1"/>
    <col min="150" max="150" width="13.42578125" style="147" customWidth="1"/>
    <col min="151" max="16384" width="10" style="147"/>
  </cols>
  <sheetData>
    <row r="1" spans="4:150" x14ac:dyDescent="0.2">
      <c r="E1" s="147">
        <v>0</v>
      </c>
    </row>
    <row r="2" spans="4:150" ht="15.75" x14ac:dyDescent="0.25">
      <c r="D2" s="540" t="s">
        <v>326</v>
      </c>
      <c r="E2" s="540">
        <v>0</v>
      </c>
      <c r="F2" s="540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EJ2" s="149"/>
      <c r="EK2" s="149"/>
      <c r="EL2" s="149"/>
      <c r="EM2" s="149"/>
      <c r="EN2" s="149"/>
    </row>
    <row r="3" spans="4:150" ht="15" customHeight="1" x14ac:dyDescent="0.25">
      <c r="D3" s="241"/>
      <c r="E3" s="541">
        <v>0</v>
      </c>
      <c r="F3" s="542"/>
      <c r="G3" s="765" t="s">
        <v>3</v>
      </c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5"/>
      <c r="V3" s="765"/>
      <c r="W3" s="765"/>
      <c r="X3" s="765"/>
      <c r="Y3" s="765"/>
      <c r="Z3" s="765"/>
      <c r="AA3" s="765"/>
      <c r="AB3" s="765"/>
      <c r="AC3" s="765"/>
      <c r="AD3" s="765"/>
      <c r="AE3" s="765"/>
      <c r="AF3" s="765"/>
      <c r="AG3" s="765"/>
      <c r="AH3" s="765"/>
      <c r="AI3" s="765"/>
      <c r="AJ3" s="765"/>
      <c r="AK3" s="765"/>
      <c r="AL3" s="765"/>
      <c r="AM3" s="765"/>
      <c r="AN3" s="765"/>
      <c r="AO3" s="765"/>
      <c r="AP3" s="765"/>
      <c r="AQ3" s="765"/>
      <c r="AR3" s="765"/>
      <c r="AS3" s="765"/>
      <c r="AT3" s="765"/>
      <c r="AU3" s="765"/>
      <c r="AV3" s="765"/>
      <c r="AW3" s="765"/>
      <c r="AX3" s="765"/>
      <c r="AY3" s="765"/>
      <c r="AZ3" s="765"/>
      <c r="BA3" s="765"/>
      <c r="BB3" s="765"/>
      <c r="BC3" s="765"/>
      <c r="BD3" s="765"/>
      <c r="BE3" s="765"/>
      <c r="BF3" s="765"/>
      <c r="BG3" s="765"/>
      <c r="BH3" s="765"/>
      <c r="BI3" s="765"/>
      <c r="BJ3" s="765"/>
      <c r="BK3" s="765"/>
      <c r="BL3" s="765"/>
      <c r="BM3" s="765"/>
      <c r="BN3" s="765"/>
      <c r="BO3" s="765"/>
      <c r="BP3" s="765"/>
      <c r="BQ3" s="765"/>
      <c r="BR3" s="765"/>
      <c r="BS3" s="765"/>
      <c r="BT3" s="765"/>
      <c r="BU3" s="765"/>
      <c r="BV3" s="799"/>
      <c r="BW3" s="543"/>
      <c r="BX3" s="544"/>
      <c r="BY3" s="800" t="s">
        <v>4</v>
      </c>
      <c r="BZ3" s="800"/>
      <c r="CA3" s="800"/>
      <c r="CB3" s="800"/>
      <c r="CC3" s="800"/>
      <c r="CD3" s="800"/>
      <c r="CE3" s="800"/>
      <c r="CF3" s="800"/>
      <c r="CG3" s="800"/>
      <c r="CH3" s="800"/>
      <c r="CI3" s="800"/>
      <c r="CJ3" s="800"/>
      <c r="CK3" s="800"/>
      <c r="CL3" s="800"/>
      <c r="CM3" s="800"/>
      <c r="CN3" s="800"/>
      <c r="CO3" s="800"/>
      <c r="CP3" s="800"/>
      <c r="CQ3" s="800"/>
      <c r="CR3" s="800"/>
      <c r="CS3" s="800"/>
      <c r="CT3" s="800"/>
      <c r="CU3" s="800"/>
      <c r="CV3" s="800"/>
      <c r="CW3" s="800"/>
      <c r="CX3" s="800"/>
      <c r="CY3" s="800"/>
      <c r="CZ3" s="800"/>
      <c r="DA3" s="800"/>
      <c r="DB3" s="800"/>
      <c r="DC3" s="800"/>
      <c r="DD3" s="800"/>
      <c r="DE3" s="800"/>
      <c r="DF3" s="800"/>
      <c r="DG3" s="800"/>
      <c r="DH3" s="800"/>
      <c r="DI3" s="800"/>
      <c r="DJ3" s="800"/>
      <c r="DK3" s="800"/>
      <c r="DL3" s="800"/>
      <c r="DM3" s="800"/>
      <c r="DN3" s="800"/>
      <c r="DO3" s="800"/>
      <c r="DP3" s="800"/>
      <c r="DQ3" s="800"/>
      <c r="DR3" s="800"/>
      <c r="DS3" s="800"/>
      <c r="DT3" s="800"/>
      <c r="DU3" s="800"/>
      <c r="DV3" s="800"/>
      <c r="DW3" s="800"/>
      <c r="DX3" s="800"/>
      <c r="DY3" s="800"/>
      <c r="DZ3" s="800"/>
      <c r="EA3" s="800"/>
      <c r="EB3" s="800"/>
      <c r="EC3" s="800"/>
      <c r="ED3" s="800"/>
      <c r="EE3" s="800"/>
      <c r="EF3" s="800"/>
      <c r="EG3" s="800"/>
      <c r="EH3" s="800"/>
      <c r="EI3" s="800"/>
      <c r="EJ3" s="800"/>
      <c r="EK3" s="800"/>
      <c r="EL3" s="800"/>
      <c r="EM3" s="800"/>
      <c r="EN3" s="545"/>
      <c r="EO3" s="153"/>
    </row>
    <row r="4" spans="4:150" ht="18" customHeight="1" x14ac:dyDescent="0.2">
      <c r="D4" s="153"/>
      <c r="E4" s="484">
        <v>0</v>
      </c>
      <c r="G4" s="53" t="s">
        <v>5</v>
      </c>
      <c r="H4" s="53"/>
      <c r="I4" s="53"/>
      <c r="J4" s="458"/>
      <c r="K4" s="53"/>
      <c r="L4" s="53" t="s">
        <v>6</v>
      </c>
      <c r="M4" s="53"/>
      <c r="N4" s="53"/>
      <c r="O4" s="458"/>
      <c r="P4" s="53"/>
      <c r="Q4" s="53" t="s">
        <v>7</v>
      </c>
      <c r="R4" s="53"/>
      <c r="S4" s="53"/>
      <c r="T4" s="458"/>
      <c r="U4" s="53"/>
      <c r="V4" s="53" t="s">
        <v>8</v>
      </c>
      <c r="W4" s="53"/>
      <c r="X4" s="53"/>
      <c r="Y4" s="458"/>
      <c r="Z4" s="53"/>
      <c r="AA4" s="53" t="s">
        <v>9</v>
      </c>
      <c r="AB4" s="53"/>
      <c r="AC4" s="53"/>
      <c r="AD4" s="458"/>
      <c r="AE4" s="53"/>
      <c r="AF4" s="53" t="s">
        <v>10</v>
      </c>
      <c r="AG4" s="53"/>
      <c r="AH4" s="53"/>
      <c r="AI4" s="458"/>
      <c r="AJ4" s="53"/>
      <c r="AK4" s="53" t="s">
        <v>11</v>
      </c>
      <c r="AL4" s="53"/>
      <c r="AM4" s="53"/>
      <c r="AN4" s="458"/>
      <c r="AO4" s="53"/>
      <c r="AP4" s="53" t="s">
        <v>12</v>
      </c>
      <c r="AQ4" s="53"/>
      <c r="AR4" s="53"/>
      <c r="AS4" s="458"/>
      <c r="AT4" s="53"/>
      <c r="AU4" s="53" t="s">
        <v>13</v>
      </c>
      <c r="AV4" s="53"/>
      <c r="AW4" s="53"/>
      <c r="AX4" s="458"/>
      <c r="AY4" s="53"/>
      <c r="AZ4" s="53" t="s">
        <v>14</v>
      </c>
      <c r="BA4" s="53"/>
      <c r="BB4" s="53"/>
      <c r="BC4" s="458"/>
      <c r="BD4" s="53"/>
      <c r="BE4" s="53" t="s">
        <v>15</v>
      </c>
      <c r="BF4" s="53"/>
      <c r="BG4" s="53"/>
      <c r="BH4" s="458"/>
      <c r="BI4" s="53"/>
      <c r="BJ4" s="53" t="s">
        <v>16</v>
      </c>
      <c r="BK4" s="53"/>
      <c r="BL4" s="53"/>
      <c r="BM4" s="458"/>
      <c r="BN4" s="53"/>
      <c r="BO4" s="53" t="s">
        <v>17</v>
      </c>
      <c r="BP4" s="53"/>
      <c r="BQ4" s="53"/>
      <c r="BR4" s="458"/>
      <c r="BS4" s="53"/>
      <c r="BT4" s="53" t="s">
        <v>18</v>
      </c>
      <c r="BU4" s="53"/>
      <c r="BV4" s="53"/>
      <c r="BW4" s="458"/>
      <c r="BX4" s="157"/>
      <c r="BY4" s="53" t="s">
        <v>19</v>
      </c>
      <c r="BZ4" s="53"/>
      <c r="CA4" s="53"/>
      <c r="CB4" s="458"/>
      <c r="CC4" s="53"/>
      <c r="CD4" s="53" t="s">
        <v>6</v>
      </c>
      <c r="CE4" s="53"/>
      <c r="CF4" s="53"/>
      <c r="CG4" s="458"/>
      <c r="CH4" s="53"/>
      <c r="CI4" s="53" t="s">
        <v>7</v>
      </c>
      <c r="CJ4" s="53"/>
      <c r="CK4" s="53"/>
      <c r="CL4" s="458"/>
      <c r="CM4" s="53"/>
      <c r="CN4" s="53" t="s">
        <v>8</v>
      </c>
      <c r="CO4" s="53"/>
      <c r="CP4" s="53"/>
      <c r="CQ4" s="458"/>
      <c r="CR4" s="53"/>
      <c r="CS4" s="53" t="s">
        <v>9</v>
      </c>
      <c r="CT4" s="53"/>
      <c r="CU4" s="53"/>
      <c r="CV4" s="458"/>
      <c r="CW4" s="53"/>
      <c r="CX4" s="53" t="s">
        <v>10</v>
      </c>
      <c r="CY4" s="53"/>
      <c r="CZ4" s="53"/>
      <c r="DA4" s="458"/>
      <c r="DB4" s="53"/>
      <c r="DC4" s="53" t="s">
        <v>11</v>
      </c>
      <c r="DD4" s="53"/>
      <c r="DE4" s="53"/>
      <c r="DF4" s="458"/>
      <c r="DG4" s="53"/>
      <c r="DH4" s="53" t="s">
        <v>12</v>
      </c>
      <c r="DI4" s="53"/>
      <c r="DJ4" s="53"/>
      <c r="DK4" s="458"/>
      <c r="DL4" s="53"/>
      <c r="DM4" s="53" t="s">
        <v>13</v>
      </c>
      <c r="DN4" s="53"/>
      <c r="DO4" s="53"/>
      <c r="DP4" s="458"/>
      <c r="DQ4" s="53"/>
      <c r="DR4" s="53" t="s">
        <v>14</v>
      </c>
      <c r="DS4" s="53"/>
      <c r="DT4" s="53"/>
      <c r="DU4" s="458"/>
      <c r="DV4" s="53"/>
      <c r="DW4" s="53" t="s">
        <v>15</v>
      </c>
      <c r="DX4" s="53"/>
      <c r="DY4" s="53"/>
      <c r="DZ4" s="458"/>
      <c r="EA4" s="53"/>
      <c r="EB4" s="53" t="s">
        <v>16</v>
      </c>
      <c r="EC4" s="53"/>
      <c r="ED4" s="53"/>
      <c r="EE4" s="458"/>
      <c r="EF4" s="157"/>
      <c r="EG4" s="157" t="s">
        <v>17</v>
      </c>
      <c r="EH4" s="157"/>
      <c r="EI4" s="171"/>
      <c r="EJ4" s="458"/>
      <c r="EK4" s="157"/>
      <c r="EL4" s="53" t="s">
        <v>18</v>
      </c>
      <c r="EM4" s="53"/>
      <c r="EN4" s="53"/>
      <c r="EO4" s="153"/>
    </row>
    <row r="5" spans="4:150" x14ac:dyDescent="0.2">
      <c r="D5" s="480" t="s">
        <v>20</v>
      </c>
      <c r="E5" s="546">
        <v>0</v>
      </c>
      <c r="F5" s="547"/>
      <c r="G5" s="226" t="s">
        <v>22</v>
      </c>
      <c r="H5" s="226"/>
      <c r="I5" s="226"/>
      <c r="J5" s="224"/>
      <c r="K5" s="226"/>
      <c r="L5" s="481"/>
      <c r="M5" s="481"/>
      <c r="N5" s="481"/>
      <c r="O5" s="548"/>
      <c r="P5" s="481"/>
      <c r="Q5" s="481"/>
      <c r="R5" s="481"/>
      <c r="S5" s="481"/>
      <c r="T5" s="548"/>
      <c r="U5" s="481"/>
      <c r="V5" s="481"/>
      <c r="W5" s="481"/>
      <c r="X5" s="481"/>
      <c r="Y5" s="548"/>
      <c r="Z5" s="481"/>
      <c r="AA5" s="481"/>
      <c r="AB5" s="481"/>
      <c r="AC5" s="481"/>
      <c r="AD5" s="548"/>
      <c r="AE5" s="481"/>
      <c r="AF5" s="481"/>
      <c r="AG5" s="481"/>
      <c r="AH5" s="481"/>
      <c r="AI5" s="548"/>
      <c r="AJ5" s="481"/>
      <c r="AK5" s="481"/>
      <c r="AL5" s="481"/>
      <c r="AM5" s="481"/>
      <c r="AN5" s="548"/>
      <c r="AO5" s="481"/>
      <c r="AP5" s="481"/>
      <c r="AQ5" s="481"/>
      <c r="AR5" s="481"/>
      <c r="AS5" s="548"/>
      <c r="AT5" s="481"/>
      <c r="AU5" s="481"/>
      <c r="AV5" s="481"/>
      <c r="AW5" s="481"/>
      <c r="AX5" s="548"/>
      <c r="AY5" s="481"/>
      <c r="AZ5" s="481"/>
      <c r="BA5" s="481"/>
      <c r="BB5" s="481"/>
      <c r="BC5" s="548"/>
      <c r="BD5" s="481"/>
      <c r="BE5" s="481"/>
      <c r="BF5" s="481"/>
      <c r="BG5" s="481"/>
      <c r="BH5" s="548"/>
      <c r="BI5" s="481"/>
      <c r="BJ5" s="481"/>
      <c r="BK5" s="481"/>
      <c r="BL5" s="481"/>
      <c r="BM5" s="548"/>
      <c r="BN5" s="481"/>
      <c r="BO5" s="481"/>
      <c r="BP5" s="481"/>
      <c r="BQ5" s="481"/>
      <c r="BR5" s="548"/>
      <c r="BS5" s="481"/>
      <c r="BT5" s="481"/>
      <c r="BU5" s="53"/>
      <c r="BV5" s="53"/>
      <c r="BW5" s="274"/>
      <c r="BX5" s="226"/>
      <c r="BY5" s="53" t="s">
        <v>56</v>
      </c>
      <c r="BZ5" s="53"/>
      <c r="CA5" s="53"/>
      <c r="CB5" s="274"/>
      <c r="CC5" s="53"/>
      <c r="CD5" s="53"/>
      <c r="CE5" s="53"/>
      <c r="CF5" s="53"/>
      <c r="CG5" s="274"/>
      <c r="CH5" s="53"/>
      <c r="CI5" s="53"/>
      <c r="CJ5" s="53"/>
      <c r="CK5" s="53"/>
      <c r="CL5" s="274"/>
      <c r="CM5" s="53"/>
      <c r="CN5" s="53"/>
      <c r="CO5" s="53"/>
      <c r="CP5" s="53"/>
      <c r="CQ5" s="274"/>
      <c r="CR5" s="53"/>
      <c r="CS5" s="53"/>
      <c r="CT5" s="53"/>
      <c r="CU5" s="53"/>
      <c r="CV5" s="274"/>
      <c r="CW5" s="53"/>
      <c r="CX5" s="53"/>
      <c r="CY5" s="53"/>
      <c r="CZ5" s="53"/>
      <c r="DA5" s="274"/>
      <c r="DB5" s="53"/>
      <c r="DC5" s="53"/>
      <c r="DD5" s="53"/>
      <c r="DE5" s="53"/>
      <c r="DF5" s="274"/>
      <c r="DG5" s="53"/>
      <c r="DH5" s="53"/>
      <c r="DI5" s="53"/>
      <c r="DJ5" s="53"/>
      <c r="DK5" s="274"/>
      <c r="DL5" s="53"/>
      <c r="DM5" s="53"/>
      <c r="DN5" s="53"/>
      <c r="DO5" s="53"/>
      <c r="DP5" s="274"/>
      <c r="DQ5" s="53"/>
      <c r="DR5" s="53"/>
      <c r="DS5" s="53"/>
      <c r="DT5" s="53"/>
      <c r="DU5" s="274"/>
      <c r="DV5" s="53"/>
      <c r="DW5" s="53"/>
      <c r="DX5" s="53"/>
      <c r="DY5" s="53"/>
      <c r="DZ5" s="274"/>
      <c r="EA5" s="53"/>
      <c r="EB5" s="53"/>
      <c r="EC5" s="53"/>
      <c r="ED5" s="53"/>
      <c r="EE5" s="274"/>
      <c r="EF5" s="53"/>
      <c r="EG5" s="53"/>
      <c r="EH5" s="53"/>
      <c r="EI5" s="161"/>
      <c r="EJ5" s="224"/>
      <c r="EK5" s="53"/>
      <c r="EL5" s="53"/>
      <c r="EM5" s="53"/>
      <c r="EN5" s="53"/>
      <c r="EO5" s="153"/>
    </row>
    <row r="6" spans="4:150" x14ac:dyDescent="0.2">
      <c r="D6" s="549"/>
      <c r="E6" s="511"/>
      <c r="F6" s="550"/>
      <c r="G6" s="550"/>
      <c r="H6" s="550"/>
      <c r="I6" s="550"/>
      <c r="J6" s="511"/>
      <c r="K6" s="550"/>
      <c r="L6" s="550"/>
      <c r="M6" s="550"/>
      <c r="N6" s="550"/>
      <c r="O6" s="511"/>
      <c r="P6" s="550"/>
      <c r="Q6" s="550"/>
      <c r="R6" s="550"/>
      <c r="S6" s="550"/>
      <c r="T6" s="511"/>
      <c r="U6" s="550"/>
      <c r="V6" s="550"/>
      <c r="W6" s="550"/>
      <c r="X6" s="550"/>
      <c r="Y6" s="511"/>
      <c r="Z6" s="550"/>
      <c r="AA6" s="550"/>
      <c r="AB6" s="550"/>
      <c r="AC6" s="550"/>
      <c r="AD6" s="511"/>
      <c r="AE6" s="550"/>
      <c r="AF6" s="550"/>
      <c r="AG6" s="550"/>
      <c r="AH6" s="550"/>
      <c r="AI6" s="511"/>
      <c r="AJ6" s="550"/>
      <c r="AK6" s="550"/>
      <c r="AL6" s="550"/>
      <c r="AM6" s="550"/>
      <c r="AN6" s="511"/>
      <c r="AO6" s="550"/>
      <c r="AP6" s="550"/>
      <c r="AQ6" s="550"/>
      <c r="AR6" s="550"/>
      <c r="AS6" s="511"/>
      <c r="AT6" s="550"/>
      <c r="AU6" s="550"/>
      <c r="AV6" s="550"/>
      <c r="AW6" s="550"/>
      <c r="AX6" s="511"/>
      <c r="AY6" s="550"/>
      <c r="AZ6" s="550"/>
      <c r="BA6" s="550"/>
      <c r="BB6" s="550"/>
      <c r="BC6" s="511"/>
      <c r="BD6" s="550"/>
      <c r="BE6" s="550"/>
      <c r="BF6" s="550"/>
      <c r="BG6" s="550"/>
      <c r="BH6" s="511"/>
      <c r="BI6" s="550"/>
      <c r="BJ6" s="550"/>
      <c r="BK6" s="550"/>
      <c r="BL6" s="508"/>
      <c r="BM6" s="511"/>
      <c r="BN6" s="550"/>
      <c r="BO6" s="550"/>
      <c r="BP6" s="550"/>
      <c r="BQ6" s="550"/>
      <c r="BR6" s="511"/>
      <c r="BS6" s="508"/>
      <c r="BT6" s="218"/>
      <c r="BU6" s="218"/>
      <c r="BV6" s="218"/>
      <c r="BW6" s="490"/>
      <c r="BX6" s="218"/>
      <c r="BY6" s="550"/>
      <c r="BZ6" s="550"/>
      <c r="CA6" s="550"/>
      <c r="CB6" s="511"/>
      <c r="CC6" s="550"/>
      <c r="CD6" s="550"/>
      <c r="CE6" s="550"/>
      <c r="CF6" s="550"/>
      <c r="CG6" s="511"/>
      <c r="CH6" s="550"/>
      <c r="CI6" s="550"/>
      <c r="CJ6" s="550"/>
      <c r="CK6" s="550"/>
      <c r="CL6" s="511"/>
      <c r="CM6" s="550"/>
      <c r="CN6" s="550"/>
      <c r="CO6" s="550"/>
      <c r="CP6" s="550"/>
      <c r="CQ6" s="511"/>
      <c r="CR6" s="550"/>
      <c r="CS6" s="550"/>
      <c r="CT6" s="550"/>
      <c r="CU6" s="550"/>
      <c r="CV6" s="511"/>
      <c r="CW6" s="550"/>
      <c r="CX6" s="550"/>
      <c r="CY6" s="550"/>
      <c r="CZ6" s="550"/>
      <c r="DA6" s="511"/>
      <c r="DB6" s="550"/>
      <c r="DC6" s="550"/>
      <c r="DD6" s="550"/>
      <c r="DE6" s="550"/>
      <c r="DF6" s="511"/>
      <c r="DG6" s="550"/>
      <c r="DH6" s="550"/>
      <c r="DI6" s="550"/>
      <c r="DJ6" s="550"/>
      <c r="DK6" s="511"/>
      <c r="DL6" s="550"/>
      <c r="DM6" s="550"/>
      <c r="DN6" s="550"/>
      <c r="DO6" s="550"/>
      <c r="DP6" s="511"/>
      <c r="DQ6" s="550"/>
      <c r="DR6" s="550"/>
      <c r="DS6" s="550"/>
      <c r="DT6" s="550"/>
      <c r="DU6" s="511"/>
      <c r="DV6" s="550"/>
      <c r="DW6" s="550"/>
      <c r="DX6" s="550"/>
      <c r="DY6" s="550"/>
      <c r="DZ6" s="511"/>
      <c r="EA6" s="550"/>
      <c r="EB6" s="550"/>
      <c r="EC6" s="550"/>
      <c r="ED6" s="550"/>
      <c r="EE6" s="511"/>
      <c r="EF6" s="550"/>
      <c r="EG6" s="550"/>
      <c r="EH6" s="550"/>
      <c r="EI6" s="550"/>
      <c r="EJ6" s="507"/>
      <c r="EK6" s="550"/>
      <c r="EL6" s="218"/>
      <c r="EM6" s="218"/>
      <c r="EN6" s="551"/>
      <c r="EO6" s="153"/>
    </row>
    <row r="7" spans="4:150" s="49" customFormat="1" x14ac:dyDescent="0.2">
      <c r="D7" s="241" t="s">
        <v>327</v>
      </c>
      <c r="E7" s="486"/>
      <c r="G7" s="510">
        <v>345915000</v>
      </c>
      <c r="H7" s="510"/>
      <c r="I7" s="510"/>
      <c r="J7" s="509"/>
      <c r="K7" s="510"/>
      <c r="L7" s="510">
        <v>28086572</v>
      </c>
      <c r="M7" s="510"/>
      <c r="N7" s="510"/>
      <c r="O7" s="509"/>
      <c r="P7" s="510"/>
      <c r="Q7" s="510">
        <v>37271586</v>
      </c>
      <c r="R7" s="510"/>
      <c r="S7" s="510"/>
      <c r="T7" s="509"/>
      <c r="U7" s="510"/>
      <c r="V7" s="510">
        <v>31666972</v>
      </c>
      <c r="W7" s="510"/>
      <c r="X7" s="510"/>
      <c r="Y7" s="509"/>
      <c r="Z7" s="510"/>
      <c r="AA7" s="510">
        <v>52471849</v>
      </c>
      <c r="AB7" s="510"/>
      <c r="AC7" s="510"/>
      <c r="AD7" s="509"/>
      <c r="AE7" s="510"/>
      <c r="AF7" s="510">
        <v>0</v>
      </c>
      <c r="AG7" s="510"/>
      <c r="AH7" s="510"/>
      <c r="AI7" s="509"/>
      <c r="AJ7" s="510"/>
      <c r="AK7" s="510">
        <v>0</v>
      </c>
      <c r="AL7" s="510"/>
      <c r="AM7" s="510"/>
      <c r="AN7" s="509"/>
      <c r="AO7" s="510"/>
      <c r="AP7" s="510">
        <v>0</v>
      </c>
      <c r="AQ7" s="510"/>
      <c r="AR7" s="510"/>
      <c r="AS7" s="509"/>
      <c r="AT7" s="510"/>
      <c r="AU7" s="510">
        <v>0</v>
      </c>
      <c r="AV7" s="510"/>
      <c r="AW7" s="510"/>
      <c r="AX7" s="509"/>
      <c r="AY7" s="510"/>
      <c r="AZ7" s="510">
        <v>0</v>
      </c>
      <c r="BA7" s="510"/>
      <c r="BB7" s="510"/>
      <c r="BC7" s="509"/>
      <c r="BD7" s="510"/>
      <c r="BE7" s="510">
        <v>0</v>
      </c>
      <c r="BF7" s="510"/>
      <c r="BG7" s="510"/>
      <c r="BH7" s="509"/>
      <c r="BI7" s="510"/>
      <c r="BJ7" s="510">
        <v>0</v>
      </c>
      <c r="BK7" s="510"/>
      <c r="BL7" s="510"/>
      <c r="BM7" s="509"/>
      <c r="BN7" s="510"/>
      <c r="BO7" s="510">
        <v>0</v>
      </c>
      <c r="BP7" s="510"/>
      <c r="BQ7" s="510"/>
      <c r="BR7" s="509"/>
      <c r="BS7" s="510"/>
      <c r="BT7" s="510">
        <v>149496979</v>
      </c>
      <c r="BU7" s="510"/>
      <c r="BV7" s="510"/>
      <c r="BW7" s="509"/>
      <c r="BX7" s="510"/>
      <c r="BY7" s="510">
        <v>399212305</v>
      </c>
      <c r="BZ7" s="510"/>
      <c r="CA7" s="510"/>
      <c r="CB7" s="509"/>
      <c r="CC7" s="510"/>
      <c r="CD7" s="510">
        <v>44205422</v>
      </c>
      <c r="CE7" s="510"/>
      <c r="CF7" s="510"/>
      <c r="CG7" s="509"/>
      <c r="CH7" s="510"/>
      <c r="CI7" s="510">
        <v>34665188</v>
      </c>
      <c r="CJ7" s="510"/>
      <c r="CK7" s="510"/>
      <c r="CL7" s="509"/>
      <c r="CM7" s="510"/>
      <c r="CN7" s="510">
        <v>36242984</v>
      </c>
      <c r="CO7" s="510"/>
      <c r="CP7" s="510"/>
      <c r="CQ7" s="509"/>
      <c r="CR7" s="510"/>
      <c r="CS7" s="510">
        <v>36813678</v>
      </c>
      <c r="CT7" s="510"/>
      <c r="CU7" s="510"/>
      <c r="CV7" s="509"/>
      <c r="CW7" s="510"/>
      <c r="CX7" s="510">
        <v>32590097</v>
      </c>
      <c r="CY7" s="510"/>
      <c r="CZ7" s="510"/>
      <c r="DA7" s="509"/>
      <c r="DB7" s="510"/>
      <c r="DC7" s="510">
        <v>27539270</v>
      </c>
      <c r="DD7" s="510"/>
      <c r="DE7" s="510"/>
      <c r="DF7" s="509"/>
      <c r="DG7" s="510"/>
      <c r="DH7" s="510">
        <v>39327697</v>
      </c>
      <c r="DI7" s="510"/>
      <c r="DJ7" s="510"/>
      <c r="DK7" s="509"/>
      <c r="DL7" s="510"/>
      <c r="DM7" s="510">
        <v>28616895</v>
      </c>
      <c r="DN7" s="510"/>
      <c r="DO7" s="510"/>
      <c r="DP7" s="509"/>
      <c r="DQ7" s="510"/>
      <c r="DR7" s="510">
        <v>29014323</v>
      </c>
      <c r="DS7" s="510"/>
      <c r="DT7" s="510"/>
      <c r="DU7" s="509"/>
      <c r="DV7" s="510"/>
      <c r="DW7" s="510">
        <v>24327297</v>
      </c>
      <c r="DX7" s="510"/>
      <c r="DY7" s="510"/>
      <c r="DZ7" s="509"/>
      <c r="EA7" s="510"/>
      <c r="EB7" s="510">
        <v>32478299</v>
      </c>
      <c r="EC7" s="510"/>
      <c r="ED7" s="510"/>
      <c r="EE7" s="509"/>
      <c r="EF7" s="510"/>
      <c r="EG7" s="510">
        <v>33391155</v>
      </c>
      <c r="EH7" s="510"/>
      <c r="EI7" s="510"/>
      <c r="EJ7" s="509"/>
      <c r="EK7" s="510"/>
      <c r="EL7" s="510">
        <v>151927272</v>
      </c>
      <c r="EM7" s="510"/>
      <c r="EN7" s="510"/>
      <c r="EO7" s="241"/>
    </row>
    <row r="8" spans="4:150" x14ac:dyDescent="0.2">
      <c r="D8" s="153" t="s">
        <v>328</v>
      </c>
      <c r="F8" s="490"/>
      <c r="G8" s="550">
        <v>345915000</v>
      </c>
      <c r="H8" s="552"/>
      <c r="I8" s="508"/>
      <c r="J8" s="507"/>
      <c r="K8" s="511"/>
      <c r="L8" s="550">
        <v>23849866</v>
      </c>
      <c r="M8" s="552"/>
      <c r="N8" s="508"/>
      <c r="O8" s="507"/>
      <c r="P8" s="511"/>
      <c r="Q8" s="550">
        <v>30102790</v>
      </c>
      <c r="R8" s="552"/>
      <c r="S8" s="508"/>
      <c r="T8" s="507"/>
      <c r="U8" s="511"/>
      <c r="V8" s="550">
        <v>29395127</v>
      </c>
      <c r="W8" s="552"/>
      <c r="X8" s="508"/>
      <c r="Y8" s="507"/>
      <c r="Z8" s="511"/>
      <c r="AA8" s="550">
        <v>52376510</v>
      </c>
      <c r="AB8" s="552"/>
      <c r="AC8" s="508"/>
      <c r="AD8" s="507"/>
      <c r="AE8" s="511"/>
      <c r="AF8" s="550">
        <v>0</v>
      </c>
      <c r="AG8" s="552"/>
      <c r="AH8" s="508"/>
      <c r="AI8" s="507"/>
      <c r="AJ8" s="511"/>
      <c r="AK8" s="550">
        <v>0</v>
      </c>
      <c r="AL8" s="552"/>
      <c r="AM8" s="508"/>
      <c r="AN8" s="507"/>
      <c r="AO8" s="511"/>
      <c r="AP8" s="550">
        <v>0</v>
      </c>
      <c r="AQ8" s="552"/>
      <c r="AR8" s="508"/>
      <c r="AS8" s="507"/>
      <c r="AT8" s="511"/>
      <c r="AU8" s="550">
        <v>0</v>
      </c>
      <c r="AV8" s="552"/>
      <c r="AW8" s="508"/>
      <c r="AX8" s="507"/>
      <c r="AY8" s="511"/>
      <c r="AZ8" s="550">
        <v>0</v>
      </c>
      <c r="BA8" s="552"/>
      <c r="BB8" s="508"/>
      <c r="BC8" s="507"/>
      <c r="BD8" s="511"/>
      <c r="BE8" s="550">
        <v>0</v>
      </c>
      <c r="BF8" s="552"/>
      <c r="BG8" s="508"/>
      <c r="BH8" s="507"/>
      <c r="BI8" s="511"/>
      <c r="BJ8" s="550">
        <v>0</v>
      </c>
      <c r="BK8" s="552"/>
      <c r="BL8" s="508"/>
      <c r="BM8" s="507"/>
      <c r="BN8" s="511"/>
      <c r="BO8" s="550">
        <v>0</v>
      </c>
      <c r="BP8" s="552"/>
      <c r="BQ8" s="508"/>
      <c r="BR8" s="507"/>
      <c r="BS8" s="511"/>
      <c r="BT8" s="550">
        <v>135724293</v>
      </c>
      <c r="BU8" s="552"/>
      <c r="BV8" s="508"/>
      <c r="BW8" s="507"/>
      <c r="BX8" s="511"/>
      <c r="BY8" s="550">
        <v>337762752</v>
      </c>
      <c r="BZ8" s="552"/>
      <c r="CA8" s="508"/>
      <c r="CB8" s="507"/>
      <c r="CC8" s="511"/>
      <c r="CD8" s="550">
        <v>32347333</v>
      </c>
      <c r="CE8" s="552"/>
      <c r="CF8" s="508"/>
      <c r="CG8" s="507"/>
      <c r="CH8" s="511"/>
      <c r="CI8" s="550">
        <v>30897412</v>
      </c>
      <c r="CJ8" s="552"/>
      <c r="CK8" s="508"/>
      <c r="CL8" s="507"/>
      <c r="CM8" s="511"/>
      <c r="CN8" s="550">
        <v>27576195</v>
      </c>
      <c r="CO8" s="552"/>
      <c r="CP8" s="508"/>
      <c r="CQ8" s="507"/>
      <c r="CR8" s="511"/>
      <c r="CS8" s="550">
        <v>32976789</v>
      </c>
      <c r="CT8" s="552"/>
      <c r="CU8" s="508"/>
      <c r="CV8" s="507"/>
      <c r="CW8" s="511"/>
      <c r="CX8" s="550">
        <v>27670253</v>
      </c>
      <c r="CY8" s="552"/>
      <c r="CZ8" s="508"/>
      <c r="DA8" s="507"/>
      <c r="DB8" s="511"/>
      <c r="DC8" s="550">
        <v>25324462</v>
      </c>
      <c r="DD8" s="552"/>
      <c r="DE8" s="508"/>
      <c r="DF8" s="507"/>
      <c r="DG8" s="511"/>
      <c r="DH8" s="550">
        <v>33828275</v>
      </c>
      <c r="DI8" s="552"/>
      <c r="DJ8" s="508"/>
      <c r="DK8" s="507"/>
      <c r="DL8" s="511"/>
      <c r="DM8" s="550">
        <v>23303905</v>
      </c>
      <c r="DN8" s="552"/>
      <c r="DO8" s="508"/>
      <c r="DP8" s="507"/>
      <c r="DQ8" s="511"/>
      <c r="DR8" s="550">
        <v>24962859</v>
      </c>
      <c r="DS8" s="552"/>
      <c r="DT8" s="508"/>
      <c r="DU8" s="507"/>
      <c r="DV8" s="511"/>
      <c r="DW8" s="550">
        <v>21654275</v>
      </c>
      <c r="DX8" s="552"/>
      <c r="DY8" s="508"/>
      <c r="DZ8" s="507"/>
      <c r="EA8" s="511"/>
      <c r="EB8" s="550">
        <v>28691924</v>
      </c>
      <c r="EC8" s="552"/>
      <c r="ED8" s="508"/>
      <c r="EE8" s="507"/>
      <c r="EF8" s="511"/>
      <c r="EG8" s="550">
        <v>28529070</v>
      </c>
      <c r="EH8" s="552"/>
      <c r="EI8" s="508"/>
      <c r="EJ8" s="507"/>
      <c r="EK8" s="511"/>
      <c r="EL8" s="550">
        <v>123797729</v>
      </c>
      <c r="EM8" s="552"/>
      <c r="EN8" s="508"/>
      <c r="EO8" s="153"/>
      <c r="ER8" s="49"/>
      <c r="ES8" s="49"/>
    </row>
    <row r="9" spans="4:150" x14ac:dyDescent="0.2">
      <c r="D9" s="153" t="s">
        <v>329</v>
      </c>
      <c r="F9" s="484"/>
      <c r="G9" s="508">
        <v>0</v>
      </c>
      <c r="H9" s="553"/>
      <c r="I9" s="508"/>
      <c r="J9" s="507"/>
      <c r="K9" s="507"/>
      <c r="L9" s="508">
        <v>3409508</v>
      </c>
      <c r="M9" s="553"/>
      <c r="N9" s="508"/>
      <c r="O9" s="507"/>
      <c r="P9" s="507"/>
      <c r="Q9" s="508">
        <v>4054354</v>
      </c>
      <c r="R9" s="553"/>
      <c r="S9" s="508"/>
      <c r="T9" s="507"/>
      <c r="U9" s="507"/>
      <c r="V9" s="508">
        <v>1410912</v>
      </c>
      <c r="W9" s="553"/>
      <c r="X9" s="508"/>
      <c r="Y9" s="507"/>
      <c r="Z9" s="507"/>
      <c r="AA9" s="508">
        <v>0</v>
      </c>
      <c r="AB9" s="553"/>
      <c r="AC9" s="508"/>
      <c r="AD9" s="507"/>
      <c r="AE9" s="507"/>
      <c r="AF9" s="508">
        <v>0</v>
      </c>
      <c r="AG9" s="553"/>
      <c r="AH9" s="508"/>
      <c r="AI9" s="507"/>
      <c r="AJ9" s="507"/>
      <c r="AK9" s="508">
        <v>0</v>
      </c>
      <c r="AL9" s="553"/>
      <c r="AM9" s="508"/>
      <c r="AN9" s="507"/>
      <c r="AO9" s="507"/>
      <c r="AP9" s="508">
        <v>0</v>
      </c>
      <c r="AQ9" s="553"/>
      <c r="AR9" s="508"/>
      <c r="AS9" s="507"/>
      <c r="AT9" s="507"/>
      <c r="AU9" s="508">
        <v>0</v>
      </c>
      <c r="AV9" s="553"/>
      <c r="AW9" s="508"/>
      <c r="AX9" s="507"/>
      <c r="AY9" s="507"/>
      <c r="AZ9" s="508">
        <v>0</v>
      </c>
      <c r="BA9" s="553"/>
      <c r="BB9" s="508"/>
      <c r="BC9" s="507"/>
      <c r="BD9" s="507"/>
      <c r="BE9" s="508">
        <v>0</v>
      </c>
      <c r="BF9" s="553"/>
      <c r="BH9" s="507"/>
      <c r="BI9" s="507"/>
      <c r="BJ9" s="508">
        <v>0</v>
      </c>
      <c r="BK9" s="553"/>
      <c r="BL9" s="508"/>
      <c r="BM9" s="507"/>
      <c r="BN9" s="507"/>
      <c r="BO9" s="508">
        <v>0</v>
      </c>
      <c r="BP9" s="553"/>
      <c r="BQ9" s="508"/>
      <c r="BR9" s="507"/>
      <c r="BS9" s="507"/>
      <c r="BT9" s="508">
        <v>8874774</v>
      </c>
      <c r="BU9" s="553"/>
      <c r="BV9" s="508"/>
      <c r="BW9" s="507"/>
      <c r="BX9" s="507"/>
      <c r="BY9" s="508">
        <v>53972577</v>
      </c>
      <c r="BZ9" s="553"/>
      <c r="CA9" s="508"/>
      <c r="CB9" s="507"/>
      <c r="CC9" s="507"/>
      <c r="CD9" s="508">
        <v>11663028</v>
      </c>
      <c r="CE9" s="553"/>
      <c r="CF9" s="508"/>
      <c r="CG9" s="507"/>
      <c r="CH9" s="507"/>
      <c r="CI9" s="508">
        <v>3767776</v>
      </c>
      <c r="CJ9" s="553"/>
      <c r="CK9" s="508"/>
      <c r="CL9" s="507"/>
      <c r="CM9" s="507"/>
      <c r="CN9" s="508">
        <v>7710681</v>
      </c>
      <c r="CO9" s="553"/>
      <c r="CP9" s="508"/>
      <c r="CQ9" s="507"/>
      <c r="CR9" s="507"/>
      <c r="CS9" s="508">
        <v>3456518</v>
      </c>
      <c r="CT9" s="553"/>
      <c r="CU9" s="508"/>
      <c r="CV9" s="507"/>
      <c r="CW9" s="507"/>
      <c r="CX9" s="508">
        <v>4835965</v>
      </c>
      <c r="CY9" s="553"/>
      <c r="CZ9" s="508"/>
      <c r="DA9" s="507"/>
      <c r="DB9" s="507"/>
      <c r="DC9" s="508">
        <v>2187184</v>
      </c>
      <c r="DD9" s="553"/>
      <c r="DE9" s="508"/>
      <c r="DF9" s="507"/>
      <c r="DG9" s="507"/>
      <c r="DH9" s="508">
        <v>5017820</v>
      </c>
      <c r="DI9" s="553"/>
      <c r="DJ9" s="508"/>
      <c r="DK9" s="507"/>
      <c r="DL9" s="507"/>
      <c r="DM9" s="508">
        <v>4108885</v>
      </c>
      <c r="DN9" s="553"/>
      <c r="DO9" s="508"/>
      <c r="DP9" s="507"/>
      <c r="DQ9" s="507"/>
      <c r="DR9" s="508">
        <v>3708680</v>
      </c>
      <c r="DS9" s="553"/>
      <c r="DT9" s="508"/>
      <c r="DU9" s="507"/>
      <c r="DV9" s="507"/>
      <c r="DW9" s="508">
        <v>2673022</v>
      </c>
      <c r="DX9" s="553"/>
      <c r="DZ9" s="507"/>
      <c r="EA9" s="507"/>
      <c r="EB9" s="508">
        <v>3014010</v>
      </c>
      <c r="EC9" s="553"/>
      <c r="ED9" s="508"/>
      <c r="EE9" s="507"/>
      <c r="EF9" s="507"/>
      <c r="EG9" s="508">
        <v>1829008</v>
      </c>
      <c r="EH9" s="553"/>
      <c r="EI9" s="508"/>
      <c r="EJ9" s="507"/>
      <c r="EK9" s="507"/>
      <c r="EL9" s="508">
        <v>26598003</v>
      </c>
      <c r="EM9" s="553"/>
      <c r="EN9" s="508"/>
      <c r="EO9" s="153"/>
      <c r="ER9" s="49"/>
      <c r="ES9" s="49"/>
    </row>
    <row r="10" spans="4:150" x14ac:dyDescent="0.2">
      <c r="D10" s="153" t="s">
        <v>330</v>
      </c>
      <c r="F10" s="504"/>
      <c r="G10" s="554">
        <v>0</v>
      </c>
      <c r="H10" s="555"/>
      <c r="I10" s="508"/>
      <c r="J10" s="507"/>
      <c r="K10" s="520"/>
      <c r="L10" s="554">
        <v>827198</v>
      </c>
      <c r="M10" s="555"/>
      <c r="N10" s="508"/>
      <c r="O10" s="507"/>
      <c r="P10" s="520"/>
      <c r="Q10" s="554">
        <v>3114442</v>
      </c>
      <c r="R10" s="555"/>
      <c r="S10" s="508"/>
      <c r="T10" s="507"/>
      <c r="U10" s="520"/>
      <c r="V10" s="554">
        <v>860933</v>
      </c>
      <c r="W10" s="555"/>
      <c r="X10" s="508"/>
      <c r="Y10" s="507"/>
      <c r="Z10" s="520"/>
      <c r="AA10" s="554">
        <v>95339</v>
      </c>
      <c r="AB10" s="555"/>
      <c r="AC10" s="508"/>
      <c r="AD10" s="507"/>
      <c r="AE10" s="520"/>
      <c r="AF10" s="554">
        <v>0</v>
      </c>
      <c r="AG10" s="555"/>
      <c r="AH10" s="508"/>
      <c r="AI10" s="507"/>
      <c r="AJ10" s="520"/>
      <c r="AK10" s="554">
        <v>0</v>
      </c>
      <c r="AL10" s="555"/>
      <c r="AM10" s="508"/>
      <c r="AN10" s="507"/>
      <c r="AO10" s="520"/>
      <c r="AP10" s="554">
        <v>0</v>
      </c>
      <c r="AQ10" s="555"/>
      <c r="AR10" s="508"/>
      <c r="AS10" s="507"/>
      <c r="AT10" s="520"/>
      <c r="AU10" s="554">
        <v>0</v>
      </c>
      <c r="AV10" s="555"/>
      <c r="AW10" s="508"/>
      <c r="AX10" s="507"/>
      <c r="AY10" s="520"/>
      <c r="AZ10" s="554">
        <v>0</v>
      </c>
      <c r="BA10" s="555"/>
      <c r="BB10" s="508"/>
      <c r="BC10" s="507"/>
      <c r="BD10" s="520"/>
      <c r="BE10" s="554">
        <v>0</v>
      </c>
      <c r="BF10" s="555"/>
      <c r="BG10" s="508"/>
      <c r="BH10" s="507"/>
      <c r="BI10" s="520"/>
      <c r="BJ10" s="554">
        <v>0</v>
      </c>
      <c r="BK10" s="555"/>
      <c r="BL10" s="508"/>
      <c r="BM10" s="507"/>
      <c r="BN10" s="520"/>
      <c r="BO10" s="554">
        <v>0</v>
      </c>
      <c r="BP10" s="555"/>
      <c r="BQ10" s="508"/>
      <c r="BR10" s="507"/>
      <c r="BS10" s="520"/>
      <c r="BT10" s="554">
        <v>4897912</v>
      </c>
      <c r="BU10" s="555"/>
      <c r="BV10" s="508"/>
      <c r="BW10" s="507"/>
      <c r="BX10" s="520"/>
      <c r="BY10" s="554">
        <v>7476976</v>
      </c>
      <c r="BZ10" s="555"/>
      <c r="CA10" s="508"/>
      <c r="CB10" s="507"/>
      <c r="CC10" s="520"/>
      <c r="CD10" s="554">
        <v>195061</v>
      </c>
      <c r="CE10" s="555"/>
      <c r="CF10" s="508"/>
      <c r="CG10" s="507"/>
      <c r="CH10" s="520"/>
      <c r="CI10" s="554">
        <v>0</v>
      </c>
      <c r="CJ10" s="555"/>
      <c r="CK10" s="508"/>
      <c r="CL10" s="507"/>
      <c r="CM10" s="520"/>
      <c r="CN10" s="554">
        <v>956108</v>
      </c>
      <c r="CO10" s="555"/>
      <c r="CP10" s="508"/>
      <c r="CQ10" s="507"/>
      <c r="CR10" s="520"/>
      <c r="CS10" s="554">
        <v>380371</v>
      </c>
      <c r="CT10" s="555"/>
      <c r="CU10" s="508"/>
      <c r="CV10" s="507"/>
      <c r="CW10" s="520"/>
      <c r="CX10" s="554">
        <v>83879</v>
      </c>
      <c r="CY10" s="555"/>
      <c r="CZ10" s="508"/>
      <c r="DA10" s="507"/>
      <c r="DB10" s="520"/>
      <c r="DC10" s="554">
        <v>27624</v>
      </c>
      <c r="DD10" s="555"/>
      <c r="DE10" s="508"/>
      <c r="DF10" s="507"/>
      <c r="DG10" s="520"/>
      <c r="DH10" s="554">
        <v>481602</v>
      </c>
      <c r="DI10" s="555"/>
      <c r="DJ10" s="508"/>
      <c r="DK10" s="507"/>
      <c r="DL10" s="520"/>
      <c r="DM10" s="554">
        <v>1204105</v>
      </c>
      <c r="DN10" s="555"/>
      <c r="DO10" s="508"/>
      <c r="DP10" s="507"/>
      <c r="DQ10" s="520"/>
      <c r="DR10" s="554">
        <v>342784</v>
      </c>
      <c r="DS10" s="555"/>
      <c r="DT10" s="508"/>
      <c r="DU10" s="507"/>
      <c r="DV10" s="520"/>
      <c r="DW10" s="554">
        <v>0</v>
      </c>
      <c r="DX10" s="555"/>
      <c r="DY10" s="508"/>
      <c r="DZ10" s="507"/>
      <c r="EA10" s="520"/>
      <c r="EB10" s="554">
        <v>772365</v>
      </c>
      <c r="EC10" s="555"/>
      <c r="ED10" s="508"/>
      <c r="EE10" s="507"/>
      <c r="EF10" s="520"/>
      <c r="EG10" s="554">
        <v>3033077</v>
      </c>
      <c r="EH10" s="555"/>
      <c r="EI10" s="508"/>
      <c r="EJ10" s="507"/>
      <c r="EK10" s="520"/>
      <c r="EL10" s="554">
        <v>1531540</v>
      </c>
      <c r="EM10" s="555"/>
      <c r="EN10" s="508"/>
      <c r="EO10" s="153"/>
      <c r="ER10" s="49"/>
      <c r="ES10" s="49"/>
    </row>
    <row r="11" spans="4:150" x14ac:dyDescent="0.2">
      <c r="D11" s="153"/>
      <c r="G11" s="508"/>
      <c r="H11" s="508"/>
      <c r="I11" s="508"/>
      <c r="J11" s="507"/>
      <c r="K11" s="508"/>
      <c r="L11" s="508"/>
      <c r="M11" s="508"/>
      <c r="N11" s="508"/>
      <c r="O11" s="507"/>
      <c r="P11" s="508"/>
      <c r="Q11" s="508"/>
      <c r="R11" s="508"/>
      <c r="S11" s="508"/>
      <c r="T11" s="507"/>
      <c r="U11" s="508"/>
      <c r="V11" s="508"/>
      <c r="W11" s="508"/>
      <c r="X11" s="508"/>
      <c r="Y11" s="507"/>
      <c r="Z11" s="508"/>
      <c r="AA11" s="508"/>
      <c r="AB11" s="508"/>
      <c r="AC11" s="508"/>
      <c r="AD11" s="507"/>
      <c r="AE11" s="508"/>
      <c r="AF11" s="508"/>
      <c r="AG11" s="508"/>
      <c r="AH11" s="508"/>
      <c r="AI11" s="507"/>
      <c r="AJ11" s="508"/>
      <c r="AK11" s="508"/>
      <c r="AL11" s="508"/>
      <c r="AM11" s="508"/>
      <c r="AN11" s="507"/>
      <c r="AO11" s="508"/>
      <c r="AP11" s="508"/>
      <c r="AQ11" s="508"/>
      <c r="AR11" s="508"/>
      <c r="AS11" s="507"/>
      <c r="AT11" s="508"/>
      <c r="AU11" s="508"/>
      <c r="AV11" s="508"/>
      <c r="AW11" s="508"/>
      <c r="AX11" s="507"/>
      <c r="AY11" s="508"/>
      <c r="AZ11" s="508"/>
      <c r="BA11" s="508"/>
      <c r="BB11" s="508"/>
      <c r="BC11" s="507"/>
      <c r="BD11" s="508"/>
      <c r="BE11" s="508"/>
      <c r="BF11" s="508"/>
      <c r="BG11" s="508"/>
      <c r="BH11" s="507"/>
      <c r="BI11" s="508"/>
      <c r="BJ11" s="508"/>
      <c r="BK11" s="508"/>
      <c r="BL11" s="508"/>
      <c r="BM11" s="507"/>
      <c r="BN11" s="508"/>
      <c r="BO11" s="508"/>
      <c r="BP11" s="508"/>
      <c r="BQ11" s="508"/>
      <c r="BR11" s="507"/>
      <c r="BS11" s="508"/>
      <c r="BT11" s="508"/>
      <c r="BU11" s="508"/>
      <c r="BV11" s="508"/>
      <c r="BW11" s="507"/>
      <c r="BX11" s="508"/>
      <c r="BY11" s="508"/>
      <c r="BZ11" s="508"/>
      <c r="CA11" s="508"/>
      <c r="CB11" s="507"/>
      <c r="CC11" s="508"/>
      <c r="CD11" s="508"/>
      <c r="CE11" s="508"/>
      <c r="CF11" s="508"/>
      <c r="CG11" s="507"/>
      <c r="CH11" s="508"/>
      <c r="CI11" s="508"/>
      <c r="CJ11" s="508"/>
      <c r="CK11" s="508"/>
      <c r="CL11" s="507"/>
      <c r="CM11" s="508"/>
      <c r="CN11" s="508"/>
      <c r="CO11" s="508"/>
      <c r="CP11" s="508"/>
      <c r="CQ11" s="507"/>
      <c r="CR11" s="508"/>
      <c r="CS11" s="508"/>
      <c r="CT11" s="508"/>
      <c r="CU11" s="508"/>
      <c r="CV11" s="507"/>
      <c r="CW11" s="508"/>
      <c r="CX11" s="508"/>
      <c r="CY11" s="508"/>
      <c r="CZ11" s="508"/>
      <c r="DA11" s="507"/>
      <c r="DB11" s="508"/>
      <c r="DC11" s="508"/>
      <c r="DD11" s="508"/>
      <c r="DE11" s="508"/>
      <c r="DF11" s="507"/>
      <c r="DG11" s="508"/>
      <c r="DH11" s="508"/>
      <c r="DI11" s="508"/>
      <c r="DJ11" s="508"/>
      <c r="DK11" s="507"/>
      <c r="DL11" s="508"/>
      <c r="DM11" s="508"/>
      <c r="DN11" s="508"/>
      <c r="DO11" s="508"/>
      <c r="DP11" s="507"/>
      <c r="DQ11" s="508"/>
      <c r="DR11" s="508"/>
      <c r="DS11" s="508"/>
      <c r="DT11" s="508"/>
      <c r="DU11" s="507"/>
      <c r="DV11" s="508"/>
      <c r="DW11" s="508"/>
      <c r="DX11" s="508"/>
      <c r="DY11" s="508"/>
      <c r="DZ11" s="507"/>
      <c r="EA11" s="508"/>
      <c r="EB11" s="508"/>
      <c r="EC11" s="508"/>
      <c r="ED11" s="508"/>
      <c r="EE11" s="507"/>
      <c r="EF11" s="508"/>
      <c r="EG11" s="508"/>
      <c r="EH11" s="508"/>
      <c r="EI11" s="508"/>
      <c r="EJ11" s="507"/>
      <c r="EK11" s="508"/>
      <c r="EL11" s="508"/>
      <c r="EM11" s="508"/>
      <c r="EN11" s="508"/>
      <c r="EO11" s="153"/>
      <c r="ER11" s="49"/>
      <c r="ES11" s="49"/>
    </row>
    <row r="12" spans="4:150" s="49" customFormat="1" x14ac:dyDescent="0.2">
      <c r="D12" s="241" t="s">
        <v>331</v>
      </c>
      <c r="E12" s="486"/>
      <c r="G12" s="50">
        <v>345915000</v>
      </c>
      <c r="H12" s="50"/>
      <c r="I12" s="50"/>
      <c r="J12" s="556"/>
      <c r="K12" s="50"/>
      <c r="L12" s="50">
        <v>23849866</v>
      </c>
      <c r="M12" s="50"/>
      <c r="N12" s="50"/>
      <c r="O12" s="556"/>
      <c r="P12" s="50"/>
      <c r="Q12" s="50">
        <v>30102790</v>
      </c>
      <c r="R12" s="50"/>
      <c r="S12" s="50"/>
      <c r="T12" s="556"/>
      <c r="U12" s="50"/>
      <c r="V12" s="50">
        <v>29395127</v>
      </c>
      <c r="W12" s="50"/>
      <c r="X12" s="50"/>
      <c r="Y12" s="556"/>
      <c r="Z12" s="50"/>
      <c r="AA12" s="50">
        <v>52376510</v>
      </c>
      <c r="AB12" s="50"/>
      <c r="AC12" s="50"/>
      <c r="AD12" s="556"/>
      <c r="AE12" s="50"/>
      <c r="AF12" s="50">
        <v>0</v>
      </c>
      <c r="AG12" s="50"/>
      <c r="AH12" s="50"/>
      <c r="AI12" s="556"/>
      <c r="AJ12" s="50"/>
      <c r="AK12" s="50">
        <v>0</v>
      </c>
      <c r="AL12" s="50"/>
      <c r="AM12" s="50"/>
      <c r="AN12" s="556"/>
      <c r="AO12" s="50"/>
      <c r="AP12" s="50">
        <v>0</v>
      </c>
      <c r="AQ12" s="50"/>
      <c r="AR12" s="50"/>
      <c r="AS12" s="556"/>
      <c r="AT12" s="50"/>
      <c r="AU12" s="50">
        <v>0</v>
      </c>
      <c r="AV12" s="50"/>
      <c r="AW12" s="50"/>
      <c r="AX12" s="556"/>
      <c r="AY12" s="50"/>
      <c r="AZ12" s="50">
        <v>0</v>
      </c>
      <c r="BA12" s="50"/>
      <c r="BB12" s="50"/>
      <c r="BC12" s="556"/>
      <c r="BD12" s="50"/>
      <c r="BE12" s="50">
        <v>0</v>
      </c>
      <c r="BF12" s="50"/>
      <c r="BG12" s="50"/>
      <c r="BH12" s="556"/>
      <c r="BI12" s="50"/>
      <c r="BJ12" s="50">
        <v>0</v>
      </c>
      <c r="BK12" s="50"/>
      <c r="BL12" s="50"/>
      <c r="BM12" s="556"/>
      <c r="BN12" s="50"/>
      <c r="BO12" s="50">
        <v>0</v>
      </c>
      <c r="BP12" s="50"/>
      <c r="BQ12" s="50"/>
      <c r="BR12" s="556"/>
      <c r="BS12" s="50"/>
      <c r="BT12" s="50">
        <v>135724293</v>
      </c>
      <c r="BU12" s="50"/>
      <c r="BV12" s="50"/>
      <c r="BW12" s="556"/>
      <c r="BX12" s="50"/>
      <c r="BY12" s="50">
        <v>337762752</v>
      </c>
      <c r="BZ12" s="50"/>
      <c r="CA12" s="50"/>
      <c r="CB12" s="556"/>
      <c r="CC12" s="50"/>
      <c r="CD12" s="50">
        <v>32347333</v>
      </c>
      <c r="CE12" s="50"/>
      <c r="CF12" s="50"/>
      <c r="CG12" s="556"/>
      <c r="CH12" s="50"/>
      <c r="CI12" s="50">
        <v>30897412</v>
      </c>
      <c r="CJ12" s="50"/>
      <c r="CK12" s="50"/>
      <c r="CL12" s="556"/>
      <c r="CM12" s="50"/>
      <c r="CN12" s="50">
        <v>27576195</v>
      </c>
      <c r="CO12" s="50"/>
      <c r="CP12" s="50"/>
      <c r="CQ12" s="556"/>
      <c r="CR12" s="50"/>
      <c r="CS12" s="50">
        <v>32976789</v>
      </c>
      <c r="CT12" s="50"/>
      <c r="CU12" s="50"/>
      <c r="CV12" s="556"/>
      <c r="CW12" s="50"/>
      <c r="CX12" s="50">
        <v>27670253</v>
      </c>
      <c r="CY12" s="50"/>
      <c r="CZ12" s="50"/>
      <c r="DA12" s="556"/>
      <c r="DB12" s="50"/>
      <c r="DC12" s="50">
        <v>25324462</v>
      </c>
      <c r="DD12" s="50"/>
      <c r="DE12" s="50"/>
      <c r="DF12" s="556"/>
      <c r="DG12" s="50"/>
      <c r="DH12" s="50">
        <v>33828275</v>
      </c>
      <c r="DI12" s="50"/>
      <c r="DJ12" s="50"/>
      <c r="DK12" s="556"/>
      <c r="DL12" s="50"/>
      <c r="DM12" s="50">
        <v>23303905</v>
      </c>
      <c r="DN12" s="50"/>
      <c r="DO12" s="50"/>
      <c r="DP12" s="556"/>
      <c r="DQ12" s="50"/>
      <c r="DR12" s="50">
        <v>24962859</v>
      </c>
      <c r="DS12" s="50"/>
      <c r="DT12" s="50"/>
      <c r="DU12" s="556"/>
      <c r="DV12" s="50"/>
      <c r="DW12" s="50">
        <v>21654275</v>
      </c>
      <c r="DX12" s="50"/>
      <c r="DY12" s="50"/>
      <c r="DZ12" s="556"/>
      <c r="EA12" s="50"/>
      <c r="EB12" s="50">
        <v>28691924</v>
      </c>
      <c r="EC12" s="50"/>
      <c r="ED12" s="50"/>
      <c r="EE12" s="556"/>
      <c r="EF12" s="50"/>
      <c r="EG12" s="50">
        <v>28529070</v>
      </c>
      <c r="EH12" s="50"/>
      <c r="EI12" s="50"/>
      <c r="EJ12" s="556"/>
      <c r="EK12" s="50"/>
      <c r="EL12" s="50">
        <v>123797729</v>
      </c>
      <c r="EM12" s="50"/>
      <c r="EN12" s="50"/>
      <c r="EO12" s="241"/>
      <c r="ET12" s="557"/>
    </row>
    <row r="13" spans="4:150" x14ac:dyDescent="0.2">
      <c r="D13" s="153" t="s">
        <v>332</v>
      </c>
      <c r="F13" s="490"/>
      <c r="G13" s="558">
        <v>326900000</v>
      </c>
      <c r="H13" s="559"/>
      <c r="I13" s="62"/>
      <c r="J13" s="560"/>
      <c r="K13" s="561"/>
      <c r="L13" s="558">
        <v>18874340</v>
      </c>
      <c r="M13" s="559"/>
      <c r="N13" s="62"/>
      <c r="O13" s="560"/>
      <c r="P13" s="561"/>
      <c r="Q13" s="558">
        <v>24447416</v>
      </c>
      <c r="R13" s="559"/>
      <c r="S13" s="62"/>
      <c r="T13" s="560"/>
      <c r="U13" s="561"/>
      <c r="V13" s="558">
        <v>21418919</v>
      </c>
      <c r="W13" s="559"/>
      <c r="X13" s="62"/>
      <c r="Y13" s="560"/>
      <c r="Z13" s="561"/>
      <c r="AA13" s="558">
        <v>44579269</v>
      </c>
      <c r="AB13" s="559"/>
      <c r="AC13" s="62"/>
      <c r="AD13" s="560"/>
      <c r="AE13" s="561"/>
      <c r="AF13" s="558">
        <v>0</v>
      </c>
      <c r="AG13" s="559"/>
      <c r="AH13" s="62"/>
      <c r="AI13" s="560"/>
      <c r="AJ13" s="561"/>
      <c r="AK13" s="558">
        <v>0</v>
      </c>
      <c r="AL13" s="559"/>
      <c r="AM13" s="62"/>
      <c r="AN13" s="560"/>
      <c r="AO13" s="561"/>
      <c r="AP13" s="558">
        <v>0</v>
      </c>
      <c r="AQ13" s="559"/>
      <c r="AR13" s="62"/>
      <c r="AS13" s="560"/>
      <c r="AT13" s="561"/>
      <c r="AU13" s="558">
        <v>0</v>
      </c>
      <c r="AV13" s="559"/>
      <c r="AW13" s="62"/>
      <c r="AX13" s="560"/>
      <c r="AY13" s="561"/>
      <c r="AZ13" s="558">
        <v>0</v>
      </c>
      <c r="BA13" s="559"/>
      <c r="BB13" s="62"/>
      <c r="BC13" s="560"/>
      <c r="BD13" s="561"/>
      <c r="BE13" s="558">
        <v>0</v>
      </c>
      <c r="BF13" s="559"/>
      <c r="BG13" s="62"/>
      <c r="BH13" s="560"/>
      <c r="BI13" s="561"/>
      <c r="BJ13" s="558">
        <v>0</v>
      </c>
      <c r="BK13" s="559"/>
      <c r="BL13" s="62"/>
      <c r="BM13" s="560"/>
      <c r="BN13" s="561"/>
      <c r="BO13" s="558">
        <v>0</v>
      </c>
      <c r="BP13" s="559"/>
      <c r="BQ13" s="62"/>
      <c r="BR13" s="560"/>
      <c r="BS13" s="561"/>
      <c r="BT13" s="558">
        <v>109319944</v>
      </c>
      <c r="BU13" s="559"/>
      <c r="BV13" s="62"/>
      <c r="BW13" s="560"/>
      <c r="BX13" s="561"/>
      <c r="BY13" s="558">
        <v>266987645</v>
      </c>
      <c r="BZ13" s="559"/>
      <c r="CA13" s="62"/>
      <c r="CB13" s="560"/>
      <c r="CC13" s="561"/>
      <c r="CD13" s="558">
        <v>25697745</v>
      </c>
      <c r="CE13" s="559"/>
      <c r="CF13" s="62"/>
      <c r="CG13" s="560"/>
      <c r="CH13" s="561"/>
      <c r="CI13" s="558">
        <v>24482156</v>
      </c>
      <c r="CJ13" s="559"/>
      <c r="CK13" s="62"/>
      <c r="CL13" s="560"/>
      <c r="CM13" s="561"/>
      <c r="CN13" s="558">
        <v>21524984</v>
      </c>
      <c r="CO13" s="559"/>
      <c r="CP13" s="62"/>
      <c r="CQ13" s="560"/>
      <c r="CR13" s="561"/>
      <c r="CS13" s="558">
        <v>27318567</v>
      </c>
      <c r="CT13" s="559"/>
      <c r="CU13" s="62"/>
      <c r="CV13" s="560"/>
      <c r="CW13" s="561"/>
      <c r="CX13" s="558">
        <v>21385621</v>
      </c>
      <c r="CY13" s="559"/>
      <c r="CZ13" s="62"/>
      <c r="DA13" s="560"/>
      <c r="DB13" s="561"/>
      <c r="DC13" s="558">
        <v>19251348</v>
      </c>
      <c r="DD13" s="559"/>
      <c r="DE13" s="62"/>
      <c r="DF13" s="560"/>
      <c r="DG13" s="561"/>
      <c r="DH13" s="558">
        <v>26059821</v>
      </c>
      <c r="DI13" s="559"/>
      <c r="DJ13" s="62"/>
      <c r="DK13" s="560"/>
      <c r="DL13" s="561"/>
      <c r="DM13" s="558">
        <v>18397319</v>
      </c>
      <c r="DN13" s="559"/>
      <c r="DO13" s="62"/>
      <c r="DP13" s="560"/>
      <c r="DQ13" s="561"/>
      <c r="DR13" s="558">
        <v>18587367</v>
      </c>
      <c r="DS13" s="559"/>
      <c r="DT13" s="62"/>
      <c r="DU13" s="560"/>
      <c r="DV13" s="561"/>
      <c r="DW13" s="558">
        <v>17193465</v>
      </c>
      <c r="DX13" s="559"/>
      <c r="DY13" s="62"/>
      <c r="DZ13" s="560"/>
      <c r="EA13" s="561"/>
      <c r="EB13" s="558">
        <v>23509279</v>
      </c>
      <c r="EC13" s="559"/>
      <c r="ED13" s="62"/>
      <c r="EE13" s="560"/>
      <c r="EF13" s="561"/>
      <c r="EG13" s="558">
        <v>23579973</v>
      </c>
      <c r="EH13" s="559"/>
      <c r="EI13" s="62"/>
      <c r="EJ13" s="560"/>
      <c r="EK13" s="561"/>
      <c r="EL13" s="558">
        <v>99023452</v>
      </c>
      <c r="EM13" s="559"/>
      <c r="EN13" s="62"/>
      <c r="EO13" s="153"/>
      <c r="ER13" s="49"/>
      <c r="ES13" s="49"/>
      <c r="ET13" s="562"/>
    </row>
    <row r="14" spans="4:150" x14ac:dyDescent="0.2">
      <c r="D14" s="153" t="s">
        <v>298</v>
      </c>
      <c r="F14" s="484"/>
      <c r="G14" s="62">
        <v>19015000</v>
      </c>
      <c r="H14" s="61"/>
      <c r="I14" s="62"/>
      <c r="J14" s="560"/>
      <c r="K14" s="560"/>
      <c r="L14" s="62">
        <v>3357671</v>
      </c>
      <c r="M14" s="61"/>
      <c r="N14" s="62"/>
      <c r="O14" s="560"/>
      <c r="P14" s="560"/>
      <c r="Q14" s="62">
        <v>4348042</v>
      </c>
      <c r="R14" s="61"/>
      <c r="S14" s="62"/>
      <c r="T14" s="560"/>
      <c r="U14" s="560"/>
      <c r="V14" s="62">
        <v>5199615</v>
      </c>
      <c r="W14" s="61"/>
      <c r="X14" s="62"/>
      <c r="Y14" s="560"/>
      <c r="Z14" s="560"/>
      <c r="AA14" s="62">
        <v>6163152</v>
      </c>
      <c r="AB14" s="61"/>
      <c r="AC14" s="62"/>
      <c r="AD14" s="560"/>
      <c r="AE14" s="560"/>
      <c r="AF14" s="62">
        <v>0</v>
      </c>
      <c r="AG14" s="61"/>
      <c r="AH14" s="62"/>
      <c r="AI14" s="560"/>
      <c r="AJ14" s="560"/>
      <c r="AK14" s="62">
        <v>0</v>
      </c>
      <c r="AL14" s="61"/>
      <c r="AM14" s="62"/>
      <c r="AN14" s="560"/>
      <c r="AO14" s="560"/>
      <c r="AP14" s="62">
        <v>0</v>
      </c>
      <c r="AQ14" s="61"/>
      <c r="AR14" s="62"/>
      <c r="AS14" s="560"/>
      <c r="AT14" s="560"/>
      <c r="AU14" s="62">
        <v>0</v>
      </c>
      <c r="AV14" s="61"/>
      <c r="AW14" s="62"/>
      <c r="AX14" s="560"/>
      <c r="AY14" s="560"/>
      <c r="AZ14" s="62">
        <v>0</v>
      </c>
      <c r="BA14" s="61"/>
      <c r="BB14" s="62"/>
      <c r="BC14" s="560"/>
      <c r="BD14" s="560"/>
      <c r="BE14" s="62">
        <v>0</v>
      </c>
      <c r="BF14" s="61"/>
      <c r="BG14" s="62"/>
      <c r="BH14" s="560"/>
      <c r="BI14" s="560"/>
      <c r="BJ14" s="62">
        <v>0</v>
      </c>
      <c r="BK14" s="61"/>
      <c r="BL14" s="62"/>
      <c r="BM14" s="560"/>
      <c r="BN14" s="560"/>
      <c r="BO14" s="62">
        <v>0</v>
      </c>
      <c r="BP14" s="61"/>
      <c r="BQ14" s="62"/>
      <c r="BR14" s="560"/>
      <c r="BS14" s="560"/>
      <c r="BT14" s="62">
        <v>19068480</v>
      </c>
      <c r="BU14" s="61"/>
      <c r="BV14" s="62"/>
      <c r="BW14" s="560"/>
      <c r="BX14" s="560"/>
      <c r="BY14" s="62">
        <v>47829626</v>
      </c>
      <c r="BZ14" s="61"/>
      <c r="CA14" s="62"/>
      <c r="CB14" s="560"/>
      <c r="CC14" s="560"/>
      <c r="CD14" s="62">
        <v>5645039</v>
      </c>
      <c r="CE14" s="61"/>
      <c r="CF14" s="62"/>
      <c r="CG14" s="560"/>
      <c r="CH14" s="560"/>
      <c r="CI14" s="62">
        <v>4477496</v>
      </c>
      <c r="CJ14" s="61"/>
      <c r="CK14" s="62"/>
      <c r="CL14" s="560"/>
      <c r="CM14" s="560"/>
      <c r="CN14" s="62">
        <v>3697051</v>
      </c>
      <c r="CO14" s="61"/>
      <c r="CP14" s="62"/>
      <c r="CQ14" s="560"/>
      <c r="CR14" s="560"/>
      <c r="CS14" s="62">
        <v>4028774</v>
      </c>
      <c r="CT14" s="61"/>
      <c r="CU14" s="62"/>
      <c r="CV14" s="560"/>
      <c r="CW14" s="560"/>
      <c r="CX14" s="62">
        <v>4063950</v>
      </c>
      <c r="CY14" s="61"/>
      <c r="CZ14" s="62"/>
      <c r="DA14" s="560"/>
      <c r="DB14" s="560"/>
      <c r="DC14" s="62">
        <v>3732222</v>
      </c>
      <c r="DD14" s="61"/>
      <c r="DE14" s="62"/>
      <c r="DF14" s="560"/>
      <c r="DG14" s="560"/>
      <c r="DH14" s="62">
        <v>5478270</v>
      </c>
      <c r="DI14" s="61"/>
      <c r="DJ14" s="62"/>
      <c r="DK14" s="560"/>
      <c r="DL14" s="560"/>
      <c r="DM14" s="62">
        <v>3339881</v>
      </c>
      <c r="DN14" s="61"/>
      <c r="DO14" s="62"/>
      <c r="DP14" s="560"/>
      <c r="DQ14" s="560"/>
      <c r="DR14" s="62">
        <v>4186870</v>
      </c>
      <c r="DS14" s="61"/>
      <c r="DT14" s="62"/>
      <c r="DU14" s="560"/>
      <c r="DV14" s="560"/>
      <c r="DW14" s="62">
        <v>2875651</v>
      </c>
      <c r="DX14" s="61"/>
      <c r="DY14" s="62"/>
      <c r="DZ14" s="560"/>
      <c r="EA14" s="560"/>
      <c r="EB14" s="62">
        <v>3208682</v>
      </c>
      <c r="EC14" s="61"/>
      <c r="ED14" s="62"/>
      <c r="EE14" s="560"/>
      <c r="EF14" s="560"/>
      <c r="EG14" s="62">
        <v>3095740</v>
      </c>
      <c r="EH14" s="61"/>
      <c r="EI14" s="62"/>
      <c r="EJ14" s="560"/>
      <c r="EK14" s="560"/>
      <c r="EL14" s="62">
        <v>17848360</v>
      </c>
      <c r="EM14" s="61"/>
      <c r="EN14" s="62"/>
      <c r="EO14" s="153"/>
      <c r="ER14" s="49"/>
      <c r="ES14" s="49"/>
      <c r="ET14" s="562"/>
    </row>
    <row r="15" spans="4:150" x14ac:dyDescent="0.2">
      <c r="D15" s="153" t="s">
        <v>333</v>
      </c>
      <c r="F15" s="484"/>
      <c r="G15" s="62">
        <v>0</v>
      </c>
      <c r="H15" s="496"/>
      <c r="J15" s="484"/>
      <c r="K15" s="484"/>
      <c r="L15" s="62">
        <v>0</v>
      </c>
      <c r="M15" s="61"/>
      <c r="N15" s="62"/>
      <c r="O15" s="560"/>
      <c r="P15" s="560"/>
      <c r="Q15" s="62">
        <v>0</v>
      </c>
      <c r="R15" s="61"/>
      <c r="S15" s="62"/>
      <c r="T15" s="560"/>
      <c r="U15" s="560"/>
      <c r="V15" s="62">
        <v>0</v>
      </c>
      <c r="W15" s="61"/>
      <c r="X15" s="62"/>
      <c r="Y15" s="560"/>
      <c r="Z15" s="560"/>
      <c r="AA15" s="62">
        <v>0</v>
      </c>
      <c r="AB15" s="61"/>
      <c r="AC15" s="62"/>
      <c r="AD15" s="560"/>
      <c r="AE15" s="560"/>
      <c r="AF15" s="62">
        <v>0</v>
      </c>
      <c r="AG15" s="61"/>
      <c r="AH15" s="62"/>
      <c r="AI15" s="560"/>
      <c r="AJ15" s="560"/>
      <c r="AK15" s="62">
        <v>0</v>
      </c>
      <c r="AL15" s="61"/>
      <c r="AM15" s="62"/>
      <c r="AN15" s="560"/>
      <c r="AO15" s="560"/>
      <c r="AP15" s="62">
        <v>0</v>
      </c>
      <c r="AQ15" s="61"/>
      <c r="AR15" s="62"/>
      <c r="AS15" s="560"/>
      <c r="AT15" s="560"/>
      <c r="AU15" s="62">
        <v>0</v>
      </c>
      <c r="AV15" s="61"/>
      <c r="AW15" s="62"/>
      <c r="AX15" s="560"/>
      <c r="AY15" s="560"/>
      <c r="AZ15" s="62">
        <v>0</v>
      </c>
      <c r="BA15" s="61"/>
      <c r="BB15" s="62"/>
      <c r="BC15" s="560"/>
      <c r="BD15" s="560"/>
      <c r="BE15" s="62">
        <v>0</v>
      </c>
      <c r="BF15" s="61"/>
      <c r="BG15" s="62"/>
      <c r="BH15" s="560"/>
      <c r="BI15" s="560"/>
      <c r="BJ15" s="62">
        <v>0</v>
      </c>
      <c r="BK15" s="61"/>
      <c r="BL15" s="62"/>
      <c r="BM15" s="560"/>
      <c r="BN15" s="560"/>
      <c r="BO15" s="62">
        <v>0</v>
      </c>
      <c r="BP15" s="61"/>
      <c r="BQ15" s="62"/>
      <c r="BR15" s="560"/>
      <c r="BS15" s="560"/>
      <c r="BT15" s="62">
        <v>0</v>
      </c>
      <c r="BU15" s="61"/>
      <c r="BV15" s="62"/>
      <c r="BW15" s="560"/>
      <c r="BX15" s="560"/>
      <c r="BY15" s="62">
        <v>-1380512</v>
      </c>
      <c r="BZ15" s="496"/>
      <c r="CB15" s="484"/>
      <c r="CC15" s="484"/>
      <c r="CD15" s="62">
        <v>-493</v>
      </c>
      <c r="CE15" s="61"/>
      <c r="CF15" s="62"/>
      <c r="CG15" s="560"/>
      <c r="CH15" s="560"/>
      <c r="CI15" s="62">
        <v>-193807</v>
      </c>
      <c r="CJ15" s="61"/>
      <c r="CK15" s="62"/>
      <c r="CL15" s="560"/>
      <c r="CM15" s="560"/>
      <c r="CN15" s="62">
        <v>-200</v>
      </c>
      <c r="CO15" s="61"/>
      <c r="CP15" s="62"/>
      <c r="CQ15" s="560"/>
      <c r="CR15" s="560"/>
      <c r="CS15" s="62">
        <v>-182826</v>
      </c>
      <c r="CT15" s="61"/>
      <c r="CU15" s="62"/>
      <c r="CV15" s="560"/>
      <c r="CW15" s="560"/>
      <c r="CX15" s="62">
        <v>0</v>
      </c>
      <c r="CY15" s="61"/>
      <c r="CZ15" s="62"/>
      <c r="DA15" s="560"/>
      <c r="DB15" s="560"/>
      <c r="DC15" s="62">
        <v>0</v>
      </c>
      <c r="DD15" s="61"/>
      <c r="DE15" s="62"/>
      <c r="DF15" s="560"/>
      <c r="DG15" s="560"/>
      <c r="DH15" s="62">
        <v>0</v>
      </c>
      <c r="DI15" s="61"/>
      <c r="DJ15" s="62"/>
      <c r="DK15" s="560"/>
      <c r="DL15" s="560"/>
      <c r="DM15" s="62">
        <v>-18</v>
      </c>
      <c r="DN15" s="61"/>
      <c r="DO15" s="62"/>
      <c r="DP15" s="560"/>
      <c r="DQ15" s="560"/>
      <c r="DR15" s="62">
        <v>0</v>
      </c>
      <c r="DS15" s="61"/>
      <c r="DT15" s="62"/>
      <c r="DU15" s="560"/>
      <c r="DV15" s="560"/>
      <c r="DW15" s="62">
        <v>-361232</v>
      </c>
      <c r="DX15" s="61"/>
      <c r="DY15" s="62"/>
      <c r="DZ15" s="560"/>
      <c r="EA15" s="560"/>
      <c r="EB15" s="62">
        <v>-209896</v>
      </c>
      <c r="EC15" s="61"/>
      <c r="ED15" s="62"/>
      <c r="EE15" s="560"/>
      <c r="EF15" s="560"/>
      <c r="EG15" s="62">
        <v>-432040</v>
      </c>
      <c r="EH15" s="61"/>
      <c r="EI15" s="62"/>
      <c r="EJ15" s="560"/>
      <c r="EK15" s="560"/>
      <c r="EL15" s="62">
        <v>-377326</v>
      </c>
      <c r="EM15" s="61"/>
      <c r="EN15" s="62"/>
      <c r="EO15" s="153"/>
      <c r="ER15" s="49"/>
      <c r="ES15" s="49"/>
      <c r="ET15" s="562"/>
    </row>
    <row r="16" spans="4:150" x14ac:dyDescent="0.2">
      <c r="D16" s="153" t="s">
        <v>334</v>
      </c>
      <c r="F16" s="504"/>
      <c r="G16" s="276">
        <v>0</v>
      </c>
      <c r="H16" s="506"/>
      <c r="J16" s="484"/>
      <c r="K16" s="504"/>
      <c r="L16" s="276">
        <v>1617855</v>
      </c>
      <c r="M16" s="506"/>
      <c r="O16" s="484"/>
      <c r="P16" s="504"/>
      <c r="Q16" s="276">
        <v>1307332</v>
      </c>
      <c r="R16" s="506"/>
      <c r="T16" s="484"/>
      <c r="U16" s="504"/>
      <c r="V16" s="276">
        <v>2776593</v>
      </c>
      <c r="W16" s="506"/>
      <c r="Y16" s="484"/>
      <c r="Z16" s="504"/>
      <c r="AA16" s="276">
        <v>1634089</v>
      </c>
      <c r="AB16" s="506"/>
      <c r="AD16" s="484"/>
      <c r="AE16" s="504"/>
      <c r="AF16" s="276">
        <v>0</v>
      </c>
      <c r="AG16" s="506"/>
      <c r="AI16" s="484"/>
      <c r="AJ16" s="504"/>
      <c r="AK16" s="276">
        <v>0</v>
      </c>
      <c r="AL16" s="506"/>
      <c r="AN16" s="484"/>
      <c r="AO16" s="504"/>
      <c r="AP16" s="276">
        <v>0</v>
      </c>
      <c r="AQ16" s="506"/>
      <c r="AS16" s="484"/>
      <c r="AT16" s="504"/>
      <c r="AU16" s="276">
        <v>0</v>
      </c>
      <c r="AV16" s="506"/>
      <c r="AX16" s="484"/>
      <c r="AY16" s="504"/>
      <c r="AZ16" s="276">
        <v>0</v>
      </c>
      <c r="BA16" s="506"/>
      <c r="BC16" s="484"/>
      <c r="BD16" s="504"/>
      <c r="BE16" s="276">
        <v>0</v>
      </c>
      <c r="BF16" s="506"/>
      <c r="BH16" s="484"/>
      <c r="BI16" s="504"/>
      <c r="BJ16" s="276">
        <v>0</v>
      </c>
      <c r="BK16" s="506"/>
      <c r="BM16" s="484"/>
      <c r="BN16" s="504"/>
      <c r="BO16" s="276">
        <v>0</v>
      </c>
      <c r="BP16" s="506"/>
      <c r="BR16" s="484"/>
      <c r="BS16" s="504"/>
      <c r="BT16" s="276">
        <v>7335869</v>
      </c>
      <c r="BU16" s="506"/>
      <c r="BW16" s="484"/>
      <c r="BX16" s="504"/>
      <c r="BY16" s="276">
        <v>24325993</v>
      </c>
      <c r="BZ16" s="506"/>
      <c r="CB16" s="484"/>
      <c r="CC16" s="504"/>
      <c r="CD16" s="276">
        <v>1005042</v>
      </c>
      <c r="CE16" s="506"/>
      <c r="CG16" s="484"/>
      <c r="CH16" s="504"/>
      <c r="CI16" s="276">
        <v>2131567</v>
      </c>
      <c r="CJ16" s="506"/>
      <c r="CL16" s="484"/>
      <c r="CM16" s="504"/>
      <c r="CN16" s="276">
        <v>2354360</v>
      </c>
      <c r="CO16" s="506"/>
      <c r="CQ16" s="484"/>
      <c r="CR16" s="504"/>
      <c r="CS16" s="276">
        <v>1812274</v>
      </c>
      <c r="CT16" s="506"/>
      <c r="CV16" s="484"/>
      <c r="CW16" s="504"/>
      <c r="CX16" s="276">
        <v>2220682</v>
      </c>
      <c r="CY16" s="506"/>
      <c r="DA16" s="484"/>
      <c r="DB16" s="504"/>
      <c r="DC16" s="276">
        <v>2340892</v>
      </c>
      <c r="DD16" s="506"/>
      <c r="DF16" s="484"/>
      <c r="DG16" s="504"/>
      <c r="DH16" s="276">
        <v>2290184</v>
      </c>
      <c r="DI16" s="506"/>
      <c r="DK16" s="484"/>
      <c r="DL16" s="504"/>
      <c r="DM16" s="276">
        <v>1566723</v>
      </c>
      <c r="DN16" s="506"/>
      <c r="DP16" s="484"/>
      <c r="DQ16" s="504"/>
      <c r="DR16" s="276">
        <v>2188622</v>
      </c>
      <c r="DS16" s="506"/>
      <c r="DU16" s="484"/>
      <c r="DV16" s="504"/>
      <c r="DW16" s="276">
        <v>1946391</v>
      </c>
      <c r="DX16" s="506"/>
      <c r="DZ16" s="484"/>
      <c r="EA16" s="504"/>
      <c r="EB16" s="276">
        <v>2183859</v>
      </c>
      <c r="EC16" s="506"/>
      <c r="EE16" s="484"/>
      <c r="EF16" s="504"/>
      <c r="EG16" s="276">
        <v>2285397</v>
      </c>
      <c r="EH16" s="506"/>
      <c r="EJ16" s="484"/>
      <c r="EK16" s="504"/>
      <c r="EL16" s="276">
        <v>7303243</v>
      </c>
      <c r="EM16" s="506"/>
      <c r="EO16" s="153"/>
      <c r="ER16" s="49"/>
      <c r="ES16" s="49"/>
    </row>
    <row r="17" spans="4:149" x14ac:dyDescent="0.2">
      <c r="D17" s="153"/>
      <c r="G17" s="62"/>
      <c r="H17" s="62"/>
      <c r="I17" s="62"/>
      <c r="J17" s="560"/>
      <c r="K17" s="62"/>
      <c r="L17" s="62"/>
      <c r="M17" s="62"/>
      <c r="N17" s="62"/>
      <c r="O17" s="560"/>
      <c r="P17" s="62"/>
      <c r="Q17" s="62"/>
      <c r="R17" s="62"/>
      <c r="S17" s="62"/>
      <c r="T17" s="560"/>
      <c r="U17" s="62"/>
      <c r="V17" s="62"/>
      <c r="W17" s="62"/>
      <c r="X17" s="62"/>
      <c r="Y17" s="560"/>
      <c r="Z17" s="62"/>
      <c r="AA17" s="62"/>
      <c r="AB17" s="62"/>
      <c r="AC17" s="62"/>
      <c r="AD17" s="560"/>
      <c r="AE17" s="62"/>
      <c r="AF17" s="62"/>
      <c r="AG17" s="62"/>
      <c r="AH17" s="62"/>
      <c r="AI17" s="560"/>
      <c r="AJ17" s="62"/>
      <c r="AK17" s="62"/>
      <c r="AL17" s="62"/>
      <c r="AM17" s="62"/>
      <c r="AN17" s="560"/>
      <c r="AO17" s="62"/>
      <c r="AP17" s="62"/>
      <c r="AQ17" s="62"/>
      <c r="AR17" s="62"/>
      <c r="AS17" s="560"/>
      <c r="AT17" s="62"/>
      <c r="AU17" s="62"/>
      <c r="AV17" s="62"/>
      <c r="AW17" s="62"/>
      <c r="AX17" s="560"/>
      <c r="AY17" s="62"/>
      <c r="AZ17" s="62"/>
      <c r="BA17" s="62"/>
      <c r="BB17" s="62"/>
      <c r="BC17" s="560"/>
      <c r="BD17" s="62"/>
      <c r="BE17" s="62"/>
      <c r="BF17" s="62"/>
      <c r="BG17" s="62"/>
      <c r="BH17" s="560"/>
      <c r="BI17" s="62"/>
      <c r="BJ17" s="62"/>
      <c r="BK17" s="62"/>
      <c r="BL17" s="62"/>
      <c r="BM17" s="560"/>
      <c r="BN17" s="62"/>
      <c r="BO17" s="62"/>
      <c r="BP17" s="62"/>
      <c r="BQ17" s="62"/>
      <c r="BR17" s="560"/>
      <c r="BS17" s="62"/>
      <c r="BT17" s="62"/>
      <c r="BU17" s="62"/>
      <c r="BV17" s="62"/>
      <c r="BW17" s="560"/>
      <c r="BX17" s="62"/>
      <c r="BY17" s="62"/>
      <c r="BZ17" s="62"/>
      <c r="CA17" s="62"/>
      <c r="CB17" s="560"/>
      <c r="CC17" s="62"/>
      <c r="CD17" s="62"/>
      <c r="CE17" s="62"/>
      <c r="CF17" s="62"/>
      <c r="CG17" s="560"/>
      <c r="CH17" s="62"/>
      <c r="CI17" s="62"/>
      <c r="CJ17" s="62"/>
      <c r="CK17" s="62"/>
      <c r="CL17" s="560"/>
      <c r="CM17" s="62"/>
      <c r="CN17" s="62"/>
      <c r="CO17" s="62"/>
      <c r="CP17" s="62"/>
      <c r="CQ17" s="560"/>
      <c r="CR17" s="62"/>
      <c r="CS17" s="62"/>
      <c r="CT17" s="62"/>
      <c r="CU17" s="62"/>
      <c r="CV17" s="560"/>
      <c r="CW17" s="62"/>
      <c r="CX17" s="62"/>
      <c r="CY17" s="62"/>
      <c r="CZ17" s="62"/>
      <c r="DA17" s="560"/>
      <c r="DB17" s="62"/>
      <c r="DC17" s="62"/>
      <c r="DD17" s="62"/>
      <c r="DE17" s="62"/>
      <c r="DF17" s="560"/>
      <c r="DG17" s="62"/>
      <c r="DH17" s="62"/>
      <c r="DI17" s="62"/>
      <c r="DJ17" s="62"/>
      <c r="DK17" s="560"/>
      <c r="DL17" s="62"/>
      <c r="DM17" s="62"/>
      <c r="DN17" s="62"/>
      <c r="DO17" s="62"/>
      <c r="DP17" s="560"/>
      <c r="DQ17" s="62"/>
      <c r="DR17" s="62"/>
      <c r="DS17" s="62"/>
      <c r="DT17" s="62"/>
      <c r="DU17" s="560"/>
      <c r="DV17" s="62"/>
      <c r="DW17" s="62"/>
      <c r="DX17" s="62"/>
      <c r="DY17" s="62"/>
      <c r="DZ17" s="560"/>
      <c r="EA17" s="62"/>
      <c r="EB17" s="62"/>
      <c r="EC17" s="62"/>
      <c r="ED17" s="62"/>
      <c r="EE17" s="560"/>
      <c r="EF17" s="62"/>
      <c r="EG17" s="62"/>
      <c r="EH17" s="62"/>
      <c r="EI17" s="62"/>
      <c r="EJ17" s="560"/>
      <c r="EK17" s="62"/>
      <c r="EL17" s="62"/>
      <c r="EM17" s="62"/>
      <c r="EN17" s="62"/>
      <c r="EO17" s="153"/>
      <c r="ER17" s="49"/>
      <c r="ES17" s="49"/>
    </row>
    <row r="18" spans="4:149" ht="12.75" customHeight="1" x14ac:dyDescent="0.2">
      <c r="D18" s="153" t="s">
        <v>335</v>
      </c>
      <c r="G18" s="62">
        <v>3500000</v>
      </c>
      <c r="H18" s="62"/>
      <c r="I18" s="62"/>
      <c r="J18" s="560"/>
      <c r="K18" s="62"/>
      <c r="L18" s="62">
        <v>979066</v>
      </c>
      <c r="M18" s="62"/>
      <c r="N18" s="62"/>
      <c r="O18" s="560"/>
      <c r="P18" s="62"/>
      <c r="Q18" s="62">
        <v>826458</v>
      </c>
      <c r="R18" s="62"/>
      <c r="S18" s="62"/>
      <c r="T18" s="560"/>
      <c r="U18" s="62"/>
      <c r="V18" s="62">
        <v>694534</v>
      </c>
      <c r="W18" s="62"/>
      <c r="X18" s="62"/>
      <c r="Y18" s="560"/>
      <c r="Z18" s="62"/>
      <c r="AA18" s="62">
        <v>820421</v>
      </c>
      <c r="AB18" s="62"/>
      <c r="AC18" s="62"/>
      <c r="AD18" s="560"/>
      <c r="AE18" s="62"/>
      <c r="AF18" s="62">
        <v>0</v>
      </c>
      <c r="AG18" s="62"/>
      <c r="AH18" s="62"/>
      <c r="AI18" s="560"/>
      <c r="AJ18" s="62"/>
      <c r="AK18" s="62">
        <v>0</v>
      </c>
      <c r="AL18" s="62"/>
      <c r="AM18" s="62"/>
      <c r="AN18" s="560"/>
      <c r="AO18" s="62"/>
      <c r="AP18" s="62">
        <v>0</v>
      </c>
      <c r="AQ18" s="62"/>
      <c r="AR18" s="62"/>
      <c r="AS18" s="560"/>
      <c r="AT18" s="62"/>
      <c r="AU18" s="62">
        <v>0</v>
      </c>
      <c r="AV18" s="62"/>
      <c r="AW18" s="62"/>
      <c r="AX18" s="560"/>
      <c r="AY18" s="62"/>
      <c r="AZ18" s="62">
        <v>0</v>
      </c>
      <c r="BA18" s="62"/>
      <c r="BB18" s="62"/>
      <c r="BC18" s="560"/>
      <c r="BD18" s="62"/>
      <c r="BE18" s="62">
        <v>0</v>
      </c>
      <c r="BF18" s="62"/>
      <c r="BG18" s="62"/>
      <c r="BH18" s="560"/>
      <c r="BI18" s="62"/>
      <c r="BJ18" s="62">
        <v>0</v>
      </c>
      <c r="BK18" s="62"/>
      <c r="BL18" s="62"/>
      <c r="BM18" s="560"/>
      <c r="BN18" s="62"/>
      <c r="BO18" s="62">
        <v>0</v>
      </c>
      <c r="BP18" s="62"/>
      <c r="BQ18" s="62"/>
      <c r="BR18" s="560"/>
      <c r="BS18" s="62"/>
      <c r="BT18" s="62">
        <v>3320479</v>
      </c>
      <c r="BU18" s="62"/>
      <c r="BV18" s="62"/>
      <c r="BW18" s="560"/>
      <c r="BX18" s="62"/>
      <c r="BY18" s="62">
        <v>6143108</v>
      </c>
      <c r="BZ18" s="62"/>
      <c r="CA18" s="62"/>
      <c r="CB18" s="560"/>
      <c r="CC18" s="62"/>
      <c r="CD18" s="62">
        <v>475483</v>
      </c>
      <c r="CE18" s="62"/>
      <c r="CF18" s="62"/>
      <c r="CG18" s="560"/>
      <c r="CH18" s="62"/>
      <c r="CI18" s="62">
        <v>400868</v>
      </c>
      <c r="CJ18" s="62"/>
      <c r="CK18" s="62"/>
      <c r="CL18" s="560"/>
      <c r="CM18" s="62"/>
      <c r="CN18" s="62">
        <v>392835</v>
      </c>
      <c r="CO18" s="62"/>
      <c r="CP18" s="62"/>
      <c r="CQ18" s="560"/>
      <c r="CR18" s="62"/>
      <c r="CS18" s="62">
        <v>421515</v>
      </c>
      <c r="CT18" s="62"/>
      <c r="CU18" s="62"/>
      <c r="CV18" s="560"/>
      <c r="CW18" s="62"/>
      <c r="CX18" s="62">
        <v>436571</v>
      </c>
      <c r="CY18" s="62"/>
      <c r="CZ18" s="62"/>
      <c r="DA18" s="560"/>
      <c r="DB18" s="62"/>
      <c r="DC18" s="62">
        <v>554570</v>
      </c>
      <c r="DD18" s="62"/>
      <c r="DE18" s="62"/>
      <c r="DF18" s="560"/>
      <c r="DG18" s="62"/>
      <c r="DH18" s="62">
        <v>554091</v>
      </c>
      <c r="DI18" s="62"/>
      <c r="DJ18" s="62"/>
      <c r="DK18" s="560"/>
      <c r="DL18" s="62"/>
      <c r="DM18" s="62">
        <v>628069</v>
      </c>
      <c r="DN18" s="62"/>
      <c r="DO18" s="62"/>
      <c r="DP18" s="560"/>
      <c r="DQ18" s="62"/>
      <c r="DR18" s="62">
        <v>721031</v>
      </c>
      <c r="DS18" s="62"/>
      <c r="DT18" s="62"/>
      <c r="DU18" s="560"/>
      <c r="DV18" s="62"/>
      <c r="DW18" s="62">
        <v>488907</v>
      </c>
      <c r="DX18" s="62"/>
      <c r="DY18" s="62"/>
      <c r="DZ18" s="560"/>
      <c r="EA18" s="62"/>
      <c r="EB18" s="62">
        <v>545495</v>
      </c>
      <c r="EC18" s="62"/>
      <c r="ED18" s="62"/>
      <c r="EE18" s="560"/>
      <c r="EF18" s="62"/>
      <c r="EG18" s="62">
        <v>523673</v>
      </c>
      <c r="EH18" s="62"/>
      <c r="EI18" s="62"/>
      <c r="EJ18" s="560"/>
      <c r="EK18" s="62"/>
      <c r="EL18" s="62">
        <v>1690701</v>
      </c>
      <c r="EM18" s="62"/>
      <c r="EN18" s="62"/>
      <c r="EO18" s="153"/>
      <c r="ER18" s="49"/>
      <c r="ES18" s="49"/>
    </row>
    <row r="19" spans="4:149" x14ac:dyDescent="0.2">
      <c r="D19" s="503" t="s">
        <v>336</v>
      </c>
      <c r="E19" s="560"/>
      <c r="F19" s="563"/>
      <c r="G19" s="564">
        <v>3500000</v>
      </c>
      <c r="H19" s="565"/>
      <c r="I19" s="62"/>
      <c r="J19" s="560"/>
      <c r="K19" s="566"/>
      <c r="L19" s="564">
        <v>979066</v>
      </c>
      <c r="M19" s="565"/>
      <c r="N19" s="62"/>
      <c r="O19" s="560"/>
      <c r="P19" s="566"/>
      <c r="Q19" s="564">
        <v>826458</v>
      </c>
      <c r="R19" s="565"/>
      <c r="S19" s="62"/>
      <c r="T19" s="560"/>
      <c r="U19" s="566"/>
      <c r="V19" s="564">
        <v>694534</v>
      </c>
      <c r="W19" s="565"/>
      <c r="X19" s="62"/>
      <c r="Y19" s="560"/>
      <c r="Z19" s="566"/>
      <c r="AA19" s="564">
        <v>820421</v>
      </c>
      <c r="AB19" s="565"/>
      <c r="AC19" s="62"/>
      <c r="AD19" s="560"/>
      <c r="AE19" s="566"/>
      <c r="AF19" s="564">
        <v>0</v>
      </c>
      <c r="AG19" s="565"/>
      <c r="AH19" s="62"/>
      <c r="AI19" s="560"/>
      <c r="AJ19" s="566"/>
      <c r="AK19" s="564">
        <v>0</v>
      </c>
      <c r="AL19" s="565"/>
      <c r="AM19" s="62"/>
      <c r="AN19" s="560"/>
      <c r="AO19" s="566"/>
      <c r="AP19" s="564">
        <v>0</v>
      </c>
      <c r="AQ19" s="565"/>
      <c r="AR19" s="62"/>
      <c r="AS19" s="560"/>
      <c r="AT19" s="566"/>
      <c r="AU19" s="564">
        <v>0</v>
      </c>
      <c r="AV19" s="565"/>
      <c r="AW19" s="62"/>
      <c r="AX19" s="560"/>
      <c r="AY19" s="566"/>
      <c r="AZ19" s="564">
        <v>0</v>
      </c>
      <c r="BA19" s="565"/>
      <c r="BB19" s="62"/>
      <c r="BC19" s="560"/>
      <c r="BD19" s="566"/>
      <c r="BE19" s="564">
        <v>0</v>
      </c>
      <c r="BF19" s="565"/>
      <c r="BG19" s="62"/>
      <c r="BH19" s="560"/>
      <c r="BI19" s="566"/>
      <c r="BJ19" s="564">
        <v>0</v>
      </c>
      <c r="BK19" s="565"/>
      <c r="BL19" s="62"/>
      <c r="BM19" s="560"/>
      <c r="BN19" s="566"/>
      <c r="BO19" s="564">
        <v>0</v>
      </c>
      <c r="BP19" s="565"/>
      <c r="BQ19" s="62"/>
      <c r="BR19" s="560"/>
      <c r="BS19" s="566"/>
      <c r="BT19" s="567">
        <v>3320479</v>
      </c>
      <c r="BU19" s="565"/>
      <c r="BV19" s="62"/>
      <c r="BW19" s="560"/>
      <c r="BX19" s="566"/>
      <c r="BY19" s="564">
        <v>6143108</v>
      </c>
      <c r="BZ19" s="565"/>
      <c r="CA19" s="62"/>
      <c r="CB19" s="560"/>
      <c r="CC19" s="566"/>
      <c r="CD19" s="564">
        <v>475483</v>
      </c>
      <c r="CE19" s="565"/>
      <c r="CF19" s="62"/>
      <c r="CG19" s="560"/>
      <c r="CH19" s="566"/>
      <c r="CI19" s="564">
        <v>400868</v>
      </c>
      <c r="CJ19" s="565"/>
      <c r="CK19" s="62"/>
      <c r="CL19" s="560"/>
      <c r="CM19" s="566"/>
      <c r="CN19" s="564">
        <v>392835</v>
      </c>
      <c r="CO19" s="565"/>
      <c r="CP19" s="62"/>
      <c r="CQ19" s="560"/>
      <c r="CR19" s="566"/>
      <c r="CS19" s="564">
        <v>421515</v>
      </c>
      <c r="CT19" s="565"/>
      <c r="CU19" s="62"/>
      <c r="CV19" s="560"/>
      <c r="CW19" s="566"/>
      <c r="CX19" s="564">
        <v>436571</v>
      </c>
      <c r="CY19" s="565"/>
      <c r="CZ19" s="62"/>
      <c r="DA19" s="560"/>
      <c r="DB19" s="566"/>
      <c r="DC19" s="564">
        <v>554570</v>
      </c>
      <c r="DD19" s="565"/>
      <c r="DE19" s="62"/>
      <c r="DF19" s="560"/>
      <c r="DG19" s="566"/>
      <c r="DH19" s="564">
        <v>554091</v>
      </c>
      <c r="DI19" s="565"/>
      <c r="DJ19" s="62"/>
      <c r="DK19" s="560"/>
      <c r="DL19" s="566"/>
      <c r="DM19" s="564">
        <v>628069</v>
      </c>
      <c r="DN19" s="565"/>
      <c r="DO19" s="62"/>
      <c r="DP19" s="560"/>
      <c r="DQ19" s="566"/>
      <c r="DR19" s="564">
        <v>721031</v>
      </c>
      <c r="DS19" s="565"/>
      <c r="DT19" s="62"/>
      <c r="DU19" s="560"/>
      <c r="DV19" s="566"/>
      <c r="DW19" s="564">
        <v>488907</v>
      </c>
      <c r="DX19" s="565"/>
      <c r="DY19" s="62"/>
      <c r="DZ19" s="560"/>
      <c r="EA19" s="566"/>
      <c r="EB19" s="564">
        <v>545495</v>
      </c>
      <c r="EC19" s="565"/>
      <c r="ED19" s="62"/>
      <c r="EE19" s="560"/>
      <c r="EF19" s="566"/>
      <c r="EG19" s="564">
        <v>523673</v>
      </c>
      <c r="EH19" s="565"/>
      <c r="EI19" s="62"/>
      <c r="EJ19" s="560"/>
      <c r="EK19" s="566"/>
      <c r="EL19" s="567">
        <v>1690701</v>
      </c>
      <c r="EM19" s="565"/>
      <c r="EN19" s="62"/>
      <c r="EO19" s="153"/>
      <c r="ER19" s="49"/>
      <c r="ES19" s="49"/>
    </row>
    <row r="20" spans="4:149" x14ac:dyDescent="0.2">
      <c r="D20" s="503"/>
      <c r="E20" s="560"/>
      <c r="G20" s="568"/>
      <c r="H20" s="62"/>
      <c r="I20" s="62"/>
      <c r="J20" s="560"/>
      <c r="K20" s="62"/>
      <c r="L20" s="568"/>
      <c r="M20" s="62"/>
      <c r="N20" s="62"/>
      <c r="O20" s="560"/>
      <c r="P20" s="62"/>
      <c r="Q20" s="568"/>
      <c r="R20" s="62"/>
      <c r="S20" s="62"/>
      <c r="T20" s="560"/>
      <c r="U20" s="62"/>
      <c r="V20" s="568"/>
      <c r="W20" s="62"/>
      <c r="X20" s="62"/>
      <c r="Y20" s="560"/>
      <c r="Z20" s="62"/>
      <c r="AA20" s="568"/>
      <c r="AB20" s="62"/>
      <c r="AC20" s="62"/>
      <c r="AD20" s="560"/>
      <c r="AE20" s="62"/>
      <c r="AF20" s="568"/>
      <c r="AG20" s="62"/>
      <c r="AH20" s="62"/>
      <c r="AI20" s="560"/>
      <c r="AJ20" s="62"/>
      <c r="AK20" s="568"/>
      <c r="AL20" s="62"/>
      <c r="AM20" s="62"/>
      <c r="AN20" s="560"/>
      <c r="AO20" s="62"/>
      <c r="AP20" s="568"/>
      <c r="AQ20" s="62"/>
      <c r="AR20" s="62"/>
      <c r="AS20" s="560"/>
      <c r="AT20" s="62"/>
      <c r="AU20" s="568"/>
      <c r="AV20" s="62"/>
      <c r="AW20" s="62"/>
      <c r="AX20" s="560"/>
      <c r="AY20" s="62"/>
      <c r="AZ20" s="568"/>
      <c r="BA20" s="62"/>
      <c r="BB20" s="62"/>
      <c r="BC20" s="560"/>
      <c r="BD20" s="62"/>
      <c r="BE20" s="568"/>
      <c r="BF20" s="62"/>
      <c r="BG20" s="62"/>
      <c r="BH20" s="560"/>
      <c r="BI20" s="62"/>
      <c r="BJ20" s="568"/>
      <c r="BK20" s="62"/>
      <c r="BL20" s="62"/>
      <c r="BM20" s="560"/>
      <c r="BN20" s="62"/>
      <c r="BO20" s="568"/>
      <c r="BP20" s="62"/>
      <c r="BQ20" s="62"/>
      <c r="BR20" s="560"/>
      <c r="BS20" s="62"/>
      <c r="BT20" s="62"/>
      <c r="BU20" s="62"/>
      <c r="BV20" s="62"/>
      <c r="BW20" s="560"/>
      <c r="BX20" s="62"/>
      <c r="BY20" s="568"/>
      <c r="BZ20" s="62"/>
      <c r="CA20" s="62"/>
      <c r="CB20" s="560"/>
      <c r="CC20" s="62"/>
      <c r="CD20" s="568"/>
      <c r="CE20" s="62"/>
      <c r="CF20" s="62"/>
      <c r="CG20" s="560"/>
      <c r="CH20" s="62"/>
      <c r="CI20" s="568"/>
      <c r="CJ20" s="62"/>
      <c r="CK20" s="62"/>
      <c r="CL20" s="560"/>
      <c r="CM20" s="62"/>
      <c r="CN20" s="568"/>
      <c r="CO20" s="62"/>
      <c r="CP20" s="62"/>
      <c r="CQ20" s="560"/>
      <c r="CR20" s="62"/>
      <c r="CS20" s="568"/>
      <c r="CT20" s="62"/>
      <c r="CU20" s="62"/>
      <c r="CV20" s="560"/>
      <c r="CW20" s="62"/>
      <c r="CX20" s="568"/>
      <c r="CY20" s="62"/>
      <c r="CZ20" s="62"/>
      <c r="DA20" s="560"/>
      <c r="DB20" s="62"/>
      <c r="DC20" s="568"/>
      <c r="DD20" s="62"/>
      <c r="DE20" s="62"/>
      <c r="DF20" s="560"/>
      <c r="DG20" s="62"/>
      <c r="DH20" s="568"/>
      <c r="DI20" s="62"/>
      <c r="DJ20" s="62"/>
      <c r="DK20" s="560"/>
      <c r="DL20" s="62"/>
      <c r="DM20" s="568"/>
      <c r="DN20" s="62"/>
      <c r="DO20" s="62"/>
      <c r="DP20" s="560"/>
      <c r="DQ20" s="62"/>
      <c r="DR20" s="568"/>
      <c r="DS20" s="62"/>
      <c r="DT20" s="62"/>
      <c r="DU20" s="560"/>
      <c r="DV20" s="62"/>
      <c r="DW20" s="568"/>
      <c r="DX20" s="62"/>
      <c r="DY20" s="62"/>
      <c r="DZ20" s="560"/>
      <c r="EA20" s="62"/>
      <c r="EB20" s="568"/>
      <c r="EC20" s="62"/>
      <c r="ED20" s="62"/>
      <c r="EE20" s="560"/>
      <c r="EF20" s="62"/>
      <c r="EG20" s="568"/>
      <c r="EH20" s="62"/>
      <c r="EI20" s="62"/>
      <c r="EJ20" s="560"/>
      <c r="EK20" s="62"/>
      <c r="EL20" s="62"/>
      <c r="EM20" s="62"/>
      <c r="EN20" s="62"/>
      <c r="EO20" s="153"/>
      <c r="ER20" s="49"/>
      <c r="ES20" s="49"/>
    </row>
    <row r="21" spans="4:149" x14ac:dyDescent="0.2">
      <c r="D21" s="241" t="s">
        <v>337</v>
      </c>
      <c r="E21" s="560"/>
      <c r="G21" s="62"/>
      <c r="H21" s="62"/>
      <c r="I21" s="62"/>
      <c r="J21" s="560"/>
      <c r="K21" s="62"/>
      <c r="L21" s="62"/>
      <c r="M21" s="62"/>
      <c r="N21" s="62"/>
      <c r="O21" s="560"/>
      <c r="P21" s="62"/>
      <c r="Q21" s="62"/>
      <c r="R21" s="62"/>
      <c r="S21" s="62"/>
      <c r="T21" s="560"/>
      <c r="U21" s="62"/>
      <c r="V21" s="62"/>
      <c r="W21" s="62"/>
      <c r="X21" s="62"/>
      <c r="Y21" s="560"/>
      <c r="Z21" s="62"/>
      <c r="AA21" s="62"/>
      <c r="AB21" s="62"/>
      <c r="AC21" s="62"/>
      <c r="AD21" s="560"/>
      <c r="AE21" s="62"/>
      <c r="AF21" s="62"/>
      <c r="AG21" s="62"/>
      <c r="AH21" s="62"/>
      <c r="AI21" s="560"/>
      <c r="AJ21" s="62"/>
      <c r="AK21" s="62"/>
      <c r="AL21" s="62"/>
      <c r="AM21" s="62"/>
      <c r="AN21" s="560"/>
      <c r="AO21" s="62"/>
      <c r="AP21" s="62"/>
      <c r="AQ21" s="62"/>
      <c r="AR21" s="62"/>
      <c r="AS21" s="560"/>
      <c r="AT21" s="62"/>
      <c r="AU21" s="62"/>
      <c r="AV21" s="62"/>
      <c r="AW21" s="62"/>
      <c r="AX21" s="560"/>
      <c r="AY21" s="62"/>
      <c r="AZ21" s="62"/>
      <c r="BA21" s="62"/>
      <c r="BB21" s="62"/>
      <c r="BC21" s="560"/>
      <c r="BD21" s="62"/>
      <c r="BE21" s="62"/>
      <c r="BF21" s="62"/>
      <c r="BG21" s="62"/>
      <c r="BH21" s="560"/>
      <c r="BI21" s="62"/>
      <c r="BJ21" s="62"/>
      <c r="BK21" s="62"/>
      <c r="BL21" s="62"/>
      <c r="BM21" s="560"/>
      <c r="BN21" s="62"/>
      <c r="BO21" s="62"/>
      <c r="BP21" s="62"/>
      <c r="BQ21" s="62"/>
      <c r="BR21" s="560"/>
      <c r="BS21" s="62"/>
      <c r="BT21" s="62"/>
      <c r="BU21" s="62"/>
      <c r="BV21" s="62"/>
      <c r="BW21" s="560"/>
      <c r="BX21" s="62"/>
      <c r="BY21" s="62"/>
      <c r="BZ21" s="62"/>
      <c r="CA21" s="62"/>
      <c r="CB21" s="560"/>
      <c r="CC21" s="62"/>
      <c r="CD21" s="62"/>
      <c r="CE21" s="62"/>
      <c r="CF21" s="62"/>
      <c r="CG21" s="560"/>
      <c r="CH21" s="62"/>
      <c r="CI21" s="62"/>
      <c r="CJ21" s="62"/>
      <c r="CK21" s="62"/>
      <c r="CL21" s="560"/>
      <c r="CM21" s="62"/>
      <c r="CN21" s="62"/>
      <c r="CO21" s="62"/>
      <c r="CP21" s="62"/>
      <c r="CQ21" s="560"/>
      <c r="CR21" s="62"/>
      <c r="CS21" s="62"/>
      <c r="CT21" s="62"/>
      <c r="CU21" s="62"/>
      <c r="CV21" s="560"/>
      <c r="CW21" s="62"/>
      <c r="CX21" s="62"/>
      <c r="CY21" s="62"/>
      <c r="CZ21" s="62"/>
      <c r="DA21" s="560"/>
      <c r="DB21" s="62"/>
      <c r="DC21" s="62"/>
      <c r="DD21" s="62"/>
      <c r="DE21" s="62"/>
      <c r="DF21" s="560"/>
      <c r="DG21" s="62"/>
      <c r="DH21" s="62"/>
      <c r="DI21" s="62"/>
      <c r="DJ21" s="62"/>
      <c r="DK21" s="560"/>
      <c r="DL21" s="62"/>
      <c r="DM21" s="62"/>
      <c r="DN21" s="62"/>
      <c r="DO21" s="62"/>
      <c r="DP21" s="560"/>
      <c r="DQ21" s="62"/>
      <c r="DR21" s="62"/>
      <c r="DS21" s="62"/>
      <c r="DT21" s="62"/>
      <c r="DU21" s="560"/>
      <c r="DV21" s="62"/>
      <c r="DW21" s="62"/>
      <c r="DX21" s="62"/>
      <c r="DY21" s="62"/>
      <c r="DZ21" s="560"/>
      <c r="EA21" s="62"/>
      <c r="EB21" s="62"/>
      <c r="EC21" s="62"/>
      <c r="ED21" s="62"/>
      <c r="EE21" s="560"/>
      <c r="EF21" s="62"/>
      <c r="EG21" s="62"/>
      <c r="EH21" s="62"/>
      <c r="EI21" s="62"/>
      <c r="EJ21" s="560"/>
      <c r="EK21" s="62"/>
      <c r="EL21" s="62"/>
      <c r="EM21" s="62"/>
      <c r="EN21" s="62"/>
      <c r="EO21" s="153"/>
      <c r="ER21" s="49"/>
      <c r="ES21" s="49"/>
    </row>
    <row r="22" spans="4:149" ht="12.75" hidden="1" customHeight="1" x14ac:dyDescent="0.2">
      <c r="D22" s="153" t="s">
        <v>338</v>
      </c>
      <c r="E22" s="560"/>
      <c r="G22" s="62">
        <v>0</v>
      </c>
      <c r="H22" s="62"/>
      <c r="I22" s="62"/>
      <c r="J22" s="560"/>
      <c r="K22" s="62"/>
      <c r="L22" s="62">
        <v>0</v>
      </c>
      <c r="M22" s="62"/>
      <c r="N22" s="62"/>
      <c r="O22" s="560"/>
      <c r="P22" s="62"/>
      <c r="Q22" s="62">
        <v>0</v>
      </c>
      <c r="R22" s="62"/>
      <c r="S22" s="62"/>
      <c r="T22" s="560"/>
      <c r="U22" s="62"/>
      <c r="V22" s="62">
        <v>0</v>
      </c>
      <c r="W22" s="62"/>
      <c r="X22" s="62"/>
      <c r="Y22" s="560"/>
      <c r="Z22" s="62"/>
      <c r="AA22" s="62">
        <v>0</v>
      </c>
      <c r="AB22" s="62"/>
      <c r="AC22" s="62"/>
      <c r="AD22" s="560"/>
      <c r="AE22" s="62"/>
      <c r="AF22" s="62">
        <v>0</v>
      </c>
      <c r="AG22" s="62"/>
      <c r="AH22" s="62"/>
      <c r="AI22" s="560"/>
      <c r="AJ22" s="62"/>
      <c r="AK22" s="62">
        <v>0</v>
      </c>
      <c r="AL22" s="62"/>
      <c r="AM22" s="62"/>
      <c r="AN22" s="560"/>
      <c r="AO22" s="62"/>
      <c r="AP22" s="62">
        <v>0</v>
      </c>
      <c r="AQ22" s="62"/>
      <c r="AR22" s="62"/>
      <c r="AS22" s="560"/>
      <c r="AT22" s="62"/>
      <c r="AU22" s="62">
        <v>0</v>
      </c>
      <c r="AV22" s="62"/>
      <c r="AW22" s="62"/>
      <c r="AX22" s="560"/>
      <c r="AY22" s="62"/>
      <c r="AZ22" s="62">
        <v>0</v>
      </c>
      <c r="BA22" s="62"/>
      <c r="BB22" s="62"/>
      <c r="BC22" s="560"/>
      <c r="BD22" s="62"/>
      <c r="BE22" s="62">
        <v>0</v>
      </c>
      <c r="BF22" s="62"/>
      <c r="BG22" s="62"/>
      <c r="BH22" s="560"/>
      <c r="BI22" s="62"/>
      <c r="BJ22" s="62">
        <v>0</v>
      </c>
      <c r="BK22" s="62"/>
      <c r="BL22" s="62"/>
      <c r="BM22" s="560"/>
      <c r="BN22" s="62"/>
      <c r="BO22" s="62">
        <v>0</v>
      </c>
      <c r="BP22" s="62"/>
      <c r="BQ22" s="62"/>
      <c r="BR22" s="560"/>
      <c r="BS22" s="62"/>
      <c r="BT22" s="62">
        <v>0</v>
      </c>
      <c r="BU22" s="62"/>
      <c r="BV22" s="62"/>
      <c r="BW22" s="560"/>
      <c r="BX22" s="62"/>
      <c r="BY22" s="62">
        <v>0</v>
      </c>
      <c r="BZ22" s="62"/>
      <c r="CA22" s="62"/>
      <c r="CB22" s="560"/>
      <c r="CC22" s="62"/>
      <c r="CD22" s="62">
        <v>0</v>
      </c>
      <c r="CE22" s="62"/>
      <c r="CF22" s="62"/>
      <c r="CG22" s="560"/>
      <c r="CH22" s="62"/>
      <c r="CI22" s="62">
        <v>0</v>
      </c>
      <c r="CJ22" s="62"/>
      <c r="CK22" s="62"/>
      <c r="CL22" s="560"/>
      <c r="CM22" s="62"/>
      <c r="CN22" s="62">
        <v>0</v>
      </c>
      <c r="CO22" s="62"/>
      <c r="CP22" s="62"/>
      <c r="CQ22" s="560"/>
      <c r="CR22" s="62"/>
      <c r="CS22" s="62">
        <v>0</v>
      </c>
      <c r="CT22" s="62"/>
      <c r="CU22" s="62"/>
      <c r="CV22" s="560"/>
      <c r="CW22" s="62"/>
      <c r="CX22" s="62">
        <v>0</v>
      </c>
      <c r="CY22" s="62"/>
      <c r="CZ22" s="62"/>
      <c r="DA22" s="560"/>
      <c r="DB22" s="62"/>
      <c r="DC22" s="62">
        <v>0</v>
      </c>
      <c r="DD22" s="62"/>
      <c r="DE22" s="62"/>
      <c r="DF22" s="560"/>
      <c r="DG22" s="62"/>
      <c r="DH22" s="62">
        <v>0</v>
      </c>
      <c r="DI22" s="62"/>
      <c r="DJ22" s="62"/>
      <c r="DK22" s="560"/>
      <c r="DL22" s="62"/>
      <c r="DM22" s="62">
        <v>0</v>
      </c>
      <c r="DN22" s="62"/>
      <c r="DO22" s="62"/>
      <c r="DP22" s="560"/>
      <c r="DQ22" s="62"/>
      <c r="DR22" s="62">
        <v>0</v>
      </c>
      <c r="DS22" s="62"/>
      <c r="DT22" s="62"/>
      <c r="DU22" s="560"/>
      <c r="DV22" s="62"/>
      <c r="DW22" s="62">
        <v>0</v>
      </c>
      <c r="DX22" s="62"/>
      <c r="DY22" s="62"/>
      <c r="DZ22" s="560"/>
      <c r="EA22" s="62"/>
      <c r="EB22" s="62">
        <v>0</v>
      </c>
      <c r="EC22" s="62"/>
      <c r="ED22" s="62"/>
      <c r="EE22" s="560"/>
      <c r="EF22" s="62"/>
      <c r="EG22" s="62">
        <v>0</v>
      </c>
      <c r="EH22" s="62"/>
      <c r="EI22" s="62"/>
      <c r="EJ22" s="560"/>
      <c r="EK22" s="62"/>
      <c r="EL22" s="62">
        <v>0</v>
      </c>
      <c r="EM22" s="62"/>
      <c r="EN22" s="62"/>
      <c r="EO22" s="153"/>
      <c r="ER22" s="49"/>
      <c r="ES22" s="49"/>
    </row>
    <row r="23" spans="4:149" ht="12.75" hidden="1" customHeight="1" x14ac:dyDescent="0.2">
      <c r="D23" s="153" t="s">
        <v>336</v>
      </c>
      <c r="E23" s="58"/>
      <c r="F23" s="490"/>
      <c r="G23" s="558">
        <v>0</v>
      </c>
      <c r="H23" s="559"/>
      <c r="I23" s="62"/>
      <c r="J23" s="560"/>
      <c r="K23" s="561"/>
      <c r="L23" s="558">
        <v>0</v>
      </c>
      <c r="M23" s="559"/>
      <c r="N23" s="62"/>
      <c r="O23" s="560"/>
      <c r="P23" s="561"/>
      <c r="Q23" s="558">
        <v>0</v>
      </c>
      <c r="R23" s="559"/>
      <c r="S23" s="62"/>
      <c r="T23" s="560"/>
      <c r="U23" s="561"/>
      <c r="V23" s="558">
        <v>0</v>
      </c>
      <c r="W23" s="559"/>
      <c r="X23" s="62"/>
      <c r="Y23" s="560"/>
      <c r="Z23" s="561"/>
      <c r="AA23" s="558">
        <v>0</v>
      </c>
      <c r="AB23" s="559"/>
      <c r="AC23" s="62"/>
      <c r="AD23" s="560"/>
      <c r="AE23" s="561"/>
      <c r="AF23" s="558">
        <v>0</v>
      </c>
      <c r="AG23" s="559"/>
      <c r="AH23" s="62"/>
      <c r="AI23" s="560"/>
      <c r="AJ23" s="561"/>
      <c r="AK23" s="558">
        <v>0</v>
      </c>
      <c r="AL23" s="559"/>
      <c r="AM23" s="62"/>
      <c r="AN23" s="560"/>
      <c r="AO23" s="561"/>
      <c r="AP23" s="558">
        <v>0</v>
      </c>
      <c r="AQ23" s="559"/>
      <c r="AR23" s="62"/>
      <c r="AS23" s="560"/>
      <c r="AT23" s="561"/>
      <c r="AU23" s="558">
        <v>0</v>
      </c>
      <c r="AV23" s="559"/>
      <c r="AW23" s="62"/>
      <c r="AX23" s="560"/>
      <c r="AY23" s="561"/>
      <c r="AZ23" s="558">
        <v>0</v>
      </c>
      <c r="BA23" s="559"/>
      <c r="BB23" s="62"/>
      <c r="BC23" s="560"/>
      <c r="BD23" s="561"/>
      <c r="BE23" s="558">
        <v>0</v>
      </c>
      <c r="BF23" s="559"/>
      <c r="BG23" s="62"/>
      <c r="BH23" s="560"/>
      <c r="BI23" s="561"/>
      <c r="BJ23" s="558">
        <v>0</v>
      </c>
      <c r="BK23" s="559"/>
      <c r="BL23" s="62"/>
      <c r="BM23" s="560"/>
      <c r="BN23" s="561"/>
      <c r="BO23" s="558">
        <v>0</v>
      </c>
      <c r="BP23" s="559"/>
      <c r="BQ23" s="62"/>
      <c r="BR23" s="560"/>
      <c r="BS23" s="561"/>
      <c r="BT23" s="558">
        <v>0</v>
      </c>
      <c r="BU23" s="559"/>
      <c r="BV23" s="62"/>
      <c r="BW23" s="560"/>
      <c r="BX23" s="561"/>
      <c r="BY23" s="558">
        <v>0</v>
      </c>
      <c r="BZ23" s="559"/>
      <c r="CA23" s="62"/>
      <c r="CB23" s="560"/>
      <c r="CC23" s="561"/>
      <c r="CD23" s="558">
        <v>0</v>
      </c>
      <c r="CE23" s="559"/>
      <c r="CF23" s="62"/>
      <c r="CG23" s="560"/>
      <c r="CH23" s="561"/>
      <c r="CI23" s="558">
        <v>0</v>
      </c>
      <c r="CJ23" s="559"/>
      <c r="CK23" s="62"/>
      <c r="CL23" s="560"/>
      <c r="CM23" s="561"/>
      <c r="CN23" s="558">
        <v>0</v>
      </c>
      <c r="CO23" s="559"/>
      <c r="CP23" s="62"/>
      <c r="CQ23" s="560"/>
      <c r="CR23" s="561"/>
      <c r="CS23" s="558">
        <v>0</v>
      </c>
      <c r="CT23" s="559"/>
      <c r="CU23" s="62"/>
      <c r="CV23" s="560"/>
      <c r="CW23" s="561"/>
      <c r="CX23" s="558">
        <v>0</v>
      </c>
      <c r="CY23" s="559"/>
      <c r="CZ23" s="62"/>
      <c r="DA23" s="560"/>
      <c r="DB23" s="561"/>
      <c r="DC23" s="558">
        <v>0</v>
      </c>
      <c r="DD23" s="559"/>
      <c r="DE23" s="62"/>
      <c r="DF23" s="560"/>
      <c r="DG23" s="561"/>
      <c r="DH23" s="558">
        <v>0</v>
      </c>
      <c r="DI23" s="559"/>
      <c r="DJ23" s="62"/>
      <c r="DK23" s="560"/>
      <c r="DL23" s="561"/>
      <c r="DM23" s="558">
        <v>0</v>
      </c>
      <c r="DN23" s="559"/>
      <c r="DO23" s="62"/>
      <c r="DP23" s="560"/>
      <c r="DQ23" s="561"/>
      <c r="DR23" s="558">
        <v>0</v>
      </c>
      <c r="DS23" s="559"/>
      <c r="DT23" s="62"/>
      <c r="DU23" s="560"/>
      <c r="DV23" s="561"/>
      <c r="DW23" s="558">
        <v>0</v>
      </c>
      <c r="DX23" s="559"/>
      <c r="DY23" s="62"/>
      <c r="DZ23" s="560"/>
      <c r="EA23" s="561"/>
      <c r="EB23" s="558">
        <v>0</v>
      </c>
      <c r="EC23" s="559"/>
      <c r="ED23" s="62"/>
      <c r="EE23" s="560"/>
      <c r="EF23" s="561"/>
      <c r="EG23" s="558">
        <v>0</v>
      </c>
      <c r="EH23" s="559"/>
      <c r="EI23" s="62"/>
      <c r="EJ23" s="560"/>
      <c r="EK23" s="561"/>
      <c r="EL23" s="558">
        <v>0</v>
      </c>
      <c r="EM23" s="559"/>
      <c r="EN23" s="62"/>
      <c r="EO23" s="153"/>
      <c r="ER23" s="49"/>
      <c r="ES23" s="49"/>
    </row>
    <row r="24" spans="4:149" ht="12.75" hidden="1" customHeight="1" x14ac:dyDescent="0.2">
      <c r="D24" s="153" t="s">
        <v>339</v>
      </c>
      <c r="E24" s="560"/>
      <c r="F24" s="484"/>
      <c r="G24" s="62">
        <v>0</v>
      </c>
      <c r="H24" s="61"/>
      <c r="I24" s="62"/>
      <c r="J24" s="560"/>
      <c r="K24" s="560"/>
      <c r="L24" s="62">
        <v>0</v>
      </c>
      <c r="M24" s="61"/>
      <c r="N24" s="62"/>
      <c r="O24" s="560"/>
      <c r="P24" s="560"/>
      <c r="Q24" s="62">
        <v>0</v>
      </c>
      <c r="R24" s="61"/>
      <c r="S24" s="62"/>
      <c r="T24" s="560"/>
      <c r="U24" s="560"/>
      <c r="V24" s="62">
        <v>0</v>
      </c>
      <c r="W24" s="61"/>
      <c r="X24" s="62"/>
      <c r="Y24" s="560"/>
      <c r="Z24" s="560"/>
      <c r="AA24" s="62">
        <v>0</v>
      </c>
      <c r="AB24" s="61"/>
      <c r="AC24" s="62"/>
      <c r="AD24" s="560"/>
      <c r="AE24" s="560"/>
      <c r="AF24" s="62">
        <v>0</v>
      </c>
      <c r="AG24" s="61"/>
      <c r="AH24" s="62"/>
      <c r="AI24" s="560"/>
      <c r="AJ24" s="560"/>
      <c r="AK24" s="62">
        <v>0</v>
      </c>
      <c r="AL24" s="61"/>
      <c r="AM24" s="62"/>
      <c r="AN24" s="560"/>
      <c r="AO24" s="560"/>
      <c r="AP24" s="62">
        <v>0</v>
      </c>
      <c r="AQ24" s="61"/>
      <c r="AR24" s="62"/>
      <c r="AS24" s="560"/>
      <c r="AT24" s="560"/>
      <c r="AU24" s="62">
        <v>0</v>
      </c>
      <c r="AV24" s="61"/>
      <c r="AW24" s="62"/>
      <c r="AX24" s="560"/>
      <c r="AY24" s="560"/>
      <c r="AZ24" s="62">
        <v>0</v>
      </c>
      <c r="BA24" s="61"/>
      <c r="BB24" s="62"/>
      <c r="BC24" s="560"/>
      <c r="BD24" s="560"/>
      <c r="BE24" s="62">
        <v>0</v>
      </c>
      <c r="BF24" s="61"/>
      <c r="BG24" s="62"/>
      <c r="BH24" s="560"/>
      <c r="BI24" s="560"/>
      <c r="BJ24" s="62">
        <v>0</v>
      </c>
      <c r="BK24" s="61"/>
      <c r="BL24" s="62"/>
      <c r="BM24" s="560"/>
      <c r="BN24" s="560"/>
      <c r="BO24" s="62">
        <v>0</v>
      </c>
      <c r="BP24" s="61"/>
      <c r="BQ24" s="62"/>
      <c r="BR24" s="560"/>
      <c r="BS24" s="560"/>
      <c r="BT24" s="62">
        <v>0</v>
      </c>
      <c r="BU24" s="61"/>
      <c r="BV24" s="62"/>
      <c r="BW24" s="560"/>
      <c r="BX24" s="560"/>
      <c r="BY24" s="62">
        <v>0</v>
      </c>
      <c r="BZ24" s="61"/>
      <c r="CA24" s="62"/>
      <c r="CB24" s="560"/>
      <c r="CC24" s="560"/>
      <c r="CD24" s="62">
        <v>0</v>
      </c>
      <c r="CE24" s="61"/>
      <c r="CF24" s="62"/>
      <c r="CG24" s="560"/>
      <c r="CH24" s="560"/>
      <c r="CI24" s="62">
        <v>0</v>
      </c>
      <c r="CJ24" s="61"/>
      <c r="CK24" s="62"/>
      <c r="CL24" s="560"/>
      <c r="CM24" s="560"/>
      <c r="CN24" s="62">
        <v>0</v>
      </c>
      <c r="CO24" s="61"/>
      <c r="CP24" s="62"/>
      <c r="CQ24" s="560"/>
      <c r="CR24" s="560"/>
      <c r="CS24" s="62">
        <v>0</v>
      </c>
      <c r="CT24" s="61"/>
      <c r="CU24" s="62"/>
      <c r="CV24" s="560"/>
      <c r="CW24" s="560"/>
      <c r="CX24" s="62">
        <v>0</v>
      </c>
      <c r="CY24" s="61"/>
      <c r="CZ24" s="62"/>
      <c r="DA24" s="560"/>
      <c r="DB24" s="560"/>
      <c r="DC24" s="62">
        <v>0</v>
      </c>
      <c r="DD24" s="61"/>
      <c r="DE24" s="62"/>
      <c r="DF24" s="560"/>
      <c r="DG24" s="560"/>
      <c r="DH24" s="62">
        <v>0</v>
      </c>
      <c r="DI24" s="61"/>
      <c r="DJ24" s="62"/>
      <c r="DK24" s="560"/>
      <c r="DL24" s="560"/>
      <c r="DM24" s="62">
        <v>0</v>
      </c>
      <c r="DN24" s="61"/>
      <c r="DO24" s="62"/>
      <c r="DP24" s="560"/>
      <c r="DQ24" s="560"/>
      <c r="DR24" s="62">
        <v>0</v>
      </c>
      <c r="DS24" s="61"/>
      <c r="DT24" s="62"/>
      <c r="DU24" s="560"/>
      <c r="DV24" s="560"/>
      <c r="DW24" s="62">
        <v>0</v>
      </c>
      <c r="DX24" s="61"/>
      <c r="DY24" s="62"/>
      <c r="DZ24" s="560"/>
      <c r="EA24" s="560"/>
      <c r="EB24" s="62">
        <v>0</v>
      </c>
      <c r="EC24" s="61"/>
      <c r="ED24" s="62"/>
      <c r="EE24" s="560"/>
      <c r="EF24" s="560"/>
      <c r="EG24" s="62">
        <v>0</v>
      </c>
      <c r="EH24" s="61"/>
      <c r="EI24" s="62"/>
      <c r="EJ24" s="560"/>
      <c r="EK24" s="560"/>
      <c r="EL24" s="62">
        <v>0</v>
      </c>
      <c r="EM24" s="61"/>
      <c r="EN24" s="62"/>
      <c r="EO24" s="153"/>
      <c r="ER24" s="49"/>
      <c r="ES24" s="49"/>
    </row>
    <row r="25" spans="4:149" ht="12.75" hidden="1" customHeight="1" x14ac:dyDescent="0.2">
      <c r="D25" s="153" t="s">
        <v>340</v>
      </c>
      <c r="E25" s="560"/>
      <c r="F25" s="484"/>
      <c r="G25" s="62">
        <v>0</v>
      </c>
      <c r="H25" s="61"/>
      <c r="I25" s="62"/>
      <c r="J25" s="560"/>
      <c r="K25" s="560"/>
      <c r="L25" s="62">
        <v>0</v>
      </c>
      <c r="M25" s="61"/>
      <c r="N25" s="62"/>
      <c r="O25" s="560"/>
      <c r="P25" s="560"/>
      <c r="Q25" s="62">
        <v>0</v>
      </c>
      <c r="R25" s="61"/>
      <c r="S25" s="62"/>
      <c r="T25" s="560"/>
      <c r="U25" s="560"/>
      <c r="V25" s="62">
        <v>0</v>
      </c>
      <c r="W25" s="61"/>
      <c r="X25" s="62"/>
      <c r="Y25" s="560"/>
      <c r="Z25" s="560"/>
      <c r="AA25" s="62">
        <v>0</v>
      </c>
      <c r="AB25" s="61"/>
      <c r="AC25" s="62"/>
      <c r="AD25" s="560"/>
      <c r="AE25" s="560"/>
      <c r="AF25" s="62">
        <v>0</v>
      </c>
      <c r="AG25" s="61"/>
      <c r="AH25" s="62"/>
      <c r="AI25" s="560"/>
      <c r="AJ25" s="560"/>
      <c r="AK25" s="62">
        <v>0</v>
      </c>
      <c r="AL25" s="61"/>
      <c r="AM25" s="62"/>
      <c r="AN25" s="560"/>
      <c r="AO25" s="560"/>
      <c r="AP25" s="62">
        <v>0</v>
      </c>
      <c r="AQ25" s="61"/>
      <c r="AR25" s="62"/>
      <c r="AS25" s="560"/>
      <c r="AT25" s="560"/>
      <c r="AU25" s="62">
        <v>0</v>
      </c>
      <c r="AV25" s="61"/>
      <c r="AW25" s="62"/>
      <c r="AX25" s="560"/>
      <c r="AY25" s="560"/>
      <c r="AZ25" s="62">
        <v>0</v>
      </c>
      <c r="BA25" s="61"/>
      <c r="BB25" s="62"/>
      <c r="BC25" s="560"/>
      <c r="BD25" s="560"/>
      <c r="BE25" s="62">
        <v>0</v>
      </c>
      <c r="BF25" s="61"/>
      <c r="BG25" s="62"/>
      <c r="BH25" s="560"/>
      <c r="BI25" s="560"/>
      <c r="BJ25" s="62">
        <v>0</v>
      </c>
      <c r="BK25" s="61"/>
      <c r="BL25" s="62"/>
      <c r="BM25" s="560"/>
      <c r="BN25" s="560"/>
      <c r="BO25" s="62">
        <v>0</v>
      </c>
      <c r="BP25" s="61"/>
      <c r="BQ25" s="62"/>
      <c r="BR25" s="560"/>
      <c r="BS25" s="560"/>
      <c r="BT25" s="62">
        <v>0</v>
      </c>
      <c r="BU25" s="61"/>
      <c r="BV25" s="62"/>
      <c r="BW25" s="560"/>
      <c r="BX25" s="560"/>
      <c r="BY25" s="62">
        <v>0</v>
      </c>
      <c r="BZ25" s="61"/>
      <c r="CA25" s="62"/>
      <c r="CB25" s="560"/>
      <c r="CC25" s="560"/>
      <c r="CD25" s="62">
        <v>0</v>
      </c>
      <c r="CE25" s="61"/>
      <c r="CF25" s="62"/>
      <c r="CG25" s="560"/>
      <c r="CH25" s="560"/>
      <c r="CI25" s="62">
        <v>0</v>
      </c>
      <c r="CJ25" s="61"/>
      <c r="CK25" s="62"/>
      <c r="CL25" s="560"/>
      <c r="CM25" s="560"/>
      <c r="CN25" s="62">
        <v>0</v>
      </c>
      <c r="CO25" s="61"/>
      <c r="CP25" s="62"/>
      <c r="CQ25" s="560"/>
      <c r="CR25" s="560"/>
      <c r="CS25" s="62">
        <v>0</v>
      </c>
      <c r="CT25" s="61"/>
      <c r="CU25" s="62"/>
      <c r="CV25" s="560"/>
      <c r="CW25" s="560"/>
      <c r="CX25" s="62">
        <v>0</v>
      </c>
      <c r="CY25" s="61"/>
      <c r="CZ25" s="62"/>
      <c r="DA25" s="560"/>
      <c r="DB25" s="560"/>
      <c r="DC25" s="62">
        <v>0</v>
      </c>
      <c r="DD25" s="61"/>
      <c r="DE25" s="62"/>
      <c r="DF25" s="560"/>
      <c r="DG25" s="560"/>
      <c r="DH25" s="62">
        <v>0</v>
      </c>
      <c r="DI25" s="61"/>
      <c r="DJ25" s="62"/>
      <c r="DK25" s="560"/>
      <c r="DL25" s="560"/>
      <c r="DM25" s="62">
        <v>0</v>
      </c>
      <c r="DN25" s="61"/>
      <c r="DO25" s="62"/>
      <c r="DP25" s="560"/>
      <c r="DQ25" s="560"/>
      <c r="DR25" s="62">
        <v>0</v>
      </c>
      <c r="DS25" s="61"/>
      <c r="DT25" s="62"/>
      <c r="DU25" s="560"/>
      <c r="DV25" s="560"/>
      <c r="DW25" s="62">
        <v>0</v>
      </c>
      <c r="DX25" s="61"/>
      <c r="DY25" s="62"/>
      <c r="DZ25" s="560"/>
      <c r="EA25" s="560"/>
      <c r="EB25" s="62">
        <v>0</v>
      </c>
      <c r="EC25" s="61"/>
      <c r="ED25" s="62"/>
      <c r="EE25" s="560"/>
      <c r="EF25" s="560"/>
      <c r="EG25" s="62">
        <v>0</v>
      </c>
      <c r="EH25" s="61"/>
      <c r="EI25" s="62"/>
      <c r="EJ25" s="560"/>
      <c r="EK25" s="560"/>
      <c r="EL25" s="62">
        <v>0</v>
      </c>
      <c r="EM25" s="61"/>
      <c r="EN25" s="62"/>
      <c r="EO25" s="153"/>
      <c r="ER25" s="49"/>
      <c r="ES25" s="49"/>
    </row>
    <row r="26" spans="4:149" ht="12.75" hidden="1" customHeight="1" x14ac:dyDescent="0.2">
      <c r="D26" s="153" t="s">
        <v>341</v>
      </c>
      <c r="E26" s="560"/>
      <c r="F26" s="504"/>
      <c r="G26" s="123">
        <v>0</v>
      </c>
      <c r="H26" s="122"/>
      <c r="I26" s="62"/>
      <c r="J26" s="560"/>
      <c r="K26" s="569"/>
      <c r="L26" s="123">
        <v>0</v>
      </c>
      <c r="M26" s="122"/>
      <c r="N26" s="62"/>
      <c r="O26" s="560"/>
      <c r="P26" s="569"/>
      <c r="Q26" s="123">
        <v>0</v>
      </c>
      <c r="R26" s="122"/>
      <c r="S26" s="62"/>
      <c r="T26" s="560"/>
      <c r="U26" s="569"/>
      <c r="V26" s="123">
        <v>0</v>
      </c>
      <c r="W26" s="122"/>
      <c r="X26" s="62"/>
      <c r="Y26" s="560"/>
      <c r="Z26" s="569"/>
      <c r="AA26" s="123">
        <v>0</v>
      </c>
      <c r="AB26" s="122"/>
      <c r="AC26" s="62"/>
      <c r="AD26" s="560"/>
      <c r="AE26" s="569"/>
      <c r="AF26" s="123">
        <v>0</v>
      </c>
      <c r="AG26" s="122"/>
      <c r="AH26" s="62"/>
      <c r="AI26" s="560"/>
      <c r="AJ26" s="569"/>
      <c r="AK26" s="123">
        <v>0</v>
      </c>
      <c r="AL26" s="122"/>
      <c r="AM26" s="62"/>
      <c r="AN26" s="560"/>
      <c r="AO26" s="569"/>
      <c r="AP26" s="123">
        <v>0</v>
      </c>
      <c r="AQ26" s="122"/>
      <c r="AR26" s="62"/>
      <c r="AS26" s="560"/>
      <c r="AT26" s="569"/>
      <c r="AU26" s="123">
        <v>0</v>
      </c>
      <c r="AV26" s="122"/>
      <c r="AW26" s="62"/>
      <c r="AX26" s="560"/>
      <c r="AY26" s="569"/>
      <c r="AZ26" s="123">
        <v>0</v>
      </c>
      <c r="BA26" s="122"/>
      <c r="BB26" s="62"/>
      <c r="BC26" s="560"/>
      <c r="BD26" s="569"/>
      <c r="BE26" s="123">
        <v>0</v>
      </c>
      <c r="BF26" s="122"/>
      <c r="BG26" s="62"/>
      <c r="BH26" s="560"/>
      <c r="BI26" s="569"/>
      <c r="BJ26" s="123">
        <v>0</v>
      </c>
      <c r="BK26" s="122"/>
      <c r="BL26" s="62"/>
      <c r="BM26" s="560"/>
      <c r="BN26" s="569"/>
      <c r="BO26" s="123">
        <v>0</v>
      </c>
      <c r="BP26" s="122"/>
      <c r="BQ26" s="62"/>
      <c r="BR26" s="560"/>
      <c r="BS26" s="569"/>
      <c r="BT26" s="123">
        <v>0</v>
      </c>
      <c r="BU26" s="122"/>
      <c r="BV26" s="62"/>
      <c r="BW26" s="560"/>
      <c r="BX26" s="569"/>
      <c r="BY26" s="123">
        <v>0</v>
      </c>
      <c r="BZ26" s="122"/>
      <c r="CA26" s="62"/>
      <c r="CB26" s="560"/>
      <c r="CC26" s="569"/>
      <c r="CD26" s="123">
        <v>0</v>
      </c>
      <c r="CE26" s="122"/>
      <c r="CF26" s="62"/>
      <c r="CG26" s="560"/>
      <c r="CH26" s="569"/>
      <c r="CI26" s="123">
        <v>0</v>
      </c>
      <c r="CJ26" s="122"/>
      <c r="CK26" s="62"/>
      <c r="CL26" s="560"/>
      <c r="CM26" s="569"/>
      <c r="CN26" s="123">
        <v>0</v>
      </c>
      <c r="CO26" s="122"/>
      <c r="CP26" s="62"/>
      <c r="CQ26" s="560"/>
      <c r="CR26" s="569"/>
      <c r="CS26" s="123">
        <v>0</v>
      </c>
      <c r="CT26" s="122"/>
      <c r="CU26" s="62"/>
      <c r="CV26" s="560"/>
      <c r="CW26" s="569"/>
      <c r="CX26" s="123">
        <v>0</v>
      </c>
      <c r="CY26" s="122"/>
      <c r="CZ26" s="62"/>
      <c r="DA26" s="560"/>
      <c r="DB26" s="569"/>
      <c r="DC26" s="123">
        <v>0</v>
      </c>
      <c r="DD26" s="122"/>
      <c r="DE26" s="62"/>
      <c r="DF26" s="560"/>
      <c r="DG26" s="569"/>
      <c r="DH26" s="123">
        <v>0</v>
      </c>
      <c r="DI26" s="122"/>
      <c r="DJ26" s="62"/>
      <c r="DK26" s="560"/>
      <c r="DL26" s="569"/>
      <c r="DM26" s="123">
        <v>0</v>
      </c>
      <c r="DN26" s="122"/>
      <c r="DO26" s="62"/>
      <c r="DP26" s="560"/>
      <c r="DQ26" s="569"/>
      <c r="DR26" s="123">
        <v>0</v>
      </c>
      <c r="DS26" s="122"/>
      <c r="DT26" s="62"/>
      <c r="DU26" s="560"/>
      <c r="DV26" s="569"/>
      <c r="DW26" s="123">
        <v>0</v>
      </c>
      <c r="DX26" s="122"/>
      <c r="DY26" s="62"/>
      <c r="DZ26" s="560"/>
      <c r="EA26" s="569"/>
      <c r="EB26" s="123">
        <v>0</v>
      </c>
      <c r="EC26" s="122"/>
      <c r="ED26" s="62"/>
      <c r="EE26" s="560"/>
      <c r="EF26" s="569"/>
      <c r="EG26" s="123">
        <v>0</v>
      </c>
      <c r="EH26" s="122"/>
      <c r="EI26" s="62"/>
      <c r="EJ26" s="560"/>
      <c r="EK26" s="570"/>
      <c r="EL26" s="123">
        <v>0</v>
      </c>
      <c r="EM26" s="571"/>
      <c r="EN26" s="62"/>
      <c r="EO26" s="153"/>
      <c r="ER26" s="49"/>
      <c r="ES26" s="49"/>
    </row>
    <row r="27" spans="4:149" hidden="1" x14ac:dyDescent="0.2">
      <c r="D27" s="153"/>
      <c r="E27" s="560"/>
      <c r="G27" s="62"/>
      <c r="H27" s="62"/>
      <c r="I27" s="62"/>
      <c r="J27" s="560"/>
      <c r="K27" s="62"/>
      <c r="L27" s="62"/>
      <c r="M27" s="62"/>
      <c r="N27" s="62"/>
      <c r="O27" s="560"/>
      <c r="P27" s="62"/>
      <c r="Q27" s="62"/>
      <c r="R27" s="62"/>
      <c r="S27" s="62"/>
      <c r="T27" s="560"/>
      <c r="U27" s="62"/>
      <c r="V27" s="62"/>
      <c r="W27" s="62"/>
      <c r="X27" s="62"/>
      <c r="Y27" s="560"/>
      <c r="Z27" s="62"/>
      <c r="AA27" s="62"/>
      <c r="AB27" s="62"/>
      <c r="AC27" s="62"/>
      <c r="AD27" s="560"/>
      <c r="AE27" s="62"/>
      <c r="AF27" s="62"/>
      <c r="AG27" s="62"/>
      <c r="AH27" s="62"/>
      <c r="AI27" s="560"/>
      <c r="AJ27" s="62"/>
      <c r="AK27" s="62"/>
      <c r="AL27" s="62"/>
      <c r="AM27" s="62"/>
      <c r="AN27" s="560"/>
      <c r="AO27" s="62"/>
      <c r="AP27" s="62"/>
      <c r="AQ27" s="62"/>
      <c r="AR27" s="62"/>
      <c r="AS27" s="560"/>
      <c r="AT27" s="62"/>
      <c r="AU27" s="62"/>
      <c r="AV27" s="62"/>
      <c r="AW27" s="62"/>
      <c r="AX27" s="560"/>
      <c r="AY27" s="62"/>
      <c r="AZ27" s="62"/>
      <c r="BA27" s="62"/>
      <c r="BB27" s="62"/>
      <c r="BC27" s="560"/>
      <c r="BD27" s="62"/>
      <c r="BE27" s="62"/>
      <c r="BF27" s="62"/>
      <c r="BG27" s="62"/>
      <c r="BH27" s="560"/>
      <c r="BI27" s="62"/>
      <c r="BJ27" s="62"/>
      <c r="BK27" s="62"/>
      <c r="BL27" s="62"/>
      <c r="BM27" s="560"/>
      <c r="BN27" s="62"/>
      <c r="BO27" s="62"/>
      <c r="BP27" s="62"/>
      <c r="BQ27" s="62"/>
      <c r="BR27" s="560"/>
      <c r="BS27" s="62"/>
      <c r="BT27" s="62"/>
      <c r="BU27" s="62"/>
      <c r="BV27" s="62"/>
      <c r="BW27" s="560"/>
      <c r="BX27" s="62"/>
      <c r="BY27" s="62"/>
      <c r="BZ27" s="62"/>
      <c r="CA27" s="62"/>
      <c r="CB27" s="560"/>
      <c r="CC27" s="62"/>
      <c r="CD27" s="62"/>
      <c r="CE27" s="62"/>
      <c r="CF27" s="62"/>
      <c r="CG27" s="560"/>
      <c r="CH27" s="62"/>
      <c r="CI27" s="62"/>
      <c r="CJ27" s="62"/>
      <c r="CK27" s="62"/>
      <c r="CL27" s="560"/>
      <c r="CM27" s="62"/>
      <c r="CN27" s="62"/>
      <c r="CO27" s="62"/>
      <c r="CP27" s="62"/>
      <c r="CQ27" s="560"/>
      <c r="CR27" s="62"/>
      <c r="CS27" s="62"/>
      <c r="CT27" s="62"/>
      <c r="CU27" s="62"/>
      <c r="CV27" s="560"/>
      <c r="CW27" s="62"/>
      <c r="CX27" s="62"/>
      <c r="CY27" s="62"/>
      <c r="CZ27" s="62"/>
      <c r="DA27" s="560"/>
      <c r="DB27" s="62"/>
      <c r="DC27" s="62"/>
      <c r="DD27" s="62"/>
      <c r="DE27" s="62"/>
      <c r="DF27" s="560"/>
      <c r="DG27" s="62"/>
      <c r="DH27" s="62"/>
      <c r="DI27" s="62"/>
      <c r="DJ27" s="62"/>
      <c r="DK27" s="560"/>
      <c r="DL27" s="62"/>
      <c r="DM27" s="62"/>
      <c r="DN27" s="62"/>
      <c r="DO27" s="62"/>
      <c r="DP27" s="560"/>
      <c r="DQ27" s="62"/>
      <c r="DR27" s="62"/>
      <c r="DS27" s="62"/>
      <c r="DT27" s="62"/>
      <c r="DU27" s="560"/>
      <c r="DV27" s="62"/>
      <c r="DW27" s="62"/>
      <c r="DX27" s="62"/>
      <c r="DY27" s="62"/>
      <c r="DZ27" s="560"/>
      <c r="EA27" s="62"/>
      <c r="EB27" s="62"/>
      <c r="EC27" s="62"/>
      <c r="ED27" s="62"/>
      <c r="EE27" s="560"/>
      <c r="EF27" s="62"/>
      <c r="EG27" s="62"/>
      <c r="EH27" s="62"/>
      <c r="EI27" s="62"/>
      <c r="EJ27" s="560"/>
      <c r="EK27" s="62"/>
      <c r="EL27" s="62"/>
      <c r="EM27" s="62"/>
      <c r="EN27" s="62"/>
      <c r="EO27" s="153"/>
      <c r="ER27" s="49"/>
      <c r="ES27" s="49"/>
    </row>
    <row r="28" spans="4:149" ht="12.75" customHeight="1" x14ac:dyDescent="0.2">
      <c r="D28" s="153" t="s">
        <v>342</v>
      </c>
      <c r="E28" s="560"/>
      <c r="G28" s="62">
        <v>0</v>
      </c>
      <c r="H28" s="62"/>
      <c r="I28" s="62"/>
      <c r="J28" s="560"/>
      <c r="K28" s="62"/>
      <c r="L28" s="62">
        <v>0</v>
      </c>
      <c r="M28" s="62"/>
      <c r="N28" s="62"/>
      <c r="O28" s="560"/>
      <c r="P28" s="62"/>
      <c r="Q28" s="62">
        <v>0</v>
      </c>
      <c r="R28" s="62"/>
      <c r="S28" s="62"/>
      <c r="T28" s="560"/>
      <c r="U28" s="62"/>
      <c r="V28" s="62">
        <v>0</v>
      </c>
      <c r="W28" s="62"/>
      <c r="X28" s="62"/>
      <c r="Y28" s="560"/>
      <c r="Z28" s="62"/>
      <c r="AA28" s="62">
        <v>0</v>
      </c>
      <c r="AB28" s="62"/>
      <c r="AC28" s="62"/>
      <c r="AD28" s="560"/>
      <c r="AE28" s="62"/>
      <c r="AF28" s="62">
        <v>0</v>
      </c>
      <c r="AG28" s="62"/>
      <c r="AH28" s="62"/>
      <c r="AI28" s="560"/>
      <c r="AJ28" s="62"/>
      <c r="AK28" s="62">
        <v>0</v>
      </c>
      <c r="AL28" s="62"/>
      <c r="AM28" s="62"/>
      <c r="AN28" s="560"/>
      <c r="AO28" s="62"/>
      <c r="AP28" s="62">
        <v>0</v>
      </c>
      <c r="AQ28" s="62"/>
      <c r="AR28" s="62"/>
      <c r="AS28" s="560"/>
      <c r="AT28" s="62"/>
      <c r="AU28" s="62">
        <v>0</v>
      </c>
      <c r="AV28" s="62"/>
      <c r="AW28" s="62"/>
      <c r="AX28" s="560"/>
      <c r="AY28" s="62"/>
      <c r="AZ28" s="62">
        <v>0</v>
      </c>
      <c r="BA28" s="62"/>
      <c r="BB28" s="62"/>
      <c r="BC28" s="560"/>
      <c r="BD28" s="62"/>
      <c r="BE28" s="62">
        <v>0</v>
      </c>
      <c r="BF28" s="62"/>
      <c r="BG28" s="62"/>
      <c r="BH28" s="560"/>
      <c r="BI28" s="62"/>
      <c r="BJ28" s="62">
        <v>0</v>
      </c>
      <c r="BK28" s="62"/>
      <c r="BL28" s="62"/>
      <c r="BM28" s="560"/>
      <c r="BN28" s="62"/>
      <c r="BO28" s="62">
        <v>0</v>
      </c>
      <c r="BP28" s="62"/>
      <c r="BQ28" s="62"/>
      <c r="BR28" s="560"/>
      <c r="BS28" s="62"/>
      <c r="BT28" s="62">
        <v>0</v>
      </c>
      <c r="BU28" s="62"/>
      <c r="BV28" s="62"/>
      <c r="BW28" s="560"/>
      <c r="BX28" s="62"/>
      <c r="BY28" s="62">
        <v>6825659</v>
      </c>
      <c r="BZ28" s="62"/>
      <c r="CA28" s="62"/>
      <c r="CB28" s="560"/>
      <c r="CC28" s="62"/>
      <c r="CD28" s="62">
        <v>484328</v>
      </c>
      <c r="CE28" s="62"/>
      <c r="CF28" s="62"/>
      <c r="CG28" s="560"/>
      <c r="CH28" s="62"/>
      <c r="CI28" s="62">
        <v>850726</v>
      </c>
      <c r="CJ28" s="62"/>
      <c r="CK28" s="62"/>
      <c r="CL28" s="560"/>
      <c r="CM28" s="62"/>
      <c r="CN28" s="62">
        <v>390117</v>
      </c>
      <c r="CO28" s="62"/>
      <c r="CP28" s="62"/>
      <c r="CQ28" s="560"/>
      <c r="CR28" s="62"/>
      <c r="CS28" s="62">
        <v>0</v>
      </c>
      <c r="CT28" s="62"/>
      <c r="CU28" s="62"/>
      <c r="CV28" s="560"/>
      <c r="CW28" s="62"/>
      <c r="CX28" s="62">
        <v>286240</v>
      </c>
      <c r="CY28" s="62"/>
      <c r="CZ28" s="62"/>
      <c r="DA28" s="560"/>
      <c r="DB28" s="62"/>
      <c r="DC28" s="62">
        <v>123945</v>
      </c>
      <c r="DD28" s="62"/>
      <c r="DE28" s="62"/>
      <c r="DF28" s="560"/>
      <c r="DG28" s="62"/>
      <c r="DH28" s="62">
        <v>15625</v>
      </c>
      <c r="DI28" s="62"/>
      <c r="DJ28" s="62"/>
      <c r="DK28" s="560"/>
      <c r="DL28" s="62"/>
      <c r="DM28" s="62">
        <v>0</v>
      </c>
      <c r="DN28" s="62"/>
      <c r="DO28" s="62"/>
      <c r="DP28" s="560"/>
      <c r="DQ28" s="62"/>
      <c r="DR28" s="62">
        <v>0</v>
      </c>
      <c r="DS28" s="62"/>
      <c r="DT28" s="62"/>
      <c r="DU28" s="560"/>
      <c r="DV28" s="62"/>
      <c r="DW28" s="62">
        <v>0</v>
      </c>
      <c r="DX28" s="62"/>
      <c r="DY28" s="62"/>
      <c r="DZ28" s="560"/>
      <c r="EA28" s="62"/>
      <c r="EB28" s="62">
        <v>1079385</v>
      </c>
      <c r="EC28" s="62"/>
      <c r="ED28" s="62"/>
      <c r="EE28" s="560"/>
      <c r="EF28" s="62"/>
      <c r="EG28" s="62">
        <v>3595293</v>
      </c>
      <c r="EH28" s="62"/>
      <c r="EI28" s="62"/>
      <c r="EJ28" s="560"/>
      <c r="EK28" s="62"/>
      <c r="EL28" s="62">
        <v>1725171</v>
      </c>
      <c r="EM28" s="62"/>
      <c r="EN28" s="62"/>
      <c r="EO28" s="153"/>
      <c r="ER28" s="49"/>
      <c r="ES28" s="49"/>
    </row>
    <row r="29" spans="4:149" ht="12.75" customHeight="1" x14ac:dyDescent="0.2">
      <c r="D29" s="153" t="s">
        <v>336</v>
      </c>
      <c r="E29" s="58"/>
      <c r="F29" s="490"/>
      <c r="G29" s="558">
        <v>0</v>
      </c>
      <c r="H29" s="559"/>
      <c r="I29" s="62"/>
      <c r="J29" s="560"/>
      <c r="K29" s="561"/>
      <c r="L29" s="558">
        <v>0</v>
      </c>
      <c r="M29" s="559"/>
      <c r="N29" s="62"/>
      <c r="O29" s="560"/>
      <c r="P29" s="561"/>
      <c r="Q29" s="558">
        <v>0</v>
      </c>
      <c r="R29" s="559"/>
      <c r="S29" s="62"/>
      <c r="T29" s="560"/>
      <c r="U29" s="561"/>
      <c r="V29" s="558">
        <v>0</v>
      </c>
      <c r="W29" s="559"/>
      <c r="X29" s="62"/>
      <c r="Y29" s="560"/>
      <c r="Z29" s="561"/>
      <c r="AA29" s="558">
        <v>0</v>
      </c>
      <c r="AB29" s="559"/>
      <c r="AC29" s="62"/>
      <c r="AD29" s="560"/>
      <c r="AE29" s="561"/>
      <c r="AF29" s="558">
        <v>0</v>
      </c>
      <c r="AG29" s="559"/>
      <c r="AH29" s="62"/>
      <c r="AI29" s="560"/>
      <c r="AJ29" s="561"/>
      <c r="AK29" s="558">
        <v>0</v>
      </c>
      <c r="AL29" s="559"/>
      <c r="AM29" s="62"/>
      <c r="AN29" s="560"/>
      <c r="AO29" s="561"/>
      <c r="AP29" s="558">
        <v>0</v>
      </c>
      <c r="AQ29" s="559"/>
      <c r="AR29" s="62"/>
      <c r="AS29" s="560"/>
      <c r="AT29" s="561"/>
      <c r="AU29" s="558">
        <v>0</v>
      </c>
      <c r="AV29" s="559"/>
      <c r="AW29" s="62"/>
      <c r="AX29" s="560"/>
      <c r="AY29" s="561"/>
      <c r="AZ29" s="558">
        <v>0</v>
      </c>
      <c r="BA29" s="559"/>
      <c r="BB29" s="62"/>
      <c r="BC29" s="560"/>
      <c r="BD29" s="561"/>
      <c r="BE29" s="558">
        <v>0</v>
      </c>
      <c r="BF29" s="559"/>
      <c r="BG29" s="62"/>
      <c r="BH29" s="560"/>
      <c r="BI29" s="561"/>
      <c r="BJ29" s="558">
        <v>0</v>
      </c>
      <c r="BK29" s="559"/>
      <c r="BL29" s="62"/>
      <c r="BM29" s="560"/>
      <c r="BN29" s="561"/>
      <c r="BO29" s="558">
        <v>0</v>
      </c>
      <c r="BP29" s="559"/>
      <c r="BQ29" s="62"/>
      <c r="BR29" s="560"/>
      <c r="BS29" s="561"/>
      <c r="BT29" s="558">
        <v>0</v>
      </c>
      <c r="BU29" s="559"/>
      <c r="BV29" s="62"/>
      <c r="BW29" s="560"/>
      <c r="BX29" s="561"/>
      <c r="BY29" s="558">
        <v>4283892</v>
      </c>
      <c r="BZ29" s="559"/>
      <c r="CA29" s="62"/>
      <c r="CB29" s="560"/>
      <c r="CC29" s="561"/>
      <c r="CD29" s="558">
        <v>314427</v>
      </c>
      <c r="CE29" s="559"/>
      <c r="CF29" s="62"/>
      <c r="CG29" s="560"/>
      <c r="CH29" s="561"/>
      <c r="CI29" s="558">
        <v>556283</v>
      </c>
      <c r="CJ29" s="559"/>
      <c r="CK29" s="62"/>
      <c r="CL29" s="560"/>
      <c r="CM29" s="561"/>
      <c r="CN29" s="558">
        <v>254616</v>
      </c>
      <c r="CO29" s="559"/>
      <c r="CP29" s="62"/>
      <c r="CQ29" s="560"/>
      <c r="CR29" s="561"/>
      <c r="CS29" s="558">
        <v>0</v>
      </c>
      <c r="CT29" s="559"/>
      <c r="CU29" s="62"/>
      <c r="CV29" s="560"/>
      <c r="CW29" s="561"/>
      <c r="CX29" s="558">
        <v>182136</v>
      </c>
      <c r="CY29" s="559"/>
      <c r="CZ29" s="62"/>
      <c r="DA29" s="560"/>
      <c r="DB29" s="561"/>
      <c r="DC29" s="558">
        <v>79180</v>
      </c>
      <c r="DD29" s="559"/>
      <c r="DE29" s="62"/>
      <c r="DF29" s="560"/>
      <c r="DG29" s="561"/>
      <c r="DH29" s="558">
        <v>9828</v>
      </c>
      <c r="DI29" s="559"/>
      <c r="DJ29" s="62"/>
      <c r="DK29" s="560"/>
      <c r="DL29" s="561"/>
      <c r="DM29" s="558">
        <v>0</v>
      </c>
      <c r="DN29" s="559"/>
      <c r="DO29" s="62"/>
      <c r="DP29" s="560"/>
      <c r="DQ29" s="561"/>
      <c r="DR29" s="558">
        <v>0</v>
      </c>
      <c r="DS29" s="559"/>
      <c r="DT29" s="62"/>
      <c r="DU29" s="560"/>
      <c r="DV29" s="561"/>
      <c r="DW29" s="558">
        <v>0</v>
      </c>
      <c r="DX29" s="559"/>
      <c r="DY29" s="62"/>
      <c r="DZ29" s="560"/>
      <c r="EA29" s="561"/>
      <c r="EB29" s="558">
        <v>664717</v>
      </c>
      <c r="EC29" s="559"/>
      <c r="ED29" s="62"/>
      <c r="EE29" s="560"/>
      <c r="EF29" s="561"/>
      <c r="EG29" s="558">
        <v>2222705</v>
      </c>
      <c r="EH29" s="559"/>
      <c r="EI29" s="62"/>
      <c r="EJ29" s="560"/>
      <c r="EK29" s="561"/>
      <c r="EL29" s="558">
        <v>1125326</v>
      </c>
      <c r="EM29" s="559"/>
      <c r="EN29" s="62"/>
      <c r="EO29" s="153"/>
      <c r="ER29" s="49"/>
      <c r="ES29" s="49"/>
    </row>
    <row r="30" spans="4:149" ht="12.75" customHeight="1" x14ac:dyDescent="0.2">
      <c r="D30" s="153" t="s">
        <v>339</v>
      </c>
      <c r="E30" s="560"/>
      <c r="F30" s="484"/>
      <c r="G30" s="62">
        <v>0</v>
      </c>
      <c r="H30" s="61"/>
      <c r="I30" s="62"/>
      <c r="J30" s="560"/>
      <c r="K30" s="560"/>
      <c r="L30" s="62">
        <v>0</v>
      </c>
      <c r="M30" s="61"/>
      <c r="N30" s="62"/>
      <c r="O30" s="560"/>
      <c r="P30" s="560"/>
      <c r="Q30" s="62">
        <v>0</v>
      </c>
      <c r="R30" s="61"/>
      <c r="S30" s="62"/>
      <c r="T30" s="560"/>
      <c r="U30" s="560"/>
      <c r="V30" s="62">
        <v>0</v>
      </c>
      <c r="W30" s="61"/>
      <c r="X30" s="62"/>
      <c r="Y30" s="560"/>
      <c r="Z30" s="560"/>
      <c r="AA30" s="62">
        <v>0</v>
      </c>
      <c r="AB30" s="61"/>
      <c r="AC30" s="62"/>
      <c r="AD30" s="560"/>
      <c r="AE30" s="560"/>
      <c r="AF30" s="62">
        <v>0</v>
      </c>
      <c r="AG30" s="61"/>
      <c r="AH30" s="62"/>
      <c r="AI30" s="560"/>
      <c r="AJ30" s="560"/>
      <c r="AK30" s="62">
        <v>0</v>
      </c>
      <c r="AL30" s="61"/>
      <c r="AM30" s="62"/>
      <c r="AN30" s="560"/>
      <c r="AO30" s="560"/>
      <c r="AP30" s="62">
        <v>0</v>
      </c>
      <c r="AQ30" s="61"/>
      <c r="AR30" s="62"/>
      <c r="AS30" s="560"/>
      <c r="AT30" s="560"/>
      <c r="AU30" s="62">
        <v>0</v>
      </c>
      <c r="AV30" s="61"/>
      <c r="AW30" s="62"/>
      <c r="AX30" s="560"/>
      <c r="AY30" s="560"/>
      <c r="AZ30" s="62">
        <v>0</v>
      </c>
      <c r="BA30" s="61"/>
      <c r="BB30" s="62"/>
      <c r="BC30" s="560"/>
      <c r="BD30" s="560"/>
      <c r="BE30" s="62">
        <v>0</v>
      </c>
      <c r="BF30" s="61"/>
      <c r="BG30" s="62"/>
      <c r="BH30" s="560"/>
      <c r="BI30" s="560"/>
      <c r="BJ30" s="62">
        <v>0</v>
      </c>
      <c r="BK30" s="61"/>
      <c r="BL30" s="62"/>
      <c r="BM30" s="560"/>
      <c r="BN30" s="560"/>
      <c r="BO30" s="62">
        <v>0</v>
      </c>
      <c r="BP30" s="61"/>
      <c r="BQ30" s="62"/>
      <c r="BR30" s="560"/>
      <c r="BS30" s="560"/>
      <c r="BT30" s="62">
        <v>0</v>
      </c>
      <c r="BU30" s="61"/>
      <c r="BV30" s="62"/>
      <c r="BW30" s="560"/>
      <c r="BX30" s="560"/>
      <c r="BY30" s="62">
        <v>61308</v>
      </c>
      <c r="BZ30" s="61"/>
      <c r="CA30" s="62"/>
      <c r="CB30" s="560"/>
      <c r="CC30" s="560"/>
      <c r="CD30" s="62">
        <v>5573</v>
      </c>
      <c r="CE30" s="61"/>
      <c r="CF30" s="62"/>
      <c r="CG30" s="560"/>
      <c r="CH30" s="560"/>
      <c r="CI30" s="62">
        <v>3717</v>
      </c>
      <c r="CJ30" s="61"/>
      <c r="CK30" s="62"/>
      <c r="CL30" s="560"/>
      <c r="CM30" s="560"/>
      <c r="CN30" s="62">
        <v>584</v>
      </c>
      <c r="CO30" s="61"/>
      <c r="CP30" s="62"/>
      <c r="CQ30" s="560"/>
      <c r="CR30" s="560"/>
      <c r="CS30" s="62">
        <v>0</v>
      </c>
      <c r="CT30" s="61"/>
      <c r="CU30" s="62"/>
      <c r="CV30" s="560"/>
      <c r="CW30" s="560"/>
      <c r="CX30" s="62">
        <v>2864</v>
      </c>
      <c r="CY30" s="61"/>
      <c r="CZ30" s="62"/>
      <c r="DA30" s="560"/>
      <c r="DB30" s="560"/>
      <c r="DC30" s="62">
        <v>820</v>
      </c>
      <c r="DD30" s="61"/>
      <c r="DE30" s="62"/>
      <c r="DF30" s="560"/>
      <c r="DG30" s="560"/>
      <c r="DH30" s="62">
        <v>172</v>
      </c>
      <c r="DI30" s="61"/>
      <c r="DJ30" s="62"/>
      <c r="DK30" s="560"/>
      <c r="DL30" s="560"/>
      <c r="DM30" s="62">
        <v>0</v>
      </c>
      <c r="DN30" s="61"/>
      <c r="DO30" s="62"/>
      <c r="DP30" s="560"/>
      <c r="DQ30" s="560"/>
      <c r="DR30" s="62">
        <v>0</v>
      </c>
      <c r="DS30" s="61"/>
      <c r="DT30" s="62"/>
      <c r="DU30" s="560"/>
      <c r="DV30" s="560"/>
      <c r="DW30" s="62">
        <v>0</v>
      </c>
      <c r="DX30" s="61"/>
      <c r="DY30" s="62"/>
      <c r="DZ30" s="560"/>
      <c r="EA30" s="560"/>
      <c r="EB30" s="62">
        <v>15283</v>
      </c>
      <c r="EC30" s="61"/>
      <c r="ED30" s="62"/>
      <c r="EE30" s="560"/>
      <c r="EF30" s="560"/>
      <c r="EG30" s="62">
        <v>32295</v>
      </c>
      <c r="EH30" s="61"/>
      <c r="EI30" s="62"/>
      <c r="EJ30" s="560"/>
      <c r="EK30" s="560"/>
      <c r="EL30" s="62">
        <v>9874</v>
      </c>
      <c r="EM30" s="61"/>
      <c r="EN30" s="62"/>
      <c r="EO30" s="153"/>
      <c r="ER30" s="49"/>
      <c r="ES30" s="49"/>
    </row>
    <row r="31" spans="4:149" ht="12.75" customHeight="1" x14ac:dyDescent="0.2">
      <c r="D31" s="153" t="s">
        <v>340</v>
      </c>
      <c r="E31" s="560"/>
      <c r="F31" s="484"/>
      <c r="G31" s="62">
        <v>0</v>
      </c>
      <c r="H31" s="61"/>
      <c r="I31" s="62"/>
      <c r="J31" s="560"/>
      <c r="K31" s="560"/>
      <c r="L31" s="62">
        <v>0</v>
      </c>
      <c r="M31" s="61"/>
      <c r="N31" s="62"/>
      <c r="O31" s="560"/>
      <c r="P31" s="560"/>
      <c r="Q31" s="62">
        <v>0</v>
      </c>
      <c r="R31" s="61"/>
      <c r="S31" s="62"/>
      <c r="T31" s="560"/>
      <c r="U31" s="560"/>
      <c r="V31" s="62">
        <v>0</v>
      </c>
      <c r="W31" s="61"/>
      <c r="X31" s="62"/>
      <c r="Y31" s="560"/>
      <c r="Z31" s="560"/>
      <c r="AA31" s="62">
        <v>0</v>
      </c>
      <c r="AB31" s="61"/>
      <c r="AC31" s="62"/>
      <c r="AD31" s="560"/>
      <c r="AE31" s="560"/>
      <c r="AF31" s="62">
        <v>0</v>
      </c>
      <c r="AG31" s="61"/>
      <c r="AH31" s="62"/>
      <c r="AI31" s="560"/>
      <c r="AJ31" s="560"/>
      <c r="AK31" s="62">
        <v>0</v>
      </c>
      <c r="AL31" s="61"/>
      <c r="AM31" s="62"/>
      <c r="AN31" s="560"/>
      <c r="AO31" s="560"/>
      <c r="AP31" s="62">
        <v>0</v>
      </c>
      <c r="AQ31" s="61"/>
      <c r="AR31" s="62"/>
      <c r="AS31" s="560"/>
      <c r="AT31" s="560"/>
      <c r="AU31" s="62">
        <v>0</v>
      </c>
      <c r="AV31" s="61"/>
      <c r="AW31" s="62"/>
      <c r="AX31" s="560"/>
      <c r="AY31" s="560"/>
      <c r="AZ31" s="62">
        <v>0</v>
      </c>
      <c r="BA31" s="61"/>
      <c r="BB31" s="62"/>
      <c r="BC31" s="560"/>
      <c r="BD31" s="560"/>
      <c r="BE31" s="62">
        <v>0</v>
      </c>
      <c r="BF31" s="61"/>
      <c r="BG31" s="62"/>
      <c r="BH31" s="560"/>
      <c r="BI31" s="560"/>
      <c r="BJ31" s="62">
        <v>0</v>
      </c>
      <c r="BK31" s="61"/>
      <c r="BL31" s="62"/>
      <c r="BM31" s="560"/>
      <c r="BN31" s="560"/>
      <c r="BO31" s="62">
        <v>0</v>
      </c>
      <c r="BP31" s="61"/>
      <c r="BQ31" s="62"/>
      <c r="BR31" s="560"/>
      <c r="BS31" s="560"/>
      <c r="BT31" s="62">
        <v>0</v>
      </c>
      <c r="BU31" s="61"/>
      <c r="BV31" s="62"/>
      <c r="BW31" s="560"/>
      <c r="BX31" s="560"/>
      <c r="BY31" s="62">
        <v>-200</v>
      </c>
      <c r="BZ31" s="61"/>
      <c r="CA31" s="62"/>
      <c r="CB31" s="560"/>
      <c r="CC31" s="560"/>
      <c r="CD31" s="62">
        <v>0</v>
      </c>
      <c r="CE31" s="61"/>
      <c r="CF31" s="62"/>
      <c r="CG31" s="560"/>
      <c r="CH31" s="560"/>
      <c r="CI31" s="62">
        <v>0</v>
      </c>
      <c r="CJ31" s="61"/>
      <c r="CK31" s="62"/>
      <c r="CL31" s="560"/>
      <c r="CM31" s="560"/>
      <c r="CN31" s="62">
        <v>-200</v>
      </c>
      <c r="CO31" s="61"/>
      <c r="CP31" s="62"/>
      <c r="CQ31" s="560"/>
      <c r="CR31" s="560"/>
      <c r="CS31" s="62">
        <v>0</v>
      </c>
      <c r="CT31" s="61"/>
      <c r="CU31" s="62"/>
      <c r="CV31" s="560"/>
      <c r="CW31" s="560"/>
      <c r="CX31" s="62">
        <v>0</v>
      </c>
      <c r="CY31" s="61"/>
      <c r="CZ31" s="62"/>
      <c r="DA31" s="560"/>
      <c r="DB31" s="560"/>
      <c r="DC31" s="62">
        <v>0</v>
      </c>
      <c r="DD31" s="61"/>
      <c r="DE31" s="62"/>
      <c r="DF31" s="560"/>
      <c r="DG31" s="560"/>
      <c r="DH31" s="62">
        <v>0</v>
      </c>
      <c r="DI31" s="61"/>
      <c r="DJ31" s="62"/>
      <c r="DK31" s="560"/>
      <c r="DL31" s="560"/>
      <c r="DM31" s="62">
        <v>0</v>
      </c>
      <c r="DN31" s="61"/>
      <c r="DO31" s="62"/>
      <c r="DP31" s="560"/>
      <c r="DQ31" s="560"/>
      <c r="DR31" s="62">
        <v>0</v>
      </c>
      <c r="DS31" s="61"/>
      <c r="DT31" s="62"/>
      <c r="DU31" s="560"/>
      <c r="DV31" s="560"/>
      <c r="DW31" s="62">
        <v>0</v>
      </c>
      <c r="DX31" s="61"/>
      <c r="DY31" s="62"/>
      <c r="DZ31" s="560"/>
      <c r="EA31" s="560"/>
      <c r="EB31" s="62">
        <v>0</v>
      </c>
      <c r="EC31" s="61"/>
      <c r="ED31" s="62"/>
      <c r="EE31" s="560"/>
      <c r="EF31" s="560"/>
      <c r="EG31" s="62">
        <v>0</v>
      </c>
      <c r="EH31" s="61"/>
      <c r="EI31" s="62"/>
      <c r="EJ31" s="560"/>
      <c r="EK31" s="560"/>
      <c r="EL31" s="62">
        <v>-200</v>
      </c>
      <c r="EM31" s="61"/>
      <c r="EN31" s="62"/>
      <c r="EO31" s="153"/>
      <c r="ER31" s="49"/>
      <c r="ES31" s="49"/>
    </row>
    <row r="32" spans="4:149" ht="12.75" customHeight="1" x14ac:dyDescent="0.2">
      <c r="D32" s="153" t="s">
        <v>341</v>
      </c>
      <c r="E32" s="560"/>
      <c r="F32" s="504"/>
      <c r="G32" s="123">
        <v>0</v>
      </c>
      <c r="H32" s="122"/>
      <c r="I32" s="62"/>
      <c r="J32" s="560"/>
      <c r="K32" s="569"/>
      <c r="L32" s="123">
        <v>0</v>
      </c>
      <c r="M32" s="122"/>
      <c r="N32" s="62"/>
      <c r="O32" s="560"/>
      <c r="P32" s="569"/>
      <c r="Q32" s="123">
        <v>0</v>
      </c>
      <c r="R32" s="122"/>
      <c r="S32" s="62"/>
      <c r="T32" s="560"/>
      <c r="U32" s="569"/>
      <c r="V32" s="123">
        <v>0</v>
      </c>
      <c r="W32" s="122"/>
      <c r="X32" s="62"/>
      <c r="Y32" s="560"/>
      <c r="Z32" s="569"/>
      <c r="AA32" s="123">
        <v>0</v>
      </c>
      <c r="AB32" s="122"/>
      <c r="AC32" s="62"/>
      <c r="AD32" s="560"/>
      <c r="AE32" s="569"/>
      <c r="AF32" s="123">
        <v>0</v>
      </c>
      <c r="AG32" s="122"/>
      <c r="AH32" s="62"/>
      <c r="AI32" s="560"/>
      <c r="AJ32" s="569"/>
      <c r="AK32" s="123">
        <v>0</v>
      </c>
      <c r="AL32" s="122"/>
      <c r="AM32" s="62"/>
      <c r="AN32" s="560"/>
      <c r="AO32" s="569"/>
      <c r="AP32" s="123">
        <v>0</v>
      </c>
      <c r="AQ32" s="122"/>
      <c r="AR32" s="62"/>
      <c r="AS32" s="560"/>
      <c r="AT32" s="569"/>
      <c r="AU32" s="123">
        <v>0</v>
      </c>
      <c r="AV32" s="122"/>
      <c r="AW32" s="62"/>
      <c r="AX32" s="560"/>
      <c r="AY32" s="569"/>
      <c r="AZ32" s="123">
        <v>0</v>
      </c>
      <c r="BA32" s="122"/>
      <c r="BB32" s="62"/>
      <c r="BC32" s="560"/>
      <c r="BD32" s="569"/>
      <c r="BE32" s="123">
        <v>0</v>
      </c>
      <c r="BF32" s="122"/>
      <c r="BG32" s="62"/>
      <c r="BH32" s="560"/>
      <c r="BI32" s="569"/>
      <c r="BJ32" s="123">
        <v>0</v>
      </c>
      <c r="BK32" s="122"/>
      <c r="BL32" s="62"/>
      <c r="BM32" s="560"/>
      <c r="BN32" s="569"/>
      <c r="BO32" s="123">
        <v>0</v>
      </c>
      <c r="BP32" s="122"/>
      <c r="BQ32" s="62"/>
      <c r="BR32" s="560"/>
      <c r="BS32" s="569"/>
      <c r="BT32" s="123">
        <v>0</v>
      </c>
      <c r="BU32" s="122"/>
      <c r="BV32" s="62"/>
      <c r="BW32" s="560"/>
      <c r="BX32" s="569"/>
      <c r="BY32" s="123">
        <v>2480659</v>
      </c>
      <c r="BZ32" s="122"/>
      <c r="CA32" s="62"/>
      <c r="CB32" s="560"/>
      <c r="CC32" s="569"/>
      <c r="CD32" s="123">
        <v>164328</v>
      </c>
      <c r="CE32" s="122"/>
      <c r="CF32" s="62"/>
      <c r="CG32" s="560"/>
      <c r="CH32" s="569"/>
      <c r="CI32" s="123">
        <v>290726</v>
      </c>
      <c r="CJ32" s="122"/>
      <c r="CK32" s="62"/>
      <c r="CL32" s="560"/>
      <c r="CM32" s="569"/>
      <c r="CN32" s="123">
        <v>135117</v>
      </c>
      <c r="CO32" s="122"/>
      <c r="CP32" s="62"/>
      <c r="CQ32" s="560"/>
      <c r="CR32" s="569"/>
      <c r="CS32" s="123">
        <v>0</v>
      </c>
      <c r="CT32" s="122"/>
      <c r="CU32" s="62"/>
      <c r="CV32" s="560"/>
      <c r="CW32" s="569"/>
      <c r="CX32" s="123">
        <v>101240</v>
      </c>
      <c r="CY32" s="122"/>
      <c r="CZ32" s="62"/>
      <c r="DA32" s="560"/>
      <c r="DB32" s="569"/>
      <c r="DC32" s="123">
        <v>43945</v>
      </c>
      <c r="DD32" s="122"/>
      <c r="DE32" s="62"/>
      <c r="DF32" s="560"/>
      <c r="DG32" s="569"/>
      <c r="DH32" s="123">
        <v>5625</v>
      </c>
      <c r="DI32" s="122"/>
      <c r="DJ32" s="62"/>
      <c r="DK32" s="560"/>
      <c r="DL32" s="569"/>
      <c r="DM32" s="123">
        <v>0</v>
      </c>
      <c r="DN32" s="122"/>
      <c r="DO32" s="62"/>
      <c r="DP32" s="560"/>
      <c r="DQ32" s="569"/>
      <c r="DR32" s="123">
        <v>0</v>
      </c>
      <c r="DS32" s="122"/>
      <c r="DT32" s="62"/>
      <c r="DU32" s="560"/>
      <c r="DV32" s="569"/>
      <c r="DW32" s="123">
        <v>0</v>
      </c>
      <c r="DX32" s="122"/>
      <c r="DY32" s="62"/>
      <c r="DZ32" s="560"/>
      <c r="EA32" s="569"/>
      <c r="EB32" s="123">
        <v>399385</v>
      </c>
      <c r="EC32" s="122"/>
      <c r="ED32" s="62"/>
      <c r="EE32" s="560"/>
      <c r="EF32" s="569"/>
      <c r="EG32" s="123">
        <v>1340293</v>
      </c>
      <c r="EH32" s="122"/>
      <c r="EI32" s="62"/>
      <c r="EJ32" s="560"/>
      <c r="EK32" s="569"/>
      <c r="EL32" s="123">
        <v>590171</v>
      </c>
      <c r="EM32" s="122"/>
      <c r="EN32" s="62"/>
      <c r="EO32" s="153"/>
      <c r="ER32" s="49"/>
      <c r="ES32" s="49"/>
    </row>
    <row r="33" spans="4:150" ht="12.75" customHeight="1" x14ac:dyDescent="0.2">
      <c r="D33" s="153"/>
      <c r="E33" s="560"/>
      <c r="G33" s="62"/>
      <c r="H33" s="62"/>
      <c r="I33" s="62"/>
      <c r="J33" s="560"/>
      <c r="K33" s="62"/>
      <c r="L33" s="62"/>
      <c r="M33" s="62"/>
      <c r="N33" s="62"/>
      <c r="O33" s="560"/>
      <c r="P33" s="62"/>
      <c r="Q33" s="62"/>
      <c r="R33" s="62"/>
      <c r="S33" s="62"/>
      <c r="T33" s="560"/>
      <c r="U33" s="62"/>
      <c r="V33" s="62"/>
      <c r="W33" s="62"/>
      <c r="X33" s="62"/>
      <c r="Y33" s="560"/>
      <c r="Z33" s="62"/>
      <c r="AA33" s="62"/>
      <c r="AB33" s="62"/>
      <c r="AC33" s="62"/>
      <c r="AD33" s="560"/>
      <c r="AE33" s="62"/>
      <c r="AF33" s="62"/>
      <c r="AG33" s="62"/>
      <c r="AH33" s="62"/>
      <c r="AI33" s="560"/>
      <c r="AJ33" s="62"/>
      <c r="AK33" s="62"/>
      <c r="AL33" s="62"/>
      <c r="AM33" s="62"/>
      <c r="AN33" s="560"/>
      <c r="AO33" s="62"/>
      <c r="AP33" s="62"/>
      <c r="AQ33" s="62"/>
      <c r="AR33" s="62"/>
      <c r="AS33" s="560"/>
      <c r="AT33" s="62"/>
      <c r="AU33" s="62"/>
      <c r="AV33" s="62"/>
      <c r="AW33" s="62"/>
      <c r="AX33" s="560"/>
      <c r="AY33" s="62"/>
      <c r="AZ33" s="62"/>
      <c r="BA33" s="62"/>
      <c r="BB33" s="62"/>
      <c r="BC33" s="560"/>
      <c r="BD33" s="62"/>
      <c r="BE33" s="62"/>
      <c r="BF33" s="62"/>
      <c r="BG33" s="62"/>
      <c r="BH33" s="560"/>
      <c r="BI33" s="62"/>
      <c r="BJ33" s="62"/>
      <c r="BK33" s="62"/>
      <c r="BL33" s="62"/>
      <c r="BM33" s="560"/>
      <c r="BN33" s="62"/>
      <c r="BO33" s="62"/>
      <c r="BP33" s="62"/>
      <c r="BQ33" s="62"/>
      <c r="BR33" s="560"/>
      <c r="BS33" s="62"/>
      <c r="BT33" s="62"/>
      <c r="BU33" s="62"/>
      <c r="BV33" s="62"/>
      <c r="BW33" s="560"/>
      <c r="BX33" s="62"/>
      <c r="BY33" s="62"/>
      <c r="BZ33" s="62"/>
      <c r="CA33" s="62"/>
      <c r="CB33" s="560"/>
      <c r="CC33" s="62"/>
      <c r="CD33" s="62"/>
      <c r="CE33" s="62"/>
      <c r="CF33" s="62"/>
      <c r="CG33" s="560"/>
      <c r="CH33" s="62"/>
      <c r="CI33" s="62"/>
      <c r="CJ33" s="62"/>
      <c r="CK33" s="62"/>
      <c r="CL33" s="560"/>
      <c r="CM33" s="62"/>
      <c r="CN33" s="62"/>
      <c r="CO33" s="62"/>
      <c r="CP33" s="62"/>
      <c r="CQ33" s="560"/>
      <c r="CR33" s="62"/>
      <c r="CS33" s="62"/>
      <c r="CT33" s="62"/>
      <c r="CU33" s="62"/>
      <c r="CV33" s="560"/>
      <c r="CW33" s="62"/>
      <c r="CX33" s="62"/>
      <c r="CY33" s="62"/>
      <c r="CZ33" s="62"/>
      <c r="DA33" s="560"/>
      <c r="DB33" s="62"/>
      <c r="DC33" s="62"/>
      <c r="DD33" s="62"/>
      <c r="DE33" s="62"/>
      <c r="DF33" s="560"/>
      <c r="DG33" s="62"/>
      <c r="DH33" s="62"/>
      <c r="DI33" s="62"/>
      <c r="DJ33" s="62"/>
      <c r="DK33" s="560"/>
      <c r="DL33" s="62"/>
      <c r="DM33" s="62"/>
      <c r="DN33" s="62"/>
      <c r="DO33" s="62"/>
      <c r="DP33" s="560"/>
      <c r="DQ33" s="62"/>
      <c r="DR33" s="62"/>
      <c r="DS33" s="62"/>
      <c r="DT33" s="62"/>
      <c r="DU33" s="560"/>
      <c r="DV33" s="62"/>
      <c r="DW33" s="62"/>
      <c r="DX33" s="62"/>
      <c r="DY33" s="62"/>
      <c r="DZ33" s="560"/>
      <c r="EA33" s="62"/>
      <c r="EB33" s="62"/>
      <c r="EC33" s="62"/>
      <c r="ED33" s="62"/>
      <c r="EE33" s="560"/>
      <c r="EF33" s="62"/>
      <c r="EG33" s="62"/>
      <c r="EH33" s="62"/>
      <c r="EI33" s="62"/>
      <c r="EJ33" s="560"/>
      <c r="EK33" s="62"/>
      <c r="EL33" s="62"/>
      <c r="EM33" s="62"/>
      <c r="EN33" s="62"/>
      <c r="EO33" s="153"/>
      <c r="ER33" s="49"/>
      <c r="ES33" s="49"/>
    </row>
    <row r="34" spans="4:150" ht="12.75" hidden="1" customHeight="1" x14ac:dyDescent="0.2">
      <c r="D34" s="153" t="s">
        <v>343</v>
      </c>
      <c r="E34" s="560"/>
      <c r="G34" s="62">
        <v>0</v>
      </c>
      <c r="H34" s="62"/>
      <c r="I34" s="62"/>
      <c r="J34" s="560"/>
      <c r="K34" s="62"/>
      <c r="L34" s="62">
        <v>0</v>
      </c>
      <c r="M34" s="62"/>
      <c r="N34" s="62"/>
      <c r="O34" s="560"/>
      <c r="P34" s="62"/>
      <c r="Q34" s="62">
        <v>0</v>
      </c>
      <c r="R34" s="62"/>
      <c r="S34" s="62"/>
      <c r="T34" s="560"/>
      <c r="U34" s="62"/>
      <c r="V34" s="62">
        <v>0</v>
      </c>
      <c r="W34" s="62"/>
      <c r="X34" s="62"/>
      <c r="Y34" s="560"/>
      <c r="Z34" s="62"/>
      <c r="AA34" s="62">
        <v>0</v>
      </c>
      <c r="AB34" s="62"/>
      <c r="AC34" s="62"/>
      <c r="AD34" s="560"/>
      <c r="AE34" s="62"/>
      <c r="AF34" s="62">
        <v>0</v>
      </c>
      <c r="AG34" s="62"/>
      <c r="AH34" s="62"/>
      <c r="AI34" s="560"/>
      <c r="AJ34" s="62"/>
      <c r="AK34" s="62">
        <v>0</v>
      </c>
      <c r="AL34" s="62"/>
      <c r="AM34" s="62"/>
      <c r="AN34" s="560"/>
      <c r="AO34" s="62"/>
      <c r="AP34" s="62">
        <v>0</v>
      </c>
      <c r="AQ34" s="62"/>
      <c r="AR34" s="62"/>
      <c r="AS34" s="560"/>
      <c r="AT34" s="62"/>
      <c r="AU34" s="62">
        <v>0</v>
      </c>
      <c r="AV34" s="62"/>
      <c r="AW34" s="62"/>
      <c r="AX34" s="560"/>
      <c r="AY34" s="62"/>
      <c r="AZ34" s="62">
        <v>0</v>
      </c>
      <c r="BA34" s="62"/>
      <c r="BB34" s="62"/>
      <c r="BC34" s="560"/>
      <c r="BD34" s="62"/>
      <c r="BE34" s="62">
        <v>0</v>
      </c>
      <c r="BF34" s="62"/>
      <c r="BG34" s="62"/>
      <c r="BH34" s="560"/>
      <c r="BI34" s="62"/>
      <c r="BJ34" s="62">
        <v>0</v>
      </c>
      <c r="BK34" s="62"/>
      <c r="BL34" s="62"/>
      <c r="BM34" s="560"/>
      <c r="BN34" s="62"/>
      <c r="BO34" s="62">
        <v>0</v>
      </c>
      <c r="BP34" s="62"/>
      <c r="BQ34" s="62"/>
      <c r="BR34" s="560"/>
      <c r="BS34" s="62"/>
      <c r="BT34" s="62">
        <v>0</v>
      </c>
      <c r="BU34" s="62"/>
      <c r="BV34" s="62"/>
      <c r="BW34" s="560"/>
      <c r="BX34" s="62"/>
      <c r="BY34" s="62">
        <v>0</v>
      </c>
      <c r="BZ34" s="62"/>
      <c r="CA34" s="62"/>
      <c r="CB34" s="560"/>
      <c r="CC34" s="62"/>
      <c r="CD34" s="62">
        <v>0</v>
      </c>
      <c r="CE34" s="62"/>
      <c r="CF34" s="62"/>
      <c r="CG34" s="560"/>
      <c r="CH34" s="62"/>
      <c r="CI34" s="62">
        <v>0</v>
      </c>
      <c r="CJ34" s="62"/>
      <c r="CK34" s="62"/>
      <c r="CL34" s="560"/>
      <c r="CM34" s="62"/>
      <c r="CN34" s="62">
        <v>0</v>
      </c>
      <c r="CO34" s="62"/>
      <c r="CP34" s="62"/>
      <c r="CQ34" s="560"/>
      <c r="CR34" s="62"/>
      <c r="CS34" s="62">
        <v>0</v>
      </c>
      <c r="CT34" s="62"/>
      <c r="CU34" s="62"/>
      <c r="CV34" s="560"/>
      <c r="CW34" s="62"/>
      <c r="CX34" s="62">
        <v>0</v>
      </c>
      <c r="CY34" s="62"/>
      <c r="CZ34" s="62"/>
      <c r="DA34" s="560"/>
      <c r="DB34" s="62"/>
      <c r="DC34" s="62">
        <v>0</v>
      </c>
      <c r="DD34" s="62"/>
      <c r="DE34" s="62"/>
      <c r="DF34" s="560"/>
      <c r="DG34" s="62"/>
      <c r="DH34" s="62">
        <v>0</v>
      </c>
      <c r="DI34" s="62"/>
      <c r="DJ34" s="62"/>
      <c r="DK34" s="560"/>
      <c r="DL34" s="62"/>
      <c r="DM34" s="62">
        <v>0</v>
      </c>
      <c r="DN34" s="62"/>
      <c r="DO34" s="62"/>
      <c r="DP34" s="560"/>
      <c r="DQ34" s="62"/>
      <c r="DR34" s="62">
        <v>0</v>
      </c>
      <c r="DS34" s="62"/>
      <c r="DT34" s="62"/>
      <c r="DU34" s="560"/>
      <c r="DV34" s="62"/>
      <c r="DW34" s="62">
        <v>0</v>
      </c>
      <c r="DX34" s="62"/>
      <c r="DY34" s="62"/>
      <c r="DZ34" s="560"/>
      <c r="EA34" s="62"/>
      <c r="EB34" s="62">
        <v>0</v>
      </c>
      <c r="EC34" s="62"/>
      <c r="ED34" s="62"/>
      <c r="EE34" s="560"/>
      <c r="EF34" s="62"/>
      <c r="EG34" s="62">
        <v>0</v>
      </c>
      <c r="EH34" s="62"/>
      <c r="EI34" s="62"/>
      <c r="EJ34" s="560"/>
      <c r="EK34" s="62"/>
      <c r="EL34" s="62">
        <v>0</v>
      </c>
      <c r="EM34" s="62"/>
      <c r="EN34" s="62"/>
      <c r="EO34" s="153"/>
      <c r="ER34" s="49"/>
      <c r="ES34" s="49"/>
    </row>
    <row r="35" spans="4:150" ht="12.75" hidden="1" customHeight="1" x14ac:dyDescent="0.2">
      <c r="D35" s="153" t="s">
        <v>336</v>
      </c>
      <c r="E35" s="560"/>
      <c r="F35" s="490"/>
      <c r="G35" s="558">
        <v>0</v>
      </c>
      <c r="H35" s="559"/>
      <c r="I35" s="62"/>
      <c r="J35" s="560"/>
      <c r="K35" s="561"/>
      <c r="L35" s="558">
        <v>0</v>
      </c>
      <c r="M35" s="559"/>
      <c r="N35" s="62"/>
      <c r="O35" s="560"/>
      <c r="P35" s="561"/>
      <c r="Q35" s="558">
        <v>0</v>
      </c>
      <c r="R35" s="559"/>
      <c r="S35" s="62"/>
      <c r="T35" s="560"/>
      <c r="U35" s="561"/>
      <c r="V35" s="558">
        <v>0</v>
      </c>
      <c r="W35" s="559"/>
      <c r="X35" s="62"/>
      <c r="Y35" s="560"/>
      <c r="Z35" s="561"/>
      <c r="AA35" s="558">
        <v>0</v>
      </c>
      <c r="AB35" s="559"/>
      <c r="AC35" s="62"/>
      <c r="AD35" s="560"/>
      <c r="AE35" s="561"/>
      <c r="AF35" s="558">
        <v>0</v>
      </c>
      <c r="AG35" s="559"/>
      <c r="AH35" s="62"/>
      <c r="AI35" s="560"/>
      <c r="AJ35" s="561"/>
      <c r="AK35" s="558">
        <v>0</v>
      </c>
      <c r="AL35" s="559"/>
      <c r="AM35" s="62"/>
      <c r="AN35" s="560"/>
      <c r="AO35" s="561"/>
      <c r="AP35" s="558">
        <v>0</v>
      </c>
      <c r="AQ35" s="559"/>
      <c r="AR35" s="62"/>
      <c r="AS35" s="560"/>
      <c r="AT35" s="561"/>
      <c r="AU35" s="558">
        <v>0</v>
      </c>
      <c r="AV35" s="559"/>
      <c r="AW35" s="62"/>
      <c r="AX35" s="560"/>
      <c r="AY35" s="561"/>
      <c r="AZ35" s="558">
        <v>0</v>
      </c>
      <c r="BA35" s="559"/>
      <c r="BB35" s="62"/>
      <c r="BC35" s="560"/>
      <c r="BD35" s="561"/>
      <c r="BE35" s="558">
        <v>0</v>
      </c>
      <c r="BF35" s="559"/>
      <c r="BG35" s="62"/>
      <c r="BH35" s="560"/>
      <c r="BI35" s="561"/>
      <c r="BJ35" s="558">
        <v>0</v>
      </c>
      <c r="BK35" s="559"/>
      <c r="BL35" s="62"/>
      <c r="BM35" s="560"/>
      <c r="BN35" s="561"/>
      <c r="BO35" s="558">
        <v>0</v>
      </c>
      <c r="BP35" s="559"/>
      <c r="BQ35" s="62"/>
      <c r="BR35" s="560"/>
      <c r="BS35" s="561"/>
      <c r="BT35" s="558">
        <v>0</v>
      </c>
      <c r="BU35" s="559"/>
      <c r="BV35" s="62"/>
      <c r="BW35" s="560"/>
      <c r="BX35" s="561"/>
      <c r="BY35" s="558">
        <v>0</v>
      </c>
      <c r="BZ35" s="559"/>
      <c r="CA35" s="62"/>
      <c r="CB35" s="560"/>
      <c r="CC35" s="561"/>
      <c r="CD35" s="558">
        <v>0</v>
      </c>
      <c r="CE35" s="559"/>
      <c r="CF35" s="62"/>
      <c r="CG35" s="560"/>
      <c r="CH35" s="561"/>
      <c r="CI35" s="558">
        <v>0</v>
      </c>
      <c r="CJ35" s="559"/>
      <c r="CK35" s="62"/>
      <c r="CL35" s="560"/>
      <c r="CM35" s="561"/>
      <c r="CN35" s="558">
        <v>0</v>
      </c>
      <c r="CO35" s="559"/>
      <c r="CP35" s="62"/>
      <c r="CQ35" s="560"/>
      <c r="CR35" s="561"/>
      <c r="CS35" s="558">
        <v>0</v>
      </c>
      <c r="CT35" s="559"/>
      <c r="CU35" s="62"/>
      <c r="CV35" s="560"/>
      <c r="CW35" s="561"/>
      <c r="CX35" s="558">
        <v>0</v>
      </c>
      <c r="CY35" s="559"/>
      <c r="CZ35" s="62"/>
      <c r="DA35" s="560"/>
      <c r="DB35" s="561"/>
      <c r="DC35" s="558">
        <v>0</v>
      </c>
      <c r="DD35" s="559"/>
      <c r="DE35" s="62"/>
      <c r="DF35" s="560"/>
      <c r="DG35" s="561"/>
      <c r="DH35" s="558">
        <v>0</v>
      </c>
      <c r="DI35" s="559"/>
      <c r="DJ35" s="62"/>
      <c r="DK35" s="560"/>
      <c r="DL35" s="561"/>
      <c r="DM35" s="558">
        <v>0</v>
      </c>
      <c r="DN35" s="559"/>
      <c r="DO35" s="62"/>
      <c r="DP35" s="560"/>
      <c r="DQ35" s="561"/>
      <c r="DR35" s="558">
        <v>0</v>
      </c>
      <c r="DS35" s="559"/>
      <c r="DT35" s="62"/>
      <c r="DU35" s="560"/>
      <c r="DV35" s="561"/>
      <c r="DW35" s="558">
        <v>0</v>
      </c>
      <c r="DX35" s="559"/>
      <c r="DY35" s="62"/>
      <c r="DZ35" s="560"/>
      <c r="EA35" s="561"/>
      <c r="EB35" s="558">
        <v>0</v>
      </c>
      <c r="EC35" s="559"/>
      <c r="ED35" s="62"/>
      <c r="EE35" s="560"/>
      <c r="EF35" s="561"/>
      <c r="EG35" s="558">
        <v>0</v>
      </c>
      <c r="EH35" s="559"/>
      <c r="EI35" s="62"/>
      <c r="EJ35" s="560"/>
      <c r="EK35" s="561"/>
      <c r="EL35" s="558">
        <v>0</v>
      </c>
      <c r="EM35" s="559"/>
      <c r="EN35" s="62"/>
      <c r="EO35" s="153"/>
      <c r="ER35" s="49"/>
      <c r="ES35" s="49"/>
    </row>
    <row r="36" spans="4:150" ht="12.75" hidden="1" customHeight="1" x14ac:dyDescent="0.2">
      <c r="D36" s="153" t="s">
        <v>339</v>
      </c>
      <c r="E36" s="560"/>
      <c r="F36" s="484"/>
      <c r="G36" s="62">
        <v>0</v>
      </c>
      <c r="H36" s="61"/>
      <c r="I36" s="62"/>
      <c r="J36" s="560"/>
      <c r="K36" s="560"/>
      <c r="L36" s="62">
        <v>0</v>
      </c>
      <c r="M36" s="61"/>
      <c r="N36" s="62"/>
      <c r="O36" s="560"/>
      <c r="P36" s="560"/>
      <c r="Q36" s="62">
        <v>0</v>
      </c>
      <c r="R36" s="61"/>
      <c r="S36" s="62"/>
      <c r="T36" s="560"/>
      <c r="U36" s="560"/>
      <c r="V36" s="62">
        <v>0</v>
      </c>
      <c r="W36" s="61"/>
      <c r="X36" s="62"/>
      <c r="Y36" s="560"/>
      <c r="Z36" s="560"/>
      <c r="AA36" s="62">
        <v>0</v>
      </c>
      <c r="AB36" s="61"/>
      <c r="AC36" s="62"/>
      <c r="AD36" s="560"/>
      <c r="AE36" s="560"/>
      <c r="AF36" s="62">
        <v>0</v>
      </c>
      <c r="AG36" s="61"/>
      <c r="AH36" s="62"/>
      <c r="AI36" s="560"/>
      <c r="AJ36" s="560"/>
      <c r="AK36" s="62">
        <v>0</v>
      </c>
      <c r="AL36" s="61"/>
      <c r="AM36" s="62"/>
      <c r="AN36" s="560"/>
      <c r="AO36" s="560"/>
      <c r="AP36" s="62">
        <v>0</v>
      </c>
      <c r="AQ36" s="61"/>
      <c r="AR36" s="62"/>
      <c r="AS36" s="560"/>
      <c r="AT36" s="560"/>
      <c r="AU36" s="62">
        <v>0</v>
      </c>
      <c r="AV36" s="61"/>
      <c r="AW36" s="62"/>
      <c r="AX36" s="560"/>
      <c r="AY36" s="560"/>
      <c r="AZ36" s="62">
        <v>0</v>
      </c>
      <c r="BA36" s="61"/>
      <c r="BB36" s="62"/>
      <c r="BC36" s="560"/>
      <c r="BD36" s="560"/>
      <c r="BE36" s="62">
        <v>0</v>
      </c>
      <c r="BF36" s="61"/>
      <c r="BG36" s="62"/>
      <c r="BH36" s="560"/>
      <c r="BI36" s="560"/>
      <c r="BJ36" s="62">
        <v>0</v>
      </c>
      <c r="BK36" s="61"/>
      <c r="BL36" s="62"/>
      <c r="BM36" s="560"/>
      <c r="BN36" s="560"/>
      <c r="BO36" s="62">
        <v>0</v>
      </c>
      <c r="BP36" s="61"/>
      <c r="BQ36" s="62"/>
      <c r="BR36" s="560"/>
      <c r="BS36" s="560"/>
      <c r="BT36" s="62">
        <v>0</v>
      </c>
      <c r="BU36" s="61"/>
      <c r="BV36" s="62"/>
      <c r="BW36" s="560"/>
      <c r="BX36" s="560"/>
      <c r="BY36" s="62">
        <v>0</v>
      </c>
      <c r="BZ36" s="61"/>
      <c r="CA36" s="62"/>
      <c r="CB36" s="560"/>
      <c r="CC36" s="560"/>
      <c r="CD36" s="62">
        <v>0</v>
      </c>
      <c r="CE36" s="61"/>
      <c r="CF36" s="62"/>
      <c r="CG36" s="560"/>
      <c r="CH36" s="560"/>
      <c r="CI36" s="62">
        <v>0</v>
      </c>
      <c r="CJ36" s="61"/>
      <c r="CK36" s="62"/>
      <c r="CL36" s="560"/>
      <c r="CM36" s="560"/>
      <c r="CN36" s="62">
        <v>0</v>
      </c>
      <c r="CO36" s="61"/>
      <c r="CP36" s="62"/>
      <c r="CQ36" s="560"/>
      <c r="CR36" s="560"/>
      <c r="CS36" s="62">
        <v>0</v>
      </c>
      <c r="CT36" s="61"/>
      <c r="CU36" s="62"/>
      <c r="CV36" s="560"/>
      <c r="CW36" s="560"/>
      <c r="CX36" s="62">
        <v>0</v>
      </c>
      <c r="CY36" s="61"/>
      <c r="CZ36" s="62"/>
      <c r="DA36" s="560"/>
      <c r="DB36" s="560"/>
      <c r="DC36" s="62">
        <v>0</v>
      </c>
      <c r="DD36" s="61"/>
      <c r="DE36" s="62"/>
      <c r="DF36" s="560"/>
      <c r="DG36" s="560"/>
      <c r="DH36" s="62">
        <v>0</v>
      </c>
      <c r="DI36" s="61"/>
      <c r="DJ36" s="62"/>
      <c r="DK36" s="560"/>
      <c r="DL36" s="560"/>
      <c r="DM36" s="62">
        <v>0</v>
      </c>
      <c r="DN36" s="61"/>
      <c r="DO36" s="62"/>
      <c r="DP36" s="560"/>
      <c r="DQ36" s="560"/>
      <c r="DR36" s="62">
        <v>0</v>
      </c>
      <c r="DS36" s="61"/>
      <c r="DT36" s="62"/>
      <c r="DU36" s="560"/>
      <c r="DV36" s="560"/>
      <c r="DW36" s="62">
        <v>0</v>
      </c>
      <c r="DX36" s="61"/>
      <c r="DY36" s="62"/>
      <c r="DZ36" s="560"/>
      <c r="EA36" s="560"/>
      <c r="EB36" s="62">
        <v>0</v>
      </c>
      <c r="EC36" s="61"/>
      <c r="ED36" s="62"/>
      <c r="EE36" s="560"/>
      <c r="EF36" s="560"/>
      <c r="EG36" s="62">
        <v>0</v>
      </c>
      <c r="EH36" s="61"/>
      <c r="EI36" s="62"/>
      <c r="EJ36" s="560"/>
      <c r="EK36" s="560"/>
      <c r="EL36" s="62">
        <v>0</v>
      </c>
      <c r="EM36" s="61"/>
      <c r="EN36" s="62"/>
      <c r="EO36" s="153"/>
      <c r="ER36" s="49"/>
      <c r="ES36" s="49"/>
    </row>
    <row r="37" spans="4:150" ht="12.75" hidden="1" customHeight="1" x14ac:dyDescent="0.2">
      <c r="D37" s="153" t="s">
        <v>340</v>
      </c>
      <c r="E37" s="560"/>
      <c r="F37" s="484"/>
      <c r="G37" s="62">
        <v>0</v>
      </c>
      <c r="H37" s="61"/>
      <c r="I37" s="62"/>
      <c r="J37" s="560"/>
      <c r="K37" s="560"/>
      <c r="L37" s="62">
        <v>0</v>
      </c>
      <c r="M37" s="61"/>
      <c r="N37" s="62"/>
      <c r="O37" s="560"/>
      <c r="P37" s="560"/>
      <c r="Q37" s="62">
        <v>0</v>
      </c>
      <c r="R37" s="61"/>
      <c r="S37" s="62"/>
      <c r="T37" s="560"/>
      <c r="U37" s="560"/>
      <c r="V37" s="62">
        <v>0</v>
      </c>
      <c r="W37" s="61"/>
      <c r="X37" s="62"/>
      <c r="Y37" s="560"/>
      <c r="Z37" s="560"/>
      <c r="AA37" s="62">
        <v>0</v>
      </c>
      <c r="AB37" s="61"/>
      <c r="AC37" s="62"/>
      <c r="AD37" s="560"/>
      <c r="AE37" s="560"/>
      <c r="AF37" s="62">
        <v>0</v>
      </c>
      <c r="AG37" s="61"/>
      <c r="AH37" s="62"/>
      <c r="AI37" s="560"/>
      <c r="AJ37" s="560"/>
      <c r="AK37" s="62">
        <v>0</v>
      </c>
      <c r="AL37" s="61"/>
      <c r="AM37" s="62"/>
      <c r="AN37" s="560"/>
      <c r="AO37" s="560"/>
      <c r="AP37" s="62">
        <v>0</v>
      </c>
      <c r="AQ37" s="61"/>
      <c r="AR37" s="62"/>
      <c r="AS37" s="560"/>
      <c r="AT37" s="560"/>
      <c r="AU37" s="62">
        <v>0</v>
      </c>
      <c r="AV37" s="61"/>
      <c r="AW37" s="62"/>
      <c r="AX37" s="560"/>
      <c r="AY37" s="560"/>
      <c r="AZ37" s="62">
        <v>0</v>
      </c>
      <c r="BA37" s="61"/>
      <c r="BB37" s="62"/>
      <c r="BC37" s="560"/>
      <c r="BD37" s="560"/>
      <c r="BE37" s="62">
        <v>0</v>
      </c>
      <c r="BF37" s="61"/>
      <c r="BG37" s="62"/>
      <c r="BH37" s="560"/>
      <c r="BI37" s="560"/>
      <c r="BJ37" s="62">
        <v>0</v>
      </c>
      <c r="BK37" s="61"/>
      <c r="BL37" s="62"/>
      <c r="BM37" s="560"/>
      <c r="BN37" s="560"/>
      <c r="BO37" s="62">
        <v>0</v>
      </c>
      <c r="BP37" s="61"/>
      <c r="BQ37" s="62"/>
      <c r="BR37" s="560"/>
      <c r="BS37" s="560"/>
      <c r="BT37" s="62">
        <v>0</v>
      </c>
      <c r="BU37" s="61"/>
      <c r="BV37" s="62"/>
      <c r="BW37" s="560"/>
      <c r="BX37" s="560"/>
      <c r="BY37" s="62">
        <v>0</v>
      </c>
      <c r="BZ37" s="61"/>
      <c r="CA37" s="62"/>
      <c r="CB37" s="560"/>
      <c r="CC37" s="560"/>
      <c r="CD37" s="62">
        <v>0</v>
      </c>
      <c r="CE37" s="61"/>
      <c r="CF37" s="62"/>
      <c r="CG37" s="560"/>
      <c r="CH37" s="560"/>
      <c r="CI37" s="62">
        <v>0</v>
      </c>
      <c r="CJ37" s="61"/>
      <c r="CK37" s="62"/>
      <c r="CL37" s="560"/>
      <c r="CM37" s="560"/>
      <c r="CN37" s="62">
        <v>0</v>
      </c>
      <c r="CO37" s="61"/>
      <c r="CP37" s="62"/>
      <c r="CQ37" s="560"/>
      <c r="CR37" s="560"/>
      <c r="CS37" s="62">
        <v>0</v>
      </c>
      <c r="CT37" s="61"/>
      <c r="CU37" s="62"/>
      <c r="CV37" s="560"/>
      <c r="CW37" s="560"/>
      <c r="CX37" s="62">
        <v>0</v>
      </c>
      <c r="CY37" s="61"/>
      <c r="CZ37" s="62"/>
      <c r="DA37" s="560"/>
      <c r="DB37" s="560"/>
      <c r="DC37" s="62">
        <v>0</v>
      </c>
      <c r="DD37" s="61"/>
      <c r="DE37" s="62"/>
      <c r="DF37" s="560"/>
      <c r="DG37" s="560"/>
      <c r="DH37" s="62">
        <v>0</v>
      </c>
      <c r="DI37" s="61"/>
      <c r="DJ37" s="62"/>
      <c r="DK37" s="560"/>
      <c r="DL37" s="560"/>
      <c r="DM37" s="62">
        <v>0</v>
      </c>
      <c r="DN37" s="61"/>
      <c r="DO37" s="62"/>
      <c r="DP37" s="560"/>
      <c r="DQ37" s="560"/>
      <c r="DR37" s="62">
        <v>0</v>
      </c>
      <c r="DS37" s="61"/>
      <c r="DT37" s="62"/>
      <c r="DU37" s="560"/>
      <c r="DV37" s="560"/>
      <c r="DW37" s="62">
        <v>0</v>
      </c>
      <c r="DX37" s="61"/>
      <c r="DY37" s="62"/>
      <c r="DZ37" s="560"/>
      <c r="EA37" s="560"/>
      <c r="EB37" s="62">
        <v>0</v>
      </c>
      <c r="EC37" s="61"/>
      <c r="ED37" s="62"/>
      <c r="EE37" s="560"/>
      <c r="EF37" s="560"/>
      <c r="EG37" s="62">
        <v>0</v>
      </c>
      <c r="EH37" s="61"/>
      <c r="EI37" s="62"/>
      <c r="EJ37" s="560"/>
      <c r="EK37" s="560"/>
      <c r="EL37" s="62">
        <v>0</v>
      </c>
      <c r="EM37" s="61"/>
      <c r="EN37" s="62"/>
      <c r="EO37" s="153"/>
      <c r="ER37" s="49"/>
      <c r="ES37" s="49"/>
    </row>
    <row r="38" spans="4:150" ht="12.75" hidden="1" customHeight="1" x14ac:dyDescent="0.2">
      <c r="D38" s="153" t="s">
        <v>341</v>
      </c>
      <c r="E38" s="560"/>
      <c r="F38" s="504"/>
      <c r="G38" s="123">
        <v>0</v>
      </c>
      <c r="H38" s="122"/>
      <c r="I38" s="62"/>
      <c r="J38" s="560"/>
      <c r="K38" s="569"/>
      <c r="L38" s="123">
        <v>0</v>
      </c>
      <c r="M38" s="122"/>
      <c r="N38" s="62"/>
      <c r="O38" s="560"/>
      <c r="P38" s="569"/>
      <c r="Q38" s="123">
        <v>0</v>
      </c>
      <c r="R38" s="122"/>
      <c r="S38" s="62"/>
      <c r="T38" s="560"/>
      <c r="U38" s="569"/>
      <c r="V38" s="123">
        <v>0</v>
      </c>
      <c r="W38" s="122"/>
      <c r="X38" s="62"/>
      <c r="Y38" s="560"/>
      <c r="Z38" s="569"/>
      <c r="AA38" s="123">
        <v>0</v>
      </c>
      <c r="AB38" s="122"/>
      <c r="AC38" s="62"/>
      <c r="AD38" s="560"/>
      <c r="AE38" s="569"/>
      <c r="AF38" s="123">
        <v>0</v>
      </c>
      <c r="AG38" s="122"/>
      <c r="AH38" s="62"/>
      <c r="AI38" s="560"/>
      <c r="AJ38" s="569"/>
      <c r="AK38" s="123">
        <v>0</v>
      </c>
      <c r="AL38" s="122"/>
      <c r="AM38" s="62"/>
      <c r="AN38" s="560"/>
      <c r="AO38" s="569"/>
      <c r="AP38" s="123">
        <v>0</v>
      </c>
      <c r="AQ38" s="122"/>
      <c r="AR38" s="62"/>
      <c r="AS38" s="560"/>
      <c r="AT38" s="569"/>
      <c r="AU38" s="123">
        <v>0</v>
      </c>
      <c r="AV38" s="122"/>
      <c r="AW38" s="62"/>
      <c r="AX38" s="560"/>
      <c r="AY38" s="569"/>
      <c r="AZ38" s="123">
        <v>0</v>
      </c>
      <c r="BA38" s="122"/>
      <c r="BB38" s="62"/>
      <c r="BC38" s="560"/>
      <c r="BD38" s="569"/>
      <c r="BE38" s="123">
        <v>0</v>
      </c>
      <c r="BF38" s="122"/>
      <c r="BG38" s="62"/>
      <c r="BH38" s="560"/>
      <c r="BI38" s="569"/>
      <c r="BJ38" s="123">
        <v>0</v>
      </c>
      <c r="BK38" s="122"/>
      <c r="BL38" s="62"/>
      <c r="BM38" s="560"/>
      <c r="BN38" s="569"/>
      <c r="BO38" s="123">
        <v>0</v>
      </c>
      <c r="BP38" s="122"/>
      <c r="BQ38" s="62"/>
      <c r="BR38" s="560"/>
      <c r="BS38" s="569"/>
      <c r="BT38" s="123">
        <v>0</v>
      </c>
      <c r="BU38" s="122"/>
      <c r="BV38" s="62"/>
      <c r="BW38" s="560"/>
      <c r="BX38" s="569"/>
      <c r="BY38" s="123">
        <v>0</v>
      </c>
      <c r="BZ38" s="122"/>
      <c r="CA38" s="62"/>
      <c r="CB38" s="560"/>
      <c r="CC38" s="569"/>
      <c r="CD38" s="123">
        <v>0</v>
      </c>
      <c r="CE38" s="122"/>
      <c r="CF38" s="62"/>
      <c r="CG38" s="560"/>
      <c r="CH38" s="569"/>
      <c r="CI38" s="123">
        <v>0</v>
      </c>
      <c r="CJ38" s="122"/>
      <c r="CK38" s="62"/>
      <c r="CL38" s="560"/>
      <c r="CM38" s="569"/>
      <c r="CN38" s="123">
        <v>0</v>
      </c>
      <c r="CO38" s="122"/>
      <c r="CP38" s="62"/>
      <c r="CQ38" s="560"/>
      <c r="CR38" s="569"/>
      <c r="CS38" s="123">
        <v>0</v>
      </c>
      <c r="CT38" s="122"/>
      <c r="CU38" s="62"/>
      <c r="CV38" s="560"/>
      <c r="CW38" s="569"/>
      <c r="CX38" s="123">
        <v>0</v>
      </c>
      <c r="CY38" s="122"/>
      <c r="CZ38" s="62"/>
      <c r="DA38" s="560"/>
      <c r="DB38" s="569"/>
      <c r="DC38" s="123">
        <v>0</v>
      </c>
      <c r="DD38" s="122"/>
      <c r="DE38" s="62"/>
      <c r="DF38" s="560"/>
      <c r="DG38" s="569"/>
      <c r="DH38" s="123">
        <v>0</v>
      </c>
      <c r="DI38" s="122"/>
      <c r="DJ38" s="62"/>
      <c r="DK38" s="560"/>
      <c r="DL38" s="569"/>
      <c r="DM38" s="123">
        <v>0</v>
      </c>
      <c r="DN38" s="122"/>
      <c r="DO38" s="62"/>
      <c r="DP38" s="560"/>
      <c r="DQ38" s="569"/>
      <c r="DR38" s="123">
        <v>0</v>
      </c>
      <c r="DS38" s="122"/>
      <c r="DT38" s="62"/>
      <c r="DU38" s="560"/>
      <c r="DV38" s="569"/>
      <c r="DW38" s="123">
        <v>0</v>
      </c>
      <c r="DX38" s="122"/>
      <c r="DY38" s="62"/>
      <c r="DZ38" s="560"/>
      <c r="EA38" s="569"/>
      <c r="EB38" s="123">
        <v>0</v>
      </c>
      <c r="EC38" s="122"/>
      <c r="ED38" s="62"/>
      <c r="EE38" s="560"/>
      <c r="EF38" s="569"/>
      <c r="EG38" s="123">
        <v>0</v>
      </c>
      <c r="EH38" s="122"/>
      <c r="EI38" s="62"/>
      <c r="EJ38" s="560"/>
      <c r="EK38" s="569"/>
      <c r="EL38" s="123">
        <v>0</v>
      </c>
      <c r="EM38" s="122"/>
      <c r="EN38" s="62"/>
      <c r="EO38" s="153"/>
      <c r="ER38" s="49"/>
      <c r="ES38" s="49"/>
    </row>
    <row r="39" spans="4:150" hidden="1" x14ac:dyDescent="0.2">
      <c r="D39" s="153"/>
      <c r="E39" s="560"/>
      <c r="G39" s="62"/>
      <c r="H39" s="62"/>
      <c r="I39" s="62"/>
      <c r="J39" s="560"/>
      <c r="K39" s="62"/>
      <c r="L39" s="62"/>
      <c r="M39" s="62"/>
      <c r="N39" s="62"/>
      <c r="O39" s="560"/>
      <c r="P39" s="62"/>
      <c r="Q39" s="62"/>
      <c r="R39" s="62"/>
      <c r="S39" s="62"/>
      <c r="T39" s="560"/>
      <c r="U39" s="62"/>
      <c r="V39" s="62"/>
      <c r="W39" s="62"/>
      <c r="X39" s="62"/>
      <c r="Y39" s="560"/>
      <c r="Z39" s="62"/>
      <c r="AA39" s="62"/>
      <c r="AB39" s="62"/>
      <c r="AC39" s="62"/>
      <c r="AD39" s="560"/>
      <c r="AE39" s="62"/>
      <c r="AF39" s="62"/>
      <c r="AG39" s="62"/>
      <c r="AH39" s="62"/>
      <c r="AI39" s="560"/>
      <c r="AJ39" s="62"/>
      <c r="AK39" s="62"/>
      <c r="AL39" s="62"/>
      <c r="AM39" s="62"/>
      <c r="AN39" s="560"/>
      <c r="AO39" s="62"/>
      <c r="AP39" s="62"/>
      <c r="AQ39" s="62"/>
      <c r="AR39" s="62"/>
      <c r="AS39" s="560"/>
      <c r="AT39" s="62"/>
      <c r="AU39" s="62"/>
      <c r="AV39" s="62"/>
      <c r="AW39" s="62"/>
      <c r="AX39" s="560"/>
      <c r="AY39" s="62"/>
      <c r="AZ39" s="62"/>
      <c r="BA39" s="62"/>
      <c r="BB39" s="62"/>
      <c r="BC39" s="560"/>
      <c r="BD39" s="62"/>
      <c r="BE39" s="62"/>
      <c r="BF39" s="62"/>
      <c r="BG39" s="62"/>
      <c r="BH39" s="560"/>
      <c r="BI39" s="62"/>
      <c r="BJ39" s="62"/>
      <c r="BK39" s="62"/>
      <c r="BL39" s="62"/>
      <c r="BM39" s="560"/>
      <c r="BN39" s="62"/>
      <c r="BO39" s="62"/>
      <c r="BP39" s="62"/>
      <c r="BQ39" s="62"/>
      <c r="BR39" s="560"/>
      <c r="BS39" s="62"/>
      <c r="BT39" s="62"/>
      <c r="BU39" s="62"/>
      <c r="BV39" s="62"/>
      <c r="BW39" s="560"/>
      <c r="BX39" s="62"/>
      <c r="BY39" s="62"/>
      <c r="BZ39" s="62"/>
      <c r="CA39" s="62"/>
      <c r="CB39" s="560"/>
      <c r="CC39" s="62"/>
      <c r="CD39" s="62"/>
      <c r="CE39" s="62"/>
      <c r="CF39" s="62"/>
      <c r="CG39" s="560"/>
      <c r="CH39" s="62"/>
      <c r="CI39" s="62"/>
      <c r="CJ39" s="62"/>
      <c r="CK39" s="62"/>
      <c r="CL39" s="560"/>
      <c r="CM39" s="62"/>
      <c r="CN39" s="62"/>
      <c r="CO39" s="62"/>
      <c r="CP39" s="62"/>
      <c r="CQ39" s="560"/>
      <c r="CR39" s="62"/>
      <c r="CS39" s="62"/>
      <c r="CT39" s="62"/>
      <c r="CU39" s="62"/>
      <c r="CV39" s="560"/>
      <c r="CW39" s="62"/>
      <c r="CX39" s="62"/>
      <c r="CY39" s="62"/>
      <c r="CZ39" s="62"/>
      <c r="DA39" s="560"/>
      <c r="DB39" s="62"/>
      <c r="DC39" s="62"/>
      <c r="DD39" s="62"/>
      <c r="DE39" s="62"/>
      <c r="DF39" s="560"/>
      <c r="DG39" s="62"/>
      <c r="DH39" s="62"/>
      <c r="DI39" s="62"/>
      <c r="DJ39" s="62"/>
      <c r="DK39" s="560"/>
      <c r="DL39" s="62"/>
      <c r="DM39" s="62"/>
      <c r="DN39" s="62"/>
      <c r="DO39" s="62"/>
      <c r="DP39" s="560"/>
      <c r="DQ39" s="62"/>
      <c r="DR39" s="62"/>
      <c r="DS39" s="62"/>
      <c r="DT39" s="62"/>
      <c r="DU39" s="560"/>
      <c r="DV39" s="62"/>
      <c r="DW39" s="62"/>
      <c r="DX39" s="62"/>
      <c r="DY39" s="62"/>
      <c r="DZ39" s="560"/>
      <c r="EA39" s="62"/>
      <c r="EB39" s="62"/>
      <c r="EC39" s="62"/>
      <c r="ED39" s="62"/>
      <c r="EE39" s="560"/>
      <c r="EF39" s="62"/>
      <c r="EG39" s="62"/>
      <c r="EH39" s="62"/>
      <c r="EI39" s="62"/>
      <c r="EJ39" s="560"/>
      <c r="EK39" s="62"/>
      <c r="EL39" s="62"/>
      <c r="EM39" s="62"/>
      <c r="EN39" s="62"/>
      <c r="EO39" s="153"/>
      <c r="ER39" s="49"/>
      <c r="ES39" s="49"/>
    </row>
    <row r="40" spans="4:150" ht="12.75" customHeight="1" x14ac:dyDescent="0.2">
      <c r="D40" s="153" t="s">
        <v>344</v>
      </c>
      <c r="E40" s="560"/>
      <c r="G40" s="62">
        <v>0</v>
      </c>
      <c r="H40" s="62"/>
      <c r="I40" s="62"/>
      <c r="J40" s="560"/>
      <c r="K40" s="62"/>
      <c r="L40" s="62">
        <v>0</v>
      </c>
      <c r="M40" s="62"/>
      <c r="N40" s="62"/>
      <c r="O40" s="560"/>
      <c r="P40" s="62"/>
      <c r="Q40" s="62">
        <v>2132749</v>
      </c>
      <c r="R40" s="62"/>
      <c r="S40" s="62"/>
      <c r="T40" s="560"/>
      <c r="U40" s="62"/>
      <c r="V40" s="62">
        <v>1572085</v>
      </c>
      <c r="W40" s="62"/>
      <c r="X40" s="62"/>
      <c r="Y40" s="560"/>
      <c r="Z40" s="62"/>
      <c r="AA40" s="62">
        <v>202633</v>
      </c>
      <c r="AB40" s="62"/>
      <c r="AC40" s="62"/>
      <c r="AD40" s="560"/>
      <c r="AE40" s="62"/>
      <c r="AF40" s="62">
        <v>0</v>
      </c>
      <c r="AG40" s="62"/>
      <c r="AH40" s="62"/>
      <c r="AI40" s="560"/>
      <c r="AJ40" s="62"/>
      <c r="AK40" s="62">
        <v>0</v>
      </c>
      <c r="AL40" s="62"/>
      <c r="AM40" s="62"/>
      <c r="AN40" s="560"/>
      <c r="AO40" s="62"/>
      <c r="AP40" s="62">
        <v>0</v>
      </c>
      <c r="AQ40" s="62"/>
      <c r="AR40" s="62"/>
      <c r="AS40" s="560"/>
      <c r="AT40" s="62"/>
      <c r="AU40" s="62">
        <v>0</v>
      </c>
      <c r="AV40" s="62"/>
      <c r="AW40" s="62"/>
      <c r="AX40" s="560"/>
      <c r="AY40" s="62"/>
      <c r="AZ40" s="62">
        <v>0</v>
      </c>
      <c r="BA40" s="62"/>
      <c r="BB40" s="62"/>
      <c r="BC40" s="560"/>
      <c r="BD40" s="62"/>
      <c r="BE40" s="62">
        <v>0</v>
      </c>
      <c r="BF40" s="62"/>
      <c r="BG40" s="62"/>
      <c r="BH40" s="560"/>
      <c r="BI40" s="62"/>
      <c r="BJ40" s="62">
        <v>0</v>
      </c>
      <c r="BK40" s="62"/>
      <c r="BL40" s="62"/>
      <c r="BM40" s="560"/>
      <c r="BN40" s="62"/>
      <c r="BO40" s="62">
        <v>0</v>
      </c>
      <c r="BP40" s="62"/>
      <c r="BQ40" s="62"/>
      <c r="BR40" s="560"/>
      <c r="BS40" s="62"/>
      <c r="BT40" s="62">
        <v>3907467</v>
      </c>
      <c r="BU40" s="62"/>
      <c r="BV40" s="62"/>
      <c r="BW40" s="560"/>
      <c r="BX40" s="62"/>
      <c r="BY40" s="62">
        <v>8418715</v>
      </c>
      <c r="BZ40" s="62"/>
      <c r="CA40" s="62"/>
      <c r="CB40" s="560"/>
      <c r="CC40" s="62"/>
      <c r="CD40" s="62">
        <v>133235</v>
      </c>
      <c r="CE40" s="62"/>
      <c r="CF40" s="62"/>
      <c r="CG40" s="560"/>
      <c r="CH40" s="62"/>
      <c r="CI40" s="62">
        <v>967163</v>
      </c>
      <c r="CJ40" s="62"/>
      <c r="CK40" s="62"/>
      <c r="CL40" s="560"/>
      <c r="CM40" s="62"/>
      <c r="CN40" s="62">
        <v>813686</v>
      </c>
      <c r="CO40" s="62"/>
      <c r="CP40" s="62"/>
      <c r="CQ40" s="560"/>
      <c r="CR40" s="62"/>
      <c r="CS40" s="62">
        <v>2665979</v>
      </c>
      <c r="CT40" s="62"/>
      <c r="CU40" s="62"/>
      <c r="CV40" s="560"/>
      <c r="CW40" s="62"/>
      <c r="CX40" s="62">
        <v>810714</v>
      </c>
      <c r="CY40" s="62"/>
      <c r="CZ40" s="62"/>
      <c r="DA40" s="560"/>
      <c r="DB40" s="62"/>
      <c r="DC40" s="62">
        <v>223294</v>
      </c>
      <c r="DD40" s="62"/>
      <c r="DE40" s="62"/>
      <c r="DF40" s="560"/>
      <c r="DG40" s="62"/>
      <c r="DH40" s="62">
        <v>0</v>
      </c>
      <c r="DI40" s="62"/>
      <c r="DJ40" s="62"/>
      <c r="DK40" s="560"/>
      <c r="DL40" s="62"/>
      <c r="DM40" s="62">
        <v>370634</v>
      </c>
      <c r="DN40" s="62"/>
      <c r="DO40" s="62"/>
      <c r="DP40" s="560"/>
      <c r="DQ40" s="62"/>
      <c r="DR40" s="62">
        <v>18910</v>
      </c>
      <c r="DS40" s="62"/>
      <c r="DT40" s="62"/>
      <c r="DU40" s="560"/>
      <c r="DV40" s="62"/>
      <c r="DW40" s="62">
        <v>0</v>
      </c>
      <c r="DX40" s="62"/>
      <c r="DY40" s="62"/>
      <c r="DZ40" s="560"/>
      <c r="EA40" s="62"/>
      <c r="EB40" s="62">
        <v>1713808</v>
      </c>
      <c r="EC40" s="62"/>
      <c r="ED40" s="62"/>
      <c r="EE40" s="560"/>
      <c r="EF40" s="62"/>
      <c r="EG40" s="62">
        <v>701292</v>
      </c>
      <c r="EH40" s="62"/>
      <c r="EI40" s="62"/>
      <c r="EJ40" s="560"/>
      <c r="EK40" s="62"/>
      <c r="EL40" s="62">
        <v>4580063</v>
      </c>
      <c r="EM40" s="62"/>
      <c r="EN40" s="62"/>
      <c r="EO40" s="153"/>
      <c r="ER40" s="49"/>
      <c r="ES40" s="49"/>
    </row>
    <row r="41" spans="4:150" ht="12.75" customHeight="1" x14ac:dyDescent="0.2">
      <c r="D41" s="153" t="s">
        <v>336</v>
      </c>
      <c r="E41" s="560"/>
      <c r="F41" s="490"/>
      <c r="G41" s="558">
        <v>0</v>
      </c>
      <c r="H41" s="559"/>
      <c r="I41" s="62"/>
      <c r="J41" s="560"/>
      <c r="K41" s="561"/>
      <c r="L41" s="558">
        <v>0</v>
      </c>
      <c r="M41" s="559"/>
      <c r="N41" s="62"/>
      <c r="O41" s="560"/>
      <c r="P41" s="561"/>
      <c r="Q41" s="558">
        <v>1472867</v>
      </c>
      <c r="R41" s="559"/>
      <c r="S41" s="62"/>
      <c r="T41" s="560"/>
      <c r="U41" s="561"/>
      <c r="V41" s="558">
        <v>1097777</v>
      </c>
      <c r="W41" s="559"/>
      <c r="X41" s="62"/>
      <c r="Y41" s="560"/>
      <c r="Z41" s="561"/>
      <c r="AA41" s="558">
        <v>135373</v>
      </c>
      <c r="AB41" s="559"/>
      <c r="AC41" s="62"/>
      <c r="AD41" s="560"/>
      <c r="AE41" s="561"/>
      <c r="AF41" s="558">
        <v>0</v>
      </c>
      <c r="AG41" s="559"/>
      <c r="AH41" s="62"/>
      <c r="AI41" s="560"/>
      <c r="AJ41" s="561"/>
      <c r="AK41" s="558">
        <v>0</v>
      </c>
      <c r="AL41" s="559"/>
      <c r="AM41" s="62"/>
      <c r="AN41" s="560"/>
      <c r="AO41" s="561"/>
      <c r="AP41" s="558">
        <v>0</v>
      </c>
      <c r="AQ41" s="559"/>
      <c r="AR41" s="62"/>
      <c r="AS41" s="560"/>
      <c r="AT41" s="561"/>
      <c r="AU41" s="558">
        <v>0</v>
      </c>
      <c r="AV41" s="559"/>
      <c r="AW41" s="62"/>
      <c r="AX41" s="560"/>
      <c r="AY41" s="561"/>
      <c r="AZ41" s="558">
        <v>0</v>
      </c>
      <c r="BA41" s="559"/>
      <c r="BB41" s="62"/>
      <c r="BC41" s="560"/>
      <c r="BD41" s="561"/>
      <c r="BE41" s="558">
        <v>0</v>
      </c>
      <c r="BF41" s="559"/>
      <c r="BG41" s="62"/>
      <c r="BH41" s="560"/>
      <c r="BI41" s="561"/>
      <c r="BJ41" s="558">
        <v>0</v>
      </c>
      <c r="BK41" s="559"/>
      <c r="BL41" s="62"/>
      <c r="BM41" s="560"/>
      <c r="BN41" s="561"/>
      <c r="BO41" s="558">
        <v>0</v>
      </c>
      <c r="BP41" s="559"/>
      <c r="BQ41" s="62"/>
      <c r="BR41" s="560"/>
      <c r="BS41" s="561"/>
      <c r="BT41" s="558">
        <v>2706017</v>
      </c>
      <c r="BU41" s="559"/>
      <c r="BV41" s="62"/>
      <c r="BW41" s="560"/>
      <c r="BX41" s="561"/>
      <c r="BY41" s="558">
        <v>6023979</v>
      </c>
      <c r="BZ41" s="559"/>
      <c r="CA41" s="62"/>
      <c r="CB41" s="560"/>
      <c r="CC41" s="561"/>
      <c r="CD41" s="558">
        <v>98055</v>
      </c>
      <c r="CE41" s="559"/>
      <c r="CF41" s="62"/>
      <c r="CG41" s="560"/>
      <c r="CH41" s="561"/>
      <c r="CI41" s="558">
        <v>709473</v>
      </c>
      <c r="CJ41" s="559"/>
      <c r="CK41" s="62"/>
      <c r="CL41" s="560"/>
      <c r="CM41" s="561"/>
      <c r="CN41" s="558">
        <v>604004</v>
      </c>
      <c r="CO41" s="559"/>
      <c r="CP41" s="62"/>
      <c r="CQ41" s="560"/>
      <c r="CR41" s="561"/>
      <c r="CS41" s="558">
        <v>1924271</v>
      </c>
      <c r="CT41" s="559"/>
      <c r="CU41" s="62"/>
      <c r="CV41" s="560"/>
      <c r="CW41" s="561"/>
      <c r="CX41" s="558">
        <v>584351</v>
      </c>
      <c r="CY41" s="559"/>
      <c r="CZ41" s="62"/>
      <c r="DA41" s="560"/>
      <c r="DB41" s="561"/>
      <c r="DC41" s="558">
        <v>162058</v>
      </c>
      <c r="DD41" s="559"/>
      <c r="DE41" s="62"/>
      <c r="DF41" s="560"/>
      <c r="DG41" s="561"/>
      <c r="DH41" s="558">
        <v>0</v>
      </c>
      <c r="DI41" s="559"/>
      <c r="DJ41" s="62"/>
      <c r="DK41" s="560"/>
      <c r="DL41" s="561"/>
      <c r="DM41" s="558">
        <v>254742</v>
      </c>
      <c r="DN41" s="559"/>
      <c r="DO41" s="62"/>
      <c r="DP41" s="560"/>
      <c r="DQ41" s="561"/>
      <c r="DR41" s="558">
        <v>12717</v>
      </c>
      <c r="DS41" s="559"/>
      <c r="DT41" s="62"/>
      <c r="DU41" s="560"/>
      <c r="DV41" s="561"/>
      <c r="DW41" s="558">
        <v>0</v>
      </c>
      <c r="DX41" s="559"/>
      <c r="DY41" s="62"/>
      <c r="DZ41" s="560"/>
      <c r="EA41" s="561"/>
      <c r="EB41" s="558">
        <v>1185705</v>
      </c>
      <c r="EC41" s="559"/>
      <c r="ED41" s="62"/>
      <c r="EE41" s="560"/>
      <c r="EF41" s="561"/>
      <c r="EG41" s="558">
        <v>488603</v>
      </c>
      <c r="EH41" s="559"/>
      <c r="EI41" s="62"/>
      <c r="EJ41" s="560"/>
      <c r="EK41" s="561"/>
      <c r="EL41" s="558">
        <v>3335803</v>
      </c>
      <c r="EM41" s="559"/>
      <c r="EN41" s="62"/>
      <c r="EO41" s="153"/>
      <c r="ER41" s="49"/>
      <c r="ES41" s="49"/>
    </row>
    <row r="42" spans="4:150" ht="12.75" customHeight="1" x14ac:dyDescent="0.2">
      <c r="D42" s="153" t="s">
        <v>339</v>
      </c>
      <c r="E42" s="560"/>
      <c r="F42" s="484"/>
      <c r="G42" s="62">
        <v>0</v>
      </c>
      <c r="H42" s="61"/>
      <c r="I42" s="62"/>
      <c r="J42" s="560"/>
      <c r="K42" s="560"/>
      <c r="L42" s="62">
        <v>0</v>
      </c>
      <c r="M42" s="61"/>
      <c r="N42" s="62"/>
      <c r="O42" s="560"/>
      <c r="P42" s="560"/>
      <c r="Q42" s="62">
        <v>187133</v>
      </c>
      <c r="R42" s="61"/>
      <c r="S42" s="62"/>
      <c r="T42" s="560"/>
      <c r="U42" s="560"/>
      <c r="V42" s="62">
        <v>117223</v>
      </c>
      <c r="W42" s="61"/>
      <c r="X42" s="62"/>
      <c r="Y42" s="560"/>
      <c r="Z42" s="560"/>
      <c r="AA42" s="62">
        <v>19627</v>
      </c>
      <c r="AB42" s="61"/>
      <c r="AC42" s="62"/>
      <c r="AD42" s="560"/>
      <c r="AE42" s="560"/>
      <c r="AF42" s="62">
        <v>0</v>
      </c>
      <c r="AG42" s="61"/>
      <c r="AH42" s="62"/>
      <c r="AI42" s="560"/>
      <c r="AJ42" s="560"/>
      <c r="AK42" s="62">
        <v>0</v>
      </c>
      <c r="AL42" s="61"/>
      <c r="AM42" s="62"/>
      <c r="AN42" s="560"/>
      <c r="AO42" s="560"/>
      <c r="AP42" s="62">
        <v>0</v>
      </c>
      <c r="AQ42" s="61"/>
      <c r="AR42" s="62"/>
      <c r="AS42" s="560"/>
      <c r="AT42" s="560"/>
      <c r="AU42" s="62">
        <v>0</v>
      </c>
      <c r="AV42" s="61"/>
      <c r="AW42" s="62"/>
      <c r="AX42" s="560"/>
      <c r="AY42" s="560"/>
      <c r="AZ42" s="62">
        <v>0</v>
      </c>
      <c r="BA42" s="61"/>
      <c r="BB42" s="62"/>
      <c r="BC42" s="560"/>
      <c r="BD42" s="560"/>
      <c r="BE42" s="62">
        <v>0</v>
      </c>
      <c r="BF42" s="61"/>
      <c r="BG42" s="62"/>
      <c r="BH42" s="560"/>
      <c r="BI42" s="560"/>
      <c r="BJ42" s="62">
        <v>0</v>
      </c>
      <c r="BK42" s="61"/>
      <c r="BL42" s="62"/>
      <c r="BM42" s="560"/>
      <c r="BN42" s="560"/>
      <c r="BO42" s="62">
        <v>0</v>
      </c>
      <c r="BP42" s="61"/>
      <c r="BQ42" s="62"/>
      <c r="BR42" s="560"/>
      <c r="BS42" s="560"/>
      <c r="BT42" s="62">
        <v>323983</v>
      </c>
      <c r="BU42" s="61"/>
      <c r="BV42" s="62"/>
      <c r="BW42" s="560"/>
      <c r="BX42" s="560"/>
      <c r="BY42" s="62">
        <v>751021</v>
      </c>
      <c r="BZ42" s="61"/>
      <c r="CA42" s="62"/>
      <c r="CB42" s="560"/>
      <c r="CC42" s="560"/>
      <c r="CD42" s="62">
        <v>11945</v>
      </c>
      <c r="CE42" s="61"/>
      <c r="CF42" s="62"/>
      <c r="CG42" s="560"/>
      <c r="CH42" s="560"/>
      <c r="CI42" s="62">
        <v>85527</v>
      </c>
      <c r="CJ42" s="61"/>
      <c r="CK42" s="62"/>
      <c r="CL42" s="560"/>
      <c r="CM42" s="560"/>
      <c r="CN42" s="62">
        <v>60996</v>
      </c>
      <c r="CO42" s="61"/>
      <c r="CP42" s="62"/>
      <c r="CQ42" s="560"/>
      <c r="CR42" s="560"/>
      <c r="CS42" s="62">
        <v>235729</v>
      </c>
      <c r="CT42" s="61"/>
      <c r="CU42" s="62"/>
      <c r="CV42" s="560"/>
      <c r="CW42" s="560"/>
      <c r="CX42" s="62">
        <v>70649</v>
      </c>
      <c r="CY42" s="61"/>
      <c r="CZ42" s="62"/>
      <c r="DA42" s="560"/>
      <c r="DB42" s="560"/>
      <c r="DC42" s="62">
        <v>17942</v>
      </c>
      <c r="DD42" s="61"/>
      <c r="DE42" s="62"/>
      <c r="DF42" s="560"/>
      <c r="DG42" s="560"/>
      <c r="DH42" s="62">
        <v>0</v>
      </c>
      <c r="DI42" s="61"/>
      <c r="DJ42" s="62"/>
      <c r="DK42" s="560"/>
      <c r="DL42" s="560"/>
      <c r="DM42" s="62">
        <v>40258</v>
      </c>
      <c r="DN42" s="61"/>
      <c r="DO42" s="62"/>
      <c r="DP42" s="560"/>
      <c r="DQ42" s="560"/>
      <c r="DR42" s="62">
        <v>2283</v>
      </c>
      <c r="DS42" s="61"/>
      <c r="DT42" s="62"/>
      <c r="DU42" s="560"/>
      <c r="DV42" s="560"/>
      <c r="DW42" s="62">
        <v>0</v>
      </c>
      <c r="DX42" s="61"/>
      <c r="DY42" s="62"/>
      <c r="DZ42" s="560"/>
      <c r="EA42" s="560"/>
      <c r="EB42" s="62">
        <v>164295</v>
      </c>
      <c r="EC42" s="61"/>
      <c r="ED42" s="62"/>
      <c r="EE42" s="560"/>
      <c r="EF42" s="560"/>
      <c r="EG42" s="62">
        <v>61397</v>
      </c>
      <c r="EH42" s="61"/>
      <c r="EI42" s="62"/>
      <c r="EJ42" s="560"/>
      <c r="EK42" s="560"/>
      <c r="EL42" s="62">
        <v>394197</v>
      </c>
      <c r="EM42" s="61"/>
      <c r="EN42" s="62"/>
      <c r="EO42" s="153"/>
      <c r="ER42" s="49"/>
      <c r="ES42" s="49"/>
    </row>
    <row r="43" spans="4:150" ht="12.75" customHeight="1" x14ac:dyDescent="0.2">
      <c r="D43" s="153" t="s">
        <v>340</v>
      </c>
      <c r="E43" s="560"/>
      <c r="F43" s="484"/>
      <c r="G43" s="62">
        <v>0</v>
      </c>
      <c r="H43" s="61"/>
      <c r="I43" s="62"/>
      <c r="J43" s="560"/>
      <c r="K43" s="560"/>
      <c r="L43" s="62">
        <v>0</v>
      </c>
      <c r="M43" s="61"/>
      <c r="N43" s="62"/>
      <c r="O43" s="560"/>
      <c r="P43" s="560"/>
      <c r="Q43" s="62">
        <v>0</v>
      </c>
      <c r="R43" s="61"/>
      <c r="S43" s="62"/>
      <c r="T43" s="560"/>
      <c r="U43" s="560"/>
      <c r="V43" s="62">
        <v>0</v>
      </c>
      <c r="W43" s="61"/>
      <c r="X43" s="62"/>
      <c r="Y43" s="560"/>
      <c r="Z43" s="560"/>
      <c r="AA43" s="62">
        <v>0</v>
      </c>
      <c r="AB43" s="61"/>
      <c r="AC43" s="62"/>
      <c r="AD43" s="560"/>
      <c r="AE43" s="560"/>
      <c r="AF43" s="62">
        <v>0</v>
      </c>
      <c r="AG43" s="61"/>
      <c r="AH43" s="62"/>
      <c r="AI43" s="560"/>
      <c r="AJ43" s="560"/>
      <c r="AK43" s="62">
        <v>0</v>
      </c>
      <c r="AL43" s="61"/>
      <c r="AM43" s="62"/>
      <c r="AN43" s="560"/>
      <c r="AO43" s="560"/>
      <c r="AP43" s="62">
        <v>0</v>
      </c>
      <c r="AQ43" s="61"/>
      <c r="AR43" s="62"/>
      <c r="AS43" s="560"/>
      <c r="AT43" s="560"/>
      <c r="AU43" s="62">
        <v>0</v>
      </c>
      <c r="AV43" s="61"/>
      <c r="AW43" s="62"/>
      <c r="AX43" s="560"/>
      <c r="AY43" s="560"/>
      <c r="AZ43" s="62">
        <v>0</v>
      </c>
      <c r="BA43" s="61"/>
      <c r="BB43" s="62"/>
      <c r="BC43" s="560"/>
      <c r="BD43" s="560"/>
      <c r="BE43" s="62">
        <v>0</v>
      </c>
      <c r="BF43" s="61"/>
      <c r="BG43" s="62"/>
      <c r="BH43" s="560"/>
      <c r="BI43" s="560"/>
      <c r="BJ43" s="62">
        <v>0</v>
      </c>
      <c r="BK43" s="61"/>
      <c r="BL43" s="62"/>
      <c r="BM43" s="560"/>
      <c r="BN43" s="560"/>
      <c r="BO43" s="62">
        <v>0</v>
      </c>
      <c r="BP43" s="61"/>
      <c r="BQ43" s="62"/>
      <c r="BR43" s="560"/>
      <c r="BS43" s="560"/>
      <c r="BT43" s="62">
        <v>0</v>
      </c>
      <c r="BU43" s="61"/>
      <c r="BV43" s="62"/>
      <c r="BW43" s="560"/>
      <c r="BX43" s="560"/>
      <c r="BY43" s="62">
        <v>0</v>
      </c>
      <c r="BZ43" s="61"/>
      <c r="CA43" s="62"/>
      <c r="CB43" s="560"/>
      <c r="CC43" s="560"/>
      <c r="CD43" s="62">
        <v>0</v>
      </c>
      <c r="CE43" s="61"/>
      <c r="CF43" s="62"/>
      <c r="CG43" s="560"/>
      <c r="CH43" s="560"/>
      <c r="CI43" s="62">
        <v>0</v>
      </c>
      <c r="CJ43" s="61"/>
      <c r="CK43" s="62"/>
      <c r="CL43" s="560"/>
      <c r="CM43" s="560"/>
      <c r="CN43" s="62">
        <v>0</v>
      </c>
      <c r="CO43" s="61"/>
      <c r="CP43" s="62"/>
      <c r="CQ43" s="560"/>
      <c r="CR43" s="560"/>
      <c r="CS43" s="62">
        <v>0</v>
      </c>
      <c r="CT43" s="61"/>
      <c r="CU43" s="62"/>
      <c r="CV43" s="560"/>
      <c r="CW43" s="560"/>
      <c r="CX43" s="62">
        <v>0</v>
      </c>
      <c r="CY43" s="61"/>
      <c r="CZ43" s="62"/>
      <c r="DA43" s="560"/>
      <c r="DB43" s="560"/>
      <c r="DC43" s="62">
        <v>0</v>
      </c>
      <c r="DD43" s="61"/>
      <c r="DE43" s="62"/>
      <c r="DF43" s="560"/>
      <c r="DG43" s="560"/>
      <c r="DH43" s="62">
        <v>0</v>
      </c>
      <c r="DI43" s="61"/>
      <c r="DJ43" s="62"/>
      <c r="DK43" s="560"/>
      <c r="DL43" s="560"/>
      <c r="DM43" s="62">
        <v>0</v>
      </c>
      <c r="DN43" s="61"/>
      <c r="DO43" s="62"/>
      <c r="DP43" s="560"/>
      <c r="DQ43" s="560"/>
      <c r="DR43" s="62">
        <v>0</v>
      </c>
      <c r="DS43" s="61"/>
      <c r="DT43" s="62"/>
      <c r="DU43" s="560"/>
      <c r="DV43" s="560"/>
      <c r="DW43" s="62">
        <v>0</v>
      </c>
      <c r="DX43" s="61"/>
      <c r="DY43" s="62"/>
      <c r="DZ43" s="560"/>
      <c r="EA43" s="560"/>
      <c r="EB43" s="62">
        <v>0</v>
      </c>
      <c r="EC43" s="61"/>
      <c r="ED43" s="62"/>
      <c r="EE43" s="560"/>
      <c r="EF43" s="560"/>
      <c r="EG43" s="62">
        <v>0</v>
      </c>
      <c r="EH43" s="61"/>
      <c r="EI43" s="62"/>
      <c r="EJ43" s="560"/>
      <c r="EK43" s="560"/>
      <c r="EL43" s="62">
        <v>0</v>
      </c>
      <c r="EM43" s="61"/>
      <c r="EN43" s="62"/>
      <c r="EO43" s="153"/>
      <c r="ER43" s="49"/>
      <c r="ES43" s="49"/>
    </row>
    <row r="44" spans="4:150" ht="12.75" customHeight="1" x14ac:dyDescent="0.2">
      <c r="D44" s="153" t="s">
        <v>341</v>
      </c>
      <c r="E44" s="560"/>
      <c r="F44" s="504"/>
      <c r="G44" s="123">
        <v>0</v>
      </c>
      <c r="H44" s="122"/>
      <c r="I44" s="62"/>
      <c r="J44" s="560"/>
      <c r="K44" s="569"/>
      <c r="L44" s="123">
        <v>0</v>
      </c>
      <c r="M44" s="122"/>
      <c r="N44" s="62"/>
      <c r="O44" s="560"/>
      <c r="P44" s="569"/>
      <c r="Q44" s="123">
        <v>472749</v>
      </c>
      <c r="R44" s="122"/>
      <c r="S44" s="62"/>
      <c r="T44" s="560"/>
      <c r="U44" s="569"/>
      <c r="V44" s="123">
        <v>357085</v>
      </c>
      <c r="W44" s="122"/>
      <c r="X44" s="62"/>
      <c r="Y44" s="560"/>
      <c r="Z44" s="569"/>
      <c r="AA44" s="123">
        <v>47633</v>
      </c>
      <c r="AB44" s="122"/>
      <c r="AC44" s="62"/>
      <c r="AD44" s="560"/>
      <c r="AE44" s="569"/>
      <c r="AF44" s="123">
        <v>0</v>
      </c>
      <c r="AG44" s="122"/>
      <c r="AH44" s="62"/>
      <c r="AI44" s="560"/>
      <c r="AJ44" s="569"/>
      <c r="AK44" s="123">
        <v>0</v>
      </c>
      <c r="AL44" s="122"/>
      <c r="AM44" s="62"/>
      <c r="AN44" s="560"/>
      <c r="AO44" s="569"/>
      <c r="AP44" s="123">
        <v>0</v>
      </c>
      <c r="AQ44" s="122"/>
      <c r="AR44" s="62"/>
      <c r="AS44" s="560"/>
      <c r="AT44" s="569"/>
      <c r="AU44" s="123">
        <v>0</v>
      </c>
      <c r="AV44" s="122"/>
      <c r="AW44" s="62"/>
      <c r="AX44" s="560"/>
      <c r="AY44" s="569"/>
      <c r="AZ44" s="123">
        <v>0</v>
      </c>
      <c r="BA44" s="122"/>
      <c r="BB44" s="62"/>
      <c r="BC44" s="560"/>
      <c r="BD44" s="569"/>
      <c r="BE44" s="123">
        <v>0</v>
      </c>
      <c r="BF44" s="122"/>
      <c r="BG44" s="62"/>
      <c r="BH44" s="560"/>
      <c r="BI44" s="569"/>
      <c r="BJ44" s="123">
        <v>0</v>
      </c>
      <c r="BK44" s="122"/>
      <c r="BL44" s="62"/>
      <c r="BM44" s="560"/>
      <c r="BN44" s="569"/>
      <c r="BO44" s="123">
        <v>0</v>
      </c>
      <c r="BP44" s="122"/>
      <c r="BQ44" s="62"/>
      <c r="BR44" s="560"/>
      <c r="BS44" s="569"/>
      <c r="BT44" s="123">
        <v>877467</v>
      </c>
      <c r="BU44" s="122"/>
      <c r="BV44" s="62"/>
      <c r="BW44" s="560"/>
      <c r="BX44" s="569"/>
      <c r="BY44" s="123">
        <v>1643715</v>
      </c>
      <c r="BZ44" s="122"/>
      <c r="CA44" s="62"/>
      <c r="CB44" s="560"/>
      <c r="CC44" s="569"/>
      <c r="CD44" s="123">
        <v>23235</v>
      </c>
      <c r="CE44" s="122"/>
      <c r="CF44" s="62"/>
      <c r="CG44" s="560"/>
      <c r="CH44" s="569"/>
      <c r="CI44" s="123">
        <v>172163</v>
      </c>
      <c r="CJ44" s="122"/>
      <c r="CK44" s="62"/>
      <c r="CL44" s="560"/>
      <c r="CM44" s="569"/>
      <c r="CN44" s="123">
        <v>148686</v>
      </c>
      <c r="CO44" s="122"/>
      <c r="CP44" s="62"/>
      <c r="CQ44" s="560"/>
      <c r="CR44" s="569"/>
      <c r="CS44" s="123">
        <v>505979</v>
      </c>
      <c r="CT44" s="122"/>
      <c r="CU44" s="62"/>
      <c r="CV44" s="560"/>
      <c r="CW44" s="569"/>
      <c r="CX44" s="123">
        <v>155714</v>
      </c>
      <c r="CY44" s="122"/>
      <c r="CZ44" s="62"/>
      <c r="DA44" s="560"/>
      <c r="DB44" s="569"/>
      <c r="DC44" s="123">
        <v>43294</v>
      </c>
      <c r="DD44" s="122"/>
      <c r="DE44" s="62"/>
      <c r="DF44" s="560"/>
      <c r="DG44" s="569"/>
      <c r="DH44" s="123">
        <v>0</v>
      </c>
      <c r="DI44" s="122"/>
      <c r="DJ44" s="62"/>
      <c r="DK44" s="560"/>
      <c r="DL44" s="569"/>
      <c r="DM44" s="123">
        <v>75634</v>
      </c>
      <c r="DN44" s="122"/>
      <c r="DO44" s="62"/>
      <c r="DP44" s="560"/>
      <c r="DQ44" s="569"/>
      <c r="DR44" s="123">
        <v>3910</v>
      </c>
      <c r="DS44" s="122"/>
      <c r="DT44" s="62"/>
      <c r="DU44" s="560"/>
      <c r="DV44" s="569"/>
      <c r="DW44" s="123">
        <v>0</v>
      </c>
      <c r="DX44" s="122"/>
      <c r="DY44" s="62"/>
      <c r="DZ44" s="560"/>
      <c r="EA44" s="569"/>
      <c r="EB44" s="123">
        <v>363808</v>
      </c>
      <c r="EC44" s="122"/>
      <c r="ED44" s="62"/>
      <c r="EE44" s="560"/>
      <c r="EF44" s="569"/>
      <c r="EG44" s="123">
        <v>151292</v>
      </c>
      <c r="EH44" s="122"/>
      <c r="EI44" s="62"/>
      <c r="EJ44" s="560"/>
      <c r="EK44" s="569"/>
      <c r="EL44" s="123">
        <v>850063</v>
      </c>
      <c r="EM44" s="122"/>
      <c r="EN44" s="62"/>
      <c r="EO44" s="153"/>
      <c r="ER44" s="49"/>
      <c r="ES44" s="49"/>
    </row>
    <row r="45" spans="4:150" ht="12.75" customHeight="1" x14ac:dyDescent="0.2">
      <c r="D45" s="153"/>
      <c r="E45" s="560"/>
      <c r="G45" s="62"/>
      <c r="H45" s="62"/>
      <c r="I45" s="62"/>
      <c r="J45" s="560"/>
      <c r="K45" s="62"/>
      <c r="L45" s="62"/>
      <c r="M45" s="62"/>
      <c r="N45" s="62"/>
      <c r="O45" s="560"/>
      <c r="P45" s="62"/>
      <c r="Q45" s="62"/>
      <c r="R45" s="62"/>
      <c r="S45" s="62"/>
      <c r="T45" s="560"/>
      <c r="U45" s="62"/>
      <c r="V45" s="62"/>
      <c r="W45" s="62"/>
      <c r="X45" s="62"/>
      <c r="Y45" s="560"/>
      <c r="Z45" s="62"/>
      <c r="AA45" s="62"/>
      <c r="AB45" s="62"/>
      <c r="AC45" s="62"/>
      <c r="AD45" s="560"/>
      <c r="AE45" s="62"/>
      <c r="AF45" s="62"/>
      <c r="AG45" s="62"/>
      <c r="AH45" s="62"/>
      <c r="AI45" s="560"/>
      <c r="AJ45" s="62"/>
      <c r="AK45" s="62"/>
      <c r="AL45" s="62"/>
      <c r="AM45" s="62"/>
      <c r="AN45" s="560"/>
      <c r="AO45" s="62"/>
      <c r="AP45" s="62"/>
      <c r="AQ45" s="62"/>
      <c r="AR45" s="62"/>
      <c r="AS45" s="560"/>
      <c r="AT45" s="62"/>
      <c r="AU45" s="62"/>
      <c r="AV45" s="62"/>
      <c r="AW45" s="62"/>
      <c r="AX45" s="560"/>
      <c r="AY45" s="62"/>
      <c r="AZ45" s="62"/>
      <c r="BA45" s="62"/>
      <c r="BB45" s="62"/>
      <c r="BC45" s="560"/>
      <c r="BD45" s="62"/>
      <c r="BE45" s="62"/>
      <c r="BF45" s="62"/>
      <c r="BG45" s="62"/>
      <c r="BH45" s="560"/>
      <c r="BI45" s="62"/>
      <c r="BJ45" s="62"/>
      <c r="BK45" s="62"/>
      <c r="BL45" s="62"/>
      <c r="BM45" s="560"/>
      <c r="BN45" s="62"/>
      <c r="BO45" s="62"/>
      <c r="BP45" s="62"/>
      <c r="BQ45" s="62"/>
      <c r="BR45" s="560"/>
      <c r="BS45" s="62"/>
      <c r="BT45" s="62"/>
      <c r="BU45" s="62"/>
      <c r="BV45" s="62"/>
      <c r="BW45" s="560"/>
      <c r="BX45" s="62"/>
      <c r="BY45" s="62"/>
      <c r="BZ45" s="62"/>
      <c r="CA45" s="62"/>
      <c r="CB45" s="560"/>
      <c r="CC45" s="62"/>
      <c r="CD45" s="62"/>
      <c r="CE45" s="62"/>
      <c r="CF45" s="62"/>
      <c r="CG45" s="560"/>
      <c r="CH45" s="62"/>
      <c r="CI45" s="62"/>
      <c r="CJ45" s="62"/>
      <c r="CK45" s="62"/>
      <c r="CL45" s="560"/>
      <c r="CM45" s="62"/>
      <c r="CN45" s="62"/>
      <c r="CO45" s="62"/>
      <c r="CP45" s="62"/>
      <c r="CQ45" s="560"/>
      <c r="CR45" s="62"/>
      <c r="CS45" s="62"/>
      <c r="CT45" s="62"/>
      <c r="CU45" s="62"/>
      <c r="CV45" s="560"/>
      <c r="CW45" s="62"/>
      <c r="CX45" s="62"/>
      <c r="CY45" s="62"/>
      <c r="CZ45" s="62"/>
      <c r="DA45" s="560"/>
      <c r="DB45" s="62"/>
      <c r="DC45" s="62"/>
      <c r="DD45" s="62"/>
      <c r="DE45" s="62"/>
      <c r="DF45" s="560"/>
      <c r="DG45" s="62"/>
      <c r="DH45" s="62"/>
      <c r="DI45" s="62"/>
      <c r="DJ45" s="62"/>
      <c r="DK45" s="560"/>
      <c r="DL45" s="62"/>
      <c r="DM45" s="62"/>
      <c r="DN45" s="62"/>
      <c r="DO45" s="62"/>
      <c r="DP45" s="560"/>
      <c r="DQ45" s="62"/>
      <c r="DR45" s="62"/>
      <c r="DS45" s="62"/>
      <c r="DT45" s="62"/>
      <c r="DU45" s="560"/>
      <c r="DV45" s="62"/>
      <c r="DW45" s="62"/>
      <c r="DX45" s="62"/>
      <c r="DY45" s="62"/>
      <c r="DZ45" s="560"/>
      <c r="EA45" s="62"/>
      <c r="EB45" s="62"/>
      <c r="EC45" s="62"/>
      <c r="ED45" s="62"/>
      <c r="EE45" s="560"/>
      <c r="EF45" s="62"/>
      <c r="EG45" s="62"/>
      <c r="EH45" s="62"/>
      <c r="EI45" s="62"/>
      <c r="EJ45" s="560"/>
      <c r="EK45" s="62"/>
      <c r="EL45" s="62"/>
      <c r="EM45" s="62"/>
      <c r="EN45" s="62"/>
      <c r="EO45" s="153"/>
      <c r="ER45" s="49"/>
      <c r="ES45" s="49"/>
    </row>
    <row r="46" spans="4:150" ht="12.75" customHeight="1" x14ac:dyDescent="0.2">
      <c r="D46" s="153" t="s">
        <v>345</v>
      </c>
      <c r="E46" s="560"/>
      <c r="G46" s="62">
        <v>0</v>
      </c>
      <c r="H46" s="62"/>
      <c r="I46" s="62"/>
      <c r="J46" s="560"/>
      <c r="K46" s="62"/>
      <c r="L46" s="62">
        <v>3010097</v>
      </c>
      <c r="M46" s="62"/>
      <c r="N46" s="62"/>
      <c r="O46" s="560"/>
      <c r="P46" s="62"/>
      <c r="Q46" s="62">
        <v>1884698</v>
      </c>
      <c r="R46" s="62"/>
      <c r="S46" s="62"/>
      <c r="T46" s="560"/>
      <c r="U46" s="62"/>
      <c r="V46" s="62">
        <v>1178361</v>
      </c>
      <c r="W46" s="62"/>
      <c r="X46" s="62"/>
      <c r="Y46" s="560"/>
      <c r="Z46" s="62"/>
      <c r="AA46" s="62">
        <v>1683351</v>
      </c>
      <c r="AB46" s="62"/>
      <c r="AC46" s="62"/>
      <c r="AD46" s="560"/>
      <c r="AE46" s="62"/>
      <c r="AF46" s="62">
        <v>0</v>
      </c>
      <c r="AG46" s="62"/>
      <c r="AH46" s="62"/>
      <c r="AI46" s="560"/>
      <c r="AJ46" s="62"/>
      <c r="AK46" s="62">
        <v>0</v>
      </c>
      <c r="AL46" s="62"/>
      <c r="AM46" s="62"/>
      <c r="AN46" s="560"/>
      <c r="AO46" s="62"/>
      <c r="AP46" s="62">
        <v>0</v>
      </c>
      <c r="AQ46" s="62"/>
      <c r="AR46" s="62"/>
      <c r="AS46" s="560"/>
      <c r="AT46" s="62"/>
      <c r="AU46" s="62">
        <v>0</v>
      </c>
      <c r="AV46" s="62"/>
      <c r="AW46" s="62"/>
      <c r="AX46" s="560"/>
      <c r="AY46" s="62"/>
      <c r="AZ46" s="62">
        <v>0</v>
      </c>
      <c r="BA46" s="62"/>
      <c r="BB46" s="62"/>
      <c r="BC46" s="560"/>
      <c r="BD46" s="62"/>
      <c r="BE46" s="62">
        <v>0</v>
      </c>
      <c r="BF46" s="62"/>
      <c r="BG46" s="62"/>
      <c r="BH46" s="560"/>
      <c r="BI46" s="62"/>
      <c r="BJ46" s="62">
        <v>0</v>
      </c>
      <c r="BK46" s="62"/>
      <c r="BL46" s="62"/>
      <c r="BM46" s="560"/>
      <c r="BN46" s="62"/>
      <c r="BO46" s="62">
        <v>0</v>
      </c>
      <c r="BP46" s="62"/>
      <c r="BQ46" s="62"/>
      <c r="BR46" s="560"/>
      <c r="BS46" s="62"/>
      <c r="BT46" s="62">
        <v>7756507</v>
      </c>
      <c r="BU46" s="62"/>
      <c r="BV46" s="62"/>
      <c r="BW46" s="560"/>
      <c r="BX46" s="62"/>
      <c r="BY46" s="62">
        <v>7353693</v>
      </c>
      <c r="BZ46" s="62"/>
      <c r="CA46" s="62"/>
      <c r="CB46" s="560"/>
      <c r="CC46" s="62"/>
      <c r="CD46" s="62">
        <v>19384</v>
      </c>
      <c r="CE46" s="62"/>
      <c r="CF46" s="62"/>
      <c r="CG46" s="560"/>
      <c r="CH46" s="62"/>
      <c r="CI46" s="62">
        <v>538528</v>
      </c>
      <c r="CJ46" s="62"/>
      <c r="CK46" s="62"/>
      <c r="CL46" s="560"/>
      <c r="CM46" s="62"/>
      <c r="CN46" s="62">
        <v>1123720</v>
      </c>
      <c r="CO46" s="62"/>
      <c r="CP46" s="62"/>
      <c r="CQ46" s="560"/>
      <c r="CR46" s="62"/>
      <c r="CS46" s="62">
        <v>387465</v>
      </c>
      <c r="CT46" s="62"/>
      <c r="CU46" s="62"/>
      <c r="CV46" s="560"/>
      <c r="CW46" s="62"/>
      <c r="CX46" s="62">
        <v>329833</v>
      </c>
      <c r="CY46" s="62"/>
      <c r="CZ46" s="62"/>
      <c r="DA46" s="560"/>
      <c r="DB46" s="62"/>
      <c r="DC46" s="62">
        <v>680509</v>
      </c>
      <c r="DD46" s="62"/>
      <c r="DE46" s="62"/>
      <c r="DF46" s="560"/>
      <c r="DG46" s="62"/>
      <c r="DH46" s="62">
        <v>1697517</v>
      </c>
      <c r="DI46" s="62"/>
      <c r="DJ46" s="62"/>
      <c r="DK46" s="560"/>
      <c r="DL46" s="62"/>
      <c r="DM46" s="62">
        <v>488882</v>
      </c>
      <c r="DN46" s="62"/>
      <c r="DO46" s="62"/>
      <c r="DP46" s="560"/>
      <c r="DQ46" s="62"/>
      <c r="DR46" s="62">
        <v>1102190</v>
      </c>
      <c r="DS46" s="62"/>
      <c r="DT46" s="62"/>
      <c r="DU46" s="560"/>
      <c r="DV46" s="62"/>
      <c r="DW46" s="62">
        <v>424474</v>
      </c>
      <c r="DX46" s="62"/>
      <c r="DY46" s="62"/>
      <c r="DZ46" s="560"/>
      <c r="EA46" s="62"/>
      <c r="EB46" s="62">
        <v>500071</v>
      </c>
      <c r="EC46" s="62"/>
      <c r="ED46" s="62"/>
      <c r="EE46" s="560"/>
      <c r="EF46" s="62"/>
      <c r="EG46" s="62">
        <v>61120</v>
      </c>
      <c r="EH46" s="62"/>
      <c r="EI46" s="62"/>
      <c r="EJ46" s="560"/>
      <c r="EK46" s="62"/>
      <c r="EL46" s="62">
        <v>2069097</v>
      </c>
      <c r="EM46" s="62"/>
      <c r="EN46" s="62"/>
      <c r="EO46" s="153"/>
      <c r="ER46" s="49"/>
      <c r="ES46" s="49"/>
    </row>
    <row r="47" spans="4:150" ht="12.75" customHeight="1" x14ac:dyDescent="0.2">
      <c r="D47" s="153" t="s">
        <v>336</v>
      </c>
      <c r="E47" s="560"/>
      <c r="F47" s="490"/>
      <c r="G47" s="558">
        <v>0</v>
      </c>
      <c r="H47" s="559"/>
      <c r="I47" s="62"/>
      <c r="J47" s="560"/>
      <c r="K47" s="561"/>
      <c r="L47" s="558">
        <v>1661619</v>
      </c>
      <c r="M47" s="559"/>
      <c r="N47" s="62"/>
      <c r="O47" s="560"/>
      <c r="P47" s="561"/>
      <c r="Q47" s="558">
        <v>1037102</v>
      </c>
      <c r="R47" s="559"/>
      <c r="S47" s="62"/>
      <c r="T47" s="560"/>
      <c r="U47" s="561"/>
      <c r="V47" s="558">
        <v>637855</v>
      </c>
      <c r="W47" s="559"/>
      <c r="X47" s="62"/>
      <c r="Y47" s="560"/>
      <c r="Z47" s="561"/>
      <c r="AA47" s="558">
        <v>881785</v>
      </c>
      <c r="AB47" s="559"/>
      <c r="AC47" s="62"/>
      <c r="AD47" s="560"/>
      <c r="AE47" s="561"/>
      <c r="AF47" s="558">
        <v>0</v>
      </c>
      <c r="AG47" s="559"/>
      <c r="AH47" s="62"/>
      <c r="AI47" s="560"/>
      <c r="AJ47" s="561"/>
      <c r="AK47" s="558">
        <v>0</v>
      </c>
      <c r="AL47" s="559"/>
      <c r="AM47" s="62"/>
      <c r="AN47" s="560"/>
      <c r="AO47" s="561"/>
      <c r="AP47" s="558">
        <v>0</v>
      </c>
      <c r="AQ47" s="559"/>
      <c r="AR47" s="62"/>
      <c r="AS47" s="560"/>
      <c r="AT47" s="561"/>
      <c r="AU47" s="558">
        <v>0</v>
      </c>
      <c r="AV47" s="559"/>
      <c r="AW47" s="62"/>
      <c r="AX47" s="560"/>
      <c r="AY47" s="561"/>
      <c r="AZ47" s="558">
        <v>0</v>
      </c>
      <c r="BA47" s="559"/>
      <c r="BB47" s="62"/>
      <c r="BC47" s="560"/>
      <c r="BD47" s="561"/>
      <c r="BE47" s="558">
        <v>0</v>
      </c>
      <c r="BF47" s="559"/>
      <c r="BG47" s="62"/>
      <c r="BH47" s="560"/>
      <c r="BI47" s="561"/>
      <c r="BJ47" s="558">
        <v>0</v>
      </c>
      <c r="BK47" s="559"/>
      <c r="BL47" s="62"/>
      <c r="BM47" s="560"/>
      <c r="BN47" s="561"/>
      <c r="BO47" s="558">
        <v>0</v>
      </c>
      <c r="BP47" s="559"/>
      <c r="BQ47" s="62"/>
      <c r="BR47" s="560"/>
      <c r="BS47" s="561"/>
      <c r="BT47" s="558">
        <v>4218361</v>
      </c>
      <c r="BU47" s="559"/>
      <c r="BV47" s="62"/>
      <c r="BW47" s="560"/>
      <c r="BX47" s="561"/>
      <c r="BY47" s="558">
        <v>4155684</v>
      </c>
      <c r="BZ47" s="559"/>
      <c r="CA47" s="62"/>
      <c r="CB47" s="560"/>
      <c r="CC47" s="561"/>
      <c r="CD47" s="558">
        <v>11258</v>
      </c>
      <c r="CE47" s="559"/>
      <c r="CF47" s="62"/>
      <c r="CG47" s="560"/>
      <c r="CH47" s="561"/>
      <c r="CI47" s="558">
        <v>305199</v>
      </c>
      <c r="CJ47" s="559"/>
      <c r="CK47" s="62"/>
      <c r="CL47" s="560"/>
      <c r="CM47" s="561"/>
      <c r="CN47" s="558">
        <v>655615</v>
      </c>
      <c r="CO47" s="559"/>
      <c r="CP47" s="62"/>
      <c r="CQ47" s="560"/>
      <c r="CR47" s="561"/>
      <c r="CS47" s="558">
        <v>219837</v>
      </c>
      <c r="CT47" s="559"/>
      <c r="CU47" s="62"/>
      <c r="CV47" s="560"/>
      <c r="CW47" s="561"/>
      <c r="CX47" s="558">
        <v>186409</v>
      </c>
      <c r="CY47" s="559"/>
      <c r="CZ47" s="62"/>
      <c r="DA47" s="560"/>
      <c r="DB47" s="561"/>
      <c r="DC47" s="558">
        <v>391070</v>
      </c>
      <c r="DD47" s="559"/>
      <c r="DE47" s="62"/>
      <c r="DF47" s="560"/>
      <c r="DG47" s="561"/>
      <c r="DH47" s="558">
        <v>950328</v>
      </c>
      <c r="DI47" s="559"/>
      <c r="DJ47" s="62"/>
      <c r="DK47" s="560"/>
      <c r="DL47" s="561"/>
      <c r="DM47" s="558">
        <v>272119</v>
      </c>
      <c r="DN47" s="559"/>
      <c r="DO47" s="62"/>
      <c r="DP47" s="560"/>
      <c r="DQ47" s="561"/>
      <c r="DR47" s="558">
        <v>607436</v>
      </c>
      <c r="DS47" s="559"/>
      <c r="DT47" s="62"/>
      <c r="DU47" s="560"/>
      <c r="DV47" s="561"/>
      <c r="DW47" s="558">
        <v>240732</v>
      </c>
      <c r="DX47" s="559"/>
      <c r="DY47" s="62"/>
      <c r="DZ47" s="560"/>
      <c r="EA47" s="561"/>
      <c r="EB47" s="558">
        <v>281404</v>
      </c>
      <c r="EC47" s="559"/>
      <c r="ED47" s="62"/>
      <c r="EE47" s="560"/>
      <c r="EF47" s="561"/>
      <c r="EG47" s="558">
        <v>34277</v>
      </c>
      <c r="EH47" s="559"/>
      <c r="EI47" s="62"/>
      <c r="EJ47" s="560"/>
      <c r="EK47" s="561"/>
      <c r="EL47" s="558">
        <v>1191909</v>
      </c>
      <c r="EM47" s="559"/>
      <c r="EN47" s="62"/>
      <c r="EO47" s="153"/>
      <c r="ER47" s="49"/>
      <c r="ES47" s="49"/>
      <c r="ET47" s="49"/>
    </row>
    <row r="48" spans="4:150" ht="12.75" customHeight="1" x14ac:dyDescent="0.2">
      <c r="D48" s="153" t="s">
        <v>339</v>
      </c>
      <c r="E48" s="560"/>
      <c r="F48" s="484"/>
      <c r="G48" s="62">
        <v>0</v>
      </c>
      <c r="H48" s="61"/>
      <c r="I48" s="62"/>
      <c r="J48" s="560"/>
      <c r="K48" s="560"/>
      <c r="L48" s="62">
        <v>543381</v>
      </c>
      <c r="M48" s="61"/>
      <c r="N48" s="62"/>
      <c r="O48" s="560"/>
      <c r="P48" s="560"/>
      <c r="Q48" s="62">
        <v>337898</v>
      </c>
      <c r="R48" s="61"/>
      <c r="S48" s="62"/>
      <c r="T48" s="560"/>
      <c r="U48" s="560"/>
      <c r="V48" s="62">
        <v>212145</v>
      </c>
      <c r="W48" s="61"/>
      <c r="X48" s="62"/>
      <c r="Y48" s="560"/>
      <c r="Z48" s="560"/>
      <c r="AA48" s="62">
        <v>328215</v>
      </c>
      <c r="AB48" s="61"/>
      <c r="AC48" s="62"/>
      <c r="AD48" s="560"/>
      <c r="AE48" s="560"/>
      <c r="AF48" s="62">
        <v>0</v>
      </c>
      <c r="AG48" s="61"/>
      <c r="AH48" s="62"/>
      <c r="AI48" s="560"/>
      <c r="AJ48" s="560"/>
      <c r="AK48" s="62">
        <v>0</v>
      </c>
      <c r="AL48" s="61"/>
      <c r="AM48" s="62"/>
      <c r="AN48" s="560"/>
      <c r="AO48" s="560"/>
      <c r="AP48" s="62">
        <v>0</v>
      </c>
      <c r="AQ48" s="61"/>
      <c r="AR48" s="62"/>
      <c r="AS48" s="560"/>
      <c r="AT48" s="560"/>
      <c r="AU48" s="62">
        <v>0</v>
      </c>
      <c r="AV48" s="61"/>
      <c r="AW48" s="62"/>
      <c r="AX48" s="560"/>
      <c r="AY48" s="560"/>
      <c r="AZ48" s="62">
        <v>0</v>
      </c>
      <c r="BA48" s="61"/>
      <c r="BB48" s="62"/>
      <c r="BC48" s="560"/>
      <c r="BD48" s="560"/>
      <c r="BE48" s="62">
        <v>0</v>
      </c>
      <c r="BF48" s="61"/>
      <c r="BG48" s="62"/>
      <c r="BH48" s="560"/>
      <c r="BI48" s="560"/>
      <c r="BJ48" s="62">
        <v>0</v>
      </c>
      <c r="BK48" s="61"/>
      <c r="BL48" s="62"/>
      <c r="BM48" s="560"/>
      <c r="BN48" s="560"/>
      <c r="BO48" s="62">
        <v>0</v>
      </c>
      <c r="BP48" s="61"/>
      <c r="BQ48" s="62"/>
      <c r="BR48" s="560"/>
      <c r="BS48" s="560"/>
      <c r="BT48" s="62">
        <v>1421639</v>
      </c>
      <c r="BU48" s="61"/>
      <c r="BV48" s="62"/>
      <c r="BW48" s="560"/>
      <c r="BX48" s="560"/>
      <c r="BY48" s="62">
        <v>1384316</v>
      </c>
      <c r="BZ48" s="61"/>
      <c r="CA48" s="62"/>
      <c r="CB48" s="560"/>
      <c r="CC48" s="560"/>
      <c r="CD48" s="62">
        <v>3742</v>
      </c>
      <c r="CE48" s="61"/>
      <c r="CF48" s="62"/>
      <c r="CG48" s="560"/>
      <c r="CH48" s="560"/>
      <c r="CI48" s="62">
        <v>109801</v>
      </c>
      <c r="CJ48" s="61"/>
      <c r="CK48" s="62"/>
      <c r="CL48" s="560"/>
      <c r="CM48" s="560"/>
      <c r="CN48" s="62">
        <v>204385</v>
      </c>
      <c r="CO48" s="61"/>
      <c r="CP48" s="62"/>
      <c r="CQ48" s="560"/>
      <c r="CR48" s="560"/>
      <c r="CS48" s="62">
        <v>75163</v>
      </c>
      <c r="CT48" s="61"/>
      <c r="CU48" s="62"/>
      <c r="CV48" s="560"/>
      <c r="CW48" s="560"/>
      <c r="CX48" s="62">
        <v>63591</v>
      </c>
      <c r="CY48" s="61"/>
      <c r="CZ48" s="62"/>
      <c r="DA48" s="560"/>
      <c r="DB48" s="560"/>
      <c r="DC48" s="62">
        <v>123930</v>
      </c>
      <c r="DD48" s="61"/>
      <c r="DE48" s="62"/>
      <c r="DF48" s="560"/>
      <c r="DG48" s="560"/>
      <c r="DH48" s="62">
        <v>324672</v>
      </c>
      <c r="DI48" s="61"/>
      <c r="DJ48" s="62"/>
      <c r="DK48" s="560"/>
      <c r="DL48" s="560"/>
      <c r="DM48" s="62">
        <v>92881</v>
      </c>
      <c r="DN48" s="61"/>
      <c r="DO48" s="62"/>
      <c r="DP48" s="560"/>
      <c r="DQ48" s="560"/>
      <c r="DR48" s="62">
        <v>212564</v>
      </c>
      <c r="DS48" s="61"/>
      <c r="DT48" s="62"/>
      <c r="DU48" s="560"/>
      <c r="DV48" s="560"/>
      <c r="DW48" s="62">
        <v>74268</v>
      </c>
      <c r="DX48" s="61"/>
      <c r="DY48" s="62"/>
      <c r="DZ48" s="560"/>
      <c r="EA48" s="560"/>
      <c r="EB48" s="62">
        <v>88596</v>
      </c>
      <c r="EC48" s="61"/>
      <c r="ED48" s="62"/>
      <c r="EE48" s="560"/>
      <c r="EF48" s="560"/>
      <c r="EG48" s="62">
        <v>10723</v>
      </c>
      <c r="EH48" s="61"/>
      <c r="EI48" s="62"/>
      <c r="EJ48" s="560"/>
      <c r="EK48" s="560"/>
      <c r="EL48" s="62">
        <v>393091</v>
      </c>
      <c r="EM48" s="61"/>
      <c r="EN48" s="62"/>
      <c r="EO48" s="153"/>
      <c r="ER48" s="49"/>
      <c r="ES48" s="49"/>
    </row>
    <row r="49" spans="4:149" ht="12.75" customHeight="1" x14ac:dyDescent="0.2">
      <c r="D49" s="153" t="s">
        <v>340</v>
      </c>
      <c r="E49" s="560"/>
      <c r="F49" s="484"/>
      <c r="G49" s="62">
        <v>0</v>
      </c>
      <c r="H49" s="61"/>
      <c r="I49" s="62"/>
      <c r="J49" s="560"/>
      <c r="K49" s="560"/>
      <c r="L49" s="62">
        <v>0</v>
      </c>
      <c r="M49" s="61"/>
      <c r="N49" s="62"/>
      <c r="O49" s="560"/>
      <c r="P49" s="560"/>
      <c r="Q49" s="62">
        <v>0</v>
      </c>
      <c r="R49" s="61"/>
      <c r="S49" s="62"/>
      <c r="T49" s="560"/>
      <c r="U49" s="560"/>
      <c r="V49" s="62">
        <v>0</v>
      </c>
      <c r="W49" s="61"/>
      <c r="X49" s="62"/>
      <c r="Y49" s="560"/>
      <c r="Z49" s="560"/>
      <c r="AA49" s="62">
        <v>0</v>
      </c>
      <c r="AB49" s="61"/>
      <c r="AC49" s="62"/>
      <c r="AD49" s="560"/>
      <c r="AE49" s="560"/>
      <c r="AF49" s="62">
        <v>0</v>
      </c>
      <c r="AG49" s="61"/>
      <c r="AH49" s="62"/>
      <c r="AI49" s="560"/>
      <c r="AJ49" s="560"/>
      <c r="AK49" s="62">
        <v>0</v>
      </c>
      <c r="AL49" s="61"/>
      <c r="AM49" s="62"/>
      <c r="AN49" s="560"/>
      <c r="AO49" s="560"/>
      <c r="AP49" s="62">
        <v>0</v>
      </c>
      <c r="AQ49" s="61"/>
      <c r="AR49" s="62"/>
      <c r="AS49" s="560"/>
      <c r="AT49" s="560"/>
      <c r="AU49" s="62">
        <v>0</v>
      </c>
      <c r="AV49" s="61"/>
      <c r="AW49" s="62"/>
      <c r="AX49" s="560"/>
      <c r="AY49" s="560"/>
      <c r="AZ49" s="62">
        <v>0</v>
      </c>
      <c r="BA49" s="61"/>
      <c r="BB49" s="62"/>
      <c r="BC49" s="560"/>
      <c r="BD49" s="560"/>
      <c r="BE49" s="62">
        <v>0</v>
      </c>
      <c r="BF49" s="61"/>
      <c r="BG49" s="62"/>
      <c r="BH49" s="560"/>
      <c r="BI49" s="560"/>
      <c r="BJ49" s="62">
        <v>0</v>
      </c>
      <c r="BK49" s="61"/>
      <c r="BL49" s="62"/>
      <c r="BM49" s="560"/>
      <c r="BN49" s="560"/>
      <c r="BO49" s="62">
        <v>0</v>
      </c>
      <c r="BP49" s="61"/>
      <c r="BQ49" s="62"/>
      <c r="BR49" s="560"/>
      <c r="BS49" s="560"/>
      <c r="BT49" s="62">
        <v>0</v>
      </c>
      <c r="BU49" s="61"/>
      <c r="BV49" s="62"/>
      <c r="BW49" s="560"/>
      <c r="BX49" s="560"/>
      <c r="BY49" s="62">
        <v>0</v>
      </c>
      <c r="BZ49" s="61"/>
      <c r="CA49" s="62"/>
      <c r="CB49" s="560"/>
      <c r="CC49" s="560"/>
      <c r="CD49" s="62">
        <v>0</v>
      </c>
      <c r="CE49" s="61"/>
      <c r="CF49" s="62"/>
      <c r="CG49" s="560"/>
      <c r="CH49" s="560"/>
      <c r="CI49" s="62">
        <v>0</v>
      </c>
      <c r="CJ49" s="61"/>
      <c r="CK49" s="62"/>
      <c r="CL49" s="560"/>
      <c r="CM49" s="560"/>
      <c r="CN49" s="62">
        <v>0</v>
      </c>
      <c r="CO49" s="61"/>
      <c r="CP49" s="62"/>
      <c r="CQ49" s="560"/>
      <c r="CR49" s="560"/>
      <c r="CS49" s="62">
        <v>0</v>
      </c>
      <c r="CT49" s="61"/>
      <c r="CU49" s="62"/>
      <c r="CV49" s="560"/>
      <c r="CW49" s="560"/>
      <c r="CX49" s="62">
        <v>0</v>
      </c>
      <c r="CY49" s="61"/>
      <c r="CZ49" s="62"/>
      <c r="DA49" s="560"/>
      <c r="DB49" s="560"/>
      <c r="DC49" s="62">
        <v>0</v>
      </c>
      <c r="DD49" s="61"/>
      <c r="DE49" s="62"/>
      <c r="DF49" s="560"/>
      <c r="DG49" s="560"/>
      <c r="DH49" s="62">
        <v>0</v>
      </c>
      <c r="DI49" s="61"/>
      <c r="DJ49" s="62"/>
      <c r="DK49" s="560"/>
      <c r="DL49" s="560"/>
      <c r="DM49" s="62">
        <v>0</v>
      </c>
      <c r="DN49" s="61"/>
      <c r="DO49" s="62"/>
      <c r="DP49" s="560"/>
      <c r="DQ49" s="560"/>
      <c r="DR49" s="62">
        <v>0</v>
      </c>
      <c r="DS49" s="61"/>
      <c r="DT49" s="62"/>
      <c r="DU49" s="560"/>
      <c r="DV49" s="560"/>
      <c r="DW49" s="62">
        <v>0</v>
      </c>
      <c r="DX49" s="61"/>
      <c r="DY49" s="62"/>
      <c r="DZ49" s="560"/>
      <c r="EA49" s="560"/>
      <c r="EB49" s="62">
        <v>0</v>
      </c>
      <c r="EC49" s="61"/>
      <c r="ED49" s="62"/>
      <c r="EE49" s="560"/>
      <c r="EF49" s="560"/>
      <c r="EG49" s="62">
        <v>0</v>
      </c>
      <c r="EH49" s="61"/>
      <c r="EI49" s="62"/>
      <c r="EJ49" s="560"/>
      <c r="EK49" s="560"/>
      <c r="EL49" s="62">
        <v>0</v>
      </c>
      <c r="EM49" s="61"/>
      <c r="EN49" s="62"/>
      <c r="EO49" s="153"/>
      <c r="ER49" s="49"/>
      <c r="ES49" s="49"/>
    </row>
    <row r="50" spans="4:149" ht="12.75" customHeight="1" x14ac:dyDescent="0.2">
      <c r="D50" s="153" t="s">
        <v>341</v>
      </c>
      <c r="E50" s="560"/>
      <c r="F50" s="504"/>
      <c r="G50" s="123">
        <v>0</v>
      </c>
      <c r="H50" s="122"/>
      <c r="I50" s="62"/>
      <c r="J50" s="560"/>
      <c r="K50" s="569"/>
      <c r="L50" s="123">
        <v>805097</v>
      </c>
      <c r="M50" s="122"/>
      <c r="N50" s="62"/>
      <c r="O50" s="560"/>
      <c r="P50" s="569"/>
      <c r="Q50" s="123">
        <v>509698</v>
      </c>
      <c r="R50" s="122"/>
      <c r="S50" s="62"/>
      <c r="T50" s="560"/>
      <c r="U50" s="569"/>
      <c r="V50" s="123">
        <v>328361</v>
      </c>
      <c r="W50" s="122"/>
      <c r="X50" s="62"/>
      <c r="Y50" s="560"/>
      <c r="Z50" s="569"/>
      <c r="AA50" s="123">
        <v>473351</v>
      </c>
      <c r="AB50" s="122"/>
      <c r="AC50" s="62"/>
      <c r="AD50" s="560"/>
      <c r="AE50" s="569"/>
      <c r="AF50" s="123">
        <v>0</v>
      </c>
      <c r="AG50" s="122"/>
      <c r="AH50" s="62"/>
      <c r="AI50" s="560"/>
      <c r="AJ50" s="569"/>
      <c r="AK50" s="123">
        <v>0</v>
      </c>
      <c r="AL50" s="122"/>
      <c r="AM50" s="62"/>
      <c r="AN50" s="560"/>
      <c r="AO50" s="569"/>
      <c r="AP50" s="123">
        <v>0</v>
      </c>
      <c r="AQ50" s="122"/>
      <c r="AR50" s="62"/>
      <c r="AS50" s="560"/>
      <c r="AT50" s="569"/>
      <c r="AU50" s="123">
        <v>0</v>
      </c>
      <c r="AV50" s="122"/>
      <c r="AW50" s="62"/>
      <c r="AX50" s="560"/>
      <c r="AY50" s="569"/>
      <c r="AZ50" s="123">
        <v>0</v>
      </c>
      <c r="BA50" s="122"/>
      <c r="BB50" s="62"/>
      <c r="BC50" s="560"/>
      <c r="BD50" s="569"/>
      <c r="BE50" s="123">
        <v>0</v>
      </c>
      <c r="BF50" s="122"/>
      <c r="BG50" s="62"/>
      <c r="BH50" s="560"/>
      <c r="BI50" s="569"/>
      <c r="BJ50" s="123">
        <v>0</v>
      </c>
      <c r="BK50" s="122"/>
      <c r="BL50" s="62"/>
      <c r="BM50" s="560"/>
      <c r="BN50" s="569"/>
      <c r="BO50" s="123">
        <v>0</v>
      </c>
      <c r="BP50" s="122"/>
      <c r="BQ50" s="62"/>
      <c r="BR50" s="560"/>
      <c r="BS50" s="569"/>
      <c r="BT50" s="123">
        <v>2116507</v>
      </c>
      <c r="BU50" s="122"/>
      <c r="BV50" s="62"/>
      <c r="BW50" s="560"/>
      <c r="BX50" s="569"/>
      <c r="BY50" s="123">
        <v>1813693</v>
      </c>
      <c r="BZ50" s="122"/>
      <c r="CA50" s="62"/>
      <c r="CB50" s="560"/>
      <c r="CC50" s="569"/>
      <c r="CD50" s="123">
        <v>4384</v>
      </c>
      <c r="CE50" s="122"/>
      <c r="CF50" s="62"/>
      <c r="CG50" s="560"/>
      <c r="CH50" s="569"/>
      <c r="CI50" s="123">
        <v>123528</v>
      </c>
      <c r="CJ50" s="122"/>
      <c r="CK50" s="62"/>
      <c r="CL50" s="560"/>
      <c r="CM50" s="569"/>
      <c r="CN50" s="123">
        <v>263720</v>
      </c>
      <c r="CO50" s="122"/>
      <c r="CP50" s="62"/>
      <c r="CQ50" s="560"/>
      <c r="CR50" s="569"/>
      <c r="CS50" s="123">
        <v>92465</v>
      </c>
      <c r="CT50" s="122"/>
      <c r="CU50" s="62"/>
      <c r="CV50" s="560"/>
      <c r="CW50" s="569"/>
      <c r="CX50" s="123">
        <v>79833</v>
      </c>
      <c r="CY50" s="122"/>
      <c r="CZ50" s="62"/>
      <c r="DA50" s="560"/>
      <c r="DB50" s="569"/>
      <c r="DC50" s="123">
        <v>165509</v>
      </c>
      <c r="DD50" s="122"/>
      <c r="DE50" s="62"/>
      <c r="DF50" s="560"/>
      <c r="DG50" s="569"/>
      <c r="DH50" s="123">
        <v>422517</v>
      </c>
      <c r="DI50" s="122"/>
      <c r="DJ50" s="62"/>
      <c r="DK50" s="560"/>
      <c r="DL50" s="569"/>
      <c r="DM50" s="123">
        <v>123882</v>
      </c>
      <c r="DN50" s="122"/>
      <c r="DO50" s="62"/>
      <c r="DP50" s="560"/>
      <c r="DQ50" s="569"/>
      <c r="DR50" s="123">
        <v>282190</v>
      </c>
      <c r="DS50" s="122"/>
      <c r="DT50" s="62"/>
      <c r="DU50" s="560"/>
      <c r="DV50" s="569"/>
      <c r="DW50" s="123">
        <v>109474</v>
      </c>
      <c r="DX50" s="122"/>
      <c r="DY50" s="62"/>
      <c r="DZ50" s="560"/>
      <c r="EA50" s="569"/>
      <c r="EB50" s="123">
        <v>130071</v>
      </c>
      <c r="EC50" s="122"/>
      <c r="ED50" s="62"/>
      <c r="EE50" s="560"/>
      <c r="EF50" s="569"/>
      <c r="EG50" s="123">
        <v>16120</v>
      </c>
      <c r="EH50" s="122"/>
      <c r="EI50" s="62"/>
      <c r="EJ50" s="560"/>
      <c r="EK50" s="569"/>
      <c r="EL50" s="123">
        <v>484097</v>
      </c>
      <c r="EM50" s="122"/>
      <c r="EN50" s="62"/>
      <c r="EO50" s="153"/>
      <c r="ER50" s="49"/>
      <c r="ES50" s="49"/>
    </row>
    <row r="51" spans="4:149" x14ac:dyDescent="0.2">
      <c r="D51" s="153"/>
      <c r="E51" s="560"/>
      <c r="G51" s="62"/>
      <c r="H51" s="62"/>
      <c r="I51" s="62"/>
      <c r="J51" s="560"/>
      <c r="K51" s="62"/>
      <c r="L51" s="62"/>
      <c r="M51" s="62"/>
      <c r="N51" s="62"/>
      <c r="O51" s="560"/>
      <c r="P51" s="62"/>
      <c r="Q51" s="62"/>
      <c r="R51" s="62"/>
      <c r="S51" s="62"/>
      <c r="T51" s="560"/>
      <c r="U51" s="62"/>
      <c r="V51" s="62"/>
      <c r="W51" s="62"/>
      <c r="X51" s="62"/>
      <c r="Y51" s="560"/>
      <c r="Z51" s="62"/>
      <c r="AA51" s="62"/>
      <c r="AB51" s="62"/>
      <c r="AC51" s="62"/>
      <c r="AD51" s="560"/>
      <c r="AE51" s="62"/>
      <c r="AF51" s="62"/>
      <c r="AG51" s="62"/>
      <c r="AH51" s="62"/>
      <c r="AI51" s="560"/>
      <c r="AJ51" s="62"/>
      <c r="AK51" s="62"/>
      <c r="AL51" s="62"/>
      <c r="AM51" s="62"/>
      <c r="AN51" s="560"/>
      <c r="AO51" s="62"/>
      <c r="AP51" s="62"/>
      <c r="AQ51" s="62"/>
      <c r="AR51" s="62"/>
      <c r="AS51" s="560"/>
      <c r="AT51" s="62"/>
      <c r="AU51" s="62"/>
      <c r="AV51" s="62"/>
      <c r="AW51" s="62"/>
      <c r="AX51" s="560"/>
      <c r="AY51" s="62"/>
      <c r="AZ51" s="62"/>
      <c r="BA51" s="62"/>
      <c r="BB51" s="62"/>
      <c r="BC51" s="560"/>
      <c r="BD51" s="62"/>
      <c r="BE51" s="62"/>
      <c r="BF51" s="62"/>
      <c r="BG51" s="62"/>
      <c r="BH51" s="560"/>
      <c r="BI51" s="62"/>
      <c r="BJ51" s="62"/>
      <c r="BK51" s="62"/>
      <c r="BL51" s="62"/>
      <c r="BM51" s="560"/>
      <c r="BN51" s="62"/>
      <c r="BO51" s="62"/>
      <c r="BP51" s="62"/>
      <c r="BQ51" s="62"/>
      <c r="BR51" s="560"/>
      <c r="BS51" s="62"/>
      <c r="BT51" s="62"/>
      <c r="BU51" s="62"/>
      <c r="BV51" s="62"/>
      <c r="BW51" s="560"/>
      <c r="BX51" s="62"/>
      <c r="BY51" s="62"/>
      <c r="BZ51" s="62"/>
      <c r="CA51" s="62"/>
      <c r="CB51" s="560"/>
      <c r="CC51" s="62"/>
      <c r="CD51" s="62"/>
      <c r="CE51" s="62"/>
      <c r="CF51" s="62"/>
      <c r="CG51" s="560"/>
      <c r="CH51" s="62"/>
      <c r="CI51" s="62"/>
      <c r="CJ51" s="62"/>
      <c r="CK51" s="62"/>
      <c r="CL51" s="560"/>
      <c r="CM51" s="62"/>
      <c r="CN51" s="62"/>
      <c r="CO51" s="62"/>
      <c r="CP51" s="62"/>
      <c r="CQ51" s="560"/>
      <c r="CR51" s="62"/>
      <c r="CS51" s="62"/>
      <c r="CT51" s="62"/>
      <c r="CU51" s="62"/>
      <c r="CV51" s="560"/>
      <c r="CW51" s="62"/>
      <c r="CX51" s="62"/>
      <c r="CY51" s="62"/>
      <c r="CZ51" s="62"/>
      <c r="DA51" s="560"/>
      <c r="DB51" s="62"/>
      <c r="DC51" s="62"/>
      <c r="DD51" s="62"/>
      <c r="DE51" s="62"/>
      <c r="DF51" s="560"/>
      <c r="DG51" s="62"/>
      <c r="DH51" s="62"/>
      <c r="DI51" s="62"/>
      <c r="DJ51" s="62"/>
      <c r="DK51" s="560"/>
      <c r="DL51" s="62"/>
      <c r="DM51" s="62"/>
      <c r="DN51" s="62"/>
      <c r="DO51" s="62"/>
      <c r="DP51" s="560"/>
      <c r="DQ51" s="62"/>
      <c r="DR51" s="62"/>
      <c r="DS51" s="62"/>
      <c r="DT51" s="62"/>
      <c r="DU51" s="560"/>
      <c r="DV51" s="62"/>
      <c r="DW51" s="62"/>
      <c r="DX51" s="62"/>
      <c r="DY51" s="62"/>
      <c r="DZ51" s="560"/>
      <c r="EA51" s="62"/>
      <c r="EB51" s="62"/>
      <c r="EC51" s="62"/>
      <c r="ED51" s="62"/>
      <c r="EE51" s="560"/>
      <c r="EF51" s="62"/>
      <c r="EG51" s="62"/>
      <c r="EH51" s="62"/>
      <c r="EI51" s="62"/>
      <c r="EJ51" s="560"/>
      <c r="EK51" s="62"/>
      <c r="EL51" s="62"/>
      <c r="EM51" s="62"/>
      <c r="EN51" s="62"/>
      <c r="EO51" s="153"/>
      <c r="ER51" s="49"/>
      <c r="ES51" s="49"/>
    </row>
    <row r="52" spans="4:149" ht="12.75" hidden="1" customHeight="1" x14ac:dyDescent="0.2">
      <c r="D52" s="153" t="s">
        <v>346</v>
      </c>
      <c r="E52" s="560"/>
      <c r="G52" s="62">
        <v>0</v>
      </c>
      <c r="H52" s="62"/>
      <c r="I52" s="62"/>
      <c r="J52" s="560"/>
      <c r="K52" s="62"/>
      <c r="L52" s="62">
        <v>0</v>
      </c>
      <c r="M52" s="62"/>
      <c r="N52" s="62"/>
      <c r="O52" s="560"/>
      <c r="P52" s="62"/>
      <c r="Q52" s="62">
        <v>0</v>
      </c>
      <c r="R52" s="62"/>
      <c r="S52" s="62"/>
      <c r="T52" s="560"/>
      <c r="U52" s="62"/>
      <c r="V52" s="62">
        <v>0</v>
      </c>
      <c r="W52" s="62"/>
      <c r="X52" s="62"/>
      <c r="Y52" s="560"/>
      <c r="Z52" s="62"/>
      <c r="AA52" s="62">
        <v>0</v>
      </c>
      <c r="AB52" s="62"/>
      <c r="AC52" s="62"/>
      <c r="AD52" s="560"/>
      <c r="AE52" s="62"/>
      <c r="AF52" s="62">
        <v>0</v>
      </c>
      <c r="AG52" s="62"/>
      <c r="AH52" s="62"/>
      <c r="AI52" s="560"/>
      <c r="AJ52" s="62"/>
      <c r="AK52" s="62">
        <v>0</v>
      </c>
      <c r="AL52" s="62"/>
      <c r="AM52" s="62"/>
      <c r="AN52" s="560"/>
      <c r="AO52" s="62"/>
      <c r="AP52" s="62">
        <v>0</v>
      </c>
      <c r="AQ52" s="62"/>
      <c r="AR52" s="62"/>
      <c r="AS52" s="560"/>
      <c r="AT52" s="62"/>
      <c r="AU52" s="62">
        <v>0</v>
      </c>
      <c r="AV52" s="62"/>
      <c r="AW52" s="62"/>
      <c r="AX52" s="560"/>
      <c r="AY52" s="62"/>
      <c r="AZ52" s="62">
        <v>0</v>
      </c>
      <c r="BA52" s="62"/>
      <c r="BB52" s="62"/>
      <c r="BC52" s="560"/>
      <c r="BD52" s="62"/>
      <c r="BE52" s="62">
        <v>0</v>
      </c>
      <c r="BF52" s="62"/>
      <c r="BG52" s="62"/>
      <c r="BH52" s="560"/>
      <c r="BI52" s="62"/>
      <c r="BJ52" s="62">
        <v>0</v>
      </c>
      <c r="BK52" s="62"/>
      <c r="BL52" s="62"/>
      <c r="BM52" s="560"/>
      <c r="BN52" s="62"/>
      <c r="BO52" s="62">
        <v>0</v>
      </c>
      <c r="BP52" s="62"/>
      <c r="BQ52" s="62"/>
      <c r="BR52" s="560"/>
      <c r="BS52" s="62"/>
      <c r="BT52" s="62">
        <v>0</v>
      </c>
      <c r="BU52" s="62"/>
      <c r="BV52" s="62"/>
      <c r="BW52" s="560"/>
      <c r="BX52" s="62"/>
      <c r="BY52" s="62">
        <v>0</v>
      </c>
      <c r="BZ52" s="62"/>
      <c r="CA52" s="62"/>
      <c r="CB52" s="560"/>
      <c r="CC52" s="62"/>
      <c r="CD52" s="62">
        <v>0</v>
      </c>
      <c r="CE52" s="62"/>
      <c r="CF52" s="62"/>
      <c r="CG52" s="560"/>
      <c r="CH52" s="62"/>
      <c r="CI52" s="62">
        <v>0</v>
      </c>
      <c r="CJ52" s="62"/>
      <c r="CK52" s="62"/>
      <c r="CL52" s="560"/>
      <c r="CM52" s="62"/>
      <c r="CN52" s="62">
        <v>0</v>
      </c>
      <c r="CO52" s="62"/>
      <c r="CP52" s="62"/>
      <c r="CQ52" s="560"/>
      <c r="CR52" s="62"/>
      <c r="CS52" s="62">
        <v>0</v>
      </c>
      <c r="CT52" s="62"/>
      <c r="CU52" s="62"/>
      <c r="CV52" s="560"/>
      <c r="CW52" s="62"/>
      <c r="CX52" s="62">
        <v>0</v>
      </c>
      <c r="CY52" s="62"/>
      <c r="CZ52" s="62"/>
      <c r="DA52" s="560"/>
      <c r="DB52" s="62"/>
      <c r="DC52" s="62">
        <v>0</v>
      </c>
      <c r="DD52" s="62"/>
      <c r="DE52" s="62"/>
      <c r="DF52" s="560"/>
      <c r="DG52" s="62"/>
      <c r="DH52" s="62">
        <v>0</v>
      </c>
      <c r="DI52" s="62"/>
      <c r="DJ52" s="62"/>
      <c r="DK52" s="560"/>
      <c r="DL52" s="62"/>
      <c r="DM52" s="62">
        <v>0</v>
      </c>
      <c r="DN52" s="62"/>
      <c r="DO52" s="62"/>
      <c r="DP52" s="560"/>
      <c r="DQ52" s="62"/>
      <c r="DR52" s="62">
        <v>0</v>
      </c>
      <c r="DS52" s="62"/>
      <c r="DT52" s="62"/>
      <c r="DU52" s="560"/>
      <c r="DV52" s="62"/>
      <c r="DW52" s="62">
        <v>0</v>
      </c>
      <c r="DX52" s="62"/>
      <c r="DY52" s="62"/>
      <c r="DZ52" s="560"/>
      <c r="EA52" s="62"/>
      <c r="EB52" s="62">
        <v>0</v>
      </c>
      <c r="EC52" s="62"/>
      <c r="ED52" s="62"/>
      <c r="EE52" s="560"/>
      <c r="EF52" s="62"/>
      <c r="EG52" s="62">
        <v>0</v>
      </c>
      <c r="EH52" s="62"/>
      <c r="EI52" s="62"/>
      <c r="EJ52" s="560"/>
      <c r="EK52" s="62"/>
      <c r="EL52" s="62">
        <v>0</v>
      </c>
      <c r="EM52" s="62"/>
      <c r="EN52" s="62"/>
      <c r="EO52" s="153"/>
      <c r="ER52" s="49"/>
      <c r="ES52" s="49"/>
    </row>
    <row r="53" spans="4:149" ht="12.75" hidden="1" customHeight="1" x14ac:dyDescent="0.2">
      <c r="D53" s="153" t="s">
        <v>336</v>
      </c>
      <c r="E53" s="560"/>
      <c r="F53" s="490"/>
      <c r="G53" s="558">
        <v>0</v>
      </c>
      <c r="H53" s="559"/>
      <c r="I53" s="62"/>
      <c r="J53" s="560"/>
      <c r="K53" s="561"/>
      <c r="L53" s="558">
        <v>0</v>
      </c>
      <c r="M53" s="559"/>
      <c r="N53" s="62"/>
      <c r="O53" s="560"/>
      <c r="P53" s="561"/>
      <c r="Q53" s="558">
        <v>0</v>
      </c>
      <c r="R53" s="559"/>
      <c r="S53" s="62"/>
      <c r="T53" s="560"/>
      <c r="U53" s="561"/>
      <c r="V53" s="558">
        <v>0</v>
      </c>
      <c r="W53" s="559"/>
      <c r="X53" s="62"/>
      <c r="Y53" s="560"/>
      <c r="Z53" s="561"/>
      <c r="AA53" s="558">
        <v>0</v>
      </c>
      <c r="AB53" s="559"/>
      <c r="AC53" s="62"/>
      <c r="AD53" s="560"/>
      <c r="AE53" s="561"/>
      <c r="AF53" s="558">
        <v>0</v>
      </c>
      <c r="AG53" s="559"/>
      <c r="AH53" s="62"/>
      <c r="AI53" s="560"/>
      <c r="AJ53" s="561"/>
      <c r="AK53" s="558">
        <v>0</v>
      </c>
      <c r="AL53" s="559"/>
      <c r="AM53" s="62"/>
      <c r="AN53" s="560"/>
      <c r="AO53" s="561"/>
      <c r="AP53" s="558">
        <v>0</v>
      </c>
      <c r="AQ53" s="559"/>
      <c r="AR53" s="62"/>
      <c r="AS53" s="560"/>
      <c r="AT53" s="561"/>
      <c r="AU53" s="558">
        <v>0</v>
      </c>
      <c r="AV53" s="559"/>
      <c r="AW53" s="62"/>
      <c r="AX53" s="560"/>
      <c r="AY53" s="561"/>
      <c r="AZ53" s="558">
        <v>0</v>
      </c>
      <c r="BA53" s="559"/>
      <c r="BB53" s="62"/>
      <c r="BC53" s="560"/>
      <c r="BD53" s="561"/>
      <c r="BE53" s="558">
        <v>0</v>
      </c>
      <c r="BF53" s="559"/>
      <c r="BG53" s="62"/>
      <c r="BH53" s="560"/>
      <c r="BI53" s="561"/>
      <c r="BJ53" s="558">
        <v>0</v>
      </c>
      <c r="BK53" s="559"/>
      <c r="BL53" s="62"/>
      <c r="BM53" s="560"/>
      <c r="BN53" s="561"/>
      <c r="BO53" s="558">
        <v>0</v>
      </c>
      <c r="BP53" s="559"/>
      <c r="BQ53" s="62"/>
      <c r="BR53" s="560"/>
      <c r="BS53" s="561"/>
      <c r="BT53" s="558">
        <v>0</v>
      </c>
      <c r="BU53" s="559"/>
      <c r="BV53" s="62"/>
      <c r="BW53" s="560"/>
      <c r="BX53" s="561"/>
      <c r="BY53" s="558">
        <v>0</v>
      </c>
      <c r="BZ53" s="559"/>
      <c r="CA53" s="62"/>
      <c r="CB53" s="560"/>
      <c r="CC53" s="561"/>
      <c r="CD53" s="558">
        <v>0</v>
      </c>
      <c r="CE53" s="559"/>
      <c r="CF53" s="62"/>
      <c r="CG53" s="560"/>
      <c r="CH53" s="561"/>
      <c r="CI53" s="558">
        <v>0</v>
      </c>
      <c r="CJ53" s="559"/>
      <c r="CK53" s="62"/>
      <c r="CL53" s="560"/>
      <c r="CM53" s="561"/>
      <c r="CN53" s="558">
        <v>0</v>
      </c>
      <c r="CO53" s="559"/>
      <c r="CP53" s="62"/>
      <c r="CQ53" s="560"/>
      <c r="CR53" s="561"/>
      <c r="CS53" s="558">
        <v>0</v>
      </c>
      <c r="CT53" s="559"/>
      <c r="CU53" s="62"/>
      <c r="CV53" s="560"/>
      <c r="CW53" s="561"/>
      <c r="CX53" s="558">
        <v>0</v>
      </c>
      <c r="CY53" s="559"/>
      <c r="CZ53" s="62"/>
      <c r="DA53" s="560"/>
      <c r="DB53" s="561"/>
      <c r="DC53" s="558">
        <v>0</v>
      </c>
      <c r="DD53" s="559"/>
      <c r="DE53" s="62"/>
      <c r="DF53" s="560"/>
      <c r="DG53" s="561"/>
      <c r="DH53" s="558">
        <v>0</v>
      </c>
      <c r="DI53" s="559"/>
      <c r="DJ53" s="62"/>
      <c r="DK53" s="560"/>
      <c r="DL53" s="561"/>
      <c r="DM53" s="558">
        <v>0</v>
      </c>
      <c r="DN53" s="559"/>
      <c r="DO53" s="62"/>
      <c r="DP53" s="560"/>
      <c r="DQ53" s="561"/>
      <c r="DR53" s="558">
        <v>0</v>
      </c>
      <c r="DS53" s="559"/>
      <c r="DT53" s="62"/>
      <c r="DU53" s="560"/>
      <c r="DV53" s="561"/>
      <c r="DW53" s="558">
        <v>0</v>
      </c>
      <c r="DX53" s="559"/>
      <c r="DY53" s="62"/>
      <c r="DZ53" s="560"/>
      <c r="EA53" s="561"/>
      <c r="EB53" s="558">
        <v>0</v>
      </c>
      <c r="EC53" s="559"/>
      <c r="ED53" s="62"/>
      <c r="EE53" s="560"/>
      <c r="EF53" s="561"/>
      <c r="EG53" s="558">
        <v>0</v>
      </c>
      <c r="EH53" s="559"/>
      <c r="EI53" s="62"/>
      <c r="EJ53" s="560"/>
      <c r="EK53" s="561"/>
      <c r="EL53" s="558">
        <v>0</v>
      </c>
      <c r="EM53" s="559"/>
      <c r="EN53" s="62"/>
      <c r="EO53" s="153"/>
      <c r="ER53" s="49"/>
      <c r="ES53" s="49"/>
    </row>
    <row r="54" spans="4:149" ht="12.75" hidden="1" customHeight="1" x14ac:dyDescent="0.2">
      <c r="D54" s="153" t="s">
        <v>339</v>
      </c>
      <c r="E54" s="560"/>
      <c r="F54" s="484"/>
      <c r="G54" s="62">
        <v>0</v>
      </c>
      <c r="H54" s="61"/>
      <c r="I54" s="62"/>
      <c r="J54" s="560"/>
      <c r="K54" s="560"/>
      <c r="L54" s="62">
        <v>0</v>
      </c>
      <c r="M54" s="61"/>
      <c r="N54" s="62"/>
      <c r="O54" s="560"/>
      <c r="P54" s="560"/>
      <c r="Q54" s="62">
        <v>0</v>
      </c>
      <c r="R54" s="61"/>
      <c r="S54" s="62"/>
      <c r="T54" s="560"/>
      <c r="U54" s="560"/>
      <c r="V54" s="62">
        <v>0</v>
      </c>
      <c r="W54" s="61"/>
      <c r="X54" s="62"/>
      <c r="Y54" s="560"/>
      <c r="Z54" s="560"/>
      <c r="AA54" s="62">
        <v>0</v>
      </c>
      <c r="AB54" s="61"/>
      <c r="AC54" s="62"/>
      <c r="AD54" s="560"/>
      <c r="AE54" s="560"/>
      <c r="AF54" s="62">
        <v>0</v>
      </c>
      <c r="AG54" s="61"/>
      <c r="AH54" s="62"/>
      <c r="AI54" s="560"/>
      <c r="AJ54" s="560"/>
      <c r="AK54" s="62">
        <v>0</v>
      </c>
      <c r="AL54" s="61"/>
      <c r="AM54" s="62"/>
      <c r="AN54" s="560"/>
      <c r="AO54" s="560"/>
      <c r="AP54" s="62">
        <v>0</v>
      </c>
      <c r="AQ54" s="61"/>
      <c r="AR54" s="62"/>
      <c r="AS54" s="560"/>
      <c r="AT54" s="560"/>
      <c r="AU54" s="62">
        <v>0</v>
      </c>
      <c r="AV54" s="61"/>
      <c r="AW54" s="62"/>
      <c r="AX54" s="560"/>
      <c r="AY54" s="560"/>
      <c r="AZ54" s="62">
        <v>0</v>
      </c>
      <c r="BA54" s="61"/>
      <c r="BB54" s="62"/>
      <c r="BC54" s="560"/>
      <c r="BD54" s="560"/>
      <c r="BE54" s="62">
        <v>0</v>
      </c>
      <c r="BF54" s="61"/>
      <c r="BG54" s="62"/>
      <c r="BH54" s="560"/>
      <c r="BI54" s="560"/>
      <c r="BJ54" s="62">
        <v>0</v>
      </c>
      <c r="BK54" s="61"/>
      <c r="BL54" s="62"/>
      <c r="BM54" s="560"/>
      <c r="BN54" s="560"/>
      <c r="BO54" s="62">
        <v>0</v>
      </c>
      <c r="BP54" s="61"/>
      <c r="BQ54" s="62"/>
      <c r="BR54" s="560"/>
      <c r="BS54" s="560"/>
      <c r="BT54" s="62">
        <v>0</v>
      </c>
      <c r="BU54" s="61"/>
      <c r="BV54" s="62"/>
      <c r="BW54" s="560"/>
      <c r="BX54" s="560"/>
      <c r="BY54" s="62">
        <v>0</v>
      </c>
      <c r="BZ54" s="61"/>
      <c r="CA54" s="62"/>
      <c r="CB54" s="560"/>
      <c r="CC54" s="560"/>
      <c r="CD54" s="62">
        <v>0</v>
      </c>
      <c r="CE54" s="61"/>
      <c r="CF54" s="62"/>
      <c r="CG54" s="560"/>
      <c r="CH54" s="560"/>
      <c r="CI54" s="62">
        <v>0</v>
      </c>
      <c r="CJ54" s="61"/>
      <c r="CK54" s="62"/>
      <c r="CL54" s="560"/>
      <c r="CM54" s="560"/>
      <c r="CN54" s="62">
        <v>0</v>
      </c>
      <c r="CO54" s="61"/>
      <c r="CP54" s="62"/>
      <c r="CQ54" s="560"/>
      <c r="CR54" s="560"/>
      <c r="CS54" s="62">
        <v>0</v>
      </c>
      <c r="CT54" s="61"/>
      <c r="CU54" s="62"/>
      <c r="CV54" s="560"/>
      <c r="CW54" s="560"/>
      <c r="CX54" s="62">
        <v>0</v>
      </c>
      <c r="CY54" s="61"/>
      <c r="CZ54" s="62"/>
      <c r="DA54" s="560"/>
      <c r="DB54" s="560"/>
      <c r="DC54" s="62">
        <v>0</v>
      </c>
      <c r="DD54" s="61"/>
      <c r="DE54" s="62"/>
      <c r="DF54" s="560"/>
      <c r="DG54" s="560"/>
      <c r="DH54" s="62">
        <v>0</v>
      </c>
      <c r="DI54" s="61"/>
      <c r="DJ54" s="62"/>
      <c r="DK54" s="560"/>
      <c r="DL54" s="560"/>
      <c r="DM54" s="62">
        <v>0</v>
      </c>
      <c r="DN54" s="61"/>
      <c r="DO54" s="62"/>
      <c r="DP54" s="560"/>
      <c r="DQ54" s="560"/>
      <c r="DR54" s="62">
        <v>0</v>
      </c>
      <c r="DS54" s="61"/>
      <c r="DT54" s="62"/>
      <c r="DU54" s="560"/>
      <c r="DV54" s="560"/>
      <c r="DW54" s="62">
        <v>0</v>
      </c>
      <c r="DX54" s="61"/>
      <c r="DY54" s="62"/>
      <c r="DZ54" s="560"/>
      <c r="EA54" s="560"/>
      <c r="EB54" s="62">
        <v>0</v>
      </c>
      <c r="EC54" s="61"/>
      <c r="ED54" s="62"/>
      <c r="EE54" s="560"/>
      <c r="EF54" s="560"/>
      <c r="EG54" s="62">
        <v>0</v>
      </c>
      <c r="EH54" s="61"/>
      <c r="EI54" s="62"/>
      <c r="EJ54" s="560"/>
      <c r="EK54" s="560"/>
      <c r="EL54" s="62">
        <v>0</v>
      </c>
      <c r="EM54" s="61"/>
      <c r="EN54" s="62"/>
      <c r="EO54" s="153"/>
      <c r="ER54" s="49"/>
      <c r="ES54" s="49"/>
    </row>
    <row r="55" spans="4:149" ht="12.75" hidden="1" customHeight="1" x14ac:dyDescent="0.2">
      <c r="D55" s="153" t="s">
        <v>340</v>
      </c>
      <c r="E55" s="560"/>
      <c r="F55" s="484"/>
      <c r="G55" s="62">
        <v>0</v>
      </c>
      <c r="H55" s="61"/>
      <c r="I55" s="62"/>
      <c r="J55" s="560"/>
      <c r="K55" s="560"/>
      <c r="L55" s="62">
        <v>0</v>
      </c>
      <c r="M55" s="61"/>
      <c r="N55" s="62"/>
      <c r="O55" s="560"/>
      <c r="P55" s="560"/>
      <c r="Q55" s="62">
        <v>0</v>
      </c>
      <c r="R55" s="61"/>
      <c r="S55" s="62"/>
      <c r="T55" s="560"/>
      <c r="U55" s="560"/>
      <c r="V55" s="62">
        <v>0</v>
      </c>
      <c r="W55" s="61"/>
      <c r="X55" s="62"/>
      <c r="Y55" s="560"/>
      <c r="Z55" s="560"/>
      <c r="AA55" s="62">
        <v>0</v>
      </c>
      <c r="AB55" s="61"/>
      <c r="AC55" s="62"/>
      <c r="AD55" s="560"/>
      <c r="AE55" s="560"/>
      <c r="AF55" s="62">
        <v>0</v>
      </c>
      <c r="AG55" s="61"/>
      <c r="AH55" s="62"/>
      <c r="AI55" s="560"/>
      <c r="AJ55" s="560"/>
      <c r="AK55" s="62">
        <v>0</v>
      </c>
      <c r="AL55" s="61"/>
      <c r="AM55" s="62"/>
      <c r="AN55" s="560"/>
      <c r="AO55" s="560"/>
      <c r="AP55" s="62">
        <v>0</v>
      </c>
      <c r="AQ55" s="61"/>
      <c r="AR55" s="62"/>
      <c r="AS55" s="560"/>
      <c r="AT55" s="560"/>
      <c r="AU55" s="62">
        <v>0</v>
      </c>
      <c r="AV55" s="61"/>
      <c r="AW55" s="62"/>
      <c r="AX55" s="560"/>
      <c r="AY55" s="560"/>
      <c r="AZ55" s="62">
        <v>0</v>
      </c>
      <c r="BA55" s="61"/>
      <c r="BB55" s="62"/>
      <c r="BC55" s="560"/>
      <c r="BD55" s="560"/>
      <c r="BE55" s="62">
        <v>0</v>
      </c>
      <c r="BF55" s="61"/>
      <c r="BG55" s="62"/>
      <c r="BH55" s="560"/>
      <c r="BI55" s="560"/>
      <c r="BJ55" s="62">
        <v>0</v>
      </c>
      <c r="BK55" s="61"/>
      <c r="BL55" s="62"/>
      <c r="BM55" s="560"/>
      <c r="BN55" s="560"/>
      <c r="BO55" s="62">
        <v>0</v>
      </c>
      <c r="BP55" s="61"/>
      <c r="BQ55" s="62"/>
      <c r="BR55" s="560"/>
      <c r="BS55" s="560"/>
      <c r="BT55" s="62">
        <v>0</v>
      </c>
      <c r="BU55" s="61"/>
      <c r="BV55" s="62"/>
      <c r="BW55" s="560"/>
      <c r="BX55" s="560"/>
      <c r="BY55" s="62">
        <v>0</v>
      </c>
      <c r="BZ55" s="61"/>
      <c r="CA55" s="62"/>
      <c r="CB55" s="560"/>
      <c r="CC55" s="560"/>
      <c r="CD55" s="62">
        <v>0</v>
      </c>
      <c r="CE55" s="61"/>
      <c r="CF55" s="62"/>
      <c r="CG55" s="560"/>
      <c r="CH55" s="560"/>
      <c r="CI55" s="62">
        <v>0</v>
      </c>
      <c r="CJ55" s="61"/>
      <c r="CK55" s="62"/>
      <c r="CL55" s="560"/>
      <c r="CM55" s="560"/>
      <c r="CN55" s="62">
        <v>0</v>
      </c>
      <c r="CO55" s="61"/>
      <c r="CP55" s="62"/>
      <c r="CQ55" s="560"/>
      <c r="CR55" s="560"/>
      <c r="CS55" s="62">
        <v>0</v>
      </c>
      <c r="CT55" s="61"/>
      <c r="CU55" s="62"/>
      <c r="CV55" s="560"/>
      <c r="CW55" s="560"/>
      <c r="CX55" s="62">
        <v>0</v>
      </c>
      <c r="CY55" s="61"/>
      <c r="CZ55" s="62"/>
      <c r="DA55" s="560"/>
      <c r="DB55" s="560"/>
      <c r="DC55" s="62">
        <v>0</v>
      </c>
      <c r="DD55" s="61"/>
      <c r="DE55" s="62"/>
      <c r="DF55" s="560"/>
      <c r="DG55" s="560"/>
      <c r="DH55" s="62">
        <v>0</v>
      </c>
      <c r="DI55" s="61"/>
      <c r="DJ55" s="62"/>
      <c r="DK55" s="560"/>
      <c r="DL55" s="560"/>
      <c r="DM55" s="62">
        <v>0</v>
      </c>
      <c r="DN55" s="61"/>
      <c r="DO55" s="62"/>
      <c r="DP55" s="560"/>
      <c r="DQ55" s="560"/>
      <c r="DR55" s="62">
        <v>0</v>
      </c>
      <c r="DS55" s="61"/>
      <c r="DT55" s="62"/>
      <c r="DU55" s="560"/>
      <c r="DV55" s="560"/>
      <c r="DW55" s="62">
        <v>0</v>
      </c>
      <c r="DX55" s="61"/>
      <c r="DY55" s="62"/>
      <c r="DZ55" s="560"/>
      <c r="EA55" s="560"/>
      <c r="EB55" s="62">
        <v>0</v>
      </c>
      <c r="EC55" s="61"/>
      <c r="ED55" s="62"/>
      <c r="EE55" s="560"/>
      <c r="EF55" s="560"/>
      <c r="EG55" s="62">
        <v>0</v>
      </c>
      <c r="EH55" s="61"/>
      <c r="EI55" s="62"/>
      <c r="EJ55" s="560"/>
      <c r="EK55" s="560"/>
      <c r="EL55" s="62">
        <v>0</v>
      </c>
      <c r="EM55" s="61"/>
      <c r="EN55" s="62"/>
      <c r="EO55" s="153"/>
      <c r="ER55" s="49"/>
      <c r="ES55" s="49"/>
    </row>
    <row r="56" spans="4:149" ht="12.75" hidden="1" customHeight="1" x14ac:dyDescent="0.2">
      <c r="D56" s="153" t="s">
        <v>341</v>
      </c>
      <c r="E56" s="560"/>
      <c r="F56" s="504"/>
      <c r="G56" s="123">
        <v>0</v>
      </c>
      <c r="H56" s="122"/>
      <c r="I56" s="62"/>
      <c r="J56" s="560"/>
      <c r="K56" s="569"/>
      <c r="L56" s="123">
        <v>0</v>
      </c>
      <c r="M56" s="122"/>
      <c r="N56" s="62"/>
      <c r="O56" s="560"/>
      <c r="P56" s="569"/>
      <c r="Q56" s="123">
        <v>0</v>
      </c>
      <c r="R56" s="122"/>
      <c r="S56" s="62"/>
      <c r="T56" s="560"/>
      <c r="U56" s="569"/>
      <c r="V56" s="123">
        <v>0</v>
      </c>
      <c r="W56" s="122"/>
      <c r="X56" s="62"/>
      <c r="Y56" s="560"/>
      <c r="Z56" s="569"/>
      <c r="AA56" s="123">
        <v>0</v>
      </c>
      <c r="AB56" s="122"/>
      <c r="AC56" s="62"/>
      <c r="AD56" s="560"/>
      <c r="AE56" s="569"/>
      <c r="AF56" s="123">
        <v>0</v>
      </c>
      <c r="AG56" s="122"/>
      <c r="AH56" s="62"/>
      <c r="AI56" s="560"/>
      <c r="AJ56" s="569"/>
      <c r="AK56" s="123">
        <v>0</v>
      </c>
      <c r="AL56" s="122"/>
      <c r="AM56" s="62"/>
      <c r="AN56" s="560"/>
      <c r="AO56" s="569"/>
      <c r="AP56" s="123">
        <v>0</v>
      </c>
      <c r="AQ56" s="122"/>
      <c r="AR56" s="62"/>
      <c r="AS56" s="560"/>
      <c r="AT56" s="569"/>
      <c r="AU56" s="123">
        <v>0</v>
      </c>
      <c r="AV56" s="122"/>
      <c r="AW56" s="62"/>
      <c r="AX56" s="560"/>
      <c r="AY56" s="569"/>
      <c r="AZ56" s="123">
        <v>0</v>
      </c>
      <c r="BA56" s="122"/>
      <c r="BB56" s="62"/>
      <c r="BC56" s="560"/>
      <c r="BD56" s="569"/>
      <c r="BE56" s="123">
        <v>0</v>
      </c>
      <c r="BF56" s="122"/>
      <c r="BG56" s="62"/>
      <c r="BH56" s="560"/>
      <c r="BI56" s="569"/>
      <c r="BJ56" s="123">
        <v>0</v>
      </c>
      <c r="BK56" s="122"/>
      <c r="BL56" s="62"/>
      <c r="BM56" s="560"/>
      <c r="BN56" s="569"/>
      <c r="BO56" s="123">
        <v>0</v>
      </c>
      <c r="BP56" s="122"/>
      <c r="BQ56" s="62"/>
      <c r="BR56" s="560"/>
      <c r="BS56" s="569"/>
      <c r="BT56" s="123">
        <v>0</v>
      </c>
      <c r="BU56" s="122"/>
      <c r="BV56" s="62"/>
      <c r="BW56" s="560"/>
      <c r="BX56" s="569"/>
      <c r="BY56" s="123">
        <v>0</v>
      </c>
      <c r="BZ56" s="122"/>
      <c r="CA56" s="62"/>
      <c r="CB56" s="560"/>
      <c r="CC56" s="569"/>
      <c r="CD56" s="123">
        <v>0</v>
      </c>
      <c r="CE56" s="122"/>
      <c r="CF56" s="62"/>
      <c r="CG56" s="560"/>
      <c r="CH56" s="569"/>
      <c r="CI56" s="123">
        <v>0</v>
      </c>
      <c r="CJ56" s="122"/>
      <c r="CK56" s="62"/>
      <c r="CL56" s="560"/>
      <c r="CM56" s="569"/>
      <c r="CN56" s="123">
        <v>0</v>
      </c>
      <c r="CO56" s="122"/>
      <c r="CP56" s="62"/>
      <c r="CQ56" s="560"/>
      <c r="CR56" s="569"/>
      <c r="CS56" s="123">
        <v>0</v>
      </c>
      <c r="CT56" s="122"/>
      <c r="CU56" s="62"/>
      <c r="CV56" s="560"/>
      <c r="CW56" s="569"/>
      <c r="CX56" s="123">
        <v>0</v>
      </c>
      <c r="CY56" s="122"/>
      <c r="CZ56" s="62"/>
      <c r="DA56" s="560"/>
      <c r="DB56" s="569"/>
      <c r="DC56" s="123">
        <v>0</v>
      </c>
      <c r="DD56" s="122"/>
      <c r="DE56" s="62"/>
      <c r="DF56" s="560"/>
      <c r="DG56" s="569"/>
      <c r="DH56" s="123">
        <v>0</v>
      </c>
      <c r="DI56" s="122"/>
      <c r="DJ56" s="62"/>
      <c r="DK56" s="560"/>
      <c r="DL56" s="569"/>
      <c r="DM56" s="123">
        <v>0</v>
      </c>
      <c r="DN56" s="122"/>
      <c r="DO56" s="62"/>
      <c r="DP56" s="560"/>
      <c r="DQ56" s="569"/>
      <c r="DR56" s="123">
        <v>0</v>
      </c>
      <c r="DS56" s="122"/>
      <c r="DT56" s="62"/>
      <c r="DU56" s="560"/>
      <c r="DV56" s="569"/>
      <c r="DW56" s="123">
        <v>0</v>
      </c>
      <c r="DX56" s="122"/>
      <c r="DY56" s="62"/>
      <c r="DZ56" s="560"/>
      <c r="EA56" s="569"/>
      <c r="EB56" s="123">
        <v>0</v>
      </c>
      <c r="EC56" s="122"/>
      <c r="ED56" s="62"/>
      <c r="EE56" s="560"/>
      <c r="EF56" s="569"/>
      <c r="EG56" s="123">
        <v>0</v>
      </c>
      <c r="EH56" s="122"/>
      <c r="EI56" s="62"/>
      <c r="EJ56" s="560"/>
      <c r="EK56" s="569"/>
      <c r="EL56" s="123">
        <v>0</v>
      </c>
      <c r="EM56" s="122"/>
      <c r="EN56" s="62"/>
      <c r="EO56" s="153"/>
      <c r="ER56" s="49"/>
      <c r="ES56" s="49"/>
    </row>
    <row r="57" spans="4:149" ht="12.75" hidden="1" customHeight="1" x14ac:dyDescent="0.2">
      <c r="D57" s="153"/>
      <c r="E57" s="560"/>
      <c r="G57" s="62"/>
      <c r="H57" s="62"/>
      <c r="I57" s="62"/>
      <c r="J57" s="560"/>
      <c r="K57" s="62"/>
      <c r="L57" s="62"/>
      <c r="M57" s="62"/>
      <c r="N57" s="62"/>
      <c r="O57" s="560"/>
      <c r="P57" s="62"/>
      <c r="Q57" s="62"/>
      <c r="R57" s="62"/>
      <c r="S57" s="62"/>
      <c r="T57" s="560"/>
      <c r="U57" s="62"/>
      <c r="V57" s="62"/>
      <c r="W57" s="62"/>
      <c r="X57" s="62"/>
      <c r="Y57" s="560"/>
      <c r="Z57" s="62"/>
      <c r="AA57" s="62"/>
      <c r="AB57" s="62"/>
      <c r="AC57" s="62"/>
      <c r="AD57" s="560"/>
      <c r="AE57" s="62"/>
      <c r="AF57" s="62"/>
      <c r="AG57" s="62"/>
      <c r="AH57" s="62"/>
      <c r="AI57" s="560"/>
      <c r="AJ57" s="62"/>
      <c r="AK57" s="62"/>
      <c r="AL57" s="62"/>
      <c r="AM57" s="62"/>
      <c r="AN57" s="560"/>
      <c r="AO57" s="62"/>
      <c r="AP57" s="62"/>
      <c r="AQ57" s="62"/>
      <c r="AR57" s="62"/>
      <c r="AS57" s="560"/>
      <c r="AT57" s="62"/>
      <c r="AU57" s="62"/>
      <c r="AV57" s="62"/>
      <c r="AW57" s="62"/>
      <c r="AX57" s="560"/>
      <c r="AY57" s="62"/>
      <c r="AZ57" s="62"/>
      <c r="BA57" s="62"/>
      <c r="BB57" s="62"/>
      <c r="BC57" s="560"/>
      <c r="BD57" s="62"/>
      <c r="BE57" s="62"/>
      <c r="BF57" s="62"/>
      <c r="BG57" s="62"/>
      <c r="BH57" s="560"/>
      <c r="BI57" s="62"/>
      <c r="BJ57" s="62"/>
      <c r="BK57" s="62"/>
      <c r="BL57" s="62"/>
      <c r="BM57" s="560"/>
      <c r="BN57" s="62"/>
      <c r="BO57" s="62"/>
      <c r="BP57" s="62"/>
      <c r="BQ57" s="62"/>
      <c r="BR57" s="560"/>
      <c r="BS57" s="62"/>
      <c r="BT57" s="62"/>
      <c r="BU57" s="62"/>
      <c r="BV57" s="62"/>
      <c r="BW57" s="560"/>
      <c r="BX57" s="62"/>
      <c r="BY57" s="62"/>
      <c r="BZ57" s="62"/>
      <c r="CA57" s="62"/>
      <c r="CB57" s="560"/>
      <c r="CC57" s="62"/>
      <c r="CD57" s="62"/>
      <c r="CE57" s="62"/>
      <c r="CF57" s="62"/>
      <c r="CG57" s="560"/>
      <c r="CH57" s="62"/>
      <c r="CI57" s="62"/>
      <c r="CJ57" s="62"/>
      <c r="CK57" s="62"/>
      <c r="CL57" s="560"/>
      <c r="CM57" s="62"/>
      <c r="CN57" s="62"/>
      <c r="CO57" s="62"/>
      <c r="CP57" s="62"/>
      <c r="CQ57" s="560"/>
      <c r="CR57" s="62"/>
      <c r="CS57" s="62"/>
      <c r="CT57" s="62"/>
      <c r="CU57" s="62"/>
      <c r="CV57" s="560"/>
      <c r="CW57" s="62"/>
      <c r="CX57" s="62"/>
      <c r="CY57" s="62"/>
      <c r="CZ57" s="62"/>
      <c r="DA57" s="560"/>
      <c r="DB57" s="62"/>
      <c r="DC57" s="62"/>
      <c r="DD57" s="62"/>
      <c r="DE57" s="62"/>
      <c r="DF57" s="560"/>
      <c r="DG57" s="62"/>
      <c r="DH57" s="62"/>
      <c r="DI57" s="62"/>
      <c r="DJ57" s="62"/>
      <c r="DK57" s="560"/>
      <c r="DL57" s="62"/>
      <c r="DM57" s="62"/>
      <c r="DN57" s="62"/>
      <c r="DO57" s="62"/>
      <c r="DP57" s="560"/>
      <c r="DQ57" s="62"/>
      <c r="DR57" s="62"/>
      <c r="DS57" s="62"/>
      <c r="DT57" s="62"/>
      <c r="DU57" s="560"/>
      <c r="DV57" s="62"/>
      <c r="DW57" s="62"/>
      <c r="DX57" s="62"/>
      <c r="DY57" s="62"/>
      <c r="DZ57" s="560"/>
      <c r="EA57" s="62"/>
      <c r="EB57" s="62"/>
      <c r="EC57" s="62"/>
      <c r="ED57" s="62"/>
      <c r="EE57" s="560"/>
      <c r="EF57" s="62"/>
      <c r="EG57" s="62"/>
      <c r="EH57" s="62"/>
      <c r="EI57" s="62"/>
      <c r="EJ57" s="560"/>
      <c r="EK57" s="62"/>
      <c r="EL57" s="62"/>
      <c r="EM57" s="62"/>
      <c r="EN57" s="62"/>
      <c r="EO57" s="153"/>
      <c r="ER57" s="49"/>
      <c r="ES57" s="49"/>
    </row>
    <row r="58" spans="4:149" x14ac:dyDescent="0.2">
      <c r="D58" s="153" t="s">
        <v>347</v>
      </c>
      <c r="E58" s="560"/>
      <c r="G58" s="62">
        <v>0</v>
      </c>
      <c r="H58" s="62"/>
      <c r="I58" s="62"/>
      <c r="J58" s="560"/>
      <c r="K58" s="62"/>
      <c r="L58" s="62">
        <v>256135</v>
      </c>
      <c r="M58" s="62"/>
      <c r="N58" s="62"/>
      <c r="O58" s="560"/>
      <c r="P58" s="62"/>
      <c r="Q58" s="62">
        <v>772596</v>
      </c>
      <c r="R58" s="62"/>
      <c r="S58" s="62"/>
      <c r="T58" s="560"/>
      <c r="U58" s="62"/>
      <c r="V58" s="62">
        <v>1786049</v>
      </c>
      <c r="W58" s="62"/>
      <c r="X58" s="62"/>
      <c r="Y58" s="560"/>
      <c r="Z58" s="62"/>
      <c r="AA58" s="62">
        <v>351367</v>
      </c>
      <c r="AB58" s="62"/>
      <c r="AC58" s="62"/>
      <c r="AD58" s="560"/>
      <c r="AE58" s="62"/>
      <c r="AF58" s="62">
        <v>0</v>
      </c>
      <c r="AG58" s="62"/>
      <c r="AH58" s="62"/>
      <c r="AI58" s="560"/>
      <c r="AJ58" s="62"/>
      <c r="AK58" s="62">
        <v>0</v>
      </c>
      <c r="AL58" s="62"/>
      <c r="AM58" s="62"/>
      <c r="AN58" s="560"/>
      <c r="AO58" s="62"/>
      <c r="AP58" s="62">
        <v>0</v>
      </c>
      <c r="AQ58" s="62"/>
      <c r="AR58" s="62"/>
      <c r="AS58" s="560"/>
      <c r="AT58" s="62"/>
      <c r="AU58" s="62">
        <v>0</v>
      </c>
      <c r="AV58" s="62"/>
      <c r="AW58" s="62"/>
      <c r="AX58" s="560"/>
      <c r="AY58" s="62"/>
      <c r="AZ58" s="62">
        <v>0</v>
      </c>
      <c r="BA58" s="62"/>
      <c r="BB58" s="62"/>
      <c r="BC58" s="560"/>
      <c r="BD58" s="62"/>
      <c r="BE58" s="62">
        <v>0</v>
      </c>
      <c r="BF58" s="62"/>
      <c r="BG58" s="62"/>
      <c r="BH58" s="560"/>
      <c r="BI58" s="62"/>
      <c r="BJ58" s="62">
        <v>0</v>
      </c>
      <c r="BK58" s="62"/>
      <c r="BL58" s="62"/>
      <c r="BM58" s="560"/>
      <c r="BN58" s="62"/>
      <c r="BO58" s="62">
        <v>0</v>
      </c>
      <c r="BP58" s="62"/>
      <c r="BQ58" s="62"/>
      <c r="BR58" s="560"/>
      <c r="BS58" s="62"/>
      <c r="BT58" s="62">
        <v>3166147</v>
      </c>
      <c r="BU58" s="62"/>
      <c r="BV58" s="62"/>
      <c r="BW58" s="560"/>
      <c r="BX58" s="62"/>
      <c r="BY58" s="62">
        <v>14568929</v>
      </c>
      <c r="BZ58" s="62"/>
      <c r="CA58" s="62"/>
      <c r="CB58" s="560"/>
      <c r="CC58" s="62"/>
      <c r="CD58" s="62">
        <v>1036984</v>
      </c>
      <c r="CE58" s="62"/>
      <c r="CF58" s="62"/>
      <c r="CG58" s="560"/>
      <c r="CH58" s="62"/>
      <c r="CI58" s="62">
        <v>1271737</v>
      </c>
      <c r="CJ58" s="62"/>
      <c r="CK58" s="62"/>
      <c r="CL58" s="560"/>
      <c r="CM58" s="62"/>
      <c r="CN58" s="62">
        <v>3612872</v>
      </c>
      <c r="CO58" s="62"/>
      <c r="CP58" s="62"/>
      <c r="CQ58" s="560"/>
      <c r="CR58" s="62"/>
      <c r="CS58" s="62">
        <v>800426</v>
      </c>
      <c r="CT58" s="62"/>
      <c r="CU58" s="62"/>
      <c r="CV58" s="560"/>
      <c r="CW58" s="62"/>
      <c r="CX58" s="62">
        <v>2166657</v>
      </c>
      <c r="CY58" s="62"/>
      <c r="CZ58" s="62"/>
      <c r="DA58" s="560"/>
      <c r="DB58" s="62"/>
      <c r="DC58" s="62">
        <v>2176750</v>
      </c>
      <c r="DD58" s="62"/>
      <c r="DE58" s="62"/>
      <c r="DF58" s="560"/>
      <c r="DG58" s="62"/>
      <c r="DH58" s="62">
        <v>1417182</v>
      </c>
      <c r="DI58" s="62"/>
      <c r="DJ58" s="62"/>
      <c r="DK58" s="560"/>
      <c r="DL58" s="62"/>
      <c r="DM58" s="62">
        <v>479599</v>
      </c>
      <c r="DN58" s="62"/>
      <c r="DO58" s="62"/>
      <c r="DP58" s="560"/>
      <c r="DQ58" s="62"/>
      <c r="DR58" s="62">
        <v>0</v>
      </c>
      <c r="DS58" s="62"/>
      <c r="DT58" s="62"/>
      <c r="DU58" s="560"/>
      <c r="DV58" s="62"/>
      <c r="DW58" s="62">
        <v>1289328</v>
      </c>
      <c r="DX58" s="62"/>
      <c r="DY58" s="62"/>
      <c r="DZ58" s="560"/>
      <c r="EA58" s="62"/>
      <c r="EB58" s="62">
        <v>190016</v>
      </c>
      <c r="EC58" s="62"/>
      <c r="ED58" s="62"/>
      <c r="EE58" s="560"/>
      <c r="EF58" s="62"/>
      <c r="EG58" s="62">
        <v>127378</v>
      </c>
      <c r="EH58" s="62"/>
      <c r="EI58" s="62"/>
      <c r="EJ58" s="560"/>
      <c r="EK58" s="62"/>
      <c r="EL58" s="62">
        <v>6722019</v>
      </c>
      <c r="EM58" s="62"/>
      <c r="EN58" s="62"/>
      <c r="EO58" s="153"/>
      <c r="ER58" s="49"/>
      <c r="ES58" s="49"/>
    </row>
    <row r="59" spans="4:149" x14ac:dyDescent="0.2">
      <c r="D59" s="153" t="s">
        <v>336</v>
      </c>
      <c r="E59" s="560"/>
      <c r="F59" s="490"/>
      <c r="G59" s="558">
        <v>0</v>
      </c>
      <c r="H59" s="559"/>
      <c r="I59" s="62"/>
      <c r="J59" s="560"/>
      <c r="K59" s="561"/>
      <c r="L59" s="558">
        <v>106623</v>
      </c>
      <c r="M59" s="559"/>
      <c r="N59" s="62"/>
      <c r="O59" s="560"/>
      <c r="P59" s="561"/>
      <c r="Q59" s="558">
        <v>320386</v>
      </c>
      <c r="R59" s="559"/>
      <c r="S59" s="62"/>
      <c r="T59" s="560"/>
      <c r="U59" s="561"/>
      <c r="V59" s="558">
        <v>737131</v>
      </c>
      <c r="W59" s="559"/>
      <c r="X59" s="62"/>
      <c r="Y59" s="560"/>
      <c r="Z59" s="561"/>
      <c r="AA59" s="558">
        <v>133272</v>
      </c>
      <c r="AB59" s="559"/>
      <c r="AC59" s="62"/>
      <c r="AD59" s="560"/>
      <c r="AE59" s="561"/>
      <c r="AF59" s="558">
        <v>0</v>
      </c>
      <c r="AG59" s="559"/>
      <c r="AH59" s="62"/>
      <c r="AI59" s="560"/>
      <c r="AJ59" s="561"/>
      <c r="AK59" s="558">
        <v>0</v>
      </c>
      <c r="AL59" s="559"/>
      <c r="AM59" s="62"/>
      <c r="AN59" s="560"/>
      <c r="AO59" s="561"/>
      <c r="AP59" s="558">
        <v>0</v>
      </c>
      <c r="AQ59" s="559"/>
      <c r="AR59" s="62"/>
      <c r="AS59" s="560"/>
      <c r="AT59" s="561"/>
      <c r="AU59" s="558">
        <v>0</v>
      </c>
      <c r="AV59" s="559"/>
      <c r="AW59" s="62"/>
      <c r="AX59" s="560"/>
      <c r="AY59" s="561"/>
      <c r="AZ59" s="558">
        <v>0</v>
      </c>
      <c r="BA59" s="559"/>
      <c r="BB59" s="62"/>
      <c r="BC59" s="560"/>
      <c r="BD59" s="561"/>
      <c r="BE59" s="558">
        <v>0</v>
      </c>
      <c r="BF59" s="559"/>
      <c r="BG59" s="62"/>
      <c r="BH59" s="560"/>
      <c r="BI59" s="561"/>
      <c r="BJ59" s="558">
        <v>0</v>
      </c>
      <c r="BK59" s="559"/>
      <c r="BL59" s="62"/>
      <c r="BM59" s="560"/>
      <c r="BN59" s="561"/>
      <c r="BO59" s="558">
        <v>0</v>
      </c>
      <c r="BP59" s="559"/>
      <c r="BQ59" s="62"/>
      <c r="BR59" s="560"/>
      <c r="BS59" s="561"/>
      <c r="BT59" s="558">
        <v>1297412</v>
      </c>
      <c r="BU59" s="559"/>
      <c r="BV59" s="62"/>
      <c r="BW59" s="560"/>
      <c r="BX59" s="561"/>
      <c r="BY59" s="558">
        <v>6158974</v>
      </c>
      <c r="BZ59" s="559"/>
      <c r="CA59" s="62"/>
      <c r="CB59" s="560"/>
      <c r="CC59" s="561"/>
      <c r="CD59" s="558">
        <v>444104</v>
      </c>
      <c r="CE59" s="559"/>
      <c r="CF59" s="62"/>
      <c r="CG59" s="560"/>
      <c r="CH59" s="561"/>
      <c r="CI59" s="558">
        <v>546046</v>
      </c>
      <c r="CJ59" s="559"/>
      <c r="CK59" s="62"/>
      <c r="CL59" s="560"/>
      <c r="CM59" s="561"/>
      <c r="CN59" s="558">
        <v>1587309</v>
      </c>
      <c r="CO59" s="559"/>
      <c r="CP59" s="62"/>
      <c r="CQ59" s="560"/>
      <c r="CR59" s="561"/>
      <c r="CS59" s="558">
        <v>331916</v>
      </c>
      <c r="CT59" s="559"/>
      <c r="CU59" s="62"/>
      <c r="CV59" s="560"/>
      <c r="CW59" s="561"/>
      <c r="CX59" s="558">
        <v>881793</v>
      </c>
      <c r="CY59" s="559"/>
      <c r="CZ59" s="62"/>
      <c r="DA59" s="560"/>
      <c r="DB59" s="561"/>
      <c r="DC59" s="558">
        <v>901849</v>
      </c>
      <c r="DD59" s="559"/>
      <c r="DE59" s="62"/>
      <c r="DF59" s="560"/>
      <c r="DG59" s="561"/>
      <c r="DH59" s="558">
        <v>583012</v>
      </c>
      <c r="DI59" s="559"/>
      <c r="DJ59" s="62"/>
      <c r="DK59" s="560"/>
      <c r="DL59" s="561"/>
      <c r="DM59" s="558">
        <v>203116</v>
      </c>
      <c r="DN59" s="559"/>
      <c r="DO59" s="62"/>
      <c r="DP59" s="560"/>
      <c r="DQ59" s="561"/>
      <c r="DR59" s="558">
        <v>0</v>
      </c>
      <c r="DS59" s="559"/>
      <c r="DT59" s="62"/>
      <c r="DU59" s="560"/>
      <c r="DV59" s="561"/>
      <c r="DW59" s="558">
        <v>543435</v>
      </c>
      <c r="DX59" s="559"/>
      <c r="DY59" s="62"/>
      <c r="DZ59" s="560"/>
      <c r="EA59" s="561"/>
      <c r="EB59" s="558">
        <v>80602</v>
      </c>
      <c r="EC59" s="559"/>
      <c r="ED59" s="62"/>
      <c r="EE59" s="560"/>
      <c r="EF59" s="561"/>
      <c r="EG59" s="558">
        <v>55792</v>
      </c>
      <c r="EH59" s="559"/>
      <c r="EI59" s="62"/>
      <c r="EJ59" s="560"/>
      <c r="EK59" s="561"/>
      <c r="EL59" s="558">
        <v>2909375</v>
      </c>
      <c r="EM59" s="559"/>
      <c r="EN59" s="62"/>
      <c r="EO59" s="153"/>
      <c r="ER59" s="49"/>
      <c r="ES59" s="49"/>
    </row>
    <row r="60" spans="4:149" x14ac:dyDescent="0.2">
      <c r="D60" s="153" t="s">
        <v>339</v>
      </c>
      <c r="E60" s="560"/>
      <c r="F60" s="484"/>
      <c r="G60" s="62">
        <v>0</v>
      </c>
      <c r="H60" s="61"/>
      <c r="I60" s="62"/>
      <c r="J60" s="560"/>
      <c r="K60" s="560"/>
      <c r="L60" s="62">
        <v>53377</v>
      </c>
      <c r="M60" s="61"/>
      <c r="N60" s="62"/>
      <c r="O60" s="560"/>
      <c r="P60" s="560"/>
      <c r="Q60" s="62">
        <v>159614</v>
      </c>
      <c r="R60" s="61"/>
      <c r="S60" s="62"/>
      <c r="T60" s="560"/>
      <c r="U60" s="560"/>
      <c r="V60" s="62">
        <v>362869</v>
      </c>
      <c r="W60" s="61"/>
      <c r="X60" s="62"/>
      <c r="Y60" s="560"/>
      <c r="Z60" s="560"/>
      <c r="AA60" s="62">
        <v>81728</v>
      </c>
      <c r="AB60" s="61"/>
      <c r="AC60" s="62"/>
      <c r="AD60" s="560"/>
      <c r="AE60" s="560"/>
      <c r="AF60" s="62">
        <v>0</v>
      </c>
      <c r="AG60" s="61"/>
      <c r="AH60" s="62"/>
      <c r="AI60" s="560"/>
      <c r="AJ60" s="560"/>
      <c r="AK60" s="62">
        <v>0</v>
      </c>
      <c r="AL60" s="61"/>
      <c r="AM60" s="62"/>
      <c r="AN60" s="560"/>
      <c r="AO60" s="560"/>
      <c r="AP60" s="62">
        <v>0</v>
      </c>
      <c r="AQ60" s="61"/>
      <c r="AR60" s="62"/>
      <c r="AS60" s="560"/>
      <c r="AT60" s="560"/>
      <c r="AU60" s="62">
        <v>0</v>
      </c>
      <c r="AV60" s="61"/>
      <c r="AW60" s="62"/>
      <c r="AX60" s="560"/>
      <c r="AY60" s="560"/>
      <c r="AZ60" s="62">
        <v>0</v>
      </c>
      <c r="BA60" s="61"/>
      <c r="BB60" s="62"/>
      <c r="BC60" s="560"/>
      <c r="BD60" s="560"/>
      <c r="BE60" s="62">
        <v>0</v>
      </c>
      <c r="BF60" s="61"/>
      <c r="BG60" s="62"/>
      <c r="BH60" s="560"/>
      <c r="BI60" s="560"/>
      <c r="BJ60" s="62">
        <v>0</v>
      </c>
      <c r="BK60" s="61"/>
      <c r="BL60" s="62"/>
      <c r="BM60" s="560"/>
      <c r="BN60" s="560"/>
      <c r="BO60" s="62">
        <v>0</v>
      </c>
      <c r="BP60" s="61"/>
      <c r="BQ60" s="62"/>
      <c r="BR60" s="560"/>
      <c r="BS60" s="560"/>
      <c r="BT60" s="62">
        <v>657588</v>
      </c>
      <c r="BU60" s="61"/>
      <c r="BV60" s="62"/>
      <c r="BW60" s="560"/>
      <c r="BX60" s="560"/>
      <c r="BY60" s="62">
        <v>3276026</v>
      </c>
      <c r="BZ60" s="61"/>
      <c r="CA60" s="62"/>
      <c r="CB60" s="560"/>
      <c r="CC60" s="560"/>
      <c r="CD60" s="62">
        <v>240896</v>
      </c>
      <c r="CE60" s="61"/>
      <c r="CF60" s="62"/>
      <c r="CG60" s="560"/>
      <c r="CH60" s="560"/>
      <c r="CI60" s="62">
        <v>288954</v>
      </c>
      <c r="CJ60" s="61"/>
      <c r="CK60" s="62"/>
      <c r="CL60" s="560"/>
      <c r="CM60" s="560"/>
      <c r="CN60" s="62">
        <v>772691</v>
      </c>
      <c r="CO60" s="61"/>
      <c r="CP60" s="62"/>
      <c r="CQ60" s="560"/>
      <c r="CR60" s="560"/>
      <c r="CS60" s="62">
        <v>188084</v>
      </c>
      <c r="CT60" s="61"/>
      <c r="CU60" s="62"/>
      <c r="CV60" s="560"/>
      <c r="CW60" s="560"/>
      <c r="CX60" s="62">
        <v>518207</v>
      </c>
      <c r="CY60" s="61"/>
      <c r="CZ60" s="62"/>
      <c r="DA60" s="560"/>
      <c r="DB60" s="560"/>
      <c r="DC60" s="62">
        <v>503151</v>
      </c>
      <c r="DD60" s="61"/>
      <c r="DE60" s="62"/>
      <c r="DF60" s="560"/>
      <c r="DG60" s="560"/>
      <c r="DH60" s="62">
        <v>326988</v>
      </c>
      <c r="DI60" s="61"/>
      <c r="DJ60" s="62"/>
      <c r="DK60" s="560"/>
      <c r="DL60" s="560"/>
      <c r="DM60" s="62">
        <v>101884</v>
      </c>
      <c r="DN60" s="61"/>
      <c r="DO60" s="62"/>
      <c r="DP60" s="560"/>
      <c r="DQ60" s="560"/>
      <c r="DR60" s="62">
        <v>0</v>
      </c>
      <c r="DS60" s="61"/>
      <c r="DT60" s="62"/>
      <c r="DU60" s="560"/>
      <c r="DV60" s="560"/>
      <c r="DW60" s="62">
        <v>271565</v>
      </c>
      <c r="DX60" s="61"/>
      <c r="DY60" s="62"/>
      <c r="DZ60" s="560"/>
      <c r="EA60" s="560"/>
      <c r="EB60" s="62">
        <v>39398</v>
      </c>
      <c r="EC60" s="61"/>
      <c r="ED60" s="62"/>
      <c r="EE60" s="560"/>
      <c r="EF60" s="560"/>
      <c r="EG60" s="62">
        <v>24208</v>
      </c>
      <c r="EH60" s="61"/>
      <c r="EI60" s="62"/>
      <c r="EJ60" s="560"/>
      <c r="EK60" s="560"/>
      <c r="EL60" s="62">
        <v>1490625</v>
      </c>
      <c r="EM60" s="61"/>
      <c r="EN60" s="62"/>
      <c r="EO60" s="153"/>
      <c r="ER60" s="49"/>
      <c r="ES60" s="49"/>
    </row>
    <row r="61" spans="4:149" x14ac:dyDescent="0.2">
      <c r="D61" s="153" t="s">
        <v>340</v>
      </c>
      <c r="E61" s="560"/>
      <c r="F61" s="484"/>
      <c r="G61" s="62">
        <v>0</v>
      </c>
      <c r="H61" s="61"/>
      <c r="I61" s="62"/>
      <c r="J61" s="560"/>
      <c r="K61" s="560"/>
      <c r="L61" s="62">
        <v>0</v>
      </c>
      <c r="M61" s="61"/>
      <c r="N61" s="62"/>
      <c r="O61" s="560"/>
      <c r="P61" s="560"/>
      <c r="Q61" s="62">
        <v>0</v>
      </c>
      <c r="R61" s="61"/>
      <c r="S61" s="62"/>
      <c r="T61" s="560"/>
      <c r="U61" s="560"/>
      <c r="V61" s="62">
        <v>0</v>
      </c>
      <c r="W61" s="61"/>
      <c r="X61" s="62"/>
      <c r="Y61" s="560"/>
      <c r="Z61" s="560"/>
      <c r="AA61" s="62">
        <v>0</v>
      </c>
      <c r="AB61" s="61"/>
      <c r="AC61" s="62"/>
      <c r="AD61" s="560"/>
      <c r="AE61" s="560"/>
      <c r="AF61" s="62">
        <v>0</v>
      </c>
      <c r="AG61" s="61"/>
      <c r="AH61" s="62"/>
      <c r="AI61" s="560"/>
      <c r="AJ61" s="560"/>
      <c r="AK61" s="62">
        <v>0</v>
      </c>
      <c r="AL61" s="61"/>
      <c r="AM61" s="62"/>
      <c r="AN61" s="560"/>
      <c r="AO61" s="560"/>
      <c r="AP61" s="62">
        <v>0</v>
      </c>
      <c r="AQ61" s="61"/>
      <c r="AR61" s="62"/>
      <c r="AS61" s="560"/>
      <c r="AT61" s="560"/>
      <c r="AU61" s="62">
        <v>0</v>
      </c>
      <c r="AV61" s="61"/>
      <c r="AW61" s="62"/>
      <c r="AX61" s="560"/>
      <c r="AY61" s="560"/>
      <c r="AZ61" s="62">
        <v>0</v>
      </c>
      <c r="BA61" s="61"/>
      <c r="BB61" s="62"/>
      <c r="BC61" s="560"/>
      <c r="BD61" s="560"/>
      <c r="BE61" s="62">
        <v>0</v>
      </c>
      <c r="BF61" s="61"/>
      <c r="BG61" s="62"/>
      <c r="BH61" s="560"/>
      <c r="BI61" s="560"/>
      <c r="BJ61" s="62">
        <v>0</v>
      </c>
      <c r="BK61" s="61"/>
      <c r="BL61" s="62"/>
      <c r="BM61" s="560"/>
      <c r="BN61" s="560"/>
      <c r="BO61" s="62">
        <v>0</v>
      </c>
      <c r="BP61" s="61"/>
      <c r="BQ61" s="62"/>
      <c r="BR61" s="560"/>
      <c r="BS61" s="560"/>
      <c r="BT61" s="62">
        <v>0</v>
      </c>
      <c r="BU61" s="61"/>
      <c r="BV61" s="62"/>
      <c r="BW61" s="560"/>
      <c r="BX61" s="560"/>
      <c r="BY61" s="62">
        <v>0</v>
      </c>
      <c r="BZ61" s="61"/>
      <c r="CA61" s="62"/>
      <c r="CB61" s="560"/>
      <c r="CC61" s="560"/>
      <c r="CD61" s="62">
        <v>0</v>
      </c>
      <c r="CE61" s="61"/>
      <c r="CF61" s="62"/>
      <c r="CG61" s="560"/>
      <c r="CH61" s="560"/>
      <c r="CI61" s="62">
        <v>0</v>
      </c>
      <c r="CJ61" s="61"/>
      <c r="CK61" s="62"/>
      <c r="CL61" s="560"/>
      <c r="CM61" s="560"/>
      <c r="CN61" s="62">
        <v>0</v>
      </c>
      <c r="CO61" s="61"/>
      <c r="CP61" s="62"/>
      <c r="CQ61" s="560"/>
      <c r="CR61" s="560"/>
      <c r="CS61" s="62">
        <v>0</v>
      </c>
      <c r="CT61" s="61"/>
      <c r="CU61" s="62"/>
      <c r="CV61" s="560"/>
      <c r="CW61" s="560"/>
      <c r="CX61" s="62">
        <v>0</v>
      </c>
      <c r="CY61" s="61"/>
      <c r="CZ61" s="62"/>
      <c r="DA61" s="560"/>
      <c r="DB61" s="560"/>
      <c r="DC61" s="62">
        <v>0</v>
      </c>
      <c r="DD61" s="61"/>
      <c r="DE61" s="62"/>
      <c r="DF61" s="560"/>
      <c r="DG61" s="560"/>
      <c r="DH61" s="62">
        <v>0</v>
      </c>
      <c r="DI61" s="61"/>
      <c r="DJ61" s="62"/>
      <c r="DK61" s="560"/>
      <c r="DL61" s="560"/>
      <c r="DM61" s="62">
        <v>0</v>
      </c>
      <c r="DN61" s="61"/>
      <c r="DO61" s="62"/>
      <c r="DP61" s="560"/>
      <c r="DQ61" s="560"/>
      <c r="DR61" s="62">
        <v>0</v>
      </c>
      <c r="DS61" s="61"/>
      <c r="DT61" s="62"/>
      <c r="DU61" s="560"/>
      <c r="DV61" s="560"/>
      <c r="DW61" s="62">
        <v>0</v>
      </c>
      <c r="DX61" s="61"/>
      <c r="DY61" s="62"/>
      <c r="DZ61" s="560"/>
      <c r="EA61" s="560"/>
      <c r="EB61" s="62">
        <v>0</v>
      </c>
      <c r="EC61" s="61"/>
      <c r="ED61" s="62"/>
      <c r="EE61" s="560"/>
      <c r="EF61" s="560"/>
      <c r="EG61" s="62">
        <v>0</v>
      </c>
      <c r="EH61" s="61"/>
      <c r="EI61" s="62"/>
      <c r="EJ61" s="560"/>
      <c r="EK61" s="560"/>
      <c r="EL61" s="62">
        <v>0</v>
      </c>
      <c r="EM61" s="61"/>
      <c r="EN61" s="62"/>
      <c r="EO61" s="153"/>
      <c r="ER61" s="49"/>
      <c r="ES61" s="49"/>
    </row>
    <row r="62" spans="4:149" x14ac:dyDescent="0.2">
      <c r="D62" s="153" t="s">
        <v>341</v>
      </c>
      <c r="E62" s="560"/>
      <c r="F62" s="504"/>
      <c r="G62" s="123">
        <v>0</v>
      </c>
      <c r="H62" s="122"/>
      <c r="I62" s="62"/>
      <c r="J62" s="560"/>
      <c r="K62" s="569"/>
      <c r="L62" s="123">
        <v>96135</v>
      </c>
      <c r="M62" s="122"/>
      <c r="N62" s="62"/>
      <c r="O62" s="560"/>
      <c r="P62" s="569"/>
      <c r="Q62" s="123">
        <v>292596</v>
      </c>
      <c r="R62" s="122"/>
      <c r="S62" s="62"/>
      <c r="T62" s="560"/>
      <c r="U62" s="569"/>
      <c r="V62" s="123">
        <v>686049</v>
      </c>
      <c r="W62" s="122"/>
      <c r="X62" s="62"/>
      <c r="Y62" s="560"/>
      <c r="Z62" s="569"/>
      <c r="AA62" s="123">
        <v>136367</v>
      </c>
      <c r="AB62" s="122"/>
      <c r="AC62" s="62"/>
      <c r="AD62" s="560"/>
      <c r="AE62" s="569"/>
      <c r="AF62" s="123">
        <v>0</v>
      </c>
      <c r="AG62" s="122"/>
      <c r="AH62" s="62"/>
      <c r="AI62" s="560"/>
      <c r="AJ62" s="569"/>
      <c r="AK62" s="123">
        <v>0</v>
      </c>
      <c r="AL62" s="122"/>
      <c r="AM62" s="62"/>
      <c r="AN62" s="560"/>
      <c r="AO62" s="569"/>
      <c r="AP62" s="123">
        <v>0</v>
      </c>
      <c r="AQ62" s="122"/>
      <c r="AR62" s="62"/>
      <c r="AS62" s="560"/>
      <c r="AT62" s="569"/>
      <c r="AU62" s="123">
        <v>0</v>
      </c>
      <c r="AV62" s="122"/>
      <c r="AW62" s="62"/>
      <c r="AX62" s="560"/>
      <c r="AY62" s="569"/>
      <c r="AZ62" s="123">
        <v>0</v>
      </c>
      <c r="BA62" s="122"/>
      <c r="BB62" s="62"/>
      <c r="BC62" s="560"/>
      <c r="BD62" s="569"/>
      <c r="BE62" s="123">
        <v>0</v>
      </c>
      <c r="BF62" s="122"/>
      <c r="BG62" s="62"/>
      <c r="BH62" s="560"/>
      <c r="BI62" s="569"/>
      <c r="BJ62" s="123">
        <v>0</v>
      </c>
      <c r="BK62" s="122"/>
      <c r="BL62" s="62"/>
      <c r="BM62" s="560"/>
      <c r="BN62" s="569"/>
      <c r="BO62" s="123">
        <v>0</v>
      </c>
      <c r="BP62" s="122"/>
      <c r="BQ62" s="62"/>
      <c r="BR62" s="560"/>
      <c r="BS62" s="569"/>
      <c r="BT62" s="123">
        <v>1211147</v>
      </c>
      <c r="BU62" s="122"/>
      <c r="BV62" s="62"/>
      <c r="BW62" s="560"/>
      <c r="BX62" s="569"/>
      <c r="BY62" s="123">
        <v>5133929</v>
      </c>
      <c r="BZ62" s="122"/>
      <c r="CA62" s="62"/>
      <c r="CB62" s="560"/>
      <c r="CC62" s="569"/>
      <c r="CD62" s="123">
        <v>351984</v>
      </c>
      <c r="CE62" s="122"/>
      <c r="CF62" s="62"/>
      <c r="CG62" s="560"/>
      <c r="CH62" s="569"/>
      <c r="CI62" s="123">
        <v>436737</v>
      </c>
      <c r="CJ62" s="122"/>
      <c r="CK62" s="62"/>
      <c r="CL62" s="560"/>
      <c r="CM62" s="569"/>
      <c r="CN62" s="123">
        <v>1252872</v>
      </c>
      <c r="CO62" s="122"/>
      <c r="CP62" s="62"/>
      <c r="CQ62" s="560"/>
      <c r="CR62" s="569"/>
      <c r="CS62" s="123">
        <v>280426</v>
      </c>
      <c r="CT62" s="122"/>
      <c r="CU62" s="62"/>
      <c r="CV62" s="560"/>
      <c r="CW62" s="569"/>
      <c r="CX62" s="123">
        <v>766657</v>
      </c>
      <c r="CY62" s="122"/>
      <c r="CZ62" s="62"/>
      <c r="DA62" s="560"/>
      <c r="DB62" s="569"/>
      <c r="DC62" s="123">
        <v>771750</v>
      </c>
      <c r="DD62" s="122"/>
      <c r="DE62" s="62"/>
      <c r="DF62" s="560"/>
      <c r="DG62" s="569"/>
      <c r="DH62" s="123">
        <v>507182</v>
      </c>
      <c r="DI62" s="122"/>
      <c r="DJ62" s="62"/>
      <c r="DK62" s="560"/>
      <c r="DL62" s="569"/>
      <c r="DM62" s="123">
        <v>174599</v>
      </c>
      <c r="DN62" s="122"/>
      <c r="DO62" s="62"/>
      <c r="DP62" s="560"/>
      <c r="DQ62" s="569"/>
      <c r="DR62" s="123">
        <v>0</v>
      </c>
      <c r="DS62" s="122"/>
      <c r="DT62" s="62"/>
      <c r="DU62" s="560"/>
      <c r="DV62" s="569"/>
      <c r="DW62" s="123">
        <v>474328</v>
      </c>
      <c r="DX62" s="122"/>
      <c r="DY62" s="62"/>
      <c r="DZ62" s="560"/>
      <c r="EA62" s="569"/>
      <c r="EB62" s="123">
        <v>70016</v>
      </c>
      <c r="EC62" s="122"/>
      <c r="ED62" s="62"/>
      <c r="EE62" s="560"/>
      <c r="EF62" s="569"/>
      <c r="EG62" s="123">
        <v>47378</v>
      </c>
      <c r="EH62" s="122"/>
      <c r="EI62" s="62"/>
      <c r="EJ62" s="560"/>
      <c r="EK62" s="569"/>
      <c r="EL62" s="123">
        <v>2322019</v>
      </c>
      <c r="EM62" s="122"/>
      <c r="EN62" s="62"/>
      <c r="EO62" s="153"/>
      <c r="ER62" s="49"/>
      <c r="ES62" s="49"/>
    </row>
    <row r="63" spans="4:149" x14ac:dyDescent="0.2">
      <c r="D63" s="153"/>
      <c r="E63" s="560"/>
      <c r="G63" s="62"/>
      <c r="H63" s="62"/>
      <c r="I63" s="62"/>
      <c r="J63" s="560"/>
      <c r="K63" s="62"/>
      <c r="L63" s="62"/>
      <c r="M63" s="62"/>
      <c r="N63" s="62"/>
      <c r="O63" s="560"/>
      <c r="P63" s="62"/>
      <c r="Q63" s="62"/>
      <c r="R63" s="62"/>
      <c r="S63" s="62"/>
      <c r="T63" s="560"/>
      <c r="U63" s="62"/>
      <c r="V63" s="62"/>
      <c r="W63" s="62"/>
      <c r="X63" s="62"/>
      <c r="Y63" s="560"/>
      <c r="Z63" s="62"/>
      <c r="AA63" s="62"/>
      <c r="AB63" s="62"/>
      <c r="AC63" s="62"/>
      <c r="AD63" s="560"/>
      <c r="AE63" s="62"/>
      <c r="AF63" s="62"/>
      <c r="AG63" s="62"/>
      <c r="AH63" s="62"/>
      <c r="AI63" s="560"/>
      <c r="AJ63" s="62"/>
      <c r="AK63" s="62"/>
      <c r="AL63" s="62"/>
      <c r="AM63" s="62"/>
      <c r="AN63" s="560"/>
      <c r="AO63" s="62"/>
      <c r="AP63" s="62"/>
      <c r="AQ63" s="62"/>
      <c r="AR63" s="62"/>
      <c r="AS63" s="560"/>
      <c r="AT63" s="62"/>
      <c r="AU63" s="62"/>
      <c r="AV63" s="62"/>
      <c r="AW63" s="62"/>
      <c r="AX63" s="560"/>
      <c r="AY63" s="62"/>
      <c r="AZ63" s="62"/>
      <c r="BA63" s="62"/>
      <c r="BB63" s="62"/>
      <c r="BC63" s="560"/>
      <c r="BD63" s="62"/>
      <c r="BE63" s="62"/>
      <c r="BF63" s="62"/>
      <c r="BG63" s="62"/>
      <c r="BH63" s="560"/>
      <c r="BI63" s="62"/>
      <c r="BJ63" s="62"/>
      <c r="BK63" s="62"/>
      <c r="BL63" s="62"/>
      <c r="BM63" s="560"/>
      <c r="BN63" s="62"/>
      <c r="BO63" s="62"/>
      <c r="BP63" s="62"/>
      <c r="BQ63" s="62"/>
      <c r="BR63" s="560"/>
      <c r="BS63" s="62"/>
      <c r="BT63" s="62"/>
      <c r="BU63" s="62"/>
      <c r="BV63" s="62"/>
      <c r="BW63" s="560"/>
      <c r="BX63" s="62"/>
      <c r="BY63" s="62"/>
      <c r="BZ63" s="62"/>
      <c r="CA63" s="62"/>
      <c r="CB63" s="560"/>
      <c r="CC63" s="62"/>
      <c r="CD63" s="62"/>
      <c r="CE63" s="62"/>
      <c r="CF63" s="62"/>
      <c r="CG63" s="560"/>
      <c r="CH63" s="62"/>
      <c r="CI63" s="62"/>
      <c r="CJ63" s="62"/>
      <c r="CK63" s="62"/>
      <c r="CL63" s="560"/>
      <c r="CM63" s="62"/>
      <c r="CN63" s="62"/>
      <c r="CO63" s="62"/>
      <c r="CP63" s="62"/>
      <c r="CQ63" s="560"/>
      <c r="CR63" s="62"/>
      <c r="CS63" s="62"/>
      <c r="CT63" s="62"/>
      <c r="CU63" s="62"/>
      <c r="CV63" s="560"/>
      <c r="CW63" s="62"/>
      <c r="CX63" s="62"/>
      <c r="CY63" s="62"/>
      <c r="CZ63" s="62"/>
      <c r="DA63" s="560"/>
      <c r="DB63" s="62"/>
      <c r="DC63" s="62"/>
      <c r="DD63" s="62"/>
      <c r="DE63" s="62"/>
      <c r="DF63" s="560"/>
      <c r="DG63" s="62"/>
      <c r="DH63" s="62"/>
      <c r="DI63" s="62"/>
      <c r="DJ63" s="62"/>
      <c r="DK63" s="560"/>
      <c r="DL63" s="62"/>
      <c r="DM63" s="62"/>
      <c r="DN63" s="62"/>
      <c r="DO63" s="62"/>
      <c r="DP63" s="560"/>
      <c r="DQ63" s="62"/>
      <c r="DR63" s="62"/>
      <c r="DS63" s="62"/>
      <c r="DT63" s="62"/>
      <c r="DU63" s="560"/>
      <c r="DV63" s="62"/>
      <c r="DW63" s="62"/>
      <c r="DX63" s="62"/>
      <c r="DY63" s="62"/>
      <c r="DZ63" s="560"/>
      <c r="EA63" s="62"/>
      <c r="EB63" s="62"/>
      <c r="EC63" s="62"/>
      <c r="ED63" s="62"/>
      <c r="EE63" s="560"/>
      <c r="EF63" s="62"/>
      <c r="EG63" s="62"/>
      <c r="EH63" s="62"/>
      <c r="EI63" s="62"/>
      <c r="EJ63" s="560"/>
      <c r="EK63" s="62"/>
      <c r="EL63" s="62"/>
      <c r="EM63" s="62"/>
      <c r="EN63" s="62"/>
      <c r="EO63" s="153"/>
      <c r="ER63" s="49"/>
      <c r="ES63" s="49"/>
    </row>
    <row r="64" spans="4:149" ht="12.75" customHeight="1" x14ac:dyDescent="0.2">
      <c r="D64" s="153" t="s">
        <v>348</v>
      </c>
      <c r="E64" s="560"/>
      <c r="G64" s="62">
        <v>0</v>
      </c>
      <c r="H64" s="62"/>
      <c r="I64" s="62"/>
      <c r="J64" s="560"/>
      <c r="K64" s="62"/>
      <c r="L64" s="62">
        <v>414894</v>
      </c>
      <c r="M64" s="62"/>
      <c r="N64" s="62"/>
      <c r="O64" s="560"/>
      <c r="P64" s="62"/>
      <c r="Q64" s="62">
        <v>15159</v>
      </c>
      <c r="R64" s="62"/>
      <c r="S64" s="62"/>
      <c r="T64" s="560"/>
      <c r="U64" s="62"/>
      <c r="V64" s="62">
        <v>2912748</v>
      </c>
      <c r="W64" s="62"/>
      <c r="X64" s="62"/>
      <c r="Y64" s="560"/>
      <c r="Z64" s="62"/>
      <c r="AA64" s="62">
        <v>1193932</v>
      </c>
      <c r="AB64" s="62"/>
      <c r="AC64" s="62"/>
      <c r="AD64" s="560"/>
      <c r="AE64" s="62"/>
      <c r="AF64" s="62">
        <v>0</v>
      </c>
      <c r="AG64" s="62"/>
      <c r="AH64" s="62"/>
      <c r="AI64" s="560"/>
      <c r="AJ64" s="62"/>
      <c r="AK64" s="62">
        <v>0</v>
      </c>
      <c r="AL64" s="62"/>
      <c r="AM64" s="62"/>
      <c r="AN64" s="560"/>
      <c r="AO64" s="62"/>
      <c r="AP64" s="62">
        <v>0</v>
      </c>
      <c r="AQ64" s="62"/>
      <c r="AR64" s="62"/>
      <c r="AS64" s="560"/>
      <c r="AT64" s="62"/>
      <c r="AU64" s="62">
        <v>0</v>
      </c>
      <c r="AV64" s="62"/>
      <c r="AW64" s="62"/>
      <c r="AX64" s="560"/>
      <c r="AY64" s="62"/>
      <c r="AZ64" s="62">
        <v>0</v>
      </c>
      <c r="BA64" s="62"/>
      <c r="BB64" s="62"/>
      <c r="BC64" s="560"/>
      <c r="BD64" s="62"/>
      <c r="BE64" s="62">
        <v>0</v>
      </c>
      <c r="BF64" s="62"/>
      <c r="BG64" s="62"/>
      <c r="BH64" s="560"/>
      <c r="BI64" s="62"/>
      <c r="BJ64" s="62">
        <v>0</v>
      </c>
      <c r="BK64" s="62"/>
      <c r="BL64" s="62"/>
      <c r="BM64" s="560"/>
      <c r="BN64" s="62"/>
      <c r="BO64" s="62">
        <v>0</v>
      </c>
      <c r="BP64" s="62"/>
      <c r="BQ64" s="62"/>
      <c r="BR64" s="560"/>
      <c r="BS64" s="62"/>
      <c r="BT64" s="62">
        <v>4536733</v>
      </c>
      <c r="BU64" s="62"/>
      <c r="BV64" s="62"/>
      <c r="BW64" s="560"/>
      <c r="BX64" s="62"/>
      <c r="BY64" s="62">
        <v>19443086</v>
      </c>
      <c r="BZ64" s="62"/>
      <c r="CA64" s="62"/>
      <c r="CB64" s="560"/>
      <c r="CC64" s="62"/>
      <c r="CD64" s="62">
        <v>813046</v>
      </c>
      <c r="CE64" s="62"/>
      <c r="CF64" s="62"/>
      <c r="CG64" s="560"/>
      <c r="CH64" s="62"/>
      <c r="CI64" s="62">
        <v>515696</v>
      </c>
      <c r="CJ64" s="62"/>
      <c r="CK64" s="62"/>
      <c r="CL64" s="560"/>
      <c r="CM64" s="62"/>
      <c r="CN64" s="62">
        <v>1552379</v>
      </c>
      <c r="CO64" s="62"/>
      <c r="CP64" s="62"/>
      <c r="CQ64" s="560"/>
      <c r="CR64" s="62"/>
      <c r="CS64" s="62">
        <v>893971</v>
      </c>
      <c r="CT64" s="62"/>
      <c r="CU64" s="62"/>
      <c r="CV64" s="560"/>
      <c r="CW64" s="62"/>
      <c r="CX64" s="62">
        <v>2414344</v>
      </c>
      <c r="CY64" s="62"/>
      <c r="CZ64" s="62"/>
      <c r="DA64" s="560"/>
      <c r="DB64" s="62"/>
      <c r="DC64" s="62">
        <v>2009028</v>
      </c>
      <c r="DD64" s="62"/>
      <c r="DE64" s="62"/>
      <c r="DF64" s="560"/>
      <c r="DG64" s="62"/>
      <c r="DH64" s="62">
        <v>1723893</v>
      </c>
      <c r="DI64" s="62"/>
      <c r="DJ64" s="62"/>
      <c r="DK64" s="560"/>
      <c r="DL64" s="62"/>
      <c r="DM64" s="62">
        <v>1888507</v>
      </c>
      <c r="DN64" s="62"/>
      <c r="DO64" s="62"/>
      <c r="DP64" s="560"/>
      <c r="DQ64" s="62"/>
      <c r="DR64" s="62">
        <v>3440295</v>
      </c>
      <c r="DS64" s="62"/>
      <c r="DT64" s="62"/>
      <c r="DU64" s="560"/>
      <c r="DV64" s="62"/>
      <c r="DW64" s="62">
        <v>1170008</v>
      </c>
      <c r="DX64" s="62"/>
      <c r="DY64" s="62"/>
      <c r="DZ64" s="560"/>
      <c r="EA64" s="62"/>
      <c r="EB64" s="62">
        <v>1861992</v>
      </c>
      <c r="EC64" s="62"/>
      <c r="ED64" s="62"/>
      <c r="EE64" s="560"/>
      <c r="EF64" s="62"/>
      <c r="EG64" s="62">
        <v>1159927</v>
      </c>
      <c r="EH64" s="62"/>
      <c r="EI64" s="62"/>
      <c r="EJ64" s="560"/>
      <c r="EK64" s="62"/>
      <c r="EL64" s="62">
        <v>3775092</v>
      </c>
      <c r="EM64" s="62"/>
      <c r="EN64" s="62"/>
      <c r="EO64" s="153"/>
      <c r="ER64" s="49"/>
      <c r="ES64" s="49"/>
    </row>
    <row r="65" spans="4:149" ht="12.75" customHeight="1" x14ac:dyDescent="0.2">
      <c r="D65" s="153" t="s">
        <v>336</v>
      </c>
      <c r="E65" s="560"/>
      <c r="F65" s="490"/>
      <c r="G65" s="558">
        <v>0</v>
      </c>
      <c r="H65" s="559"/>
      <c r="I65" s="62"/>
      <c r="J65" s="560"/>
      <c r="K65" s="561"/>
      <c r="L65" s="558">
        <v>175921</v>
      </c>
      <c r="M65" s="559"/>
      <c r="N65" s="62"/>
      <c r="O65" s="560"/>
      <c r="P65" s="561"/>
      <c r="Q65" s="558">
        <v>6622</v>
      </c>
      <c r="R65" s="559"/>
      <c r="S65" s="62"/>
      <c r="T65" s="560"/>
      <c r="U65" s="561"/>
      <c r="V65" s="558">
        <v>1248589</v>
      </c>
      <c r="W65" s="559"/>
      <c r="X65" s="62"/>
      <c r="Y65" s="560"/>
      <c r="Z65" s="561"/>
      <c r="AA65" s="558">
        <v>472648</v>
      </c>
      <c r="AB65" s="559"/>
      <c r="AC65" s="62"/>
      <c r="AD65" s="560"/>
      <c r="AE65" s="561"/>
      <c r="AF65" s="558">
        <v>0</v>
      </c>
      <c r="AG65" s="559"/>
      <c r="AH65" s="62"/>
      <c r="AI65" s="560"/>
      <c r="AJ65" s="561"/>
      <c r="AK65" s="558">
        <v>0</v>
      </c>
      <c r="AL65" s="559"/>
      <c r="AM65" s="62"/>
      <c r="AN65" s="560"/>
      <c r="AO65" s="561"/>
      <c r="AP65" s="558">
        <v>0</v>
      </c>
      <c r="AQ65" s="559"/>
      <c r="AR65" s="62"/>
      <c r="AS65" s="560"/>
      <c r="AT65" s="561"/>
      <c r="AU65" s="558">
        <v>0</v>
      </c>
      <c r="AV65" s="559"/>
      <c r="AW65" s="62"/>
      <c r="AX65" s="560"/>
      <c r="AY65" s="561"/>
      <c r="AZ65" s="558">
        <v>0</v>
      </c>
      <c r="BA65" s="559"/>
      <c r="BB65" s="62"/>
      <c r="BC65" s="560"/>
      <c r="BD65" s="561"/>
      <c r="BE65" s="558">
        <v>0</v>
      </c>
      <c r="BF65" s="559"/>
      <c r="BG65" s="62"/>
      <c r="BH65" s="560"/>
      <c r="BI65" s="561"/>
      <c r="BJ65" s="558">
        <v>0</v>
      </c>
      <c r="BK65" s="559"/>
      <c r="BL65" s="62"/>
      <c r="BM65" s="560"/>
      <c r="BN65" s="561"/>
      <c r="BO65" s="558">
        <v>0</v>
      </c>
      <c r="BP65" s="559"/>
      <c r="BQ65" s="62"/>
      <c r="BR65" s="560"/>
      <c r="BS65" s="561"/>
      <c r="BT65" s="558">
        <v>1903780</v>
      </c>
      <c r="BU65" s="559"/>
      <c r="BV65" s="62"/>
      <c r="BW65" s="560"/>
      <c r="BX65" s="561"/>
      <c r="BY65" s="558">
        <v>8283003</v>
      </c>
      <c r="BZ65" s="559"/>
      <c r="CA65" s="62"/>
      <c r="CB65" s="560"/>
      <c r="CC65" s="561"/>
      <c r="CD65" s="558">
        <v>351415</v>
      </c>
      <c r="CE65" s="559"/>
      <c r="CF65" s="62"/>
      <c r="CG65" s="560"/>
      <c r="CH65" s="561"/>
      <c r="CI65" s="558">
        <v>220917</v>
      </c>
      <c r="CJ65" s="559"/>
      <c r="CK65" s="62"/>
      <c r="CL65" s="560"/>
      <c r="CM65" s="561"/>
      <c r="CN65" s="558">
        <v>706760</v>
      </c>
      <c r="CO65" s="559"/>
      <c r="CP65" s="62"/>
      <c r="CQ65" s="560"/>
      <c r="CR65" s="561"/>
      <c r="CS65" s="558">
        <v>381604</v>
      </c>
      <c r="CT65" s="559"/>
      <c r="CU65" s="62"/>
      <c r="CV65" s="560"/>
      <c r="CW65" s="561"/>
      <c r="CX65" s="558">
        <v>993113</v>
      </c>
      <c r="CY65" s="559"/>
      <c r="CZ65" s="62"/>
      <c r="DA65" s="560"/>
      <c r="DB65" s="561"/>
      <c r="DC65" s="558">
        <v>846223</v>
      </c>
      <c r="DD65" s="559"/>
      <c r="DE65" s="62"/>
      <c r="DF65" s="560"/>
      <c r="DG65" s="561"/>
      <c r="DH65" s="558">
        <v>715823</v>
      </c>
      <c r="DI65" s="559"/>
      <c r="DJ65" s="62"/>
      <c r="DK65" s="560"/>
      <c r="DL65" s="561"/>
      <c r="DM65" s="558">
        <v>779008</v>
      </c>
      <c r="DN65" s="559"/>
      <c r="DO65" s="62"/>
      <c r="DP65" s="560"/>
      <c r="DQ65" s="561"/>
      <c r="DR65" s="558">
        <v>1428604</v>
      </c>
      <c r="DS65" s="559"/>
      <c r="DT65" s="62"/>
      <c r="DU65" s="560"/>
      <c r="DV65" s="561"/>
      <c r="DW65" s="558">
        <v>517864</v>
      </c>
      <c r="DX65" s="559"/>
      <c r="DY65" s="62"/>
      <c r="DZ65" s="560"/>
      <c r="EA65" s="561"/>
      <c r="EB65" s="558">
        <v>846009</v>
      </c>
      <c r="EC65" s="559"/>
      <c r="ED65" s="62"/>
      <c r="EE65" s="560"/>
      <c r="EF65" s="561"/>
      <c r="EG65" s="558">
        <v>495663</v>
      </c>
      <c r="EH65" s="559"/>
      <c r="EI65" s="62"/>
      <c r="EJ65" s="560"/>
      <c r="EK65" s="561"/>
      <c r="EL65" s="558">
        <v>1660696</v>
      </c>
      <c r="EM65" s="559"/>
      <c r="EN65" s="62"/>
      <c r="EO65" s="153"/>
      <c r="ER65" s="49"/>
      <c r="ES65" s="49"/>
    </row>
    <row r="66" spans="4:149" ht="12.75" customHeight="1" x14ac:dyDescent="0.2">
      <c r="D66" s="153" t="s">
        <v>339</v>
      </c>
      <c r="E66" s="560"/>
      <c r="F66" s="484"/>
      <c r="G66" s="62">
        <v>0</v>
      </c>
      <c r="H66" s="61"/>
      <c r="I66" s="62"/>
      <c r="J66" s="560"/>
      <c r="K66" s="560"/>
      <c r="L66" s="62">
        <v>99079</v>
      </c>
      <c r="M66" s="61"/>
      <c r="N66" s="62"/>
      <c r="O66" s="560"/>
      <c r="P66" s="560"/>
      <c r="Q66" s="62">
        <v>3378</v>
      </c>
      <c r="R66" s="61"/>
      <c r="S66" s="62"/>
      <c r="T66" s="560"/>
      <c r="U66" s="560"/>
      <c r="V66" s="62">
        <v>661411</v>
      </c>
      <c r="W66" s="61"/>
      <c r="X66" s="62"/>
      <c r="Y66" s="560"/>
      <c r="Z66" s="560"/>
      <c r="AA66" s="62">
        <v>302352</v>
      </c>
      <c r="AB66" s="61"/>
      <c r="AC66" s="62"/>
      <c r="AD66" s="560"/>
      <c r="AE66" s="560"/>
      <c r="AF66" s="62">
        <v>0</v>
      </c>
      <c r="AG66" s="61"/>
      <c r="AH66" s="62"/>
      <c r="AI66" s="560"/>
      <c r="AJ66" s="560"/>
      <c r="AK66" s="62">
        <v>0</v>
      </c>
      <c r="AL66" s="61"/>
      <c r="AM66" s="62"/>
      <c r="AN66" s="560"/>
      <c r="AO66" s="560"/>
      <c r="AP66" s="62">
        <v>0</v>
      </c>
      <c r="AQ66" s="61"/>
      <c r="AR66" s="62"/>
      <c r="AS66" s="560"/>
      <c r="AT66" s="560"/>
      <c r="AU66" s="62">
        <v>0</v>
      </c>
      <c r="AV66" s="61"/>
      <c r="AW66" s="62"/>
      <c r="AX66" s="560"/>
      <c r="AY66" s="560"/>
      <c r="AZ66" s="62">
        <v>0</v>
      </c>
      <c r="BA66" s="61"/>
      <c r="BB66" s="62"/>
      <c r="BC66" s="560"/>
      <c r="BD66" s="560"/>
      <c r="BE66" s="62">
        <v>0</v>
      </c>
      <c r="BF66" s="61"/>
      <c r="BG66" s="62"/>
      <c r="BH66" s="560"/>
      <c r="BI66" s="560"/>
      <c r="BJ66" s="62">
        <v>0</v>
      </c>
      <c r="BK66" s="61"/>
      <c r="BL66" s="62"/>
      <c r="BM66" s="560"/>
      <c r="BN66" s="560"/>
      <c r="BO66" s="62">
        <v>0</v>
      </c>
      <c r="BP66" s="61"/>
      <c r="BQ66" s="62"/>
      <c r="BR66" s="560"/>
      <c r="BS66" s="560"/>
      <c r="BT66" s="62">
        <v>1066220</v>
      </c>
      <c r="BU66" s="61"/>
      <c r="BV66" s="62"/>
      <c r="BW66" s="560"/>
      <c r="BX66" s="560"/>
      <c r="BY66" s="62">
        <v>4926997</v>
      </c>
      <c r="BZ66" s="61"/>
      <c r="CA66" s="62"/>
      <c r="CB66" s="560"/>
      <c r="CC66" s="560"/>
      <c r="CD66" s="62">
        <v>218585</v>
      </c>
      <c r="CE66" s="61"/>
      <c r="CF66" s="62"/>
      <c r="CG66" s="560"/>
      <c r="CH66" s="560"/>
      <c r="CI66" s="62">
        <v>139083</v>
      </c>
      <c r="CJ66" s="61"/>
      <c r="CK66" s="62"/>
      <c r="CL66" s="560"/>
      <c r="CM66" s="560"/>
      <c r="CN66" s="62">
        <v>368240</v>
      </c>
      <c r="CO66" s="61"/>
      <c r="CP66" s="62"/>
      <c r="CQ66" s="560"/>
      <c r="CR66" s="560"/>
      <c r="CS66" s="62">
        <v>233396</v>
      </c>
      <c r="CT66" s="61"/>
      <c r="CU66" s="62"/>
      <c r="CV66" s="560"/>
      <c r="CW66" s="560"/>
      <c r="CX66" s="62">
        <v>661887</v>
      </c>
      <c r="CY66" s="61"/>
      <c r="CZ66" s="62"/>
      <c r="DA66" s="560"/>
      <c r="DB66" s="560"/>
      <c r="DC66" s="62">
        <v>528777</v>
      </c>
      <c r="DD66" s="61"/>
      <c r="DE66" s="62"/>
      <c r="DF66" s="560"/>
      <c r="DG66" s="560"/>
      <c r="DH66" s="62">
        <v>454177</v>
      </c>
      <c r="DI66" s="61"/>
      <c r="DJ66" s="62"/>
      <c r="DK66" s="560"/>
      <c r="DL66" s="560"/>
      <c r="DM66" s="62">
        <v>495992</v>
      </c>
      <c r="DN66" s="61"/>
      <c r="DO66" s="62"/>
      <c r="DP66" s="560"/>
      <c r="DQ66" s="560"/>
      <c r="DR66" s="62">
        <v>886396</v>
      </c>
      <c r="DS66" s="61"/>
      <c r="DT66" s="62"/>
      <c r="DU66" s="560"/>
      <c r="DV66" s="560"/>
      <c r="DW66" s="62">
        <v>267136</v>
      </c>
      <c r="DX66" s="61"/>
      <c r="DY66" s="62"/>
      <c r="DZ66" s="560"/>
      <c r="EA66" s="560"/>
      <c r="EB66" s="62">
        <v>398991</v>
      </c>
      <c r="EC66" s="61"/>
      <c r="ED66" s="62"/>
      <c r="EE66" s="560"/>
      <c r="EF66" s="560"/>
      <c r="EG66" s="62">
        <v>274337</v>
      </c>
      <c r="EH66" s="61"/>
      <c r="EI66" s="62"/>
      <c r="EJ66" s="560"/>
      <c r="EK66" s="560"/>
      <c r="EL66" s="62">
        <v>959304</v>
      </c>
      <c r="EM66" s="61"/>
      <c r="EN66" s="62"/>
      <c r="EO66" s="153"/>
      <c r="ER66" s="49"/>
      <c r="ES66" s="49"/>
    </row>
    <row r="67" spans="4:149" ht="12.75" customHeight="1" x14ac:dyDescent="0.2">
      <c r="D67" s="153" t="s">
        <v>340</v>
      </c>
      <c r="E67" s="560"/>
      <c r="F67" s="484"/>
      <c r="G67" s="62">
        <v>0</v>
      </c>
      <c r="H67" s="61"/>
      <c r="I67" s="62"/>
      <c r="J67" s="560"/>
      <c r="K67" s="560"/>
      <c r="L67" s="62">
        <v>0</v>
      </c>
      <c r="M67" s="61"/>
      <c r="N67" s="62"/>
      <c r="O67" s="560"/>
      <c r="P67" s="560"/>
      <c r="Q67" s="62">
        <v>0</v>
      </c>
      <c r="R67" s="61"/>
      <c r="S67" s="62"/>
      <c r="T67" s="560"/>
      <c r="U67" s="560"/>
      <c r="V67" s="62">
        <v>0</v>
      </c>
      <c r="W67" s="61"/>
      <c r="X67" s="62"/>
      <c r="Y67" s="560"/>
      <c r="Z67" s="560"/>
      <c r="AA67" s="62">
        <v>0</v>
      </c>
      <c r="AB67" s="61"/>
      <c r="AC67" s="62"/>
      <c r="AD67" s="560"/>
      <c r="AE67" s="560"/>
      <c r="AF67" s="62">
        <v>0</v>
      </c>
      <c r="AG67" s="61"/>
      <c r="AH67" s="62"/>
      <c r="AI67" s="560"/>
      <c r="AJ67" s="560"/>
      <c r="AK67" s="62">
        <v>0</v>
      </c>
      <c r="AL67" s="61"/>
      <c r="AM67" s="62"/>
      <c r="AN67" s="560"/>
      <c r="AO67" s="560"/>
      <c r="AP67" s="62">
        <v>0</v>
      </c>
      <c r="AQ67" s="61"/>
      <c r="AR67" s="62"/>
      <c r="AS67" s="560"/>
      <c r="AT67" s="560"/>
      <c r="AU67" s="62">
        <v>0</v>
      </c>
      <c r="AV67" s="61"/>
      <c r="AW67" s="62"/>
      <c r="AX67" s="560"/>
      <c r="AY67" s="560"/>
      <c r="AZ67" s="62">
        <v>0</v>
      </c>
      <c r="BA67" s="61"/>
      <c r="BB67" s="62"/>
      <c r="BC67" s="560"/>
      <c r="BD67" s="560"/>
      <c r="BE67" s="62">
        <v>0</v>
      </c>
      <c r="BF67" s="61"/>
      <c r="BG67" s="62"/>
      <c r="BH67" s="560"/>
      <c r="BI67" s="560"/>
      <c r="BJ67" s="62">
        <v>0</v>
      </c>
      <c r="BK67" s="61"/>
      <c r="BL67" s="62"/>
      <c r="BM67" s="560"/>
      <c r="BN67" s="560"/>
      <c r="BO67" s="62">
        <v>0</v>
      </c>
      <c r="BP67" s="61"/>
      <c r="BQ67" s="62"/>
      <c r="BR67" s="560"/>
      <c r="BS67" s="560"/>
      <c r="BT67" s="62">
        <v>0</v>
      </c>
      <c r="BU67" s="61"/>
      <c r="BV67" s="62"/>
      <c r="BW67" s="560"/>
      <c r="BX67" s="560"/>
      <c r="BY67" s="62">
        <v>0</v>
      </c>
      <c r="BZ67" s="61"/>
      <c r="CA67" s="62"/>
      <c r="CB67" s="560"/>
      <c r="CC67" s="560"/>
      <c r="CD67" s="62">
        <v>0</v>
      </c>
      <c r="CE67" s="61"/>
      <c r="CF67" s="62"/>
      <c r="CG67" s="560"/>
      <c r="CH67" s="560"/>
      <c r="CI67" s="62">
        <v>0</v>
      </c>
      <c r="CJ67" s="61"/>
      <c r="CK67" s="62"/>
      <c r="CL67" s="560"/>
      <c r="CM67" s="560"/>
      <c r="CN67" s="62">
        <v>0</v>
      </c>
      <c r="CO67" s="61"/>
      <c r="CP67" s="62"/>
      <c r="CQ67" s="560"/>
      <c r="CR67" s="560"/>
      <c r="CS67" s="62">
        <v>0</v>
      </c>
      <c r="CT67" s="61"/>
      <c r="CU67" s="62"/>
      <c r="CV67" s="560"/>
      <c r="CW67" s="560"/>
      <c r="CX67" s="62">
        <v>0</v>
      </c>
      <c r="CY67" s="61"/>
      <c r="CZ67" s="62"/>
      <c r="DA67" s="560"/>
      <c r="DB67" s="560"/>
      <c r="DC67" s="62">
        <v>0</v>
      </c>
      <c r="DD67" s="61"/>
      <c r="DE67" s="62"/>
      <c r="DF67" s="560"/>
      <c r="DG67" s="560"/>
      <c r="DH67" s="62">
        <v>0</v>
      </c>
      <c r="DI67" s="61"/>
      <c r="DJ67" s="62"/>
      <c r="DK67" s="560"/>
      <c r="DL67" s="560"/>
      <c r="DM67" s="62">
        <v>0</v>
      </c>
      <c r="DN67" s="61"/>
      <c r="DO67" s="62"/>
      <c r="DP67" s="560"/>
      <c r="DQ67" s="560"/>
      <c r="DR67" s="62">
        <v>0</v>
      </c>
      <c r="DS67" s="61"/>
      <c r="DT67" s="62"/>
      <c r="DU67" s="560"/>
      <c r="DV67" s="560"/>
      <c r="DW67" s="62">
        <v>0</v>
      </c>
      <c r="DX67" s="61"/>
      <c r="DY67" s="62"/>
      <c r="DZ67" s="560"/>
      <c r="EA67" s="560"/>
      <c r="EB67" s="62">
        <v>0</v>
      </c>
      <c r="EC67" s="61"/>
      <c r="ED67" s="62"/>
      <c r="EE67" s="560"/>
      <c r="EF67" s="560"/>
      <c r="EG67" s="62">
        <v>0</v>
      </c>
      <c r="EH67" s="61"/>
      <c r="EI67" s="62"/>
      <c r="EJ67" s="560"/>
      <c r="EK67" s="560"/>
      <c r="EL67" s="62">
        <v>0</v>
      </c>
      <c r="EM67" s="61"/>
      <c r="EN67" s="62"/>
      <c r="EO67" s="153"/>
      <c r="ER67" s="49"/>
      <c r="ES67" s="49"/>
    </row>
    <row r="68" spans="4:149" ht="12.75" customHeight="1" x14ac:dyDescent="0.2">
      <c r="D68" s="153" t="s">
        <v>341</v>
      </c>
      <c r="E68" s="560"/>
      <c r="F68" s="504"/>
      <c r="G68" s="123">
        <v>0</v>
      </c>
      <c r="H68" s="122"/>
      <c r="I68" s="62"/>
      <c r="J68" s="560"/>
      <c r="K68" s="569"/>
      <c r="L68" s="123">
        <v>139894</v>
      </c>
      <c r="M68" s="122"/>
      <c r="N68" s="62"/>
      <c r="O68" s="560"/>
      <c r="P68" s="569"/>
      <c r="Q68" s="123">
        <v>5159</v>
      </c>
      <c r="R68" s="122"/>
      <c r="S68" s="62"/>
      <c r="T68" s="560"/>
      <c r="U68" s="569"/>
      <c r="V68" s="123">
        <v>1002748</v>
      </c>
      <c r="W68" s="122"/>
      <c r="X68" s="62"/>
      <c r="Y68" s="560"/>
      <c r="Z68" s="569"/>
      <c r="AA68" s="123">
        <v>418932</v>
      </c>
      <c r="AB68" s="122"/>
      <c r="AC68" s="62"/>
      <c r="AD68" s="560"/>
      <c r="AE68" s="569"/>
      <c r="AF68" s="123">
        <v>0</v>
      </c>
      <c r="AG68" s="122"/>
      <c r="AH68" s="62"/>
      <c r="AI68" s="560"/>
      <c r="AJ68" s="569"/>
      <c r="AK68" s="123">
        <v>0</v>
      </c>
      <c r="AL68" s="122"/>
      <c r="AM68" s="62"/>
      <c r="AN68" s="560"/>
      <c r="AO68" s="569"/>
      <c r="AP68" s="123">
        <v>0</v>
      </c>
      <c r="AQ68" s="122"/>
      <c r="AR68" s="62"/>
      <c r="AS68" s="560"/>
      <c r="AT68" s="569"/>
      <c r="AU68" s="123">
        <v>0</v>
      </c>
      <c r="AV68" s="122"/>
      <c r="AW68" s="62"/>
      <c r="AX68" s="560"/>
      <c r="AY68" s="569"/>
      <c r="AZ68" s="123">
        <v>0</v>
      </c>
      <c r="BA68" s="122"/>
      <c r="BB68" s="62"/>
      <c r="BC68" s="560"/>
      <c r="BD68" s="569"/>
      <c r="BE68" s="123">
        <v>0</v>
      </c>
      <c r="BF68" s="122"/>
      <c r="BG68" s="62"/>
      <c r="BH68" s="560"/>
      <c r="BI68" s="569"/>
      <c r="BJ68" s="123">
        <v>0</v>
      </c>
      <c r="BK68" s="122"/>
      <c r="BL68" s="62"/>
      <c r="BM68" s="560"/>
      <c r="BN68" s="569"/>
      <c r="BO68" s="123">
        <v>0</v>
      </c>
      <c r="BP68" s="122"/>
      <c r="BQ68" s="62"/>
      <c r="BR68" s="560"/>
      <c r="BS68" s="569"/>
      <c r="BT68" s="123">
        <v>1566733</v>
      </c>
      <c r="BU68" s="122"/>
      <c r="BV68" s="62"/>
      <c r="BW68" s="560"/>
      <c r="BX68" s="569"/>
      <c r="BY68" s="123">
        <v>6233086</v>
      </c>
      <c r="BZ68" s="122"/>
      <c r="CA68" s="62"/>
      <c r="CB68" s="560"/>
      <c r="CC68" s="569"/>
      <c r="CD68" s="123">
        <v>243046</v>
      </c>
      <c r="CE68" s="122"/>
      <c r="CF68" s="62"/>
      <c r="CG68" s="560"/>
      <c r="CH68" s="569"/>
      <c r="CI68" s="123">
        <v>155696</v>
      </c>
      <c r="CJ68" s="122"/>
      <c r="CK68" s="62"/>
      <c r="CL68" s="560"/>
      <c r="CM68" s="569"/>
      <c r="CN68" s="123">
        <v>477379</v>
      </c>
      <c r="CO68" s="122"/>
      <c r="CP68" s="62"/>
      <c r="CQ68" s="560"/>
      <c r="CR68" s="569"/>
      <c r="CS68" s="123">
        <v>278971</v>
      </c>
      <c r="CT68" s="122"/>
      <c r="CU68" s="62"/>
      <c r="CV68" s="560"/>
      <c r="CW68" s="569"/>
      <c r="CX68" s="123">
        <v>759344</v>
      </c>
      <c r="CY68" s="122"/>
      <c r="CZ68" s="62"/>
      <c r="DA68" s="560"/>
      <c r="DB68" s="569"/>
      <c r="DC68" s="123">
        <v>634028</v>
      </c>
      <c r="DD68" s="122"/>
      <c r="DE68" s="62"/>
      <c r="DF68" s="560"/>
      <c r="DG68" s="569"/>
      <c r="DH68" s="123">
        <v>553893</v>
      </c>
      <c r="DI68" s="122"/>
      <c r="DJ68" s="62"/>
      <c r="DK68" s="560"/>
      <c r="DL68" s="569"/>
      <c r="DM68" s="123">
        <v>613507</v>
      </c>
      <c r="DN68" s="122"/>
      <c r="DO68" s="62"/>
      <c r="DP68" s="560"/>
      <c r="DQ68" s="569"/>
      <c r="DR68" s="123">
        <v>1125295</v>
      </c>
      <c r="DS68" s="122"/>
      <c r="DT68" s="62"/>
      <c r="DU68" s="560"/>
      <c r="DV68" s="569"/>
      <c r="DW68" s="123">
        <v>385008</v>
      </c>
      <c r="DX68" s="122"/>
      <c r="DY68" s="62"/>
      <c r="DZ68" s="560"/>
      <c r="EA68" s="569"/>
      <c r="EB68" s="123">
        <v>616992</v>
      </c>
      <c r="EC68" s="122"/>
      <c r="ED68" s="62"/>
      <c r="EE68" s="560"/>
      <c r="EF68" s="569"/>
      <c r="EG68" s="123">
        <v>389927</v>
      </c>
      <c r="EH68" s="122"/>
      <c r="EI68" s="62"/>
      <c r="EJ68" s="560"/>
      <c r="EK68" s="569"/>
      <c r="EL68" s="123">
        <v>1155092</v>
      </c>
      <c r="EM68" s="122"/>
      <c r="EN68" s="62"/>
      <c r="EO68" s="153"/>
      <c r="ER68" s="49"/>
      <c r="ES68" s="49"/>
    </row>
    <row r="69" spans="4:149" ht="12.75" customHeight="1" x14ac:dyDescent="0.2">
      <c r="D69" s="153"/>
      <c r="E69" s="560"/>
      <c r="G69" s="62"/>
      <c r="H69" s="62"/>
      <c r="I69" s="62"/>
      <c r="J69" s="560"/>
      <c r="K69" s="62"/>
      <c r="L69" s="62"/>
      <c r="M69" s="62"/>
      <c r="N69" s="62"/>
      <c r="O69" s="560"/>
      <c r="P69" s="62"/>
      <c r="Q69" s="62"/>
      <c r="R69" s="62"/>
      <c r="S69" s="62"/>
      <c r="T69" s="560"/>
      <c r="U69" s="62"/>
      <c r="V69" s="62"/>
      <c r="W69" s="62"/>
      <c r="X69" s="62"/>
      <c r="Y69" s="560"/>
      <c r="Z69" s="62"/>
      <c r="AA69" s="62"/>
      <c r="AB69" s="62"/>
      <c r="AC69" s="62"/>
      <c r="AD69" s="560"/>
      <c r="AE69" s="62"/>
      <c r="AF69" s="62"/>
      <c r="AG69" s="62"/>
      <c r="AH69" s="62"/>
      <c r="AI69" s="560"/>
      <c r="AJ69" s="62"/>
      <c r="AK69" s="62"/>
      <c r="AL69" s="62"/>
      <c r="AM69" s="62"/>
      <c r="AN69" s="560"/>
      <c r="AO69" s="62"/>
      <c r="AP69" s="62"/>
      <c r="AQ69" s="62"/>
      <c r="AR69" s="62"/>
      <c r="AS69" s="560"/>
      <c r="AT69" s="62"/>
      <c r="AU69" s="62"/>
      <c r="AV69" s="62"/>
      <c r="AW69" s="62"/>
      <c r="AX69" s="560"/>
      <c r="AY69" s="62"/>
      <c r="AZ69" s="62"/>
      <c r="BA69" s="62"/>
      <c r="BB69" s="62"/>
      <c r="BC69" s="560"/>
      <c r="BD69" s="62"/>
      <c r="BE69" s="62"/>
      <c r="BF69" s="62"/>
      <c r="BG69" s="62"/>
      <c r="BH69" s="560"/>
      <c r="BI69" s="62"/>
      <c r="BJ69" s="62"/>
      <c r="BK69" s="62"/>
      <c r="BL69" s="62"/>
      <c r="BM69" s="560"/>
      <c r="BN69" s="62"/>
      <c r="BO69" s="62"/>
      <c r="BP69" s="62"/>
      <c r="BQ69" s="62"/>
      <c r="BR69" s="560"/>
      <c r="BS69" s="62"/>
      <c r="BT69" s="62"/>
      <c r="BU69" s="62"/>
      <c r="BV69" s="62"/>
      <c r="BW69" s="560"/>
      <c r="BX69" s="62"/>
      <c r="BY69" s="62"/>
      <c r="BZ69" s="62"/>
      <c r="CA69" s="62"/>
      <c r="CB69" s="560"/>
      <c r="CC69" s="62"/>
      <c r="CD69" s="62"/>
      <c r="CE69" s="62"/>
      <c r="CF69" s="62"/>
      <c r="CG69" s="560"/>
      <c r="CH69" s="62"/>
      <c r="CI69" s="62"/>
      <c r="CJ69" s="62"/>
      <c r="CK69" s="62"/>
      <c r="CL69" s="560"/>
      <c r="CM69" s="62"/>
      <c r="CN69" s="62"/>
      <c r="CO69" s="62"/>
      <c r="CP69" s="62"/>
      <c r="CQ69" s="560"/>
      <c r="CR69" s="62"/>
      <c r="CS69" s="62"/>
      <c r="CT69" s="62"/>
      <c r="CU69" s="62"/>
      <c r="CV69" s="560"/>
      <c r="CW69" s="62"/>
      <c r="CX69" s="62"/>
      <c r="CY69" s="62"/>
      <c r="CZ69" s="62"/>
      <c r="DA69" s="560"/>
      <c r="DB69" s="62"/>
      <c r="DC69" s="62"/>
      <c r="DD69" s="62"/>
      <c r="DE69" s="62"/>
      <c r="DF69" s="560"/>
      <c r="DG69" s="62"/>
      <c r="DH69" s="62"/>
      <c r="DI69" s="62"/>
      <c r="DJ69" s="62"/>
      <c r="DK69" s="560"/>
      <c r="DL69" s="62"/>
      <c r="DM69" s="62"/>
      <c r="DN69" s="62"/>
      <c r="DO69" s="62"/>
      <c r="DP69" s="560"/>
      <c r="DQ69" s="62"/>
      <c r="DR69" s="62"/>
      <c r="DS69" s="62"/>
      <c r="DT69" s="62"/>
      <c r="DU69" s="560"/>
      <c r="DV69" s="62"/>
      <c r="DW69" s="62"/>
      <c r="DX69" s="62"/>
      <c r="DY69" s="62"/>
      <c r="DZ69" s="560"/>
      <c r="EA69" s="62"/>
      <c r="EB69" s="62"/>
      <c r="EC69" s="62"/>
      <c r="ED69" s="62"/>
      <c r="EE69" s="560"/>
      <c r="EF69" s="62"/>
      <c r="EG69" s="62"/>
      <c r="EH69" s="62"/>
      <c r="EI69" s="62"/>
      <c r="EJ69" s="560"/>
      <c r="EK69" s="62"/>
      <c r="EL69" s="62"/>
      <c r="EM69" s="62"/>
      <c r="EN69" s="62"/>
      <c r="EO69" s="153"/>
      <c r="ER69" s="49"/>
      <c r="ES69" s="49"/>
    </row>
    <row r="70" spans="4:149" ht="12.75" customHeight="1" x14ac:dyDescent="0.2">
      <c r="D70" s="153" t="s">
        <v>349</v>
      </c>
      <c r="E70" s="560"/>
      <c r="G70" s="62">
        <v>0</v>
      </c>
      <c r="H70" s="62"/>
      <c r="I70" s="62"/>
      <c r="J70" s="560"/>
      <c r="K70" s="62"/>
      <c r="L70" s="62">
        <v>1536729</v>
      </c>
      <c r="M70" s="62"/>
      <c r="N70" s="62"/>
      <c r="O70" s="560"/>
      <c r="P70" s="62"/>
      <c r="Q70" s="62">
        <v>72130</v>
      </c>
      <c r="R70" s="62"/>
      <c r="S70" s="62"/>
      <c r="T70" s="560"/>
      <c r="U70" s="62"/>
      <c r="V70" s="62">
        <v>1052350</v>
      </c>
      <c r="W70" s="62"/>
      <c r="X70" s="62"/>
      <c r="Y70" s="560"/>
      <c r="Z70" s="62"/>
      <c r="AA70" s="62">
        <v>1442806</v>
      </c>
      <c r="AB70" s="62"/>
      <c r="AC70" s="62"/>
      <c r="AD70" s="560"/>
      <c r="AE70" s="62"/>
      <c r="AF70" s="62">
        <v>0</v>
      </c>
      <c r="AG70" s="62"/>
      <c r="AH70" s="62"/>
      <c r="AI70" s="560"/>
      <c r="AJ70" s="62"/>
      <c r="AK70" s="62">
        <v>0</v>
      </c>
      <c r="AL70" s="62"/>
      <c r="AM70" s="62"/>
      <c r="AN70" s="560"/>
      <c r="AO70" s="62"/>
      <c r="AP70" s="62">
        <v>0</v>
      </c>
      <c r="AQ70" s="62"/>
      <c r="AR70" s="62"/>
      <c r="AS70" s="560"/>
      <c r="AT70" s="62"/>
      <c r="AU70" s="62">
        <v>0</v>
      </c>
      <c r="AV70" s="62"/>
      <c r="AW70" s="62"/>
      <c r="AX70" s="560"/>
      <c r="AY70" s="62"/>
      <c r="AZ70" s="62">
        <v>0</v>
      </c>
      <c r="BA70" s="62"/>
      <c r="BB70" s="62"/>
      <c r="BC70" s="560"/>
      <c r="BD70" s="62"/>
      <c r="BE70" s="62">
        <v>0</v>
      </c>
      <c r="BF70" s="62"/>
      <c r="BG70" s="62"/>
      <c r="BH70" s="560"/>
      <c r="BI70" s="62"/>
      <c r="BJ70" s="62">
        <v>0</v>
      </c>
      <c r="BK70" s="62"/>
      <c r="BL70" s="62"/>
      <c r="BM70" s="560"/>
      <c r="BN70" s="62"/>
      <c r="BO70" s="62">
        <v>0</v>
      </c>
      <c r="BP70" s="62"/>
      <c r="BQ70" s="62"/>
      <c r="BR70" s="560"/>
      <c r="BS70" s="62"/>
      <c r="BT70" s="62">
        <v>4104015</v>
      </c>
      <c r="BU70" s="62"/>
      <c r="BV70" s="62"/>
      <c r="BW70" s="560"/>
      <c r="BX70" s="62"/>
      <c r="BY70" s="62">
        <v>19625911</v>
      </c>
      <c r="BZ70" s="62"/>
      <c r="CA70" s="62"/>
      <c r="CB70" s="560"/>
      <c r="CC70" s="62"/>
      <c r="CD70" s="62">
        <v>643065</v>
      </c>
      <c r="CE70" s="62"/>
      <c r="CF70" s="62"/>
      <c r="CG70" s="560"/>
      <c r="CH70" s="62"/>
      <c r="CI70" s="62">
        <v>2787717</v>
      </c>
      <c r="CJ70" s="62"/>
      <c r="CK70" s="62"/>
      <c r="CL70" s="560"/>
      <c r="CM70" s="62"/>
      <c r="CN70" s="62">
        <v>221586</v>
      </c>
      <c r="CO70" s="62"/>
      <c r="CP70" s="62"/>
      <c r="CQ70" s="560"/>
      <c r="CR70" s="62"/>
      <c r="CS70" s="62">
        <v>1864433</v>
      </c>
      <c r="CT70" s="62"/>
      <c r="CU70" s="62"/>
      <c r="CV70" s="560"/>
      <c r="CW70" s="62"/>
      <c r="CX70" s="62">
        <v>1012894</v>
      </c>
      <c r="CY70" s="62"/>
      <c r="CZ70" s="62"/>
      <c r="DA70" s="560"/>
      <c r="DB70" s="62"/>
      <c r="DC70" s="62">
        <v>1927366</v>
      </c>
      <c r="DD70" s="62"/>
      <c r="DE70" s="62"/>
      <c r="DF70" s="560"/>
      <c r="DG70" s="62"/>
      <c r="DH70" s="62">
        <v>2235967</v>
      </c>
      <c r="DI70" s="62"/>
      <c r="DJ70" s="62"/>
      <c r="DK70" s="560"/>
      <c r="DL70" s="62"/>
      <c r="DM70" s="62">
        <v>1594101</v>
      </c>
      <c r="DN70" s="62"/>
      <c r="DO70" s="62"/>
      <c r="DP70" s="560"/>
      <c r="DQ70" s="62"/>
      <c r="DR70" s="62">
        <v>2127227</v>
      </c>
      <c r="DS70" s="62"/>
      <c r="DT70" s="62"/>
      <c r="DU70" s="560"/>
      <c r="DV70" s="62"/>
      <c r="DW70" s="62">
        <v>2662581</v>
      </c>
      <c r="DX70" s="62"/>
      <c r="DY70" s="62"/>
      <c r="DZ70" s="560"/>
      <c r="EA70" s="62"/>
      <c r="EB70" s="62">
        <v>1638587</v>
      </c>
      <c r="EC70" s="62"/>
      <c r="ED70" s="62"/>
      <c r="EE70" s="560"/>
      <c r="EF70" s="62"/>
      <c r="EG70" s="62">
        <v>910387</v>
      </c>
      <c r="EH70" s="62"/>
      <c r="EI70" s="62"/>
      <c r="EJ70" s="560"/>
      <c r="EK70" s="62"/>
      <c r="EL70" s="62">
        <v>5516801</v>
      </c>
      <c r="EM70" s="62"/>
      <c r="EN70" s="62"/>
      <c r="EO70" s="153"/>
      <c r="ER70" s="49"/>
      <c r="ES70" s="49"/>
    </row>
    <row r="71" spans="4:149" ht="12.75" customHeight="1" x14ac:dyDescent="0.2">
      <c r="D71" s="153" t="s">
        <v>336</v>
      </c>
      <c r="E71" s="560"/>
      <c r="F71" s="490"/>
      <c r="G71" s="558">
        <v>0</v>
      </c>
      <c r="H71" s="559"/>
      <c r="I71" s="62"/>
      <c r="J71" s="560"/>
      <c r="K71" s="561"/>
      <c r="L71" s="558">
        <v>575476</v>
      </c>
      <c r="M71" s="559"/>
      <c r="N71" s="62"/>
      <c r="O71" s="560"/>
      <c r="P71" s="561"/>
      <c r="Q71" s="558">
        <v>27362</v>
      </c>
      <c r="R71" s="559"/>
      <c r="S71" s="62"/>
      <c r="T71" s="560"/>
      <c r="U71" s="561"/>
      <c r="V71" s="558">
        <v>388387</v>
      </c>
      <c r="W71" s="559"/>
      <c r="X71" s="62"/>
      <c r="Y71" s="560"/>
      <c r="Z71" s="561"/>
      <c r="AA71" s="558">
        <v>453422</v>
      </c>
      <c r="AB71" s="559"/>
      <c r="AC71" s="62"/>
      <c r="AD71" s="560"/>
      <c r="AE71" s="561"/>
      <c r="AF71" s="558">
        <v>0</v>
      </c>
      <c r="AG71" s="559"/>
      <c r="AH71" s="62"/>
      <c r="AI71" s="560"/>
      <c r="AJ71" s="561"/>
      <c r="AK71" s="558">
        <v>0</v>
      </c>
      <c r="AL71" s="559"/>
      <c r="AM71" s="62"/>
      <c r="AN71" s="560"/>
      <c r="AO71" s="561"/>
      <c r="AP71" s="558">
        <v>0</v>
      </c>
      <c r="AQ71" s="559"/>
      <c r="AR71" s="62"/>
      <c r="AS71" s="560"/>
      <c r="AT71" s="561"/>
      <c r="AU71" s="558">
        <v>0</v>
      </c>
      <c r="AV71" s="559"/>
      <c r="AW71" s="62"/>
      <c r="AX71" s="560"/>
      <c r="AY71" s="561"/>
      <c r="AZ71" s="558">
        <v>0</v>
      </c>
      <c r="BA71" s="559"/>
      <c r="BB71" s="62"/>
      <c r="BC71" s="560"/>
      <c r="BD71" s="561"/>
      <c r="BE71" s="558">
        <v>0</v>
      </c>
      <c r="BF71" s="559"/>
      <c r="BG71" s="62"/>
      <c r="BH71" s="560"/>
      <c r="BI71" s="561"/>
      <c r="BJ71" s="558">
        <v>0</v>
      </c>
      <c r="BK71" s="559"/>
      <c r="BL71" s="62"/>
      <c r="BM71" s="560"/>
      <c r="BN71" s="561"/>
      <c r="BO71" s="558">
        <v>0</v>
      </c>
      <c r="BP71" s="559"/>
      <c r="BQ71" s="62"/>
      <c r="BR71" s="560"/>
      <c r="BS71" s="561"/>
      <c r="BT71" s="558">
        <v>1444647</v>
      </c>
      <c r="BU71" s="559"/>
      <c r="BV71" s="62"/>
      <c r="BW71" s="560"/>
      <c r="BX71" s="561"/>
      <c r="BY71" s="558">
        <v>7120738</v>
      </c>
      <c r="BZ71" s="559"/>
      <c r="CA71" s="62"/>
      <c r="CB71" s="560"/>
      <c r="CC71" s="561"/>
      <c r="CD71" s="558">
        <v>249269</v>
      </c>
      <c r="CE71" s="559"/>
      <c r="CF71" s="62"/>
      <c r="CG71" s="560"/>
      <c r="CH71" s="561"/>
      <c r="CI71" s="558">
        <v>1025168</v>
      </c>
      <c r="CJ71" s="559"/>
      <c r="CK71" s="62"/>
      <c r="CL71" s="560"/>
      <c r="CM71" s="561"/>
      <c r="CN71" s="558">
        <v>88502</v>
      </c>
      <c r="CO71" s="559"/>
      <c r="CP71" s="62"/>
      <c r="CQ71" s="560"/>
      <c r="CR71" s="561"/>
      <c r="CS71" s="558">
        <v>643017</v>
      </c>
      <c r="CT71" s="559"/>
      <c r="CU71" s="62"/>
      <c r="CV71" s="560"/>
      <c r="CW71" s="561"/>
      <c r="CX71" s="558">
        <v>349850</v>
      </c>
      <c r="CY71" s="559"/>
      <c r="CZ71" s="62"/>
      <c r="DA71" s="560"/>
      <c r="DB71" s="561"/>
      <c r="DC71" s="558">
        <v>693070</v>
      </c>
      <c r="DD71" s="559"/>
      <c r="DE71" s="62"/>
      <c r="DF71" s="560"/>
      <c r="DG71" s="561"/>
      <c r="DH71" s="558">
        <v>785544</v>
      </c>
      <c r="DI71" s="559"/>
      <c r="DJ71" s="62"/>
      <c r="DK71" s="560"/>
      <c r="DL71" s="561"/>
      <c r="DM71" s="558">
        <v>571363</v>
      </c>
      <c r="DN71" s="559"/>
      <c r="DO71" s="62"/>
      <c r="DP71" s="560"/>
      <c r="DQ71" s="561"/>
      <c r="DR71" s="558">
        <v>770656</v>
      </c>
      <c r="DS71" s="559"/>
      <c r="DT71" s="62"/>
      <c r="DU71" s="560"/>
      <c r="DV71" s="561"/>
      <c r="DW71" s="558">
        <v>994387</v>
      </c>
      <c r="DX71" s="559"/>
      <c r="DY71" s="62"/>
      <c r="DZ71" s="560"/>
      <c r="EA71" s="561"/>
      <c r="EB71" s="558">
        <v>621799</v>
      </c>
      <c r="EC71" s="559"/>
      <c r="ED71" s="62"/>
      <c r="EE71" s="560"/>
      <c r="EF71" s="561"/>
      <c r="EG71" s="558">
        <v>328113</v>
      </c>
      <c r="EH71" s="559"/>
      <c r="EI71" s="62"/>
      <c r="EJ71" s="560"/>
      <c r="EK71" s="561"/>
      <c r="EL71" s="558">
        <v>2005956</v>
      </c>
      <c r="EM71" s="559"/>
      <c r="EN71" s="62"/>
      <c r="EO71" s="153"/>
      <c r="ER71" s="49"/>
      <c r="ES71" s="49"/>
    </row>
    <row r="72" spans="4:149" ht="12.75" customHeight="1" x14ac:dyDescent="0.2">
      <c r="D72" s="153" t="s">
        <v>339</v>
      </c>
      <c r="E72" s="560"/>
      <c r="F72" s="484"/>
      <c r="G72" s="62">
        <v>0</v>
      </c>
      <c r="H72" s="61"/>
      <c r="I72" s="62"/>
      <c r="J72" s="560"/>
      <c r="K72" s="560"/>
      <c r="L72" s="62">
        <v>384524</v>
      </c>
      <c r="M72" s="61"/>
      <c r="N72" s="62"/>
      <c r="O72" s="560"/>
      <c r="P72" s="560"/>
      <c r="Q72" s="62">
        <v>17638</v>
      </c>
      <c r="R72" s="61"/>
      <c r="S72" s="62"/>
      <c r="T72" s="560"/>
      <c r="U72" s="560"/>
      <c r="V72" s="62">
        <v>261613</v>
      </c>
      <c r="W72" s="61"/>
      <c r="X72" s="62"/>
      <c r="Y72" s="560"/>
      <c r="Z72" s="560"/>
      <c r="AA72" s="62">
        <v>431578</v>
      </c>
      <c r="AB72" s="61"/>
      <c r="AC72" s="62"/>
      <c r="AD72" s="560"/>
      <c r="AE72" s="560"/>
      <c r="AF72" s="62">
        <v>0</v>
      </c>
      <c r="AG72" s="61"/>
      <c r="AH72" s="62"/>
      <c r="AI72" s="560"/>
      <c r="AJ72" s="560"/>
      <c r="AK72" s="62">
        <v>0</v>
      </c>
      <c r="AL72" s="61"/>
      <c r="AM72" s="62"/>
      <c r="AN72" s="560"/>
      <c r="AO72" s="560"/>
      <c r="AP72" s="62">
        <v>0</v>
      </c>
      <c r="AQ72" s="61"/>
      <c r="AR72" s="62"/>
      <c r="AS72" s="560"/>
      <c r="AT72" s="560"/>
      <c r="AU72" s="62">
        <v>0</v>
      </c>
      <c r="AV72" s="61"/>
      <c r="AW72" s="62"/>
      <c r="AX72" s="560"/>
      <c r="AY72" s="560"/>
      <c r="AZ72" s="62">
        <v>0</v>
      </c>
      <c r="BA72" s="61"/>
      <c r="BB72" s="62"/>
      <c r="BC72" s="560"/>
      <c r="BD72" s="560"/>
      <c r="BE72" s="62">
        <v>0</v>
      </c>
      <c r="BF72" s="61"/>
      <c r="BG72" s="62"/>
      <c r="BH72" s="560"/>
      <c r="BI72" s="560"/>
      <c r="BJ72" s="62">
        <v>0</v>
      </c>
      <c r="BK72" s="61"/>
      <c r="BL72" s="62"/>
      <c r="BM72" s="560"/>
      <c r="BN72" s="560"/>
      <c r="BO72" s="62">
        <v>0</v>
      </c>
      <c r="BP72" s="61"/>
      <c r="BQ72" s="62"/>
      <c r="BR72" s="560"/>
      <c r="BS72" s="560"/>
      <c r="BT72" s="62">
        <v>1095353</v>
      </c>
      <c r="BU72" s="61"/>
      <c r="BV72" s="62"/>
      <c r="BW72" s="560"/>
      <c r="BX72" s="560"/>
      <c r="BY72" s="62">
        <v>5484262</v>
      </c>
      <c r="BZ72" s="61"/>
      <c r="CA72" s="62"/>
      <c r="CB72" s="560"/>
      <c r="CC72" s="560"/>
      <c r="CD72" s="62">
        <v>175731</v>
      </c>
      <c r="CE72" s="61"/>
      <c r="CF72" s="62"/>
      <c r="CG72" s="560"/>
      <c r="CH72" s="560"/>
      <c r="CI72" s="62">
        <v>809832</v>
      </c>
      <c r="CJ72" s="61"/>
      <c r="CK72" s="62"/>
      <c r="CL72" s="560"/>
      <c r="CM72" s="560"/>
      <c r="CN72" s="62">
        <v>56498</v>
      </c>
      <c r="CO72" s="61"/>
      <c r="CP72" s="62"/>
      <c r="CQ72" s="560"/>
      <c r="CR72" s="560"/>
      <c r="CS72" s="62">
        <v>566983</v>
      </c>
      <c r="CT72" s="61"/>
      <c r="CU72" s="62"/>
      <c r="CV72" s="560"/>
      <c r="CW72" s="560"/>
      <c r="CX72" s="62">
        <v>305150</v>
      </c>
      <c r="CY72" s="61"/>
      <c r="CZ72" s="62"/>
      <c r="DA72" s="560"/>
      <c r="DB72" s="560"/>
      <c r="DC72" s="62">
        <v>551930</v>
      </c>
      <c r="DD72" s="61"/>
      <c r="DE72" s="62"/>
      <c r="DF72" s="560"/>
      <c r="DG72" s="560"/>
      <c r="DH72" s="62">
        <v>649456</v>
      </c>
      <c r="DI72" s="61"/>
      <c r="DJ72" s="62"/>
      <c r="DK72" s="560"/>
      <c r="DL72" s="560"/>
      <c r="DM72" s="62">
        <v>443637</v>
      </c>
      <c r="DN72" s="61"/>
      <c r="DO72" s="62"/>
      <c r="DP72" s="560"/>
      <c r="DQ72" s="560"/>
      <c r="DR72" s="62">
        <v>579344</v>
      </c>
      <c r="DS72" s="61"/>
      <c r="DT72" s="62"/>
      <c r="DU72" s="560"/>
      <c r="DV72" s="560"/>
      <c r="DW72" s="62">
        <v>690613</v>
      </c>
      <c r="DX72" s="61"/>
      <c r="DY72" s="62"/>
      <c r="DZ72" s="560"/>
      <c r="EA72" s="560"/>
      <c r="EB72" s="62">
        <v>413201</v>
      </c>
      <c r="EC72" s="61"/>
      <c r="ED72" s="62"/>
      <c r="EE72" s="560"/>
      <c r="EF72" s="560"/>
      <c r="EG72" s="62">
        <v>241887</v>
      </c>
      <c r="EH72" s="61"/>
      <c r="EI72" s="62"/>
      <c r="EJ72" s="560"/>
      <c r="EK72" s="560"/>
      <c r="EL72" s="62">
        <v>1609044</v>
      </c>
      <c r="EM72" s="61"/>
      <c r="EN72" s="62"/>
      <c r="EO72" s="153"/>
      <c r="ER72" s="49"/>
      <c r="ES72" s="49"/>
    </row>
    <row r="73" spans="4:149" ht="12.75" customHeight="1" x14ac:dyDescent="0.2">
      <c r="D73" s="153" t="s">
        <v>340</v>
      </c>
      <c r="E73" s="560"/>
      <c r="F73" s="484"/>
      <c r="G73" s="62">
        <v>0</v>
      </c>
      <c r="H73" s="61"/>
      <c r="I73" s="62"/>
      <c r="J73" s="560"/>
      <c r="K73" s="560"/>
      <c r="L73" s="62">
        <v>0</v>
      </c>
      <c r="M73" s="61"/>
      <c r="N73" s="62"/>
      <c r="O73" s="560"/>
      <c r="P73" s="560"/>
      <c r="Q73" s="62">
        <v>0</v>
      </c>
      <c r="R73" s="61"/>
      <c r="S73" s="62"/>
      <c r="T73" s="560"/>
      <c r="U73" s="560"/>
      <c r="V73" s="62">
        <v>0</v>
      </c>
      <c r="W73" s="61"/>
      <c r="X73" s="62"/>
      <c r="Y73" s="560"/>
      <c r="Z73" s="560"/>
      <c r="AA73" s="62">
        <v>0</v>
      </c>
      <c r="AB73" s="61"/>
      <c r="AC73" s="62"/>
      <c r="AD73" s="560"/>
      <c r="AE73" s="560"/>
      <c r="AF73" s="62">
        <v>0</v>
      </c>
      <c r="AG73" s="61"/>
      <c r="AH73" s="62"/>
      <c r="AI73" s="560"/>
      <c r="AJ73" s="560"/>
      <c r="AK73" s="62">
        <v>0</v>
      </c>
      <c r="AL73" s="61"/>
      <c r="AM73" s="62"/>
      <c r="AN73" s="560"/>
      <c r="AO73" s="560"/>
      <c r="AP73" s="62">
        <v>0</v>
      </c>
      <c r="AQ73" s="61"/>
      <c r="AR73" s="62"/>
      <c r="AS73" s="560"/>
      <c r="AT73" s="560"/>
      <c r="AU73" s="62">
        <v>0</v>
      </c>
      <c r="AV73" s="61"/>
      <c r="AW73" s="62"/>
      <c r="AX73" s="560"/>
      <c r="AY73" s="560"/>
      <c r="AZ73" s="62">
        <v>0</v>
      </c>
      <c r="BA73" s="61"/>
      <c r="BB73" s="62"/>
      <c r="BC73" s="560"/>
      <c r="BD73" s="560"/>
      <c r="BE73" s="62">
        <v>0</v>
      </c>
      <c r="BF73" s="61"/>
      <c r="BG73" s="62"/>
      <c r="BH73" s="560"/>
      <c r="BI73" s="560"/>
      <c r="BJ73" s="62">
        <v>0</v>
      </c>
      <c r="BK73" s="61"/>
      <c r="BL73" s="62"/>
      <c r="BM73" s="560"/>
      <c r="BN73" s="560"/>
      <c r="BO73" s="62">
        <v>0</v>
      </c>
      <c r="BP73" s="61"/>
      <c r="BQ73" s="62"/>
      <c r="BR73" s="560"/>
      <c r="BS73" s="560"/>
      <c r="BT73" s="62">
        <v>0</v>
      </c>
      <c r="BU73" s="61"/>
      <c r="BV73" s="62"/>
      <c r="BW73" s="560"/>
      <c r="BX73" s="560"/>
      <c r="BY73" s="62">
        <v>0</v>
      </c>
      <c r="BZ73" s="61"/>
      <c r="CA73" s="62"/>
      <c r="CB73" s="560"/>
      <c r="CC73" s="560"/>
      <c r="CD73" s="62">
        <v>0</v>
      </c>
      <c r="CE73" s="61"/>
      <c r="CF73" s="62"/>
      <c r="CG73" s="560"/>
      <c r="CH73" s="560"/>
      <c r="CI73" s="62">
        <v>0</v>
      </c>
      <c r="CJ73" s="61"/>
      <c r="CK73" s="62"/>
      <c r="CL73" s="560"/>
      <c r="CM73" s="560"/>
      <c r="CN73" s="62">
        <v>0</v>
      </c>
      <c r="CO73" s="61"/>
      <c r="CP73" s="62"/>
      <c r="CQ73" s="560"/>
      <c r="CR73" s="560"/>
      <c r="CS73" s="62">
        <v>0</v>
      </c>
      <c r="CT73" s="61"/>
      <c r="CU73" s="62"/>
      <c r="CV73" s="560"/>
      <c r="CW73" s="560"/>
      <c r="CX73" s="62">
        <v>0</v>
      </c>
      <c r="CY73" s="61"/>
      <c r="CZ73" s="62"/>
      <c r="DA73" s="560"/>
      <c r="DB73" s="560"/>
      <c r="DC73" s="62">
        <v>0</v>
      </c>
      <c r="DD73" s="61"/>
      <c r="DE73" s="62"/>
      <c r="DF73" s="560"/>
      <c r="DG73" s="560"/>
      <c r="DH73" s="62">
        <v>0</v>
      </c>
      <c r="DI73" s="61"/>
      <c r="DJ73" s="62"/>
      <c r="DK73" s="560"/>
      <c r="DL73" s="560"/>
      <c r="DM73" s="62">
        <v>0</v>
      </c>
      <c r="DN73" s="61"/>
      <c r="DO73" s="62"/>
      <c r="DP73" s="560"/>
      <c r="DQ73" s="560"/>
      <c r="DR73" s="62">
        <v>0</v>
      </c>
      <c r="DS73" s="61"/>
      <c r="DT73" s="62"/>
      <c r="DU73" s="560"/>
      <c r="DV73" s="560"/>
      <c r="DW73" s="62">
        <v>0</v>
      </c>
      <c r="DX73" s="61"/>
      <c r="DY73" s="62"/>
      <c r="DZ73" s="560"/>
      <c r="EA73" s="560"/>
      <c r="EB73" s="62">
        <v>0</v>
      </c>
      <c r="EC73" s="61"/>
      <c r="ED73" s="62"/>
      <c r="EE73" s="560"/>
      <c r="EF73" s="560"/>
      <c r="EG73" s="62">
        <v>0</v>
      </c>
      <c r="EH73" s="61"/>
      <c r="EI73" s="62"/>
      <c r="EJ73" s="560"/>
      <c r="EK73" s="560"/>
      <c r="EL73" s="62">
        <v>0</v>
      </c>
      <c r="EM73" s="61"/>
      <c r="EN73" s="62"/>
      <c r="EO73" s="153"/>
      <c r="ER73" s="49"/>
      <c r="ES73" s="49"/>
    </row>
    <row r="74" spans="4:149" ht="12.75" customHeight="1" x14ac:dyDescent="0.2">
      <c r="D74" s="153" t="s">
        <v>341</v>
      </c>
      <c r="E74" s="560"/>
      <c r="F74" s="504"/>
      <c r="G74" s="123">
        <v>0</v>
      </c>
      <c r="H74" s="122"/>
      <c r="I74" s="62"/>
      <c r="J74" s="560"/>
      <c r="K74" s="569"/>
      <c r="L74" s="123">
        <v>576729</v>
      </c>
      <c r="M74" s="122"/>
      <c r="N74" s="62"/>
      <c r="O74" s="560"/>
      <c r="P74" s="569"/>
      <c r="Q74" s="123">
        <v>27130</v>
      </c>
      <c r="R74" s="122"/>
      <c r="S74" s="62"/>
      <c r="T74" s="560"/>
      <c r="U74" s="569"/>
      <c r="V74" s="123">
        <v>402350</v>
      </c>
      <c r="W74" s="122"/>
      <c r="X74" s="62"/>
      <c r="Y74" s="560"/>
      <c r="Z74" s="569"/>
      <c r="AA74" s="123">
        <v>557806</v>
      </c>
      <c r="AB74" s="122"/>
      <c r="AC74" s="62"/>
      <c r="AD74" s="560"/>
      <c r="AE74" s="569"/>
      <c r="AF74" s="123">
        <v>0</v>
      </c>
      <c r="AG74" s="122"/>
      <c r="AH74" s="62"/>
      <c r="AI74" s="560"/>
      <c r="AJ74" s="569"/>
      <c r="AK74" s="123">
        <v>0</v>
      </c>
      <c r="AL74" s="122"/>
      <c r="AM74" s="62"/>
      <c r="AN74" s="560"/>
      <c r="AO74" s="569"/>
      <c r="AP74" s="123">
        <v>0</v>
      </c>
      <c r="AQ74" s="122"/>
      <c r="AR74" s="62"/>
      <c r="AS74" s="560"/>
      <c r="AT74" s="569"/>
      <c r="AU74" s="123">
        <v>0</v>
      </c>
      <c r="AV74" s="122"/>
      <c r="AW74" s="62"/>
      <c r="AX74" s="560"/>
      <c r="AY74" s="569"/>
      <c r="AZ74" s="123">
        <v>0</v>
      </c>
      <c r="BA74" s="122"/>
      <c r="BB74" s="62"/>
      <c r="BC74" s="560"/>
      <c r="BD74" s="569"/>
      <c r="BE74" s="123">
        <v>0</v>
      </c>
      <c r="BF74" s="122"/>
      <c r="BG74" s="62"/>
      <c r="BH74" s="560"/>
      <c r="BI74" s="569"/>
      <c r="BJ74" s="123">
        <v>0</v>
      </c>
      <c r="BK74" s="122"/>
      <c r="BL74" s="62"/>
      <c r="BM74" s="560"/>
      <c r="BN74" s="569"/>
      <c r="BO74" s="123">
        <v>0</v>
      </c>
      <c r="BP74" s="122"/>
      <c r="BQ74" s="62"/>
      <c r="BR74" s="560"/>
      <c r="BS74" s="569"/>
      <c r="BT74" s="123">
        <v>1564015</v>
      </c>
      <c r="BU74" s="122"/>
      <c r="BV74" s="62"/>
      <c r="BW74" s="560"/>
      <c r="BX74" s="569"/>
      <c r="BY74" s="123">
        <v>7020911</v>
      </c>
      <c r="BZ74" s="122"/>
      <c r="CA74" s="62"/>
      <c r="CB74" s="560"/>
      <c r="CC74" s="569"/>
      <c r="CD74" s="123">
        <v>218065</v>
      </c>
      <c r="CE74" s="122"/>
      <c r="CF74" s="62"/>
      <c r="CG74" s="560"/>
      <c r="CH74" s="569"/>
      <c r="CI74" s="123">
        <v>952717</v>
      </c>
      <c r="CJ74" s="122"/>
      <c r="CK74" s="62"/>
      <c r="CL74" s="560"/>
      <c r="CM74" s="569"/>
      <c r="CN74" s="123">
        <v>76586</v>
      </c>
      <c r="CO74" s="122"/>
      <c r="CP74" s="62"/>
      <c r="CQ74" s="560"/>
      <c r="CR74" s="569"/>
      <c r="CS74" s="123">
        <v>654433</v>
      </c>
      <c r="CT74" s="122"/>
      <c r="CU74" s="62"/>
      <c r="CV74" s="560"/>
      <c r="CW74" s="569"/>
      <c r="CX74" s="123">
        <v>357894</v>
      </c>
      <c r="CY74" s="122"/>
      <c r="CZ74" s="62"/>
      <c r="DA74" s="560"/>
      <c r="DB74" s="569"/>
      <c r="DC74" s="123">
        <v>682366</v>
      </c>
      <c r="DD74" s="122"/>
      <c r="DE74" s="62"/>
      <c r="DF74" s="560"/>
      <c r="DG74" s="569"/>
      <c r="DH74" s="123">
        <v>800967</v>
      </c>
      <c r="DI74" s="122"/>
      <c r="DJ74" s="62"/>
      <c r="DK74" s="560"/>
      <c r="DL74" s="569"/>
      <c r="DM74" s="123">
        <v>579101</v>
      </c>
      <c r="DN74" s="122"/>
      <c r="DO74" s="62"/>
      <c r="DP74" s="560"/>
      <c r="DQ74" s="569"/>
      <c r="DR74" s="123">
        <v>777227</v>
      </c>
      <c r="DS74" s="122"/>
      <c r="DT74" s="62"/>
      <c r="DU74" s="560"/>
      <c r="DV74" s="569"/>
      <c r="DW74" s="123">
        <v>977581</v>
      </c>
      <c r="DX74" s="122"/>
      <c r="DY74" s="62"/>
      <c r="DZ74" s="560"/>
      <c r="EA74" s="569"/>
      <c r="EB74" s="123">
        <v>603587</v>
      </c>
      <c r="EC74" s="122"/>
      <c r="ED74" s="62"/>
      <c r="EE74" s="560"/>
      <c r="EF74" s="569"/>
      <c r="EG74" s="123">
        <v>340387</v>
      </c>
      <c r="EH74" s="122"/>
      <c r="EI74" s="62"/>
      <c r="EJ74" s="560"/>
      <c r="EK74" s="569"/>
      <c r="EL74" s="123">
        <v>1901801</v>
      </c>
      <c r="EM74" s="122"/>
      <c r="EN74" s="62"/>
      <c r="EO74" s="153"/>
      <c r="ER74" s="49"/>
      <c r="ES74" s="49"/>
    </row>
    <row r="75" spans="4:149" ht="12.75" customHeight="1" x14ac:dyDescent="0.2">
      <c r="D75" s="153"/>
      <c r="E75" s="560"/>
      <c r="G75" s="62"/>
      <c r="H75" s="62"/>
      <c r="I75" s="62"/>
      <c r="J75" s="560"/>
      <c r="K75" s="62"/>
      <c r="L75" s="62"/>
      <c r="M75" s="62"/>
      <c r="N75" s="62"/>
      <c r="O75" s="560"/>
      <c r="P75" s="62"/>
      <c r="Q75" s="62"/>
      <c r="R75" s="62"/>
      <c r="S75" s="62"/>
      <c r="T75" s="560"/>
      <c r="U75" s="62"/>
      <c r="V75" s="62"/>
      <c r="W75" s="62"/>
      <c r="X75" s="62"/>
      <c r="Y75" s="560"/>
      <c r="Z75" s="62"/>
      <c r="AA75" s="62"/>
      <c r="AB75" s="62"/>
      <c r="AC75" s="62"/>
      <c r="AD75" s="560"/>
      <c r="AE75" s="62"/>
      <c r="AF75" s="62"/>
      <c r="AG75" s="62"/>
      <c r="AH75" s="62"/>
      <c r="AI75" s="560"/>
      <c r="AJ75" s="62"/>
      <c r="AK75" s="62"/>
      <c r="AL75" s="62"/>
      <c r="AM75" s="62"/>
      <c r="AN75" s="560"/>
      <c r="AO75" s="62"/>
      <c r="AP75" s="62"/>
      <c r="AQ75" s="62"/>
      <c r="AR75" s="62"/>
      <c r="AS75" s="560"/>
      <c r="AT75" s="62"/>
      <c r="AU75" s="62"/>
      <c r="AV75" s="62"/>
      <c r="AW75" s="62"/>
      <c r="AX75" s="560"/>
      <c r="AY75" s="62"/>
      <c r="AZ75" s="62"/>
      <c r="BA75" s="62"/>
      <c r="BB75" s="62"/>
      <c r="BC75" s="560"/>
      <c r="BD75" s="62"/>
      <c r="BE75" s="62"/>
      <c r="BF75" s="62"/>
      <c r="BG75" s="62"/>
      <c r="BH75" s="560"/>
      <c r="BI75" s="62"/>
      <c r="BJ75" s="62"/>
      <c r="BK75" s="62"/>
      <c r="BL75" s="62"/>
      <c r="BM75" s="560"/>
      <c r="BN75" s="62"/>
      <c r="BO75" s="62"/>
      <c r="BP75" s="62"/>
      <c r="BQ75" s="62"/>
      <c r="BR75" s="560"/>
      <c r="BS75" s="62"/>
      <c r="BT75" s="62"/>
      <c r="BU75" s="62"/>
      <c r="BV75" s="62"/>
      <c r="BW75" s="560"/>
      <c r="BX75" s="62"/>
      <c r="BY75" s="62"/>
      <c r="BZ75" s="62"/>
      <c r="CA75" s="62"/>
      <c r="CB75" s="560"/>
      <c r="CC75" s="62"/>
      <c r="CD75" s="62"/>
      <c r="CE75" s="62"/>
      <c r="CF75" s="62"/>
      <c r="CG75" s="560"/>
      <c r="CH75" s="62"/>
      <c r="CI75" s="62"/>
      <c r="CJ75" s="62"/>
      <c r="CK75" s="62"/>
      <c r="CL75" s="560"/>
      <c r="CM75" s="62"/>
      <c r="CN75" s="62"/>
      <c r="CO75" s="62"/>
      <c r="CP75" s="62"/>
      <c r="CQ75" s="560"/>
      <c r="CR75" s="62"/>
      <c r="CS75" s="62"/>
      <c r="CT75" s="62"/>
      <c r="CU75" s="62"/>
      <c r="CV75" s="560"/>
      <c r="CW75" s="62"/>
      <c r="CX75" s="62"/>
      <c r="CY75" s="62"/>
      <c r="CZ75" s="62"/>
      <c r="DA75" s="560"/>
      <c r="DB75" s="62"/>
      <c r="DC75" s="62"/>
      <c r="DD75" s="62"/>
      <c r="DE75" s="62"/>
      <c r="DF75" s="560"/>
      <c r="DG75" s="62"/>
      <c r="DH75" s="62"/>
      <c r="DI75" s="62"/>
      <c r="DJ75" s="62"/>
      <c r="DK75" s="560"/>
      <c r="DL75" s="62"/>
      <c r="DM75" s="62"/>
      <c r="DN75" s="62"/>
      <c r="DO75" s="62"/>
      <c r="DP75" s="560"/>
      <c r="DQ75" s="62"/>
      <c r="DR75" s="62"/>
      <c r="DS75" s="62"/>
      <c r="DT75" s="62"/>
      <c r="DU75" s="560"/>
      <c r="DV75" s="62"/>
      <c r="DW75" s="62"/>
      <c r="DX75" s="62"/>
      <c r="DY75" s="62"/>
      <c r="DZ75" s="560"/>
      <c r="EA75" s="62"/>
      <c r="EB75" s="62"/>
      <c r="EC75" s="62"/>
      <c r="ED75" s="62"/>
      <c r="EE75" s="560"/>
      <c r="EF75" s="62"/>
      <c r="EG75" s="62"/>
      <c r="EH75" s="62"/>
      <c r="EI75" s="62"/>
      <c r="EJ75" s="560"/>
      <c r="EK75" s="62"/>
      <c r="EL75" s="62"/>
      <c r="EM75" s="62"/>
      <c r="EN75" s="62"/>
      <c r="EO75" s="153"/>
      <c r="ER75" s="49"/>
      <c r="ES75" s="49"/>
    </row>
    <row r="76" spans="4:149" ht="12.75" hidden="1" customHeight="1" x14ac:dyDescent="0.2">
      <c r="D76" s="153" t="s">
        <v>350</v>
      </c>
      <c r="E76" s="560"/>
      <c r="G76" s="62">
        <v>0</v>
      </c>
      <c r="H76" s="62"/>
      <c r="I76" s="62"/>
      <c r="J76" s="560"/>
      <c r="K76" s="62"/>
      <c r="L76" s="62">
        <v>0</v>
      </c>
      <c r="M76" s="62"/>
      <c r="N76" s="62"/>
      <c r="O76" s="560"/>
      <c r="P76" s="62"/>
      <c r="Q76" s="62">
        <v>0</v>
      </c>
      <c r="R76" s="62"/>
      <c r="S76" s="62"/>
      <c r="T76" s="560"/>
      <c r="U76" s="62"/>
      <c r="V76" s="62">
        <v>0</v>
      </c>
      <c r="W76" s="62"/>
      <c r="X76" s="62"/>
      <c r="Y76" s="560"/>
      <c r="Z76" s="62"/>
      <c r="AA76" s="62">
        <v>0</v>
      </c>
      <c r="AB76" s="62"/>
      <c r="AC76" s="62"/>
      <c r="AD76" s="560"/>
      <c r="AE76" s="62"/>
      <c r="AF76" s="62">
        <v>0</v>
      </c>
      <c r="AG76" s="62"/>
      <c r="AH76" s="62"/>
      <c r="AI76" s="560"/>
      <c r="AJ76" s="62"/>
      <c r="AK76" s="62">
        <v>0</v>
      </c>
      <c r="AL76" s="62"/>
      <c r="AM76" s="62"/>
      <c r="AN76" s="560"/>
      <c r="AO76" s="62"/>
      <c r="AP76" s="62">
        <v>0</v>
      </c>
      <c r="AQ76" s="62"/>
      <c r="AR76" s="62"/>
      <c r="AS76" s="560"/>
      <c r="AT76" s="62"/>
      <c r="AU76" s="62">
        <v>0</v>
      </c>
      <c r="AV76" s="62"/>
      <c r="AW76" s="62"/>
      <c r="AX76" s="560"/>
      <c r="AY76" s="62"/>
      <c r="AZ76" s="62">
        <v>0</v>
      </c>
      <c r="BA76" s="62"/>
      <c r="BB76" s="62"/>
      <c r="BC76" s="560"/>
      <c r="BD76" s="62"/>
      <c r="BE76" s="62">
        <v>0</v>
      </c>
      <c r="BF76" s="62"/>
      <c r="BG76" s="62"/>
      <c r="BH76" s="560"/>
      <c r="BI76" s="62"/>
      <c r="BJ76" s="62">
        <v>0</v>
      </c>
      <c r="BK76" s="62"/>
      <c r="BL76" s="62"/>
      <c r="BM76" s="560"/>
      <c r="BN76" s="62"/>
      <c r="BO76" s="62">
        <v>0</v>
      </c>
      <c r="BP76" s="62"/>
      <c r="BQ76" s="62"/>
      <c r="BR76" s="560"/>
      <c r="BS76" s="62"/>
      <c r="BT76" s="62">
        <v>0</v>
      </c>
      <c r="BU76" s="62"/>
      <c r="BV76" s="62"/>
      <c r="BW76" s="560"/>
      <c r="BX76" s="62"/>
      <c r="BY76" s="62">
        <v>0</v>
      </c>
      <c r="BZ76" s="62"/>
      <c r="CA76" s="62"/>
      <c r="CB76" s="560"/>
      <c r="CC76" s="62"/>
      <c r="CD76" s="62">
        <v>0</v>
      </c>
      <c r="CE76" s="62"/>
      <c r="CF76" s="62"/>
      <c r="CG76" s="560"/>
      <c r="CH76" s="62"/>
      <c r="CI76" s="62">
        <v>0</v>
      </c>
      <c r="CJ76" s="62"/>
      <c r="CK76" s="62"/>
      <c r="CL76" s="560"/>
      <c r="CM76" s="62"/>
      <c r="CN76" s="62">
        <v>0</v>
      </c>
      <c r="CO76" s="62"/>
      <c r="CP76" s="62"/>
      <c r="CQ76" s="560"/>
      <c r="CR76" s="62"/>
      <c r="CS76" s="62">
        <v>0</v>
      </c>
      <c r="CT76" s="62"/>
      <c r="CU76" s="62"/>
      <c r="CV76" s="560"/>
      <c r="CW76" s="62"/>
      <c r="CX76" s="62">
        <v>0</v>
      </c>
      <c r="CY76" s="62"/>
      <c r="CZ76" s="62"/>
      <c r="DA76" s="560"/>
      <c r="DB76" s="62"/>
      <c r="DC76" s="62">
        <v>0</v>
      </c>
      <c r="DD76" s="62"/>
      <c r="DE76" s="62"/>
      <c r="DF76" s="560"/>
      <c r="DG76" s="62"/>
      <c r="DH76" s="62">
        <v>0</v>
      </c>
      <c r="DI76" s="62"/>
      <c r="DJ76" s="62"/>
      <c r="DK76" s="560"/>
      <c r="DL76" s="62"/>
      <c r="DM76" s="62">
        <v>0</v>
      </c>
      <c r="DN76" s="62"/>
      <c r="DO76" s="62"/>
      <c r="DP76" s="560"/>
      <c r="DQ76" s="62"/>
      <c r="DR76" s="62">
        <v>0</v>
      </c>
      <c r="DS76" s="62"/>
      <c r="DT76" s="62"/>
      <c r="DU76" s="560"/>
      <c r="DV76" s="62"/>
      <c r="DW76" s="62">
        <v>0</v>
      </c>
      <c r="DX76" s="62"/>
      <c r="DY76" s="62"/>
      <c r="DZ76" s="560"/>
      <c r="EA76" s="62"/>
      <c r="EB76" s="62">
        <v>0</v>
      </c>
      <c r="EC76" s="62"/>
      <c r="ED76" s="62"/>
      <c r="EE76" s="560"/>
      <c r="EF76" s="62"/>
      <c r="EG76" s="62">
        <v>0</v>
      </c>
      <c r="EH76" s="62"/>
      <c r="EI76" s="62"/>
      <c r="EJ76" s="560"/>
      <c r="EK76" s="62"/>
      <c r="EL76" s="62">
        <v>0</v>
      </c>
      <c r="EM76" s="62"/>
      <c r="EN76" s="62"/>
      <c r="EO76" s="153"/>
      <c r="ER76" s="49"/>
      <c r="ES76" s="49"/>
    </row>
    <row r="77" spans="4:149" ht="12.75" hidden="1" customHeight="1" x14ac:dyDescent="0.2">
      <c r="D77" s="153" t="s">
        <v>336</v>
      </c>
      <c r="E77" s="560"/>
      <c r="F77" s="490"/>
      <c r="G77" s="558">
        <v>0</v>
      </c>
      <c r="H77" s="559"/>
      <c r="I77" s="62"/>
      <c r="J77" s="560"/>
      <c r="K77" s="561"/>
      <c r="L77" s="558">
        <v>0</v>
      </c>
      <c r="M77" s="559"/>
      <c r="N77" s="62"/>
      <c r="O77" s="560"/>
      <c r="P77" s="561"/>
      <c r="Q77" s="558">
        <v>0</v>
      </c>
      <c r="R77" s="559"/>
      <c r="S77" s="62"/>
      <c r="T77" s="560"/>
      <c r="U77" s="561"/>
      <c r="V77" s="558">
        <v>0</v>
      </c>
      <c r="W77" s="559"/>
      <c r="X77" s="62"/>
      <c r="Y77" s="560"/>
      <c r="Z77" s="561"/>
      <c r="AA77" s="558">
        <v>0</v>
      </c>
      <c r="AB77" s="559"/>
      <c r="AC77" s="62"/>
      <c r="AD77" s="560"/>
      <c r="AE77" s="561"/>
      <c r="AF77" s="558">
        <v>0</v>
      </c>
      <c r="AG77" s="559"/>
      <c r="AH77" s="62"/>
      <c r="AI77" s="560"/>
      <c r="AJ77" s="561"/>
      <c r="AK77" s="558">
        <v>0</v>
      </c>
      <c r="AL77" s="559"/>
      <c r="AM77" s="62"/>
      <c r="AN77" s="560"/>
      <c r="AO77" s="561"/>
      <c r="AP77" s="558">
        <v>0</v>
      </c>
      <c r="AQ77" s="559"/>
      <c r="AR77" s="62"/>
      <c r="AS77" s="560"/>
      <c r="AT77" s="561"/>
      <c r="AU77" s="558">
        <v>0</v>
      </c>
      <c r="AV77" s="559"/>
      <c r="AW77" s="62"/>
      <c r="AX77" s="560"/>
      <c r="AY77" s="561"/>
      <c r="AZ77" s="558">
        <v>0</v>
      </c>
      <c r="BA77" s="559"/>
      <c r="BB77" s="62"/>
      <c r="BC77" s="560"/>
      <c r="BD77" s="561"/>
      <c r="BE77" s="558">
        <v>0</v>
      </c>
      <c r="BF77" s="559"/>
      <c r="BG77" s="62"/>
      <c r="BH77" s="560"/>
      <c r="BI77" s="561"/>
      <c r="BJ77" s="558">
        <v>0</v>
      </c>
      <c r="BK77" s="559"/>
      <c r="BL77" s="62"/>
      <c r="BM77" s="560"/>
      <c r="BN77" s="561"/>
      <c r="BO77" s="558">
        <v>0</v>
      </c>
      <c r="BP77" s="559"/>
      <c r="BQ77" s="62"/>
      <c r="BR77" s="560"/>
      <c r="BS77" s="561"/>
      <c r="BT77" s="558">
        <v>0</v>
      </c>
      <c r="BU77" s="559"/>
      <c r="BV77" s="62"/>
      <c r="BW77" s="560"/>
      <c r="BX77" s="561"/>
      <c r="BY77" s="558">
        <v>0</v>
      </c>
      <c r="BZ77" s="559"/>
      <c r="CA77" s="62"/>
      <c r="CB77" s="560"/>
      <c r="CC77" s="561"/>
      <c r="CD77" s="558">
        <v>0</v>
      </c>
      <c r="CE77" s="559"/>
      <c r="CF77" s="62"/>
      <c r="CG77" s="560"/>
      <c r="CH77" s="561"/>
      <c r="CI77" s="558">
        <v>0</v>
      </c>
      <c r="CJ77" s="559"/>
      <c r="CK77" s="62"/>
      <c r="CL77" s="560"/>
      <c r="CM77" s="561"/>
      <c r="CN77" s="558">
        <v>0</v>
      </c>
      <c r="CO77" s="559"/>
      <c r="CP77" s="62"/>
      <c r="CQ77" s="560"/>
      <c r="CR77" s="561"/>
      <c r="CS77" s="558">
        <v>0</v>
      </c>
      <c r="CT77" s="559"/>
      <c r="CU77" s="62"/>
      <c r="CV77" s="560"/>
      <c r="CW77" s="561"/>
      <c r="CX77" s="558">
        <v>0</v>
      </c>
      <c r="CY77" s="559"/>
      <c r="CZ77" s="62"/>
      <c r="DA77" s="560"/>
      <c r="DB77" s="561"/>
      <c r="DC77" s="558">
        <v>0</v>
      </c>
      <c r="DD77" s="559"/>
      <c r="DE77" s="62"/>
      <c r="DF77" s="560"/>
      <c r="DG77" s="561"/>
      <c r="DH77" s="558">
        <v>0</v>
      </c>
      <c r="DI77" s="559"/>
      <c r="DJ77" s="62"/>
      <c r="DK77" s="560"/>
      <c r="DL77" s="561"/>
      <c r="DM77" s="558">
        <v>0</v>
      </c>
      <c r="DN77" s="559"/>
      <c r="DO77" s="62"/>
      <c r="DP77" s="560"/>
      <c r="DQ77" s="561"/>
      <c r="DR77" s="558">
        <v>0</v>
      </c>
      <c r="DS77" s="559"/>
      <c r="DT77" s="62"/>
      <c r="DU77" s="560"/>
      <c r="DV77" s="561"/>
      <c r="DW77" s="558">
        <v>0</v>
      </c>
      <c r="DX77" s="559"/>
      <c r="DY77" s="62"/>
      <c r="DZ77" s="560"/>
      <c r="EA77" s="561"/>
      <c r="EB77" s="558">
        <v>0</v>
      </c>
      <c r="EC77" s="559"/>
      <c r="ED77" s="62"/>
      <c r="EE77" s="560"/>
      <c r="EF77" s="561"/>
      <c r="EG77" s="558">
        <v>0</v>
      </c>
      <c r="EH77" s="559"/>
      <c r="EI77" s="62"/>
      <c r="EJ77" s="560"/>
      <c r="EK77" s="561"/>
      <c r="EL77" s="558">
        <v>0</v>
      </c>
      <c r="EM77" s="559"/>
      <c r="EN77" s="62"/>
      <c r="EO77" s="153"/>
      <c r="ER77" s="49"/>
      <c r="ES77" s="49"/>
    </row>
    <row r="78" spans="4:149" ht="12.75" hidden="1" customHeight="1" x14ac:dyDescent="0.2">
      <c r="D78" s="153" t="s">
        <v>339</v>
      </c>
      <c r="E78" s="560"/>
      <c r="F78" s="484"/>
      <c r="G78" s="62">
        <v>0</v>
      </c>
      <c r="H78" s="61"/>
      <c r="I78" s="62"/>
      <c r="J78" s="560"/>
      <c r="K78" s="560"/>
      <c r="L78" s="62">
        <v>0</v>
      </c>
      <c r="M78" s="61"/>
      <c r="N78" s="62"/>
      <c r="O78" s="560"/>
      <c r="P78" s="560"/>
      <c r="Q78" s="62">
        <v>0</v>
      </c>
      <c r="R78" s="61"/>
      <c r="S78" s="62"/>
      <c r="T78" s="560"/>
      <c r="U78" s="560"/>
      <c r="V78" s="62">
        <v>0</v>
      </c>
      <c r="W78" s="61"/>
      <c r="X78" s="62"/>
      <c r="Y78" s="560"/>
      <c r="Z78" s="560"/>
      <c r="AA78" s="62">
        <v>0</v>
      </c>
      <c r="AB78" s="61"/>
      <c r="AC78" s="62"/>
      <c r="AD78" s="560"/>
      <c r="AE78" s="560"/>
      <c r="AF78" s="62">
        <v>0</v>
      </c>
      <c r="AG78" s="61"/>
      <c r="AH78" s="62"/>
      <c r="AI78" s="560"/>
      <c r="AJ78" s="560"/>
      <c r="AK78" s="62">
        <v>0</v>
      </c>
      <c r="AL78" s="61"/>
      <c r="AM78" s="62"/>
      <c r="AN78" s="560"/>
      <c r="AO78" s="560"/>
      <c r="AP78" s="62">
        <v>0</v>
      </c>
      <c r="AQ78" s="61"/>
      <c r="AR78" s="62"/>
      <c r="AS78" s="560"/>
      <c r="AT78" s="560"/>
      <c r="AU78" s="62">
        <v>0</v>
      </c>
      <c r="AV78" s="61"/>
      <c r="AW78" s="62"/>
      <c r="AX78" s="560"/>
      <c r="AY78" s="560"/>
      <c r="AZ78" s="62">
        <v>0</v>
      </c>
      <c r="BA78" s="61"/>
      <c r="BB78" s="62"/>
      <c r="BC78" s="560"/>
      <c r="BD78" s="560"/>
      <c r="BE78" s="62">
        <v>0</v>
      </c>
      <c r="BF78" s="61"/>
      <c r="BG78" s="62"/>
      <c r="BH78" s="560"/>
      <c r="BI78" s="560"/>
      <c r="BJ78" s="62">
        <v>0</v>
      </c>
      <c r="BK78" s="61"/>
      <c r="BL78" s="62"/>
      <c r="BM78" s="560"/>
      <c r="BN78" s="560"/>
      <c r="BO78" s="62">
        <v>0</v>
      </c>
      <c r="BP78" s="61"/>
      <c r="BQ78" s="62"/>
      <c r="BR78" s="560"/>
      <c r="BS78" s="560"/>
      <c r="BT78" s="62">
        <v>0</v>
      </c>
      <c r="BU78" s="61"/>
      <c r="BV78" s="62"/>
      <c r="BW78" s="560"/>
      <c r="BX78" s="560"/>
      <c r="BY78" s="62">
        <v>0</v>
      </c>
      <c r="BZ78" s="61"/>
      <c r="CA78" s="62"/>
      <c r="CB78" s="560"/>
      <c r="CC78" s="560"/>
      <c r="CD78" s="62">
        <v>0</v>
      </c>
      <c r="CE78" s="61"/>
      <c r="CF78" s="62"/>
      <c r="CG78" s="560"/>
      <c r="CH78" s="560"/>
      <c r="CI78" s="62">
        <v>0</v>
      </c>
      <c r="CJ78" s="61"/>
      <c r="CK78" s="62"/>
      <c r="CL78" s="560"/>
      <c r="CM78" s="560"/>
      <c r="CN78" s="62">
        <v>0</v>
      </c>
      <c r="CO78" s="61"/>
      <c r="CP78" s="62"/>
      <c r="CQ78" s="560"/>
      <c r="CR78" s="560"/>
      <c r="CS78" s="62">
        <v>0</v>
      </c>
      <c r="CT78" s="61"/>
      <c r="CU78" s="62"/>
      <c r="CV78" s="560"/>
      <c r="CW78" s="560"/>
      <c r="CX78" s="62">
        <v>0</v>
      </c>
      <c r="CY78" s="61"/>
      <c r="CZ78" s="62"/>
      <c r="DA78" s="560"/>
      <c r="DB78" s="560"/>
      <c r="DC78" s="62">
        <v>0</v>
      </c>
      <c r="DD78" s="61"/>
      <c r="DE78" s="62"/>
      <c r="DF78" s="560"/>
      <c r="DG78" s="560"/>
      <c r="DH78" s="62">
        <v>0</v>
      </c>
      <c r="DI78" s="61"/>
      <c r="DJ78" s="62"/>
      <c r="DK78" s="560"/>
      <c r="DL78" s="560"/>
      <c r="DM78" s="62">
        <v>0</v>
      </c>
      <c r="DN78" s="61"/>
      <c r="DO78" s="62"/>
      <c r="DP78" s="560"/>
      <c r="DQ78" s="560"/>
      <c r="DR78" s="62">
        <v>0</v>
      </c>
      <c r="DS78" s="61"/>
      <c r="DT78" s="62"/>
      <c r="DU78" s="560"/>
      <c r="DV78" s="560"/>
      <c r="DW78" s="62">
        <v>0</v>
      </c>
      <c r="DX78" s="61"/>
      <c r="DY78" s="62"/>
      <c r="DZ78" s="560"/>
      <c r="EA78" s="560"/>
      <c r="EB78" s="62">
        <v>0</v>
      </c>
      <c r="EC78" s="61"/>
      <c r="ED78" s="62"/>
      <c r="EE78" s="560"/>
      <c r="EF78" s="560"/>
      <c r="EG78" s="62">
        <v>0</v>
      </c>
      <c r="EH78" s="61"/>
      <c r="EI78" s="62"/>
      <c r="EJ78" s="560"/>
      <c r="EK78" s="560"/>
      <c r="EL78" s="62">
        <v>0</v>
      </c>
      <c r="EM78" s="61"/>
      <c r="EN78" s="62"/>
      <c r="EO78" s="153"/>
      <c r="ER78" s="49"/>
      <c r="ES78" s="49"/>
    </row>
    <row r="79" spans="4:149" ht="12.75" hidden="1" customHeight="1" x14ac:dyDescent="0.2">
      <c r="D79" s="153" t="s">
        <v>340</v>
      </c>
      <c r="E79" s="560"/>
      <c r="F79" s="484"/>
      <c r="G79" s="62">
        <v>0</v>
      </c>
      <c r="H79" s="61"/>
      <c r="I79" s="62"/>
      <c r="J79" s="560"/>
      <c r="K79" s="560"/>
      <c r="L79" s="62">
        <v>0</v>
      </c>
      <c r="M79" s="61"/>
      <c r="N79" s="62"/>
      <c r="O79" s="560"/>
      <c r="P79" s="560"/>
      <c r="Q79" s="62">
        <v>0</v>
      </c>
      <c r="R79" s="61"/>
      <c r="S79" s="62"/>
      <c r="T79" s="560"/>
      <c r="U79" s="560"/>
      <c r="V79" s="62">
        <v>0</v>
      </c>
      <c r="W79" s="61"/>
      <c r="X79" s="62"/>
      <c r="Y79" s="560"/>
      <c r="Z79" s="560"/>
      <c r="AA79" s="62">
        <v>0</v>
      </c>
      <c r="AB79" s="61"/>
      <c r="AC79" s="62"/>
      <c r="AD79" s="560"/>
      <c r="AE79" s="560"/>
      <c r="AF79" s="62">
        <v>0</v>
      </c>
      <c r="AG79" s="61"/>
      <c r="AH79" s="62"/>
      <c r="AI79" s="560"/>
      <c r="AJ79" s="560"/>
      <c r="AK79" s="62">
        <v>0</v>
      </c>
      <c r="AL79" s="61"/>
      <c r="AM79" s="62"/>
      <c r="AN79" s="560"/>
      <c r="AO79" s="560"/>
      <c r="AP79" s="62">
        <v>0</v>
      </c>
      <c r="AQ79" s="61"/>
      <c r="AR79" s="62"/>
      <c r="AS79" s="560"/>
      <c r="AT79" s="560"/>
      <c r="AU79" s="62">
        <v>0</v>
      </c>
      <c r="AV79" s="61"/>
      <c r="AW79" s="62"/>
      <c r="AX79" s="560"/>
      <c r="AY79" s="560"/>
      <c r="AZ79" s="62">
        <v>0</v>
      </c>
      <c r="BA79" s="61"/>
      <c r="BB79" s="62"/>
      <c r="BC79" s="560"/>
      <c r="BD79" s="560"/>
      <c r="BE79" s="62">
        <v>0</v>
      </c>
      <c r="BF79" s="61"/>
      <c r="BG79" s="62"/>
      <c r="BH79" s="560"/>
      <c r="BI79" s="560"/>
      <c r="BJ79" s="62">
        <v>0</v>
      </c>
      <c r="BK79" s="61"/>
      <c r="BL79" s="62"/>
      <c r="BM79" s="560"/>
      <c r="BN79" s="560"/>
      <c r="BO79" s="62">
        <v>0</v>
      </c>
      <c r="BP79" s="61"/>
      <c r="BQ79" s="62"/>
      <c r="BR79" s="560"/>
      <c r="BS79" s="560"/>
      <c r="BT79" s="62">
        <v>0</v>
      </c>
      <c r="BU79" s="61"/>
      <c r="BV79" s="62"/>
      <c r="BW79" s="560"/>
      <c r="BX79" s="560"/>
      <c r="BY79" s="62">
        <v>0</v>
      </c>
      <c r="BZ79" s="61"/>
      <c r="CA79" s="62"/>
      <c r="CB79" s="560"/>
      <c r="CC79" s="560"/>
      <c r="CD79" s="62">
        <v>0</v>
      </c>
      <c r="CE79" s="61"/>
      <c r="CF79" s="62"/>
      <c r="CG79" s="560"/>
      <c r="CH79" s="560"/>
      <c r="CI79" s="62">
        <v>0</v>
      </c>
      <c r="CJ79" s="61"/>
      <c r="CK79" s="62"/>
      <c r="CL79" s="560"/>
      <c r="CM79" s="560"/>
      <c r="CN79" s="62">
        <v>0</v>
      </c>
      <c r="CO79" s="61"/>
      <c r="CP79" s="62"/>
      <c r="CQ79" s="560"/>
      <c r="CR79" s="560"/>
      <c r="CS79" s="62">
        <v>0</v>
      </c>
      <c r="CT79" s="61"/>
      <c r="CU79" s="62"/>
      <c r="CV79" s="560"/>
      <c r="CW79" s="560"/>
      <c r="CX79" s="62">
        <v>0</v>
      </c>
      <c r="CY79" s="61"/>
      <c r="CZ79" s="62"/>
      <c r="DA79" s="560"/>
      <c r="DB79" s="560"/>
      <c r="DC79" s="62">
        <v>0</v>
      </c>
      <c r="DD79" s="61"/>
      <c r="DE79" s="62"/>
      <c r="DF79" s="560"/>
      <c r="DG79" s="560"/>
      <c r="DH79" s="62">
        <v>0</v>
      </c>
      <c r="DI79" s="61"/>
      <c r="DJ79" s="62"/>
      <c r="DK79" s="560"/>
      <c r="DL79" s="560"/>
      <c r="DM79" s="62">
        <v>0</v>
      </c>
      <c r="DN79" s="61"/>
      <c r="DO79" s="62"/>
      <c r="DP79" s="560"/>
      <c r="DQ79" s="560"/>
      <c r="DR79" s="62">
        <v>0</v>
      </c>
      <c r="DS79" s="61"/>
      <c r="DT79" s="62"/>
      <c r="DU79" s="560"/>
      <c r="DV79" s="560"/>
      <c r="DW79" s="62">
        <v>0</v>
      </c>
      <c r="DX79" s="61"/>
      <c r="DY79" s="62"/>
      <c r="DZ79" s="560"/>
      <c r="EA79" s="560"/>
      <c r="EB79" s="62">
        <v>0</v>
      </c>
      <c r="EC79" s="61"/>
      <c r="ED79" s="62"/>
      <c r="EE79" s="560"/>
      <c r="EF79" s="560"/>
      <c r="EG79" s="62">
        <v>0</v>
      </c>
      <c r="EH79" s="61"/>
      <c r="EI79" s="62"/>
      <c r="EJ79" s="560"/>
      <c r="EK79" s="560"/>
      <c r="EL79" s="62">
        <v>0</v>
      </c>
      <c r="EM79" s="61"/>
      <c r="EN79" s="62"/>
      <c r="EO79" s="153"/>
      <c r="ER79" s="49"/>
      <c r="ES79" s="49"/>
    </row>
    <row r="80" spans="4:149" ht="12.75" hidden="1" customHeight="1" x14ac:dyDescent="0.2">
      <c r="D80" s="153" t="s">
        <v>341</v>
      </c>
      <c r="E80" s="560"/>
      <c r="F80" s="504"/>
      <c r="G80" s="123">
        <v>0</v>
      </c>
      <c r="H80" s="122"/>
      <c r="I80" s="62"/>
      <c r="J80" s="560"/>
      <c r="K80" s="569"/>
      <c r="L80" s="123">
        <v>0</v>
      </c>
      <c r="M80" s="122"/>
      <c r="N80" s="62"/>
      <c r="O80" s="560"/>
      <c r="P80" s="569"/>
      <c r="Q80" s="123">
        <v>0</v>
      </c>
      <c r="R80" s="122"/>
      <c r="S80" s="62"/>
      <c r="T80" s="560"/>
      <c r="U80" s="569"/>
      <c r="V80" s="123">
        <v>0</v>
      </c>
      <c r="W80" s="122"/>
      <c r="X80" s="62"/>
      <c r="Y80" s="560"/>
      <c r="Z80" s="569"/>
      <c r="AA80" s="123">
        <v>0</v>
      </c>
      <c r="AB80" s="122"/>
      <c r="AC80" s="62"/>
      <c r="AD80" s="560"/>
      <c r="AE80" s="569"/>
      <c r="AF80" s="123">
        <v>0</v>
      </c>
      <c r="AG80" s="122"/>
      <c r="AH80" s="62"/>
      <c r="AI80" s="560"/>
      <c r="AJ80" s="569"/>
      <c r="AK80" s="123">
        <v>0</v>
      </c>
      <c r="AL80" s="122"/>
      <c r="AM80" s="62"/>
      <c r="AN80" s="560"/>
      <c r="AO80" s="569"/>
      <c r="AP80" s="123">
        <v>0</v>
      </c>
      <c r="AQ80" s="122"/>
      <c r="AR80" s="62"/>
      <c r="AS80" s="560"/>
      <c r="AT80" s="569"/>
      <c r="AU80" s="123">
        <v>0</v>
      </c>
      <c r="AV80" s="122"/>
      <c r="AW80" s="62"/>
      <c r="AX80" s="560"/>
      <c r="AY80" s="569"/>
      <c r="AZ80" s="123">
        <v>0</v>
      </c>
      <c r="BA80" s="122"/>
      <c r="BB80" s="62"/>
      <c r="BC80" s="560"/>
      <c r="BD80" s="569"/>
      <c r="BE80" s="123">
        <v>0</v>
      </c>
      <c r="BF80" s="122"/>
      <c r="BG80" s="62"/>
      <c r="BH80" s="560"/>
      <c r="BI80" s="569"/>
      <c r="BJ80" s="123">
        <v>0</v>
      </c>
      <c r="BK80" s="122"/>
      <c r="BL80" s="62"/>
      <c r="BM80" s="560"/>
      <c r="BN80" s="569"/>
      <c r="BO80" s="123">
        <v>0</v>
      </c>
      <c r="BP80" s="122"/>
      <c r="BQ80" s="62"/>
      <c r="BR80" s="560"/>
      <c r="BS80" s="569"/>
      <c r="BT80" s="123">
        <v>0</v>
      </c>
      <c r="BU80" s="122"/>
      <c r="BV80" s="62"/>
      <c r="BW80" s="560"/>
      <c r="BX80" s="569"/>
      <c r="BY80" s="123">
        <v>0</v>
      </c>
      <c r="BZ80" s="122"/>
      <c r="CA80" s="62"/>
      <c r="CB80" s="560"/>
      <c r="CC80" s="569"/>
      <c r="CD80" s="123">
        <v>0</v>
      </c>
      <c r="CE80" s="122"/>
      <c r="CF80" s="62"/>
      <c r="CG80" s="560"/>
      <c r="CH80" s="569"/>
      <c r="CI80" s="123">
        <v>0</v>
      </c>
      <c r="CJ80" s="122"/>
      <c r="CK80" s="62"/>
      <c r="CL80" s="560"/>
      <c r="CM80" s="569"/>
      <c r="CN80" s="123">
        <v>0</v>
      </c>
      <c r="CO80" s="122"/>
      <c r="CP80" s="62"/>
      <c r="CQ80" s="560"/>
      <c r="CR80" s="569"/>
      <c r="CS80" s="123">
        <v>0</v>
      </c>
      <c r="CT80" s="122"/>
      <c r="CU80" s="62"/>
      <c r="CV80" s="560"/>
      <c r="CW80" s="569"/>
      <c r="CX80" s="123">
        <v>0</v>
      </c>
      <c r="CY80" s="122"/>
      <c r="CZ80" s="62"/>
      <c r="DA80" s="560"/>
      <c r="DB80" s="569"/>
      <c r="DC80" s="123">
        <v>0</v>
      </c>
      <c r="DD80" s="122"/>
      <c r="DE80" s="62"/>
      <c r="DF80" s="560"/>
      <c r="DG80" s="569"/>
      <c r="DH80" s="123">
        <v>0</v>
      </c>
      <c r="DI80" s="122"/>
      <c r="DJ80" s="62"/>
      <c r="DK80" s="560"/>
      <c r="DL80" s="569"/>
      <c r="DM80" s="123">
        <v>0</v>
      </c>
      <c r="DN80" s="122"/>
      <c r="DO80" s="62"/>
      <c r="DP80" s="560"/>
      <c r="DQ80" s="569"/>
      <c r="DR80" s="123">
        <v>0</v>
      </c>
      <c r="DS80" s="122"/>
      <c r="DT80" s="62"/>
      <c r="DU80" s="560"/>
      <c r="DV80" s="569"/>
      <c r="DW80" s="123">
        <v>0</v>
      </c>
      <c r="DX80" s="122"/>
      <c r="DY80" s="62"/>
      <c r="DZ80" s="560"/>
      <c r="EA80" s="569"/>
      <c r="EB80" s="123">
        <v>0</v>
      </c>
      <c r="EC80" s="122"/>
      <c r="ED80" s="62"/>
      <c r="EE80" s="560"/>
      <c r="EF80" s="569"/>
      <c r="EG80" s="123">
        <v>0</v>
      </c>
      <c r="EH80" s="122"/>
      <c r="EI80" s="62"/>
      <c r="EJ80" s="560"/>
      <c r="EK80" s="569"/>
      <c r="EL80" s="123">
        <v>0</v>
      </c>
      <c r="EM80" s="122"/>
      <c r="EN80" s="62"/>
      <c r="EO80" s="153"/>
      <c r="ER80" s="49"/>
      <c r="ES80" s="49"/>
    </row>
    <row r="81" spans="3:149" ht="12.75" hidden="1" customHeight="1" x14ac:dyDescent="0.2">
      <c r="D81" s="572"/>
      <c r="E81" s="509"/>
      <c r="F81" s="510"/>
      <c r="G81" s="508"/>
      <c r="H81" s="508"/>
      <c r="I81" s="508"/>
      <c r="J81" s="507"/>
      <c r="K81" s="508"/>
      <c r="L81" s="508"/>
      <c r="M81" s="508"/>
      <c r="N81" s="508"/>
      <c r="O81" s="507"/>
      <c r="P81" s="508"/>
      <c r="Q81" s="508"/>
      <c r="R81" s="508"/>
      <c r="S81" s="508"/>
      <c r="T81" s="507"/>
      <c r="U81" s="508"/>
      <c r="V81" s="508"/>
      <c r="W81" s="508"/>
      <c r="X81" s="508"/>
      <c r="Y81" s="507"/>
      <c r="Z81" s="508"/>
      <c r="AA81" s="508"/>
      <c r="AB81" s="508"/>
      <c r="AC81" s="508"/>
      <c r="AD81" s="507"/>
      <c r="AE81" s="508"/>
      <c r="AF81" s="508"/>
      <c r="AG81" s="508"/>
      <c r="AH81" s="508"/>
      <c r="AI81" s="507"/>
      <c r="AJ81" s="508"/>
      <c r="AK81" s="508"/>
      <c r="AL81" s="508"/>
      <c r="AM81" s="508"/>
      <c r="AN81" s="507"/>
      <c r="AO81" s="508"/>
      <c r="AP81" s="508"/>
      <c r="AQ81" s="508"/>
      <c r="AR81" s="508"/>
      <c r="AS81" s="507"/>
      <c r="AT81" s="508"/>
      <c r="AU81" s="508"/>
      <c r="AV81" s="508"/>
      <c r="AW81" s="508"/>
      <c r="AX81" s="507"/>
      <c r="AY81" s="508"/>
      <c r="AZ81" s="508"/>
      <c r="BA81" s="508"/>
      <c r="BB81" s="508"/>
      <c r="BC81" s="507"/>
      <c r="BD81" s="508"/>
      <c r="BE81" s="508"/>
      <c r="BF81" s="508"/>
      <c r="BG81" s="508"/>
      <c r="BH81" s="507"/>
      <c r="BI81" s="508"/>
      <c r="BJ81" s="508"/>
      <c r="BK81" s="508"/>
      <c r="BL81" s="508"/>
      <c r="BM81" s="507"/>
      <c r="BN81" s="508"/>
      <c r="BO81" s="508"/>
      <c r="BP81" s="508"/>
      <c r="BQ81" s="508"/>
      <c r="BR81" s="507"/>
      <c r="BS81" s="508"/>
      <c r="BT81" s="508"/>
      <c r="BU81" s="508"/>
      <c r="BV81" s="508"/>
      <c r="BW81" s="507"/>
      <c r="BX81" s="508"/>
      <c r="BY81" s="508"/>
      <c r="BZ81" s="508"/>
      <c r="CA81" s="508"/>
      <c r="CB81" s="507"/>
      <c r="CC81" s="508"/>
      <c r="CD81" s="508"/>
      <c r="CE81" s="508"/>
      <c r="CF81" s="508"/>
      <c r="CG81" s="507"/>
      <c r="CH81" s="508"/>
      <c r="CI81" s="508"/>
      <c r="CJ81" s="508"/>
      <c r="CK81" s="508"/>
      <c r="CL81" s="507"/>
      <c r="CM81" s="508"/>
      <c r="CN81" s="508"/>
      <c r="CO81" s="508"/>
      <c r="CP81" s="508"/>
      <c r="CQ81" s="507"/>
      <c r="CR81" s="508"/>
      <c r="CS81" s="508"/>
      <c r="CT81" s="508"/>
      <c r="CU81" s="508"/>
      <c r="CV81" s="507"/>
      <c r="CW81" s="508"/>
      <c r="CX81" s="508"/>
      <c r="CY81" s="508"/>
      <c r="CZ81" s="508"/>
      <c r="DA81" s="507"/>
      <c r="DB81" s="508"/>
      <c r="DC81" s="508"/>
      <c r="DD81" s="508"/>
      <c r="DE81" s="508"/>
      <c r="DF81" s="507"/>
      <c r="DG81" s="508"/>
      <c r="DH81" s="508"/>
      <c r="DI81" s="508"/>
      <c r="DJ81" s="508"/>
      <c r="DK81" s="507"/>
      <c r="DL81" s="508"/>
      <c r="DM81" s="508"/>
      <c r="DN81" s="508"/>
      <c r="DO81" s="508"/>
      <c r="DP81" s="507"/>
      <c r="DQ81" s="508"/>
      <c r="DR81" s="508"/>
      <c r="DS81" s="508"/>
      <c r="DT81" s="508"/>
      <c r="DU81" s="507"/>
      <c r="DV81" s="508"/>
      <c r="DW81" s="508"/>
      <c r="DX81" s="508"/>
      <c r="DY81" s="508"/>
      <c r="DZ81" s="507"/>
      <c r="EA81" s="508"/>
      <c r="EB81" s="508"/>
      <c r="EC81" s="508"/>
      <c r="ED81" s="508"/>
      <c r="EE81" s="507"/>
      <c r="EF81" s="508"/>
      <c r="EG81" s="508"/>
      <c r="EH81" s="508"/>
      <c r="EI81" s="508"/>
      <c r="EJ81" s="507"/>
      <c r="EK81" s="508"/>
      <c r="EL81" s="508"/>
      <c r="EM81" s="510"/>
      <c r="EN81" s="510"/>
      <c r="EO81" s="153"/>
      <c r="ER81" s="49"/>
      <c r="ES81" s="49"/>
    </row>
    <row r="82" spans="3:149" ht="12.75" hidden="1" customHeight="1" x14ac:dyDescent="0.2">
      <c r="D82" s="153" t="s">
        <v>350</v>
      </c>
      <c r="E82" s="560"/>
      <c r="G82" s="62">
        <v>0</v>
      </c>
      <c r="H82" s="62"/>
      <c r="I82" s="62"/>
      <c r="J82" s="560"/>
      <c r="K82" s="62"/>
      <c r="L82" s="62">
        <v>0</v>
      </c>
      <c r="M82" s="62"/>
      <c r="N82" s="62"/>
      <c r="O82" s="560"/>
      <c r="P82" s="62"/>
      <c r="Q82" s="62">
        <v>0</v>
      </c>
      <c r="R82" s="62"/>
      <c r="S82" s="62"/>
      <c r="T82" s="560"/>
      <c r="U82" s="62"/>
      <c r="V82" s="62">
        <v>0</v>
      </c>
      <c r="W82" s="62"/>
      <c r="X82" s="62"/>
      <c r="Y82" s="560"/>
      <c r="Z82" s="62"/>
      <c r="AA82" s="62">
        <v>0</v>
      </c>
      <c r="AB82" s="62"/>
      <c r="AC82" s="62"/>
      <c r="AD82" s="560"/>
      <c r="AE82" s="62"/>
      <c r="AF82" s="62">
        <v>0</v>
      </c>
      <c r="AG82" s="62"/>
      <c r="AH82" s="62"/>
      <c r="AI82" s="560"/>
      <c r="AJ82" s="62"/>
      <c r="AK82" s="62">
        <v>0</v>
      </c>
      <c r="AL82" s="62"/>
      <c r="AM82" s="62"/>
      <c r="AN82" s="560"/>
      <c r="AO82" s="62"/>
      <c r="AP82" s="62">
        <v>0</v>
      </c>
      <c r="AQ82" s="62"/>
      <c r="AR82" s="62"/>
      <c r="AS82" s="560"/>
      <c r="AT82" s="62"/>
      <c r="AU82" s="62">
        <v>0</v>
      </c>
      <c r="AV82" s="62"/>
      <c r="AW82" s="62"/>
      <c r="AX82" s="560"/>
      <c r="AY82" s="62"/>
      <c r="AZ82" s="62">
        <v>0</v>
      </c>
      <c r="BA82" s="62"/>
      <c r="BB82" s="62"/>
      <c r="BC82" s="560"/>
      <c r="BD82" s="62"/>
      <c r="BE82" s="62">
        <v>0</v>
      </c>
      <c r="BF82" s="62"/>
      <c r="BG82" s="62"/>
      <c r="BH82" s="560"/>
      <c r="BI82" s="62"/>
      <c r="BJ82" s="62">
        <v>0</v>
      </c>
      <c r="BK82" s="62"/>
      <c r="BL82" s="62"/>
      <c r="BM82" s="560"/>
      <c r="BN82" s="62"/>
      <c r="BO82" s="62">
        <v>0</v>
      </c>
      <c r="BP82" s="62"/>
      <c r="BQ82" s="62"/>
      <c r="BR82" s="560"/>
      <c r="BS82" s="62"/>
      <c r="BT82" s="62">
        <v>0</v>
      </c>
      <c r="BU82" s="62"/>
      <c r="BV82" s="62"/>
      <c r="BW82" s="560"/>
      <c r="BX82" s="62"/>
      <c r="BY82" s="62">
        <v>0</v>
      </c>
      <c r="BZ82" s="62"/>
      <c r="CA82" s="62"/>
      <c r="CB82" s="560"/>
      <c r="CC82" s="62"/>
      <c r="CD82" s="62">
        <v>0</v>
      </c>
      <c r="CE82" s="62"/>
      <c r="CF82" s="62"/>
      <c r="CG82" s="560"/>
      <c r="CH82" s="62"/>
      <c r="CI82" s="62">
        <v>0</v>
      </c>
      <c r="CJ82" s="62"/>
      <c r="CK82" s="62"/>
      <c r="CL82" s="560"/>
      <c r="CM82" s="62"/>
      <c r="CN82" s="62">
        <v>0</v>
      </c>
      <c r="CO82" s="62"/>
      <c r="CP82" s="62"/>
      <c r="CQ82" s="560"/>
      <c r="CR82" s="62"/>
      <c r="CS82" s="62">
        <v>0</v>
      </c>
      <c r="CT82" s="62"/>
      <c r="CU82" s="62"/>
      <c r="CV82" s="560"/>
      <c r="CW82" s="62"/>
      <c r="CX82" s="62">
        <v>0</v>
      </c>
      <c r="CY82" s="62"/>
      <c r="CZ82" s="62"/>
      <c r="DA82" s="560"/>
      <c r="DB82" s="62"/>
      <c r="DC82" s="62">
        <v>0</v>
      </c>
      <c r="DD82" s="62"/>
      <c r="DE82" s="62"/>
      <c r="DF82" s="560"/>
      <c r="DG82" s="62"/>
      <c r="DH82" s="62">
        <v>0</v>
      </c>
      <c r="DI82" s="62"/>
      <c r="DJ82" s="62"/>
      <c r="DK82" s="560"/>
      <c r="DL82" s="62"/>
      <c r="DM82" s="62">
        <v>0</v>
      </c>
      <c r="DN82" s="62"/>
      <c r="DO82" s="62"/>
      <c r="DP82" s="560"/>
      <c r="DQ82" s="62"/>
      <c r="DR82" s="62">
        <v>0</v>
      </c>
      <c r="DS82" s="62"/>
      <c r="DT82" s="62"/>
      <c r="DU82" s="560"/>
      <c r="DV82" s="62"/>
      <c r="DW82" s="62">
        <v>0</v>
      </c>
      <c r="DX82" s="62"/>
      <c r="DY82" s="62"/>
      <c r="DZ82" s="560"/>
      <c r="EA82" s="62"/>
      <c r="EB82" s="62">
        <v>0</v>
      </c>
      <c r="EC82" s="62"/>
      <c r="ED82" s="62"/>
      <c r="EE82" s="560"/>
      <c r="EF82" s="62"/>
      <c r="EG82" s="62">
        <v>0</v>
      </c>
      <c r="EH82" s="62"/>
      <c r="EI82" s="62"/>
      <c r="EJ82" s="560"/>
      <c r="EK82" s="62"/>
      <c r="EL82" s="62">
        <v>0</v>
      </c>
      <c r="EM82" s="62"/>
      <c r="EN82" s="62"/>
      <c r="EO82" s="153"/>
      <c r="ER82" s="49"/>
      <c r="ES82" s="49"/>
    </row>
    <row r="83" spans="3:149" ht="12.75" hidden="1" customHeight="1" x14ac:dyDescent="0.2">
      <c r="D83" s="573" t="s">
        <v>336</v>
      </c>
      <c r="E83" s="560"/>
      <c r="F83" s="490"/>
      <c r="G83" s="558">
        <v>0</v>
      </c>
      <c r="H83" s="559"/>
      <c r="I83" s="62"/>
      <c r="J83" s="560"/>
      <c r="K83" s="561"/>
      <c r="L83" s="558">
        <v>0</v>
      </c>
      <c r="M83" s="559"/>
      <c r="N83" s="62"/>
      <c r="O83" s="560"/>
      <c r="P83" s="561"/>
      <c r="Q83" s="558">
        <v>0</v>
      </c>
      <c r="R83" s="559"/>
      <c r="S83" s="62"/>
      <c r="T83" s="560"/>
      <c r="U83" s="561"/>
      <c r="V83" s="558">
        <v>0</v>
      </c>
      <c r="W83" s="559"/>
      <c r="X83" s="62"/>
      <c r="Y83" s="560"/>
      <c r="Z83" s="561"/>
      <c r="AA83" s="558">
        <v>0</v>
      </c>
      <c r="AB83" s="559"/>
      <c r="AC83" s="62"/>
      <c r="AD83" s="560"/>
      <c r="AE83" s="561"/>
      <c r="AF83" s="558">
        <v>0</v>
      </c>
      <c r="AG83" s="559"/>
      <c r="AH83" s="62"/>
      <c r="AI83" s="560"/>
      <c r="AJ83" s="561"/>
      <c r="AK83" s="558">
        <v>0</v>
      </c>
      <c r="AL83" s="559"/>
      <c r="AM83" s="62"/>
      <c r="AN83" s="560"/>
      <c r="AO83" s="561"/>
      <c r="AP83" s="558">
        <v>0</v>
      </c>
      <c r="AQ83" s="559"/>
      <c r="AR83" s="62"/>
      <c r="AS83" s="560"/>
      <c r="AT83" s="561"/>
      <c r="AU83" s="558">
        <v>0</v>
      </c>
      <c r="AV83" s="559"/>
      <c r="AW83" s="62"/>
      <c r="AX83" s="560"/>
      <c r="AY83" s="561"/>
      <c r="AZ83" s="558">
        <v>0</v>
      </c>
      <c r="BA83" s="559"/>
      <c r="BB83" s="62"/>
      <c r="BC83" s="560"/>
      <c r="BD83" s="561"/>
      <c r="BE83" s="558">
        <v>0</v>
      </c>
      <c r="BF83" s="559"/>
      <c r="BG83" s="62"/>
      <c r="BH83" s="560"/>
      <c r="BI83" s="561"/>
      <c r="BJ83" s="558">
        <v>0</v>
      </c>
      <c r="BK83" s="559"/>
      <c r="BL83" s="62"/>
      <c r="BM83" s="560"/>
      <c r="BN83" s="561"/>
      <c r="BO83" s="558">
        <v>0</v>
      </c>
      <c r="BP83" s="559"/>
      <c r="BQ83" s="62"/>
      <c r="BR83" s="560"/>
      <c r="BS83" s="561"/>
      <c r="BT83" s="558">
        <v>0</v>
      </c>
      <c r="BU83" s="559"/>
      <c r="BV83" s="62"/>
      <c r="BW83" s="560"/>
      <c r="BX83" s="561"/>
      <c r="BY83" s="558">
        <v>0</v>
      </c>
      <c r="BZ83" s="559"/>
      <c r="CA83" s="62"/>
      <c r="CB83" s="560"/>
      <c r="CC83" s="561"/>
      <c r="CD83" s="558">
        <v>0</v>
      </c>
      <c r="CE83" s="559"/>
      <c r="CF83" s="62"/>
      <c r="CG83" s="560"/>
      <c r="CH83" s="561"/>
      <c r="CI83" s="558">
        <v>0</v>
      </c>
      <c r="CJ83" s="559"/>
      <c r="CK83" s="62"/>
      <c r="CL83" s="560"/>
      <c r="CM83" s="561"/>
      <c r="CN83" s="558">
        <v>0</v>
      </c>
      <c r="CO83" s="559"/>
      <c r="CP83" s="62"/>
      <c r="CQ83" s="560"/>
      <c r="CR83" s="561"/>
      <c r="CS83" s="558">
        <v>0</v>
      </c>
      <c r="CT83" s="559"/>
      <c r="CU83" s="62"/>
      <c r="CV83" s="560"/>
      <c r="CW83" s="561"/>
      <c r="CX83" s="558">
        <v>0</v>
      </c>
      <c r="CY83" s="559"/>
      <c r="CZ83" s="62"/>
      <c r="DA83" s="560"/>
      <c r="DB83" s="561"/>
      <c r="DC83" s="558">
        <v>0</v>
      </c>
      <c r="DD83" s="559"/>
      <c r="DE83" s="62"/>
      <c r="DF83" s="560"/>
      <c r="DG83" s="561"/>
      <c r="DH83" s="558">
        <v>0</v>
      </c>
      <c r="DI83" s="559"/>
      <c r="DJ83" s="62"/>
      <c r="DK83" s="560"/>
      <c r="DL83" s="561"/>
      <c r="DM83" s="558">
        <v>0</v>
      </c>
      <c r="DN83" s="559"/>
      <c r="DO83" s="62"/>
      <c r="DP83" s="560"/>
      <c r="DQ83" s="561"/>
      <c r="DR83" s="558">
        <v>0</v>
      </c>
      <c r="DS83" s="559"/>
      <c r="DT83" s="62"/>
      <c r="DU83" s="560"/>
      <c r="DV83" s="561"/>
      <c r="DW83" s="558">
        <v>0</v>
      </c>
      <c r="DX83" s="559"/>
      <c r="DY83" s="62"/>
      <c r="DZ83" s="560"/>
      <c r="EA83" s="561"/>
      <c r="EB83" s="558">
        <v>0</v>
      </c>
      <c r="EC83" s="559"/>
      <c r="ED83" s="62"/>
      <c r="EE83" s="560"/>
      <c r="EF83" s="561"/>
      <c r="EG83" s="558">
        <v>0</v>
      </c>
      <c r="EH83" s="559"/>
      <c r="EI83" s="62"/>
      <c r="EJ83" s="560"/>
      <c r="EK83" s="561"/>
      <c r="EL83" s="558">
        <v>0</v>
      </c>
      <c r="EM83" s="559"/>
      <c r="EN83" s="62"/>
      <c r="EO83" s="153"/>
      <c r="ER83" s="49"/>
      <c r="ES83" s="49"/>
    </row>
    <row r="84" spans="3:149" ht="12.75" hidden="1" customHeight="1" x14ac:dyDescent="0.2">
      <c r="D84" s="573" t="s">
        <v>339</v>
      </c>
      <c r="E84" s="560"/>
      <c r="F84" s="484"/>
      <c r="G84" s="62">
        <v>0</v>
      </c>
      <c r="H84" s="61"/>
      <c r="I84" s="62"/>
      <c r="J84" s="560"/>
      <c r="K84" s="560"/>
      <c r="L84" s="62">
        <v>0</v>
      </c>
      <c r="M84" s="61"/>
      <c r="N84" s="62"/>
      <c r="O84" s="560"/>
      <c r="P84" s="560"/>
      <c r="Q84" s="62">
        <v>0</v>
      </c>
      <c r="R84" s="61"/>
      <c r="S84" s="62"/>
      <c r="T84" s="560"/>
      <c r="U84" s="560"/>
      <c r="V84" s="62">
        <v>0</v>
      </c>
      <c r="W84" s="61"/>
      <c r="X84" s="62"/>
      <c r="Y84" s="560"/>
      <c r="Z84" s="560"/>
      <c r="AA84" s="62">
        <v>0</v>
      </c>
      <c r="AB84" s="61"/>
      <c r="AC84" s="62"/>
      <c r="AD84" s="560"/>
      <c r="AE84" s="560"/>
      <c r="AF84" s="62">
        <v>0</v>
      </c>
      <c r="AG84" s="61"/>
      <c r="AH84" s="62"/>
      <c r="AI84" s="560"/>
      <c r="AJ84" s="560"/>
      <c r="AK84" s="62">
        <v>0</v>
      </c>
      <c r="AL84" s="61"/>
      <c r="AM84" s="62"/>
      <c r="AN84" s="560"/>
      <c r="AO84" s="560"/>
      <c r="AP84" s="62">
        <v>0</v>
      </c>
      <c r="AQ84" s="61"/>
      <c r="AR84" s="62"/>
      <c r="AS84" s="560"/>
      <c r="AT84" s="560"/>
      <c r="AU84" s="62">
        <v>0</v>
      </c>
      <c r="AV84" s="61"/>
      <c r="AW84" s="62"/>
      <c r="AX84" s="560"/>
      <c r="AY84" s="560"/>
      <c r="AZ84" s="62">
        <v>0</v>
      </c>
      <c r="BA84" s="61"/>
      <c r="BB84" s="62"/>
      <c r="BC84" s="560"/>
      <c r="BD84" s="560"/>
      <c r="BE84" s="62">
        <v>0</v>
      </c>
      <c r="BF84" s="61"/>
      <c r="BG84" s="62"/>
      <c r="BH84" s="560"/>
      <c r="BI84" s="560"/>
      <c r="BJ84" s="62">
        <v>0</v>
      </c>
      <c r="BK84" s="61"/>
      <c r="BL84" s="62"/>
      <c r="BM84" s="560"/>
      <c r="BN84" s="560"/>
      <c r="BO84" s="62">
        <v>0</v>
      </c>
      <c r="BP84" s="61"/>
      <c r="BQ84" s="62"/>
      <c r="BR84" s="560"/>
      <c r="BS84" s="560"/>
      <c r="BT84" s="62">
        <v>0</v>
      </c>
      <c r="BU84" s="61"/>
      <c r="BV84" s="62"/>
      <c r="BW84" s="560"/>
      <c r="BX84" s="560"/>
      <c r="BY84" s="62">
        <v>0</v>
      </c>
      <c r="BZ84" s="61"/>
      <c r="CA84" s="62"/>
      <c r="CB84" s="560"/>
      <c r="CC84" s="560"/>
      <c r="CD84" s="62">
        <v>0</v>
      </c>
      <c r="CE84" s="61"/>
      <c r="CF84" s="62"/>
      <c r="CG84" s="560"/>
      <c r="CH84" s="560"/>
      <c r="CI84" s="62">
        <v>0</v>
      </c>
      <c r="CJ84" s="61"/>
      <c r="CK84" s="62"/>
      <c r="CL84" s="560"/>
      <c r="CM84" s="560"/>
      <c r="CN84" s="62">
        <v>0</v>
      </c>
      <c r="CO84" s="61"/>
      <c r="CP84" s="62"/>
      <c r="CQ84" s="560"/>
      <c r="CR84" s="560"/>
      <c r="CS84" s="62">
        <v>0</v>
      </c>
      <c r="CT84" s="61"/>
      <c r="CU84" s="62"/>
      <c r="CV84" s="560"/>
      <c r="CW84" s="560"/>
      <c r="CX84" s="62">
        <v>0</v>
      </c>
      <c r="CY84" s="61"/>
      <c r="CZ84" s="62"/>
      <c r="DA84" s="560"/>
      <c r="DB84" s="560"/>
      <c r="DC84" s="62">
        <v>0</v>
      </c>
      <c r="DD84" s="61"/>
      <c r="DE84" s="62"/>
      <c r="DF84" s="560"/>
      <c r="DG84" s="560"/>
      <c r="DH84" s="62">
        <v>0</v>
      </c>
      <c r="DI84" s="61"/>
      <c r="DJ84" s="62"/>
      <c r="DK84" s="560"/>
      <c r="DL84" s="560"/>
      <c r="DM84" s="62">
        <v>0</v>
      </c>
      <c r="DN84" s="61"/>
      <c r="DO84" s="62"/>
      <c r="DP84" s="560"/>
      <c r="DQ84" s="560"/>
      <c r="DR84" s="62">
        <v>0</v>
      </c>
      <c r="DS84" s="61"/>
      <c r="DT84" s="62"/>
      <c r="DU84" s="560"/>
      <c r="DV84" s="560"/>
      <c r="DW84" s="62">
        <v>0</v>
      </c>
      <c r="DX84" s="61"/>
      <c r="DY84" s="62"/>
      <c r="DZ84" s="560"/>
      <c r="EA84" s="560"/>
      <c r="EB84" s="62">
        <v>0</v>
      </c>
      <c r="EC84" s="61"/>
      <c r="ED84" s="62"/>
      <c r="EE84" s="560"/>
      <c r="EF84" s="560"/>
      <c r="EG84" s="62">
        <v>0</v>
      </c>
      <c r="EH84" s="61"/>
      <c r="EI84" s="62"/>
      <c r="EJ84" s="560"/>
      <c r="EK84" s="560"/>
      <c r="EL84" s="62">
        <v>0</v>
      </c>
      <c r="EM84" s="61"/>
      <c r="EN84" s="62"/>
      <c r="EO84" s="153"/>
      <c r="ER84" s="49"/>
      <c r="ES84" s="49"/>
    </row>
    <row r="85" spans="3:149" ht="12.75" hidden="1" customHeight="1" x14ac:dyDescent="0.2">
      <c r="D85" s="153" t="s">
        <v>340</v>
      </c>
      <c r="E85" s="560"/>
      <c r="F85" s="484"/>
      <c r="G85" s="62">
        <v>0</v>
      </c>
      <c r="H85" s="61"/>
      <c r="I85" s="62"/>
      <c r="J85" s="560"/>
      <c r="K85" s="560"/>
      <c r="L85" s="62">
        <v>0</v>
      </c>
      <c r="M85" s="61"/>
      <c r="N85" s="62"/>
      <c r="O85" s="560"/>
      <c r="P85" s="560"/>
      <c r="Q85" s="62">
        <v>0</v>
      </c>
      <c r="R85" s="61"/>
      <c r="S85" s="62"/>
      <c r="T85" s="560"/>
      <c r="U85" s="560"/>
      <c r="V85" s="62">
        <v>0</v>
      </c>
      <c r="W85" s="61"/>
      <c r="X85" s="62"/>
      <c r="Y85" s="560"/>
      <c r="Z85" s="560"/>
      <c r="AA85" s="62">
        <v>0</v>
      </c>
      <c r="AB85" s="61"/>
      <c r="AC85" s="62"/>
      <c r="AD85" s="560"/>
      <c r="AE85" s="560"/>
      <c r="AF85" s="62">
        <v>0</v>
      </c>
      <c r="AG85" s="61"/>
      <c r="AH85" s="62"/>
      <c r="AI85" s="560"/>
      <c r="AJ85" s="560"/>
      <c r="AK85" s="62">
        <v>0</v>
      </c>
      <c r="AL85" s="61"/>
      <c r="AM85" s="62"/>
      <c r="AN85" s="560"/>
      <c r="AO85" s="560"/>
      <c r="AP85" s="62">
        <v>0</v>
      </c>
      <c r="AQ85" s="61"/>
      <c r="AR85" s="62"/>
      <c r="AS85" s="560"/>
      <c r="AT85" s="560"/>
      <c r="AU85" s="62">
        <v>0</v>
      </c>
      <c r="AV85" s="61"/>
      <c r="AW85" s="62"/>
      <c r="AX85" s="560"/>
      <c r="AY85" s="560"/>
      <c r="AZ85" s="62">
        <v>0</v>
      </c>
      <c r="BA85" s="61"/>
      <c r="BB85" s="62"/>
      <c r="BC85" s="560"/>
      <c r="BD85" s="560"/>
      <c r="BE85" s="62">
        <v>0</v>
      </c>
      <c r="BF85" s="61"/>
      <c r="BG85" s="62"/>
      <c r="BH85" s="560"/>
      <c r="BI85" s="560"/>
      <c r="BJ85" s="62">
        <v>0</v>
      </c>
      <c r="BK85" s="61"/>
      <c r="BL85" s="62"/>
      <c r="BM85" s="560"/>
      <c r="BN85" s="560"/>
      <c r="BO85" s="62">
        <v>0</v>
      </c>
      <c r="BP85" s="61"/>
      <c r="BQ85" s="62"/>
      <c r="BR85" s="560"/>
      <c r="BS85" s="560"/>
      <c r="BT85" s="62">
        <v>0</v>
      </c>
      <c r="BU85" s="61"/>
      <c r="BV85" s="62"/>
      <c r="BW85" s="560"/>
      <c r="BX85" s="560"/>
      <c r="BY85" s="62">
        <v>0</v>
      </c>
      <c r="BZ85" s="61"/>
      <c r="CA85" s="62"/>
      <c r="CB85" s="560"/>
      <c r="CC85" s="560"/>
      <c r="CD85" s="62">
        <v>0</v>
      </c>
      <c r="CE85" s="61"/>
      <c r="CF85" s="62"/>
      <c r="CG85" s="560"/>
      <c r="CH85" s="560"/>
      <c r="CI85" s="62">
        <v>0</v>
      </c>
      <c r="CJ85" s="61"/>
      <c r="CK85" s="62"/>
      <c r="CL85" s="560"/>
      <c r="CM85" s="560"/>
      <c r="CN85" s="62">
        <v>0</v>
      </c>
      <c r="CO85" s="61"/>
      <c r="CP85" s="62"/>
      <c r="CQ85" s="560"/>
      <c r="CR85" s="560"/>
      <c r="CS85" s="62">
        <v>0</v>
      </c>
      <c r="CT85" s="61"/>
      <c r="CU85" s="62"/>
      <c r="CV85" s="560"/>
      <c r="CW85" s="560"/>
      <c r="CX85" s="62">
        <v>0</v>
      </c>
      <c r="CY85" s="61"/>
      <c r="CZ85" s="62"/>
      <c r="DA85" s="560"/>
      <c r="DB85" s="560"/>
      <c r="DC85" s="62">
        <v>0</v>
      </c>
      <c r="DD85" s="61"/>
      <c r="DE85" s="62"/>
      <c r="DF85" s="560"/>
      <c r="DG85" s="560"/>
      <c r="DH85" s="62">
        <v>0</v>
      </c>
      <c r="DI85" s="61"/>
      <c r="DJ85" s="62"/>
      <c r="DK85" s="560"/>
      <c r="DL85" s="560"/>
      <c r="DM85" s="62">
        <v>0</v>
      </c>
      <c r="DN85" s="61"/>
      <c r="DO85" s="62"/>
      <c r="DP85" s="560"/>
      <c r="DQ85" s="560"/>
      <c r="DR85" s="62">
        <v>0</v>
      </c>
      <c r="DS85" s="61"/>
      <c r="DT85" s="62"/>
      <c r="DU85" s="560"/>
      <c r="DV85" s="560"/>
      <c r="DW85" s="62">
        <v>0</v>
      </c>
      <c r="DX85" s="61"/>
      <c r="DY85" s="62"/>
      <c r="DZ85" s="560"/>
      <c r="EA85" s="560"/>
      <c r="EB85" s="62">
        <v>0</v>
      </c>
      <c r="EC85" s="61"/>
      <c r="ED85" s="62"/>
      <c r="EE85" s="560"/>
      <c r="EF85" s="560"/>
      <c r="EG85" s="62">
        <v>0</v>
      </c>
      <c r="EH85" s="61"/>
      <c r="EI85" s="62"/>
      <c r="EJ85" s="560"/>
      <c r="EK85" s="560"/>
      <c r="EL85" s="62">
        <v>0</v>
      </c>
      <c r="EM85" s="61"/>
      <c r="EN85" s="62"/>
      <c r="EO85" s="153"/>
      <c r="ER85" s="49"/>
      <c r="ES85" s="49"/>
    </row>
    <row r="86" spans="3:149" ht="12.75" hidden="1" customHeight="1" x14ac:dyDescent="0.2">
      <c r="D86" s="153" t="s">
        <v>341</v>
      </c>
      <c r="E86" s="560"/>
      <c r="F86" s="504"/>
      <c r="G86" s="123">
        <v>0</v>
      </c>
      <c r="H86" s="122"/>
      <c r="I86" s="62"/>
      <c r="J86" s="560"/>
      <c r="K86" s="569"/>
      <c r="L86" s="123">
        <v>0</v>
      </c>
      <c r="M86" s="122"/>
      <c r="N86" s="62"/>
      <c r="O86" s="560"/>
      <c r="P86" s="569"/>
      <c r="Q86" s="123">
        <v>0</v>
      </c>
      <c r="R86" s="122"/>
      <c r="S86" s="62"/>
      <c r="T86" s="560"/>
      <c r="U86" s="569"/>
      <c r="V86" s="123">
        <v>0</v>
      </c>
      <c r="W86" s="122"/>
      <c r="X86" s="62"/>
      <c r="Y86" s="560"/>
      <c r="Z86" s="569"/>
      <c r="AA86" s="123">
        <v>0</v>
      </c>
      <c r="AB86" s="122"/>
      <c r="AC86" s="62"/>
      <c r="AD86" s="560"/>
      <c r="AE86" s="569"/>
      <c r="AF86" s="123">
        <v>0</v>
      </c>
      <c r="AG86" s="122"/>
      <c r="AH86" s="62"/>
      <c r="AI86" s="560"/>
      <c r="AJ86" s="569"/>
      <c r="AK86" s="123">
        <v>0</v>
      </c>
      <c r="AL86" s="122"/>
      <c r="AM86" s="62"/>
      <c r="AN86" s="560"/>
      <c r="AO86" s="569"/>
      <c r="AP86" s="123">
        <v>0</v>
      </c>
      <c r="AQ86" s="122"/>
      <c r="AR86" s="62"/>
      <c r="AS86" s="560"/>
      <c r="AT86" s="569"/>
      <c r="AU86" s="123">
        <v>0</v>
      </c>
      <c r="AV86" s="122"/>
      <c r="AW86" s="62"/>
      <c r="AX86" s="560"/>
      <c r="AY86" s="569"/>
      <c r="AZ86" s="123">
        <v>0</v>
      </c>
      <c r="BA86" s="122"/>
      <c r="BB86" s="62"/>
      <c r="BC86" s="560"/>
      <c r="BD86" s="569"/>
      <c r="BE86" s="123">
        <v>0</v>
      </c>
      <c r="BF86" s="122"/>
      <c r="BG86" s="62"/>
      <c r="BH86" s="560"/>
      <c r="BI86" s="569"/>
      <c r="BJ86" s="123">
        <v>0</v>
      </c>
      <c r="BK86" s="122"/>
      <c r="BL86" s="62"/>
      <c r="BM86" s="560"/>
      <c r="BN86" s="569"/>
      <c r="BO86" s="123">
        <v>0</v>
      </c>
      <c r="BP86" s="122"/>
      <c r="BQ86" s="62"/>
      <c r="BR86" s="560"/>
      <c r="BS86" s="569"/>
      <c r="BT86" s="123">
        <v>0</v>
      </c>
      <c r="BU86" s="122"/>
      <c r="BV86" s="62"/>
      <c r="BW86" s="560"/>
      <c r="BX86" s="569"/>
      <c r="BY86" s="123">
        <v>0</v>
      </c>
      <c r="BZ86" s="122"/>
      <c r="CA86" s="62"/>
      <c r="CB86" s="560"/>
      <c r="CC86" s="569"/>
      <c r="CD86" s="123">
        <v>0</v>
      </c>
      <c r="CE86" s="122"/>
      <c r="CF86" s="62"/>
      <c r="CG86" s="560"/>
      <c r="CH86" s="569"/>
      <c r="CI86" s="123">
        <v>0</v>
      </c>
      <c r="CJ86" s="122"/>
      <c r="CK86" s="62"/>
      <c r="CL86" s="560"/>
      <c r="CM86" s="569"/>
      <c r="CN86" s="123">
        <v>0</v>
      </c>
      <c r="CO86" s="122"/>
      <c r="CP86" s="62"/>
      <c r="CQ86" s="560"/>
      <c r="CR86" s="569"/>
      <c r="CS86" s="123">
        <v>0</v>
      </c>
      <c r="CT86" s="122"/>
      <c r="CU86" s="62"/>
      <c r="CV86" s="560"/>
      <c r="CW86" s="569"/>
      <c r="CX86" s="123">
        <v>0</v>
      </c>
      <c r="CY86" s="122"/>
      <c r="CZ86" s="62"/>
      <c r="DA86" s="560"/>
      <c r="DB86" s="569"/>
      <c r="DC86" s="123">
        <v>0</v>
      </c>
      <c r="DD86" s="122"/>
      <c r="DE86" s="62"/>
      <c r="DF86" s="560"/>
      <c r="DG86" s="569"/>
      <c r="DH86" s="123">
        <v>0</v>
      </c>
      <c r="DI86" s="122"/>
      <c r="DJ86" s="62"/>
      <c r="DK86" s="560"/>
      <c r="DL86" s="569"/>
      <c r="DM86" s="123">
        <v>0</v>
      </c>
      <c r="DN86" s="122"/>
      <c r="DO86" s="62"/>
      <c r="DP86" s="560"/>
      <c r="DQ86" s="569"/>
      <c r="DR86" s="123">
        <v>0</v>
      </c>
      <c r="DS86" s="122"/>
      <c r="DT86" s="62"/>
      <c r="DU86" s="560"/>
      <c r="DV86" s="569"/>
      <c r="DW86" s="123">
        <v>0</v>
      </c>
      <c r="DX86" s="122"/>
      <c r="DY86" s="62"/>
      <c r="DZ86" s="560"/>
      <c r="EA86" s="569"/>
      <c r="EB86" s="123">
        <v>0</v>
      </c>
      <c r="EC86" s="122"/>
      <c r="ED86" s="62"/>
      <c r="EE86" s="560"/>
      <c r="EF86" s="569"/>
      <c r="EG86" s="123">
        <v>0</v>
      </c>
      <c r="EH86" s="122"/>
      <c r="EI86" s="62"/>
      <c r="EJ86" s="560"/>
      <c r="EK86" s="569"/>
      <c r="EL86" s="123">
        <v>0</v>
      </c>
      <c r="EM86" s="122"/>
      <c r="EN86" s="62"/>
      <c r="EO86" s="153"/>
      <c r="ER86" s="49"/>
      <c r="ES86" s="49"/>
    </row>
    <row r="87" spans="3:149" ht="12.75" hidden="1" customHeight="1" x14ac:dyDescent="0.2">
      <c r="D87" s="153"/>
      <c r="E87" s="560"/>
      <c r="G87" s="62"/>
      <c r="H87" s="62"/>
      <c r="I87" s="62"/>
      <c r="J87" s="560"/>
      <c r="K87" s="62"/>
      <c r="L87" s="62"/>
      <c r="M87" s="62"/>
      <c r="N87" s="62"/>
      <c r="O87" s="560"/>
      <c r="P87" s="62"/>
      <c r="Q87" s="62"/>
      <c r="R87" s="62"/>
      <c r="S87" s="62"/>
      <c r="T87" s="560"/>
      <c r="U87" s="62"/>
      <c r="V87" s="62"/>
      <c r="W87" s="62"/>
      <c r="X87" s="62"/>
      <c r="Y87" s="560"/>
      <c r="Z87" s="62"/>
      <c r="AA87" s="62"/>
      <c r="AB87" s="62"/>
      <c r="AC87" s="62"/>
      <c r="AD87" s="560"/>
      <c r="AE87" s="62"/>
      <c r="AF87" s="62"/>
      <c r="AG87" s="62"/>
      <c r="AH87" s="62"/>
      <c r="AI87" s="560"/>
      <c r="AJ87" s="62"/>
      <c r="AK87" s="62"/>
      <c r="AL87" s="62"/>
      <c r="AM87" s="62"/>
      <c r="AN87" s="560"/>
      <c r="AO87" s="62"/>
      <c r="AP87" s="62"/>
      <c r="AQ87" s="62"/>
      <c r="AR87" s="62"/>
      <c r="AS87" s="560"/>
      <c r="AT87" s="62"/>
      <c r="AU87" s="62"/>
      <c r="AV87" s="62"/>
      <c r="AW87" s="62"/>
      <c r="AX87" s="560"/>
      <c r="AY87" s="62"/>
      <c r="AZ87" s="62"/>
      <c r="BA87" s="62"/>
      <c r="BB87" s="62"/>
      <c r="BC87" s="560"/>
      <c r="BD87" s="62"/>
      <c r="BE87" s="62"/>
      <c r="BF87" s="62"/>
      <c r="BG87" s="62"/>
      <c r="BH87" s="560"/>
      <c r="BI87" s="62"/>
      <c r="BJ87" s="62"/>
      <c r="BK87" s="62"/>
      <c r="BL87" s="62"/>
      <c r="BM87" s="560"/>
      <c r="BN87" s="62"/>
      <c r="BO87" s="62"/>
      <c r="BP87" s="62"/>
      <c r="BQ87" s="62"/>
      <c r="BR87" s="560"/>
      <c r="BS87" s="62"/>
      <c r="BT87" s="62"/>
      <c r="BU87" s="62"/>
      <c r="BV87" s="62"/>
      <c r="BW87" s="560"/>
      <c r="BX87" s="62"/>
      <c r="BY87" s="62"/>
      <c r="BZ87" s="62"/>
      <c r="CA87" s="62"/>
      <c r="CB87" s="560"/>
      <c r="CC87" s="62"/>
      <c r="CD87" s="62"/>
      <c r="CE87" s="62"/>
      <c r="CF87" s="62"/>
      <c r="CG87" s="560"/>
      <c r="CH87" s="62"/>
      <c r="CI87" s="62"/>
      <c r="CJ87" s="62"/>
      <c r="CK87" s="62"/>
      <c r="CL87" s="560"/>
      <c r="CM87" s="62"/>
      <c r="CN87" s="62"/>
      <c r="CO87" s="62"/>
      <c r="CP87" s="62"/>
      <c r="CQ87" s="560"/>
      <c r="CR87" s="62"/>
      <c r="CS87" s="62"/>
      <c r="CT87" s="62"/>
      <c r="CU87" s="62"/>
      <c r="CV87" s="560"/>
      <c r="CW87" s="62"/>
      <c r="CX87" s="62"/>
      <c r="CY87" s="62"/>
      <c r="CZ87" s="62"/>
      <c r="DA87" s="560"/>
      <c r="DB87" s="62"/>
      <c r="DC87" s="62"/>
      <c r="DD87" s="62"/>
      <c r="DE87" s="62"/>
      <c r="DF87" s="560"/>
      <c r="DG87" s="62"/>
      <c r="DH87" s="62"/>
      <c r="DI87" s="62"/>
      <c r="DJ87" s="62"/>
      <c r="DK87" s="560"/>
      <c r="DL87" s="62"/>
      <c r="DM87" s="62"/>
      <c r="DN87" s="62"/>
      <c r="DO87" s="62"/>
      <c r="DP87" s="560"/>
      <c r="DQ87" s="62"/>
      <c r="DR87" s="62"/>
      <c r="DS87" s="62"/>
      <c r="DT87" s="62"/>
      <c r="DU87" s="560"/>
      <c r="DV87" s="62"/>
      <c r="DW87" s="62"/>
      <c r="DX87" s="62"/>
      <c r="DY87" s="62"/>
      <c r="DZ87" s="560"/>
      <c r="EA87" s="62"/>
      <c r="EB87" s="62"/>
      <c r="EC87" s="62"/>
      <c r="ED87" s="62"/>
      <c r="EE87" s="560"/>
      <c r="EF87" s="62"/>
      <c r="EG87" s="62"/>
      <c r="EH87" s="62"/>
      <c r="EI87" s="62"/>
      <c r="EJ87" s="560"/>
      <c r="EK87" s="62"/>
      <c r="EL87" s="62"/>
      <c r="EM87" s="62"/>
      <c r="EN87" s="62"/>
      <c r="EO87" s="153"/>
      <c r="ER87" s="49"/>
      <c r="ES87" s="49"/>
    </row>
    <row r="88" spans="3:149" ht="12.75" customHeight="1" x14ac:dyDescent="0.2">
      <c r="D88" s="241" t="s">
        <v>351</v>
      </c>
      <c r="E88" s="560"/>
      <c r="G88" s="62"/>
      <c r="H88" s="62"/>
      <c r="I88" s="62"/>
      <c r="J88" s="560"/>
      <c r="K88" s="62"/>
      <c r="L88" s="62"/>
      <c r="M88" s="62"/>
      <c r="N88" s="62"/>
      <c r="O88" s="560"/>
      <c r="P88" s="62"/>
      <c r="Q88" s="62"/>
      <c r="R88" s="62"/>
      <c r="S88" s="62"/>
      <c r="T88" s="560"/>
      <c r="U88" s="62"/>
      <c r="V88" s="62"/>
      <c r="W88" s="62"/>
      <c r="X88" s="62"/>
      <c r="Y88" s="560"/>
      <c r="Z88" s="62"/>
      <c r="AA88" s="62"/>
      <c r="AB88" s="62"/>
      <c r="AC88" s="62"/>
      <c r="AD88" s="560"/>
      <c r="AE88" s="62"/>
      <c r="AF88" s="62"/>
      <c r="AG88" s="62"/>
      <c r="AH88" s="62"/>
      <c r="AI88" s="560"/>
      <c r="AJ88" s="62"/>
      <c r="AK88" s="62"/>
      <c r="AL88" s="62"/>
      <c r="AM88" s="62"/>
      <c r="AN88" s="560"/>
      <c r="AO88" s="62"/>
      <c r="AP88" s="62"/>
      <c r="AQ88" s="62"/>
      <c r="AR88" s="62"/>
      <c r="AS88" s="560"/>
      <c r="AT88" s="62"/>
      <c r="AU88" s="62"/>
      <c r="AV88" s="62"/>
      <c r="AW88" s="62"/>
      <c r="AX88" s="560"/>
      <c r="AY88" s="62"/>
      <c r="AZ88" s="62"/>
      <c r="BA88" s="62"/>
      <c r="BB88" s="62"/>
      <c r="BC88" s="560"/>
      <c r="BD88" s="62"/>
      <c r="BE88" s="62"/>
      <c r="BF88" s="62"/>
      <c r="BG88" s="62"/>
      <c r="BH88" s="560"/>
      <c r="BI88" s="62"/>
      <c r="BJ88" s="62"/>
      <c r="BK88" s="62"/>
      <c r="BL88" s="62"/>
      <c r="BM88" s="560"/>
      <c r="BN88" s="62"/>
      <c r="BO88" s="62"/>
      <c r="BP88" s="62"/>
      <c r="BQ88" s="62"/>
      <c r="BR88" s="560"/>
      <c r="BS88" s="62"/>
      <c r="BT88" s="62"/>
      <c r="BU88" s="62"/>
      <c r="BV88" s="62"/>
      <c r="BW88" s="560"/>
      <c r="BX88" s="62"/>
      <c r="BY88" s="62"/>
      <c r="BZ88" s="62"/>
      <c r="CA88" s="62"/>
      <c r="CB88" s="560"/>
      <c r="CC88" s="62"/>
      <c r="CD88" s="62"/>
      <c r="CE88" s="62"/>
      <c r="CF88" s="62"/>
      <c r="CG88" s="560"/>
      <c r="CH88" s="62"/>
      <c r="CI88" s="62"/>
      <c r="CJ88" s="62"/>
      <c r="CK88" s="62"/>
      <c r="CL88" s="560"/>
      <c r="CM88" s="62"/>
      <c r="CN88" s="62"/>
      <c r="CO88" s="62"/>
      <c r="CP88" s="62"/>
      <c r="CQ88" s="560"/>
      <c r="CR88" s="62"/>
      <c r="CS88" s="62"/>
      <c r="CT88" s="62"/>
      <c r="CU88" s="62"/>
      <c r="CV88" s="560"/>
      <c r="CW88" s="62"/>
      <c r="CX88" s="62"/>
      <c r="CY88" s="62"/>
      <c r="CZ88" s="62"/>
      <c r="DA88" s="560"/>
      <c r="DB88" s="62"/>
      <c r="DC88" s="62"/>
      <c r="DD88" s="62"/>
      <c r="DE88" s="62"/>
      <c r="DF88" s="560"/>
      <c r="DG88" s="62"/>
      <c r="DH88" s="62"/>
      <c r="DI88" s="62"/>
      <c r="DJ88" s="62"/>
      <c r="DK88" s="560"/>
      <c r="DL88" s="62"/>
      <c r="DM88" s="62"/>
      <c r="DN88" s="62"/>
      <c r="DO88" s="62"/>
      <c r="DP88" s="560"/>
      <c r="DQ88" s="62"/>
      <c r="DR88" s="62"/>
      <c r="DS88" s="62"/>
      <c r="DT88" s="62"/>
      <c r="DU88" s="560"/>
      <c r="DV88" s="62"/>
      <c r="DW88" s="62"/>
      <c r="DX88" s="62"/>
      <c r="DY88" s="62"/>
      <c r="DZ88" s="560"/>
      <c r="EA88" s="62"/>
      <c r="EB88" s="62"/>
      <c r="EC88" s="62"/>
      <c r="ED88" s="62"/>
      <c r="EE88" s="560"/>
      <c r="EF88" s="62"/>
      <c r="EG88" s="62"/>
      <c r="EH88" s="62"/>
      <c r="EI88" s="62"/>
      <c r="EJ88" s="560"/>
      <c r="EK88" s="62"/>
      <c r="EL88" s="62"/>
      <c r="EM88" s="62"/>
      <c r="EN88" s="62"/>
      <c r="EO88" s="153"/>
      <c r="ER88" s="49"/>
      <c r="ES88" s="49"/>
    </row>
    <row r="89" spans="3:149" ht="12.75" customHeight="1" x14ac:dyDescent="0.2">
      <c r="D89" s="153" t="s">
        <v>352</v>
      </c>
      <c r="E89" s="560"/>
      <c r="G89" s="62">
        <v>0</v>
      </c>
      <c r="H89" s="62"/>
      <c r="I89" s="62"/>
      <c r="J89" s="560"/>
      <c r="K89" s="62"/>
      <c r="L89" s="62">
        <v>0</v>
      </c>
      <c r="M89" s="62"/>
      <c r="N89" s="62"/>
      <c r="O89" s="560"/>
      <c r="P89" s="62"/>
      <c r="Q89" s="62">
        <v>0</v>
      </c>
      <c r="R89" s="62"/>
      <c r="S89" s="62"/>
      <c r="T89" s="560"/>
      <c r="U89" s="62"/>
      <c r="V89" s="62">
        <v>0</v>
      </c>
      <c r="W89" s="62"/>
      <c r="X89" s="62"/>
      <c r="Y89" s="560"/>
      <c r="Z89" s="62"/>
      <c r="AA89" s="62">
        <v>0</v>
      </c>
      <c r="AB89" s="62"/>
      <c r="AC89" s="62"/>
      <c r="AD89" s="560"/>
      <c r="AE89" s="62"/>
      <c r="AF89" s="62">
        <v>0</v>
      </c>
      <c r="AG89" s="62"/>
      <c r="AH89" s="62"/>
      <c r="AI89" s="560"/>
      <c r="AJ89" s="62"/>
      <c r="AK89" s="62">
        <v>0</v>
      </c>
      <c r="AL89" s="62"/>
      <c r="AM89" s="62"/>
      <c r="AN89" s="560"/>
      <c r="AO89" s="62"/>
      <c r="AP89" s="62">
        <v>0</v>
      </c>
      <c r="AQ89" s="62"/>
      <c r="AR89" s="62"/>
      <c r="AS89" s="560"/>
      <c r="AT89" s="62"/>
      <c r="AU89" s="62">
        <v>0</v>
      </c>
      <c r="AV89" s="62"/>
      <c r="AW89" s="62"/>
      <c r="AX89" s="560"/>
      <c r="AY89" s="62"/>
      <c r="AZ89" s="62">
        <v>0</v>
      </c>
      <c r="BA89" s="62"/>
      <c r="BB89" s="62"/>
      <c r="BC89" s="560"/>
      <c r="BD89" s="62"/>
      <c r="BE89" s="62">
        <v>0</v>
      </c>
      <c r="BF89" s="62"/>
      <c r="BG89" s="62"/>
      <c r="BH89" s="560"/>
      <c r="BI89" s="62"/>
      <c r="BJ89" s="62">
        <v>0</v>
      </c>
      <c r="BK89" s="62"/>
      <c r="BL89" s="62"/>
      <c r="BM89" s="560"/>
      <c r="BN89" s="62"/>
      <c r="BO89" s="62">
        <v>0</v>
      </c>
      <c r="BP89" s="62"/>
      <c r="BQ89" s="62"/>
      <c r="BR89" s="560"/>
      <c r="BS89" s="62"/>
      <c r="BT89" s="62">
        <v>0</v>
      </c>
      <c r="BU89" s="62"/>
      <c r="BV89" s="62"/>
      <c r="BW89" s="560"/>
      <c r="BX89" s="62"/>
      <c r="BY89" s="62">
        <v>13019268</v>
      </c>
      <c r="BZ89" s="62"/>
      <c r="CA89" s="62"/>
      <c r="CB89" s="560"/>
      <c r="CC89" s="62"/>
      <c r="CD89" s="62">
        <v>3621</v>
      </c>
      <c r="CE89" s="62"/>
      <c r="CF89" s="62"/>
      <c r="CG89" s="560"/>
      <c r="CH89" s="62"/>
      <c r="CI89" s="62">
        <v>1300994</v>
      </c>
      <c r="CJ89" s="62"/>
      <c r="CK89" s="62"/>
      <c r="CL89" s="560"/>
      <c r="CM89" s="62"/>
      <c r="CN89" s="62">
        <v>0</v>
      </c>
      <c r="CO89" s="62"/>
      <c r="CP89" s="62"/>
      <c r="CQ89" s="560"/>
      <c r="CR89" s="62"/>
      <c r="CS89" s="62">
        <v>1300000</v>
      </c>
      <c r="CT89" s="62"/>
      <c r="CU89" s="62"/>
      <c r="CV89" s="560"/>
      <c r="CW89" s="62"/>
      <c r="CX89" s="62">
        <v>0</v>
      </c>
      <c r="CY89" s="62"/>
      <c r="CZ89" s="62"/>
      <c r="DA89" s="560"/>
      <c r="DB89" s="62"/>
      <c r="DC89" s="62">
        <v>0</v>
      </c>
      <c r="DD89" s="62"/>
      <c r="DE89" s="62"/>
      <c r="DF89" s="560"/>
      <c r="DG89" s="62"/>
      <c r="DH89" s="62">
        <v>0</v>
      </c>
      <c r="DI89" s="62"/>
      <c r="DJ89" s="62"/>
      <c r="DK89" s="560"/>
      <c r="DL89" s="62"/>
      <c r="DM89" s="62">
        <v>186</v>
      </c>
      <c r="DN89" s="62"/>
      <c r="DO89" s="62"/>
      <c r="DP89" s="560"/>
      <c r="DQ89" s="62"/>
      <c r="DR89" s="62">
        <v>0</v>
      </c>
      <c r="DS89" s="62"/>
      <c r="DT89" s="62"/>
      <c r="DU89" s="560"/>
      <c r="DV89" s="62"/>
      <c r="DW89" s="62">
        <v>3253715</v>
      </c>
      <c r="DX89" s="62"/>
      <c r="DY89" s="62"/>
      <c r="DZ89" s="560"/>
      <c r="EA89" s="62"/>
      <c r="EB89" s="62">
        <v>1953752</v>
      </c>
      <c r="EC89" s="62"/>
      <c r="ED89" s="62"/>
      <c r="EE89" s="560"/>
      <c r="EF89" s="62"/>
      <c r="EG89" s="62">
        <v>5207000</v>
      </c>
      <c r="EH89" s="62"/>
      <c r="EI89" s="62"/>
      <c r="EJ89" s="560"/>
      <c r="EK89" s="62"/>
      <c r="EL89" s="62">
        <v>2604615</v>
      </c>
      <c r="EM89" s="62"/>
      <c r="EN89" s="62"/>
      <c r="EO89" s="153"/>
      <c r="ER89" s="49"/>
      <c r="ES89" s="49"/>
    </row>
    <row r="90" spans="3:149" ht="12.75" customHeight="1" x14ac:dyDescent="0.2">
      <c r="D90" s="153" t="s">
        <v>336</v>
      </c>
      <c r="E90" s="560"/>
      <c r="F90" s="490"/>
      <c r="G90" s="558">
        <v>0</v>
      </c>
      <c r="H90" s="559"/>
      <c r="I90" s="62"/>
      <c r="J90" s="560"/>
      <c r="K90" s="561"/>
      <c r="L90" s="558">
        <v>0</v>
      </c>
      <c r="M90" s="559"/>
      <c r="N90" s="62"/>
      <c r="O90" s="560"/>
      <c r="P90" s="561"/>
      <c r="Q90" s="558">
        <v>0</v>
      </c>
      <c r="R90" s="559"/>
      <c r="S90" s="62"/>
      <c r="T90" s="560"/>
      <c r="U90" s="490"/>
      <c r="V90" s="558">
        <v>0</v>
      </c>
      <c r="W90" s="559"/>
      <c r="X90" s="62"/>
      <c r="Y90" s="560"/>
      <c r="Z90" s="561"/>
      <c r="AA90" s="558">
        <v>0</v>
      </c>
      <c r="AB90" s="559"/>
      <c r="AC90" s="62"/>
      <c r="AD90" s="560"/>
      <c r="AE90" s="561"/>
      <c r="AF90" s="558">
        <v>0</v>
      </c>
      <c r="AG90" s="559"/>
      <c r="AH90" s="62"/>
      <c r="AI90" s="560"/>
      <c r="AJ90" s="561"/>
      <c r="AK90" s="558">
        <v>0</v>
      </c>
      <c r="AL90" s="559"/>
      <c r="AM90" s="62"/>
      <c r="AN90" s="560"/>
      <c r="AO90" s="561"/>
      <c r="AP90" s="558">
        <v>0</v>
      </c>
      <c r="AQ90" s="559"/>
      <c r="AR90" s="62"/>
      <c r="AS90" s="560"/>
      <c r="AT90" s="561"/>
      <c r="AU90" s="558">
        <v>0</v>
      </c>
      <c r="AV90" s="559"/>
      <c r="AW90" s="62"/>
      <c r="AX90" s="560"/>
      <c r="AY90" s="561"/>
      <c r="AZ90" s="558">
        <v>0</v>
      </c>
      <c r="BA90" s="559"/>
      <c r="BB90" s="62"/>
      <c r="BC90" s="560"/>
      <c r="BD90" s="561"/>
      <c r="BE90" s="558">
        <v>0</v>
      </c>
      <c r="BF90" s="559"/>
      <c r="BG90" s="62"/>
      <c r="BH90" s="560"/>
      <c r="BI90" s="561"/>
      <c r="BJ90" s="558">
        <v>0</v>
      </c>
      <c r="BK90" s="559"/>
      <c r="BL90" s="62"/>
      <c r="BM90" s="560"/>
      <c r="BN90" s="561"/>
      <c r="BO90" s="558">
        <v>0</v>
      </c>
      <c r="BP90" s="559"/>
      <c r="BQ90" s="62"/>
      <c r="BR90" s="560"/>
      <c r="BS90" s="561"/>
      <c r="BT90" s="558">
        <v>0</v>
      </c>
      <c r="BU90" s="559"/>
      <c r="BV90" s="62"/>
      <c r="BW90" s="560"/>
      <c r="BX90" s="561"/>
      <c r="BY90" s="558">
        <v>14399580</v>
      </c>
      <c r="BZ90" s="559"/>
      <c r="CA90" s="62"/>
      <c r="CB90" s="560"/>
      <c r="CC90" s="561"/>
      <c r="CD90" s="558">
        <v>4114</v>
      </c>
      <c r="CE90" s="559"/>
      <c r="CF90" s="62"/>
      <c r="CG90" s="560"/>
      <c r="CH90" s="561"/>
      <c r="CI90" s="558">
        <v>1494801</v>
      </c>
      <c r="CJ90" s="559"/>
      <c r="CK90" s="62"/>
      <c r="CL90" s="560"/>
      <c r="CM90" s="490"/>
      <c r="CN90" s="558">
        <v>0</v>
      </c>
      <c r="CO90" s="559"/>
      <c r="CP90" s="62"/>
      <c r="CQ90" s="560"/>
      <c r="CR90" s="561"/>
      <c r="CS90" s="558">
        <v>1482826</v>
      </c>
      <c r="CT90" s="559"/>
      <c r="CU90" s="62"/>
      <c r="CV90" s="560"/>
      <c r="CW90" s="561"/>
      <c r="CX90" s="558">
        <v>0</v>
      </c>
      <c r="CY90" s="559"/>
      <c r="CZ90" s="62"/>
      <c r="DA90" s="560"/>
      <c r="DB90" s="561"/>
      <c r="DC90" s="558">
        <v>0</v>
      </c>
      <c r="DD90" s="559"/>
      <c r="DE90" s="62"/>
      <c r="DF90" s="560"/>
      <c r="DG90" s="561"/>
      <c r="DH90" s="558">
        <v>0</v>
      </c>
      <c r="DI90" s="559"/>
      <c r="DJ90" s="62"/>
      <c r="DK90" s="560"/>
      <c r="DL90" s="561"/>
      <c r="DM90" s="558">
        <v>204</v>
      </c>
      <c r="DN90" s="559"/>
      <c r="DO90" s="62"/>
      <c r="DP90" s="560"/>
      <c r="DQ90" s="561"/>
      <c r="DR90" s="558">
        <v>0</v>
      </c>
      <c r="DS90" s="559"/>
      <c r="DT90" s="62"/>
      <c r="DU90" s="560"/>
      <c r="DV90" s="561"/>
      <c r="DW90" s="558">
        <v>3614947</v>
      </c>
      <c r="DX90" s="559"/>
      <c r="DY90" s="62"/>
      <c r="DZ90" s="560"/>
      <c r="EA90" s="561"/>
      <c r="EB90" s="558">
        <v>2163648</v>
      </c>
      <c r="EC90" s="559"/>
      <c r="ED90" s="62"/>
      <c r="EE90" s="560"/>
      <c r="EF90" s="561"/>
      <c r="EG90" s="558">
        <v>5639040</v>
      </c>
      <c r="EH90" s="559"/>
      <c r="EI90" s="62"/>
      <c r="EJ90" s="560"/>
      <c r="EK90" s="561"/>
      <c r="EL90" s="558">
        <v>2981741</v>
      </c>
      <c r="EM90" s="559"/>
      <c r="EN90" s="62"/>
      <c r="EO90" s="153"/>
      <c r="ER90" s="49"/>
      <c r="ES90" s="49"/>
    </row>
    <row r="91" spans="3:149" ht="12.75" customHeight="1" x14ac:dyDescent="0.2">
      <c r="D91" s="153" t="s">
        <v>339</v>
      </c>
      <c r="E91" s="560"/>
      <c r="F91" s="484"/>
      <c r="G91" s="62">
        <v>0</v>
      </c>
      <c r="H91" s="61"/>
      <c r="I91" s="62"/>
      <c r="J91" s="560"/>
      <c r="K91" s="560"/>
      <c r="L91" s="62">
        <v>0</v>
      </c>
      <c r="M91" s="61"/>
      <c r="N91" s="62"/>
      <c r="O91" s="560"/>
      <c r="P91" s="560"/>
      <c r="Q91" s="62">
        <v>0</v>
      </c>
      <c r="R91" s="61"/>
      <c r="S91" s="62"/>
      <c r="T91" s="560"/>
      <c r="U91" s="484"/>
      <c r="V91" s="62">
        <v>0</v>
      </c>
      <c r="W91" s="61"/>
      <c r="X91" s="62"/>
      <c r="Y91" s="560"/>
      <c r="Z91" s="560"/>
      <c r="AA91" s="62">
        <v>0</v>
      </c>
      <c r="AB91" s="61"/>
      <c r="AC91" s="62"/>
      <c r="AD91" s="560"/>
      <c r="AE91" s="560"/>
      <c r="AF91" s="62">
        <v>0</v>
      </c>
      <c r="AG91" s="61"/>
      <c r="AH91" s="62"/>
      <c r="AI91" s="560"/>
      <c r="AJ91" s="560"/>
      <c r="AK91" s="62">
        <v>0</v>
      </c>
      <c r="AL91" s="61"/>
      <c r="AM91" s="62"/>
      <c r="AN91" s="560"/>
      <c r="AO91" s="560"/>
      <c r="AP91" s="62">
        <v>0</v>
      </c>
      <c r="AQ91" s="61"/>
      <c r="AR91" s="62"/>
      <c r="AS91" s="560"/>
      <c r="AT91" s="560"/>
      <c r="AU91" s="62">
        <v>0</v>
      </c>
      <c r="AV91" s="61"/>
      <c r="AW91" s="62"/>
      <c r="AX91" s="560"/>
      <c r="AY91" s="560"/>
      <c r="AZ91" s="62">
        <v>0</v>
      </c>
      <c r="BA91" s="61"/>
      <c r="BB91" s="62"/>
      <c r="BC91" s="560"/>
      <c r="BD91" s="560"/>
      <c r="BE91" s="62">
        <v>0</v>
      </c>
      <c r="BF91" s="61"/>
      <c r="BG91" s="62"/>
      <c r="BH91" s="560"/>
      <c r="BI91" s="560"/>
      <c r="BJ91" s="62">
        <v>0</v>
      </c>
      <c r="BK91" s="61"/>
      <c r="BL91" s="62"/>
      <c r="BM91" s="560"/>
      <c r="BN91" s="560"/>
      <c r="BO91" s="62">
        <v>0</v>
      </c>
      <c r="BP91" s="61"/>
      <c r="BQ91" s="62"/>
      <c r="BR91" s="560"/>
      <c r="BS91" s="560"/>
      <c r="BT91" s="62">
        <v>0</v>
      </c>
      <c r="BU91" s="61"/>
      <c r="BV91" s="62"/>
      <c r="BW91" s="560"/>
      <c r="BX91" s="560"/>
      <c r="BY91" s="62">
        <v>0</v>
      </c>
      <c r="BZ91" s="61"/>
      <c r="CA91" s="62"/>
      <c r="CB91" s="560"/>
      <c r="CC91" s="560"/>
      <c r="CD91" s="62">
        <v>0</v>
      </c>
      <c r="CE91" s="61"/>
      <c r="CF91" s="62"/>
      <c r="CG91" s="560"/>
      <c r="CH91" s="560"/>
      <c r="CI91" s="62">
        <v>0</v>
      </c>
      <c r="CJ91" s="61"/>
      <c r="CK91" s="62"/>
      <c r="CL91" s="560"/>
      <c r="CM91" s="484"/>
      <c r="CN91" s="62">
        <v>0</v>
      </c>
      <c r="CO91" s="61"/>
      <c r="CP91" s="62"/>
      <c r="CQ91" s="560"/>
      <c r="CR91" s="560"/>
      <c r="CS91" s="62">
        <v>0</v>
      </c>
      <c r="CT91" s="61"/>
      <c r="CU91" s="62"/>
      <c r="CV91" s="560"/>
      <c r="CW91" s="560"/>
      <c r="CX91" s="62">
        <v>0</v>
      </c>
      <c r="CY91" s="61"/>
      <c r="CZ91" s="62"/>
      <c r="DA91" s="560"/>
      <c r="DB91" s="560"/>
      <c r="DC91" s="62">
        <v>0</v>
      </c>
      <c r="DD91" s="61"/>
      <c r="DE91" s="62"/>
      <c r="DF91" s="560"/>
      <c r="DG91" s="560"/>
      <c r="DH91" s="62">
        <v>0</v>
      </c>
      <c r="DI91" s="61"/>
      <c r="DJ91" s="62"/>
      <c r="DK91" s="560"/>
      <c r="DL91" s="560"/>
      <c r="DM91" s="62">
        <v>0</v>
      </c>
      <c r="DN91" s="61"/>
      <c r="DO91" s="62"/>
      <c r="DP91" s="560"/>
      <c r="DQ91" s="560"/>
      <c r="DR91" s="62">
        <v>0</v>
      </c>
      <c r="DS91" s="61"/>
      <c r="DT91" s="62"/>
      <c r="DU91" s="560"/>
      <c r="DV91" s="560"/>
      <c r="DW91" s="62">
        <v>0</v>
      </c>
      <c r="DX91" s="61"/>
      <c r="DY91" s="62"/>
      <c r="DZ91" s="560"/>
      <c r="EA91" s="560"/>
      <c r="EB91" s="62">
        <v>0</v>
      </c>
      <c r="EC91" s="61"/>
      <c r="ED91" s="62"/>
      <c r="EE91" s="560"/>
      <c r="EF91" s="560"/>
      <c r="EG91" s="62">
        <v>0</v>
      </c>
      <c r="EH91" s="61"/>
      <c r="EI91" s="62"/>
      <c r="EJ91" s="560"/>
      <c r="EK91" s="560"/>
      <c r="EL91" s="62">
        <v>0</v>
      </c>
      <c r="EM91" s="61"/>
      <c r="EN91" s="62"/>
      <c r="EO91" s="153"/>
      <c r="ER91" s="49"/>
      <c r="ES91" s="49"/>
    </row>
    <row r="92" spans="3:149" ht="12.75" customHeight="1" x14ac:dyDescent="0.2">
      <c r="D92" s="153" t="s">
        <v>353</v>
      </c>
      <c r="E92" s="560"/>
      <c r="F92" s="504"/>
      <c r="G92" s="123">
        <v>0</v>
      </c>
      <c r="H92" s="122"/>
      <c r="I92" s="62"/>
      <c r="J92" s="560"/>
      <c r="K92" s="569"/>
      <c r="L92" s="123">
        <v>0</v>
      </c>
      <c r="M92" s="122"/>
      <c r="N92" s="62"/>
      <c r="O92" s="560"/>
      <c r="P92" s="569"/>
      <c r="Q92" s="123">
        <v>0</v>
      </c>
      <c r="R92" s="122"/>
      <c r="S92" s="62"/>
      <c r="T92" s="560"/>
      <c r="U92" s="504"/>
      <c r="V92" s="123">
        <v>0</v>
      </c>
      <c r="W92" s="122"/>
      <c r="X92" s="62"/>
      <c r="Y92" s="560"/>
      <c r="Z92" s="569"/>
      <c r="AA92" s="123">
        <v>0</v>
      </c>
      <c r="AB92" s="122"/>
      <c r="AC92" s="62"/>
      <c r="AD92" s="560"/>
      <c r="AE92" s="569"/>
      <c r="AF92" s="123">
        <v>0</v>
      </c>
      <c r="AG92" s="122"/>
      <c r="AH92" s="62"/>
      <c r="AI92" s="560"/>
      <c r="AJ92" s="569"/>
      <c r="AK92" s="123">
        <v>0</v>
      </c>
      <c r="AL92" s="122"/>
      <c r="AM92" s="62"/>
      <c r="AN92" s="560"/>
      <c r="AO92" s="569"/>
      <c r="AP92" s="123">
        <v>0</v>
      </c>
      <c r="AQ92" s="122"/>
      <c r="AR92" s="62"/>
      <c r="AS92" s="560"/>
      <c r="AT92" s="569"/>
      <c r="AU92" s="123">
        <v>0</v>
      </c>
      <c r="AV92" s="122"/>
      <c r="AW92" s="62"/>
      <c r="AX92" s="560"/>
      <c r="AY92" s="569"/>
      <c r="AZ92" s="123">
        <v>0</v>
      </c>
      <c r="BA92" s="122"/>
      <c r="BB92" s="62"/>
      <c r="BC92" s="560"/>
      <c r="BD92" s="569"/>
      <c r="BE92" s="123">
        <v>0</v>
      </c>
      <c r="BF92" s="122"/>
      <c r="BG92" s="62"/>
      <c r="BH92" s="560"/>
      <c r="BI92" s="569"/>
      <c r="BJ92" s="123">
        <v>0</v>
      </c>
      <c r="BK92" s="122"/>
      <c r="BL92" s="62"/>
      <c r="BM92" s="560"/>
      <c r="BN92" s="569"/>
      <c r="BO92" s="123">
        <v>0</v>
      </c>
      <c r="BP92" s="122"/>
      <c r="BQ92" s="62"/>
      <c r="BR92" s="560"/>
      <c r="BS92" s="569"/>
      <c r="BT92" s="123">
        <v>0</v>
      </c>
      <c r="BU92" s="122"/>
      <c r="BV92" s="62"/>
      <c r="BW92" s="560"/>
      <c r="BX92" s="569"/>
      <c r="BY92" s="123">
        <v>-1380312</v>
      </c>
      <c r="BZ92" s="122"/>
      <c r="CA92" s="62"/>
      <c r="CB92" s="560"/>
      <c r="CC92" s="569"/>
      <c r="CD92" s="123">
        <v>-493</v>
      </c>
      <c r="CE92" s="122"/>
      <c r="CF92" s="62"/>
      <c r="CG92" s="560"/>
      <c r="CH92" s="569"/>
      <c r="CI92" s="123">
        <v>-193807</v>
      </c>
      <c r="CJ92" s="122"/>
      <c r="CK92" s="62"/>
      <c r="CL92" s="560"/>
      <c r="CM92" s="504"/>
      <c r="CN92" s="123">
        <v>0</v>
      </c>
      <c r="CO92" s="122"/>
      <c r="CP92" s="62"/>
      <c r="CQ92" s="560"/>
      <c r="CR92" s="569"/>
      <c r="CS92" s="123">
        <v>-182826</v>
      </c>
      <c r="CT92" s="122"/>
      <c r="CU92" s="62"/>
      <c r="CV92" s="560"/>
      <c r="CW92" s="569"/>
      <c r="CX92" s="123">
        <v>0</v>
      </c>
      <c r="CY92" s="122"/>
      <c r="CZ92" s="62"/>
      <c r="DA92" s="560"/>
      <c r="DB92" s="569"/>
      <c r="DC92" s="123">
        <v>0</v>
      </c>
      <c r="DD92" s="122"/>
      <c r="DE92" s="62"/>
      <c r="DF92" s="560"/>
      <c r="DG92" s="569"/>
      <c r="DH92" s="123">
        <v>0</v>
      </c>
      <c r="DI92" s="122"/>
      <c r="DJ92" s="62"/>
      <c r="DK92" s="560"/>
      <c r="DL92" s="569"/>
      <c r="DM92" s="123">
        <v>-18</v>
      </c>
      <c r="DN92" s="122"/>
      <c r="DO92" s="62"/>
      <c r="DP92" s="560"/>
      <c r="DQ92" s="569"/>
      <c r="DR92" s="123">
        <v>0</v>
      </c>
      <c r="DS92" s="122"/>
      <c r="DT92" s="62"/>
      <c r="DU92" s="560"/>
      <c r="DV92" s="569"/>
      <c r="DW92" s="123">
        <v>-361232</v>
      </c>
      <c r="DX92" s="122"/>
      <c r="DY92" s="62"/>
      <c r="DZ92" s="560"/>
      <c r="EA92" s="569"/>
      <c r="EB92" s="123">
        <v>-209896</v>
      </c>
      <c r="EC92" s="122"/>
      <c r="ED92" s="62"/>
      <c r="EE92" s="560"/>
      <c r="EF92" s="569"/>
      <c r="EG92" s="123">
        <v>-432040</v>
      </c>
      <c r="EH92" s="122"/>
      <c r="EI92" s="62"/>
      <c r="EJ92" s="560"/>
      <c r="EK92" s="569"/>
      <c r="EL92" s="123">
        <v>-377126</v>
      </c>
      <c r="EM92" s="122"/>
      <c r="EN92" s="62"/>
      <c r="EO92" s="153"/>
      <c r="ER92" s="49"/>
      <c r="ES92" s="49"/>
    </row>
    <row r="93" spans="3:149" ht="12.75" customHeight="1" x14ac:dyDescent="0.2">
      <c r="D93" s="153"/>
      <c r="E93" s="560"/>
      <c r="G93" s="62"/>
      <c r="H93" s="62"/>
      <c r="I93" s="62"/>
      <c r="J93" s="560"/>
      <c r="K93" s="62"/>
      <c r="L93" s="62"/>
      <c r="M93" s="62"/>
      <c r="N93" s="62"/>
      <c r="O93" s="560"/>
      <c r="P93" s="62"/>
      <c r="Q93" s="62"/>
      <c r="R93" s="62"/>
      <c r="S93" s="62"/>
      <c r="T93" s="560"/>
      <c r="U93" s="62"/>
      <c r="V93" s="62"/>
      <c r="W93" s="62"/>
      <c r="X93" s="62"/>
      <c r="Y93" s="560"/>
      <c r="Z93" s="62"/>
      <c r="AA93" s="62"/>
      <c r="AB93" s="62"/>
      <c r="AC93" s="62"/>
      <c r="AD93" s="560"/>
      <c r="AE93" s="62"/>
      <c r="AF93" s="62"/>
      <c r="AG93" s="62"/>
      <c r="AH93" s="62"/>
      <c r="AI93" s="560"/>
      <c r="AJ93" s="62"/>
      <c r="AK93" s="62"/>
      <c r="AL93" s="62"/>
      <c r="AM93" s="62"/>
      <c r="AN93" s="560"/>
      <c r="AO93" s="62"/>
      <c r="AP93" s="62"/>
      <c r="AQ93" s="62"/>
      <c r="AR93" s="62"/>
      <c r="AS93" s="560"/>
      <c r="AT93" s="62"/>
      <c r="AU93" s="62"/>
      <c r="AV93" s="62"/>
      <c r="AW93" s="62"/>
      <c r="AX93" s="560"/>
      <c r="AY93" s="62"/>
      <c r="AZ93" s="62"/>
      <c r="BA93" s="62"/>
      <c r="BB93" s="62"/>
      <c r="BC93" s="560"/>
      <c r="BD93" s="62"/>
      <c r="BE93" s="62"/>
      <c r="BF93" s="62"/>
      <c r="BG93" s="62"/>
      <c r="BH93" s="560"/>
      <c r="BI93" s="62"/>
      <c r="BJ93" s="62"/>
      <c r="BK93" s="62"/>
      <c r="BL93" s="62"/>
      <c r="BM93" s="560"/>
      <c r="BN93" s="62"/>
      <c r="BO93" s="62"/>
      <c r="BP93" s="62"/>
      <c r="BQ93" s="62"/>
      <c r="BR93" s="560"/>
      <c r="BS93" s="62"/>
      <c r="BT93" s="62"/>
      <c r="BU93" s="62"/>
      <c r="BV93" s="62"/>
      <c r="BW93" s="560"/>
      <c r="BX93" s="62"/>
      <c r="BY93" s="62"/>
      <c r="BZ93" s="62"/>
      <c r="CA93" s="62"/>
      <c r="CB93" s="560"/>
      <c r="CC93" s="62"/>
      <c r="CD93" s="62"/>
      <c r="CE93" s="62"/>
      <c r="CF93" s="62"/>
      <c r="CG93" s="560"/>
      <c r="CH93" s="62"/>
      <c r="CI93" s="62"/>
      <c r="CJ93" s="62"/>
      <c r="CK93" s="62"/>
      <c r="CL93" s="560"/>
      <c r="CM93" s="62"/>
      <c r="CN93" s="62"/>
      <c r="CO93" s="62"/>
      <c r="CP93" s="62"/>
      <c r="CQ93" s="560"/>
      <c r="CR93" s="62"/>
      <c r="CS93" s="62"/>
      <c r="CT93" s="62"/>
      <c r="CU93" s="62"/>
      <c r="CV93" s="560"/>
      <c r="CW93" s="62"/>
      <c r="CX93" s="62"/>
      <c r="CY93" s="62"/>
      <c r="CZ93" s="62"/>
      <c r="DA93" s="560"/>
      <c r="DB93" s="62"/>
      <c r="DC93" s="62"/>
      <c r="DD93" s="62"/>
      <c r="DE93" s="62"/>
      <c r="DF93" s="560"/>
      <c r="DG93" s="62"/>
      <c r="DH93" s="62"/>
      <c r="DI93" s="62"/>
      <c r="DJ93" s="62"/>
      <c r="DK93" s="560"/>
      <c r="DL93" s="62"/>
      <c r="DM93" s="62"/>
      <c r="DN93" s="62"/>
      <c r="DO93" s="62"/>
      <c r="DP93" s="560"/>
      <c r="DQ93" s="62"/>
      <c r="DR93" s="62"/>
      <c r="DS93" s="62"/>
      <c r="DT93" s="62"/>
      <c r="DU93" s="560"/>
      <c r="DV93" s="62"/>
      <c r="DW93" s="62"/>
      <c r="DX93" s="62"/>
      <c r="DY93" s="62"/>
      <c r="DZ93" s="560"/>
      <c r="EA93" s="62"/>
      <c r="EB93" s="62"/>
      <c r="EC93" s="62"/>
      <c r="ED93" s="62"/>
      <c r="EE93" s="560"/>
      <c r="EF93" s="62"/>
      <c r="EG93" s="62"/>
      <c r="EH93" s="62"/>
      <c r="EI93" s="62"/>
      <c r="EJ93" s="560"/>
      <c r="EK93" s="62"/>
      <c r="EL93" s="62"/>
      <c r="EM93" s="62"/>
      <c r="EN93" s="62"/>
      <c r="EO93" s="153"/>
      <c r="ER93" s="49"/>
      <c r="ES93" s="49"/>
    </row>
    <row r="94" spans="3:149" ht="12.75" customHeight="1" x14ac:dyDescent="0.2">
      <c r="C94" s="574"/>
      <c r="D94" s="496" t="s">
        <v>354</v>
      </c>
      <c r="E94" s="560"/>
      <c r="G94" s="62">
        <v>0</v>
      </c>
      <c r="H94" s="62"/>
      <c r="I94" s="62"/>
      <c r="J94" s="560"/>
      <c r="K94" s="62"/>
      <c r="L94" s="62">
        <v>1307390</v>
      </c>
      <c r="M94" s="62"/>
      <c r="N94" s="62"/>
      <c r="O94" s="560"/>
      <c r="P94" s="62"/>
      <c r="Q94" s="62">
        <v>3253000</v>
      </c>
      <c r="R94" s="62"/>
      <c r="S94" s="62"/>
      <c r="T94" s="560"/>
      <c r="U94" s="62"/>
      <c r="V94" s="62">
        <v>0</v>
      </c>
      <c r="W94" s="62"/>
      <c r="X94" s="62"/>
      <c r="Y94" s="560"/>
      <c r="Z94" s="62"/>
      <c r="AA94" s="62">
        <v>0</v>
      </c>
      <c r="AB94" s="62"/>
      <c r="AC94" s="62"/>
      <c r="AD94" s="560"/>
      <c r="AE94" s="62"/>
      <c r="AF94" s="62">
        <v>0</v>
      </c>
      <c r="AG94" s="62"/>
      <c r="AH94" s="62"/>
      <c r="AI94" s="560"/>
      <c r="AJ94" s="62"/>
      <c r="AK94" s="62">
        <v>0</v>
      </c>
      <c r="AL94" s="62"/>
      <c r="AM94" s="62"/>
      <c r="AN94" s="560"/>
      <c r="AO94" s="62"/>
      <c r="AP94" s="62">
        <v>0</v>
      </c>
      <c r="AQ94" s="62"/>
      <c r="AR94" s="62"/>
      <c r="AS94" s="560"/>
      <c r="AT94" s="62"/>
      <c r="AU94" s="62">
        <v>0</v>
      </c>
      <c r="AV94" s="62"/>
      <c r="AW94" s="62"/>
      <c r="AX94" s="560"/>
      <c r="AY94" s="62"/>
      <c r="AZ94" s="62">
        <v>0</v>
      </c>
      <c r="BA94" s="62"/>
      <c r="BB94" s="62"/>
      <c r="BC94" s="560"/>
      <c r="BD94" s="62"/>
      <c r="BE94" s="62">
        <v>0</v>
      </c>
      <c r="BF94" s="62"/>
      <c r="BG94" s="62"/>
      <c r="BH94" s="560"/>
      <c r="BI94" s="62"/>
      <c r="BJ94" s="62">
        <v>0</v>
      </c>
      <c r="BK94" s="62"/>
      <c r="BL94" s="62"/>
      <c r="BM94" s="560"/>
      <c r="BN94" s="62"/>
      <c r="BO94" s="62">
        <v>0</v>
      </c>
      <c r="BP94" s="62"/>
      <c r="BQ94" s="62"/>
      <c r="BR94" s="560"/>
      <c r="BS94" s="62"/>
      <c r="BT94" s="62">
        <v>4560390</v>
      </c>
      <c r="BU94" s="62"/>
      <c r="BV94" s="62"/>
      <c r="BW94" s="560"/>
      <c r="BX94" s="62"/>
      <c r="BY94" s="62">
        <v>31297043</v>
      </c>
      <c r="BZ94" s="62"/>
      <c r="CA94" s="62"/>
      <c r="CB94" s="560"/>
      <c r="CC94" s="62"/>
      <c r="CD94" s="62">
        <v>2409015</v>
      </c>
      <c r="CE94" s="62"/>
      <c r="CF94" s="62"/>
      <c r="CG94" s="560"/>
      <c r="CH94" s="62"/>
      <c r="CI94" s="62">
        <v>2900000</v>
      </c>
      <c r="CJ94" s="62"/>
      <c r="CK94" s="62"/>
      <c r="CL94" s="560"/>
      <c r="CM94" s="62"/>
      <c r="CN94" s="62">
        <v>0</v>
      </c>
      <c r="CO94" s="62"/>
      <c r="CP94" s="62"/>
      <c r="CQ94" s="560"/>
      <c r="CR94" s="62"/>
      <c r="CS94" s="62">
        <v>5145000</v>
      </c>
      <c r="CT94" s="62"/>
      <c r="CU94" s="62"/>
      <c r="CV94" s="560"/>
      <c r="CW94" s="62"/>
      <c r="CX94" s="62">
        <v>1833000</v>
      </c>
      <c r="CY94" s="62"/>
      <c r="CZ94" s="62"/>
      <c r="DA94" s="560"/>
      <c r="DB94" s="62"/>
      <c r="DC94" s="62">
        <v>3900000</v>
      </c>
      <c r="DD94" s="62"/>
      <c r="DE94" s="62"/>
      <c r="DF94" s="560"/>
      <c r="DG94" s="62"/>
      <c r="DH94" s="62">
        <v>3253000</v>
      </c>
      <c r="DI94" s="62"/>
      <c r="DJ94" s="62"/>
      <c r="DK94" s="560"/>
      <c r="DL94" s="62"/>
      <c r="DM94" s="62">
        <v>2742589</v>
      </c>
      <c r="DN94" s="62"/>
      <c r="DO94" s="62"/>
      <c r="DP94" s="560"/>
      <c r="DQ94" s="62"/>
      <c r="DR94" s="62">
        <v>1953000</v>
      </c>
      <c r="DS94" s="62"/>
      <c r="DT94" s="62"/>
      <c r="DU94" s="560"/>
      <c r="DV94" s="62"/>
      <c r="DW94" s="62">
        <v>3908439</v>
      </c>
      <c r="DX94" s="62"/>
      <c r="DY94" s="62"/>
      <c r="DZ94" s="560"/>
      <c r="EA94" s="62"/>
      <c r="EB94" s="62">
        <v>1300000</v>
      </c>
      <c r="EC94" s="62"/>
      <c r="ED94" s="62"/>
      <c r="EE94" s="560"/>
      <c r="EF94" s="62"/>
      <c r="EG94" s="62">
        <v>1953000</v>
      </c>
      <c r="EH94" s="62"/>
      <c r="EI94" s="62"/>
      <c r="EJ94" s="560"/>
      <c r="EK94" s="62"/>
      <c r="EL94" s="62">
        <v>10454015</v>
      </c>
      <c r="EM94" s="62"/>
      <c r="EN94" s="62"/>
      <c r="EO94" s="153"/>
      <c r="ER94" s="49"/>
      <c r="ES94" s="49"/>
    </row>
    <row r="95" spans="3:149" ht="12.75" customHeight="1" x14ac:dyDescent="0.2">
      <c r="D95" s="153" t="s">
        <v>336</v>
      </c>
      <c r="E95" s="560"/>
      <c r="F95" s="490"/>
      <c r="G95" s="558">
        <v>0</v>
      </c>
      <c r="H95" s="559"/>
      <c r="I95" s="62"/>
      <c r="J95" s="560"/>
      <c r="K95" s="561"/>
      <c r="L95" s="558">
        <v>1180698</v>
      </c>
      <c r="M95" s="559"/>
      <c r="N95" s="62"/>
      <c r="O95" s="560"/>
      <c r="P95" s="561"/>
      <c r="Q95" s="558">
        <v>2900550</v>
      </c>
      <c r="R95" s="559"/>
      <c r="S95" s="62"/>
      <c r="T95" s="560"/>
      <c r="U95" s="561"/>
      <c r="V95" s="558">
        <v>0</v>
      </c>
      <c r="W95" s="559"/>
      <c r="X95" s="62"/>
      <c r="Y95" s="560"/>
      <c r="Z95" s="561"/>
      <c r="AA95" s="558">
        <v>0</v>
      </c>
      <c r="AB95" s="559"/>
      <c r="AC95" s="62"/>
      <c r="AD95" s="560"/>
      <c r="AE95" s="561"/>
      <c r="AF95" s="558">
        <v>0</v>
      </c>
      <c r="AG95" s="559"/>
      <c r="AH95" s="62"/>
      <c r="AI95" s="560"/>
      <c r="AJ95" s="561"/>
      <c r="AK95" s="558">
        <v>0</v>
      </c>
      <c r="AL95" s="559"/>
      <c r="AM95" s="62"/>
      <c r="AN95" s="560"/>
      <c r="AO95" s="561"/>
      <c r="AP95" s="558">
        <v>0</v>
      </c>
      <c r="AQ95" s="559"/>
      <c r="AR95" s="62"/>
      <c r="AS95" s="560"/>
      <c r="AT95" s="561"/>
      <c r="AU95" s="558">
        <v>0</v>
      </c>
      <c r="AV95" s="559"/>
      <c r="AW95" s="62"/>
      <c r="AX95" s="560"/>
      <c r="AY95" s="561"/>
      <c r="AZ95" s="558">
        <v>0</v>
      </c>
      <c r="BA95" s="559"/>
      <c r="BB95" s="62"/>
      <c r="BC95" s="560"/>
      <c r="BD95" s="561"/>
      <c r="BE95" s="558">
        <v>0</v>
      </c>
      <c r="BF95" s="559"/>
      <c r="BG95" s="62"/>
      <c r="BH95" s="560"/>
      <c r="BI95" s="561"/>
      <c r="BJ95" s="558">
        <v>0</v>
      </c>
      <c r="BK95" s="559"/>
      <c r="BL95" s="62"/>
      <c r="BM95" s="560"/>
      <c r="BN95" s="561"/>
      <c r="BO95" s="558">
        <v>0</v>
      </c>
      <c r="BP95" s="559"/>
      <c r="BQ95" s="62"/>
      <c r="BR95" s="560"/>
      <c r="BS95" s="561"/>
      <c r="BT95" s="558">
        <v>4081248</v>
      </c>
      <c r="BU95" s="559"/>
      <c r="BV95" s="62"/>
      <c r="BW95" s="560"/>
      <c r="BX95" s="561"/>
      <c r="BY95" s="558">
        <v>29049674</v>
      </c>
      <c r="BZ95" s="559"/>
      <c r="CA95" s="62"/>
      <c r="CB95" s="560"/>
      <c r="CC95" s="561"/>
      <c r="CD95" s="558">
        <v>2197679</v>
      </c>
      <c r="CE95" s="559"/>
      <c r="CF95" s="62"/>
      <c r="CG95" s="560"/>
      <c r="CH95" s="561"/>
      <c r="CI95" s="558">
        <v>2718196</v>
      </c>
      <c r="CJ95" s="559"/>
      <c r="CK95" s="62"/>
      <c r="CL95" s="560"/>
      <c r="CM95" s="561"/>
      <c r="CN95" s="558">
        <v>0</v>
      </c>
      <c r="CO95" s="559"/>
      <c r="CP95" s="62"/>
      <c r="CQ95" s="560"/>
      <c r="CR95" s="561"/>
      <c r="CS95" s="558">
        <v>4870925</v>
      </c>
      <c r="CT95" s="559"/>
      <c r="CU95" s="62"/>
      <c r="CV95" s="560"/>
      <c r="CW95" s="561"/>
      <c r="CX95" s="558">
        <v>1752266</v>
      </c>
      <c r="CY95" s="559"/>
      <c r="CZ95" s="62"/>
      <c r="DA95" s="560"/>
      <c r="DB95" s="561"/>
      <c r="DC95" s="558">
        <v>3700868</v>
      </c>
      <c r="DD95" s="559"/>
      <c r="DE95" s="62"/>
      <c r="DF95" s="560"/>
      <c r="DG95" s="561"/>
      <c r="DH95" s="558">
        <v>2972916</v>
      </c>
      <c r="DI95" s="559"/>
      <c r="DJ95" s="62"/>
      <c r="DK95" s="560"/>
      <c r="DL95" s="561"/>
      <c r="DM95" s="558">
        <v>2506307</v>
      </c>
      <c r="DN95" s="559"/>
      <c r="DO95" s="62"/>
      <c r="DP95" s="560"/>
      <c r="DQ95" s="561"/>
      <c r="DR95" s="558">
        <v>1760847</v>
      </c>
      <c r="DS95" s="559"/>
      <c r="DT95" s="62"/>
      <c r="DU95" s="560"/>
      <c r="DV95" s="561"/>
      <c r="DW95" s="558">
        <v>3593757</v>
      </c>
      <c r="DX95" s="559"/>
      <c r="DY95" s="62"/>
      <c r="DZ95" s="560"/>
      <c r="EA95" s="561"/>
      <c r="EB95" s="558">
        <v>1215513</v>
      </c>
      <c r="EC95" s="559"/>
      <c r="ED95" s="62"/>
      <c r="EE95" s="560"/>
      <c r="EF95" s="561"/>
      <c r="EG95" s="558">
        <v>1760400</v>
      </c>
      <c r="EH95" s="559"/>
      <c r="EI95" s="62"/>
      <c r="EJ95" s="560"/>
      <c r="EK95" s="561"/>
      <c r="EL95" s="558">
        <v>9786800</v>
      </c>
      <c r="EM95" s="559"/>
      <c r="EN95" s="62"/>
      <c r="EO95" s="153"/>
      <c r="ER95" s="49"/>
      <c r="ES95" s="49"/>
    </row>
    <row r="96" spans="3:149" ht="12.75" customHeight="1" x14ac:dyDescent="0.2">
      <c r="D96" s="153" t="s">
        <v>339</v>
      </c>
      <c r="E96" s="560"/>
      <c r="F96" s="484"/>
      <c r="G96" s="62">
        <v>0</v>
      </c>
      <c r="H96" s="61"/>
      <c r="I96" s="62"/>
      <c r="J96" s="560"/>
      <c r="K96" s="560"/>
      <c r="L96" s="62">
        <v>126692</v>
      </c>
      <c r="M96" s="61"/>
      <c r="N96" s="62"/>
      <c r="O96" s="560"/>
      <c r="P96" s="560"/>
      <c r="Q96" s="62">
        <v>352450</v>
      </c>
      <c r="R96" s="61"/>
      <c r="S96" s="62"/>
      <c r="T96" s="560"/>
      <c r="U96" s="560"/>
      <c r="V96" s="62">
        <v>0</v>
      </c>
      <c r="W96" s="61"/>
      <c r="X96" s="62"/>
      <c r="Y96" s="560"/>
      <c r="Z96" s="560"/>
      <c r="AA96" s="62">
        <v>0</v>
      </c>
      <c r="AB96" s="61"/>
      <c r="AC96" s="62"/>
      <c r="AD96" s="560"/>
      <c r="AE96" s="560"/>
      <c r="AF96" s="62">
        <v>0</v>
      </c>
      <c r="AG96" s="61"/>
      <c r="AH96" s="62"/>
      <c r="AI96" s="560"/>
      <c r="AJ96" s="560"/>
      <c r="AK96" s="62">
        <v>0</v>
      </c>
      <c r="AL96" s="61"/>
      <c r="AM96" s="62"/>
      <c r="AN96" s="560"/>
      <c r="AO96" s="560"/>
      <c r="AP96" s="62">
        <v>0</v>
      </c>
      <c r="AQ96" s="61"/>
      <c r="AR96" s="62"/>
      <c r="AS96" s="560"/>
      <c r="AT96" s="560"/>
      <c r="AU96" s="62">
        <v>0</v>
      </c>
      <c r="AV96" s="61"/>
      <c r="AW96" s="62"/>
      <c r="AX96" s="560"/>
      <c r="AY96" s="560"/>
      <c r="AZ96" s="62">
        <v>0</v>
      </c>
      <c r="BA96" s="61"/>
      <c r="BB96" s="62"/>
      <c r="BC96" s="560"/>
      <c r="BD96" s="560"/>
      <c r="BE96" s="62">
        <v>0</v>
      </c>
      <c r="BF96" s="61"/>
      <c r="BG96" s="62"/>
      <c r="BH96" s="560"/>
      <c r="BI96" s="560"/>
      <c r="BJ96" s="62">
        <v>0</v>
      </c>
      <c r="BK96" s="61"/>
      <c r="BL96" s="62"/>
      <c r="BM96" s="560"/>
      <c r="BN96" s="560"/>
      <c r="BO96" s="62">
        <v>0</v>
      </c>
      <c r="BP96" s="61"/>
      <c r="BQ96" s="62"/>
      <c r="BR96" s="560"/>
      <c r="BS96" s="560"/>
      <c r="BT96" s="62">
        <v>479142</v>
      </c>
      <c r="BU96" s="61"/>
      <c r="BV96" s="62"/>
      <c r="BW96" s="560"/>
      <c r="BX96" s="560"/>
      <c r="BY96" s="62">
        <v>2247369</v>
      </c>
      <c r="BZ96" s="61"/>
      <c r="CA96" s="62"/>
      <c r="CB96" s="560"/>
      <c r="CC96" s="560"/>
      <c r="CD96" s="62">
        <v>211336</v>
      </c>
      <c r="CE96" s="61"/>
      <c r="CF96" s="62"/>
      <c r="CG96" s="560"/>
      <c r="CH96" s="560"/>
      <c r="CI96" s="62">
        <v>181804</v>
      </c>
      <c r="CJ96" s="61"/>
      <c r="CK96" s="62"/>
      <c r="CL96" s="560"/>
      <c r="CM96" s="560"/>
      <c r="CN96" s="62">
        <v>0</v>
      </c>
      <c r="CO96" s="61"/>
      <c r="CP96" s="62"/>
      <c r="CQ96" s="560"/>
      <c r="CR96" s="560"/>
      <c r="CS96" s="62">
        <v>274075</v>
      </c>
      <c r="CT96" s="61"/>
      <c r="CU96" s="62"/>
      <c r="CV96" s="560"/>
      <c r="CW96" s="560"/>
      <c r="CX96" s="62">
        <v>80734</v>
      </c>
      <c r="CY96" s="61"/>
      <c r="CZ96" s="62"/>
      <c r="DA96" s="560"/>
      <c r="DB96" s="560"/>
      <c r="DC96" s="62">
        <v>199132</v>
      </c>
      <c r="DD96" s="61"/>
      <c r="DE96" s="62"/>
      <c r="DF96" s="560"/>
      <c r="DG96" s="560"/>
      <c r="DH96" s="62">
        <v>280084</v>
      </c>
      <c r="DI96" s="61"/>
      <c r="DJ96" s="62"/>
      <c r="DK96" s="560"/>
      <c r="DL96" s="560"/>
      <c r="DM96" s="62">
        <v>236282</v>
      </c>
      <c r="DN96" s="61"/>
      <c r="DO96" s="62"/>
      <c r="DP96" s="560"/>
      <c r="DQ96" s="560"/>
      <c r="DR96" s="62">
        <v>192153</v>
      </c>
      <c r="DS96" s="61"/>
      <c r="DT96" s="62"/>
      <c r="DU96" s="560"/>
      <c r="DV96" s="560"/>
      <c r="DW96" s="62">
        <v>314682</v>
      </c>
      <c r="DX96" s="61"/>
      <c r="DY96" s="62"/>
      <c r="DZ96" s="560"/>
      <c r="EA96" s="560"/>
      <c r="EB96" s="62">
        <v>84487</v>
      </c>
      <c r="EC96" s="61"/>
      <c r="ED96" s="62"/>
      <c r="EE96" s="560"/>
      <c r="EF96" s="560"/>
      <c r="EG96" s="62">
        <v>192600</v>
      </c>
      <c r="EH96" s="61"/>
      <c r="EI96" s="62"/>
      <c r="EJ96" s="560"/>
      <c r="EK96" s="560"/>
      <c r="EL96" s="62">
        <v>667215</v>
      </c>
      <c r="EM96" s="61"/>
      <c r="EN96" s="62"/>
      <c r="EO96" s="153"/>
      <c r="ER96" s="49"/>
      <c r="ES96" s="49"/>
    </row>
    <row r="97" spans="4:149" ht="12.75" customHeight="1" x14ac:dyDescent="0.2">
      <c r="D97" s="153" t="s">
        <v>353</v>
      </c>
      <c r="E97" s="560"/>
      <c r="F97" s="504"/>
      <c r="G97" s="123">
        <v>0</v>
      </c>
      <c r="H97" s="122"/>
      <c r="I97" s="62"/>
      <c r="J97" s="560"/>
      <c r="K97" s="569"/>
      <c r="L97" s="123">
        <v>0</v>
      </c>
      <c r="M97" s="122"/>
      <c r="N97" s="62"/>
      <c r="O97" s="560"/>
      <c r="P97" s="569"/>
      <c r="Q97" s="123">
        <v>0</v>
      </c>
      <c r="R97" s="122"/>
      <c r="S97" s="62"/>
      <c r="T97" s="560"/>
      <c r="U97" s="569"/>
      <c r="V97" s="123">
        <v>0</v>
      </c>
      <c r="W97" s="122"/>
      <c r="X97" s="62"/>
      <c r="Y97" s="560"/>
      <c r="Z97" s="569"/>
      <c r="AA97" s="123">
        <v>0</v>
      </c>
      <c r="AB97" s="122"/>
      <c r="AC97" s="62"/>
      <c r="AD97" s="560"/>
      <c r="AE97" s="569"/>
      <c r="AF97" s="123">
        <v>0</v>
      </c>
      <c r="AG97" s="122"/>
      <c r="AH97" s="62"/>
      <c r="AI97" s="560"/>
      <c r="AJ97" s="569"/>
      <c r="AK97" s="123">
        <v>0</v>
      </c>
      <c r="AL97" s="122"/>
      <c r="AM97" s="62"/>
      <c r="AN97" s="560"/>
      <c r="AO97" s="569"/>
      <c r="AP97" s="123">
        <v>0</v>
      </c>
      <c r="AQ97" s="122"/>
      <c r="AR97" s="62"/>
      <c r="AS97" s="560"/>
      <c r="AT97" s="569"/>
      <c r="AU97" s="123">
        <v>0</v>
      </c>
      <c r="AV97" s="122"/>
      <c r="AW97" s="62"/>
      <c r="AX97" s="560"/>
      <c r="AY97" s="569"/>
      <c r="AZ97" s="123">
        <v>0</v>
      </c>
      <c r="BA97" s="122"/>
      <c r="BB97" s="62"/>
      <c r="BC97" s="560"/>
      <c r="BD97" s="569"/>
      <c r="BE97" s="123">
        <v>0</v>
      </c>
      <c r="BF97" s="122"/>
      <c r="BG97" s="62"/>
      <c r="BH97" s="560"/>
      <c r="BI97" s="569"/>
      <c r="BJ97" s="123">
        <v>0</v>
      </c>
      <c r="BK97" s="122"/>
      <c r="BL97" s="62"/>
      <c r="BM97" s="560"/>
      <c r="BN97" s="569"/>
      <c r="BO97" s="123">
        <v>0</v>
      </c>
      <c r="BP97" s="122"/>
      <c r="BQ97" s="62"/>
      <c r="BR97" s="560"/>
      <c r="BS97" s="569"/>
      <c r="BT97" s="123">
        <v>0</v>
      </c>
      <c r="BU97" s="122"/>
      <c r="BV97" s="62"/>
      <c r="BW97" s="560"/>
      <c r="BX97" s="569"/>
      <c r="BY97" s="123">
        <v>0</v>
      </c>
      <c r="BZ97" s="122"/>
      <c r="CA97" s="62"/>
      <c r="CB97" s="560"/>
      <c r="CC97" s="569"/>
      <c r="CD97" s="123">
        <v>0</v>
      </c>
      <c r="CE97" s="122"/>
      <c r="CF97" s="62"/>
      <c r="CG97" s="560"/>
      <c r="CH97" s="569"/>
      <c r="CI97" s="123">
        <v>0</v>
      </c>
      <c r="CJ97" s="122"/>
      <c r="CK97" s="62"/>
      <c r="CL97" s="560"/>
      <c r="CM97" s="569"/>
      <c r="CN97" s="123">
        <v>0</v>
      </c>
      <c r="CO97" s="122"/>
      <c r="CP97" s="62"/>
      <c r="CQ97" s="560"/>
      <c r="CR97" s="569"/>
      <c r="CS97" s="123">
        <v>0</v>
      </c>
      <c r="CT97" s="122"/>
      <c r="CU97" s="62"/>
      <c r="CV97" s="560"/>
      <c r="CW97" s="569"/>
      <c r="CX97" s="123">
        <v>0</v>
      </c>
      <c r="CY97" s="122"/>
      <c r="CZ97" s="62"/>
      <c r="DA97" s="560"/>
      <c r="DB97" s="569"/>
      <c r="DC97" s="123">
        <v>0</v>
      </c>
      <c r="DD97" s="122"/>
      <c r="DE97" s="62"/>
      <c r="DF97" s="560"/>
      <c r="DG97" s="569"/>
      <c r="DH97" s="123">
        <v>0</v>
      </c>
      <c r="DI97" s="122"/>
      <c r="DJ97" s="62"/>
      <c r="DK97" s="560"/>
      <c r="DL97" s="569"/>
      <c r="DM97" s="123">
        <v>0</v>
      </c>
      <c r="DN97" s="122"/>
      <c r="DO97" s="62"/>
      <c r="DP97" s="560"/>
      <c r="DQ97" s="569"/>
      <c r="DR97" s="123">
        <v>0</v>
      </c>
      <c r="DS97" s="122"/>
      <c r="DT97" s="62"/>
      <c r="DU97" s="560"/>
      <c r="DV97" s="569"/>
      <c r="DW97" s="123">
        <v>0</v>
      </c>
      <c r="DX97" s="122"/>
      <c r="DY97" s="62"/>
      <c r="DZ97" s="560"/>
      <c r="EA97" s="569"/>
      <c r="EB97" s="123">
        <v>0</v>
      </c>
      <c r="EC97" s="122"/>
      <c r="ED97" s="62"/>
      <c r="EE97" s="560"/>
      <c r="EF97" s="569"/>
      <c r="EG97" s="123">
        <v>0</v>
      </c>
      <c r="EH97" s="122"/>
      <c r="EI97" s="62"/>
      <c r="EJ97" s="560"/>
      <c r="EK97" s="569"/>
      <c r="EL97" s="123">
        <v>0</v>
      </c>
      <c r="EM97" s="122"/>
      <c r="EN97" s="62"/>
      <c r="EO97" s="153"/>
      <c r="ER97" s="49"/>
      <c r="ES97" s="49"/>
    </row>
    <row r="98" spans="4:149" ht="12.75" customHeight="1" x14ac:dyDescent="0.2">
      <c r="D98" s="153"/>
      <c r="E98" s="560"/>
      <c r="G98" s="62"/>
      <c r="H98" s="62"/>
      <c r="I98" s="62"/>
      <c r="J98" s="560"/>
      <c r="K98" s="62"/>
      <c r="L98" s="62"/>
      <c r="M98" s="62"/>
      <c r="N98" s="62"/>
      <c r="O98" s="560"/>
      <c r="P98" s="62"/>
      <c r="Q98" s="62"/>
      <c r="R98" s="62"/>
      <c r="S98" s="62"/>
      <c r="T98" s="560"/>
      <c r="U98" s="62"/>
      <c r="V98" s="62"/>
      <c r="W98" s="62"/>
      <c r="X98" s="62"/>
      <c r="Y98" s="560"/>
      <c r="Z98" s="62"/>
      <c r="AA98" s="62"/>
      <c r="AB98" s="62"/>
      <c r="AC98" s="62"/>
      <c r="AD98" s="560"/>
      <c r="AE98" s="62"/>
      <c r="AF98" s="62"/>
      <c r="AG98" s="62"/>
      <c r="AH98" s="62"/>
      <c r="AI98" s="560"/>
      <c r="AJ98" s="62"/>
      <c r="AK98" s="62"/>
      <c r="AL98" s="62"/>
      <c r="AM98" s="62"/>
      <c r="AN98" s="560"/>
      <c r="AO98" s="62"/>
      <c r="AP98" s="62"/>
      <c r="AQ98" s="62"/>
      <c r="AR98" s="62"/>
      <c r="AS98" s="560"/>
      <c r="AT98" s="62"/>
      <c r="AU98" s="62"/>
      <c r="AV98" s="62"/>
      <c r="AW98" s="62"/>
      <c r="AX98" s="560"/>
      <c r="AY98" s="62"/>
      <c r="AZ98" s="62"/>
      <c r="BA98" s="62"/>
      <c r="BB98" s="62"/>
      <c r="BC98" s="560"/>
      <c r="BD98" s="62"/>
      <c r="BE98" s="62"/>
      <c r="BF98" s="62"/>
      <c r="BG98" s="62"/>
      <c r="BH98" s="560"/>
      <c r="BI98" s="62"/>
      <c r="BJ98" s="62"/>
      <c r="BK98" s="62"/>
      <c r="BL98" s="62"/>
      <c r="BM98" s="560"/>
      <c r="BN98" s="62"/>
      <c r="BO98" s="62"/>
      <c r="BP98" s="62"/>
      <c r="BQ98" s="62"/>
      <c r="BR98" s="560"/>
      <c r="BS98" s="62"/>
      <c r="BT98" s="62"/>
      <c r="BU98" s="62"/>
      <c r="BV98" s="62"/>
      <c r="BW98" s="560"/>
      <c r="BX98" s="62"/>
      <c r="BY98" s="62"/>
      <c r="BZ98" s="62"/>
      <c r="CA98" s="62"/>
      <c r="CB98" s="560"/>
      <c r="CC98" s="62"/>
      <c r="CD98" s="62"/>
      <c r="CE98" s="62"/>
      <c r="CF98" s="62"/>
      <c r="CG98" s="560"/>
      <c r="CH98" s="62"/>
      <c r="CI98" s="62"/>
      <c r="CJ98" s="62"/>
      <c r="CK98" s="62"/>
      <c r="CL98" s="560"/>
      <c r="CM98" s="62"/>
      <c r="CN98" s="62"/>
      <c r="CO98" s="62"/>
      <c r="CP98" s="62"/>
      <c r="CQ98" s="560"/>
      <c r="CR98" s="62"/>
      <c r="CS98" s="62"/>
      <c r="CT98" s="62"/>
      <c r="CU98" s="62"/>
      <c r="CV98" s="560"/>
      <c r="CW98" s="62"/>
      <c r="CX98" s="62"/>
      <c r="CY98" s="62"/>
      <c r="CZ98" s="62"/>
      <c r="DA98" s="560"/>
      <c r="DB98" s="62"/>
      <c r="DC98" s="62"/>
      <c r="DD98" s="62"/>
      <c r="DE98" s="62"/>
      <c r="DF98" s="560"/>
      <c r="DG98" s="62"/>
      <c r="DH98" s="62"/>
      <c r="DI98" s="62"/>
      <c r="DJ98" s="62"/>
      <c r="DK98" s="560"/>
      <c r="DL98" s="62"/>
      <c r="DM98" s="62"/>
      <c r="DN98" s="62"/>
      <c r="DO98" s="62"/>
      <c r="DP98" s="560"/>
      <c r="DQ98" s="62"/>
      <c r="DR98" s="62"/>
      <c r="DS98" s="62"/>
      <c r="DT98" s="62"/>
      <c r="DU98" s="560"/>
      <c r="DV98" s="62"/>
      <c r="DW98" s="62"/>
      <c r="DX98" s="62"/>
      <c r="DY98" s="62"/>
      <c r="DZ98" s="560"/>
      <c r="EA98" s="62"/>
      <c r="EB98" s="62"/>
      <c r="EC98" s="62"/>
      <c r="ED98" s="62"/>
      <c r="EE98" s="560"/>
      <c r="EF98" s="62"/>
      <c r="EG98" s="62"/>
      <c r="EH98" s="62"/>
      <c r="EI98" s="62"/>
      <c r="EJ98" s="560"/>
      <c r="EK98" s="62"/>
      <c r="EL98" s="62"/>
      <c r="EM98" s="62"/>
      <c r="EN98" s="62"/>
      <c r="EO98" s="153"/>
      <c r="ER98" s="49"/>
      <c r="ES98" s="49"/>
    </row>
    <row r="99" spans="4:149" ht="12.75" customHeight="1" x14ac:dyDescent="0.2">
      <c r="D99" s="153" t="s">
        <v>355</v>
      </c>
      <c r="E99" s="560"/>
      <c r="G99" s="62">
        <v>0</v>
      </c>
      <c r="H99" s="62"/>
      <c r="I99" s="62"/>
      <c r="J99" s="560"/>
      <c r="K99" s="62"/>
      <c r="L99" s="62">
        <v>0</v>
      </c>
      <c r="M99" s="62"/>
      <c r="N99" s="62"/>
      <c r="O99" s="560"/>
      <c r="P99" s="62"/>
      <c r="Q99" s="62">
        <v>1953000</v>
      </c>
      <c r="R99" s="62"/>
      <c r="S99" s="62"/>
      <c r="T99" s="560"/>
      <c r="U99" s="62"/>
      <c r="V99" s="62">
        <v>1300000</v>
      </c>
      <c r="W99" s="62"/>
      <c r="X99" s="62"/>
      <c r="Y99" s="560"/>
      <c r="Z99" s="62"/>
      <c r="AA99" s="62">
        <v>1953000</v>
      </c>
      <c r="AB99" s="62"/>
      <c r="AC99" s="62"/>
      <c r="AD99" s="560"/>
      <c r="AE99" s="62"/>
      <c r="AF99" s="62">
        <v>0</v>
      </c>
      <c r="AG99" s="62"/>
      <c r="AH99" s="62"/>
      <c r="AI99" s="560"/>
      <c r="AJ99" s="62"/>
      <c r="AK99" s="62">
        <v>0</v>
      </c>
      <c r="AL99" s="62"/>
      <c r="AM99" s="62"/>
      <c r="AN99" s="560"/>
      <c r="AO99" s="62"/>
      <c r="AP99" s="62">
        <v>0</v>
      </c>
      <c r="AQ99" s="62"/>
      <c r="AR99" s="62"/>
      <c r="AS99" s="560"/>
      <c r="AT99" s="62"/>
      <c r="AU99" s="62">
        <v>0</v>
      </c>
      <c r="AV99" s="62"/>
      <c r="AW99" s="62"/>
      <c r="AX99" s="560"/>
      <c r="AY99" s="62"/>
      <c r="AZ99" s="62">
        <v>0</v>
      </c>
      <c r="BA99" s="62"/>
      <c r="BB99" s="62"/>
      <c r="BC99" s="560"/>
      <c r="BD99" s="62"/>
      <c r="BE99" s="62">
        <v>0</v>
      </c>
      <c r="BF99" s="62"/>
      <c r="BG99" s="62"/>
      <c r="BH99" s="560"/>
      <c r="BI99" s="62"/>
      <c r="BJ99" s="62">
        <v>0</v>
      </c>
      <c r="BK99" s="62"/>
      <c r="BL99" s="62"/>
      <c r="BM99" s="560"/>
      <c r="BN99" s="62"/>
      <c r="BO99" s="62">
        <v>0</v>
      </c>
      <c r="BP99" s="62"/>
      <c r="BQ99" s="62"/>
      <c r="BR99" s="560"/>
      <c r="BS99" s="62"/>
      <c r="BT99" s="62">
        <v>5206000</v>
      </c>
      <c r="BU99" s="62"/>
      <c r="BV99" s="62"/>
      <c r="BW99" s="560"/>
      <c r="BX99" s="62"/>
      <c r="BY99" s="62">
        <v>22953000</v>
      </c>
      <c r="BZ99" s="62"/>
      <c r="CA99" s="62"/>
      <c r="CB99" s="560"/>
      <c r="CC99" s="62"/>
      <c r="CD99" s="62">
        <v>4806000</v>
      </c>
      <c r="CE99" s="62"/>
      <c r="CF99" s="62"/>
      <c r="CG99" s="560"/>
      <c r="CH99" s="62"/>
      <c r="CI99" s="62">
        <v>3591000</v>
      </c>
      <c r="CJ99" s="62"/>
      <c r="CK99" s="62"/>
      <c r="CL99" s="560"/>
      <c r="CM99" s="62"/>
      <c r="CN99" s="62">
        <v>4123000</v>
      </c>
      <c r="CO99" s="62"/>
      <c r="CP99" s="62"/>
      <c r="CQ99" s="560"/>
      <c r="CR99" s="62"/>
      <c r="CS99" s="62">
        <v>0</v>
      </c>
      <c r="CT99" s="62"/>
      <c r="CU99" s="62"/>
      <c r="CV99" s="560"/>
      <c r="CW99" s="62"/>
      <c r="CX99" s="62">
        <v>4740000</v>
      </c>
      <c r="CY99" s="62"/>
      <c r="CZ99" s="62"/>
      <c r="DA99" s="560"/>
      <c r="DB99" s="62"/>
      <c r="DC99" s="62">
        <v>1790000</v>
      </c>
      <c r="DD99" s="62"/>
      <c r="DE99" s="62"/>
      <c r="DF99" s="560"/>
      <c r="DG99" s="62"/>
      <c r="DH99" s="62">
        <v>0</v>
      </c>
      <c r="DI99" s="62"/>
      <c r="DJ99" s="62"/>
      <c r="DK99" s="560"/>
      <c r="DL99" s="62"/>
      <c r="DM99" s="62">
        <v>1950000</v>
      </c>
      <c r="DN99" s="62"/>
      <c r="DO99" s="62"/>
      <c r="DP99" s="560"/>
      <c r="DQ99" s="62"/>
      <c r="DR99" s="62">
        <v>0</v>
      </c>
      <c r="DS99" s="62"/>
      <c r="DT99" s="62"/>
      <c r="DU99" s="560"/>
      <c r="DV99" s="62"/>
      <c r="DW99" s="62">
        <v>0</v>
      </c>
      <c r="DX99" s="62"/>
      <c r="DY99" s="62"/>
      <c r="DZ99" s="560"/>
      <c r="EA99" s="62"/>
      <c r="EB99" s="62">
        <v>1953000</v>
      </c>
      <c r="EC99" s="62"/>
      <c r="ED99" s="62"/>
      <c r="EE99" s="560"/>
      <c r="EF99" s="62"/>
      <c r="EG99" s="62">
        <v>0</v>
      </c>
      <c r="EH99" s="62"/>
      <c r="EI99" s="62"/>
      <c r="EJ99" s="560"/>
      <c r="EK99" s="62"/>
      <c r="EL99" s="62">
        <v>12520000</v>
      </c>
      <c r="EM99" s="62"/>
      <c r="EN99" s="62"/>
      <c r="EO99" s="153"/>
      <c r="ER99" s="49"/>
      <c r="ES99" s="49"/>
    </row>
    <row r="100" spans="4:149" ht="12.75" customHeight="1" x14ac:dyDescent="0.2">
      <c r="D100" s="153" t="s">
        <v>336</v>
      </c>
      <c r="E100" s="560"/>
      <c r="F100" s="490"/>
      <c r="G100" s="558">
        <v>0</v>
      </c>
      <c r="H100" s="559"/>
      <c r="I100" s="62"/>
      <c r="J100" s="560"/>
      <c r="K100" s="561"/>
      <c r="L100" s="558">
        <v>0</v>
      </c>
      <c r="M100" s="559"/>
      <c r="N100" s="62"/>
      <c r="O100" s="560"/>
      <c r="P100" s="561"/>
      <c r="Q100" s="558">
        <v>1611237</v>
      </c>
      <c r="R100" s="559"/>
      <c r="S100" s="62"/>
      <c r="T100" s="560"/>
      <c r="U100" s="561"/>
      <c r="V100" s="558">
        <v>1070446</v>
      </c>
      <c r="W100" s="559"/>
      <c r="X100" s="62"/>
      <c r="Y100" s="560"/>
      <c r="Z100" s="561"/>
      <c r="AA100" s="558">
        <v>1491451</v>
      </c>
      <c r="AB100" s="559"/>
      <c r="AC100" s="62"/>
      <c r="AD100" s="560"/>
      <c r="AE100" s="561"/>
      <c r="AF100" s="558">
        <v>0</v>
      </c>
      <c r="AG100" s="559"/>
      <c r="AH100" s="62"/>
      <c r="AI100" s="560"/>
      <c r="AJ100" s="561"/>
      <c r="AK100" s="558">
        <v>0</v>
      </c>
      <c r="AL100" s="559"/>
      <c r="AM100" s="62"/>
      <c r="AN100" s="560"/>
      <c r="AO100" s="561"/>
      <c r="AP100" s="558">
        <v>0</v>
      </c>
      <c r="AQ100" s="559"/>
      <c r="AR100" s="62"/>
      <c r="AS100" s="560"/>
      <c r="AT100" s="561"/>
      <c r="AU100" s="558">
        <v>0</v>
      </c>
      <c r="AV100" s="559"/>
      <c r="AW100" s="62"/>
      <c r="AX100" s="560"/>
      <c r="AY100" s="561"/>
      <c r="AZ100" s="558">
        <v>0</v>
      </c>
      <c r="BA100" s="559"/>
      <c r="BB100" s="62"/>
      <c r="BC100" s="560"/>
      <c r="BD100" s="561"/>
      <c r="BE100" s="558">
        <v>0</v>
      </c>
      <c r="BF100" s="559"/>
      <c r="BG100" s="62"/>
      <c r="BH100" s="560"/>
      <c r="BI100" s="561"/>
      <c r="BJ100" s="558">
        <v>0</v>
      </c>
      <c r="BK100" s="559"/>
      <c r="BL100" s="62"/>
      <c r="BM100" s="560"/>
      <c r="BN100" s="561"/>
      <c r="BO100" s="558">
        <v>0</v>
      </c>
      <c r="BP100" s="559"/>
      <c r="BQ100" s="62"/>
      <c r="BR100" s="560"/>
      <c r="BS100" s="561"/>
      <c r="BT100" s="558">
        <v>4173134</v>
      </c>
      <c r="BU100" s="559"/>
      <c r="BV100" s="62"/>
      <c r="BW100" s="560"/>
      <c r="BX100" s="561"/>
      <c r="BY100" s="558">
        <v>19478598</v>
      </c>
      <c r="BZ100" s="559"/>
      <c r="CA100" s="62"/>
      <c r="CB100" s="560"/>
      <c r="CC100" s="561"/>
      <c r="CD100" s="558">
        <v>4002361</v>
      </c>
      <c r="CE100" s="559"/>
      <c r="CF100" s="62"/>
      <c r="CG100" s="560"/>
      <c r="CH100" s="561"/>
      <c r="CI100" s="558">
        <v>3023241</v>
      </c>
      <c r="CJ100" s="559"/>
      <c r="CK100" s="62"/>
      <c r="CL100" s="560"/>
      <c r="CM100" s="561"/>
      <c r="CN100" s="558">
        <v>3569896</v>
      </c>
      <c r="CO100" s="559"/>
      <c r="CP100" s="62"/>
      <c r="CQ100" s="560"/>
      <c r="CR100" s="561"/>
      <c r="CS100" s="558">
        <v>0</v>
      </c>
      <c r="CT100" s="559"/>
      <c r="CU100" s="62"/>
      <c r="CV100" s="560"/>
      <c r="CW100" s="561"/>
      <c r="CX100" s="558">
        <v>4062566</v>
      </c>
      <c r="CY100" s="559"/>
      <c r="CZ100" s="62"/>
      <c r="DA100" s="560"/>
      <c r="DB100" s="561"/>
      <c r="DC100" s="558">
        <v>1547080</v>
      </c>
      <c r="DD100" s="559"/>
      <c r="DE100" s="62"/>
      <c r="DF100" s="560"/>
      <c r="DG100" s="561"/>
      <c r="DH100" s="558">
        <v>0</v>
      </c>
      <c r="DI100" s="559"/>
      <c r="DJ100" s="62"/>
      <c r="DK100" s="560"/>
      <c r="DL100" s="561"/>
      <c r="DM100" s="558">
        <v>1602963</v>
      </c>
      <c r="DN100" s="559"/>
      <c r="DO100" s="62"/>
      <c r="DP100" s="560"/>
      <c r="DQ100" s="561"/>
      <c r="DR100" s="558">
        <v>0</v>
      </c>
      <c r="DS100" s="559"/>
      <c r="DT100" s="62"/>
      <c r="DU100" s="560"/>
      <c r="DV100" s="561"/>
      <c r="DW100" s="558">
        <v>0</v>
      </c>
      <c r="DX100" s="559"/>
      <c r="DY100" s="62"/>
      <c r="DZ100" s="560"/>
      <c r="EA100" s="561"/>
      <c r="EB100" s="558">
        <v>1670491</v>
      </c>
      <c r="EC100" s="559"/>
      <c r="ED100" s="62"/>
      <c r="EE100" s="560"/>
      <c r="EF100" s="561"/>
      <c r="EG100" s="558">
        <v>0</v>
      </c>
      <c r="EH100" s="559"/>
      <c r="EI100" s="62"/>
      <c r="EJ100" s="560"/>
      <c r="EK100" s="561"/>
      <c r="EL100" s="558">
        <v>10595498</v>
      </c>
      <c r="EM100" s="559"/>
      <c r="EN100" s="62"/>
      <c r="EO100" s="153"/>
      <c r="ER100" s="49"/>
      <c r="ES100" s="49"/>
    </row>
    <row r="101" spans="4:149" ht="12.75" customHeight="1" x14ac:dyDescent="0.2">
      <c r="D101" s="153" t="s">
        <v>339</v>
      </c>
      <c r="E101" s="560"/>
      <c r="F101" s="484"/>
      <c r="G101" s="62">
        <v>0</v>
      </c>
      <c r="H101" s="61"/>
      <c r="I101" s="62"/>
      <c r="J101" s="560"/>
      <c r="K101" s="560"/>
      <c r="L101" s="62">
        <v>0</v>
      </c>
      <c r="M101" s="61"/>
      <c r="N101" s="62"/>
      <c r="O101" s="560"/>
      <c r="P101" s="560"/>
      <c r="Q101" s="62">
        <v>341763</v>
      </c>
      <c r="R101" s="61"/>
      <c r="S101" s="62"/>
      <c r="T101" s="560"/>
      <c r="U101" s="560"/>
      <c r="V101" s="62">
        <v>229554</v>
      </c>
      <c r="W101" s="61"/>
      <c r="X101" s="62"/>
      <c r="Y101" s="560"/>
      <c r="Z101" s="560"/>
      <c r="AA101" s="62">
        <v>461549</v>
      </c>
      <c r="AB101" s="61"/>
      <c r="AC101" s="62"/>
      <c r="AD101" s="560"/>
      <c r="AE101" s="560"/>
      <c r="AF101" s="62">
        <v>0</v>
      </c>
      <c r="AG101" s="61"/>
      <c r="AH101" s="62"/>
      <c r="AI101" s="560"/>
      <c r="AJ101" s="560"/>
      <c r="AK101" s="62">
        <v>0</v>
      </c>
      <c r="AL101" s="61"/>
      <c r="AM101" s="62"/>
      <c r="AN101" s="560"/>
      <c r="AO101" s="560"/>
      <c r="AP101" s="62">
        <v>0</v>
      </c>
      <c r="AQ101" s="61"/>
      <c r="AR101" s="62"/>
      <c r="AS101" s="560"/>
      <c r="AT101" s="560"/>
      <c r="AU101" s="62">
        <v>0</v>
      </c>
      <c r="AV101" s="61"/>
      <c r="AW101" s="62"/>
      <c r="AX101" s="560"/>
      <c r="AY101" s="560"/>
      <c r="AZ101" s="62">
        <v>0</v>
      </c>
      <c r="BA101" s="61"/>
      <c r="BB101" s="62"/>
      <c r="BC101" s="560"/>
      <c r="BD101" s="560"/>
      <c r="BE101" s="62">
        <v>0</v>
      </c>
      <c r="BF101" s="61"/>
      <c r="BG101" s="62"/>
      <c r="BH101" s="560"/>
      <c r="BI101" s="560"/>
      <c r="BJ101" s="62">
        <v>0</v>
      </c>
      <c r="BK101" s="61"/>
      <c r="BL101" s="62"/>
      <c r="BM101" s="560"/>
      <c r="BN101" s="560"/>
      <c r="BO101" s="62">
        <v>0</v>
      </c>
      <c r="BP101" s="61"/>
      <c r="BQ101" s="62"/>
      <c r="BR101" s="560"/>
      <c r="BS101" s="560"/>
      <c r="BT101" s="62">
        <v>1032866</v>
      </c>
      <c r="BU101" s="61"/>
      <c r="BV101" s="62"/>
      <c r="BW101" s="560"/>
      <c r="BX101" s="560"/>
      <c r="BY101" s="62">
        <v>3474402</v>
      </c>
      <c r="BZ101" s="61"/>
      <c r="CA101" s="62"/>
      <c r="CB101" s="560"/>
      <c r="CC101" s="560"/>
      <c r="CD101" s="62">
        <v>803639</v>
      </c>
      <c r="CE101" s="61"/>
      <c r="CF101" s="62"/>
      <c r="CG101" s="560"/>
      <c r="CH101" s="560"/>
      <c r="CI101" s="62">
        <v>567759</v>
      </c>
      <c r="CJ101" s="61"/>
      <c r="CK101" s="62"/>
      <c r="CL101" s="560"/>
      <c r="CM101" s="560"/>
      <c r="CN101" s="62">
        <v>553104</v>
      </c>
      <c r="CO101" s="61"/>
      <c r="CP101" s="62"/>
      <c r="CQ101" s="560"/>
      <c r="CR101" s="560"/>
      <c r="CS101" s="62">
        <v>0</v>
      </c>
      <c r="CT101" s="61"/>
      <c r="CU101" s="62"/>
      <c r="CV101" s="560"/>
      <c r="CW101" s="560"/>
      <c r="CX101" s="62">
        <v>677434</v>
      </c>
      <c r="CY101" s="61"/>
      <c r="CZ101" s="62"/>
      <c r="DA101" s="560"/>
      <c r="DB101" s="560"/>
      <c r="DC101" s="62">
        <v>242920</v>
      </c>
      <c r="DD101" s="61"/>
      <c r="DE101" s="62"/>
      <c r="DF101" s="560"/>
      <c r="DG101" s="560"/>
      <c r="DH101" s="62">
        <v>0</v>
      </c>
      <c r="DI101" s="61"/>
      <c r="DJ101" s="62"/>
      <c r="DK101" s="560"/>
      <c r="DL101" s="560"/>
      <c r="DM101" s="62">
        <v>347037</v>
      </c>
      <c r="DN101" s="61"/>
      <c r="DO101" s="62"/>
      <c r="DP101" s="560"/>
      <c r="DQ101" s="560"/>
      <c r="DR101" s="62">
        <v>0</v>
      </c>
      <c r="DS101" s="61"/>
      <c r="DT101" s="62"/>
      <c r="DU101" s="560"/>
      <c r="DV101" s="560"/>
      <c r="DW101" s="62">
        <v>0</v>
      </c>
      <c r="DX101" s="61"/>
      <c r="DY101" s="62"/>
      <c r="DZ101" s="560"/>
      <c r="EA101" s="560"/>
      <c r="EB101" s="62">
        <v>282509</v>
      </c>
      <c r="EC101" s="61"/>
      <c r="ED101" s="62"/>
      <c r="EE101" s="560"/>
      <c r="EF101" s="560"/>
      <c r="EG101" s="62">
        <v>0</v>
      </c>
      <c r="EH101" s="61"/>
      <c r="EI101" s="62"/>
      <c r="EJ101" s="560"/>
      <c r="EK101" s="560"/>
      <c r="EL101" s="62">
        <v>1924502</v>
      </c>
      <c r="EM101" s="61"/>
      <c r="EN101" s="62"/>
      <c r="EO101" s="153"/>
      <c r="ER101" s="49"/>
      <c r="ES101" s="49"/>
    </row>
    <row r="102" spans="4:149" ht="12.75" customHeight="1" x14ac:dyDescent="0.2">
      <c r="D102" s="153" t="s">
        <v>353</v>
      </c>
      <c r="E102" s="560"/>
      <c r="F102" s="504"/>
      <c r="G102" s="123">
        <v>0</v>
      </c>
      <c r="H102" s="122"/>
      <c r="I102" s="62"/>
      <c r="J102" s="560"/>
      <c r="K102" s="569"/>
      <c r="L102" s="123">
        <v>0</v>
      </c>
      <c r="M102" s="122"/>
      <c r="N102" s="62"/>
      <c r="O102" s="560"/>
      <c r="P102" s="569"/>
      <c r="Q102" s="123">
        <v>0</v>
      </c>
      <c r="R102" s="122"/>
      <c r="S102" s="62"/>
      <c r="T102" s="560"/>
      <c r="U102" s="569"/>
      <c r="V102" s="123">
        <v>0</v>
      </c>
      <c r="W102" s="122"/>
      <c r="X102" s="62"/>
      <c r="Y102" s="560"/>
      <c r="Z102" s="569"/>
      <c r="AA102" s="123">
        <v>0</v>
      </c>
      <c r="AB102" s="122"/>
      <c r="AC102" s="62"/>
      <c r="AD102" s="560"/>
      <c r="AE102" s="569"/>
      <c r="AF102" s="123">
        <v>0</v>
      </c>
      <c r="AG102" s="122"/>
      <c r="AH102" s="62"/>
      <c r="AI102" s="560"/>
      <c r="AJ102" s="569"/>
      <c r="AK102" s="123">
        <v>0</v>
      </c>
      <c r="AL102" s="122"/>
      <c r="AM102" s="62"/>
      <c r="AN102" s="560"/>
      <c r="AO102" s="569"/>
      <c r="AP102" s="123">
        <v>0</v>
      </c>
      <c r="AQ102" s="122"/>
      <c r="AR102" s="62"/>
      <c r="AS102" s="560"/>
      <c r="AT102" s="569"/>
      <c r="AU102" s="123">
        <v>0</v>
      </c>
      <c r="AV102" s="122"/>
      <c r="AW102" s="62"/>
      <c r="AX102" s="560"/>
      <c r="AY102" s="569"/>
      <c r="AZ102" s="123">
        <v>0</v>
      </c>
      <c r="BA102" s="122"/>
      <c r="BB102" s="62"/>
      <c r="BC102" s="560"/>
      <c r="BD102" s="569"/>
      <c r="BE102" s="123">
        <v>0</v>
      </c>
      <c r="BF102" s="122"/>
      <c r="BG102" s="62"/>
      <c r="BH102" s="560"/>
      <c r="BI102" s="569"/>
      <c r="BJ102" s="123">
        <v>0</v>
      </c>
      <c r="BK102" s="122"/>
      <c r="BL102" s="62"/>
      <c r="BM102" s="560"/>
      <c r="BN102" s="569"/>
      <c r="BO102" s="123">
        <v>0</v>
      </c>
      <c r="BP102" s="122"/>
      <c r="BQ102" s="62"/>
      <c r="BR102" s="560"/>
      <c r="BS102" s="569"/>
      <c r="BT102" s="123">
        <v>0</v>
      </c>
      <c r="BU102" s="122"/>
      <c r="BV102" s="62"/>
      <c r="BW102" s="560"/>
      <c r="BX102" s="569"/>
      <c r="BY102" s="123">
        <v>0</v>
      </c>
      <c r="BZ102" s="122"/>
      <c r="CA102" s="62"/>
      <c r="CB102" s="560"/>
      <c r="CC102" s="569"/>
      <c r="CD102" s="123">
        <v>0</v>
      </c>
      <c r="CE102" s="122"/>
      <c r="CF102" s="62"/>
      <c r="CG102" s="560"/>
      <c r="CH102" s="569"/>
      <c r="CI102" s="123">
        <v>0</v>
      </c>
      <c r="CJ102" s="122"/>
      <c r="CK102" s="62"/>
      <c r="CL102" s="560"/>
      <c r="CM102" s="569"/>
      <c r="CN102" s="123">
        <v>0</v>
      </c>
      <c r="CO102" s="122"/>
      <c r="CP102" s="62"/>
      <c r="CQ102" s="560"/>
      <c r="CR102" s="569"/>
      <c r="CS102" s="123">
        <v>0</v>
      </c>
      <c r="CT102" s="122"/>
      <c r="CU102" s="62"/>
      <c r="CV102" s="560"/>
      <c r="CW102" s="569"/>
      <c r="CX102" s="123">
        <v>0</v>
      </c>
      <c r="CY102" s="122"/>
      <c r="CZ102" s="62"/>
      <c r="DA102" s="560"/>
      <c r="DB102" s="569"/>
      <c r="DC102" s="123">
        <v>0</v>
      </c>
      <c r="DD102" s="122"/>
      <c r="DE102" s="62"/>
      <c r="DF102" s="560"/>
      <c r="DG102" s="569"/>
      <c r="DH102" s="123">
        <v>0</v>
      </c>
      <c r="DI102" s="122"/>
      <c r="DJ102" s="62"/>
      <c r="DK102" s="560"/>
      <c r="DL102" s="569"/>
      <c r="DM102" s="123">
        <v>0</v>
      </c>
      <c r="DN102" s="122"/>
      <c r="DO102" s="62"/>
      <c r="DP102" s="560"/>
      <c r="DQ102" s="569"/>
      <c r="DR102" s="123">
        <v>0</v>
      </c>
      <c r="DS102" s="122"/>
      <c r="DT102" s="62"/>
      <c r="DU102" s="560"/>
      <c r="DV102" s="569"/>
      <c r="DW102" s="123">
        <v>0</v>
      </c>
      <c r="DX102" s="122"/>
      <c r="DY102" s="62"/>
      <c r="DZ102" s="560"/>
      <c r="EA102" s="569"/>
      <c r="EB102" s="123">
        <v>0</v>
      </c>
      <c r="EC102" s="122"/>
      <c r="ED102" s="62"/>
      <c r="EE102" s="560"/>
      <c r="EF102" s="569"/>
      <c r="EG102" s="123">
        <v>0</v>
      </c>
      <c r="EH102" s="122"/>
      <c r="EI102" s="62"/>
      <c r="EJ102" s="560"/>
      <c r="EK102" s="569"/>
      <c r="EL102" s="123">
        <v>0</v>
      </c>
      <c r="EM102" s="122"/>
      <c r="EN102" s="62"/>
      <c r="EO102" s="153"/>
      <c r="ER102" s="49"/>
      <c r="ES102" s="49"/>
    </row>
    <row r="103" spans="4:149" ht="12.75" customHeight="1" x14ac:dyDescent="0.2">
      <c r="D103" s="153"/>
      <c r="E103" s="560"/>
      <c r="G103" s="62"/>
      <c r="H103" s="62"/>
      <c r="I103" s="62"/>
      <c r="J103" s="560"/>
      <c r="K103" s="62"/>
      <c r="L103" s="62"/>
      <c r="M103" s="62"/>
      <c r="N103" s="62"/>
      <c r="O103" s="560"/>
      <c r="P103" s="62"/>
      <c r="Q103" s="62"/>
      <c r="R103" s="62"/>
      <c r="S103" s="62"/>
      <c r="T103" s="560"/>
      <c r="U103" s="62"/>
      <c r="V103" s="62"/>
      <c r="W103" s="62"/>
      <c r="X103" s="62"/>
      <c r="Y103" s="560"/>
      <c r="Z103" s="62"/>
      <c r="AA103" s="62"/>
      <c r="AB103" s="62"/>
      <c r="AC103" s="62"/>
      <c r="AD103" s="560"/>
      <c r="AE103" s="62"/>
      <c r="AF103" s="62"/>
      <c r="AG103" s="62"/>
      <c r="AH103" s="62"/>
      <c r="AI103" s="560"/>
      <c r="AJ103" s="62"/>
      <c r="AK103" s="62"/>
      <c r="AL103" s="62"/>
      <c r="AM103" s="62"/>
      <c r="AN103" s="560"/>
      <c r="AO103" s="62"/>
      <c r="AP103" s="62"/>
      <c r="AQ103" s="62"/>
      <c r="AR103" s="62"/>
      <c r="AS103" s="560"/>
      <c r="AT103" s="62"/>
      <c r="AU103" s="62"/>
      <c r="AV103" s="62"/>
      <c r="AW103" s="62"/>
      <c r="AX103" s="560"/>
      <c r="AY103" s="62"/>
      <c r="AZ103" s="62"/>
      <c r="BA103" s="62"/>
      <c r="BB103" s="62"/>
      <c r="BC103" s="560"/>
      <c r="BD103" s="62"/>
      <c r="BE103" s="62"/>
      <c r="BF103" s="62"/>
      <c r="BG103" s="62"/>
      <c r="BH103" s="560"/>
      <c r="BI103" s="62"/>
      <c r="BJ103" s="62"/>
      <c r="BK103" s="62"/>
      <c r="BL103" s="62"/>
      <c r="BM103" s="560"/>
      <c r="BN103" s="62"/>
      <c r="BO103" s="62"/>
      <c r="BP103" s="62"/>
      <c r="BQ103" s="62"/>
      <c r="BR103" s="560"/>
      <c r="BS103" s="62"/>
      <c r="BT103" s="62"/>
      <c r="BU103" s="62"/>
      <c r="BV103" s="62"/>
      <c r="BW103" s="560"/>
      <c r="BX103" s="62"/>
      <c r="BY103" s="62"/>
      <c r="BZ103" s="62"/>
      <c r="CA103" s="62"/>
      <c r="CB103" s="560"/>
      <c r="CC103" s="62"/>
      <c r="CD103" s="62"/>
      <c r="CE103" s="62"/>
      <c r="CF103" s="62"/>
      <c r="CG103" s="560"/>
      <c r="CH103" s="62"/>
      <c r="CI103" s="62"/>
      <c r="CJ103" s="62"/>
      <c r="CK103" s="62"/>
      <c r="CL103" s="560"/>
      <c r="CM103" s="62"/>
      <c r="CN103" s="62"/>
      <c r="CO103" s="62"/>
      <c r="CP103" s="62"/>
      <c r="CQ103" s="560"/>
      <c r="CR103" s="62"/>
      <c r="CS103" s="62"/>
      <c r="CT103" s="62"/>
      <c r="CU103" s="62"/>
      <c r="CV103" s="560"/>
      <c r="CW103" s="62"/>
      <c r="CX103" s="62"/>
      <c r="CY103" s="62"/>
      <c r="CZ103" s="62"/>
      <c r="DA103" s="560"/>
      <c r="DB103" s="62"/>
      <c r="DC103" s="62"/>
      <c r="DD103" s="62"/>
      <c r="DE103" s="62"/>
      <c r="DF103" s="560"/>
      <c r="DG103" s="62"/>
      <c r="DH103" s="62"/>
      <c r="DI103" s="62"/>
      <c r="DJ103" s="62"/>
      <c r="DK103" s="560"/>
      <c r="DL103" s="62"/>
      <c r="DM103" s="62"/>
      <c r="DN103" s="62"/>
      <c r="DO103" s="62"/>
      <c r="DP103" s="560"/>
      <c r="DQ103" s="62"/>
      <c r="DR103" s="62"/>
      <c r="DS103" s="62"/>
      <c r="DT103" s="62"/>
      <c r="DU103" s="560"/>
      <c r="DV103" s="62"/>
      <c r="DW103" s="62"/>
      <c r="DX103" s="62"/>
      <c r="DY103" s="62"/>
      <c r="DZ103" s="560"/>
      <c r="EA103" s="62"/>
      <c r="EB103" s="62"/>
      <c r="EC103" s="62"/>
      <c r="ED103" s="62"/>
      <c r="EE103" s="560"/>
      <c r="EF103" s="62"/>
      <c r="EG103" s="62"/>
      <c r="EH103" s="62"/>
      <c r="EI103" s="62"/>
      <c r="EJ103" s="560"/>
      <c r="EK103" s="62"/>
      <c r="EL103" s="62"/>
      <c r="EM103" s="62"/>
      <c r="EN103" s="62"/>
      <c r="EO103" s="153"/>
      <c r="ER103" s="49"/>
      <c r="ES103" s="49"/>
    </row>
    <row r="104" spans="4:149" ht="12.75" customHeight="1" x14ac:dyDescent="0.2">
      <c r="D104" s="153" t="s">
        <v>356</v>
      </c>
      <c r="E104" s="560"/>
      <c r="G104" s="62">
        <v>0</v>
      </c>
      <c r="H104" s="62"/>
      <c r="I104" s="62"/>
      <c r="J104" s="560"/>
      <c r="K104" s="62"/>
      <c r="L104" s="62">
        <v>4553000</v>
      </c>
      <c r="M104" s="62"/>
      <c r="N104" s="62"/>
      <c r="O104" s="560"/>
      <c r="P104" s="62"/>
      <c r="Q104" s="62">
        <v>3599000</v>
      </c>
      <c r="R104" s="62"/>
      <c r="S104" s="62"/>
      <c r="T104" s="560"/>
      <c r="U104" s="62"/>
      <c r="V104" s="62">
        <v>1300000</v>
      </c>
      <c r="W104" s="62"/>
      <c r="X104" s="62"/>
      <c r="Y104" s="560"/>
      <c r="Z104" s="62"/>
      <c r="AA104" s="62">
        <v>2896000</v>
      </c>
      <c r="AB104" s="62"/>
      <c r="AC104" s="62"/>
      <c r="AD104" s="560"/>
      <c r="AE104" s="62"/>
      <c r="AF104" s="62">
        <v>0</v>
      </c>
      <c r="AG104" s="62"/>
      <c r="AH104" s="62"/>
      <c r="AI104" s="560"/>
      <c r="AJ104" s="62"/>
      <c r="AK104" s="62">
        <v>0</v>
      </c>
      <c r="AL104" s="62"/>
      <c r="AM104" s="62"/>
      <c r="AN104" s="560"/>
      <c r="AO104" s="62"/>
      <c r="AP104" s="62">
        <v>0</v>
      </c>
      <c r="AQ104" s="62"/>
      <c r="AR104" s="62"/>
      <c r="AS104" s="560"/>
      <c r="AT104" s="62"/>
      <c r="AU104" s="62">
        <v>0</v>
      </c>
      <c r="AV104" s="62"/>
      <c r="AW104" s="62"/>
      <c r="AX104" s="560"/>
      <c r="AY104" s="62"/>
      <c r="AZ104" s="62">
        <v>0</v>
      </c>
      <c r="BA104" s="62"/>
      <c r="BB104" s="62"/>
      <c r="BC104" s="560"/>
      <c r="BD104" s="62"/>
      <c r="BE104" s="62">
        <v>0</v>
      </c>
      <c r="BF104" s="62"/>
      <c r="BG104" s="62"/>
      <c r="BH104" s="560"/>
      <c r="BI104" s="62"/>
      <c r="BJ104" s="62">
        <v>0</v>
      </c>
      <c r="BK104" s="62"/>
      <c r="BL104" s="62"/>
      <c r="BM104" s="560"/>
      <c r="BN104" s="62"/>
      <c r="BO104" s="62">
        <v>0</v>
      </c>
      <c r="BP104" s="62"/>
      <c r="BQ104" s="62"/>
      <c r="BR104" s="560"/>
      <c r="BS104" s="123"/>
      <c r="BT104" s="123">
        <v>12348000</v>
      </c>
      <c r="BU104" s="62"/>
      <c r="BV104" s="62"/>
      <c r="BW104" s="560"/>
      <c r="BX104" s="62"/>
      <c r="BY104" s="62">
        <v>36346170</v>
      </c>
      <c r="BZ104" s="62"/>
      <c r="CA104" s="62"/>
      <c r="CB104" s="560"/>
      <c r="CC104" s="62"/>
      <c r="CD104" s="62">
        <v>2400000</v>
      </c>
      <c r="CE104" s="62"/>
      <c r="CF104" s="62"/>
      <c r="CG104" s="560"/>
      <c r="CH104" s="62"/>
      <c r="CI104" s="62">
        <v>1305964</v>
      </c>
      <c r="CJ104" s="62"/>
      <c r="CK104" s="62"/>
      <c r="CL104" s="560"/>
      <c r="CM104" s="62"/>
      <c r="CN104" s="62">
        <v>5190000</v>
      </c>
      <c r="CO104" s="62"/>
      <c r="CP104" s="62"/>
      <c r="CQ104" s="560"/>
      <c r="CR104" s="62"/>
      <c r="CS104" s="62">
        <v>3903000</v>
      </c>
      <c r="CT104" s="62"/>
      <c r="CU104" s="62"/>
      <c r="CV104" s="560"/>
      <c r="CW104" s="62"/>
      <c r="CX104" s="62">
        <v>3899000</v>
      </c>
      <c r="CY104" s="62"/>
      <c r="CZ104" s="62"/>
      <c r="DA104" s="560"/>
      <c r="DB104" s="62"/>
      <c r="DC104" s="62">
        <v>1300000</v>
      </c>
      <c r="DD104" s="62"/>
      <c r="DE104" s="62"/>
      <c r="DF104" s="560"/>
      <c r="DG104" s="62"/>
      <c r="DH104" s="62">
        <v>3255000</v>
      </c>
      <c r="DI104" s="62"/>
      <c r="DJ104" s="62"/>
      <c r="DK104" s="560"/>
      <c r="DL104" s="62"/>
      <c r="DM104" s="62">
        <v>3022000</v>
      </c>
      <c r="DN104" s="62"/>
      <c r="DO104" s="62"/>
      <c r="DP104" s="560"/>
      <c r="DQ104" s="62"/>
      <c r="DR104" s="62">
        <v>3908206</v>
      </c>
      <c r="DS104" s="62"/>
      <c r="DT104" s="62"/>
      <c r="DU104" s="560"/>
      <c r="DV104" s="62"/>
      <c r="DW104" s="62">
        <v>0</v>
      </c>
      <c r="DX104" s="62"/>
      <c r="DY104" s="62"/>
      <c r="DZ104" s="560"/>
      <c r="EA104" s="62"/>
      <c r="EB104" s="62">
        <v>4913000</v>
      </c>
      <c r="EC104" s="62"/>
      <c r="ED104" s="62"/>
      <c r="EE104" s="560"/>
      <c r="EF104" s="62"/>
      <c r="EG104" s="62">
        <v>3250000</v>
      </c>
      <c r="EH104" s="62"/>
      <c r="EI104" s="61"/>
      <c r="EJ104" s="560"/>
      <c r="EK104" s="62"/>
      <c r="EL104" s="123">
        <v>12798964</v>
      </c>
      <c r="EM104" s="62"/>
      <c r="EN104" s="62"/>
      <c r="EO104" s="153"/>
      <c r="ER104" s="49"/>
      <c r="ES104" s="49"/>
    </row>
    <row r="105" spans="4:149" ht="12.75" customHeight="1" x14ac:dyDescent="0.2">
      <c r="D105" s="153" t="s">
        <v>336</v>
      </c>
      <c r="E105" s="560"/>
      <c r="F105" s="490"/>
      <c r="G105" s="558">
        <v>0</v>
      </c>
      <c r="H105" s="559"/>
      <c r="I105" s="62"/>
      <c r="J105" s="560"/>
      <c r="K105" s="561"/>
      <c r="L105" s="558">
        <v>4054461</v>
      </c>
      <c r="M105" s="559"/>
      <c r="N105" s="62"/>
      <c r="O105" s="560"/>
      <c r="P105" s="561"/>
      <c r="Q105" s="558">
        <v>3133072</v>
      </c>
      <c r="R105" s="559"/>
      <c r="S105" s="62"/>
      <c r="T105" s="560"/>
      <c r="U105" s="561"/>
      <c r="V105" s="558">
        <v>1131751</v>
      </c>
      <c r="W105" s="559"/>
      <c r="X105" s="62"/>
      <c r="Y105" s="560"/>
      <c r="Z105" s="561"/>
      <c r="AA105" s="558">
        <v>2448071</v>
      </c>
      <c r="AB105" s="559"/>
      <c r="AC105" s="62"/>
      <c r="AD105" s="560"/>
      <c r="AE105" s="561"/>
      <c r="AF105" s="558">
        <v>0</v>
      </c>
      <c r="AG105" s="559"/>
      <c r="AH105" s="62"/>
      <c r="AI105" s="560"/>
      <c r="AJ105" s="561"/>
      <c r="AK105" s="558">
        <v>0</v>
      </c>
      <c r="AL105" s="559"/>
      <c r="AM105" s="62"/>
      <c r="AN105" s="560"/>
      <c r="AO105" s="561"/>
      <c r="AP105" s="558">
        <v>0</v>
      </c>
      <c r="AQ105" s="559"/>
      <c r="AR105" s="62"/>
      <c r="AS105" s="560"/>
      <c r="AT105" s="561"/>
      <c r="AU105" s="558">
        <v>0</v>
      </c>
      <c r="AV105" s="559"/>
      <c r="AW105" s="62"/>
      <c r="AX105" s="560"/>
      <c r="AY105" s="561"/>
      <c r="AZ105" s="558">
        <v>0</v>
      </c>
      <c r="BA105" s="559"/>
      <c r="BB105" s="62"/>
      <c r="BC105" s="560"/>
      <c r="BD105" s="561"/>
      <c r="BE105" s="558">
        <v>0</v>
      </c>
      <c r="BF105" s="559"/>
      <c r="BG105" s="62"/>
      <c r="BH105" s="560"/>
      <c r="BI105" s="561"/>
      <c r="BJ105" s="558">
        <v>0</v>
      </c>
      <c r="BK105" s="559"/>
      <c r="BL105" s="62"/>
      <c r="BM105" s="560"/>
      <c r="BN105" s="561"/>
      <c r="BO105" s="558">
        <v>0</v>
      </c>
      <c r="BP105" s="559"/>
      <c r="BQ105" s="62"/>
      <c r="BR105" s="560"/>
      <c r="BS105" s="560"/>
      <c r="BT105" s="62">
        <v>10767355</v>
      </c>
      <c r="BU105" s="559"/>
      <c r="BV105" s="62"/>
      <c r="BW105" s="560"/>
      <c r="BX105" s="561"/>
      <c r="BY105" s="558">
        <v>32674556</v>
      </c>
      <c r="BZ105" s="559"/>
      <c r="CA105" s="62"/>
      <c r="CB105" s="560"/>
      <c r="CC105" s="561"/>
      <c r="CD105" s="558">
        <v>2078053</v>
      </c>
      <c r="CE105" s="559"/>
      <c r="CF105" s="62"/>
      <c r="CG105" s="560"/>
      <c r="CH105" s="561"/>
      <c r="CI105" s="558">
        <v>1185906</v>
      </c>
      <c r="CJ105" s="559"/>
      <c r="CK105" s="62"/>
      <c r="CL105" s="560"/>
      <c r="CM105" s="561"/>
      <c r="CN105" s="558">
        <v>4740667</v>
      </c>
      <c r="CO105" s="559"/>
      <c r="CP105" s="62"/>
      <c r="CQ105" s="560"/>
      <c r="CR105" s="561"/>
      <c r="CS105" s="558">
        <v>3532295</v>
      </c>
      <c r="CT105" s="559"/>
      <c r="CU105" s="62"/>
      <c r="CV105" s="560"/>
      <c r="CW105" s="561"/>
      <c r="CX105" s="558">
        <v>3542954</v>
      </c>
      <c r="CY105" s="559"/>
      <c r="CZ105" s="62"/>
      <c r="DA105" s="560"/>
      <c r="DB105" s="561"/>
      <c r="DC105" s="558">
        <v>1187040</v>
      </c>
      <c r="DD105" s="559"/>
      <c r="DE105" s="62"/>
      <c r="DF105" s="560"/>
      <c r="DG105" s="561"/>
      <c r="DH105" s="558">
        <v>2884395</v>
      </c>
      <c r="DI105" s="559"/>
      <c r="DJ105" s="62"/>
      <c r="DK105" s="560"/>
      <c r="DL105" s="561"/>
      <c r="DM105" s="558">
        <v>2682755</v>
      </c>
      <c r="DN105" s="559"/>
      <c r="DO105" s="62"/>
      <c r="DP105" s="560"/>
      <c r="DQ105" s="561"/>
      <c r="DR105" s="558">
        <v>3492449</v>
      </c>
      <c r="DS105" s="559"/>
      <c r="DT105" s="62"/>
      <c r="DU105" s="560"/>
      <c r="DV105" s="561"/>
      <c r="DW105" s="558">
        <v>0</v>
      </c>
      <c r="DX105" s="559"/>
      <c r="DY105" s="62"/>
      <c r="DZ105" s="560"/>
      <c r="EA105" s="561"/>
      <c r="EB105" s="558">
        <v>4459231</v>
      </c>
      <c r="EC105" s="559"/>
      <c r="ED105" s="62"/>
      <c r="EE105" s="560"/>
      <c r="EF105" s="561"/>
      <c r="EG105" s="558">
        <v>2888811</v>
      </c>
      <c r="EH105" s="559"/>
      <c r="EI105" s="61"/>
      <c r="EJ105" s="58"/>
      <c r="EK105" s="561"/>
      <c r="EL105" s="62">
        <v>11536921</v>
      </c>
      <c r="EM105" s="559"/>
      <c r="EN105" s="62"/>
      <c r="EO105" s="153"/>
      <c r="ER105" s="49"/>
      <c r="ES105" s="49"/>
    </row>
    <row r="106" spans="4:149" ht="12.75" customHeight="1" x14ac:dyDescent="0.2">
      <c r="D106" s="153" t="s">
        <v>339</v>
      </c>
      <c r="E106" s="560"/>
      <c r="F106" s="484"/>
      <c r="G106" s="62">
        <v>0</v>
      </c>
      <c r="H106" s="61"/>
      <c r="I106" s="62"/>
      <c r="J106" s="560"/>
      <c r="K106" s="560"/>
      <c r="L106" s="62">
        <v>498539</v>
      </c>
      <c r="M106" s="61"/>
      <c r="N106" s="62"/>
      <c r="O106" s="560"/>
      <c r="P106" s="560"/>
      <c r="Q106" s="62">
        <v>465928</v>
      </c>
      <c r="R106" s="61"/>
      <c r="S106" s="62"/>
      <c r="T106" s="560"/>
      <c r="U106" s="560"/>
      <c r="V106" s="62">
        <v>168249</v>
      </c>
      <c r="W106" s="61"/>
      <c r="X106" s="62"/>
      <c r="Y106" s="560"/>
      <c r="Z106" s="560"/>
      <c r="AA106" s="62">
        <v>447929</v>
      </c>
      <c r="AB106" s="61"/>
      <c r="AC106" s="62"/>
      <c r="AD106" s="560"/>
      <c r="AE106" s="560"/>
      <c r="AF106" s="62">
        <v>0</v>
      </c>
      <c r="AG106" s="61"/>
      <c r="AH106" s="62"/>
      <c r="AI106" s="560"/>
      <c r="AJ106" s="560"/>
      <c r="AK106" s="62">
        <v>0</v>
      </c>
      <c r="AL106" s="61"/>
      <c r="AM106" s="62"/>
      <c r="AN106" s="560"/>
      <c r="AO106" s="560"/>
      <c r="AP106" s="62">
        <v>0</v>
      </c>
      <c r="AQ106" s="61"/>
      <c r="AR106" s="62"/>
      <c r="AS106" s="560"/>
      <c r="AT106" s="560"/>
      <c r="AU106" s="62">
        <v>0</v>
      </c>
      <c r="AV106" s="61"/>
      <c r="AW106" s="62"/>
      <c r="AX106" s="560"/>
      <c r="AY106" s="560"/>
      <c r="AZ106" s="62">
        <v>0</v>
      </c>
      <c r="BA106" s="61"/>
      <c r="BB106" s="62"/>
      <c r="BC106" s="560"/>
      <c r="BD106" s="560"/>
      <c r="BE106" s="62">
        <v>0</v>
      </c>
      <c r="BF106" s="61"/>
      <c r="BG106" s="62"/>
      <c r="BH106" s="560"/>
      <c r="BI106" s="560"/>
      <c r="BJ106" s="62">
        <v>0</v>
      </c>
      <c r="BK106" s="61"/>
      <c r="BL106" s="62"/>
      <c r="BM106" s="560"/>
      <c r="BN106" s="560"/>
      <c r="BO106" s="62">
        <v>0</v>
      </c>
      <c r="BP106" s="61"/>
      <c r="BQ106" s="62"/>
      <c r="BR106" s="560"/>
      <c r="BS106" s="560"/>
      <c r="BT106" s="62">
        <v>1580645</v>
      </c>
      <c r="BU106" s="61"/>
      <c r="BV106" s="62"/>
      <c r="BW106" s="560"/>
      <c r="BX106" s="560"/>
      <c r="BY106" s="62">
        <v>3671614</v>
      </c>
      <c r="BZ106" s="61"/>
      <c r="CA106" s="62"/>
      <c r="CB106" s="560"/>
      <c r="CC106" s="560"/>
      <c r="CD106" s="62">
        <v>321947</v>
      </c>
      <c r="CE106" s="61"/>
      <c r="CF106" s="62"/>
      <c r="CG106" s="560"/>
      <c r="CH106" s="560"/>
      <c r="CI106" s="62">
        <v>120058</v>
      </c>
      <c r="CJ106" s="61"/>
      <c r="CK106" s="62"/>
      <c r="CL106" s="560"/>
      <c r="CM106" s="560"/>
      <c r="CN106" s="62">
        <v>449333</v>
      </c>
      <c r="CO106" s="61"/>
      <c r="CP106" s="62"/>
      <c r="CQ106" s="560"/>
      <c r="CR106" s="560"/>
      <c r="CS106" s="62">
        <v>370705</v>
      </c>
      <c r="CT106" s="61"/>
      <c r="CU106" s="62"/>
      <c r="CV106" s="560"/>
      <c r="CW106" s="560"/>
      <c r="CX106" s="62">
        <v>356046</v>
      </c>
      <c r="CY106" s="61"/>
      <c r="CZ106" s="62"/>
      <c r="DA106" s="560"/>
      <c r="DB106" s="560"/>
      <c r="DC106" s="62">
        <v>112960</v>
      </c>
      <c r="DD106" s="61"/>
      <c r="DE106" s="62"/>
      <c r="DF106" s="560"/>
      <c r="DG106" s="560"/>
      <c r="DH106" s="62">
        <v>370605</v>
      </c>
      <c r="DI106" s="61"/>
      <c r="DJ106" s="62"/>
      <c r="DK106" s="560"/>
      <c r="DL106" s="560"/>
      <c r="DM106" s="62">
        <v>339245</v>
      </c>
      <c r="DN106" s="61"/>
      <c r="DO106" s="62"/>
      <c r="DP106" s="560"/>
      <c r="DQ106" s="560"/>
      <c r="DR106" s="62">
        <v>415757</v>
      </c>
      <c r="DS106" s="61"/>
      <c r="DT106" s="62"/>
      <c r="DU106" s="560"/>
      <c r="DV106" s="560"/>
      <c r="DW106" s="62">
        <v>0</v>
      </c>
      <c r="DX106" s="61"/>
      <c r="DY106" s="62"/>
      <c r="DZ106" s="560"/>
      <c r="EA106" s="560"/>
      <c r="EB106" s="62">
        <v>453769</v>
      </c>
      <c r="EC106" s="61"/>
      <c r="ED106" s="62"/>
      <c r="EE106" s="560"/>
      <c r="EF106" s="560"/>
      <c r="EG106" s="62">
        <v>361189</v>
      </c>
      <c r="EH106" s="61"/>
      <c r="EI106" s="62"/>
      <c r="EJ106" s="560"/>
      <c r="EK106" s="560"/>
      <c r="EL106" s="62">
        <v>1262043</v>
      </c>
      <c r="EM106" s="61"/>
      <c r="EN106" s="62"/>
      <c r="EO106" s="153"/>
      <c r="ER106" s="49"/>
      <c r="ES106" s="49"/>
    </row>
    <row r="107" spans="4:149" ht="12.75" customHeight="1" x14ac:dyDescent="0.2">
      <c r="D107" s="153" t="s">
        <v>353</v>
      </c>
      <c r="E107" s="560"/>
      <c r="F107" s="504"/>
      <c r="G107" s="123">
        <v>0</v>
      </c>
      <c r="H107" s="122"/>
      <c r="I107" s="62"/>
      <c r="J107" s="560"/>
      <c r="K107" s="569"/>
      <c r="L107" s="123">
        <v>0</v>
      </c>
      <c r="M107" s="122"/>
      <c r="N107" s="62"/>
      <c r="O107" s="560"/>
      <c r="P107" s="569"/>
      <c r="Q107" s="123">
        <v>0</v>
      </c>
      <c r="R107" s="122"/>
      <c r="S107" s="62"/>
      <c r="T107" s="560"/>
      <c r="U107" s="569"/>
      <c r="V107" s="123">
        <v>0</v>
      </c>
      <c r="W107" s="122"/>
      <c r="X107" s="62"/>
      <c r="Y107" s="560"/>
      <c r="Z107" s="569"/>
      <c r="AA107" s="123">
        <v>0</v>
      </c>
      <c r="AB107" s="122"/>
      <c r="AC107" s="62"/>
      <c r="AD107" s="560"/>
      <c r="AE107" s="569"/>
      <c r="AF107" s="123">
        <v>0</v>
      </c>
      <c r="AG107" s="122"/>
      <c r="AH107" s="62"/>
      <c r="AI107" s="560"/>
      <c r="AJ107" s="569"/>
      <c r="AK107" s="123">
        <v>0</v>
      </c>
      <c r="AL107" s="122"/>
      <c r="AM107" s="62"/>
      <c r="AN107" s="560"/>
      <c r="AO107" s="569"/>
      <c r="AP107" s="123">
        <v>0</v>
      </c>
      <c r="AQ107" s="122"/>
      <c r="AR107" s="62"/>
      <c r="AS107" s="560"/>
      <c r="AT107" s="569"/>
      <c r="AU107" s="123">
        <v>0</v>
      </c>
      <c r="AV107" s="122"/>
      <c r="AW107" s="62"/>
      <c r="AX107" s="560"/>
      <c r="AY107" s="569"/>
      <c r="AZ107" s="123">
        <v>0</v>
      </c>
      <c r="BA107" s="122"/>
      <c r="BB107" s="62"/>
      <c r="BC107" s="560"/>
      <c r="BD107" s="569"/>
      <c r="BE107" s="123">
        <v>0</v>
      </c>
      <c r="BF107" s="122"/>
      <c r="BG107" s="62"/>
      <c r="BH107" s="560"/>
      <c r="BI107" s="569"/>
      <c r="BJ107" s="123">
        <v>0</v>
      </c>
      <c r="BK107" s="122"/>
      <c r="BL107" s="62"/>
      <c r="BM107" s="560"/>
      <c r="BN107" s="569"/>
      <c r="BO107" s="123">
        <v>0</v>
      </c>
      <c r="BP107" s="122"/>
      <c r="BQ107" s="62"/>
      <c r="BR107" s="560"/>
      <c r="BS107" s="569"/>
      <c r="BT107" s="123">
        <v>0</v>
      </c>
      <c r="BU107" s="122"/>
      <c r="BV107" s="62"/>
      <c r="BW107" s="560"/>
      <c r="BX107" s="569"/>
      <c r="BY107" s="123">
        <v>0</v>
      </c>
      <c r="BZ107" s="122"/>
      <c r="CA107" s="62"/>
      <c r="CB107" s="560"/>
      <c r="CC107" s="569"/>
      <c r="CD107" s="123">
        <v>0</v>
      </c>
      <c r="CE107" s="122"/>
      <c r="CF107" s="62"/>
      <c r="CG107" s="560"/>
      <c r="CH107" s="569"/>
      <c r="CI107" s="123">
        <v>0</v>
      </c>
      <c r="CJ107" s="122"/>
      <c r="CK107" s="62"/>
      <c r="CL107" s="560"/>
      <c r="CM107" s="569"/>
      <c r="CN107" s="123">
        <v>0</v>
      </c>
      <c r="CO107" s="122"/>
      <c r="CP107" s="62"/>
      <c r="CQ107" s="560"/>
      <c r="CR107" s="569"/>
      <c r="CS107" s="123">
        <v>0</v>
      </c>
      <c r="CT107" s="122"/>
      <c r="CU107" s="62"/>
      <c r="CV107" s="560"/>
      <c r="CW107" s="569"/>
      <c r="CX107" s="123">
        <v>0</v>
      </c>
      <c r="CY107" s="122"/>
      <c r="CZ107" s="62"/>
      <c r="DA107" s="560"/>
      <c r="DB107" s="569"/>
      <c r="DC107" s="123">
        <v>0</v>
      </c>
      <c r="DD107" s="122"/>
      <c r="DE107" s="62"/>
      <c r="DF107" s="560"/>
      <c r="DG107" s="569"/>
      <c r="DH107" s="123">
        <v>0</v>
      </c>
      <c r="DI107" s="122"/>
      <c r="DJ107" s="62"/>
      <c r="DK107" s="560"/>
      <c r="DL107" s="569"/>
      <c r="DM107" s="123">
        <v>0</v>
      </c>
      <c r="DN107" s="122"/>
      <c r="DO107" s="62"/>
      <c r="DP107" s="560"/>
      <c r="DQ107" s="569"/>
      <c r="DR107" s="123">
        <v>0</v>
      </c>
      <c r="DS107" s="122"/>
      <c r="DT107" s="62"/>
      <c r="DU107" s="560"/>
      <c r="DV107" s="569"/>
      <c r="DW107" s="123">
        <v>0</v>
      </c>
      <c r="DX107" s="122"/>
      <c r="DY107" s="62"/>
      <c r="DZ107" s="560"/>
      <c r="EA107" s="569"/>
      <c r="EB107" s="123">
        <v>0</v>
      </c>
      <c r="EC107" s="122"/>
      <c r="ED107" s="62"/>
      <c r="EE107" s="560"/>
      <c r="EF107" s="569"/>
      <c r="EG107" s="123">
        <v>0</v>
      </c>
      <c r="EH107" s="122"/>
      <c r="EI107" s="62"/>
      <c r="EJ107" s="560"/>
      <c r="EK107" s="569"/>
      <c r="EL107" s="123">
        <v>0</v>
      </c>
      <c r="EM107" s="122"/>
      <c r="EN107" s="62"/>
      <c r="EO107" s="153"/>
      <c r="ER107" s="49"/>
      <c r="ES107" s="49"/>
    </row>
    <row r="108" spans="4:149" ht="12.75" customHeight="1" x14ac:dyDescent="0.2">
      <c r="D108" s="153"/>
      <c r="E108" s="560"/>
      <c r="G108" s="62"/>
      <c r="H108" s="62"/>
      <c r="I108" s="62"/>
      <c r="J108" s="560"/>
      <c r="K108" s="62"/>
      <c r="L108" s="62"/>
      <c r="M108" s="62"/>
      <c r="N108" s="62"/>
      <c r="O108" s="560"/>
      <c r="P108" s="62"/>
      <c r="Q108" s="62"/>
      <c r="R108" s="62"/>
      <c r="S108" s="62"/>
      <c r="T108" s="560"/>
      <c r="U108" s="62"/>
      <c r="V108" s="62"/>
      <c r="W108" s="62"/>
      <c r="X108" s="62"/>
      <c r="Y108" s="560"/>
      <c r="Z108" s="62"/>
      <c r="AA108" s="62"/>
      <c r="AB108" s="62"/>
      <c r="AC108" s="62"/>
      <c r="AD108" s="560"/>
      <c r="AE108" s="62"/>
      <c r="AF108" s="62"/>
      <c r="AG108" s="62"/>
      <c r="AH108" s="62"/>
      <c r="AI108" s="560"/>
      <c r="AJ108" s="62"/>
      <c r="AK108" s="62"/>
      <c r="AL108" s="62"/>
      <c r="AM108" s="62"/>
      <c r="AN108" s="560"/>
      <c r="AO108" s="62"/>
      <c r="AP108" s="62"/>
      <c r="AQ108" s="62"/>
      <c r="AR108" s="62"/>
      <c r="AS108" s="560"/>
      <c r="AT108" s="62"/>
      <c r="AU108" s="62"/>
      <c r="AV108" s="62"/>
      <c r="AW108" s="62"/>
      <c r="AX108" s="560"/>
      <c r="AY108" s="62"/>
      <c r="AZ108" s="62"/>
      <c r="BA108" s="62"/>
      <c r="BB108" s="62"/>
      <c r="BC108" s="560"/>
      <c r="BD108" s="62"/>
      <c r="BE108" s="62"/>
      <c r="BF108" s="62"/>
      <c r="BG108" s="62"/>
      <c r="BH108" s="560"/>
      <c r="BI108" s="62"/>
      <c r="BJ108" s="62"/>
      <c r="BK108" s="62"/>
      <c r="BL108" s="62"/>
      <c r="BM108" s="560"/>
      <c r="BN108" s="62"/>
      <c r="BO108" s="62"/>
      <c r="BP108" s="62"/>
      <c r="BQ108" s="62"/>
      <c r="BR108" s="560"/>
      <c r="BS108" s="62"/>
      <c r="BT108" s="62"/>
      <c r="BU108" s="62"/>
      <c r="BV108" s="62"/>
      <c r="BW108" s="560"/>
      <c r="BX108" s="62"/>
      <c r="BY108" s="62"/>
      <c r="BZ108" s="62"/>
      <c r="CA108" s="62"/>
      <c r="CB108" s="560"/>
      <c r="CC108" s="62"/>
      <c r="CD108" s="62"/>
      <c r="CE108" s="62"/>
      <c r="CF108" s="62"/>
      <c r="CG108" s="560"/>
      <c r="CH108" s="62"/>
      <c r="CI108" s="62"/>
      <c r="CJ108" s="62"/>
      <c r="CK108" s="62"/>
      <c r="CL108" s="560"/>
      <c r="CM108" s="62"/>
      <c r="CN108" s="62"/>
      <c r="CO108" s="62"/>
      <c r="CP108" s="62"/>
      <c r="CQ108" s="560"/>
      <c r="CR108" s="62"/>
      <c r="CS108" s="62"/>
      <c r="CT108" s="62"/>
      <c r="CU108" s="62"/>
      <c r="CV108" s="560"/>
      <c r="CW108" s="62"/>
      <c r="CX108" s="62"/>
      <c r="CY108" s="62"/>
      <c r="CZ108" s="62"/>
      <c r="DA108" s="560"/>
      <c r="DB108" s="62"/>
      <c r="DC108" s="62"/>
      <c r="DD108" s="62"/>
      <c r="DE108" s="62"/>
      <c r="DF108" s="560"/>
      <c r="DG108" s="62"/>
      <c r="DH108" s="62"/>
      <c r="DI108" s="62"/>
      <c r="DJ108" s="62"/>
      <c r="DK108" s="560"/>
      <c r="DL108" s="62"/>
      <c r="DM108" s="62"/>
      <c r="DN108" s="62"/>
      <c r="DO108" s="62"/>
      <c r="DP108" s="560"/>
      <c r="DQ108" s="62"/>
      <c r="DR108" s="62"/>
      <c r="DS108" s="62"/>
      <c r="DT108" s="62"/>
      <c r="DU108" s="560"/>
      <c r="DV108" s="62"/>
      <c r="DW108" s="62"/>
      <c r="DX108" s="62"/>
      <c r="DY108" s="62"/>
      <c r="DZ108" s="560"/>
      <c r="EA108" s="62"/>
      <c r="EB108" s="62"/>
      <c r="EC108" s="62"/>
      <c r="ED108" s="62"/>
      <c r="EE108" s="560"/>
      <c r="EF108" s="62"/>
      <c r="EG108" s="62"/>
      <c r="EH108" s="62"/>
      <c r="EI108" s="62"/>
      <c r="EJ108" s="560"/>
      <c r="EK108" s="62"/>
      <c r="EL108" s="62"/>
      <c r="EM108" s="62"/>
      <c r="EN108" s="62"/>
      <c r="EO108" s="153"/>
      <c r="ER108" s="49"/>
      <c r="ES108" s="49"/>
    </row>
    <row r="109" spans="4:149" ht="12.75" customHeight="1" x14ac:dyDescent="0.2">
      <c r="D109" s="153" t="s">
        <v>357</v>
      </c>
      <c r="E109" s="560"/>
      <c r="G109" s="62">
        <v>0</v>
      </c>
      <c r="H109" s="62"/>
      <c r="I109" s="62"/>
      <c r="J109" s="560"/>
      <c r="K109" s="62"/>
      <c r="L109" s="62">
        <v>3252265</v>
      </c>
      <c r="M109" s="62"/>
      <c r="N109" s="62"/>
      <c r="O109" s="560"/>
      <c r="P109" s="62"/>
      <c r="Q109" s="62">
        <v>5850000</v>
      </c>
      <c r="R109" s="62"/>
      <c r="S109" s="62"/>
      <c r="T109" s="560"/>
      <c r="U109" s="62"/>
      <c r="V109" s="62">
        <v>3908000</v>
      </c>
      <c r="W109" s="62"/>
      <c r="X109" s="62"/>
      <c r="Y109" s="560"/>
      <c r="Z109" s="62"/>
      <c r="AA109" s="62">
        <v>3249000</v>
      </c>
      <c r="AB109" s="62"/>
      <c r="AC109" s="62"/>
      <c r="AD109" s="560"/>
      <c r="AE109" s="62"/>
      <c r="AF109" s="62">
        <v>0</v>
      </c>
      <c r="AG109" s="62"/>
      <c r="AH109" s="62"/>
      <c r="AI109" s="560"/>
      <c r="AJ109" s="62"/>
      <c r="AK109" s="62">
        <v>0</v>
      </c>
      <c r="AL109" s="62"/>
      <c r="AM109" s="62"/>
      <c r="AN109" s="560"/>
      <c r="AO109" s="62"/>
      <c r="AP109" s="62">
        <v>0</v>
      </c>
      <c r="AQ109" s="62"/>
      <c r="AR109" s="62"/>
      <c r="AS109" s="560"/>
      <c r="AT109" s="62"/>
      <c r="AU109" s="62">
        <v>0</v>
      </c>
      <c r="AV109" s="62"/>
      <c r="AW109" s="62"/>
      <c r="AX109" s="560"/>
      <c r="AY109" s="62"/>
      <c r="AZ109" s="62">
        <v>0</v>
      </c>
      <c r="BA109" s="62"/>
      <c r="BB109" s="62"/>
      <c r="BC109" s="560"/>
      <c r="BD109" s="62"/>
      <c r="BE109" s="62">
        <v>0</v>
      </c>
      <c r="BF109" s="62"/>
      <c r="BG109" s="62"/>
      <c r="BH109" s="560"/>
      <c r="BI109" s="62"/>
      <c r="BJ109" s="62">
        <v>0</v>
      </c>
      <c r="BK109" s="62"/>
      <c r="BL109" s="62"/>
      <c r="BM109" s="560"/>
      <c r="BN109" s="62"/>
      <c r="BO109" s="62">
        <v>0</v>
      </c>
      <c r="BP109" s="62"/>
      <c r="BQ109" s="62"/>
      <c r="BR109" s="560"/>
      <c r="BS109" s="62"/>
      <c r="BT109" s="62">
        <v>16259265</v>
      </c>
      <c r="BU109" s="62"/>
      <c r="BV109" s="62"/>
      <c r="BW109" s="560"/>
      <c r="BX109" s="62"/>
      <c r="BY109" s="62">
        <v>36214000</v>
      </c>
      <c r="BZ109" s="62"/>
      <c r="CA109" s="62"/>
      <c r="CB109" s="560"/>
      <c r="CC109" s="62"/>
      <c r="CD109" s="62">
        <v>2395000</v>
      </c>
      <c r="CE109" s="62"/>
      <c r="CF109" s="62"/>
      <c r="CG109" s="560"/>
      <c r="CH109" s="62"/>
      <c r="CI109" s="62">
        <v>6087000</v>
      </c>
      <c r="CJ109" s="62"/>
      <c r="CK109" s="62"/>
      <c r="CL109" s="560"/>
      <c r="CM109" s="62"/>
      <c r="CN109" s="62">
        <v>3854000</v>
      </c>
      <c r="CO109" s="62"/>
      <c r="CP109" s="62"/>
      <c r="CQ109" s="560"/>
      <c r="CR109" s="62"/>
      <c r="CS109" s="62">
        <v>3901000</v>
      </c>
      <c r="CT109" s="62"/>
      <c r="CU109" s="62"/>
      <c r="CV109" s="560"/>
      <c r="CW109" s="62"/>
      <c r="CX109" s="62">
        <v>1948000</v>
      </c>
      <c r="CY109" s="62"/>
      <c r="CZ109" s="62"/>
      <c r="DA109" s="560"/>
      <c r="DB109" s="62"/>
      <c r="DC109" s="62">
        <v>1949000</v>
      </c>
      <c r="DD109" s="62"/>
      <c r="DE109" s="62"/>
      <c r="DF109" s="560"/>
      <c r="DG109" s="62"/>
      <c r="DH109" s="62">
        <v>5683000</v>
      </c>
      <c r="DI109" s="62"/>
      <c r="DJ109" s="62"/>
      <c r="DK109" s="560"/>
      <c r="DL109" s="62"/>
      <c r="DM109" s="62">
        <v>5846000</v>
      </c>
      <c r="DN109" s="62"/>
      <c r="DO109" s="62"/>
      <c r="DP109" s="560"/>
      <c r="DQ109" s="62"/>
      <c r="DR109" s="62">
        <v>0</v>
      </c>
      <c r="DS109" s="62"/>
      <c r="DT109" s="62"/>
      <c r="DU109" s="560"/>
      <c r="DV109" s="62"/>
      <c r="DW109" s="62">
        <v>1300000</v>
      </c>
      <c r="DX109" s="62"/>
      <c r="DY109" s="62"/>
      <c r="DZ109" s="560"/>
      <c r="EA109" s="62"/>
      <c r="EB109" s="62">
        <v>1951000</v>
      </c>
      <c r="EC109" s="62"/>
      <c r="ED109" s="62"/>
      <c r="EE109" s="560"/>
      <c r="EF109" s="62"/>
      <c r="EG109" s="62">
        <v>1300000</v>
      </c>
      <c r="EH109" s="62"/>
      <c r="EI109" s="62"/>
      <c r="EJ109" s="560"/>
      <c r="EK109" s="62"/>
      <c r="EL109" s="62">
        <v>16237000</v>
      </c>
      <c r="EM109" s="62"/>
      <c r="EN109" s="62"/>
      <c r="EO109" s="153"/>
      <c r="ER109" s="49"/>
      <c r="ES109" s="49"/>
    </row>
    <row r="110" spans="4:149" ht="12.75" customHeight="1" x14ac:dyDescent="0.2">
      <c r="D110" s="153" t="s">
        <v>336</v>
      </c>
      <c r="E110" s="560"/>
      <c r="F110" s="490"/>
      <c r="G110" s="558">
        <v>0</v>
      </c>
      <c r="H110" s="559"/>
      <c r="I110" s="62"/>
      <c r="J110" s="560"/>
      <c r="K110" s="561"/>
      <c r="L110" s="558">
        <v>2911219</v>
      </c>
      <c r="M110" s="559"/>
      <c r="N110" s="62"/>
      <c r="O110" s="560"/>
      <c r="P110" s="561"/>
      <c r="Q110" s="558">
        <v>5100811</v>
      </c>
      <c r="R110" s="559"/>
      <c r="S110" s="62"/>
      <c r="T110" s="560"/>
      <c r="U110" s="561"/>
      <c r="V110" s="558">
        <v>3328149</v>
      </c>
      <c r="W110" s="559"/>
      <c r="X110" s="62"/>
      <c r="Y110" s="560"/>
      <c r="Z110" s="561"/>
      <c r="AA110" s="558">
        <v>2668931</v>
      </c>
      <c r="AB110" s="559"/>
      <c r="AC110" s="62"/>
      <c r="AD110" s="560"/>
      <c r="AE110" s="561"/>
      <c r="AF110" s="558">
        <v>0</v>
      </c>
      <c r="AG110" s="559"/>
      <c r="AH110" s="62"/>
      <c r="AI110" s="560"/>
      <c r="AJ110" s="561"/>
      <c r="AK110" s="558">
        <v>0</v>
      </c>
      <c r="AL110" s="559"/>
      <c r="AM110" s="62"/>
      <c r="AN110" s="560"/>
      <c r="AO110" s="561"/>
      <c r="AP110" s="558">
        <v>0</v>
      </c>
      <c r="AQ110" s="559"/>
      <c r="AR110" s="62"/>
      <c r="AS110" s="560"/>
      <c r="AT110" s="561"/>
      <c r="AU110" s="558">
        <v>0</v>
      </c>
      <c r="AV110" s="559"/>
      <c r="AW110" s="62"/>
      <c r="AX110" s="560"/>
      <c r="AY110" s="561"/>
      <c r="AZ110" s="558">
        <v>0</v>
      </c>
      <c r="BA110" s="559"/>
      <c r="BB110" s="62"/>
      <c r="BC110" s="560"/>
      <c r="BD110" s="561"/>
      <c r="BE110" s="558">
        <v>0</v>
      </c>
      <c r="BF110" s="559"/>
      <c r="BG110" s="62"/>
      <c r="BH110" s="560"/>
      <c r="BI110" s="561"/>
      <c r="BJ110" s="558">
        <v>0</v>
      </c>
      <c r="BK110" s="559"/>
      <c r="BL110" s="62"/>
      <c r="BM110" s="560"/>
      <c r="BN110" s="561"/>
      <c r="BO110" s="558">
        <v>0</v>
      </c>
      <c r="BP110" s="559"/>
      <c r="BQ110" s="62"/>
      <c r="BR110" s="560"/>
      <c r="BS110" s="561"/>
      <c r="BT110" s="558">
        <v>14009110</v>
      </c>
      <c r="BU110" s="559"/>
      <c r="BV110" s="62"/>
      <c r="BW110" s="560"/>
      <c r="BX110" s="561"/>
      <c r="BY110" s="558">
        <v>32279228</v>
      </c>
      <c r="BZ110" s="559"/>
      <c r="CA110" s="62"/>
      <c r="CB110" s="560"/>
      <c r="CC110" s="561"/>
      <c r="CD110" s="558">
        <v>2039213</v>
      </c>
      <c r="CE110" s="559"/>
      <c r="CF110" s="62"/>
      <c r="CG110" s="560"/>
      <c r="CH110" s="561"/>
      <c r="CI110" s="558">
        <v>5364335</v>
      </c>
      <c r="CJ110" s="559"/>
      <c r="CK110" s="62"/>
      <c r="CL110" s="560"/>
      <c r="CM110" s="561"/>
      <c r="CN110" s="558">
        <v>3465721</v>
      </c>
      <c r="CO110" s="559"/>
      <c r="CP110" s="62"/>
      <c r="CQ110" s="560"/>
      <c r="CR110" s="561"/>
      <c r="CS110" s="558">
        <v>3487921</v>
      </c>
      <c r="CT110" s="559"/>
      <c r="CU110" s="62"/>
      <c r="CV110" s="560"/>
      <c r="CW110" s="561"/>
      <c r="CX110" s="558">
        <v>1774205</v>
      </c>
      <c r="CY110" s="559"/>
      <c r="CZ110" s="62"/>
      <c r="DA110" s="560"/>
      <c r="DB110" s="561"/>
      <c r="DC110" s="558">
        <v>1777888</v>
      </c>
      <c r="DD110" s="559"/>
      <c r="DE110" s="62"/>
      <c r="DF110" s="560"/>
      <c r="DG110" s="561"/>
      <c r="DH110" s="558">
        <v>5016181</v>
      </c>
      <c r="DI110" s="559"/>
      <c r="DJ110" s="62"/>
      <c r="DK110" s="560"/>
      <c r="DL110" s="561"/>
      <c r="DM110" s="558">
        <v>5210115</v>
      </c>
      <c r="DN110" s="559"/>
      <c r="DO110" s="62"/>
      <c r="DP110" s="560"/>
      <c r="DQ110" s="561"/>
      <c r="DR110" s="558">
        <v>0</v>
      </c>
      <c r="DS110" s="559"/>
      <c r="DT110" s="62"/>
      <c r="DU110" s="560"/>
      <c r="DV110" s="561"/>
      <c r="DW110" s="558">
        <v>1173804</v>
      </c>
      <c r="DX110" s="559"/>
      <c r="DY110" s="62"/>
      <c r="DZ110" s="560"/>
      <c r="EA110" s="561"/>
      <c r="EB110" s="558">
        <v>1795815</v>
      </c>
      <c r="EC110" s="559"/>
      <c r="ED110" s="62"/>
      <c r="EE110" s="560"/>
      <c r="EF110" s="561"/>
      <c r="EG110" s="558">
        <v>1174030</v>
      </c>
      <c r="EH110" s="559"/>
      <c r="EI110" s="62"/>
      <c r="EJ110" s="560"/>
      <c r="EK110" s="561"/>
      <c r="EL110" s="558">
        <v>14357190</v>
      </c>
      <c r="EM110" s="559"/>
      <c r="EN110" s="62"/>
      <c r="EO110" s="153"/>
      <c r="ER110" s="49"/>
      <c r="ES110" s="49"/>
    </row>
    <row r="111" spans="4:149" ht="12.75" customHeight="1" x14ac:dyDescent="0.2">
      <c r="D111" s="153" t="s">
        <v>339</v>
      </c>
      <c r="E111" s="560"/>
      <c r="F111" s="484"/>
      <c r="G111" s="62">
        <v>0</v>
      </c>
      <c r="H111" s="61"/>
      <c r="I111" s="62"/>
      <c r="J111" s="560"/>
      <c r="K111" s="560"/>
      <c r="L111" s="62">
        <v>341046</v>
      </c>
      <c r="M111" s="61"/>
      <c r="N111" s="62"/>
      <c r="O111" s="560"/>
      <c r="P111" s="560"/>
      <c r="Q111" s="62">
        <v>749189</v>
      </c>
      <c r="R111" s="61"/>
      <c r="S111" s="62"/>
      <c r="T111" s="560"/>
      <c r="U111" s="560"/>
      <c r="V111" s="62">
        <v>579851</v>
      </c>
      <c r="W111" s="61"/>
      <c r="X111" s="62"/>
      <c r="Y111" s="560"/>
      <c r="Z111" s="560"/>
      <c r="AA111" s="62">
        <v>580069</v>
      </c>
      <c r="AB111" s="61"/>
      <c r="AC111" s="62"/>
      <c r="AD111" s="560"/>
      <c r="AE111" s="560"/>
      <c r="AF111" s="62">
        <v>0</v>
      </c>
      <c r="AG111" s="61"/>
      <c r="AH111" s="62"/>
      <c r="AI111" s="560"/>
      <c r="AJ111" s="560"/>
      <c r="AK111" s="62">
        <v>0</v>
      </c>
      <c r="AL111" s="61"/>
      <c r="AM111" s="62"/>
      <c r="AN111" s="560"/>
      <c r="AO111" s="560"/>
      <c r="AP111" s="62">
        <v>0</v>
      </c>
      <c r="AQ111" s="61"/>
      <c r="AR111" s="62"/>
      <c r="AS111" s="560"/>
      <c r="AT111" s="560"/>
      <c r="AU111" s="62">
        <v>0</v>
      </c>
      <c r="AV111" s="61"/>
      <c r="AW111" s="62"/>
      <c r="AX111" s="560"/>
      <c r="AY111" s="560"/>
      <c r="AZ111" s="62">
        <v>0</v>
      </c>
      <c r="BA111" s="61"/>
      <c r="BB111" s="62"/>
      <c r="BC111" s="560"/>
      <c r="BD111" s="560"/>
      <c r="BE111" s="62">
        <v>0</v>
      </c>
      <c r="BF111" s="61"/>
      <c r="BG111" s="62"/>
      <c r="BH111" s="560"/>
      <c r="BI111" s="560"/>
      <c r="BJ111" s="62">
        <v>0</v>
      </c>
      <c r="BK111" s="61"/>
      <c r="BL111" s="62"/>
      <c r="BM111" s="560"/>
      <c r="BN111" s="560"/>
      <c r="BO111" s="62">
        <v>0</v>
      </c>
      <c r="BP111" s="61"/>
      <c r="BQ111" s="62"/>
      <c r="BR111" s="560"/>
      <c r="BS111" s="560"/>
      <c r="BT111" s="62">
        <v>2250155</v>
      </c>
      <c r="BU111" s="61"/>
      <c r="BV111" s="62"/>
      <c r="BW111" s="560"/>
      <c r="BX111" s="560"/>
      <c r="BY111" s="62">
        <v>3934772</v>
      </c>
      <c r="BZ111" s="61"/>
      <c r="CA111" s="62"/>
      <c r="CB111" s="560"/>
      <c r="CC111" s="560"/>
      <c r="CD111" s="62">
        <v>355787</v>
      </c>
      <c r="CE111" s="61"/>
      <c r="CF111" s="62"/>
      <c r="CG111" s="560"/>
      <c r="CH111" s="560"/>
      <c r="CI111" s="62">
        <v>722665</v>
      </c>
      <c r="CJ111" s="61"/>
      <c r="CK111" s="62"/>
      <c r="CL111" s="560"/>
      <c r="CM111" s="560"/>
      <c r="CN111" s="62">
        <v>388279</v>
      </c>
      <c r="CO111" s="61"/>
      <c r="CP111" s="62"/>
      <c r="CQ111" s="560"/>
      <c r="CR111" s="560"/>
      <c r="CS111" s="62">
        <v>413079</v>
      </c>
      <c r="CT111" s="61"/>
      <c r="CU111" s="62"/>
      <c r="CV111" s="560"/>
      <c r="CW111" s="560"/>
      <c r="CX111" s="62">
        <v>173795</v>
      </c>
      <c r="CY111" s="61"/>
      <c r="CZ111" s="62"/>
      <c r="DA111" s="560"/>
      <c r="DB111" s="560"/>
      <c r="DC111" s="62">
        <v>171112</v>
      </c>
      <c r="DD111" s="61"/>
      <c r="DE111" s="62"/>
      <c r="DF111" s="560"/>
      <c r="DG111" s="560"/>
      <c r="DH111" s="62">
        <v>666819</v>
      </c>
      <c r="DI111" s="61"/>
      <c r="DJ111" s="62"/>
      <c r="DK111" s="560"/>
      <c r="DL111" s="560"/>
      <c r="DM111" s="62">
        <v>635885</v>
      </c>
      <c r="DN111" s="61"/>
      <c r="DO111" s="62"/>
      <c r="DP111" s="560"/>
      <c r="DQ111" s="560"/>
      <c r="DR111" s="62">
        <v>0</v>
      </c>
      <c r="DS111" s="61"/>
      <c r="DT111" s="62"/>
      <c r="DU111" s="560"/>
      <c r="DV111" s="560"/>
      <c r="DW111" s="62">
        <v>126196</v>
      </c>
      <c r="DX111" s="61"/>
      <c r="DY111" s="62"/>
      <c r="DZ111" s="560"/>
      <c r="EA111" s="560"/>
      <c r="EB111" s="62">
        <v>155185</v>
      </c>
      <c r="EC111" s="61"/>
      <c r="ED111" s="62"/>
      <c r="EE111" s="560"/>
      <c r="EF111" s="560"/>
      <c r="EG111" s="62">
        <v>125970</v>
      </c>
      <c r="EH111" s="61"/>
      <c r="EI111" s="62"/>
      <c r="EJ111" s="560"/>
      <c r="EK111" s="560"/>
      <c r="EL111" s="62">
        <v>1879810</v>
      </c>
      <c r="EM111" s="61"/>
      <c r="EN111" s="62"/>
      <c r="EO111" s="153"/>
      <c r="ER111" s="49"/>
      <c r="ES111" s="49"/>
    </row>
    <row r="112" spans="4:149" ht="12.75" customHeight="1" x14ac:dyDescent="0.2">
      <c r="D112" s="153" t="s">
        <v>353</v>
      </c>
      <c r="E112" s="560"/>
      <c r="F112" s="504"/>
      <c r="G112" s="123">
        <v>0</v>
      </c>
      <c r="H112" s="122"/>
      <c r="I112" s="62"/>
      <c r="J112" s="560"/>
      <c r="K112" s="569"/>
      <c r="L112" s="123">
        <v>0</v>
      </c>
      <c r="M112" s="122"/>
      <c r="N112" s="62"/>
      <c r="O112" s="560"/>
      <c r="P112" s="569"/>
      <c r="Q112" s="123">
        <v>0</v>
      </c>
      <c r="R112" s="122"/>
      <c r="S112" s="62"/>
      <c r="T112" s="560"/>
      <c r="U112" s="569"/>
      <c r="V112" s="123">
        <v>0</v>
      </c>
      <c r="W112" s="122"/>
      <c r="X112" s="62"/>
      <c r="Y112" s="560"/>
      <c r="Z112" s="569"/>
      <c r="AA112" s="123">
        <v>0</v>
      </c>
      <c r="AB112" s="122"/>
      <c r="AC112" s="62"/>
      <c r="AD112" s="560"/>
      <c r="AE112" s="569"/>
      <c r="AF112" s="123">
        <v>0</v>
      </c>
      <c r="AG112" s="122"/>
      <c r="AH112" s="62"/>
      <c r="AI112" s="560"/>
      <c r="AJ112" s="569"/>
      <c r="AK112" s="123">
        <v>0</v>
      </c>
      <c r="AL112" s="122"/>
      <c r="AM112" s="62"/>
      <c r="AN112" s="560"/>
      <c r="AO112" s="569"/>
      <c r="AP112" s="123">
        <v>0</v>
      </c>
      <c r="AQ112" s="122"/>
      <c r="AR112" s="62"/>
      <c r="AS112" s="560"/>
      <c r="AT112" s="569"/>
      <c r="AU112" s="123">
        <v>0</v>
      </c>
      <c r="AV112" s="122"/>
      <c r="AW112" s="62"/>
      <c r="AX112" s="560"/>
      <c r="AY112" s="569"/>
      <c r="AZ112" s="123">
        <v>0</v>
      </c>
      <c r="BA112" s="122"/>
      <c r="BB112" s="62"/>
      <c r="BC112" s="560"/>
      <c r="BD112" s="569"/>
      <c r="BE112" s="123">
        <v>0</v>
      </c>
      <c r="BF112" s="122"/>
      <c r="BG112" s="62"/>
      <c r="BH112" s="560"/>
      <c r="BI112" s="569"/>
      <c r="BJ112" s="123">
        <v>0</v>
      </c>
      <c r="BK112" s="122"/>
      <c r="BL112" s="62"/>
      <c r="BM112" s="560"/>
      <c r="BN112" s="569"/>
      <c r="BO112" s="123">
        <v>0</v>
      </c>
      <c r="BP112" s="122"/>
      <c r="BQ112" s="62"/>
      <c r="BR112" s="560"/>
      <c r="BS112" s="569"/>
      <c r="BT112" s="123">
        <v>0</v>
      </c>
      <c r="BU112" s="122"/>
      <c r="BV112" s="62"/>
      <c r="BW112" s="560"/>
      <c r="BX112" s="569"/>
      <c r="BY112" s="123">
        <v>0</v>
      </c>
      <c r="BZ112" s="122"/>
      <c r="CA112" s="62"/>
      <c r="CB112" s="560"/>
      <c r="CC112" s="569"/>
      <c r="CD112" s="123">
        <v>0</v>
      </c>
      <c r="CE112" s="122"/>
      <c r="CF112" s="62"/>
      <c r="CG112" s="560"/>
      <c r="CH112" s="569"/>
      <c r="CI112" s="123">
        <v>0</v>
      </c>
      <c r="CJ112" s="122"/>
      <c r="CK112" s="62"/>
      <c r="CL112" s="560"/>
      <c r="CM112" s="569"/>
      <c r="CN112" s="123">
        <v>0</v>
      </c>
      <c r="CO112" s="122"/>
      <c r="CP112" s="62"/>
      <c r="CQ112" s="560"/>
      <c r="CR112" s="569"/>
      <c r="CS112" s="123">
        <v>0</v>
      </c>
      <c r="CT112" s="122"/>
      <c r="CU112" s="62"/>
      <c r="CV112" s="560"/>
      <c r="CW112" s="569"/>
      <c r="CX112" s="123">
        <v>0</v>
      </c>
      <c r="CY112" s="122"/>
      <c r="CZ112" s="62"/>
      <c r="DA112" s="560"/>
      <c r="DB112" s="569"/>
      <c r="DC112" s="123">
        <v>0</v>
      </c>
      <c r="DD112" s="122"/>
      <c r="DE112" s="62"/>
      <c r="DF112" s="560"/>
      <c r="DG112" s="569"/>
      <c r="DH112" s="123">
        <v>0</v>
      </c>
      <c r="DI112" s="122"/>
      <c r="DJ112" s="62"/>
      <c r="DK112" s="560"/>
      <c r="DL112" s="569"/>
      <c r="DM112" s="123">
        <v>0</v>
      </c>
      <c r="DN112" s="122"/>
      <c r="DO112" s="62"/>
      <c r="DP112" s="560"/>
      <c r="DQ112" s="569"/>
      <c r="DR112" s="123">
        <v>0</v>
      </c>
      <c r="DS112" s="122"/>
      <c r="DT112" s="62"/>
      <c r="DU112" s="560"/>
      <c r="DV112" s="569"/>
      <c r="DW112" s="123">
        <v>0</v>
      </c>
      <c r="DX112" s="122"/>
      <c r="DY112" s="62"/>
      <c r="DZ112" s="560"/>
      <c r="EA112" s="569"/>
      <c r="EB112" s="123">
        <v>0</v>
      </c>
      <c r="EC112" s="122"/>
      <c r="ED112" s="62"/>
      <c r="EE112" s="560"/>
      <c r="EF112" s="569"/>
      <c r="EG112" s="123">
        <v>0</v>
      </c>
      <c r="EH112" s="122"/>
      <c r="EI112" s="62"/>
      <c r="EJ112" s="560"/>
      <c r="EK112" s="569"/>
      <c r="EL112" s="123">
        <v>0</v>
      </c>
      <c r="EM112" s="122"/>
      <c r="EN112" s="62"/>
      <c r="EO112" s="153"/>
      <c r="ER112" s="49"/>
      <c r="ES112" s="49"/>
    </row>
    <row r="113" spans="4:149" ht="12.75" customHeight="1" x14ac:dyDescent="0.2">
      <c r="D113" s="153"/>
      <c r="E113" s="560"/>
      <c r="G113" s="62"/>
      <c r="H113" s="62"/>
      <c r="I113" s="62"/>
      <c r="J113" s="560"/>
      <c r="K113" s="62"/>
      <c r="L113" s="62"/>
      <c r="M113" s="62"/>
      <c r="N113" s="62"/>
      <c r="O113" s="560"/>
      <c r="P113" s="62"/>
      <c r="Q113" s="62"/>
      <c r="R113" s="62"/>
      <c r="S113" s="62"/>
      <c r="T113" s="560"/>
      <c r="U113" s="62"/>
      <c r="V113" s="62"/>
      <c r="W113" s="62"/>
      <c r="X113" s="62"/>
      <c r="Y113" s="560"/>
      <c r="Z113" s="62"/>
      <c r="AA113" s="62"/>
      <c r="AB113" s="62"/>
      <c r="AC113" s="62"/>
      <c r="AD113" s="560"/>
      <c r="AE113" s="62"/>
      <c r="AF113" s="62"/>
      <c r="AG113" s="62"/>
      <c r="AH113" s="62"/>
      <c r="AI113" s="560"/>
      <c r="AJ113" s="62"/>
      <c r="AK113" s="62"/>
      <c r="AL113" s="62"/>
      <c r="AM113" s="62"/>
      <c r="AN113" s="560"/>
      <c r="AO113" s="62"/>
      <c r="AP113" s="62"/>
      <c r="AQ113" s="62"/>
      <c r="AR113" s="62"/>
      <c r="AS113" s="560"/>
      <c r="AT113" s="62"/>
      <c r="AU113" s="62"/>
      <c r="AV113" s="62"/>
      <c r="AW113" s="62"/>
      <c r="AX113" s="560"/>
      <c r="AY113" s="62"/>
      <c r="AZ113" s="62"/>
      <c r="BA113" s="62"/>
      <c r="BB113" s="62"/>
      <c r="BC113" s="560"/>
      <c r="BD113" s="62"/>
      <c r="BE113" s="62"/>
      <c r="BF113" s="62"/>
      <c r="BG113" s="62"/>
      <c r="BH113" s="560"/>
      <c r="BI113" s="62"/>
      <c r="BJ113" s="62"/>
      <c r="BK113" s="62"/>
      <c r="BL113" s="62"/>
      <c r="BM113" s="560"/>
      <c r="BN113" s="62"/>
      <c r="BO113" s="62"/>
      <c r="BP113" s="62"/>
      <c r="BQ113" s="62"/>
      <c r="BR113" s="560"/>
      <c r="BS113" s="62"/>
      <c r="BT113" s="62"/>
      <c r="BU113" s="62"/>
      <c r="BV113" s="62"/>
      <c r="BW113" s="560"/>
      <c r="BX113" s="62"/>
      <c r="BY113" s="62"/>
      <c r="BZ113" s="62"/>
      <c r="CA113" s="62"/>
      <c r="CB113" s="560"/>
      <c r="CC113" s="62"/>
      <c r="CD113" s="62"/>
      <c r="CE113" s="62"/>
      <c r="CF113" s="62"/>
      <c r="CG113" s="560"/>
      <c r="CH113" s="62"/>
      <c r="CI113" s="62"/>
      <c r="CJ113" s="62"/>
      <c r="CK113" s="62"/>
      <c r="CL113" s="560"/>
      <c r="CM113" s="62"/>
      <c r="CN113" s="62"/>
      <c r="CO113" s="62"/>
      <c r="CP113" s="62"/>
      <c r="CQ113" s="560"/>
      <c r="CR113" s="62"/>
      <c r="CS113" s="62"/>
      <c r="CT113" s="62"/>
      <c r="CU113" s="62"/>
      <c r="CV113" s="560"/>
      <c r="CW113" s="62"/>
      <c r="CX113" s="62"/>
      <c r="CY113" s="62"/>
      <c r="CZ113" s="62"/>
      <c r="DA113" s="560"/>
      <c r="DB113" s="62"/>
      <c r="DC113" s="62"/>
      <c r="DD113" s="62"/>
      <c r="DE113" s="62"/>
      <c r="DF113" s="560"/>
      <c r="DG113" s="62"/>
      <c r="DH113" s="62"/>
      <c r="DI113" s="62"/>
      <c r="DJ113" s="62"/>
      <c r="DK113" s="560"/>
      <c r="DL113" s="62"/>
      <c r="DM113" s="62"/>
      <c r="DN113" s="62"/>
      <c r="DO113" s="62"/>
      <c r="DP113" s="560"/>
      <c r="DQ113" s="62"/>
      <c r="DR113" s="62"/>
      <c r="DS113" s="62"/>
      <c r="DT113" s="62"/>
      <c r="DU113" s="560"/>
      <c r="DV113" s="62"/>
      <c r="DW113" s="62"/>
      <c r="DX113" s="62"/>
      <c r="DY113" s="62"/>
      <c r="DZ113" s="560"/>
      <c r="EA113" s="62"/>
      <c r="EB113" s="62"/>
      <c r="EC113" s="62"/>
      <c r="ED113" s="62"/>
      <c r="EE113" s="560"/>
      <c r="EF113" s="62"/>
      <c r="EG113" s="62"/>
      <c r="EH113" s="62"/>
      <c r="EI113" s="62"/>
      <c r="EJ113" s="560"/>
      <c r="EK113" s="62"/>
      <c r="EL113" s="62"/>
      <c r="EM113" s="62"/>
      <c r="EN113" s="62"/>
      <c r="EO113" s="153"/>
      <c r="ER113" s="49"/>
      <c r="ES113" s="49"/>
    </row>
    <row r="114" spans="4:149" ht="12.75" hidden="1" customHeight="1" x14ac:dyDescent="0.2">
      <c r="D114" s="153" t="s">
        <v>358</v>
      </c>
      <c r="E114" s="560"/>
      <c r="G114" s="62">
        <v>0</v>
      </c>
      <c r="H114" s="62"/>
      <c r="I114" s="62"/>
      <c r="J114" s="560"/>
      <c r="K114" s="62"/>
      <c r="L114" s="62">
        <v>0</v>
      </c>
      <c r="M114" s="62"/>
      <c r="N114" s="62"/>
      <c r="O114" s="560"/>
      <c r="P114" s="62"/>
      <c r="Q114" s="62">
        <v>0</v>
      </c>
      <c r="R114" s="62"/>
      <c r="S114" s="62"/>
      <c r="T114" s="560"/>
      <c r="U114" s="62"/>
      <c r="V114" s="62">
        <v>0</v>
      </c>
      <c r="W114" s="62"/>
      <c r="X114" s="62"/>
      <c r="Y114" s="560"/>
      <c r="Z114" s="62"/>
      <c r="AA114" s="62">
        <v>0</v>
      </c>
      <c r="AB114" s="62"/>
      <c r="AC114" s="62"/>
      <c r="AD114" s="560"/>
      <c r="AE114" s="62"/>
      <c r="AF114" s="62">
        <v>0</v>
      </c>
      <c r="AG114" s="62"/>
      <c r="AH114" s="62"/>
      <c r="AI114" s="560"/>
      <c r="AJ114" s="62"/>
      <c r="AK114" s="62">
        <v>0</v>
      </c>
      <c r="AL114" s="62"/>
      <c r="AM114" s="62"/>
      <c r="AN114" s="560"/>
      <c r="AO114" s="62"/>
      <c r="AP114" s="62">
        <v>0</v>
      </c>
      <c r="AQ114" s="62"/>
      <c r="AR114" s="62"/>
      <c r="AS114" s="560"/>
      <c r="AT114" s="62"/>
      <c r="AU114" s="62">
        <v>0</v>
      </c>
      <c r="AV114" s="62"/>
      <c r="AW114" s="62"/>
      <c r="AX114" s="560"/>
      <c r="AY114" s="62"/>
      <c r="AZ114" s="62">
        <v>0</v>
      </c>
      <c r="BA114" s="62"/>
      <c r="BB114" s="62"/>
      <c r="BC114" s="560"/>
      <c r="BD114" s="62"/>
      <c r="BE114" s="62">
        <v>0</v>
      </c>
      <c r="BF114" s="62"/>
      <c r="BG114" s="62"/>
      <c r="BH114" s="560"/>
      <c r="BI114" s="62"/>
      <c r="BJ114" s="62">
        <v>0</v>
      </c>
      <c r="BK114" s="62"/>
      <c r="BL114" s="62"/>
      <c r="BM114" s="560"/>
      <c r="BN114" s="62"/>
      <c r="BO114" s="62">
        <v>0</v>
      </c>
      <c r="BP114" s="62"/>
      <c r="BQ114" s="62"/>
      <c r="BR114" s="560"/>
      <c r="BS114" s="62"/>
      <c r="BT114" s="62">
        <v>0</v>
      </c>
      <c r="BU114" s="62"/>
      <c r="BV114" s="62"/>
      <c r="BW114" s="560"/>
      <c r="BX114" s="62"/>
      <c r="BY114" s="62">
        <v>0</v>
      </c>
      <c r="BZ114" s="62"/>
      <c r="CA114" s="62"/>
      <c r="CB114" s="560"/>
      <c r="CC114" s="62"/>
      <c r="CD114" s="62">
        <v>0</v>
      </c>
      <c r="CE114" s="62"/>
      <c r="CF114" s="62"/>
      <c r="CG114" s="560"/>
      <c r="CH114" s="62"/>
      <c r="CI114" s="62">
        <v>0</v>
      </c>
      <c r="CJ114" s="62"/>
      <c r="CK114" s="62"/>
      <c r="CL114" s="560"/>
      <c r="CM114" s="62"/>
      <c r="CN114" s="62">
        <v>0</v>
      </c>
      <c r="CO114" s="62"/>
      <c r="CP114" s="62"/>
      <c r="CQ114" s="560"/>
      <c r="CR114" s="62"/>
      <c r="CS114" s="62">
        <v>0</v>
      </c>
      <c r="CT114" s="62"/>
      <c r="CU114" s="62"/>
      <c r="CV114" s="560"/>
      <c r="CW114" s="62"/>
      <c r="CX114" s="62">
        <v>0</v>
      </c>
      <c r="CY114" s="62"/>
      <c r="CZ114" s="62"/>
      <c r="DA114" s="560"/>
      <c r="DB114" s="62"/>
      <c r="DC114" s="62">
        <v>0</v>
      </c>
      <c r="DD114" s="62"/>
      <c r="DE114" s="62"/>
      <c r="DF114" s="560"/>
      <c r="DG114" s="62"/>
      <c r="DH114" s="62">
        <v>0</v>
      </c>
      <c r="DI114" s="62"/>
      <c r="DJ114" s="62"/>
      <c r="DK114" s="560"/>
      <c r="DL114" s="62"/>
      <c r="DM114" s="62">
        <v>0</v>
      </c>
      <c r="DN114" s="62"/>
      <c r="DO114" s="62"/>
      <c r="DP114" s="560"/>
      <c r="DQ114" s="62"/>
      <c r="DR114" s="62">
        <v>0</v>
      </c>
      <c r="DS114" s="62"/>
      <c r="DT114" s="62"/>
      <c r="DU114" s="560"/>
      <c r="DV114" s="62"/>
      <c r="DW114" s="62">
        <v>0</v>
      </c>
      <c r="DX114" s="62"/>
      <c r="DY114" s="62"/>
      <c r="DZ114" s="560"/>
      <c r="EA114" s="62"/>
      <c r="EB114" s="62">
        <v>0</v>
      </c>
      <c r="EC114" s="62"/>
      <c r="ED114" s="62"/>
      <c r="EE114" s="560"/>
      <c r="EF114" s="62"/>
      <c r="EG114" s="62">
        <v>0</v>
      </c>
      <c r="EH114" s="62"/>
      <c r="EI114" s="62"/>
      <c r="EJ114" s="560"/>
      <c r="EK114" s="62"/>
      <c r="EL114" s="62">
        <v>0</v>
      </c>
      <c r="EM114" s="62"/>
      <c r="EN114" s="62"/>
      <c r="EO114" s="153"/>
      <c r="ER114" s="49"/>
      <c r="ES114" s="49"/>
    </row>
    <row r="115" spans="4:149" ht="12.75" hidden="1" customHeight="1" x14ac:dyDescent="0.2">
      <c r="D115" s="153" t="s">
        <v>336</v>
      </c>
      <c r="E115" s="560"/>
      <c r="F115" s="490"/>
      <c r="G115" s="558">
        <v>0</v>
      </c>
      <c r="H115" s="559"/>
      <c r="I115" s="62"/>
      <c r="J115" s="560"/>
      <c r="K115" s="561"/>
      <c r="L115" s="558">
        <v>0</v>
      </c>
      <c r="M115" s="559"/>
      <c r="N115" s="62"/>
      <c r="O115" s="560"/>
      <c r="P115" s="561"/>
      <c r="Q115" s="558">
        <v>0</v>
      </c>
      <c r="R115" s="559"/>
      <c r="S115" s="62"/>
      <c r="T115" s="560"/>
      <c r="U115" s="561"/>
      <c r="V115" s="558">
        <v>0</v>
      </c>
      <c r="W115" s="559"/>
      <c r="X115" s="62"/>
      <c r="Y115" s="560"/>
      <c r="Z115" s="561"/>
      <c r="AA115" s="558">
        <v>0</v>
      </c>
      <c r="AB115" s="559"/>
      <c r="AC115" s="62"/>
      <c r="AD115" s="560"/>
      <c r="AE115" s="561"/>
      <c r="AF115" s="558">
        <v>0</v>
      </c>
      <c r="AG115" s="559"/>
      <c r="AH115" s="62"/>
      <c r="AI115" s="560"/>
      <c r="AJ115" s="561"/>
      <c r="AK115" s="558">
        <v>0</v>
      </c>
      <c r="AL115" s="559"/>
      <c r="AM115" s="62"/>
      <c r="AN115" s="560"/>
      <c r="AO115" s="561"/>
      <c r="AP115" s="558">
        <v>0</v>
      </c>
      <c r="AQ115" s="559"/>
      <c r="AR115" s="62"/>
      <c r="AS115" s="560"/>
      <c r="AT115" s="561"/>
      <c r="AU115" s="558">
        <v>0</v>
      </c>
      <c r="AV115" s="559"/>
      <c r="AW115" s="62"/>
      <c r="AX115" s="560"/>
      <c r="AY115" s="561"/>
      <c r="AZ115" s="558">
        <v>0</v>
      </c>
      <c r="BA115" s="559"/>
      <c r="BB115" s="62"/>
      <c r="BC115" s="560"/>
      <c r="BD115" s="561"/>
      <c r="BE115" s="558">
        <v>0</v>
      </c>
      <c r="BF115" s="559"/>
      <c r="BG115" s="62"/>
      <c r="BH115" s="560"/>
      <c r="BI115" s="561"/>
      <c r="BJ115" s="558">
        <v>0</v>
      </c>
      <c r="BK115" s="559"/>
      <c r="BL115" s="62"/>
      <c r="BM115" s="560"/>
      <c r="BN115" s="561"/>
      <c r="BO115" s="558">
        <v>0</v>
      </c>
      <c r="BP115" s="559"/>
      <c r="BQ115" s="62"/>
      <c r="BR115" s="560"/>
      <c r="BS115" s="561"/>
      <c r="BT115" s="558">
        <v>0</v>
      </c>
      <c r="BU115" s="559"/>
      <c r="BV115" s="62"/>
      <c r="BW115" s="560"/>
      <c r="BX115" s="561"/>
      <c r="BY115" s="558">
        <v>0</v>
      </c>
      <c r="BZ115" s="559"/>
      <c r="CA115" s="62"/>
      <c r="CB115" s="560"/>
      <c r="CC115" s="561"/>
      <c r="CD115" s="558">
        <v>0</v>
      </c>
      <c r="CE115" s="559"/>
      <c r="CF115" s="62"/>
      <c r="CG115" s="560"/>
      <c r="CH115" s="561"/>
      <c r="CI115" s="558">
        <v>0</v>
      </c>
      <c r="CJ115" s="559"/>
      <c r="CK115" s="62"/>
      <c r="CL115" s="560"/>
      <c r="CM115" s="561"/>
      <c r="CN115" s="558">
        <v>0</v>
      </c>
      <c r="CO115" s="559"/>
      <c r="CP115" s="62"/>
      <c r="CQ115" s="560"/>
      <c r="CR115" s="561"/>
      <c r="CS115" s="558">
        <v>0</v>
      </c>
      <c r="CT115" s="559"/>
      <c r="CU115" s="62"/>
      <c r="CV115" s="560"/>
      <c r="CW115" s="561"/>
      <c r="CX115" s="558">
        <v>0</v>
      </c>
      <c r="CY115" s="559"/>
      <c r="CZ115" s="62"/>
      <c r="DA115" s="560"/>
      <c r="DB115" s="561"/>
      <c r="DC115" s="558">
        <v>0</v>
      </c>
      <c r="DD115" s="559"/>
      <c r="DE115" s="62"/>
      <c r="DF115" s="560"/>
      <c r="DG115" s="561"/>
      <c r="DH115" s="558">
        <v>0</v>
      </c>
      <c r="DI115" s="559"/>
      <c r="DJ115" s="62"/>
      <c r="DK115" s="560"/>
      <c r="DL115" s="561"/>
      <c r="DM115" s="558">
        <v>0</v>
      </c>
      <c r="DN115" s="559"/>
      <c r="DO115" s="62"/>
      <c r="DP115" s="560"/>
      <c r="DQ115" s="561"/>
      <c r="DR115" s="558">
        <v>0</v>
      </c>
      <c r="DS115" s="559"/>
      <c r="DT115" s="62"/>
      <c r="DU115" s="560"/>
      <c r="DV115" s="561"/>
      <c r="DW115" s="558">
        <v>0</v>
      </c>
      <c r="DX115" s="559"/>
      <c r="DY115" s="62"/>
      <c r="DZ115" s="560"/>
      <c r="EA115" s="561"/>
      <c r="EB115" s="558">
        <v>0</v>
      </c>
      <c r="EC115" s="559"/>
      <c r="ED115" s="62"/>
      <c r="EE115" s="560"/>
      <c r="EF115" s="561"/>
      <c r="EG115" s="558">
        <v>0</v>
      </c>
      <c r="EH115" s="559"/>
      <c r="EI115" s="62"/>
      <c r="EJ115" s="560"/>
      <c r="EK115" s="561"/>
      <c r="EL115" s="558">
        <v>0</v>
      </c>
      <c r="EM115" s="559"/>
      <c r="EN115" s="62"/>
      <c r="EO115" s="153"/>
      <c r="ER115" s="49"/>
      <c r="ES115" s="49"/>
    </row>
    <row r="116" spans="4:149" ht="12.75" hidden="1" customHeight="1" x14ac:dyDescent="0.2">
      <c r="D116" s="153" t="s">
        <v>339</v>
      </c>
      <c r="E116" s="560"/>
      <c r="F116" s="484"/>
      <c r="G116" s="62">
        <v>0</v>
      </c>
      <c r="H116" s="61"/>
      <c r="I116" s="62"/>
      <c r="J116" s="560"/>
      <c r="K116" s="560"/>
      <c r="L116" s="62">
        <v>0</v>
      </c>
      <c r="M116" s="61"/>
      <c r="N116" s="62"/>
      <c r="O116" s="560"/>
      <c r="P116" s="560"/>
      <c r="Q116" s="62">
        <v>0</v>
      </c>
      <c r="R116" s="61"/>
      <c r="S116" s="62"/>
      <c r="T116" s="560"/>
      <c r="U116" s="560"/>
      <c r="V116" s="62">
        <v>0</v>
      </c>
      <c r="W116" s="61"/>
      <c r="X116" s="62"/>
      <c r="Y116" s="560"/>
      <c r="Z116" s="560"/>
      <c r="AA116" s="62">
        <v>0</v>
      </c>
      <c r="AB116" s="61"/>
      <c r="AC116" s="62"/>
      <c r="AD116" s="560"/>
      <c r="AE116" s="560"/>
      <c r="AF116" s="62">
        <v>0</v>
      </c>
      <c r="AG116" s="61"/>
      <c r="AH116" s="62"/>
      <c r="AI116" s="560"/>
      <c r="AJ116" s="560"/>
      <c r="AK116" s="62">
        <v>0</v>
      </c>
      <c r="AL116" s="61"/>
      <c r="AM116" s="62"/>
      <c r="AN116" s="560"/>
      <c r="AO116" s="560"/>
      <c r="AP116" s="62">
        <v>0</v>
      </c>
      <c r="AQ116" s="61"/>
      <c r="AR116" s="62"/>
      <c r="AS116" s="560"/>
      <c r="AT116" s="560"/>
      <c r="AU116" s="62">
        <v>0</v>
      </c>
      <c r="AV116" s="61"/>
      <c r="AW116" s="62"/>
      <c r="AX116" s="560"/>
      <c r="AY116" s="560"/>
      <c r="AZ116" s="62">
        <v>0</v>
      </c>
      <c r="BA116" s="61"/>
      <c r="BB116" s="62"/>
      <c r="BC116" s="560"/>
      <c r="BD116" s="560"/>
      <c r="BE116" s="62">
        <v>0</v>
      </c>
      <c r="BF116" s="61"/>
      <c r="BG116" s="62"/>
      <c r="BH116" s="560"/>
      <c r="BI116" s="560"/>
      <c r="BJ116" s="62">
        <v>0</v>
      </c>
      <c r="BK116" s="61"/>
      <c r="BL116" s="62"/>
      <c r="BM116" s="560"/>
      <c r="BN116" s="560"/>
      <c r="BO116" s="62">
        <v>0</v>
      </c>
      <c r="BP116" s="61"/>
      <c r="BQ116" s="62"/>
      <c r="BR116" s="560"/>
      <c r="BS116" s="560"/>
      <c r="BT116" s="62">
        <v>0</v>
      </c>
      <c r="BU116" s="61"/>
      <c r="BV116" s="62"/>
      <c r="BW116" s="560"/>
      <c r="BX116" s="560"/>
      <c r="BY116" s="62">
        <v>0</v>
      </c>
      <c r="BZ116" s="61"/>
      <c r="CA116" s="62"/>
      <c r="CB116" s="560"/>
      <c r="CC116" s="560"/>
      <c r="CD116" s="62">
        <v>0</v>
      </c>
      <c r="CE116" s="61"/>
      <c r="CF116" s="62"/>
      <c r="CG116" s="560"/>
      <c r="CH116" s="560"/>
      <c r="CI116" s="62">
        <v>0</v>
      </c>
      <c r="CJ116" s="61"/>
      <c r="CK116" s="62"/>
      <c r="CL116" s="560"/>
      <c r="CM116" s="560"/>
      <c r="CN116" s="62">
        <v>0</v>
      </c>
      <c r="CO116" s="61"/>
      <c r="CP116" s="62"/>
      <c r="CQ116" s="560"/>
      <c r="CR116" s="560"/>
      <c r="CS116" s="62">
        <v>0</v>
      </c>
      <c r="CT116" s="61"/>
      <c r="CU116" s="62"/>
      <c r="CV116" s="560"/>
      <c r="CW116" s="560"/>
      <c r="CX116" s="62">
        <v>0</v>
      </c>
      <c r="CY116" s="61"/>
      <c r="CZ116" s="62"/>
      <c r="DA116" s="560"/>
      <c r="DB116" s="560"/>
      <c r="DC116" s="62">
        <v>0</v>
      </c>
      <c r="DD116" s="61"/>
      <c r="DE116" s="62"/>
      <c r="DF116" s="560"/>
      <c r="DG116" s="560"/>
      <c r="DH116" s="62">
        <v>0</v>
      </c>
      <c r="DI116" s="61"/>
      <c r="DJ116" s="62"/>
      <c r="DK116" s="560"/>
      <c r="DL116" s="560"/>
      <c r="DM116" s="62">
        <v>0</v>
      </c>
      <c r="DN116" s="61"/>
      <c r="DO116" s="62"/>
      <c r="DP116" s="560"/>
      <c r="DQ116" s="560"/>
      <c r="DR116" s="62">
        <v>0</v>
      </c>
      <c r="DS116" s="61"/>
      <c r="DT116" s="62"/>
      <c r="DU116" s="560"/>
      <c r="DV116" s="560"/>
      <c r="DW116" s="62">
        <v>0</v>
      </c>
      <c r="DX116" s="61"/>
      <c r="DY116" s="62"/>
      <c r="DZ116" s="560"/>
      <c r="EA116" s="560"/>
      <c r="EB116" s="62">
        <v>0</v>
      </c>
      <c r="EC116" s="61"/>
      <c r="ED116" s="62"/>
      <c r="EE116" s="560"/>
      <c r="EF116" s="560"/>
      <c r="EG116" s="62">
        <v>0</v>
      </c>
      <c r="EH116" s="61"/>
      <c r="EI116" s="62"/>
      <c r="EJ116" s="560"/>
      <c r="EK116" s="560"/>
      <c r="EL116" s="62">
        <v>0</v>
      </c>
      <c r="EM116" s="61"/>
      <c r="EN116" s="62"/>
      <c r="EO116" s="153"/>
      <c r="ER116" s="49"/>
      <c r="ES116" s="49"/>
    </row>
    <row r="117" spans="4:149" ht="12.75" hidden="1" customHeight="1" x14ac:dyDescent="0.2">
      <c r="D117" s="153" t="s">
        <v>353</v>
      </c>
      <c r="E117" s="560"/>
      <c r="F117" s="504"/>
      <c r="G117" s="123">
        <v>0</v>
      </c>
      <c r="H117" s="122"/>
      <c r="I117" s="62"/>
      <c r="J117" s="560"/>
      <c r="K117" s="569"/>
      <c r="L117" s="123">
        <v>0</v>
      </c>
      <c r="M117" s="122"/>
      <c r="N117" s="62"/>
      <c r="O117" s="560"/>
      <c r="P117" s="569"/>
      <c r="Q117" s="123">
        <v>0</v>
      </c>
      <c r="R117" s="122"/>
      <c r="S117" s="62"/>
      <c r="T117" s="560"/>
      <c r="U117" s="569"/>
      <c r="V117" s="123">
        <v>0</v>
      </c>
      <c r="W117" s="122"/>
      <c r="X117" s="62"/>
      <c r="Y117" s="560"/>
      <c r="Z117" s="569"/>
      <c r="AA117" s="123">
        <v>0</v>
      </c>
      <c r="AB117" s="122"/>
      <c r="AC117" s="62"/>
      <c r="AD117" s="560"/>
      <c r="AE117" s="569"/>
      <c r="AF117" s="123">
        <v>0</v>
      </c>
      <c r="AG117" s="122"/>
      <c r="AH117" s="62"/>
      <c r="AI117" s="560"/>
      <c r="AJ117" s="569"/>
      <c r="AK117" s="123">
        <v>0</v>
      </c>
      <c r="AL117" s="122"/>
      <c r="AM117" s="62"/>
      <c r="AN117" s="560"/>
      <c r="AO117" s="569"/>
      <c r="AP117" s="123">
        <v>0</v>
      </c>
      <c r="AQ117" s="122"/>
      <c r="AR117" s="62"/>
      <c r="AS117" s="560"/>
      <c r="AT117" s="569"/>
      <c r="AU117" s="123">
        <v>0</v>
      </c>
      <c r="AV117" s="122"/>
      <c r="AW117" s="62"/>
      <c r="AX117" s="560"/>
      <c r="AY117" s="569"/>
      <c r="AZ117" s="123">
        <v>0</v>
      </c>
      <c r="BA117" s="122"/>
      <c r="BB117" s="62"/>
      <c r="BC117" s="560"/>
      <c r="BD117" s="569"/>
      <c r="BE117" s="123">
        <v>0</v>
      </c>
      <c r="BF117" s="122"/>
      <c r="BG117" s="62"/>
      <c r="BH117" s="560"/>
      <c r="BI117" s="569"/>
      <c r="BJ117" s="123">
        <v>0</v>
      </c>
      <c r="BK117" s="122"/>
      <c r="BL117" s="62"/>
      <c r="BM117" s="560"/>
      <c r="BN117" s="569"/>
      <c r="BO117" s="123">
        <v>0</v>
      </c>
      <c r="BP117" s="122"/>
      <c r="BQ117" s="62"/>
      <c r="BR117" s="560"/>
      <c r="BS117" s="569"/>
      <c r="BT117" s="123">
        <v>0</v>
      </c>
      <c r="BU117" s="122"/>
      <c r="BV117" s="62"/>
      <c r="BW117" s="560"/>
      <c r="BX117" s="569"/>
      <c r="BY117" s="123">
        <v>0</v>
      </c>
      <c r="BZ117" s="122"/>
      <c r="CA117" s="62"/>
      <c r="CB117" s="560"/>
      <c r="CC117" s="569"/>
      <c r="CD117" s="123">
        <v>0</v>
      </c>
      <c r="CE117" s="122"/>
      <c r="CF117" s="62"/>
      <c r="CG117" s="560"/>
      <c r="CH117" s="569"/>
      <c r="CI117" s="123">
        <v>0</v>
      </c>
      <c r="CJ117" s="122"/>
      <c r="CK117" s="62"/>
      <c r="CL117" s="560"/>
      <c r="CM117" s="569"/>
      <c r="CN117" s="123">
        <v>0</v>
      </c>
      <c r="CO117" s="122"/>
      <c r="CP117" s="62"/>
      <c r="CQ117" s="560"/>
      <c r="CR117" s="569"/>
      <c r="CS117" s="123">
        <v>0</v>
      </c>
      <c r="CT117" s="122"/>
      <c r="CU117" s="62"/>
      <c r="CV117" s="560"/>
      <c r="CW117" s="569"/>
      <c r="CX117" s="123">
        <v>0</v>
      </c>
      <c r="CY117" s="122"/>
      <c r="CZ117" s="62"/>
      <c r="DA117" s="560"/>
      <c r="DB117" s="569"/>
      <c r="DC117" s="123">
        <v>0</v>
      </c>
      <c r="DD117" s="122"/>
      <c r="DE117" s="62"/>
      <c r="DF117" s="560"/>
      <c r="DG117" s="569"/>
      <c r="DH117" s="123">
        <v>0</v>
      </c>
      <c r="DI117" s="122"/>
      <c r="DJ117" s="62"/>
      <c r="DK117" s="560"/>
      <c r="DL117" s="569"/>
      <c r="DM117" s="123">
        <v>0</v>
      </c>
      <c r="DN117" s="122"/>
      <c r="DO117" s="62"/>
      <c r="DP117" s="560"/>
      <c r="DQ117" s="569"/>
      <c r="DR117" s="123">
        <v>0</v>
      </c>
      <c r="DS117" s="122"/>
      <c r="DT117" s="62"/>
      <c r="DU117" s="560"/>
      <c r="DV117" s="569"/>
      <c r="DW117" s="123">
        <v>0</v>
      </c>
      <c r="DX117" s="122"/>
      <c r="DY117" s="62"/>
      <c r="DZ117" s="560"/>
      <c r="EA117" s="569"/>
      <c r="EB117" s="123">
        <v>0</v>
      </c>
      <c r="EC117" s="122"/>
      <c r="ED117" s="62"/>
      <c r="EE117" s="560"/>
      <c r="EF117" s="569"/>
      <c r="EG117" s="123">
        <v>0</v>
      </c>
      <c r="EH117" s="122"/>
      <c r="EI117" s="62"/>
      <c r="EJ117" s="560"/>
      <c r="EK117" s="569"/>
      <c r="EL117" s="123">
        <v>0</v>
      </c>
      <c r="EM117" s="122"/>
      <c r="EN117" s="62"/>
      <c r="EO117" s="153"/>
      <c r="ER117" s="49"/>
      <c r="ES117" s="49"/>
    </row>
    <row r="118" spans="4:149" ht="12.75" hidden="1" customHeight="1" x14ac:dyDescent="0.2">
      <c r="D118" s="153"/>
      <c r="E118" s="560"/>
      <c r="G118" s="62"/>
      <c r="H118" s="62"/>
      <c r="I118" s="62"/>
      <c r="J118" s="560"/>
      <c r="K118" s="62"/>
      <c r="L118" s="62"/>
      <c r="M118" s="62"/>
      <c r="N118" s="62"/>
      <c r="O118" s="560"/>
      <c r="P118" s="62"/>
      <c r="Q118" s="62"/>
      <c r="R118" s="62"/>
      <c r="S118" s="62"/>
      <c r="T118" s="560"/>
      <c r="U118" s="62"/>
      <c r="V118" s="62"/>
      <c r="W118" s="62"/>
      <c r="X118" s="62"/>
      <c r="Y118" s="560"/>
      <c r="Z118" s="62"/>
      <c r="AA118" s="62"/>
      <c r="AB118" s="62"/>
      <c r="AC118" s="62"/>
      <c r="AD118" s="560"/>
      <c r="AE118" s="62"/>
      <c r="AF118" s="62"/>
      <c r="AG118" s="62"/>
      <c r="AH118" s="62"/>
      <c r="AI118" s="560"/>
      <c r="AJ118" s="62"/>
      <c r="AK118" s="62"/>
      <c r="AL118" s="62"/>
      <c r="AM118" s="62"/>
      <c r="AN118" s="560"/>
      <c r="AO118" s="62"/>
      <c r="AP118" s="62"/>
      <c r="AQ118" s="62"/>
      <c r="AR118" s="62"/>
      <c r="AS118" s="560"/>
      <c r="AT118" s="62"/>
      <c r="AU118" s="62"/>
      <c r="AV118" s="62"/>
      <c r="AW118" s="62"/>
      <c r="AX118" s="560"/>
      <c r="AY118" s="62"/>
      <c r="AZ118" s="62"/>
      <c r="BA118" s="62"/>
      <c r="BB118" s="62"/>
      <c r="BC118" s="560"/>
      <c r="BD118" s="62"/>
      <c r="BE118" s="62"/>
      <c r="BF118" s="62"/>
      <c r="BG118" s="62"/>
      <c r="BH118" s="560"/>
      <c r="BI118" s="62"/>
      <c r="BJ118" s="62"/>
      <c r="BK118" s="62"/>
      <c r="BL118" s="62"/>
      <c r="BM118" s="560"/>
      <c r="BN118" s="62"/>
      <c r="BO118" s="62"/>
      <c r="BP118" s="62"/>
      <c r="BQ118" s="62"/>
      <c r="BR118" s="560"/>
      <c r="BS118" s="62"/>
      <c r="BT118" s="62"/>
      <c r="BU118" s="62"/>
      <c r="BV118" s="62"/>
      <c r="BW118" s="560"/>
      <c r="BX118" s="62"/>
      <c r="BY118" s="62"/>
      <c r="BZ118" s="62"/>
      <c r="CA118" s="62"/>
      <c r="CB118" s="560"/>
      <c r="CC118" s="62"/>
      <c r="CD118" s="62"/>
      <c r="CE118" s="62"/>
      <c r="CF118" s="62"/>
      <c r="CG118" s="560"/>
      <c r="CH118" s="62"/>
      <c r="CI118" s="62"/>
      <c r="CJ118" s="62"/>
      <c r="CK118" s="62"/>
      <c r="CL118" s="560"/>
      <c r="CM118" s="62"/>
      <c r="CN118" s="62"/>
      <c r="CO118" s="62"/>
      <c r="CP118" s="62"/>
      <c r="CQ118" s="560"/>
      <c r="CR118" s="62"/>
      <c r="CS118" s="62"/>
      <c r="CT118" s="62"/>
      <c r="CU118" s="62"/>
      <c r="CV118" s="560"/>
      <c r="CW118" s="62"/>
      <c r="CX118" s="62"/>
      <c r="CY118" s="62"/>
      <c r="CZ118" s="62"/>
      <c r="DA118" s="560"/>
      <c r="DB118" s="62"/>
      <c r="DC118" s="62"/>
      <c r="DD118" s="62"/>
      <c r="DE118" s="62"/>
      <c r="DF118" s="560"/>
      <c r="DG118" s="62"/>
      <c r="DH118" s="62"/>
      <c r="DI118" s="62"/>
      <c r="DJ118" s="62"/>
      <c r="DK118" s="560"/>
      <c r="DL118" s="62"/>
      <c r="DM118" s="62"/>
      <c r="DN118" s="62"/>
      <c r="DO118" s="62"/>
      <c r="DP118" s="560"/>
      <c r="DQ118" s="62"/>
      <c r="DR118" s="62"/>
      <c r="DS118" s="62"/>
      <c r="DT118" s="62"/>
      <c r="DU118" s="560"/>
      <c r="DV118" s="62"/>
      <c r="DW118" s="62"/>
      <c r="DX118" s="62"/>
      <c r="DY118" s="62"/>
      <c r="DZ118" s="560"/>
      <c r="EA118" s="62"/>
      <c r="EB118" s="62"/>
      <c r="EC118" s="62"/>
      <c r="ED118" s="62"/>
      <c r="EE118" s="560"/>
      <c r="EF118" s="62"/>
      <c r="EG118" s="62"/>
      <c r="EH118" s="62"/>
      <c r="EI118" s="62"/>
      <c r="EJ118" s="560"/>
      <c r="EK118" s="62"/>
      <c r="EL118" s="62"/>
      <c r="EM118" s="62"/>
      <c r="EN118" s="62"/>
      <c r="EO118" s="153"/>
      <c r="ER118" s="49"/>
      <c r="ES118" s="49"/>
    </row>
    <row r="119" spans="4:149" x14ac:dyDescent="0.2">
      <c r="D119" s="153" t="s">
        <v>359</v>
      </c>
      <c r="E119" s="560"/>
      <c r="G119" s="62">
        <v>0</v>
      </c>
      <c r="H119" s="62"/>
      <c r="I119" s="62"/>
      <c r="J119" s="560"/>
      <c r="K119" s="62"/>
      <c r="L119" s="62">
        <v>1300000</v>
      </c>
      <c r="M119" s="62"/>
      <c r="N119" s="62"/>
      <c r="O119" s="560"/>
      <c r="P119" s="62"/>
      <c r="Q119" s="62">
        <v>0</v>
      </c>
      <c r="R119" s="62"/>
      <c r="S119" s="62"/>
      <c r="T119" s="560"/>
      <c r="U119" s="62"/>
      <c r="V119" s="62">
        <v>3210000</v>
      </c>
      <c r="W119" s="62"/>
      <c r="X119" s="62"/>
      <c r="Y119" s="560"/>
      <c r="Z119" s="62"/>
      <c r="AA119" s="62">
        <v>4500000</v>
      </c>
      <c r="AB119" s="62"/>
      <c r="AC119" s="62"/>
      <c r="AD119" s="560"/>
      <c r="AE119" s="62"/>
      <c r="AF119" s="62">
        <v>0</v>
      </c>
      <c r="AG119" s="62"/>
      <c r="AH119" s="62"/>
      <c r="AI119" s="560"/>
      <c r="AJ119" s="62"/>
      <c r="AK119" s="62">
        <v>0</v>
      </c>
      <c r="AL119" s="62"/>
      <c r="AM119" s="62"/>
      <c r="AN119" s="560"/>
      <c r="AO119" s="62"/>
      <c r="AP119" s="62">
        <v>0</v>
      </c>
      <c r="AQ119" s="62"/>
      <c r="AR119" s="62"/>
      <c r="AS119" s="560"/>
      <c r="AT119" s="62"/>
      <c r="AU119" s="62">
        <v>0</v>
      </c>
      <c r="AV119" s="62"/>
      <c r="AW119" s="62"/>
      <c r="AX119" s="560"/>
      <c r="AY119" s="62"/>
      <c r="AZ119" s="62">
        <v>0</v>
      </c>
      <c r="BA119" s="62"/>
      <c r="BB119" s="62"/>
      <c r="BC119" s="560"/>
      <c r="BD119" s="62"/>
      <c r="BE119" s="62">
        <v>0</v>
      </c>
      <c r="BF119" s="62"/>
      <c r="BG119" s="62"/>
      <c r="BH119" s="560"/>
      <c r="BI119" s="62"/>
      <c r="BJ119" s="62">
        <v>0</v>
      </c>
      <c r="BK119" s="62"/>
      <c r="BL119" s="62"/>
      <c r="BM119" s="560"/>
      <c r="BN119" s="62"/>
      <c r="BO119" s="62">
        <v>0</v>
      </c>
      <c r="BP119" s="62"/>
      <c r="BQ119" s="62"/>
      <c r="BR119" s="560"/>
      <c r="BS119" s="62"/>
      <c r="BT119" s="62">
        <v>9010000</v>
      </c>
      <c r="BU119" s="62"/>
      <c r="BV119" s="62"/>
      <c r="BW119" s="560"/>
      <c r="BX119" s="62"/>
      <c r="BY119" s="62">
        <v>30251715</v>
      </c>
      <c r="BZ119" s="62"/>
      <c r="CA119" s="62"/>
      <c r="CB119" s="560"/>
      <c r="CC119" s="62"/>
      <c r="CD119" s="62">
        <v>7133339</v>
      </c>
      <c r="CE119" s="62"/>
      <c r="CF119" s="62"/>
      <c r="CG119" s="560"/>
      <c r="CH119" s="62"/>
      <c r="CI119" s="62">
        <v>1659710</v>
      </c>
      <c r="CJ119" s="62"/>
      <c r="CK119" s="62"/>
      <c r="CL119" s="560"/>
      <c r="CM119" s="62"/>
      <c r="CN119" s="62">
        <v>2600000</v>
      </c>
      <c r="CO119" s="62"/>
      <c r="CP119" s="62"/>
      <c r="CQ119" s="560"/>
      <c r="CR119" s="62"/>
      <c r="CS119" s="62">
        <v>3250000</v>
      </c>
      <c r="CT119" s="62"/>
      <c r="CU119" s="62"/>
      <c r="CV119" s="560"/>
      <c r="CW119" s="62"/>
      <c r="CX119" s="62">
        <v>3246000</v>
      </c>
      <c r="CY119" s="62"/>
      <c r="CZ119" s="62"/>
      <c r="DA119" s="560"/>
      <c r="DB119" s="62"/>
      <c r="DC119" s="62">
        <v>1300000</v>
      </c>
      <c r="DD119" s="62"/>
      <c r="DE119" s="62"/>
      <c r="DF119" s="560"/>
      <c r="DG119" s="62"/>
      <c r="DH119" s="62">
        <v>0</v>
      </c>
      <c r="DI119" s="62"/>
      <c r="DJ119" s="62"/>
      <c r="DK119" s="560"/>
      <c r="DL119" s="62"/>
      <c r="DM119" s="62">
        <v>2848</v>
      </c>
      <c r="DN119" s="62"/>
      <c r="DO119" s="62"/>
      <c r="DP119" s="560"/>
      <c r="DQ119" s="62"/>
      <c r="DR119" s="62">
        <v>3901000</v>
      </c>
      <c r="DS119" s="62"/>
      <c r="DT119" s="62"/>
      <c r="DU119" s="560"/>
      <c r="DV119" s="62"/>
      <c r="DW119" s="62">
        <v>1957559</v>
      </c>
      <c r="DX119" s="62"/>
      <c r="DY119" s="62"/>
      <c r="DZ119" s="560"/>
      <c r="EA119" s="62"/>
      <c r="EB119" s="62">
        <v>1301259</v>
      </c>
      <c r="EC119" s="62"/>
      <c r="ED119" s="62"/>
      <c r="EE119" s="560"/>
      <c r="EF119" s="62"/>
      <c r="EG119" s="62">
        <v>3900000</v>
      </c>
      <c r="EH119" s="62"/>
      <c r="EI119" s="62"/>
      <c r="EJ119" s="560"/>
      <c r="EK119" s="62"/>
      <c r="EL119" s="62">
        <v>14643049</v>
      </c>
      <c r="EM119" s="62"/>
      <c r="EN119" s="62"/>
      <c r="EO119" s="153"/>
      <c r="ER119" s="49"/>
      <c r="ES119" s="49"/>
    </row>
    <row r="120" spans="4:149" x14ac:dyDescent="0.2">
      <c r="D120" s="153" t="s">
        <v>336</v>
      </c>
      <c r="E120" s="560"/>
      <c r="F120" s="490"/>
      <c r="G120" s="558">
        <v>0</v>
      </c>
      <c r="H120" s="559"/>
      <c r="I120" s="62"/>
      <c r="J120" s="560"/>
      <c r="K120" s="561"/>
      <c r="L120" s="558">
        <v>1121335</v>
      </c>
      <c r="M120" s="559"/>
      <c r="N120" s="62"/>
      <c r="O120" s="560"/>
      <c r="P120" s="561"/>
      <c r="Q120" s="558">
        <v>0</v>
      </c>
      <c r="R120" s="559"/>
      <c r="S120" s="62"/>
      <c r="T120" s="560"/>
      <c r="U120" s="561"/>
      <c r="V120" s="558">
        <v>2653638</v>
      </c>
      <c r="W120" s="559"/>
      <c r="X120" s="62"/>
      <c r="Y120" s="560"/>
      <c r="Z120" s="561"/>
      <c r="AA120" s="558">
        <v>3558832</v>
      </c>
      <c r="AB120" s="559"/>
      <c r="AC120" s="62"/>
      <c r="AD120" s="560"/>
      <c r="AE120" s="561"/>
      <c r="AF120" s="558">
        <v>0</v>
      </c>
      <c r="AG120" s="559"/>
      <c r="AH120" s="62"/>
      <c r="AI120" s="560"/>
      <c r="AJ120" s="561"/>
      <c r="AK120" s="558">
        <v>0</v>
      </c>
      <c r="AL120" s="559"/>
      <c r="AM120" s="62"/>
      <c r="AN120" s="560"/>
      <c r="AO120" s="561"/>
      <c r="AP120" s="558">
        <v>0</v>
      </c>
      <c r="AQ120" s="559"/>
      <c r="AR120" s="62"/>
      <c r="AS120" s="560"/>
      <c r="AT120" s="561"/>
      <c r="AU120" s="558">
        <v>0</v>
      </c>
      <c r="AV120" s="559"/>
      <c r="AW120" s="62"/>
      <c r="AX120" s="560"/>
      <c r="AY120" s="561"/>
      <c r="AZ120" s="558">
        <v>0</v>
      </c>
      <c r="BA120" s="559"/>
      <c r="BB120" s="62"/>
      <c r="BC120" s="560"/>
      <c r="BD120" s="561"/>
      <c r="BE120" s="558">
        <v>0</v>
      </c>
      <c r="BF120" s="559"/>
      <c r="BG120" s="62"/>
      <c r="BH120" s="560"/>
      <c r="BI120" s="561"/>
      <c r="BJ120" s="558">
        <v>0</v>
      </c>
      <c r="BK120" s="559"/>
      <c r="BL120" s="62"/>
      <c r="BM120" s="560"/>
      <c r="BN120" s="561"/>
      <c r="BO120" s="558">
        <v>0</v>
      </c>
      <c r="BP120" s="559"/>
      <c r="BQ120" s="62"/>
      <c r="BR120" s="560"/>
      <c r="BS120" s="561"/>
      <c r="BT120" s="558">
        <v>7333805</v>
      </c>
      <c r="BU120" s="559"/>
      <c r="BV120" s="62"/>
      <c r="BW120" s="560"/>
      <c r="BX120" s="561"/>
      <c r="BY120" s="558">
        <v>25375940</v>
      </c>
      <c r="BZ120" s="559"/>
      <c r="CA120" s="62"/>
      <c r="CB120" s="560"/>
      <c r="CC120" s="561"/>
      <c r="CD120" s="558">
        <v>5815675</v>
      </c>
      <c r="CE120" s="559"/>
      <c r="CF120" s="62"/>
      <c r="CG120" s="560"/>
      <c r="CH120" s="561"/>
      <c r="CI120" s="558">
        <v>1391388</v>
      </c>
      <c r="CJ120" s="559"/>
      <c r="CK120" s="62"/>
      <c r="CL120" s="560"/>
      <c r="CM120" s="561"/>
      <c r="CN120" s="558">
        <v>2268443</v>
      </c>
      <c r="CO120" s="559"/>
      <c r="CP120" s="62"/>
      <c r="CQ120" s="560"/>
      <c r="CR120" s="561"/>
      <c r="CS120" s="558">
        <v>2790231</v>
      </c>
      <c r="CT120" s="559"/>
      <c r="CU120" s="62"/>
      <c r="CV120" s="560"/>
      <c r="CW120" s="561"/>
      <c r="CX120" s="558">
        <v>2748101</v>
      </c>
      <c r="CY120" s="559"/>
      <c r="CZ120" s="62"/>
      <c r="DA120" s="560"/>
      <c r="DB120" s="561"/>
      <c r="DC120" s="558">
        <v>1132537</v>
      </c>
      <c r="DD120" s="559"/>
      <c r="DE120" s="62"/>
      <c r="DF120" s="560"/>
      <c r="DG120" s="561"/>
      <c r="DH120" s="558">
        <v>0</v>
      </c>
      <c r="DI120" s="559"/>
      <c r="DJ120" s="62"/>
      <c r="DK120" s="560"/>
      <c r="DL120" s="561"/>
      <c r="DM120" s="558">
        <v>2370</v>
      </c>
      <c r="DN120" s="559"/>
      <c r="DO120" s="62"/>
      <c r="DP120" s="560"/>
      <c r="DQ120" s="561"/>
      <c r="DR120" s="558">
        <v>3247731</v>
      </c>
      <c r="DS120" s="559"/>
      <c r="DT120" s="62"/>
      <c r="DU120" s="560"/>
      <c r="DV120" s="561"/>
      <c r="DW120" s="558">
        <v>1633143</v>
      </c>
      <c r="DX120" s="559"/>
      <c r="DY120" s="62"/>
      <c r="DZ120" s="560"/>
      <c r="EA120" s="561"/>
      <c r="EB120" s="558">
        <v>1136065</v>
      </c>
      <c r="EC120" s="559"/>
      <c r="ED120" s="62"/>
      <c r="EE120" s="560"/>
      <c r="EF120" s="561"/>
      <c r="EG120" s="558">
        <v>3210256</v>
      </c>
      <c r="EH120" s="559"/>
      <c r="EI120" s="62"/>
      <c r="EJ120" s="560"/>
      <c r="EK120" s="561"/>
      <c r="EL120" s="558">
        <v>12265737</v>
      </c>
      <c r="EM120" s="559"/>
      <c r="EN120" s="62"/>
      <c r="EO120" s="153"/>
      <c r="ER120" s="49"/>
      <c r="ES120" s="49"/>
    </row>
    <row r="121" spans="4:149" x14ac:dyDescent="0.2">
      <c r="D121" s="153" t="s">
        <v>339</v>
      </c>
      <c r="E121" s="560"/>
      <c r="F121" s="484"/>
      <c r="G121" s="62">
        <v>0</v>
      </c>
      <c r="H121" s="61"/>
      <c r="I121" s="62"/>
      <c r="J121" s="560"/>
      <c r="K121" s="560"/>
      <c r="L121" s="62">
        <v>178665</v>
      </c>
      <c r="M121" s="61"/>
      <c r="N121" s="62"/>
      <c r="O121" s="560"/>
      <c r="P121" s="560"/>
      <c r="Q121" s="62">
        <v>0</v>
      </c>
      <c r="R121" s="61"/>
      <c r="S121" s="62"/>
      <c r="T121" s="560"/>
      <c r="U121" s="560"/>
      <c r="V121" s="62">
        <v>556362</v>
      </c>
      <c r="W121" s="61"/>
      <c r="X121" s="62"/>
      <c r="Y121" s="560"/>
      <c r="Z121" s="560"/>
      <c r="AA121" s="62">
        <v>941168</v>
      </c>
      <c r="AB121" s="61"/>
      <c r="AC121" s="62"/>
      <c r="AD121" s="560"/>
      <c r="AE121" s="560"/>
      <c r="AF121" s="62">
        <v>0</v>
      </c>
      <c r="AG121" s="61"/>
      <c r="AH121" s="62"/>
      <c r="AI121" s="560"/>
      <c r="AJ121" s="560"/>
      <c r="AK121" s="62">
        <v>0</v>
      </c>
      <c r="AL121" s="61"/>
      <c r="AM121" s="62"/>
      <c r="AN121" s="560"/>
      <c r="AO121" s="560"/>
      <c r="AP121" s="62">
        <v>0</v>
      </c>
      <c r="AQ121" s="61"/>
      <c r="AR121" s="62"/>
      <c r="AS121" s="560"/>
      <c r="AT121" s="560"/>
      <c r="AU121" s="62">
        <v>0</v>
      </c>
      <c r="AV121" s="61"/>
      <c r="AW121" s="62"/>
      <c r="AX121" s="560"/>
      <c r="AY121" s="560"/>
      <c r="AZ121" s="62">
        <v>0</v>
      </c>
      <c r="BA121" s="61"/>
      <c r="BB121" s="62"/>
      <c r="BC121" s="560"/>
      <c r="BD121" s="560"/>
      <c r="BE121" s="62">
        <v>0</v>
      </c>
      <c r="BF121" s="61"/>
      <c r="BG121" s="62"/>
      <c r="BH121" s="560"/>
      <c r="BI121" s="560"/>
      <c r="BJ121" s="62">
        <v>0</v>
      </c>
      <c r="BK121" s="61"/>
      <c r="BL121" s="62"/>
      <c r="BM121" s="560"/>
      <c r="BN121" s="560"/>
      <c r="BO121" s="62">
        <v>0</v>
      </c>
      <c r="BP121" s="61"/>
      <c r="BQ121" s="62"/>
      <c r="BR121" s="560"/>
      <c r="BS121" s="560"/>
      <c r="BT121" s="62">
        <v>1676195</v>
      </c>
      <c r="BU121" s="61"/>
      <c r="BV121" s="62"/>
      <c r="BW121" s="560"/>
      <c r="BX121" s="560"/>
      <c r="BY121" s="62">
        <v>4875775</v>
      </c>
      <c r="BZ121" s="61"/>
      <c r="CA121" s="62"/>
      <c r="CB121" s="560"/>
      <c r="CC121" s="560"/>
      <c r="CD121" s="62">
        <v>1317664</v>
      </c>
      <c r="CE121" s="61"/>
      <c r="CF121" s="62"/>
      <c r="CG121" s="560"/>
      <c r="CH121" s="560"/>
      <c r="CI121" s="62">
        <v>268322</v>
      </c>
      <c r="CJ121" s="61"/>
      <c r="CK121" s="62"/>
      <c r="CL121" s="560"/>
      <c r="CM121" s="560"/>
      <c r="CN121" s="62">
        <v>331557</v>
      </c>
      <c r="CO121" s="61"/>
      <c r="CP121" s="62"/>
      <c r="CQ121" s="560"/>
      <c r="CR121" s="560"/>
      <c r="CS121" s="62">
        <v>459769</v>
      </c>
      <c r="CT121" s="61"/>
      <c r="CU121" s="62"/>
      <c r="CV121" s="560"/>
      <c r="CW121" s="560"/>
      <c r="CX121" s="62">
        <v>497899</v>
      </c>
      <c r="CY121" s="61"/>
      <c r="CZ121" s="62"/>
      <c r="DA121" s="560"/>
      <c r="DB121" s="560"/>
      <c r="DC121" s="62">
        <v>167463</v>
      </c>
      <c r="DD121" s="61"/>
      <c r="DE121" s="62"/>
      <c r="DF121" s="560"/>
      <c r="DG121" s="560"/>
      <c r="DH121" s="62">
        <v>0</v>
      </c>
      <c r="DI121" s="61"/>
      <c r="DJ121" s="62"/>
      <c r="DK121" s="560"/>
      <c r="DL121" s="560"/>
      <c r="DM121" s="62">
        <v>478</v>
      </c>
      <c r="DN121" s="61"/>
      <c r="DO121" s="62"/>
      <c r="DP121" s="560"/>
      <c r="DQ121" s="560"/>
      <c r="DR121" s="62">
        <v>653269</v>
      </c>
      <c r="DS121" s="61"/>
      <c r="DT121" s="62"/>
      <c r="DU121" s="560"/>
      <c r="DV121" s="560"/>
      <c r="DW121" s="62">
        <v>324416</v>
      </c>
      <c r="DX121" s="61"/>
      <c r="DY121" s="62"/>
      <c r="DZ121" s="560"/>
      <c r="EA121" s="560"/>
      <c r="EB121" s="62">
        <v>165194</v>
      </c>
      <c r="EC121" s="61"/>
      <c r="ED121" s="62"/>
      <c r="EE121" s="560"/>
      <c r="EF121" s="560"/>
      <c r="EG121" s="62">
        <v>689744</v>
      </c>
      <c r="EH121" s="61"/>
      <c r="EI121" s="62"/>
      <c r="EJ121" s="560"/>
      <c r="EK121" s="560"/>
      <c r="EL121" s="62">
        <v>2377312</v>
      </c>
      <c r="EM121" s="61"/>
      <c r="EN121" s="62"/>
      <c r="EO121" s="153"/>
      <c r="ER121" s="49"/>
      <c r="ES121" s="49"/>
    </row>
    <row r="122" spans="4:149" x14ac:dyDescent="0.2">
      <c r="D122" s="153" t="s">
        <v>353</v>
      </c>
      <c r="E122" s="560"/>
      <c r="F122" s="504"/>
      <c r="G122" s="123">
        <v>0</v>
      </c>
      <c r="H122" s="122"/>
      <c r="I122" s="62"/>
      <c r="J122" s="560"/>
      <c r="K122" s="569"/>
      <c r="L122" s="123">
        <v>0</v>
      </c>
      <c r="M122" s="122"/>
      <c r="N122" s="62"/>
      <c r="O122" s="560"/>
      <c r="P122" s="569"/>
      <c r="Q122" s="123">
        <v>0</v>
      </c>
      <c r="R122" s="122"/>
      <c r="S122" s="62"/>
      <c r="T122" s="560"/>
      <c r="U122" s="569"/>
      <c r="V122" s="123">
        <v>0</v>
      </c>
      <c r="W122" s="122"/>
      <c r="X122" s="62"/>
      <c r="Y122" s="560"/>
      <c r="Z122" s="569"/>
      <c r="AA122" s="123">
        <v>0</v>
      </c>
      <c r="AB122" s="122"/>
      <c r="AC122" s="62"/>
      <c r="AD122" s="560"/>
      <c r="AE122" s="569"/>
      <c r="AF122" s="123">
        <v>0</v>
      </c>
      <c r="AG122" s="122"/>
      <c r="AH122" s="62"/>
      <c r="AI122" s="560"/>
      <c r="AJ122" s="569"/>
      <c r="AK122" s="123">
        <v>0</v>
      </c>
      <c r="AL122" s="122"/>
      <c r="AM122" s="62"/>
      <c r="AN122" s="560"/>
      <c r="AO122" s="569"/>
      <c r="AP122" s="123">
        <v>0</v>
      </c>
      <c r="AQ122" s="122"/>
      <c r="AR122" s="62"/>
      <c r="AS122" s="560"/>
      <c r="AT122" s="569"/>
      <c r="AU122" s="123">
        <v>0</v>
      </c>
      <c r="AV122" s="122"/>
      <c r="AW122" s="62"/>
      <c r="AX122" s="560"/>
      <c r="AY122" s="569"/>
      <c r="AZ122" s="123">
        <v>0</v>
      </c>
      <c r="BA122" s="122"/>
      <c r="BB122" s="62"/>
      <c r="BC122" s="560"/>
      <c r="BD122" s="569"/>
      <c r="BE122" s="123">
        <v>0</v>
      </c>
      <c r="BF122" s="122"/>
      <c r="BG122" s="62"/>
      <c r="BH122" s="560"/>
      <c r="BI122" s="569"/>
      <c r="BJ122" s="123">
        <v>0</v>
      </c>
      <c r="BK122" s="122"/>
      <c r="BL122" s="62"/>
      <c r="BM122" s="560"/>
      <c r="BN122" s="569"/>
      <c r="BO122" s="123">
        <v>0</v>
      </c>
      <c r="BP122" s="122"/>
      <c r="BQ122" s="62"/>
      <c r="BR122" s="560"/>
      <c r="BS122" s="569"/>
      <c r="BT122" s="123">
        <v>0</v>
      </c>
      <c r="BU122" s="122"/>
      <c r="BV122" s="62"/>
      <c r="BW122" s="560"/>
      <c r="BX122" s="569"/>
      <c r="BY122" s="123">
        <v>0</v>
      </c>
      <c r="BZ122" s="122"/>
      <c r="CA122" s="62"/>
      <c r="CB122" s="560"/>
      <c r="CC122" s="569"/>
      <c r="CD122" s="123">
        <v>0</v>
      </c>
      <c r="CE122" s="122"/>
      <c r="CF122" s="62"/>
      <c r="CG122" s="560"/>
      <c r="CH122" s="569"/>
      <c r="CI122" s="123">
        <v>0</v>
      </c>
      <c r="CJ122" s="122"/>
      <c r="CK122" s="62"/>
      <c r="CL122" s="560"/>
      <c r="CM122" s="569"/>
      <c r="CN122" s="123">
        <v>0</v>
      </c>
      <c r="CO122" s="122"/>
      <c r="CP122" s="62"/>
      <c r="CQ122" s="560"/>
      <c r="CR122" s="569"/>
      <c r="CS122" s="123">
        <v>0</v>
      </c>
      <c r="CT122" s="122"/>
      <c r="CU122" s="62"/>
      <c r="CV122" s="560"/>
      <c r="CW122" s="569"/>
      <c r="CX122" s="123">
        <v>0</v>
      </c>
      <c r="CY122" s="122"/>
      <c r="CZ122" s="62"/>
      <c r="DA122" s="560"/>
      <c r="DB122" s="569"/>
      <c r="DC122" s="123">
        <v>0</v>
      </c>
      <c r="DD122" s="122"/>
      <c r="DE122" s="62"/>
      <c r="DF122" s="560"/>
      <c r="DG122" s="569"/>
      <c r="DH122" s="123">
        <v>0</v>
      </c>
      <c r="DI122" s="122"/>
      <c r="DJ122" s="62"/>
      <c r="DK122" s="560"/>
      <c r="DL122" s="569"/>
      <c r="DM122" s="123">
        <v>0</v>
      </c>
      <c r="DN122" s="122"/>
      <c r="DO122" s="62"/>
      <c r="DP122" s="560"/>
      <c r="DQ122" s="569"/>
      <c r="DR122" s="123">
        <v>0</v>
      </c>
      <c r="DS122" s="122"/>
      <c r="DT122" s="62"/>
      <c r="DU122" s="560"/>
      <c r="DV122" s="569"/>
      <c r="DW122" s="123">
        <v>0</v>
      </c>
      <c r="DX122" s="122"/>
      <c r="DY122" s="62"/>
      <c r="DZ122" s="560"/>
      <c r="EA122" s="569"/>
      <c r="EB122" s="123">
        <v>0</v>
      </c>
      <c r="EC122" s="122"/>
      <c r="ED122" s="62"/>
      <c r="EE122" s="560"/>
      <c r="EF122" s="569"/>
      <c r="EG122" s="123">
        <v>0</v>
      </c>
      <c r="EH122" s="122"/>
      <c r="EI122" s="62"/>
      <c r="EJ122" s="560"/>
      <c r="EK122" s="569"/>
      <c r="EL122" s="123">
        <v>0</v>
      </c>
      <c r="EM122" s="122"/>
      <c r="EN122" s="62"/>
      <c r="EO122" s="153"/>
      <c r="ER122" s="49"/>
      <c r="ES122" s="49"/>
    </row>
    <row r="123" spans="4:149" x14ac:dyDescent="0.2">
      <c r="D123" s="153"/>
      <c r="E123" s="560"/>
      <c r="G123" s="62"/>
      <c r="H123" s="62"/>
      <c r="I123" s="62"/>
      <c r="J123" s="560"/>
      <c r="K123" s="62"/>
      <c r="L123" s="62"/>
      <c r="M123" s="62"/>
      <c r="N123" s="62"/>
      <c r="O123" s="560"/>
      <c r="P123" s="62"/>
      <c r="Q123" s="62"/>
      <c r="R123" s="62"/>
      <c r="S123" s="62"/>
      <c r="T123" s="560"/>
      <c r="U123" s="62"/>
      <c r="V123" s="62"/>
      <c r="W123" s="62"/>
      <c r="X123" s="62"/>
      <c r="Y123" s="560"/>
      <c r="Z123" s="62"/>
      <c r="AA123" s="62"/>
      <c r="AB123" s="62"/>
      <c r="AC123" s="62"/>
      <c r="AD123" s="560"/>
      <c r="AE123" s="62"/>
      <c r="AF123" s="62"/>
      <c r="AG123" s="62"/>
      <c r="AH123" s="62"/>
      <c r="AI123" s="560"/>
      <c r="AJ123" s="62"/>
      <c r="AK123" s="62"/>
      <c r="AL123" s="62"/>
      <c r="AM123" s="62"/>
      <c r="AN123" s="560"/>
      <c r="AO123" s="62"/>
      <c r="AP123" s="62"/>
      <c r="AQ123" s="62"/>
      <c r="AR123" s="62"/>
      <c r="AS123" s="560"/>
      <c r="AT123" s="62"/>
      <c r="AU123" s="62"/>
      <c r="AV123" s="62"/>
      <c r="AW123" s="62"/>
      <c r="AX123" s="560"/>
      <c r="AY123" s="62"/>
      <c r="AZ123" s="62"/>
      <c r="BA123" s="62"/>
      <c r="BB123" s="62"/>
      <c r="BC123" s="560"/>
      <c r="BD123" s="62"/>
      <c r="BE123" s="62"/>
      <c r="BF123" s="62"/>
      <c r="BG123" s="62"/>
      <c r="BH123" s="560"/>
      <c r="BI123" s="62"/>
      <c r="BJ123" s="62"/>
      <c r="BK123" s="62"/>
      <c r="BL123" s="62"/>
      <c r="BM123" s="560"/>
      <c r="BN123" s="62"/>
      <c r="BO123" s="62"/>
      <c r="BP123" s="62"/>
      <c r="BQ123" s="62"/>
      <c r="BR123" s="560"/>
      <c r="BS123" s="62"/>
      <c r="BT123" s="62"/>
      <c r="BU123" s="62"/>
      <c r="BV123" s="62"/>
      <c r="BW123" s="560"/>
      <c r="BX123" s="62"/>
      <c r="BY123" s="62"/>
      <c r="BZ123" s="62"/>
      <c r="CA123" s="62"/>
      <c r="CB123" s="560"/>
      <c r="CC123" s="62"/>
      <c r="CD123" s="62"/>
      <c r="CE123" s="62"/>
      <c r="CF123" s="62"/>
      <c r="CG123" s="560"/>
      <c r="CH123" s="62"/>
      <c r="CI123" s="62"/>
      <c r="CJ123" s="62"/>
      <c r="CK123" s="62"/>
      <c r="CL123" s="560"/>
      <c r="CM123" s="62"/>
      <c r="CN123" s="62"/>
      <c r="CO123" s="62"/>
      <c r="CP123" s="62"/>
      <c r="CQ123" s="560"/>
      <c r="CR123" s="62"/>
      <c r="CS123" s="62"/>
      <c r="CT123" s="62"/>
      <c r="CU123" s="62"/>
      <c r="CV123" s="560"/>
      <c r="CW123" s="62"/>
      <c r="CX123" s="62"/>
      <c r="CY123" s="62"/>
      <c r="CZ123" s="62"/>
      <c r="DA123" s="560"/>
      <c r="DB123" s="62"/>
      <c r="DC123" s="62"/>
      <c r="DD123" s="62"/>
      <c r="DE123" s="62"/>
      <c r="DF123" s="560"/>
      <c r="DG123" s="62"/>
      <c r="DH123" s="62"/>
      <c r="DI123" s="62"/>
      <c r="DJ123" s="62"/>
      <c r="DK123" s="560"/>
      <c r="DL123" s="62"/>
      <c r="DM123" s="62"/>
      <c r="DN123" s="62"/>
      <c r="DO123" s="62"/>
      <c r="DP123" s="560"/>
      <c r="DQ123" s="62"/>
      <c r="DR123" s="62"/>
      <c r="DS123" s="62"/>
      <c r="DT123" s="62"/>
      <c r="DU123" s="560"/>
      <c r="DV123" s="62"/>
      <c r="DW123" s="62"/>
      <c r="DX123" s="62"/>
      <c r="DY123" s="62"/>
      <c r="DZ123" s="560"/>
      <c r="EA123" s="62"/>
      <c r="EB123" s="62"/>
      <c r="EC123" s="62"/>
      <c r="ED123" s="62"/>
      <c r="EE123" s="560"/>
      <c r="EF123" s="62"/>
      <c r="EG123" s="62"/>
      <c r="EH123" s="62"/>
      <c r="EI123" s="62"/>
      <c r="EJ123" s="560"/>
      <c r="EK123" s="62"/>
      <c r="EL123" s="62"/>
      <c r="EM123" s="62"/>
      <c r="EN123" s="62"/>
      <c r="EO123" s="153"/>
      <c r="ER123" s="49"/>
      <c r="ES123" s="49"/>
    </row>
    <row r="124" spans="4:149" ht="12.75" customHeight="1" x14ac:dyDescent="0.2">
      <c r="D124" s="153" t="s">
        <v>360</v>
      </c>
      <c r="E124" s="560"/>
      <c r="G124" s="62">
        <v>0</v>
      </c>
      <c r="H124" s="62"/>
      <c r="I124" s="62"/>
      <c r="J124" s="560"/>
      <c r="K124" s="62"/>
      <c r="L124" s="62">
        <v>1391046</v>
      </c>
      <c r="M124" s="62"/>
      <c r="N124" s="62"/>
      <c r="O124" s="560"/>
      <c r="P124" s="62"/>
      <c r="Q124" s="62">
        <v>3251000</v>
      </c>
      <c r="R124" s="62"/>
      <c r="S124" s="62"/>
      <c r="T124" s="560"/>
      <c r="U124" s="62"/>
      <c r="V124" s="62">
        <v>3898000</v>
      </c>
      <c r="W124" s="62"/>
      <c r="X124" s="62"/>
      <c r="Y124" s="560"/>
      <c r="Z124" s="62"/>
      <c r="AA124" s="62">
        <v>3248000</v>
      </c>
      <c r="AB124" s="62"/>
      <c r="AC124" s="62"/>
      <c r="AD124" s="560"/>
      <c r="AE124" s="62"/>
      <c r="AF124" s="62">
        <v>0</v>
      </c>
      <c r="AG124" s="62"/>
      <c r="AH124" s="62"/>
      <c r="AI124" s="560"/>
      <c r="AJ124" s="62"/>
      <c r="AK124" s="62">
        <v>0</v>
      </c>
      <c r="AL124" s="62"/>
      <c r="AM124" s="62"/>
      <c r="AN124" s="560"/>
      <c r="AO124" s="62"/>
      <c r="AP124" s="62">
        <v>0</v>
      </c>
      <c r="AQ124" s="62"/>
      <c r="AR124" s="62"/>
      <c r="AS124" s="560"/>
      <c r="AT124" s="62"/>
      <c r="AU124" s="62">
        <v>0</v>
      </c>
      <c r="AV124" s="62"/>
      <c r="AW124" s="62"/>
      <c r="AX124" s="560"/>
      <c r="AY124" s="62"/>
      <c r="AZ124" s="62">
        <v>0</v>
      </c>
      <c r="BA124" s="62"/>
      <c r="BB124" s="62"/>
      <c r="BC124" s="560"/>
      <c r="BD124" s="62"/>
      <c r="BE124" s="62">
        <v>0</v>
      </c>
      <c r="BF124" s="62"/>
      <c r="BG124" s="62"/>
      <c r="BH124" s="560"/>
      <c r="BI124" s="62"/>
      <c r="BJ124" s="62">
        <v>0</v>
      </c>
      <c r="BK124" s="62"/>
      <c r="BL124" s="62"/>
      <c r="BM124" s="560"/>
      <c r="BN124" s="62"/>
      <c r="BO124" s="62">
        <v>0</v>
      </c>
      <c r="BP124" s="62"/>
      <c r="BQ124" s="62"/>
      <c r="BR124" s="560"/>
      <c r="BS124" s="62"/>
      <c r="BT124" s="62">
        <v>11788046</v>
      </c>
      <c r="BU124" s="62"/>
      <c r="BV124" s="62"/>
      <c r="BW124" s="560"/>
      <c r="BX124" s="62"/>
      <c r="BY124" s="62">
        <v>27588392</v>
      </c>
      <c r="BZ124" s="62"/>
      <c r="CA124" s="62"/>
      <c r="CB124" s="560"/>
      <c r="CC124" s="62"/>
      <c r="CD124" s="62">
        <v>3833</v>
      </c>
      <c r="CE124" s="62"/>
      <c r="CF124" s="62"/>
      <c r="CG124" s="560"/>
      <c r="CH124" s="62"/>
      <c r="CI124" s="62">
        <v>1600000</v>
      </c>
      <c r="CJ124" s="62"/>
      <c r="CK124" s="62"/>
      <c r="CL124" s="560"/>
      <c r="CM124" s="62"/>
      <c r="CN124" s="62">
        <v>1948000</v>
      </c>
      <c r="CO124" s="62"/>
      <c r="CP124" s="62"/>
      <c r="CQ124" s="560"/>
      <c r="CR124" s="62"/>
      <c r="CS124" s="62">
        <v>5196000</v>
      </c>
      <c r="CT124" s="62"/>
      <c r="CU124" s="62"/>
      <c r="CV124" s="560"/>
      <c r="CW124" s="62"/>
      <c r="CX124" s="62">
        <v>1300000</v>
      </c>
      <c r="CY124" s="62"/>
      <c r="CZ124" s="62"/>
      <c r="DA124" s="560"/>
      <c r="DB124" s="62"/>
      <c r="DC124" s="62">
        <v>0</v>
      </c>
      <c r="DD124" s="62"/>
      <c r="DE124" s="62"/>
      <c r="DF124" s="560"/>
      <c r="DG124" s="62"/>
      <c r="DH124" s="62">
        <v>3900000</v>
      </c>
      <c r="DI124" s="62"/>
      <c r="DJ124" s="62"/>
      <c r="DK124" s="560"/>
      <c r="DL124" s="62"/>
      <c r="DM124" s="62">
        <v>2600000</v>
      </c>
      <c r="DN124" s="62"/>
      <c r="DO124" s="62"/>
      <c r="DP124" s="560"/>
      <c r="DQ124" s="62"/>
      <c r="DR124" s="62">
        <v>3897000</v>
      </c>
      <c r="DS124" s="62"/>
      <c r="DT124" s="62"/>
      <c r="DU124" s="560"/>
      <c r="DV124" s="62"/>
      <c r="DW124" s="62">
        <v>1300000</v>
      </c>
      <c r="DX124" s="62"/>
      <c r="DY124" s="62"/>
      <c r="DZ124" s="560"/>
      <c r="EA124" s="62"/>
      <c r="EB124" s="62">
        <v>5843559</v>
      </c>
      <c r="EC124" s="62"/>
      <c r="ED124" s="62"/>
      <c r="EE124" s="560"/>
      <c r="EF124" s="62"/>
      <c r="EG124" s="62">
        <v>0</v>
      </c>
      <c r="EH124" s="62"/>
      <c r="EI124" s="62"/>
      <c r="EJ124" s="560"/>
      <c r="EK124" s="62"/>
      <c r="EL124" s="62">
        <v>8747833</v>
      </c>
      <c r="EM124" s="62"/>
      <c r="EN124" s="62"/>
      <c r="EO124" s="153"/>
      <c r="ER124" s="49"/>
      <c r="ES124" s="49"/>
    </row>
    <row r="125" spans="4:149" ht="12.75" customHeight="1" x14ac:dyDescent="0.2">
      <c r="D125" s="153" t="s">
        <v>336</v>
      </c>
      <c r="E125" s="560"/>
      <c r="F125" s="490"/>
      <c r="G125" s="558">
        <v>0</v>
      </c>
      <c r="H125" s="559"/>
      <c r="I125" s="62"/>
      <c r="J125" s="560"/>
      <c r="K125" s="490"/>
      <c r="L125" s="558">
        <v>1226255</v>
      </c>
      <c r="M125" s="559"/>
      <c r="N125" s="62"/>
      <c r="O125" s="560"/>
      <c r="P125" s="561"/>
      <c r="Q125" s="558">
        <v>2742530</v>
      </c>
      <c r="R125" s="559"/>
      <c r="S125" s="62"/>
      <c r="T125" s="560"/>
      <c r="U125" s="561"/>
      <c r="V125" s="558">
        <v>3196252</v>
      </c>
      <c r="W125" s="559"/>
      <c r="X125" s="62"/>
      <c r="Y125" s="560"/>
      <c r="Z125" s="561"/>
      <c r="AA125" s="558">
        <v>2579777</v>
      </c>
      <c r="AB125" s="559"/>
      <c r="AC125" s="62"/>
      <c r="AD125" s="560"/>
      <c r="AE125" s="561"/>
      <c r="AF125" s="558">
        <v>0</v>
      </c>
      <c r="AG125" s="559"/>
      <c r="AH125" s="62"/>
      <c r="AI125" s="560"/>
      <c r="AJ125" s="561"/>
      <c r="AK125" s="558">
        <v>0</v>
      </c>
      <c r="AL125" s="559"/>
      <c r="AM125" s="62"/>
      <c r="AN125" s="560"/>
      <c r="AO125" s="561"/>
      <c r="AP125" s="558">
        <v>0</v>
      </c>
      <c r="AQ125" s="559"/>
      <c r="AR125" s="62"/>
      <c r="AS125" s="560"/>
      <c r="AT125" s="561"/>
      <c r="AU125" s="558">
        <v>0</v>
      </c>
      <c r="AV125" s="559"/>
      <c r="AW125" s="62"/>
      <c r="AX125" s="560"/>
      <c r="AY125" s="561"/>
      <c r="AZ125" s="558">
        <v>0</v>
      </c>
      <c r="BA125" s="559"/>
      <c r="BB125" s="62"/>
      <c r="BC125" s="560"/>
      <c r="BD125" s="561"/>
      <c r="BE125" s="558">
        <v>0</v>
      </c>
      <c r="BF125" s="559"/>
      <c r="BG125" s="62"/>
      <c r="BH125" s="560"/>
      <c r="BI125" s="561"/>
      <c r="BJ125" s="558">
        <v>0</v>
      </c>
      <c r="BK125" s="559"/>
      <c r="BL125" s="62"/>
      <c r="BM125" s="560"/>
      <c r="BN125" s="561"/>
      <c r="BO125" s="558">
        <v>0</v>
      </c>
      <c r="BP125" s="559"/>
      <c r="BQ125" s="62"/>
      <c r="BR125" s="560"/>
      <c r="BS125" s="561"/>
      <c r="BT125" s="558">
        <v>9744814</v>
      </c>
      <c r="BU125" s="559"/>
      <c r="BV125" s="62"/>
      <c r="BW125" s="560"/>
      <c r="BX125" s="561"/>
      <c r="BY125" s="558">
        <v>23943727</v>
      </c>
      <c r="BZ125" s="559"/>
      <c r="CA125" s="62"/>
      <c r="CB125" s="560"/>
      <c r="CC125" s="490"/>
      <c r="CD125" s="558">
        <v>3131</v>
      </c>
      <c r="CE125" s="559"/>
      <c r="CF125" s="62"/>
      <c r="CG125" s="560"/>
      <c r="CH125" s="561"/>
      <c r="CI125" s="558">
        <v>1329496</v>
      </c>
      <c r="CJ125" s="559"/>
      <c r="CK125" s="62"/>
      <c r="CL125" s="560"/>
      <c r="CM125" s="561"/>
      <c r="CN125" s="558">
        <v>1691653</v>
      </c>
      <c r="CO125" s="559"/>
      <c r="CP125" s="62"/>
      <c r="CQ125" s="560"/>
      <c r="CR125" s="561"/>
      <c r="CS125" s="558">
        <v>4531816</v>
      </c>
      <c r="CT125" s="559"/>
      <c r="CU125" s="62"/>
      <c r="CV125" s="560"/>
      <c r="CW125" s="561"/>
      <c r="CX125" s="558">
        <v>1149879</v>
      </c>
      <c r="CY125" s="559"/>
      <c r="CZ125" s="62"/>
      <c r="DA125" s="560"/>
      <c r="DB125" s="561"/>
      <c r="DC125" s="558">
        <v>0</v>
      </c>
      <c r="DD125" s="559"/>
      <c r="DE125" s="62"/>
      <c r="DF125" s="560"/>
      <c r="DG125" s="561"/>
      <c r="DH125" s="558">
        <v>3319984</v>
      </c>
      <c r="DI125" s="559"/>
      <c r="DJ125" s="62"/>
      <c r="DK125" s="560"/>
      <c r="DL125" s="561"/>
      <c r="DM125" s="558">
        <v>2258113</v>
      </c>
      <c r="DN125" s="559"/>
      <c r="DO125" s="62"/>
      <c r="DP125" s="560"/>
      <c r="DQ125" s="561"/>
      <c r="DR125" s="558">
        <v>3325668</v>
      </c>
      <c r="DS125" s="559"/>
      <c r="DT125" s="62"/>
      <c r="DU125" s="560"/>
      <c r="DV125" s="561"/>
      <c r="DW125" s="558">
        <v>1145617</v>
      </c>
      <c r="DX125" s="559"/>
      <c r="DY125" s="62"/>
      <c r="DZ125" s="560"/>
      <c r="EA125" s="561"/>
      <c r="EB125" s="558">
        <v>5188370</v>
      </c>
      <c r="EC125" s="559"/>
      <c r="ED125" s="62"/>
      <c r="EE125" s="560"/>
      <c r="EF125" s="561"/>
      <c r="EG125" s="558">
        <v>0</v>
      </c>
      <c r="EH125" s="559"/>
      <c r="EI125" s="62"/>
      <c r="EJ125" s="560"/>
      <c r="EK125" s="561"/>
      <c r="EL125" s="558">
        <v>7556096</v>
      </c>
      <c r="EM125" s="559"/>
      <c r="EN125" s="62"/>
      <c r="EO125" s="153"/>
      <c r="ER125" s="49"/>
      <c r="ES125" s="49"/>
    </row>
    <row r="126" spans="4:149" ht="12.75" customHeight="1" x14ac:dyDescent="0.2">
      <c r="D126" s="153" t="s">
        <v>339</v>
      </c>
      <c r="E126" s="560"/>
      <c r="F126" s="484"/>
      <c r="G126" s="62">
        <v>0</v>
      </c>
      <c r="H126" s="61"/>
      <c r="I126" s="62"/>
      <c r="J126" s="560"/>
      <c r="K126" s="484"/>
      <c r="L126" s="62">
        <v>164791</v>
      </c>
      <c r="M126" s="61"/>
      <c r="N126" s="62"/>
      <c r="O126" s="560"/>
      <c r="P126" s="560"/>
      <c r="Q126" s="62">
        <v>508470</v>
      </c>
      <c r="R126" s="61"/>
      <c r="S126" s="62"/>
      <c r="T126" s="560"/>
      <c r="U126" s="560"/>
      <c r="V126" s="62">
        <v>701748</v>
      </c>
      <c r="W126" s="61"/>
      <c r="X126" s="62"/>
      <c r="Y126" s="560"/>
      <c r="Z126" s="560"/>
      <c r="AA126" s="62">
        <v>668223</v>
      </c>
      <c r="AB126" s="61"/>
      <c r="AC126" s="62"/>
      <c r="AD126" s="560"/>
      <c r="AE126" s="560"/>
      <c r="AF126" s="62">
        <v>0</v>
      </c>
      <c r="AG126" s="61"/>
      <c r="AH126" s="62"/>
      <c r="AI126" s="560"/>
      <c r="AJ126" s="560"/>
      <c r="AK126" s="62">
        <v>0</v>
      </c>
      <c r="AL126" s="61"/>
      <c r="AM126" s="62"/>
      <c r="AN126" s="560"/>
      <c r="AO126" s="560"/>
      <c r="AP126" s="62">
        <v>0</v>
      </c>
      <c r="AQ126" s="61"/>
      <c r="AR126" s="62"/>
      <c r="AS126" s="560"/>
      <c r="AT126" s="560"/>
      <c r="AU126" s="62">
        <v>0</v>
      </c>
      <c r="AV126" s="61"/>
      <c r="AW126" s="62"/>
      <c r="AX126" s="560"/>
      <c r="AY126" s="560"/>
      <c r="AZ126" s="62">
        <v>0</v>
      </c>
      <c r="BA126" s="61"/>
      <c r="BB126" s="62"/>
      <c r="BC126" s="560"/>
      <c r="BD126" s="560"/>
      <c r="BE126" s="62">
        <v>0</v>
      </c>
      <c r="BF126" s="61"/>
      <c r="BG126" s="62"/>
      <c r="BH126" s="560"/>
      <c r="BI126" s="560"/>
      <c r="BJ126" s="62">
        <v>0</v>
      </c>
      <c r="BK126" s="61"/>
      <c r="BL126" s="62"/>
      <c r="BM126" s="560"/>
      <c r="BN126" s="560"/>
      <c r="BO126" s="62">
        <v>0</v>
      </c>
      <c r="BP126" s="61"/>
      <c r="BQ126" s="62"/>
      <c r="BR126" s="560"/>
      <c r="BS126" s="560"/>
      <c r="BT126" s="62">
        <v>2043232</v>
      </c>
      <c r="BU126" s="61"/>
      <c r="BV126" s="62"/>
      <c r="BW126" s="560"/>
      <c r="BX126" s="560"/>
      <c r="BY126" s="62">
        <v>3644665</v>
      </c>
      <c r="BZ126" s="61"/>
      <c r="CA126" s="62"/>
      <c r="CB126" s="560"/>
      <c r="CC126" s="484"/>
      <c r="CD126" s="62">
        <v>702</v>
      </c>
      <c r="CE126" s="61"/>
      <c r="CF126" s="62"/>
      <c r="CG126" s="560"/>
      <c r="CH126" s="560"/>
      <c r="CI126" s="62">
        <v>270504</v>
      </c>
      <c r="CJ126" s="61"/>
      <c r="CK126" s="62"/>
      <c r="CL126" s="560"/>
      <c r="CM126" s="560"/>
      <c r="CN126" s="62">
        <v>256347</v>
      </c>
      <c r="CO126" s="61"/>
      <c r="CP126" s="62"/>
      <c r="CQ126" s="560"/>
      <c r="CR126" s="560"/>
      <c r="CS126" s="62">
        <v>664184</v>
      </c>
      <c r="CT126" s="61"/>
      <c r="CU126" s="62"/>
      <c r="CV126" s="560"/>
      <c r="CW126" s="560"/>
      <c r="CX126" s="62">
        <v>150121</v>
      </c>
      <c r="CY126" s="61"/>
      <c r="CZ126" s="62"/>
      <c r="DA126" s="560"/>
      <c r="DB126" s="560"/>
      <c r="DC126" s="62">
        <v>0</v>
      </c>
      <c r="DD126" s="61"/>
      <c r="DE126" s="62"/>
      <c r="DF126" s="560"/>
      <c r="DG126" s="560"/>
      <c r="DH126" s="62">
        <v>580016</v>
      </c>
      <c r="DI126" s="61"/>
      <c r="DJ126" s="62"/>
      <c r="DK126" s="560"/>
      <c r="DL126" s="560"/>
      <c r="DM126" s="62">
        <v>341887</v>
      </c>
      <c r="DN126" s="61"/>
      <c r="DO126" s="62"/>
      <c r="DP126" s="560"/>
      <c r="DQ126" s="560"/>
      <c r="DR126" s="62">
        <v>571332</v>
      </c>
      <c r="DS126" s="61"/>
      <c r="DT126" s="62"/>
      <c r="DU126" s="560"/>
      <c r="DV126" s="560"/>
      <c r="DW126" s="62">
        <v>154383</v>
      </c>
      <c r="DX126" s="61"/>
      <c r="DY126" s="62"/>
      <c r="DZ126" s="560"/>
      <c r="EA126" s="560"/>
      <c r="EB126" s="62">
        <v>655189</v>
      </c>
      <c r="EC126" s="61"/>
      <c r="ED126" s="62"/>
      <c r="EE126" s="560"/>
      <c r="EF126" s="560"/>
      <c r="EG126" s="62">
        <v>0</v>
      </c>
      <c r="EH126" s="61"/>
      <c r="EI126" s="62"/>
      <c r="EJ126" s="560"/>
      <c r="EK126" s="560"/>
      <c r="EL126" s="62">
        <v>1191737</v>
      </c>
      <c r="EM126" s="61"/>
      <c r="EN126" s="62"/>
      <c r="EO126" s="153"/>
      <c r="ER126" s="49"/>
      <c r="ES126" s="49"/>
    </row>
    <row r="127" spans="4:149" ht="12.75" customHeight="1" x14ac:dyDescent="0.2">
      <c r="D127" s="153" t="s">
        <v>341</v>
      </c>
      <c r="F127" s="504"/>
      <c r="G127" s="123">
        <v>0</v>
      </c>
      <c r="H127" s="122"/>
      <c r="I127" s="62"/>
      <c r="J127" s="560"/>
      <c r="K127" s="504"/>
      <c r="L127" s="123">
        <v>0</v>
      </c>
      <c r="M127" s="122"/>
      <c r="N127" s="62"/>
      <c r="O127" s="560"/>
      <c r="P127" s="569"/>
      <c r="Q127" s="123">
        <v>0</v>
      </c>
      <c r="R127" s="122"/>
      <c r="S127" s="62"/>
      <c r="T127" s="560"/>
      <c r="U127" s="569"/>
      <c r="V127" s="123">
        <v>0</v>
      </c>
      <c r="W127" s="122"/>
      <c r="X127" s="62"/>
      <c r="Y127" s="560"/>
      <c r="Z127" s="569"/>
      <c r="AA127" s="123">
        <v>0</v>
      </c>
      <c r="AB127" s="122"/>
      <c r="AC127" s="62"/>
      <c r="AD127" s="560"/>
      <c r="AE127" s="569"/>
      <c r="AF127" s="123">
        <v>0</v>
      </c>
      <c r="AG127" s="122"/>
      <c r="AH127" s="62"/>
      <c r="AI127" s="560"/>
      <c r="AJ127" s="569"/>
      <c r="AK127" s="123">
        <v>0</v>
      </c>
      <c r="AL127" s="122"/>
      <c r="AM127" s="62"/>
      <c r="AN127" s="560"/>
      <c r="AO127" s="569"/>
      <c r="AP127" s="123">
        <v>0</v>
      </c>
      <c r="AQ127" s="122"/>
      <c r="AR127" s="62"/>
      <c r="AS127" s="560"/>
      <c r="AT127" s="569"/>
      <c r="AU127" s="123">
        <v>0</v>
      </c>
      <c r="AV127" s="122"/>
      <c r="AW127" s="62"/>
      <c r="AX127" s="560"/>
      <c r="AY127" s="569"/>
      <c r="AZ127" s="123">
        <v>0</v>
      </c>
      <c r="BA127" s="122"/>
      <c r="BB127" s="62"/>
      <c r="BC127" s="560"/>
      <c r="BD127" s="569"/>
      <c r="BE127" s="123">
        <v>0</v>
      </c>
      <c r="BF127" s="122"/>
      <c r="BG127" s="62"/>
      <c r="BH127" s="560"/>
      <c r="BI127" s="569"/>
      <c r="BJ127" s="123">
        <v>0</v>
      </c>
      <c r="BK127" s="122"/>
      <c r="BL127" s="62"/>
      <c r="BM127" s="560"/>
      <c r="BN127" s="569"/>
      <c r="BO127" s="123">
        <v>0</v>
      </c>
      <c r="BP127" s="122"/>
      <c r="BQ127" s="62"/>
      <c r="BR127" s="560"/>
      <c r="BS127" s="569"/>
      <c r="BT127" s="123">
        <v>0</v>
      </c>
      <c r="BU127" s="122"/>
      <c r="BV127" s="62"/>
      <c r="BW127" s="560"/>
      <c r="BX127" s="569"/>
      <c r="BY127" s="123">
        <v>0</v>
      </c>
      <c r="BZ127" s="122"/>
      <c r="CA127" s="62"/>
      <c r="CB127" s="560"/>
      <c r="CC127" s="504"/>
      <c r="CD127" s="123">
        <v>0</v>
      </c>
      <c r="CE127" s="122"/>
      <c r="CF127" s="62"/>
      <c r="CG127" s="560"/>
      <c r="CH127" s="569"/>
      <c r="CI127" s="123">
        <v>0</v>
      </c>
      <c r="CJ127" s="122"/>
      <c r="CK127" s="62"/>
      <c r="CL127" s="560"/>
      <c r="CM127" s="569"/>
      <c r="CN127" s="123">
        <v>0</v>
      </c>
      <c r="CO127" s="122"/>
      <c r="CP127" s="62"/>
      <c r="CQ127" s="560"/>
      <c r="CR127" s="569"/>
      <c r="CS127" s="123">
        <v>0</v>
      </c>
      <c r="CT127" s="122"/>
      <c r="CU127" s="62"/>
      <c r="CV127" s="560"/>
      <c r="CW127" s="569"/>
      <c r="CX127" s="123">
        <v>0</v>
      </c>
      <c r="CY127" s="122"/>
      <c r="CZ127" s="62"/>
      <c r="DA127" s="560"/>
      <c r="DB127" s="569"/>
      <c r="DC127" s="123">
        <v>0</v>
      </c>
      <c r="DD127" s="122"/>
      <c r="DE127" s="62"/>
      <c r="DF127" s="560"/>
      <c r="DG127" s="569"/>
      <c r="DH127" s="123">
        <v>0</v>
      </c>
      <c r="DI127" s="122"/>
      <c r="DJ127" s="62"/>
      <c r="DK127" s="560"/>
      <c r="DL127" s="569"/>
      <c r="DM127" s="123">
        <v>0</v>
      </c>
      <c r="DN127" s="122"/>
      <c r="DO127" s="62"/>
      <c r="DP127" s="560"/>
      <c r="DQ127" s="569"/>
      <c r="DR127" s="123">
        <v>0</v>
      </c>
      <c r="DS127" s="122"/>
      <c r="DT127" s="62"/>
      <c r="DU127" s="560"/>
      <c r="DV127" s="569"/>
      <c r="DW127" s="123">
        <v>0</v>
      </c>
      <c r="DX127" s="122"/>
      <c r="DY127" s="62"/>
      <c r="DZ127" s="560"/>
      <c r="EA127" s="569"/>
      <c r="EB127" s="123">
        <v>0</v>
      </c>
      <c r="EC127" s="122"/>
      <c r="ED127" s="62"/>
      <c r="EE127" s="560"/>
      <c r="EF127" s="569"/>
      <c r="EG127" s="123">
        <v>0</v>
      </c>
      <c r="EH127" s="122"/>
      <c r="EI127" s="62"/>
      <c r="EJ127" s="560"/>
      <c r="EK127" s="569"/>
      <c r="EL127" s="123">
        <v>0</v>
      </c>
      <c r="EM127" s="122"/>
      <c r="EN127" s="62"/>
      <c r="EO127" s="153"/>
      <c r="ER127" s="49"/>
      <c r="ES127" s="49"/>
    </row>
    <row r="128" spans="4:149" ht="12.75" customHeight="1" x14ac:dyDescent="0.2">
      <c r="D128" s="153"/>
      <c r="G128" s="62"/>
      <c r="H128" s="62"/>
      <c r="I128" s="62"/>
      <c r="J128" s="560"/>
      <c r="K128" s="62"/>
      <c r="L128" s="62"/>
      <c r="M128" s="62"/>
      <c r="N128" s="62"/>
      <c r="O128" s="560"/>
      <c r="P128" s="62"/>
      <c r="Q128" s="62"/>
      <c r="R128" s="62"/>
      <c r="S128" s="62"/>
      <c r="T128" s="560"/>
      <c r="U128" s="62"/>
      <c r="V128" s="62"/>
      <c r="W128" s="62"/>
      <c r="X128" s="62"/>
      <c r="Y128" s="560"/>
      <c r="Z128" s="62"/>
      <c r="AA128" s="62"/>
      <c r="AB128" s="62"/>
      <c r="AC128" s="62"/>
      <c r="AD128" s="560"/>
      <c r="AE128" s="62"/>
      <c r="AF128" s="62"/>
      <c r="AG128" s="62"/>
      <c r="AH128" s="62"/>
      <c r="AI128" s="560"/>
      <c r="AJ128" s="62"/>
      <c r="AK128" s="62"/>
      <c r="AL128" s="62"/>
      <c r="AM128" s="62"/>
      <c r="AN128" s="560"/>
      <c r="AO128" s="62"/>
      <c r="AP128" s="62"/>
      <c r="AQ128" s="62"/>
      <c r="AR128" s="62"/>
      <c r="AS128" s="560"/>
      <c r="AT128" s="62"/>
      <c r="AU128" s="62"/>
      <c r="AV128" s="62"/>
      <c r="AW128" s="62"/>
      <c r="AX128" s="560"/>
      <c r="AY128" s="62"/>
      <c r="AZ128" s="62"/>
      <c r="BA128" s="62"/>
      <c r="BB128" s="62"/>
      <c r="BC128" s="560"/>
      <c r="BD128" s="62"/>
      <c r="BE128" s="62"/>
      <c r="BF128" s="62"/>
      <c r="BG128" s="62"/>
      <c r="BH128" s="560"/>
      <c r="BI128" s="62"/>
      <c r="BJ128" s="62"/>
      <c r="BK128" s="62"/>
      <c r="BL128" s="62"/>
      <c r="BM128" s="560"/>
      <c r="BN128" s="62"/>
      <c r="BO128" s="62"/>
      <c r="BP128" s="62"/>
      <c r="BQ128" s="62"/>
      <c r="BR128" s="560"/>
      <c r="BS128" s="62"/>
      <c r="BT128" s="62"/>
      <c r="BU128" s="62"/>
      <c r="BV128" s="62"/>
      <c r="BW128" s="560"/>
      <c r="BX128" s="62"/>
      <c r="BY128" s="62"/>
      <c r="BZ128" s="62"/>
      <c r="CA128" s="62"/>
      <c r="CB128" s="560"/>
      <c r="CC128" s="62"/>
      <c r="CD128" s="62"/>
      <c r="CE128" s="62"/>
      <c r="CF128" s="62"/>
      <c r="CG128" s="560"/>
      <c r="CH128" s="62"/>
      <c r="CI128" s="62"/>
      <c r="CJ128" s="62"/>
      <c r="CK128" s="62"/>
      <c r="CL128" s="560"/>
      <c r="CM128" s="62"/>
      <c r="CN128" s="62"/>
      <c r="CO128" s="62"/>
      <c r="CP128" s="62"/>
      <c r="CQ128" s="560"/>
      <c r="CR128" s="62"/>
      <c r="CS128" s="62"/>
      <c r="CT128" s="62"/>
      <c r="CU128" s="62"/>
      <c r="CV128" s="560"/>
      <c r="CW128" s="62"/>
      <c r="CX128" s="62"/>
      <c r="CY128" s="62"/>
      <c r="CZ128" s="62"/>
      <c r="DA128" s="560"/>
      <c r="DB128" s="62"/>
      <c r="DC128" s="62"/>
      <c r="DD128" s="62"/>
      <c r="DE128" s="62"/>
      <c r="DF128" s="560"/>
      <c r="DG128" s="62"/>
      <c r="DH128" s="62"/>
      <c r="DI128" s="62"/>
      <c r="DJ128" s="62"/>
      <c r="DK128" s="560"/>
      <c r="DL128" s="62"/>
      <c r="DM128" s="62"/>
      <c r="DN128" s="62"/>
      <c r="DO128" s="62"/>
      <c r="DP128" s="560"/>
      <c r="DQ128" s="62"/>
      <c r="DR128" s="62"/>
      <c r="DS128" s="62"/>
      <c r="DT128" s="62"/>
      <c r="DU128" s="560"/>
      <c r="DV128" s="62"/>
      <c r="DW128" s="62"/>
      <c r="DX128" s="62"/>
      <c r="DY128" s="62"/>
      <c r="DZ128" s="560"/>
      <c r="EA128" s="62"/>
      <c r="EB128" s="62"/>
      <c r="EC128" s="62"/>
      <c r="ED128" s="62"/>
      <c r="EE128" s="560"/>
      <c r="EF128" s="62"/>
      <c r="EG128" s="62"/>
      <c r="EH128" s="62"/>
      <c r="EI128" s="62"/>
      <c r="EJ128" s="560"/>
      <c r="EK128" s="62"/>
      <c r="EL128" s="62"/>
      <c r="EM128" s="62"/>
      <c r="EN128" s="62"/>
      <c r="EO128" s="153"/>
      <c r="ER128" s="49"/>
      <c r="ES128" s="49"/>
    </row>
    <row r="129" spans="4:149" ht="12.75" hidden="1" customHeight="1" x14ac:dyDescent="0.2">
      <c r="D129" s="153" t="s">
        <v>361</v>
      </c>
      <c r="G129" s="62">
        <v>0</v>
      </c>
      <c r="H129" s="62"/>
      <c r="I129" s="62"/>
      <c r="J129" s="560"/>
      <c r="K129" s="62"/>
      <c r="L129" s="62">
        <v>0</v>
      </c>
      <c r="M129" s="62"/>
      <c r="N129" s="62"/>
      <c r="O129" s="560"/>
      <c r="P129" s="62"/>
      <c r="Q129" s="62">
        <v>0</v>
      </c>
      <c r="R129" s="62"/>
      <c r="S129" s="62"/>
      <c r="T129" s="560"/>
      <c r="U129" s="62"/>
      <c r="V129" s="62">
        <v>0</v>
      </c>
      <c r="W129" s="62"/>
      <c r="X129" s="62"/>
      <c r="Y129" s="560"/>
      <c r="Z129" s="62"/>
      <c r="AA129" s="62">
        <v>0</v>
      </c>
      <c r="AB129" s="62"/>
      <c r="AC129" s="62"/>
      <c r="AD129" s="560"/>
      <c r="AE129" s="62"/>
      <c r="AF129" s="62">
        <v>0</v>
      </c>
      <c r="AG129" s="62"/>
      <c r="AH129" s="62"/>
      <c r="AI129" s="560"/>
      <c r="AJ129" s="62"/>
      <c r="AK129" s="62">
        <v>0</v>
      </c>
      <c r="AL129" s="62"/>
      <c r="AM129" s="62"/>
      <c r="AN129" s="560"/>
      <c r="AO129" s="62"/>
      <c r="AP129" s="62">
        <v>0</v>
      </c>
      <c r="AQ129" s="62"/>
      <c r="AR129" s="62"/>
      <c r="AS129" s="560"/>
      <c r="AT129" s="62"/>
      <c r="AU129" s="62">
        <v>0</v>
      </c>
      <c r="AV129" s="62"/>
      <c r="AW129" s="62"/>
      <c r="AX129" s="560"/>
      <c r="AY129" s="62"/>
      <c r="AZ129" s="62">
        <v>0</v>
      </c>
      <c r="BA129" s="62"/>
      <c r="BB129" s="62"/>
      <c r="BC129" s="560"/>
      <c r="BD129" s="62"/>
      <c r="BE129" s="62">
        <v>0</v>
      </c>
      <c r="BF129" s="62"/>
      <c r="BG129" s="62"/>
      <c r="BH129" s="560"/>
      <c r="BI129" s="62"/>
      <c r="BJ129" s="62">
        <v>0</v>
      </c>
      <c r="BK129" s="62"/>
      <c r="BL129" s="62"/>
      <c r="BM129" s="560"/>
      <c r="BN129" s="62"/>
      <c r="BO129" s="62">
        <v>0</v>
      </c>
      <c r="BP129" s="62"/>
      <c r="BQ129" s="62"/>
      <c r="BR129" s="560"/>
      <c r="BS129" s="62"/>
      <c r="BT129" s="62">
        <v>0</v>
      </c>
      <c r="BU129" s="62"/>
      <c r="BV129" s="62"/>
      <c r="BW129" s="560"/>
      <c r="BX129" s="62"/>
      <c r="BY129" s="62">
        <v>0</v>
      </c>
      <c r="BZ129" s="62"/>
      <c r="CA129" s="62"/>
      <c r="CB129" s="560"/>
      <c r="CC129" s="62"/>
      <c r="CD129" s="62">
        <v>0</v>
      </c>
      <c r="CE129" s="62"/>
      <c r="CF129" s="62"/>
      <c r="CG129" s="560"/>
      <c r="CH129" s="62"/>
      <c r="CI129" s="62">
        <v>0</v>
      </c>
      <c r="CJ129" s="62"/>
      <c r="CK129" s="62"/>
      <c r="CL129" s="560"/>
      <c r="CM129" s="62"/>
      <c r="CN129" s="62">
        <v>0</v>
      </c>
      <c r="CO129" s="62"/>
      <c r="CP129" s="62"/>
      <c r="CQ129" s="560"/>
      <c r="CR129" s="62"/>
      <c r="CS129" s="62">
        <v>0</v>
      </c>
      <c r="CT129" s="62"/>
      <c r="CU129" s="62"/>
      <c r="CV129" s="560"/>
      <c r="CW129" s="62"/>
      <c r="CX129" s="62">
        <v>0</v>
      </c>
      <c r="CY129" s="62"/>
      <c r="CZ129" s="62"/>
      <c r="DA129" s="560"/>
      <c r="DB129" s="62"/>
      <c r="DC129" s="62">
        <v>0</v>
      </c>
      <c r="DD129" s="62"/>
      <c r="DE129" s="62"/>
      <c r="DF129" s="560"/>
      <c r="DG129" s="62"/>
      <c r="DH129" s="62">
        <v>0</v>
      </c>
      <c r="DI129" s="62"/>
      <c r="DJ129" s="62"/>
      <c r="DK129" s="560"/>
      <c r="DL129" s="62"/>
      <c r="DM129" s="62">
        <v>0</v>
      </c>
      <c r="DN129" s="62"/>
      <c r="DO129" s="62"/>
      <c r="DP129" s="560"/>
      <c r="DQ129" s="62"/>
      <c r="DR129" s="62">
        <v>0</v>
      </c>
      <c r="DS129" s="62"/>
      <c r="DT129" s="62"/>
      <c r="DU129" s="560"/>
      <c r="DV129" s="62"/>
      <c r="DW129" s="62">
        <v>0</v>
      </c>
      <c r="DX129" s="62"/>
      <c r="DY129" s="62"/>
      <c r="DZ129" s="560"/>
      <c r="EA129" s="62"/>
      <c r="EB129" s="62">
        <v>0</v>
      </c>
      <c r="EC129" s="62"/>
      <c r="ED129" s="62"/>
      <c r="EE129" s="560"/>
      <c r="EF129" s="62"/>
      <c r="EG129" s="62">
        <v>0</v>
      </c>
      <c r="EH129" s="62"/>
      <c r="EI129" s="62"/>
      <c r="EJ129" s="560"/>
      <c r="EK129" s="62"/>
      <c r="EL129" s="62">
        <v>0</v>
      </c>
      <c r="EM129" s="62"/>
      <c r="EN129" s="62"/>
      <c r="EO129" s="153"/>
      <c r="ER129" s="49"/>
      <c r="ES129" s="49"/>
    </row>
    <row r="130" spans="4:149" ht="12.75" hidden="1" customHeight="1" x14ac:dyDescent="0.2">
      <c r="D130" s="153" t="s">
        <v>336</v>
      </c>
      <c r="F130" s="490"/>
      <c r="G130" s="558">
        <v>0</v>
      </c>
      <c r="H130" s="559"/>
      <c r="I130" s="62"/>
      <c r="J130" s="560"/>
      <c r="K130" s="490"/>
      <c r="L130" s="558">
        <v>0</v>
      </c>
      <c r="M130" s="559"/>
      <c r="N130" s="62"/>
      <c r="O130" s="560"/>
      <c r="P130" s="490"/>
      <c r="Q130" s="558">
        <v>0</v>
      </c>
      <c r="R130" s="559"/>
      <c r="S130" s="62"/>
      <c r="T130" s="560"/>
      <c r="U130" s="490"/>
      <c r="V130" s="558">
        <v>0</v>
      </c>
      <c r="W130" s="559"/>
      <c r="X130" s="62"/>
      <c r="Y130" s="560"/>
      <c r="Z130" s="490"/>
      <c r="AA130" s="558">
        <v>0</v>
      </c>
      <c r="AB130" s="559"/>
      <c r="AC130" s="62"/>
      <c r="AD130" s="560"/>
      <c r="AE130" s="490"/>
      <c r="AF130" s="558">
        <v>0</v>
      </c>
      <c r="AG130" s="559"/>
      <c r="AH130" s="62"/>
      <c r="AI130" s="560"/>
      <c r="AJ130" s="490"/>
      <c r="AK130" s="558">
        <v>0</v>
      </c>
      <c r="AL130" s="559"/>
      <c r="AM130" s="62"/>
      <c r="AN130" s="560"/>
      <c r="AO130" s="490"/>
      <c r="AP130" s="558">
        <v>0</v>
      </c>
      <c r="AQ130" s="559"/>
      <c r="AR130" s="62"/>
      <c r="AS130" s="560"/>
      <c r="AT130" s="561"/>
      <c r="AU130" s="558">
        <v>0</v>
      </c>
      <c r="AV130" s="559"/>
      <c r="AW130" s="62"/>
      <c r="AX130" s="560"/>
      <c r="AY130" s="561"/>
      <c r="AZ130" s="558">
        <v>0</v>
      </c>
      <c r="BA130" s="559"/>
      <c r="BB130" s="62"/>
      <c r="BC130" s="560"/>
      <c r="BD130" s="561"/>
      <c r="BE130" s="558">
        <v>0</v>
      </c>
      <c r="BF130" s="559"/>
      <c r="BG130" s="62"/>
      <c r="BH130" s="560"/>
      <c r="BI130" s="561"/>
      <c r="BJ130" s="558">
        <v>0</v>
      </c>
      <c r="BK130" s="559"/>
      <c r="BL130" s="62"/>
      <c r="BM130" s="560"/>
      <c r="BN130" s="561"/>
      <c r="BO130" s="558">
        <v>0</v>
      </c>
      <c r="BP130" s="559"/>
      <c r="BQ130" s="62"/>
      <c r="BR130" s="560"/>
      <c r="BS130" s="561"/>
      <c r="BT130" s="558">
        <v>0</v>
      </c>
      <c r="BU130" s="559"/>
      <c r="BV130" s="62"/>
      <c r="BW130" s="560"/>
      <c r="BX130" s="561"/>
      <c r="BY130" s="558">
        <v>0</v>
      </c>
      <c r="BZ130" s="559"/>
      <c r="CA130" s="62"/>
      <c r="CB130" s="560"/>
      <c r="CC130" s="490"/>
      <c r="CD130" s="558">
        <v>0</v>
      </c>
      <c r="CE130" s="559"/>
      <c r="CF130" s="62"/>
      <c r="CG130" s="560"/>
      <c r="CH130" s="490"/>
      <c r="CI130" s="558">
        <v>0</v>
      </c>
      <c r="CJ130" s="559"/>
      <c r="CK130" s="62"/>
      <c r="CL130" s="560"/>
      <c r="CM130" s="490"/>
      <c r="CN130" s="558">
        <v>0</v>
      </c>
      <c r="CO130" s="559"/>
      <c r="CP130" s="62"/>
      <c r="CQ130" s="560"/>
      <c r="CR130" s="490"/>
      <c r="CS130" s="558">
        <v>0</v>
      </c>
      <c r="CT130" s="559"/>
      <c r="CU130" s="62"/>
      <c r="CV130" s="560"/>
      <c r="CW130" s="490"/>
      <c r="CX130" s="558">
        <v>0</v>
      </c>
      <c r="CY130" s="559"/>
      <c r="CZ130" s="62"/>
      <c r="DA130" s="560"/>
      <c r="DB130" s="490"/>
      <c r="DC130" s="558">
        <v>0</v>
      </c>
      <c r="DD130" s="559"/>
      <c r="DE130" s="62"/>
      <c r="DF130" s="560"/>
      <c r="DG130" s="490"/>
      <c r="DH130" s="558">
        <v>0</v>
      </c>
      <c r="DI130" s="559"/>
      <c r="DJ130" s="62"/>
      <c r="DK130" s="560"/>
      <c r="DL130" s="561"/>
      <c r="DM130" s="558">
        <v>0</v>
      </c>
      <c r="DN130" s="559"/>
      <c r="DO130" s="62"/>
      <c r="DP130" s="560"/>
      <c r="DQ130" s="561"/>
      <c r="DR130" s="558">
        <v>0</v>
      </c>
      <c r="DS130" s="559"/>
      <c r="DT130" s="62"/>
      <c r="DU130" s="560"/>
      <c r="DV130" s="561"/>
      <c r="DW130" s="558">
        <v>0</v>
      </c>
      <c r="DX130" s="559"/>
      <c r="DY130" s="62"/>
      <c r="DZ130" s="560"/>
      <c r="EA130" s="561"/>
      <c r="EB130" s="558">
        <v>0</v>
      </c>
      <c r="EC130" s="559"/>
      <c r="ED130" s="62"/>
      <c r="EE130" s="560"/>
      <c r="EF130" s="561"/>
      <c r="EG130" s="558">
        <v>0</v>
      </c>
      <c r="EH130" s="559"/>
      <c r="EI130" s="62"/>
      <c r="EJ130" s="560"/>
      <c r="EK130" s="561"/>
      <c r="EL130" s="558">
        <v>0</v>
      </c>
      <c r="EM130" s="559"/>
      <c r="EN130" s="62"/>
      <c r="EO130" s="153"/>
      <c r="ER130" s="49"/>
      <c r="ES130" s="49"/>
    </row>
    <row r="131" spans="4:149" ht="12.75" hidden="1" customHeight="1" x14ac:dyDescent="0.2">
      <c r="D131" s="153" t="s">
        <v>339</v>
      </c>
      <c r="F131" s="484"/>
      <c r="G131" s="62">
        <v>0</v>
      </c>
      <c r="H131" s="61"/>
      <c r="I131" s="62"/>
      <c r="J131" s="560"/>
      <c r="K131" s="484"/>
      <c r="L131" s="62">
        <v>0</v>
      </c>
      <c r="M131" s="61"/>
      <c r="N131" s="62"/>
      <c r="O131" s="560"/>
      <c r="P131" s="484"/>
      <c r="Q131" s="62">
        <v>0</v>
      </c>
      <c r="R131" s="61"/>
      <c r="S131" s="62"/>
      <c r="T131" s="560"/>
      <c r="U131" s="484"/>
      <c r="V131" s="62">
        <v>0</v>
      </c>
      <c r="W131" s="61"/>
      <c r="X131" s="62"/>
      <c r="Y131" s="560"/>
      <c r="Z131" s="484"/>
      <c r="AA131" s="62">
        <v>0</v>
      </c>
      <c r="AB131" s="61"/>
      <c r="AC131" s="62"/>
      <c r="AD131" s="560"/>
      <c r="AE131" s="484"/>
      <c r="AF131" s="62">
        <v>0</v>
      </c>
      <c r="AG131" s="61"/>
      <c r="AH131" s="62"/>
      <c r="AI131" s="560"/>
      <c r="AJ131" s="484"/>
      <c r="AK131" s="62">
        <v>0</v>
      </c>
      <c r="AL131" s="61"/>
      <c r="AM131" s="62"/>
      <c r="AN131" s="560"/>
      <c r="AO131" s="484"/>
      <c r="AP131" s="62">
        <v>0</v>
      </c>
      <c r="AQ131" s="61"/>
      <c r="AR131" s="62"/>
      <c r="AS131" s="560"/>
      <c r="AT131" s="560"/>
      <c r="AU131" s="62">
        <v>0</v>
      </c>
      <c r="AV131" s="61"/>
      <c r="AW131" s="62"/>
      <c r="AX131" s="560"/>
      <c r="AY131" s="560"/>
      <c r="AZ131" s="62">
        <v>0</v>
      </c>
      <c r="BA131" s="61"/>
      <c r="BB131" s="62"/>
      <c r="BC131" s="560"/>
      <c r="BD131" s="560"/>
      <c r="BE131" s="62">
        <v>0</v>
      </c>
      <c r="BF131" s="61"/>
      <c r="BG131" s="62"/>
      <c r="BH131" s="560"/>
      <c r="BI131" s="560"/>
      <c r="BJ131" s="62">
        <v>0</v>
      </c>
      <c r="BK131" s="61"/>
      <c r="BL131" s="62"/>
      <c r="BM131" s="560"/>
      <c r="BN131" s="560"/>
      <c r="BO131" s="62">
        <v>0</v>
      </c>
      <c r="BP131" s="61"/>
      <c r="BQ131" s="62"/>
      <c r="BR131" s="560"/>
      <c r="BS131" s="560"/>
      <c r="BT131" s="62">
        <v>0</v>
      </c>
      <c r="BU131" s="61"/>
      <c r="BV131" s="62"/>
      <c r="BW131" s="560"/>
      <c r="BX131" s="560"/>
      <c r="BY131" s="62">
        <v>0</v>
      </c>
      <c r="BZ131" s="61"/>
      <c r="CA131" s="62"/>
      <c r="CB131" s="560"/>
      <c r="CC131" s="484"/>
      <c r="CD131" s="62">
        <v>0</v>
      </c>
      <c r="CE131" s="61"/>
      <c r="CF131" s="62"/>
      <c r="CG131" s="560"/>
      <c r="CH131" s="484"/>
      <c r="CI131" s="62">
        <v>0</v>
      </c>
      <c r="CJ131" s="61"/>
      <c r="CK131" s="62"/>
      <c r="CL131" s="560"/>
      <c r="CM131" s="484"/>
      <c r="CN131" s="62">
        <v>0</v>
      </c>
      <c r="CO131" s="61"/>
      <c r="CP131" s="62"/>
      <c r="CQ131" s="560"/>
      <c r="CR131" s="484"/>
      <c r="CS131" s="62">
        <v>0</v>
      </c>
      <c r="CT131" s="61"/>
      <c r="CU131" s="62"/>
      <c r="CV131" s="560"/>
      <c r="CW131" s="484"/>
      <c r="CX131" s="62">
        <v>0</v>
      </c>
      <c r="CY131" s="61"/>
      <c r="CZ131" s="62"/>
      <c r="DA131" s="560"/>
      <c r="DB131" s="484"/>
      <c r="DC131" s="62">
        <v>0</v>
      </c>
      <c r="DD131" s="61"/>
      <c r="DE131" s="62"/>
      <c r="DF131" s="560"/>
      <c r="DG131" s="484"/>
      <c r="DH131" s="62">
        <v>0</v>
      </c>
      <c r="DI131" s="61"/>
      <c r="DJ131" s="62"/>
      <c r="DK131" s="560"/>
      <c r="DL131" s="560"/>
      <c r="DM131" s="62">
        <v>0</v>
      </c>
      <c r="DN131" s="61"/>
      <c r="DO131" s="62"/>
      <c r="DP131" s="560"/>
      <c r="DQ131" s="560"/>
      <c r="DR131" s="62">
        <v>0</v>
      </c>
      <c r="DS131" s="61"/>
      <c r="DT131" s="62"/>
      <c r="DU131" s="560"/>
      <c r="DV131" s="560"/>
      <c r="DW131" s="62">
        <v>0</v>
      </c>
      <c r="DX131" s="61"/>
      <c r="DY131" s="62"/>
      <c r="DZ131" s="560"/>
      <c r="EA131" s="560"/>
      <c r="EB131" s="62">
        <v>0</v>
      </c>
      <c r="EC131" s="61"/>
      <c r="ED131" s="62"/>
      <c r="EE131" s="560"/>
      <c r="EF131" s="560"/>
      <c r="EG131" s="62">
        <v>0</v>
      </c>
      <c r="EH131" s="61"/>
      <c r="EI131" s="62"/>
      <c r="EJ131" s="560"/>
      <c r="EK131" s="560"/>
      <c r="EL131" s="62">
        <v>0</v>
      </c>
      <c r="EM131" s="61"/>
      <c r="EN131" s="62"/>
      <c r="EO131" s="153"/>
      <c r="ER131" s="49"/>
      <c r="ES131" s="49"/>
    </row>
    <row r="132" spans="4:149" ht="12.75" hidden="1" customHeight="1" x14ac:dyDescent="0.2">
      <c r="D132" s="153" t="s">
        <v>340</v>
      </c>
      <c r="F132" s="504"/>
      <c r="G132" s="123">
        <v>0</v>
      </c>
      <c r="H132" s="122"/>
      <c r="I132" s="62"/>
      <c r="J132" s="560"/>
      <c r="K132" s="504"/>
      <c r="L132" s="123">
        <v>0</v>
      </c>
      <c r="M132" s="122"/>
      <c r="N132" s="62"/>
      <c r="O132" s="560"/>
      <c r="P132" s="504"/>
      <c r="Q132" s="123">
        <v>0</v>
      </c>
      <c r="R132" s="122"/>
      <c r="S132" s="62"/>
      <c r="T132" s="560"/>
      <c r="U132" s="504"/>
      <c r="V132" s="123">
        <v>0</v>
      </c>
      <c r="W132" s="122"/>
      <c r="X132" s="62"/>
      <c r="Y132" s="560"/>
      <c r="Z132" s="504"/>
      <c r="AA132" s="123">
        <v>0</v>
      </c>
      <c r="AB132" s="122"/>
      <c r="AC132" s="62"/>
      <c r="AD132" s="560"/>
      <c r="AE132" s="504"/>
      <c r="AF132" s="123">
        <v>0</v>
      </c>
      <c r="AG132" s="122"/>
      <c r="AH132" s="62"/>
      <c r="AI132" s="560"/>
      <c r="AJ132" s="504"/>
      <c r="AK132" s="123">
        <v>0</v>
      </c>
      <c r="AL132" s="122"/>
      <c r="AM132" s="62"/>
      <c r="AN132" s="560"/>
      <c r="AO132" s="504"/>
      <c r="AP132" s="123">
        <v>0</v>
      </c>
      <c r="AQ132" s="122"/>
      <c r="AR132" s="62"/>
      <c r="AS132" s="560"/>
      <c r="AT132" s="569"/>
      <c r="AU132" s="123">
        <v>0</v>
      </c>
      <c r="AV132" s="122"/>
      <c r="AW132" s="62"/>
      <c r="AX132" s="560"/>
      <c r="AY132" s="569"/>
      <c r="AZ132" s="123">
        <v>0</v>
      </c>
      <c r="BA132" s="122"/>
      <c r="BB132" s="62"/>
      <c r="BC132" s="560"/>
      <c r="BD132" s="569"/>
      <c r="BE132" s="123">
        <v>0</v>
      </c>
      <c r="BF132" s="122"/>
      <c r="BG132" s="62"/>
      <c r="BH132" s="560"/>
      <c r="BI132" s="569"/>
      <c r="BJ132" s="123">
        <v>0</v>
      </c>
      <c r="BK132" s="122"/>
      <c r="BL132" s="62"/>
      <c r="BM132" s="560"/>
      <c r="BN132" s="569"/>
      <c r="BO132" s="123">
        <v>0</v>
      </c>
      <c r="BP132" s="122"/>
      <c r="BQ132" s="62"/>
      <c r="BR132" s="560"/>
      <c r="BS132" s="569"/>
      <c r="BT132" s="123">
        <v>0</v>
      </c>
      <c r="BU132" s="122"/>
      <c r="BV132" s="62"/>
      <c r="BW132" s="560"/>
      <c r="BX132" s="569"/>
      <c r="BY132" s="123">
        <v>0</v>
      </c>
      <c r="BZ132" s="122"/>
      <c r="CA132" s="62"/>
      <c r="CB132" s="560"/>
      <c r="CC132" s="504"/>
      <c r="CD132" s="123">
        <v>0</v>
      </c>
      <c r="CE132" s="122"/>
      <c r="CF132" s="62"/>
      <c r="CG132" s="560"/>
      <c r="CH132" s="504"/>
      <c r="CI132" s="123">
        <v>0</v>
      </c>
      <c r="CJ132" s="122"/>
      <c r="CK132" s="62"/>
      <c r="CL132" s="560"/>
      <c r="CM132" s="504"/>
      <c r="CN132" s="123">
        <v>0</v>
      </c>
      <c r="CO132" s="122"/>
      <c r="CP132" s="62"/>
      <c r="CQ132" s="560"/>
      <c r="CR132" s="504"/>
      <c r="CS132" s="123">
        <v>0</v>
      </c>
      <c r="CT132" s="122"/>
      <c r="CU132" s="62"/>
      <c r="CV132" s="560"/>
      <c r="CW132" s="504"/>
      <c r="CX132" s="123">
        <v>0</v>
      </c>
      <c r="CY132" s="122"/>
      <c r="CZ132" s="62"/>
      <c r="DA132" s="560"/>
      <c r="DB132" s="504"/>
      <c r="DC132" s="123">
        <v>0</v>
      </c>
      <c r="DD132" s="122"/>
      <c r="DE132" s="62"/>
      <c r="DF132" s="560"/>
      <c r="DG132" s="504"/>
      <c r="DH132" s="123">
        <v>0</v>
      </c>
      <c r="DI132" s="122"/>
      <c r="DJ132" s="62"/>
      <c r="DK132" s="560"/>
      <c r="DL132" s="569"/>
      <c r="DM132" s="123">
        <v>0</v>
      </c>
      <c r="DN132" s="122"/>
      <c r="DO132" s="62"/>
      <c r="DP132" s="560"/>
      <c r="DQ132" s="569"/>
      <c r="DR132" s="123">
        <v>0</v>
      </c>
      <c r="DS132" s="122"/>
      <c r="DT132" s="62"/>
      <c r="DU132" s="560"/>
      <c r="DV132" s="569"/>
      <c r="DW132" s="123">
        <v>0</v>
      </c>
      <c r="DX132" s="122"/>
      <c r="DY132" s="62"/>
      <c r="DZ132" s="560"/>
      <c r="EA132" s="569"/>
      <c r="EB132" s="123">
        <v>0</v>
      </c>
      <c r="EC132" s="122"/>
      <c r="ED132" s="62"/>
      <c r="EE132" s="560"/>
      <c r="EF132" s="569"/>
      <c r="EG132" s="123">
        <v>0</v>
      </c>
      <c r="EH132" s="122"/>
      <c r="EI132" s="62"/>
      <c r="EJ132" s="560"/>
      <c r="EK132" s="569"/>
      <c r="EL132" s="123">
        <v>0</v>
      </c>
      <c r="EM132" s="122"/>
      <c r="EN132" s="62"/>
      <c r="EO132" s="153"/>
      <c r="ER132" s="49"/>
      <c r="ES132" s="49"/>
    </row>
    <row r="133" spans="4:149" ht="12.75" hidden="1" customHeight="1" x14ac:dyDescent="0.2">
      <c r="D133" s="153"/>
      <c r="G133" s="62"/>
      <c r="H133" s="62"/>
      <c r="I133" s="62"/>
      <c r="J133" s="560"/>
      <c r="K133" s="62"/>
      <c r="L133" s="62"/>
      <c r="M133" s="62"/>
      <c r="N133" s="62"/>
      <c r="O133" s="560"/>
      <c r="P133" s="62"/>
      <c r="Q133" s="62"/>
      <c r="R133" s="62"/>
      <c r="S133" s="62"/>
      <c r="T133" s="560"/>
      <c r="U133" s="62"/>
      <c r="V133" s="62"/>
      <c r="W133" s="62"/>
      <c r="X133" s="62"/>
      <c r="Y133" s="560"/>
      <c r="Z133" s="62"/>
      <c r="AA133" s="62"/>
      <c r="AB133" s="62"/>
      <c r="AC133" s="62"/>
      <c r="AD133" s="560"/>
      <c r="AE133" s="62"/>
      <c r="AF133" s="62"/>
      <c r="AG133" s="62"/>
      <c r="AH133" s="62"/>
      <c r="AI133" s="560"/>
      <c r="AJ133" s="62"/>
      <c r="AK133" s="62"/>
      <c r="AL133" s="62"/>
      <c r="AM133" s="62"/>
      <c r="AN133" s="560"/>
      <c r="AO133" s="62"/>
      <c r="AP133" s="62"/>
      <c r="AQ133" s="62"/>
      <c r="AR133" s="62"/>
      <c r="AS133" s="560"/>
      <c r="AT133" s="62"/>
      <c r="AU133" s="62"/>
      <c r="AV133" s="62"/>
      <c r="AW133" s="62"/>
      <c r="AX133" s="560"/>
      <c r="AY133" s="62"/>
      <c r="AZ133" s="62"/>
      <c r="BA133" s="62"/>
      <c r="BB133" s="62"/>
      <c r="BC133" s="560"/>
      <c r="BD133" s="62"/>
      <c r="BE133" s="62"/>
      <c r="BF133" s="62"/>
      <c r="BG133" s="62"/>
      <c r="BH133" s="560"/>
      <c r="BI133" s="62"/>
      <c r="BJ133" s="62"/>
      <c r="BK133" s="62"/>
      <c r="BL133" s="62"/>
      <c r="BM133" s="560"/>
      <c r="BN133" s="62"/>
      <c r="BO133" s="62"/>
      <c r="BP133" s="62"/>
      <c r="BQ133" s="62"/>
      <c r="BR133" s="560"/>
      <c r="BS133" s="62"/>
      <c r="BT133" s="62"/>
      <c r="BU133" s="62"/>
      <c r="BV133" s="62"/>
      <c r="BW133" s="560"/>
      <c r="BX133" s="62"/>
      <c r="BY133" s="62"/>
      <c r="BZ133" s="62"/>
      <c r="CA133" s="62"/>
      <c r="CB133" s="560"/>
      <c r="CC133" s="62"/>
      <c r="CD133" s="62"/>
      <c r="CE133" s="62"/>
      <c r="CF133" s="62"/>
      <c r="CG133" s="560"/>
      <c r="CH133" s="62"/>
      <c r="CI133" s="62"/>
      <c r="CJ133" s="62"/>
      <c r="CK133" s="62"/>
      <c r="CL133" s="560"/>
      <c r="CM133" s="62"/>
      <c r="CN133" s="62"/>
      <c r="CO133" s="62"/>
      <c r="CP133" s="62"/>
      <c r="CQ133" s="560"/>
      <c r="CR133" s="62"/>
      <c r="CS133" s="62"/>
      <c r="CT133" s="62"/>
      <c r="CU133" s="62"/>
      <c r="CV133" s="560"/>
      <c r="CW133" s="62"/>
      <c r="CX133" s="62"/>
      <c r="CY133" s="62"/>
      <c r="CZ133" s="62"/>
      <c r="DA133" s="560"/>
      <c r="DB133" s="62"/>
      <c r="DC133" s="62"/>
      <c r="DD133" s="62"/>
      <c r="DE133" s="62"/>
      <c r="DF133" s="560"/>
      <c r="DG133" s="62"/>
      <c r="DH133" s="62"/>
      <c r="DI133" s="62"/>
      <c r="DJ133" s="62"/>
      <c r="DK133" s="560"/>
      <c r="DL133" s="62"/>
      <c r="DM133" s="62"/>
      <c r="DN133" s="62"/>
      <c r="DO133" s="62"/>
      <c r="DP133" s="560"/>
      <c r="DQ133" s="62"/>
      <c r="DR133" s="62"/>
      <c r="DS133" s="62"/>
      <c r="DT133" s="62"/>
      <c r="DU133" s="560"/>
      <c r="DV133" s="62"/>
      <c r="DW133" s="62"/>
      <c r="DX133" s="62"/>
      <c r="DY133" s="62"/>
      <c r="DZ133" s="560"/>
      <c r="EA133" s="62"/>
      <c r="EB133" s="62"/>
      <c r="EC133" s="62"/>
      <c r="ED133" s="62"/>
      <c r="EE133" s="560"/>
      <c r="EF133" s="62"/>
      <c r="EG133" s="62"/>
      <c r="EH133" s="62"/>
      <c r="EI133" s="62"/>
      <c r="EJ133" s="560"/>
      <c r="EK133" s="62"/>
      <c r="EL133" s="62"/>
      <c r="EM133" s="62"/>
      <c r="EN133" s="62"/>
      <c r="EO133" s="153"/>
      <c r="ER133" s="49"/>
      <c r="ES133" s="49"/>
    </row>
    <row r="134" spans="4:149" ht="12.75" customHeight="1" x14ac:dyDescent="0.2">
      <c r="D134" s="153" t="s">
        <v>362</v>
      </c>
      <c r="G134" s="62">
        <v>0</v>
      </c>
      <c r="H134" s="62"/>
      <c r="I134" s="62"/>
      <c r="J134" s="560"/>
      <c r="K134" s="62"/>
      <c r="L134" s="62">
        <v>1300520</v>
      </c>
      <c r="M134" s="62"/>
      <c r="N134" s="62"/>
      <c r="O134" s="560"/>
      <c r="P134" s="62"/>
      <c r="Q134" s="62">
        <v>2600000</v>
      </c>
      <c r="R134" s="62"/>
      <c r="S134" s="62"/>
      <c r="T134" s="560"/>
      <c r="U134" s="62"/>
      <c r="V134" s="62">
        <v>3336000</v>
      </c>
      <c r="W134" s="62"/>
      <c r="X134" s="62"/>
      <c r="Y134" s="560"/>
      <c r="Z134" s="62"/>
      <c r="AA134" s="62">
        <v>4993000</v>
      </c>
      <c r="AB134" s="62"/>
      <c r="AC134" s="62"/>
      <c r="AD134" s="560"/>
      <c r="AE134" s="62"/>
      <c r="AF134" s="62">
        <v>0</v>
      </c>
      <c r="AG134" s="62"/>
      <c r="AH134" s="62"/>
      <c r="AI134" s="560"/>
      <c r="AJ134" s="62"/>
      <c r="AK134" s="62">
        <v>0</v>
      </c>
      <c r="AL134" s="62"/>
      <c r="AM134" s="62"/>
      <c r="AN134" s="560"/>
      <c r="AO134" s="62"/>
      <c r="AP134" s="62">
        <v>0</v>
      </c>
      <c r="AQ134" s="62"/>
      <c r="AR134" s="62"/>
      <c r="AS134" s="560"/>
      <c r="AT134" s="62"/>
      <c r="AU134" s="62">
        <v>0</v>
      </c>
      <c r="AV134" s="62"/>
      <c r="AW134" s="62"/>
      <c r="AX134" s="560"/>
      <c r="AY134" s="62"/>
      <c r="AZ134" s="62">
        <v>0</v>
      </c>
      <c r="BA134" s="62"/>
      <c r="BB134" s="62"/>
      <c r="BC134" s="560"/>
      <c r="BD134" s="62"/>
      <c r="BE134" s="62">
        <v>0</v>
      </c>
      <c r="BF134" s="62"/>
      <c r="BG134" s="62"/>
      <c r="BH134" s="560"/>
      <c r="BI134" s="62"/>
      <c r="BJ134" s="62">
        <v>0</v>
      </c>
      <c r="BK134" s="62"/>
      <c r="BL134" s="62"/>
      <c r="BM134" s="560"/>
      <c r="BN134" s="62"/>
      <c r="BO134" s="62">
        <v>0</v>
      </c>
      <c r="BP134" s="62"/>
      <c r="BQ134" s="62"/>
      <c r="BR134" s="560"/>
      <c r="BS134" s="62"/>
      <c r="BT134" s="62">
        <v>12229520</v>
      </c>
      <c r="BU134" s="62"/>
      <c r="BV134" s="62"/>
      <c r="BW134" s="560"/>
      <c r="BX134" s="62"/>
      <c r="BY134" s="62">
        <v>27246490</v>
      </c>
      <c r="BZ134" s="62"/>
      <c r="CA134" s="62"/>
      <c r="CB134" s="560"/>
      <c r="CC134" s="62"/>
      <c r="CD134" s="62">
        <v>4796000</v>
      </c>
      <c r="CE134" s="62"/>
      <c r="CF134" s="62"/>
      <c r="CG134" s="560"/>
      <c r="CH134" s="62"/>
      <c r="CI134" s="62">
        <v>1940000</v>
      </c>
      <c r="CJ134" s="62"/>
      <c r="CK134" s="62"/>
      <c r="CL134" s="560"/>
      <c r="CM134" s="62"/>
      <c r="CN134" s="62">
        <v>0</v>
      </c>
      <c r="CO134" s="62"/>
      <c r="CP134" s="62"/>
      <c r="CQ134" s="560"/>
      <c r="CR134" s="62"/>
      <c r="CS134" s="62">
        <v>1300000</v>
      </c>
      <c r="CT134" s="62"/>
      <c r="CU134" s="62"/>
      <c r="CV134" s="560"/>
      <c r="CW134" s="62"/>
      <c r="CX134" s="62">
        <v>1947000</v>
      </c>
      <c r="CY134" s="62"/>
      <c r="CZ134" s="62"/>
      <c r="DA134" s="560"/>
      <c r="DB134" s="62"/>
      <c r="DC134" s="62">
        <v>6090000</v>
      </c>
      <c r="DD134" s="62"/>
      <c r="DE134" s="62"/>
      <c r="DF134" s="560"/>
      <c r="DG134" s="62"/>
      <c r="DH134" s="62">
        <v>3248000</v>
      </c>
      <c r="DI134" s="62"/>
      <c r="DJ134" s="62"/>
      <c r="DK134" s="560"/>
      <c r="DL134" s="62"/>
      <c r="DM134" s="62">
        <v>135490</v>
      </c>
      <c r="DN134" s="62"/>
      <c r="DO134" s="62"/>
      <c r="DP134" s="560"/>
      <c r="DQ134" s="62"/>
      <c r="DR134" s="62">
        <v>0</v>
      </c>
      <c r="DS134" s="62"/>
      <c r="DT134" s="62"/>
      <c r="DU134" s="560"/>
      <c r="DV134" s="62"/>
      <c r="DW134" s="62">
        <v>3896000</v>
      </c>
      <c r="DX134" s="62"/>
      <c r="DY134" s="62"/>
      <c r="DZ134" s="560"/>
      <c r="EA134" s="62"/>
      <c r="EB134" s="62">
        <v>0</v>
      </c>
      <c r="EC134" s="62"/>
      <c r="ED134" s="62"/>
      <c r="EE134" s="560"/>
      <c r="EF134" s="62"/>
      <c r="EG134" s="62">
        <v>3894000</v>
      </c>
      <c r="EH134" s="62"/>
      <c r="EI134" s="62"/>
      <c r="EJ134" s="560"/>
      <c r="EK134" s="62"/>
      <c r="EL134" s="62">
        <v>8036000</v>
      </c>
      <c r="EM134" s="62"/>
      <c r="EN134" s="62"/>
      <c r="EO134" s="153"/>
      <c r="ER134" s="49"/>
      <c r="ES134" s="49"/>
    </row>
    <row r="135" spans="4:149" ht="12.75" customHeight="1" x14ac:dyDescent="0.2">
      <c r="D135" s="153" t="s">
        <v>336</v>
      </c>
      <c r="F135" s="490"/>
      <c r="G135" s="558">
        <v>0</v>
      </c>
      <c r="H135" s="559"/>
      <c r="I135" s="62"/>
      <c r="J135" s="560"/>
      <c r="K135" s="561"/>
      <c r="L135" s="558">
        <v>1088764</v>
      </c>
      <c r="M135" s="559"/>
      <c r="N135" s="62"/>
      <c r="O135" s="560"/>
      <c r="P135" s="561"/>
      <c r="Q135" s="558">
        <v>2136787</v>
      </c>
      <c r="R135" s="559"/>
      <c r="S135" s="62"/>
      <c r="T135" s="560"/>
      <c r="U135" s="561"/>
      <c r="V135" s="558">
        <v>2653315</v>
      </c>
      <c r="W135" s="559"/>
      <c r="X135" s="62"/>
      <c r="Y135" s="560"/>
      <c r="Z135" s="561"/>
      <c r="AA135" s="558">
        <v>3871637</v>
      </c>
      <c r="AB135" s="559"/>
      <c r="AC135" s="62"/>
      <c r="AD135" s="560"/>
      <c r="AE135" s="561"/>
      <c r="AF135" s="558">
        <v>0</v>
      </c>
      <c r="AG135" s="559"/>
      <c r="AH135" s="62"/>
      <c r="AI135" s="560"/>
      <c r="AJ135" s="561"/>
      <c r="AK135" s="558">
        <v>0</v>
      </c>
      <c r="AL135" s="559"/>
      <c r="AM135" s="62"/>
      <c r="AN135" s="560"/>
      <c r="AO135" s="561"/>
      <c r="AP135" s="558">
        <v>0</v>
      </c>
      <c r="AQ135" s="559"/>
      <c r="AR135" s="62"/>
      <c r="AS135" s="560"/>
      <c r="AT135" s="561"/>
      <c r="AU135" s="558">
        <v>0</v>
      </c>
      <c r="AV135" s="559"/>
      <c r="AW135" s="62"/>
      <c r="AX135" s="560"/>
      <c r="AY135" s="561"/>
      <c r="AZ135" s="558">
        <v>0</v>
      </c>
      <c r="BA135" s="559"/>
      <c r="BB135" s="62"/>
      <c r="BC135" s="560"/>
      <c r="BD135" s="561"/>
      <c r="BE135" s="558">
        <v>0</v>
      </c>
      <c r="BF135" s="559"/>
      <c r="BG135" s="62"/>
      <c r="BH135" s="560"/>
      <c r="BI135" s="561"/>
      <c r="BJ135" s="558">
        <v>0</v>
      </c>
      <c r="BK135" s="559"/>
      <c r="BL135" s="62"/>
      <c r="BM135" s="560"/>
      <c r="BN135" s="561"/>
      <c r="BO135" s="558">
        <v>0</v>
      </c>
      <c r="BP135" s="559"/>
      <c r="BQ135" s="62"/>
      <c r="BR135" s="560"/>
      <c r="BS135" s="561"/>
      <c r="BT135" s="558">
        <v>9750503</v>
      </c>
      <c r="BU135" s="559"/>
      <c r="BV135" s="62"/>
      <c r="BW135" s="560"/>
      <c r="BX135" s="561"/>
      <c r="BY135" s="558">
        <v>22526538</v>
      </c>
      <c r="BZ135" s="559"/>
      <c r="CA135" s="62"/>
      <c r="CB135" s="560"/>
      <c r="CC135" s="561"/>
      <c r="CD135" s="558">
        <v>3800097</v>
      </c>
      <c r="CE135" s="559"/>
      <c r="CF135" s="62"/>
      <c r="CG135" s="560"/>
      <c r="CH135" s="561"/>
      <c r="CI135" s="558">
        <v>1595790</v>
      </c>
      <c r="CJ135" s="559"/>
      <c r="CK135" s="62"/>
      <c r="CL135" s="560"/>
      <c r="CM135" s="561"/>
      <c r="CN135" s="558">
        <v>0</v>
      </c>
      <c r="CO135" s="559"/>
      <c r="CP135" s="62"/>
      <c r="CQ135" s="560"/>
      <c r="CR135" s="561"/>
      <c r="CS135" s="558">
        <v>1089106</v>
      </c>
      <c r="CT135" s="559"/>
      <c r="CU135" s="62"/>
      <c r="CV135" s="560"/>
      <c r="CW135" s="561"/>
      <c r="CX135" s="558">
        <v>1636330</v>
      </c>
      <c r="CY135" s="559"/>
      <c r="CZ135" s="62"/>
      <c r="DA135" s="560"/>
      <c r="DB135" s="561"/>
      <c r="DC135" s="558">
        <v>5182690</v>
      </c>
      <c r="DD135" s="559"/>
      <c r="DE135" s="62"/>
      <c r="DF135" s="560"/>
      <c r="DG135" s="561"/>
      <c r="DH135" s="558">
        <v>2651271</v>
      </c>
      <c r="DI135" s="559"/>
      <c r="DJ135" s="62"/>
      <c r="DK135" s="560"/>
      <c r="DL135" s="561"/>
      <c r="DM135" s="558">
        <v>111047</v>
      </c>
      <c r="DN135" s="559"/>
      <c r="DO135" s="62"/>
      <c r="DP135" s="560"/>
      <c r="DQ135" s="561"/>
      <c r="DR135" s="558">
        <v>0</v>
      </c>
      <c r="DS135" s="559"/>
      <c r="DT135" s="62"/>
      <c r="DU135" s="560"/>
      <c r="DV135" s="561"/>
      <c r="DW135" s="558">
        <v>3244173</v>
      </c>
      <c r="DX135" s="559"/>
      <c r="DY135" s="62"/>
      <c r="DZ135" s="560"/>
      <c r="EA135" s="561"/>
      <c r="EB135" s="558">
        <v>0</v>
      </c>
      <c r="EC135" s="559"/>
      <c r="ED135" s="62"/>
      <c r="EE135" s="560"/>
      <c r="EF135" s="561"/>
      <c r="EG135" s="558">
        <v>3216034</v>
      </c>
      <c r="EH135" s="559"/>
      <c r="EI135" s="62"/>
      <c r="EJ135" s="560"/>
      <c r="EK135" s="561"/>
      <c r="EL135" s="558">
        <v>6484993</v>
      </c>
      <c r="EM135" s="559"/>
      <c r="EN135" s="62"/>
      <c r="EO135" s="153"/>
      <c r="ER135" s="49"/>
      <c r="ES135" s="49"/>
    </row>
    <row r="136" spans="4:149" ht="12.75" customHeight="1" x14ac:dyDescent="0.2">
      <c r="D136" s="153" t="s">
        <v>339</v>
      </c>
      <c r="F136" s="484"/>
      <c r="G136" s="62">
        <v>0</v>
      </c>
      <c r="H136" s="61"/>
      <c r="I136" s="62"/>
      <c r="J136" s="560"/>
      <c r="K136" s="560"/>
      <c r="L136" s="62">
        <v>211756</v>
      </c>
      <c r="M136" s="61"/>
      <c r="N136" s="62"/>
      <c r="O136" s="560"/>
      <c r="P136" s="560"/>
      <c r="Q136" s="62">
        <v>463213</v>
      </c>
      <c r="R136" s="61"/>
      <c r="S136" s="62"/>
      <c r="T136" s="560"/>
      <c r="U136" s="560"/>
      <c r="V136" s="62">
        <v>682685</v>
      </c>
      <c r="W136" s="61"/>
      <c r="X136" s="62"/>
      <c r="Y136" s="560"/>
      <c r="Z136" s="560"/>
      <c r="AA136" s="62">
        <v>1121363</v>
      </c>
      <c r="AB136" s="61"/>
      <c r="AC136" s="62"/>
      <c r="AD136" s="560"/>
      <c r="AE136" s="560"/>
      <c r="AF136" s="62">
        <v>0</v>
      </c>
      <c r="AG136" s="61"/>
      <c r="AH136" s="62"/>
      <c r="AI136" s="560"/>
      <c r="AJ136" s="560"/>
      <c r="AK136" s="62">
        <v>0</v>
      </c>
      <c r="AL136" s="61"/>
      <c r="AM136" s="62"/>
      <c r="AN136" s="560"/>
      <c r="AO136" s="560"/>
      <c r="AP136" s="62">
        <v>0</v>
      </c>
      <c r="AQ136" s="61"/>
      <c r="AR136" s="62"/>
      <c r="AS136" s="560"/>
      <c r="AT136" s="560"/>
      <c r="AU136" s="62">
        <v>0</v>
      </c>
      <c r="AV136" s="61"/>
      <c r="AW136" s="62"/>
      <c r="AX136" s="560"/>
      <c r="AY136" s="560"/>
      <c r="AZ136" s="62">
        <v>0</v>
      </c>
      <c r="BA136" s="61"/>
      <c r="BB136" s="62"/>
      <c r="BC136" s="560"/>
      <c r="BD136" s="560"/>
      <c r="BE136" s="62">
        <v>0</v>
      </c>
      <c r="BF136" s="61"/>
      <c r="BG136" s="62"/>
      <c r="BH136" s="560"/>
      <c r="BI136" s="560"/>
      <c r="BJ136" s="62">
        <v>0</v>
      </c>
      <c r="BK136" s="61"/>
      <c r="BL136" s="62"/>
      <c r="BM136" s="560"/>
      <c r="BN136" s="560"/>
      <c r="BO136" s="62">
        <v>0</v>
      </c>
      <c r="BP136" s="61"/>
      <c r="BQ136" s="62"/>
      <c r="BR136" s="560"/>
      <c r="BS136" s="560"/>
      <c r="BT136" s="62">
        <v>2479017</v>
      </c>
      <c r="BU136" s="61"/>
      <c r="BV136" s="62"/>
      <c r="BW136" s="560"/>
      <c r="BX136" s="560"/>
      <c r="BY136" s="62">
        <v>4719952</v>
      </c>
      <c r="BZ136" s="61"/>
      <c r="CA136" s="62"/>
      <c r="CB136" s="560"/>
      <c r="CC136" s="560"/>
      <c r="CD136" s="62">
        <v>995903</v>
      </c>
      <c r="CE136" s="61"/>
      <c r="CF136" s="62"/>
      <c r="CG136" s="560"/>
      <c r="CH136" s="560"/>
      <c r="CI136" s="62">
        <v>344210</v>
      </c>
      <c r="CJ136" s="61"/>
      <c r="CK136" s="62"/>
      <c r="CL136" s="560"/>
      <c r="CM136" s="560"/>
      <c r="CN136" s="62">
        <v>0</v>
      </c>
      <c r="CO136" s="61"/>
      <c r="CP136" s="62"/>
      <c r="CQ136" s="560"/>
      <c r="CR136" s="560"/>
      <c r="CS136" s="62">
        <v>210894</v>
      </c>
      <c r="CT136" s="61"/>
      <c r="CU136" s="62"/>
      <c r="CV136" s="560"/>
      <c r="CW136" s="560"/>
      <c r="CX136" s="62">
        <v>310670</v>
      </c>
      <c r="CY136" s="61"/>
      <c r="CZ136" s="62"/>
      <c r="DA136" s="560"/>
      <c r="DB136" s="560"/>
      <c r="DC136" s="62">
        <v>907310</v>
      </c>
      <c r="DD136" s="61"/>
      <c r="DE136" s="62"/>
      <c r="DF136" s="560"/>
      <c r="DG136" s="560"/>
      <c r="DH136" s="62">
        <v>596729</v>
      </c>
      <c r="DI136" s="61"/>
      <c r="DJ136" s="62"/>
      <c r="DK136" s="560"/>
      <c r="DL136" s="560"/>
      <c r="DM136" s="62">
        <v>24443</v>
      </c>
      <c r="DN136" s="61"/>
      <c r="DO136" s="62"/>
      <c r="DP136" s="560"/>
      <c r="DQ136" s="560"/>
      <c r="DR136" s="62">
        <v>0</v>
      </c>
      <c r="DS136" s="61"/>
      <c r="DT136" s="62"/>
      <c r="DU136" s="560"/>
      <c r="DV136" s="560"/>
      <c r="DW136" s="62">
        <v>651827</v>
      </c>
      <c r="DX136" s="61"/>
      <c r="DY136" s="62"/>
      <c r="DZ136" s="560"/>
      <c r="EA136" s="560"/>
      <c r="EB136" s="62">
        <v>0</v>
      </c>
      <c r="EC136" s="61"/>
      <c r="ED136" s="62"/>
      <c r="EE136" s="560"/>
      <c r="EF136" s="560"/>
      <c r="EG136" s="62">
        <v>677966</v>
      </c>
      <c r="EH136" s="61"/>
      <c r="EI136" s="62"/>
      <c r="EJ136" s="560"/>
      <c r="EK136" s="560"/>
      <c r="EL136" s="62">
        <v>1551007</v>
      </c>
      <c r="EM136" s="61"/>
      <c r="EN136" s="62"/>
      <c r="EO136" s="153"/>
      <c r="ER136" s="49"/>
      <c r="ES136" s="49"/>
    </row>
    <row r="137" spans="4:149" ht="12.75" customHeight="1" x14ac:dyDescent="0.2">
      <c r="D137" s="153" t="s">
        <v>340</v>
      </c>
      <c r="F137" s="504"/>
      <c r="G137" s="123">
        <v>0</v>
      </c>
      <c r="H137" s="122"/>
      <c r="I137" s="62"/>
      <c r="J137" s="560"/>
      <c r="K137" s="569"/>
      <c r="L137" s="123">
        <v>0</v>
      </c>
      <c r="M137" s="122"/>
      <c r="N137" s="62"/>
      <c r="O137" s="560"/>
      <c r="P137" s="569"/>
      <c r="Q137" s="123">
        <v>0</v>
      </c>
      <c r="R137" s="122"/>
      <c r="S137" s="62"/>
      <c r="T137" s="560"/>
      <c r="U137" s="569"/>
      <c r="V137" s="123">
        <v>0</v>
      </c>
      <c r="W137" s="122"/>
      <c r="X137" s="62"/>
      <c r="Y137" s="560"/>
      <c r="Z137" s="569"/>
      <c r="AA137" s="123">
        <v>0</v>
      </c>
      <c r="AB137" s="122"/>
      <c r="AC137" s="62"/>
      <c r="AD137" s="560"/>
      <c r="AE137" s="569"/>
      <c r="AF137" s="123">
        <v>0</v>
      </c>
      <c r="AG137" s="122"/>
      <c r="AH137" s="62"/>
      <c r="AI137" s="560"/>
      <c r="AJ137" s="569"/>
      <c r="AK137" s="123">
        <v>0</v>
      </c>
      <c r="AL137" s="122"/>
      <c r="AM137" s="62"/>
      <c r="AN137" s="560"/>
      <c r="AO137" s="569"/>
      <c r="AP137" s="123">
        <v>0</v>
      </c>
      <c r="AQ137" s="122"/>
      <c r="AR137" s="62"/>
      <c r="AS137" s="560"/>
      <c r="AT137" s="569"/>
      <c r="AU137" s="123">
        <v>0</v>
      </c>
      <c r="AV137" s="122"/>
      <c r="AW137" s="62"/>
      <c r="AX137" s="560"/>
      <c r="AY137" s="569"/>
      <c r="AZ137" s="123">
        <v>0</v>
      </c>
      <c r="BA137" s="122"/>
      <c r="BB137" s="62"/>
      <c r="BC137" s="560"/>
      <c r="BD137" s="569"/>
      <c r="BE137" s="123">
        <v>0</v>
      </c>
      <c r="BF137" s="122"/>
      <c r="BG137" s="62"/>
      <c r="BH137" s="560"/>
      <c r="BI137" s="569"/>
      <c r="BJ137" s="123">
        <v>0</v>
      </c>
      <c r="BK137" s="122"/>
      <c r="BL137" s="62"/>
      <c r="BM137" s="560"/>
      <c r="BN137" s="569"/>
      <c r="BO137" s="123">
        <v>0</v>
      </c>
      <c r="BP137" s="122"/>
      <c r="BQ137" s="62"/>
      <c r="BR137" s="560"/>
      <c r="BS137" s="569"/>
      <c r="BT137" s="123">
        <v>0</v>
      </c>
      <c r="BU137" s="122"/>
      <c r="BV137" s="62"/>
      <c r="BW137" s="560"/>
      <c r="BX137" s="569"/>
      <c r="BY137" s="123">
        <v>0</v>
      </c>
      <c r="BZ137" s="122"/>
      <c r="CA137" s="62"/>
      <c r="CB137" s="560"/>
      <c r="CC137" s="569"/>
      <c r="CD137" s="123">
        <v>0</v>
      </c>
      <c r="CE137" s="122"/>
      <c r="CF137" s="62"/>
      <c r="CG137" s="560"/>
      <c r="CH137" s="569"/>
      <c r="CI137" s="123">
        <v>0</v>
      </c>
      <c r="CJ137" s="122"/>
      <c r="CK137" s="62"/>
      <c r="CL137" s="560"/>
      <c r="CM137" s="569"/>
      <c r="CN137" s="123">
        <v>0</v>
      </c>
      <c r="CO137" s="122"/>
      <c r="CP137" s="62"/>
      <c r="CQ137" s="560"/>
      <c r="CR137" s="569"/>
      <c r="CS137" s="123">
        <v>0</v>
      </c>
      <c r="CT137" s="122"/>
      <c r="CU137" s="62"/>
      <c r="CV137" s="560"/>
      <c r="CW137" s="569"/>
      <c r="CX137" s="123">
        <v>0</v>
      </c>
      <c r="CY137" s="122"/>
      <c r="CZ137" s="62"/>
      <c r="DA137" s="560"/>
      <c r="DB137" s="569"/>
      <c r="DC137" s="123">
        <v>0</v>
      </c>
      <c r="DD137" s="122"/>
      <c r="DE137" s="62"/>
      <c r="DF137" s="560"/>
      <c r="DG137" s="569"/>
      <c r="DH137" s="123">
        <v>0</v>
      </c>
      <c r="DI137" s="122"/>
      <c r="DJ137" s="62"/>
      <c r="DK137" s="560"/>
      <c r="DL137" s="569"/>
      <c r="DM137" s="123">
        <v>0</v>
      </c>
      <c r="DN137" s="122"/>
      <c r="DO137" s="62"/>
      <c r="DP137" s="560"/>
      <c r="DQ137" s="569"/>
      <c r="DR137" s="123">
        <v>0</v>
      </c>
      <c r="DS137" s="122"/>
      <c r="DT137" s="62"/>
      <c r="DU137" s="560"/>
      <c r="DV137" s="569"/>
      <c r="DW137" s="123">
        <v>0</v>
      </c>
      <c r="DX137" s="122"/>
      <c r="DY137" s="62"/>
      <c r="DZ137" s="560"/>
      <c r="EA137" s="569"/>
      <c r="EB137" s="123">
        <v>0</v>
      </c>
      <c r="EC137" s="122"/>
      <c r="ED137" s="62"/>
      <c r="EE137" s="560"/>
      <c r="EF137" s="569"/>
      <c r="EG137" s="123">
        <v>0</v>
      </c>
      <c r="EH137" s="122"/>
      <c r="EI137" s="62"/>
      <c r="EJ137" s="560"/>
      <c r="EK137" s="569"/>
      <c r="EL137" s="123">
        <v>0</v>
      </c>
      <c r="EM137" s="122"/>
      <c r="EN137" s="62"/>
      <c r="EO137" s="153"/>
      <c r="ER137" s="49"/>
      <c r="ES137" s="49"/>
    </row>
    <row r="138" spans="4:149" ht="12.75" customHeight="1" x14ac:dyDescent="0.2">
      <c r="D138" s="153"/>
      <c r="G138" s="62"/>
      <c r="H138" s="62"/>
      <c r="I138" s="62"/>
      <c r="J138" s="560"/>
      <c r="K138" s="62"/>
      <c r="L138" s="62"/>
      <c r="M138" s="62"/>
      <c r="N138" s="62"/>
      <c r="O138" s="560"/>
      <c r="P138" s="62"/>
      <c r="Q138" s="62"/>
      <c r="R138" s="62"/>
      <c r="S138" s="62"/>
      <c r="T138" s="560"/>
      <c r="U138" s="62"/>
      <c r="V138" s="62"/>
      <c r="W138" s="62"/>
      <c r="X138" s="62"/>
      <c r="Y138" s="560"/>
      <c r="Z138" s="62"/>
      <c r="AA138" s="62"/>
      <c r="AB138" s="62"/>
      <c r="AC138" s="62"/>
      <c r="AD138" s="560"/>
      <c r="AE138" s="62"/>
      <c r="AF138" s="62"/>
      <c r="AG138" s="62"/>
      <c r="AH138" s="62"/>
      <c r="AI138" s="560"/>
      <c r="AJ138" s="62"/>
      <c r="AK138" s="62"/>
      <c r="AL138" s="62"/>
      <c r="AM138" s="62"/>
      <c r="AN138" s="560"/>
      <c r="AO138" s="62"/>
      <c r="AP138" s="62"/>
      <c r="AQ138" s="62"/>
      <c r="AR138" s="62"/>
      <c r="AS138" s="560"/>
      <c r="AT138" s="62"/>
      <c r="AU138" s="62"/>
      <c r="AV138" s="62"/>
      <c r="AW138" s="62"/>
      <c r="AX138" s="560"/>
      <c r="AY138" s="62"/>
      <c r="AZ138" s="62"/>
      <c r="BA138" s="62"/>
      <c r="BB138" s="62"/>
      <c r="BC138" s="560"/>
      <c r="BD138" s="62"/>
      <c r="BE138" s="62"/>
      <c r="BF138" s="62"/>
      <c r="BG138" s="62"/>
      <c r="BH138" s="560"/>
      <c r="BI138" s="62"/>
      <c r="BJ138" s="62"/>
      <c r="BK138" s="62"/>
      <c r="BL138" s="62"/>
      <c r="BM138" s="560"/>
      <c r="BN138" s="62"/>
      <c r="BO138" s="62"/>
      <c r="BP138" s="62"/>
      <c r="BQ138" s="62"/>
      <c r="BR138" s="560"/>
      <c r="BS138" s="62"/>
      <c r="BT138" s="62"/>
      <c r="BU138" s="62"/>
      <c r="BV138" s="62"/>
      <c r="BW138" s="560"/>
      <c r="BX138" s="62"/>
      <c r="BY138" s="62"/>
      <c r="BZ138" s="62"/>
      <c r="CA138" s="62"/>
      <c r="CB138" s="560"/>
      <c r="CC138" s="62"/>
      <c r="CD138" s="62"/>
      <c r="CE138" s="62"/>
      <c r="CF138" s="62"/>
      <c r="CG138" s="560"/>
      <c r="CH138" s="62"/>
      <c r="CI138" s="62"/>
      <c r="CJ138" s="62"/>
      <c r="CK138" s="62"/>
      <c r="CL138" s="560"/>
      <c r="CM138" s="62"/>
      <c r="CN138" s="62"/>
      <c r="CO138" s="62"/>
      <c r="CP138" s="62"/>
      <c r="CQ138" s="560"/>
      <c r="CR138" s="62"/>
      <c r="CS138" s="62"/>
      <c r="CT138" s="62"/>
      <c r="CU138" s="62"/>
      <c r="CV138" s="560"/>
      <c r="CW138" s="62"/>
      <c r="CX138" s="62"/>
      <c r="CY138" s="62"/>
      <c r="CZ138" s="62"/>
      <c r="DA138" s="560"/>
      <c r="DB138" s="62"/>
      <c r="DC138" s="62"/>
      <c r="DD138" s="62"/>
      <c r="DE138" s="62"/>
      <c r="DF138" s="560"/>
      <c r="DG138" s="62"/>
      <c r="DH138" s="62"/>
      <c r="DI138" s="62"/>
      <c r="DJ138" s="62"/>
      <c r="DK138" s="560"/>
      <c r="DL138" s="62"/>
      <c r="DM138" s="62"/>
      <c r="DN138" s="62"/>
      <c r="DO138" s="62"/>
      <c r="DP138" s="560"/>
      <c r="DQ138" s="62"/>
      <c r="DR138" s="62"/>
      <c r="DS138" s="62"/>
      <c r="DT138" s="62"/>
      <c r="DU138" s="560"/>
      <c r="DV138" s="62"/>
      <c r="DW138" s="62"/>
      <c r="DX138" s="62"/>
      <c r="DY138" s="62"/>
      <c r="DZ138" s="560"/>
      <c r="EA138" s="62"/>
      <c r="EB138" s="62"/>
      <c r="EC138" s="62"/>
      <c r="ED138" s="62"/>
      <c r="EE138" s="560"/>
      <c r="EF138" s="62"/>
      <c r="EG138" s="62"/>
      <c r="EH138" s="62"/>
      <c r="EI138" s="62"/>
      <c r="EJ138" s="560"/>
      <c r="EK138" s="62"/>
      <c r="EL138" s="62"/>
      <c r="EM138" s="62"/>
      <c r="EN138" s="62"/>
      <c r="EO138" s="153"/>
      <c r="ER138" s="49"/>
      <c r="ES138" s="49"/>
    </row>
    <row r="139" spans="4:149" ht="12.75" customHeight="1" x14ac:dyDescent="0.2">
      <c r="D139" s="153" t="s">
        <v>363</v>
      </c>
      <c r="G139" s="62">
        <v>0</v>
      </c>
      <c r="H139" s="62"/>
      <c r="I139" s="62"/>
      <c r="J139" s="560"/>
      <c r="K139" s="62"/>
      <c r="L139" s="62">
        <v>4548724</v>
      </c>
      <c r="M139" s="62"/>
      <c r="N139" s="62"/>
      <c r="O139" s="560"/>
      <c r="P139" s="62"/>
      <c r="Q139" s="62">
        <v>3893000</v>
      </c>
      <c r="R139" s="62"/>
      <c r="S139" s="62"/>
      <c r="T139" s="560"/>
      <c r="U139" s="62"/>
      <c r="V139" s="62">
        <v>3247000</v>
      </c>
      <c r="W139" s="62"/>
      <c r="X139" s="62"/>
      <c r="Y139" s="560"/>
      <c r="Z139" s="62"/>
      <c r="AA139" s="62">
        <v>3248000</v>
      </c>
      <c r="AB139" s="62"/>
      <c r="AC139" s="62"/>
      <c r="AD139" s="560"/>
      <c r="AE139" s="62"/>
      <c r="AF139" s="62">
        <v>0</v>
      </c>
      <c r="AG139" s="62"/>
      <c r="AH139" s="62"/>
      <c r="AI139" s="560"/>
      <c r="AJ139" s="62"/>
      <c r="AK139" s="62">
        <v>0</v>
      </c>
      <c r="AL139" s="62"/>
      <c r="AM139" s="62"/>
      <c r="AN139" s="560"/>
      <c r="AO139" s="62"/>
      <c r="AP139" s="62">
        <v>0</v>
      </c>
      <c r="AQ139" s="62"/>
      <c r="AR139" s="62"/>
      <c r="AS139" s="560"/>
      <c r="AT139" s="62"/>
      <c r="AU139" s="62">
        <v>0</v>
      </c>
      <c r="AV139" s="62"/>
      <c r="AW139" s="62"/>
      <c r="AX139" s="560"/>
      <c r="AY139" s="62"/>
      <c r="AZ139" s="62">
        <v>0</v>
      </c>
      <c r="BA139" s="62"/>
      <c r="BB139" s="62"/>
      <c r="BC139" s="560"/>
      <c r="BD139" s="62"/>
      <c r="BE139" s="62">
        <v>0</v>
      </c>
      <c r="BF139" s="62"/>
      <c r="BG139" s="62"/>
      <c r="BH139" s="560"/>
      <c r="BI139" s="62"/>
      <c r="BJ139" s="62">
        <v>0</v>
      </c>
      <c r="BK139" s="62"/>
      <c r="BL139" s="62"/>
      <c r="BM139" s="560"/>
      <c r="BN139" s="62"/>
      <c r="BO139" s="62">
        <v>0</v>
      </c>
      <c r="BP139" s="62"/>
      <c r="BQ139" s="62"/>
      <c r="BR139" s="560"/>
      <c r="BS139" s="62"/>
      <c r="BT139" s="62">
        <v>14936724</v>
      </c>
      <c r="BU139" s="62"/>
      <c r="BV139" s="62"/>
      <c r="BW139" s="560"/>
      <c r="BX139" s="62"/>
      <c r="BY139" s="62">
        <v>30467573</v>
      </c>
      <c r="BZ139" s="62"/>
      <c r="CA139" s="62"/>
      <c r="CB139" s="560"/>
      <c r="CC139" s="62"/>
      <c r="CD139" s="62">
        <v>4795000</v>
      </c>
      <c r="CE139" s="62"/>
      <c r="CF139" s="62"/>
      <c r="CG139" s="560"/>
      <c r="CH139" s="62"/>
      <c r="CI139" s="62">
        <v>3180309</v>
      </c>
      <c r="CJ139" s="62"/>
      <c r="CK139" s="62"/>
      <c r="CL139" s="560"/>
      <c r="CM139" s="62"/>
      <c r="CN139" s="62">
        <v>1754000</v>
      </c>
      <c r="CO139" s="62"/>
      <c r="CP139" s="62"/>
      <c r="CQ139" s="560"/>
      <c r="CR139" s="62"/>
      <c r="CS139" s="62">
        <v>1948000</v>
      </c>
      <c r="CT139" s="62"/>
      <c r="CU139" s="62"/>
      <c r="CV139" s="560"/>
      <c r="CW139" s="62"/>
      <c r="CX139" s="62">
        <v>1300000</v>
      </c>
      <c r="CY139" s="62"/>
      <c r="CZ139" s="62"/>
      <c r="DA139" s="560"/>
      <c r="DB139" s="62"/>
      <c r="DC139" s="62">
        <v>1300000</v>
      </c>
      <c r="DD139" s="62"/>
      <c r="DE139" s="62"/>
      <c r="DF139" s="560"/>
      <c r="DG139" s="62"/>
      <c r="DH139" s="62">
        <v>6845000</v>
      </c>
      <c r="DI139" s="62"/>
      <c r="DJ139" s="62"/>
      <c r="DK139" s="560"/>
      <c r="DL139" s="62"/>
      <c r="DM139" s="62">
        <v>1555000</v>
      </c>
      <c r="DN139" s="62"/>
      <c r="DO139" s="62"/>
      <c r="DP139" s="560"/>
      <c r="DQ139" s="62"/>
      <c r="DR139" s="62">
        <v>3894000</v>
      </c>
      <c r="DS139" s="62"/>
      <c r="DT139" s="62"/>
      <c r="DU139" s="560"/>
      <c r="DV139" s="62"/>
      <c r="DW139" s="62">
        <v>3264</v>
      </c>
      <c r="DX139" s="62"/>
      <c r="DY139" s="62"/>
      <c r="DZ139" s="560"/>
      <c r="EA139" s="62"/>
      <c r="EB139" s="62">
        <v>1947000</v>
      </c>
      <c r="EC139" s="62"/>
      <c r="ED139" s="62"/>
      <c r="EE139" s="560"/>
      <c r="EF139" s="62"/>
      <c r="EG139" s="62">
        <v>1946000</v>
      </c>
      <c r="EH139" s="62"/>
      <c r="EI139" s="62"/>
      <c r="EJ139" s="560"/>
      <c r="EK139" s="62"/>
      <c r="EL139" s="62">
        <v>11677309</v>
      </c>
      <c r="EM139" s="62"/>
      <c r="EN139" s="62"/>
      <c r="EO139" s="153"/>
      <c r="ER139" s="49"/>
      <c r="ES139" s="49"/>
    </row>
    <row r="140" spans="4:149" ht="12.75" customHeight="1" x14ac:dyDescent="0.2">
      <c r="D140" s="153" t="s">
        <v>336</v>
      </c>
      <c r="F140" s="490"/>
      <c r="G140" s="558">
        <v>0</v>
      </c>
      <c r="H140" s="559"/>
      <c r="I140" s="62"/>
      <c r="J140" s="560"/>
      <c r="K140" s="561"/>
      <c r="L140" s="558">
        <v>3792903</v>
      </c>
      <c r="M140" s="559"/>
      <c r="N140" s="62"/>
      <c r="O140" s="560"/>
      <c r="P140" s="561"/>
      <c r="Q140" s="558">
        <v>3131632</v>
      </c>
      <c r="R140" s="559"/>
      <c r="S140" s="62"/>
      <c r="T140" s="560"/>
      <c r="U140" s="561"/>
      <c r="V140" s="558">
        <v>2581095</v>
      </c>
      <c r="W140" s="559"/>
      <c r="X140" s="62"/>
      <c r="Y140" s="560"/>
      <c r="Z140" s="561"/>
      <c r="AA140" s="558">
        <v>2468649</v>
      </c>
      <c r="AB140" s="559"/>
      <c r="AC140" s="62"/>
      <c r="AD140" s="560"/>
      <c r="AE140" s="561"/>
      <c r="AF140" s="558">
        <v>0</v>
      </c>
      <c r="AG140" s="559"/>
      <c r="AH140" s="62"/>
      <c r="AI140" s="560"/>
      <c r="AJ140" s="561"/>
      <c r="AK140" s="558">
        <v>0</v>
      </c>
      <c r="AL140" s="559"/>
      <c r="AM140" s="62"/>
      <c r="AN140" s="560"/>
      <c r="AO140" s="561"/>
      <c r="AP140" s="558">
        <v>0</v>
      </c>
      <c r="AQ140" s="559"/>
      <c r="AR140" s="62"/>
      <c r="AS140" s="560"/>
      <c r="AT140" s="561"/>
      <c r="AU140" s="558">
        <v>0</v>
      </c>
      <c r="AV140" s="559"/>
      <c r="AW140" s="62"/>
      <c r="AX140" s="560"/>
      <c r="AY140" s="561"/>
      <c r="AZ140" s="558">
        <v>0</v>
      </c>
      <c r="BA140" s="559"/>
      <c r="BB140" s="62"/>
      <c r="BC140" s="560"/>
      <c r="BD140" s="561"/>
      <c r="BE140" s="558">
        <v>0</v>
      </c>
      <c r="BF140" s="559"/>
      <c r="BG140" s="62"/>
      <c r="BH140" s="560"/>
      <c r="BI140" s="561"/>
      <c r="BJ140" s="558">
        <v>0</v>
      </c>
      <c r="BK140" s="559"/>
      <c r="BL140" s="62"/>
      <c r="BM140" s="560"/>
      <c r="BN140" s="561"/>
      <c r="BO140" s="558">
        <v>0</v>
      </c>
      <c r="BP140" s="559"/>
      <c r="BQ140" s="62"/>
      <c r="BR140" s="560"/>
      <c r="BS140" s="561"/>
      <c r="BT140" s="558">
        <v>11974279</v>
      </c>
      <c r="BU140" s="559"/>
      <c r="BV140" s="62"/>
      <c r="BW140" s="560"/>
      <c r="BX140" s="561"/>
      <c r="BY140" s="558">
        <v>25090426</v>
      </c>
      <c r="BZ140" s="559"/>
      <c r="CA140" s="62"/>
      <c r="CB140" s="560"/>
      <c r="CC140" s="561"/>
      <c r="CD140" s="558">
        <v>3813411</v>
      </c>
      <c r="CE140" s="559"/>
      <c r="CF140" s="62"/>
      <c r="CG140" s="560"/>
      <c r="CH140" s="561"/>
      <c r="CI140" s="558">
        <v>2615049</v>
      </c>
      <c r="CJ140" s="559"/>
      <c r="CK140" s="62"/>
      <c r="CL140" s="560"/>
      <c r="CM140" s="561"/>
      <c r="CN140" s="558">
        <v>1498963</v>
      </c>
      <c r="CO140" s="559"/>
      <c r="CP140" s="62"/>
      <c r="CQ140" s="560"/>
      <c r="CR140" s="561"/>
      <c r="CS140" s="558">
        <v>1611287</v>
      </c>
      <c r="CT140" s="559"/>
      <c r="CU140" s="62"/>
      <c r="CV140" s="560"/>
      <c r="CW140" s="561"/>
      <c r="CX140" s="558">
        <v>1105097</v>
      </c>
      <c r="CY140" s="559"/>
      <c r="CZ140" s="62"/>
      <c r="DA140" s="560"/>
      <c r="DB140" s="561"/>
      <c r="DC140" s="558">
        <v>1095225</v>
      </c>
      <c r="DD140" s="559"/>
      <c r="DE140" s="62"/>
      <c r="DF140" s="560"/>
      <c r="DG140" s="561"/>
      <c r="DH140" s="558">
        <v>5616448</v>
      </c>
      <c r="DI140" s="559"/>
      <c r="DJ140" s="62"/>
      <c r="DK140" s="560"/>
      <c r="DL140" s="561"/>
      <c r="DM140" s="558">
        <v>1315028</v>
      </c>
      <c r="DN140" s="559"/>
      <c r="DO140" s="62"/>
      <c r="DP140" s="560"/>
      <c r="DQ140" s="561"/>
      <c r="DR140" s="558">
        <v>3220228</v>
      </c>
      <c r="DS140" s="559"/>
      <c r="DT140" s="62"/>
      <c r="DU140" s="560"/>
      <c r="DV140" s="561"/>
      <c r="DW140" s="558">
        <v>2699</v>
      </c>
      <c r="DX140" s="559"/>
      <c r="DY140" s="62"/>
      <c r="DZ140" s="560"/>
      <c r="EA140" s="561"/>
      <c r="EB140" s="558">
        <v>1654415</v>
      </c>
      <c r="EC140" s="559"/>
      <c r="ED140" s="62"/>
      <c r="EE140" s="560"/>
      <c r="EF140" s="561"/>
      <c r="EG140" s="558">
        <v>1542576</v>
      </c>
      <c r="EH140" s="559"/>
      <c r="EI140" s="62"/>
      <c r="EJ140" s="560"/>
      <c r="EK140" s="561"/>
      <c r="EL140" s="558">
        <v>9538710</v>
      </c>
      <c r="EM140" s="559"/>
      <c r="EN140" s="62"/>
      <c r="EO140" s="153"/>
      <c r="ER140" s="49"/>
      <c r="ES140" s="49"/>
    </row>
    <row r="141" spans="4:149" ht="12.75" customHeight="1" x14ac:dyDescent="0.2">
      <c r="D141" s="153" t="s">
        <v>339</v>
      </c>
      <c r="F141" s="484"/>
      <c r="G141" s="62">
        <v>0</v>
      </c>
      <c r="H141" s="61"/>
      <c r="I141" s="62"/>
      <c r="J141" s="560"/>
      <c r="K141" s="560"/>
      <c r="L141" s="62">
        <v>755821</v>
      </c>
      <c r="M141" s="61"/>
      <c r="N141" s="62"/>
      <c r="O141" s="560"/>
      <c r="P141" s="560"/>
      <c r="Q141" s="62">
        <v>761368</v>
      </c>
      <c r="R141" s="61"/>
      <c r="S141" s="62"/>
      <c r="T141" s="560"/>
      <c r="U141" s="560"/>
      <c r="V141" s="62">
        <v>665905</v>
      </c>
      <c r="W141" s="61"/>
      <c r="X141" s="62"/>
      <c r="Y141" s="560"/>
      <c r="Z141" s="560"/>
      <c r="AA141" s="62">
        <v>779351</v>
      </c>
      <c r="AB141" s="61"/>
      <c r="AC141" s="62"/>
      <c r="AD141" s="560"/>
      <c r="AE141" s="560"/>
      <c r="AF141" s="62">
        <v>0</v>
      </c>
      <c r="AG141" s="61"/>
      <c r="AH141" s="62"/>
      <c r="AI141" s="560"/>
      <c r="AJ141" s="560"/>
      <c r="AK141" s="62">
        <v>0</v>
      </c>
      <c r="AL141" s="61"/>
      <c r="AM141" s="62"/>
      <c r="AN141" s="560"/>
      <c r="AO141" s="560"/>
      <c r="AP141" s="62">
        <v>0</v>
      </c>
      <c r="AQ141" s="61"/>
      <c r="AR141" s="62"/>
      <c r="AS141" s="560"/>
      <c r="AT141" s="560"/>
      <c r="AU141" s="62">
        <v>0</v>
      </c>
      <c r="AV141" s="61"/>
      <c r="AW141" s="62"/>
      <c r="AX141" s="560"/>
      <c r="AY141" s="560"/>
      <c r="AZ141" s="62">
        <v>0</v>
      </c>
      <c r="BA141" s="61"/>
      <c r="BB141" s="62"/>
      <c r="BC141" s="560"/>
      <c r="BD141" s="560"/>
      <c r="BE141" s="62">
        <v>0</v>
      </c>
      <c r="BF141" s="61"/>
      <c r="BG141" s="62"/>
      <c r="BH141" s="560"/>
      <c r="BI141" s="560"/>
      <c r="BJ141" s="62">
        <v>0</v>
      </c>
      <c r="BK141" s="61"/>
      <c r="BL141" s="62"/>
      <c r="BM141" s="560"/>
      <c r="BN141" s="560"/>
      <c r="BO141" s="62">
        <v>0</v>
      </c>
      <c r="BP141" s="61"/>
      <c r="BQ141" s="62"/>
      <c r="BR141" s="560"/>
      <c r="BS141" s="560"/>
      <c r="BT141" s="62">
        <v>2962445</v>
      </c>
      <c r="BU141" s="61"/>
      <c r="BV141" s="62"/>
      <c r="BW141" s="560"/>
      <c r="BX141" s="560"/>
      <c r="BY141" s="62">
        <v>5377147</v>
      </c>
      <c r="BZ141" s="61"/>
      <c r="CA141" s="62"/>
      <c r="CB141" s="560"/>
      <c r="CC141" s="560"/>
      <c r="CD141" s="62">
        <v>981589</v>
      </c>
      <c r="CE141" s="61"/>
      <c r="CF141" s="62"/>
      <c r="CG141" s="560"/>
      <c r="CH141" s="560"/>
      <c r="CI141" s="62">
        <v>565260</v>
      </c>
      <c r="CJ141" s="61"/>
      <c r="CK141" s="62"/>
      <c r="CL141" s="560"/>
      <c r="CM141" s="560"/>
      <c r="CN141" s="62">
        <v>255037</v>
      </c>
      <c r="CO141" s="61"/>
      <c r="CP141" s="62"/>
      <c r="CQ141" s="560"/>
      <c r="CR141" s="560"/>
      <c r="CS141" s="62">
        <v>336713</v>
      </c>
      <c r="CT141" s="61"/>
      <c r="CU141" s="62"/>
      <c r="CV141" s="560"/>
      <c r="CW141" s="560"/>
      <c r="CX141" s="62">
        <v>194903</v>
      </c>
      <c r="CY141" s="61"/>
      <c r="CZ141" s="62"/>
      <c r="DA141" s="560"/>
      <c r="DB141" s="560"/>
      <c r="DC141" s="62">
        <v>204775</v>
      </c>
      <c r="DD141" s="61"/>
      <c r="DE141" s="62"/>
      <c r="DF141" s="560"/>
      <c r="DG141" s="560"/>
      <c r="DH141" s="62">
        <v>1228552</v>
      </c>
      <c r="DI141" s="61"/>
      <c r="DJ141" s="62"/>
      <c r="DK141" s="560"/>
      <c r="DL141" s="560"/>
      <c r="DM141" s="62">
        <v>239972</v>
      </c>
      <c r="DN141" s="61"/>
      <c r="DO141" s="62"/>
      <c r="DP141" s="560"/>
      <c r="DQ141" s="560"/>
      <c r="DR141" s="62">
        <v>673772</v>
      </c>
      <c r="DS141" s="61"/>
      <c r="DT141" s="62"/>
      <c r="DU141" s="560"/>
      <c r="DV141" s="560"/>
      <c r="DW141" s="62">
        <v>565</v>
      </c>
      <c r="DX141" s="61"/>
      <c r="DY141" s="62"/>
      <c r="DZ141" s="560"/>
      <c r="EA141" s="560"/>
      <c r="EB141" s="62">
        <v>292585</v>
      </c>
      <c r="EC141" s="61"/>
      <c r="ED141" s="62"/>
      <c r="EE141" s="560"/>
      <c r="EF141" s="560"/>
      <c r="EG141" s="62">
        <v>403424</v>
      </c>
      <c r="EH141" s="61"/>
      <c r="EI141" s="62"/>
      <c r="EJ141" s="560"/>
      <c r="EK141" s="560"/>
      <c r="EL141" s="62">
        <v>2138599</v>
      </c>
      <c r="EM141" s="61"/>
      <c r="EN141" s="62"/>
      <c r="EO141" s="153"/>
      <c r="ER141" s="49"/>
      <c r="ES141" s="49"/>
    </row>
    <row r="142" spans="4:149" ht="12.75" customHeight="1" x14ac:dyDescent="0.2">
      <c r="D142" s="153" t="s">
        <v>340</v>
      </c>
      <c r="F142" s="504"/>
      <c r="G142" s="123">
        <v>0</v>
      </c>
      <c r="H142" s="122"/>
      <c r="I142" s="62"/>
      <c r="J142" s="560"/>
      <c r="K142" s="569"/>
      <c r="L142" s="123">
        <v>0</v>
      </c>
      <c r="M142" s="122"/>
      <c r="N142" s="62"/>
      <c r="O142" s="560"/>
      <c r="P142" s="569"/>
      <c r="Q142" s="123">
        <v>0</v>
      </c>
      <c r="R142" s="122"/>
      <c r="S142" s="62"/>
      <c r="T142" s="560"/>
      <c r="U142" s="569"/>
      <c r="V142" s="123">
        <v>0</v>
      </c>
      <c r="W142" s="122"/>
      <c r="X142" s="62"/>
      <c r="Y142" s="560"/>
      <c r="Z142" s="569"/>
      <c r="AA142" s="123">
        <v>0</v>
      </c>
      <c r="AB142" s="122"/>
      <c r="AC142" s="62"/>
      <c r="AD142" s="560"/>
      <c r="AE142" s="569"/>
      <c r="AF142" s="123">
        <v>0</v>
      </c>
      <c r="AG142" s="122"/>
      <c r="AH142" s="62"/>
      <c r="AI142" s="560"/>
      <c r="AJ142" s="569"/>
      <c r="AK142" s="123">
        <v>0</v>
      </c>
      <c r="AL142" s="122"/>
      <c r="AM142" s="62"/>
      <c r="AN142" s="560"/>
      <c r="AO142" s="569"/>
      <c r="AP142" s="123">
        <v>0</v>
      </c>
      <c r="AQ142" s="122"/>
      <c r="AR142" s="62"/>
      <c r="AS142" s="560"/>
      <c r="AT142" s="569"/>
      <c r="AU142" s="123">
        <v>0</v>
      </c>
      <c r="AV142" s="122"/>
      <c r="AW142" s="62"/>
      <c r="AX142" s="560"/>
      <c r="AY142" s="569"/>
      <c r="AZ142" s="123">
        <v>0</v>
      </c>
      <c r="BA142" s="122"/>
      <c r="BB142" s="62"/>
      <c r="BC142" s="560"/>
      <c r="BD142" s="569"/>
      <c r="BE142" s="123">
        <v>0</v>
      </c>
      <c r="BF142" s="122"/>
      <c r="BG142" s="62"/>
      <c r="BH142" s="560"/>
      <c r="BI142" s="569"/>
      <c r="BJ142" s="123">
        <v>0</v>
      </c>
      <c r="BK142" s="122"/>
      <c r="BL142" s="62"/>
      <c r="BM142" s="560"/>
      <c r="BN142" s="569"/>
      <c r="BO142" s="123">
        <v>0</v>
      </c>
      <c r="BP142" s="122"/>
      <c r="BQ142" s="62"/>
      <c r="BR142" s="560"/>
      <c r="BS142" s="569"/>
      <c r="BT142" s="123">
        <v>0</v>
      </c>
      <c r="BU142" s="122"/>
      <c r="BV142" s="62"/>
      <c r="BW142" s="560"/>
      <c r="BX142" s="569"/>
      <c r="BY142" s="123">
        <v>0</v>
      </c>
      <c r="BZ142" s="122"/>
      <c r="CA142" s="62"/>
      <c r="CB142" s="560"/>
      <c r="CC142" s="569"/>
      <c r="CD142" s="123">
        <v>0</v>
      </c>
      <c r="CE142" s="122"/>
      <c r="CF142" s="62"/>
      <c r="CG142" s="560"/>
      <c r="CH142" s="569"/>
      <c r="CI142" s="123">
        <v>0</v>
      </c>
      <c r="CJ142" s="122"/>
      <c r="CK142" s="62"/>
      <c r="CL142" s="560"/>
      <c r="CM142" s="569"/>
      <c r="CN142" s="123">
        <v>0</v>
      </c>
      <c r="CO142" s="122"/>
      <c r="CP142" s="62"/>
      <c r="CQ142" s="560"/>
      <c r="CR142" s="569"/>
      <c r="CS142" s="123">
        <v>0</v>
      </c>
      <c r="CT142" s="122"/>
      <c r="CU142" s="62"/>
      <c r="CV142" s="560"/>
      <c r="CW142" s="569"/>
      <c r="CX142" s="123">
        <v>0</v>
      </c>
      <c r="CY142" s="122"/>
      <c r="CZ142" s="62"/>
      <c r="DA142" s="560"/>
      <c r="DB142" s="569"/>
      <c r="DC142" s="123">
        <v>0</v>
      </c>
      <c r="DD142" s="122"/>
      <c r="DE142" s="62"/>
      <c r="DF142" s="560"/>
      <c r="DG142" s="569"/>
      <c r="DH142" s="123">
        <v>0</v>
      </c>
      <c r="DI142" s="122"/>
      <c r="DJ142" s="62"/>
      <c r="DK142" s="560"/>
      <c r="DL142" s="569"/>
      <c r="DM142" s="123">
        <v>0</v>
      </c>
      <c r="DN142" s="122"/>
      <c r="DO142" s="62"/>
      <c r="DP142" s="560"/>
      <c r="DQ142" s="569"/>
      <c r="DR142" s="123">
        <v>0</v>
      </c>
      <c r="DS142" s="122"/>
      <c r="DT142" s="62"/>
      <c r="DU142" s="560"/>
      <c r="DV142" s="569"/>
      <c r="DW142" s="123">
        <v>0</v>
      </c>
      <c r="DX142" s="122"/>
      <c r="DY142" s="62"/>
      <c r="DZ142" s="560"/>
      <c r="EA142" s="569"/>
      <c r="EB142" s="123">
        <v>0</v>
      </c>
      <c r="EC142" s="122"/>
      <c r="ED142" s="62"/>
      <c r="EE142" s="560"/>
      <c r="EF142" s="569"/>
      <c r="EG142" s="123">
        <v>0</v>
      </c>
      <c r="EH142" s="122"/>
      <c r="EI142" s="62"/>
      <c r="EJ142" s="560"/>
      <c r="EK142" s="569"/>
      <c r="EL142" s="123">
        <v>0</v>
      </c>
      <c r="EM142" s="122"/>
      <c r="EN142" s="62"/>
      <c r="EO142" s="153"/>
      <c r="ER142" s="49"/>
      <c r="ES142" s="49"/>
    </row>
    <row r="143" spans="4:149" ht="12.75" customHeight="1" x14ac:dyDescent="0.2">
      <c r="D143" s="153"/>
      <c r="G143" s="62"/>
      <c r="H143" s="62"/>
      <c r="I143" s="62"/>
      <c r="J143" s="560"/>
      <c r="K143" s="62"/>
      <c r="L143" s="62"/>
      <c r="M143" s="62"/>
      <c r="N143" s="62"/>
      <c r="O143" s="560"/>
      <c r="P143" s="62"/>
      <c r="Q143" s="62"/>
      <c r="R143" s="62"/>
      <c r="S143" s="62"/>
      <c r="T143" s="560"/>
      <c r="U143" s="62"/>
      <c r="V143" s="62"/>
      <c r="W143" s="62"/>
      <c r="X143" s="62"/>
      <c r="Y143" s="560"/>
      <c r="Z143" s="62"/>
      <c r="AA143" s="62"/>
      <c r="AB143" s="62"/>
      <c r="AC143" s="62"/>
      <c r="AD143" s="560"/>
      <c r="AE143" s="62"/>
      <c r="AF143" s="62"/>
      <c r="AG143" s="62"/>
      <c r="AH143" s="62"/>
      <c r="AI143" s="560"/>
      <c r="AJ143" s="62"/>
      <c r="AK143" s="62"/>
      <c r="AL143" s="62"/>
      <c r="AM143" s="62"/>
      <c r="AN143" s="560"/>
      <c r="AO143" s="62"/>
      <c r="AP143" s="62"/>
      <c r="AQ143" s="62"/>
      <c r="AR143" s="62"/>
      <c r="AS143" s="560"/>
      <c r="AT143" s="62"/>
      <c r="AU143" s="62"/>
      <c r="AV143" s="62"/>
      <c r="AW143" s="62"/>
      <c r="AX143" s="560"/>
      <c r="AY143" s="62"/>
      <c r="AZ143" s="62"/>
      <c r="BA143" s="62"/>
      <c r="BB143" s="62"/>
      <c r="BC143" s="560"/>
      <c r="BD143" s="62"/>
      <c r="BE143" s="62"/>
      <c r="BF143" s="62"/>
      <c r="BG143" s="62"/>
      <c r="BH143" s="560"/>
      <c r="BI143" s="62"/>
      <c r="BJ143" s="62"/>
      <c r="BK143" s="62"/>
      <c r="BL143" s="62"/>
      <c r="BM143" s="560"/>
      <c r="BN143" s="62"/>
      <c r="BO143" s="62"/>
      <c r="BP143" s="62"/>
      <c r="BQ143" s="62"/>
      <c r="BR143" s="560"/>
      <c r="BS143" s="62"/>
      <c r="BT143" s="62"/>
      <c r="BU143" s="62"/>
      <c r="BV143" s="62"/>
      <c r="BW143" s="560"/>
      <c r="BX143" s="62"/>
      <c r="BY143" s="62"/>
      <c r="BZ143" s="62"/>
      <c r="CA143" s="62"/>
      <c r="CB143" s="560"/>
      <c r="CC143" s="62"/>
      <c r="CD143" s="62"/>
      <c r="CE143" s="62"/>
      <c r="CF143" s="62"/>
      <c r="CG143" s="560"/>
      <c r="CH143" s="62"/>
      <c r="CI143" s="62"/>
      <c r="CJ143" s="62"/>
      <c r="CK143" s="62"/>
      <c r="CL143" s="560"/>
      <c r="CM143" s="62"/>
      <c r="CN143" s="62"/>
      <c r="CO143" s="62"/>
      <c r="CP143" s="62"/>
      <c r="CQ143" s="560"/>
      <c r="CR143" s="62"/>
      <c r="CS143" s="62"/>
      <c r="CT143" s="62"/>
      <c r="CU143" s="62"/>
      <c r="CV143" s="560"/>
      <c r="CW143" s="62"/>
      <c r="CX143" s="62"/>
      <c r="CY143" s="62"/>
      <c r="CZ143" s="62"/>
      <c r="DA143" s="560"/>
      <c r="DB143" s="62"/>
      <c r="DC143" s="62"/>
      <c r="DD143" s="62"/>
      <c r="DE143" s="62"/>
      <c r="DF143" s="560"/>
      <c r="DG143" s="62"/>
      <c r="DH143" s="62"/>
      <c r="DI143" s="62"/>
      <c r="DJ143" s="62"/>
      <c r="DK143" s="560"/>
      <c r="DL143" s="62"/>
      <c r="DM143" s="62"/>
      <c r="DN143" s="62"/>
      <c r="DO143" s="62"/>
      <c r="DP143" s="560"/>
      <c r="DQ143" s="62"/>
      <c r="DR143" s="62"/>
      <c r="DS143" s="62"/>
      <c r="DT143" s="62"/>
      <c r="DU143" s="560"/>
      <c r="DV143" s="62"/>
      <c r="DW143" s="62"/>
      <c r="DX143" s="62"/>
      <c r="DY143" s="62"/>
      <c r="DZ143" s="560"/>
      <c r="EA143" s="62"/>
      <c r="EB143" s="62"/>
      <c r="EC143" s="62"/>
      <c r="ED143" s="62"/>
      <c r="EE143" s="560"/>
      <c r="EF143" s="62"/>
      <c r="EG143" s="62"/>
      <c r="EH143" s="62"/>
      <c r="EI143" s="62"/>
      <c r="EJ143" s="560"/>
      <c r="EK143" s="62"/>
      <c r="EL143" s="62"/>
      <c r="EM143" s="62"/>
      <c r="EN143" s="62"/>
      <c r="EO143" s="153"/>
      <c r="ER143" s="49"/>
      <c r="ES143" s="49"/>
    </row>
    <row r="144" spans="4:149" ht="12.75" customHeight="1" x14ac:dyDescent="0.2">
      <c r="D144" s="153" t="s">
        <v>364</v>
      </c>
      <c r="G144" s="62">
        <v>0</v>
      </c>
      <c r="H144" s="62"/>
      <c r="I144" s="62"/>
      <c r="J144" s="560"/>
      <c r="K144" s="62"/>
      <c r="L144" s="62">
        <v>0</v>
      </c>
      <c r="M144" s="62"/>
      <c r="N144" s="62"/>
      <c r="O144" s="560"/>
      <c r="P144" s="62"/>
      <c r="Q144" s="62">
        <v>0</v>
      </c>
      <c r="R144" s="62"/>
      <c r="S144" s="62"/>
      <c r="T144" s="560"/>
      <c r="U144" s="62"/>
      <c r="V144" s="62">
        <v>0</v>
      </c>
      <c r="W144" s="62"/>
      <c r="X144" s="62"/>
      <c r="Y144" s="560"/>
      <c r="Z144" s="62"/>
      <c r="AA144" s="62">
        <v>22595000</v>
      </c>
      <c r="AB144" s="62"/>
      <c r="AC144" s="62"/>
      <c r="AD144" s="560"/>
      <c r="AE144" s="62"/>
      <c r="AF144" s="62">
        <v>0</v>
      </c>
      <c r="AG144" s="62"/>
      <c r="AH144" s="62"/>
      <c r="AI144" s="560"/>
      <c r="AJ144" s="62"/>
      <c r="AK144" s="62">
        <v>0</v>
      </c>
      <c r="AL144" s="62"/>
      <c r="AM144" s="62"/>
      <c r="AN144" s="560"/>
      <c r="AO144" s="62"/>
      <c r="AP144" s="62">
        <v>0</v>
      </c>
      <c r="AQ144" s="62"/>
      <c r="AR144" s="62"/>
      <c r="AS144" s="560"/>
      <c r="AT144" s="62"/>
      <c r="AU144" s="62">
        <v>0</v>
      </c>
      <c r="AV144" s="62"/>
      <c r="AW144" s="62"/>
      <c r="AX144" s="560"/>
      <c r="AY144" s="62"/>
      <c r="AZ144" s="62">
        <v>0</v>
      </c>
      <c r="BA144" s="62"/>
      <c r="BB144" s="62"/>
      <c r="BC144" s="560"/>
      <c r="BD144" s="62"/>
      <c r="BE144" s="62">
        <v>0</v>
      </c>
      <c r="BF144" s="62"/>
      <c r="BG144" s="62"/>
      <c r="BH144" s="560"/>
      <c r="BI144" s="62"/>
      <c r="BJ144" s="62">
        <v>0</v>
      </c>
      <c r="BK144" s="62"/>
      <c r="BL144" s="62"/>
      <c r="BM144" s="560"/>
      <c r="BN144" s="62"/>
      <c r="BO144" s="62">
        <v>0</v>
      </c>
      <c r="BP144" s="62"/>
      <c r="BQ144" s="62"/>
      <c r="BR144" s="560"/>
      <c r="BS144" s="62"/>
      <c r="BT144" s="62">
        <v>22595000</v>
      </c>
      <c r="BU144" s="62"/>
      <c r="BV144" s="62"/>
      <c r="BW144" s="560"/>
      <c r="BX144" s="62"/>
      <c r="BY144" s="62">
        <v>0</v>
      </c>
      <c r="BZ144" s="62"/>
      <c r="CA144" s="62"/>
      <c r="CB144" s="560"/>
      <c r="CC144" s="62"/>
      <c r="CD144" s="62">
        <v>0</v>
      </c>
      <c r="CE144" s="62"/>
      <c r="CF144" s="62"/>
      <c r="CG144" s="560"/>
      <c r="CH144" s="62"/>
      <c r="CI144" s="62">
        <v>0</v>
      </c>
      <c r="CJ144" s="62"/>
      <c r="CK144" s="62"/>
      <c r="CL144" s="560"/>
      <c r="CM144" s="62"/>
      <c r="CN144" s="62">
        <v>0</v>
      </c>
      <c r="CO144" s="62"/>
      <c r="CP144" s="62"/>
      <c r="CQ144" s="560"/>
      <c r="CR144" s="62"/>
      <c r="CS144" s="62">
        <v>0</v>
      </c>
      <c r="CT144" s="62"/>
      <c r="CU144" s="62"/>
      <c r="CV144" s="560"/>
      <c r="CW144" s="62"/>
      <c r="CX144" s="62">
        <v>0</v>
      </c>
      <c r="CY144" s="62"/>
      <c r="CZ144" s="62"/>
      <c r="DA144" s="560"/>
      <c r="DB144" s="62"/>
      <c r="DC144" s="62">
        <v>0</v>
      </c>
      <c r="DD144" s="62"/>
      <c r="DE144" s="62"/>
      <c r="DF144" s="560"/>
      <c r="DG144" s="62"/>
      <c r="DH144" s="62">
        <v>0</v>
      </c>
      <c r="DI144" s="62"/>
      <c r="DJ144" s="62"/>
      <c r="DK144" s="560"/>
      <c r="DL144" s="62"/>
      <c r="DM144" s="62">
        <v>0</v>
      </c>
      <c r="DN144" s="62"/>
      <c r="DO144" s="62"/>
      <c r="DP144" s="560"/>
      <c r="DQ144" s="62"/>
      <c r="DR144" s="62">
        <v>0</v>
      </c>
      <c r="DS144" s="62"/>
      <c r="DT144" s="62"/>
      <c r="DU144" s="560"/>
      <c r="DV144" s="62"/>
      <c r="DW144" s="62">
        <v>0</v>
      </c>
      <c r="DX144" s="62"/>
      <c r="DY144" s="62"/>
      <c r="DZ144" s="560"/>
      <c r="EA144" s="62"/>
      <c r="EB144" s="62">
        <v>0</v>
      </c>
      <c r="EC144" s="62"/>
      <c r="ED144" s="62"/>
      <c r="EE144" s="560"/>
      <c r="EF144" s="62"/>
      <c r="EG144" s="62">
        <v>0</v>
      </c>
      <c r="EH144" s="62"/>
      <c r="EI144" s="62"/>
      <c r="EJ144" s="560"/>
      <c r="EK144" s="62"/>
      <c r="EL144" s="62">
        <v>0</v>
      </c>
      <c r="EM144" s="62"/>
      <c r="EN144" s="62"/>
      <c r="EO144" s="153"/>
      <c r="ER144" s="49"/>
      <c r="ES144" s="49"/>
    </row>
    <row r="145" spans="3:149" ht="12.75" customHeight="1" x14ac:dyDescent="0.2">
      <c r="D145" s="153" t="s">
        <v>336</v>
      </c>
      <c r="F145" s="490"/>
      <c r="G145" s="558">
        <v>0</v>
      </c>
      <c r="H145" s="559"/>
      <c r="I145" s="62"/>
      <c r="J145" s="560"/>
      <c r="K145" s="561"/>
      <c r="L145" s="558">
        <v>0</v>
      </c>
      <c r="M145" s="559"/>
      <c r="N145" s="62"/>
      <c r="O145" s="560"/>
      <c r="P145" s="561"/>
      <c r="Q145" s="558">
        <v>0</v>
      </c>
      <c r="R145" s="559"/>
      <c r="S145" s="62"/>
      <c r="T145" s="560"/>
      <c r="U145" s="561"/>
      <c r="V145" s="558">
        <v>0</v>
      </c>
      <c r="W145" s="559"/>
      <c r="X145" s="62"/>
      <c r="Y145" s="560"/>
      <c r="Z145" s="561"/>
      <c r="AA145" s="558">
        <v>22595000</v>
      </c>
      <c r="AB145" s="559"/>
      <c r="AC145" s="62"/>
      <c r="AD145" s="560"/>
      <c r="AE145" s="561"/>
      <c r="AF145" s="558">
        <v>0</v>
      </c>
      <c r="AG145" s="559"/>
      <c r="AH145" s="62"/>
      <c r="AI145" s="560"/>
      <c r="AJ145" s="561"/>
      <c r="AK145" s="558">
        <v>0</v>
      </c>
      <c r="AL145" s="559"/>
      <c r="AM145" s="62"/>
      <c r="AN145" s="560"/>
      <c r="AO145" s="561"/>
      <c r="AP145" s="558">
        <v>0</v>
      </c>
      <c r="AQ145" s="559"/>
      <c r="AR145" s="62"/>
      <c r="AS145" s="560"/>
      <c r="AT145" s="561"/>
      <c r="AU145" s="558">
        <v>0</v>
      </c>
      <c r="AV145" s="559"/>
      <c r="AW145" s="62"/>
      <c r="AX145" s="560"/>
      <c r="AY145" s="561"/>
      <c r="AZ145" s="558">
        <v>0</v>
      </c>
      <c r="BA145" s="559"/>
      <c r="BB145" s="62"/>
      <c r="BC145" s="560"/>
      <c r="BD145" s="561"/>
      <c r="BE145" s="558">
        <v>0</v>
      </c>
      <c r="BF145" s="559"/>
      <c r="BG145" s="62"/>
      <c r="BH145" s="560"/>
      <c r="BI145" s="561"/>
      <c r="BJ145" s="558">
        <v>0</v>
      </c>
      <c r="BK145" s="559"/>
      <c r="BL145" s="62"/>
      <c r="BM145" s="560"/>
      <c r="BN145" s="561"/>
      <c r="BO145" s="558">
        <v>0</v>
      </c>
      <c r="BP145" s="559"/>
      <c r="BQ145" s="62"/>
      <c r="BR145" s="560"/>
      <c r="BS145" s="561"/>
      <c r="BT145" s="558">
        <v>22595000</v>
      </c>
      <c r="BU145" s="559"/>
      <c r="BV145" s="62"/>
      <c r="BW145" s="560"/>
      <c r="BX145" s="561"/>
      <c r="BY145" s="558">
        <v>0</v>
      </c>
      <c r="BZ145" s="559"/>
      <c r="CA145" s="62"/>
      <c r="CB145" s="560"/>
      <c r="CC145" s="561"/>
      <c r="CD145" s="558">
        <v>0</v>
      </c>
      <c r="CE145" s="559"/>
      <c r="CF145" s="62"/>
      <c r="CG145" s="560"/>
      <c r="CH145" s="561"/>
      <c r="CI145" s="558">
        <v>0</v>
      </c>
      <c r="CJ145" s="559"/>
      <c r="CK145" s="62"/>
      <c r="CL145" s="560"/>
      <c r="CM145" s="561"/>
      <c r="CN145" s="558">
        <v>0</v>
      </c>
      <c r="CO145" s="559"/>
      <c r="CP145" s="62"/>
      <c r="CQ145" s="560"/>
      <c r="CR145" s="561"/>
      <c r="CS145" s="558">
        <v>0</v>
      </c>
      <c r="CT145" s="559"/>
      <c r="CU145" s="62"/>
      <c r="CV145" s="560"/>
      <c r="CW145" s="561"/>
      <c r="CX145" s="558">
        <v>0</v>
      </c>
      <c r="CY145" s="559"/>
      <c r="CZ145" s="62"/>
      <c r="DA145" s="560"/>
      <c r="DB145" s="561"/>
      <c r="DC145" s="558">
        <v>0</v>
      </c>
      <c r="DD145" s="559"/>
      <c r="DE145" s="62"/>
      <c r="DF145" s="560"/>
      <c r="DG145" s="561"/>
      <c r="DH145" s="558">
        <v>0</v>
      </c>
      <c r="DI145" s="559"/>
      <c r="DJ145" s="62"/>
      <c r="DK145" s="560"/>
      <c r="DL145" s="561"/>
      <c r="DM145" s="558">
        <v>0</v>
      </c>
      <c r="DN145" s="559"/>
      <c r="DO145" s="62"/>
      <c r="DP145" s="560"/>
      <c r="DQ145" s="561"/>
      <c r="DR145" s="558">
        <v>0</v>
      </c>
      <c r="DS145" s="559"/>
      <c r="DT145" s="62"/>
      <c r="DU145" s="560"/>
      <c r="DV145" s="561"/>
      <c r="DW145" s="558">
        <v>0</v>
      </c>
      <c r="DX145" s="559"/>
      <c r="DY145" s="62"/>
      <c r="DZ145" s="560"/>
      <c r="EA145" s="561"/>
      <c r="EB145" s="558">
        <v>0</v>
      </c>
      <c r="EC145" s="559"/>
      <c r="ED145" s="62"/>
      <c r="EE145" s="560"/>
      <c r="EF145" s="561"/>
      <c r="EG145" s="558">
        <v>0</v>
      </c>
      <c r="EH145" s="559"/>
      <c r="EI145" s="62"/>
      <c r="EJ145" s="560"/>
      <c r="EK145" s="561"/>
      <c r="EL145" s="558">
        <v>0</v>
      </c>
      <c r="EM145" s="559"/>
      <c r="EN145" s="62"/>
      <c r="EO145" s="153"/>
      <c r="ER145" s="49"/>
      <c r="ES145" s="49"/>
    </row>
    <row r="146" spans="3:149" ht="12.75" customHeight="1" x14ac:dyDescent="0.2">
      <c r="D146" s="153" t="s">
        <v>339</v>
      </c>
      <c r="F146" s="484"/>
      <c r="G146" s="62">
        <v>0</v>
      </c>
      <c r="H146" s="61"/>
      <c r="I146" s="62"/>
      <c r="J146" s="560"/>
      <c r="K146" s="560"/>
      <c r="L146" s="62">
        <v>0</v>
      </c>
      <c r="M146" s="61"/>
      <c r="N146" s="62"/>
      <c r="O146" s="560"/>
      <c r="P146" s="560"/>
      <c r="Q146" s="62">
        <v>0</v>
      </c>
      <c r="R146" s="61"/>
      <c r="S146" s="62"/>
      <c r="T146" s="560"/>
      <c r="U146" s="560"/>
      <c r="V146" s="62">
        <v>0</v>
      </c>
      <c r="W146" s="61"/>
      <c r="X146" s="62"/>
      <c r="Y146" s="560"/>
      <c r="Z146" s="560"/>
      <c r="AA146" s="62">
        <v>0</v>
      </c>
      <c r="AB146" s="61"/>
      <c r="AC146" s="62"/>
      <c r="AD146" s="560"/>
      <c r="AE146" s="560"/>
      <c r="AF146" s="62">
        <v>0</v>
      </c>
      <c r="AG146" s="61"/>
      <c r="AH146" s="62"/>
      <c r="AI146" s="560"/>
      <c r="AJ146" s="560"/>
      <c r="AK146" s="62">
        <v>0</v>
      </c>
      <c r="AL146" s="61"/>
      <c r="AM146" s="62"/>
      <c r="AN146" s="560"/>
      <c r="AO146" s="560"/>
      <c r="AP146" s="62">
        <v>0</v>
      </c>
      <c r="AQ146" s="61"/>
      <c r="AR146" s="62"/>
      <c r="AS146" s="560"/>
      <c r="AT146" s="560"/>
      <c r="AU146" s="62">
        <v>0</v>
      </c>
      <c r="AV146" s="61"/>
      <c r="AW146" s="62"/>
      <c r="AX146" s="560"/>
      <c r="AY146" s="560"/>
      <c r="AZ146" s="62">
        <v>0</v>
      </c>
      <c r="BA146" s="61"/>
      <c r="BB146" s="62"/>
      <c r="BC146" s="560"/>
      <c r="BD146" s="560"/>
      <c r="BE146" s="62">
        <v>0</v>
      </c>
      <c r="BF146" s="61"/>
      <c r="BG146" s="62"/>
      <c r="BH146" s="560"/>
      <c r="BI146" s="560"/>
      <c r="BJ146" s="62">
        <v>0</v>
      </c>
      <c r="BK146" s="61"/>
      <c r="BL146" s="62"/>
      <c r="BM146" s="560"/>
      <c r="BN146" s="560"/>
      <c r="BO146" s="62">
        <v>0</v>
      </c>
      <c r="BP146" s="61"/>
      <c r="BQ146" s="62"/>
      <c r="BR146" s="560"/>
      <c r="BS146" s="560"/>
      <c r="BT146" s="62">
        <v>0</v>
      </c>
      <c r="BU146" s="61"/>
      <c r="BV146" s="62"/>
      <c r="BW146" s="560"/>
      <c r="BX146" s="560"/>
      <c r="BY146" s="62">
        <v>0</v>
      </c>
      <c r="BZ146" s="61"/>
      <c r="CA146" s="62"/>
      <c r="CB146" s="560"/>
      <c r="CC146" s="560"/>
      <c r="CD146" s="62">
        <v>0</v>
      </c>
      <c r="CE146" s="61"/>
      <c r="CF146" s="62"/>
      <c r="CG146" s="560"/>
      <c r="CH146" s="560"/>
      <c r="CI146" s="62">
        <v>0</v>
      </c>
      <c r="CJ146" s="61"/>
      <c r="CK146" s="62"/>
      <c r="CL146" s="560"/>
      <c r="CM146" s="560"/>
      <c r="CN146" s="62">
        <v>0</v>
      </c>
      <c r="CO146" s="61"/>
      <c r="CP146" s="62"/>
      <c r="CQ146" s="560"/>
      <c r="CR146" s="560"/>
      <c r="CS146" s="62">
        <v>0</v>
      </c>
      <c r="CT146" s="61"/>
      <c r="CU146" s="62"/>
      <c r="CV146" s="560"/>
      <c r="CW146" s="560"/>
      <c r="CX146" s="62">
        <v>0</v>
      </c>
      <c r="CY146" s="61"/>
      <c r="CZ146" s="62"/>
      <c r="DA146" s="560"/>
      <c r="DB146" s="560"/>
      <c r="DC146" s="62">
        <v>0</v>
      </c>
      <c r="DD146" s="61"/>
      <c r="DE146" s="62"/>
      <c r="DF146" s="560"/>
      <c r="DG146" s="560"/>
      <c r="DH146" s="62">
        <v>0</v>
      </c>
      <c r="DI146" s="61"/>
      <c r="DJ146" s="62"/>
      <c r="DK146" s="560"/>
      <c r="DL146" s="560"/>
      <c r="DM146" s="62">
        <v>0</v>
      </c>
      <c r="DN146" s="61"/>
      <c r="DO146" s="62"/>
      <c r="DP146" s="560"/>
      <c r="DQ146" s="560"/>
      <c r="DR146" s="62">
        <v>0</v>
      </c>
      <c r="DS146" s="61"/>
      <c r="DT146" s="62"/>
      <c r="DU146" s="560"/>
      <c r="DV146" s="560"/>
      <c r="DW146" s="62">
        <v>0</v>
      </c>
      <c r="DX146" s="61"/>
      <c r="DY146" s="62"/>
      <c r="DZ146" s="560"/>
      <c r="EA146" s="560"/>
      <c r="EB146" s="62">
        <v>0</v>
      </c>
      <c r="EC146" s="61"/>
      <c r="ED146" s="62"/>
      <c r="EE146" s="560"/>
      <c r="EF146" s="560"/>
      <c r="EG146" s="62">
        <v>0</v>
      </c>
      <c r="EH146" s="61"/>
      <c r="EI146" s="62"/>
      <c r="EJ146" s="560"/>
      <c r="EK146" s="560"/>
      <c r="EL146" s="62">
        <v>0</v>
      </c>
      <c r="EM146" s="61"/>
      <c r="EN146" s="62"/>
      <c r="EO146" s="153"/>
      <c r="ER146" s="49"/>
      <c r="ES146" s="49"/>
    </row>
    <row r="147" spans="3:149" ht="12.75" customHeight="1" x14ac:dyDescent="0.2">
      <c r="D147" s="153" t="s">
        <v>340</v>
      </c>
      <c r="F147" s="504"/>
      <c r="G147" s="123">
        <v>0</v>
      </c>
      <c r="H147" s="122"/>
      <c r="I147" s="62"/>
      <c r="J147" s="560"/>
      <c r="K147" s="569"/>
      <c r="L147" s="123">
        <v>0</v>
      </c>
      <c r="M147" s="122"/>
      <c r="N147" s="62"/>
      <c r="O147" s="560"/>
      <c r="P147" s="569"/>
      <c r="Q147" s="123">
        <v>0</v>
      </c>
      <c r="R147" s="122"/>
      <c r="S147" s="62"/>
      <c r="T147" s="560"/>
      <c r="U147" s="569"/>
      <c r="V147" s="123">
        <v>0</v>
      </c>
      <c r="W147" s="122"/>
      <c r="X147" s="62"/>
      <c r="Y147" s="560"/>
      <c r="Z147" s="569"/>
      <c r="AA147" s="123">
        <v>0</v>
      </c>
      <c r="AB147" s="122"/>
      <c r="AC147" s="62"/>
      <c r="AD147" s="560"/>
      <c r="AE147" s="569"/>
      <c r="AF147" s="123">
        <v>0</v>
      </c>
      <c r="AG147" s="122"/>
      <c r="AH147" s="62"/>
      <c r="AI147" s="560"/>
      <c r="AJ147" s="569"/>
      <c r="AK147" s="123">
        <v>0</v>
      </c>
      <c r="AL147" s="122"/>
      <c r="AM147" s="62"/>
      <c r="AN147" s="560"/>
      <c r="AO147" s="569"/>
      <c r="AP147" s="123">
        <v>0</v>
      </c>
      <c r="AQ147" s="122"/>
      <c r="AR147" s="62"/>
      <c r="AS147" s="560"/>
      <c r="AT147" s="569"/>
      <c r="AU147" s="123">
        <v>0</v>
      </c>
      <c r="AV147" s="122"/>
      <c r="AW147" s="62"/>
      <c r="AX147" s="560"/>
      <c r="AY147" s="569"/>
      <c r="AZ147" s="123">
        <v>0</v>
      </c>
      <c r="BA147" s="122"/>
      <c r="BB147" s="62"/>
      <c r="BC147" s="560"/>
      <c r="BD147" s="569"/>
      <c r="BE147" s="123">
        <v>0</v>
      </c>
      <c r="BF147" s="122"/>
      <c r="BG147" s="62"/>
      <c r="BH147" s="560"/>
      <c r="BI147" s="569"/>
      <c r="BJ147" s="123">
        <v>0</v>
      </c>
      <c r="BK147" s="122"/>
      <c r="BL147" s="62"/>
      <c r="BM147" s="560"/>
      <c r="BN147" s="569"/>
      <c r="BO147" s="123">
        <v>0</v>
      </c>
      <c r="BP147" s="122"/>
      <c r="BQ147" s="62"/>
      <c r="BR147" s="560"/>
      <c r="BS147" s="569"/>
      <c r="BT147" s="123">
        <v>0</v>
      </c>
      <c r="BU147" s="122"/>
      <c r="BV147" s="62"/>
      <c r="BW147" s="560"/>
      <c r="BX147" s="569"/>
      <c r="BY147" s="123">
        <v>0</v>
      </c>
      <c r="BZ147" s="122"/>
      <c r="CA147" s="62"/>
      <c r="CB147" s="560"/>
      <c r="CC147" s="569"/>
      <c r="CD147" s="123">
        <v>0</v>
      </c>
      <c r="CE147" s="122"/>
      <c r="CF147" s="62"/>
      <c r="CG147" s="560"/>
      <c r="CH147" s="569"/>
      <c r="CI147" s="123">
        <v>0</v>
      </c>
      <c r="CJ147" s="122"/>
      <c r="CK147" s="62"/>
      <c r="CL147" s="560"/>
      <c r="CM147" s="569"/>
      <c r="CN147" s="123">
        <v>0</v>
      </c>
      <c r="CO147" s="122"/>
      <c r="CP147" s="62"/>
      <c r="CQ147" s="560"/>
      <c r="CR147" s="569"/>
      <c r="CS147" s="123">
        <v>0</v>
      </c>
      <c r="CT147" s="122"/>
      <c r="CU147" s="62"/>
      <c r="CV147" s="560"/>
      <c r="CW147" s="569"/>
      <c r="CX147" s="123">
        <v>0</v>
      </c>
      <c r="CY147" s="122"/>
      <c r="CZ147" s="62"/>
      <c r="DA147" s="560"/>
      <c r="DB147" s="569"/>
      <c r="DC147" s="123">
        <v>0</v>
      </c>
      <c r="DD147" s="122"/>
      <c r="DE147" s="62"/>
      <c r="DF147" s="560"/>
      <c r="DG147" s="569"/>
      <c r="DH147" s="123">
        <v>0</v>
      </c>
      <c r="DI147" s="122"/>
      <c r="DJ147" s="62"/>
      <c r="DK147" s="560"/>
      <c r="DL147" s="569"/>
      <c r="DM147" s="123">
        <v>0</v>
      </c>
      <c r="DN147" s="122"/>
      <c r="DO147" s="62"/>
      <c r="DP147" s="560"/>
      <c r="DQ147" s="569"/>
      <c r="DR147" s="123">
        <v>0</v>
      </c>
      <c r="DS147" s="122"/>
      <c r="DT147" s="62"/>
      <c r="DU147" s="560"/>
      <c r="DV147" s="569"/>
      <c r="DW147" s="123">
        <v>0</v>
      </c>
      <c r="DX147" s="122"/>
      <c r="DY147" s="62"/>
      <c r="DZ147" s="560"/>
      <c r="EA147" s="569"/>
      <c r="EB147" s="123">
        <v>0</v>
      </c>
      <c r="EC147" s="122"/>
      <c r="ED147" s="62"/>
      <c r="EE147" s="560"/>
      <c r="EF147" s="569"/>
      <c r="EG147" s="123">
        <v>0</v>
      </c>
      <c r="EH147" s="122"/>
      <c r="EI147" s="62"/>
      <c r="EJ147" s="560"/>
      <c r="EK147" s="569"/>
      <c r="EL147" s="123">
        <v>0</v>
      </c>
      <c r="EM147" s="122"/>
      <c r="EN147" s="62"/>
      <c r="EO147" s="153"/>
      <c r="ER147" s="49"/>
      <c r="ES147" s="49"/>
    </row>
    <row r="148" spans="3:149" ht="12.75" hidden="1" customHeight="1" x14ac:dyDescent="0.2">
      <c r="D148" s="153"/>
      <c r="G148" s="62"/>
      <c r="H148" s="62"/>
      <c r="I148" s="62"/>
      <c r="J148" s="560"/>
      <c r="K148" s="62"/>
      <c r="L148" s="62"/>
      <c r="M148" s="62"/>
      <c r="N148" s="62"/>
      <c r="O148" s="560"/>
      <c r="P148" s="62"/>
      <c r="Q148" s="62"/>
      <c r="R148" s="62"/>
      <c r="S148" s="62"/>
      <c r="T148" s="560"/>
      <c r="U148" s="62"/>
      <c r="V148" s="62"/>
      <c r="W148" s="62"/>
      <c r="X148" s="62"/>
      <c r="Y148" s="560"/>
      <c r="Z148" s="62"/>
      <c r="AA148" s="62"/>
      <c r="AB148" s="62"/>
      <c r="AC148" s="62"/>
      <c r="AD148" s="560"/>
      <c r="AE148" s="62"/>
      <c r="AF148" s="62"/>
      <c r="AG148" s="62"/>
      <c r="AH148" s="62"/>
      <c r="AI148" s="560"/>
      <c r="AJ148" s="62"/>
      <c r="AK148" s="62"/>
      <c r="AL148" s="62"/>
      <c r="AM148" s="62"/>
      <c r="AN148" s="560"/>
      <c r="AO148" s="62"/>
      <c r="AP148" s="62"/>
      <c r="AQ148" s="62"/>
      <c r="AR148" s="62"/>
      <c r="AS148" s="560"/>
      <c r="AT148" s="62"/>
      <c r="AU148" s="62"/>
      <c r="AV148" s="62"/>
      <c r="AW148" s="62"/>
      <c r="AX148" s="560"/>
      <c r="AY148" s="62"/>
      <c r="AZ148" s="62"/>
      <c r="BA148" s="62"/>
      <c r="BB148" s="62"/>
      <c r="BC148" s="560"/>
      <c r="BD148" s="62"/>
      <c r="BE148" s="62"/>
      <c r="BF148" s="62"/>
      <c r="BG148" s="62"/>
      <c r="BH148" s="560"/>
      <c r="BI148" s="62"/>
      <c r="BJ148" s="62"/>
      <c r="BK148" s="62"/>
      <c r="BL148" s="62"/>
      <c r="BM148" s="560"/>
      <c r="BN148" s="62"/>
      <c r="BO148" s="62"/>
      <c r="BP148" s="62"/>
      <c r="BQ148" s="62"/>
      <c r="BR148" s="560"/>
      <c r="BS148" s="62"/>
      <c r="BT148" s="62"/>
      <c r="BU148" s="62"/>
      <c r="BV148" s="62"/>
      <c r="BW148" s="560"/>
      <c r="BX148" s="62"/>
      <c r="BY148" s="62"/>
      <c r="BZ148" s="62"/>
      <c r="CA148" s="62"/>
      <c r="CB148" s="560"/>
      <c r="CC148" s="62"/>
      <c r="CD148" s="62"/>
      <c r="CE148" s="62"/>
      <c r="CF148" s="62"/>
      <c r="CG148" s="560"/>
      <c r="CH148" s="62"/>
      <c r="CI148" s="62"/>
      <c r="CJ148" s="62"/>
      <c r="CK148" s="62"/>
      <c r="CL148" s="560"/>
      <c r="CM148" s="62"/>
      <c r="CN148" s="62"/>
      <c r="CO148" s="62"/>
      <c r="CP148" s="62"/>
      <c r="CQ148" s="560"/>
      <c r="CR148" s="62"/>
      <c r="CS148" s="62"/>
      <c r="CT148" s="62"/>
      <c r="CU148" s="62"/>
      <c r="CV148" s="560"/>
      <c r="CW148" s="62"/>
      <c r="CX148" s="62"/>
      <c r="CY148" s="62"/>
      <c r="CZ148" s="62"/>
      <c r="DA148" s="560"/>
      <c r="DB148" s="62"/>
      <c r="DC148" s="62"/>
      <c r="DD148" s="62"/>
      <c r="DE148" s="62"/>
      <c r="DF148" s="560"/>
      <c r="DG148" s="62"/>
      <c r="DH148" s="62"/>
      <c r="DI148" s="62"/>
      <c r="DJ148" s="62"/>
      <c r="DK148" s="560"/>
      <c r="DL148" s="62"/>
      <c r="DM148" s="62"/>
      <c r="DN148" s="62"/>
      <c r="DO148" s="62"/>
      <c r="DP148" s="560"/>
      <c r="DQ148" s="62"/>
      <c r="DR148" s="62"/>
      <c r="DS148" s="62"/>
      <c r="DT148" s="62"/>
      <c r="DU148" s="560"/>
      <c r="DV148" s="62"/>
      <c r="DW148" s="62"/>
      <c r="DX148" s="62"/>
      <c r="DY148" s="62"/>
      <c r="DZ148" s="560"/>
      <c r="EA148" s="62"/>
      <c r="EB148" s="62"/>
      <c r="EC148" s="62"/>
      <c r="ED148" s="62"/>
      <c r="EE148" s="560"/>
      <c r="EF148" s="62"/>
      <c r="EG148" s="62"/>
      <c r="EH148" s="62"/>
      <c r="EI148" s="62"/>
      <c r="EJ148" s="560"/>
      <c r="EK148" s="62"/>
      <c r="EL148" s="62"/>
      <c r="EM148" s="62"/>
      <c r="EN148" s="62"/>
      <c r="EO148" s="153"/>
      <c r="ER148" s="49"/>
      <c r="ES148" s="49"/>
    </row>
    <row r="149" spans="3:149" ht="12.75" hidden="1" customHeight="1" x14ac:dyDescent="0.2">
      <c r="D149" s="153" t="s">
        <v>365</v>
      </c>
      <c r="G149" s="62">
        <v>0</v>
      </c>
      <c r="H149" s="62"/>
      <c r="I149" s="62"/>
      <c r="J149" s="560"/>
      <c r="K149" s="62"/>
      <c r="L149" s="62">
        <v>0</v>
      </c>
      <c r="M149" s="62"/>
      <c r="N149" s="62"/>
      <c r="O149" s="560"/>
      <c r="P149" s="62"/>
      <c r="Q149" s="62">
        <v>0</v>
      </c>
      <c r="R149" s="62"/>
      <c r="S149" s="62"/>
      <c r="T149" s="560"/>
      <c r="U149" s="62"/>
      <c r="V149" s="62">
        <v>0</v>
      </c>
      <c r="W149" s="62"/>
      <c r="X149" s="62"/>
      <c r="Y149" s="560"/>
      <c r="Z149" s="62"/>
      <c r="AA149" s="62">
        <v>0</v>
      </c>
      <c r="AB149" s="62"/>
      <c r="AC149" s="62"/>
      <c r="AD149" s="560"/>
      <c r="AE149" s="62"/>
      <c r="AF149" s="62">
        <v>0</v>
      </c>
      <c r="AG149" s="62"/>
      <c r="AH149" s="62"/>
      <c r="AI149" s="560"/>
      <c r="AJ149" s="62"/>
      <c r="AK149" s="62">
        <v>0</v>
      </c>
      <c r="AL149" s="62"/>
      <c r="AM149" s="62"/>
      <c r="AN149" s="560"/>
      <c r="AO149" s="62"/>
      <c r="AP149" s="62">
        <v>0</v>
      </c>
      <c r="AQ149" s="62"/>
      <c r="AR149" s="62"/>
      <c r="AS149" s="560"/>
      <c r="AT149" s="62"/>
      <c r="AU149" s="62">
        <v>0</v>
      </c>
      <c r="AV149" s="62"/>
      <c r="AW149" s="62"/>
      <c r="AX149" s="560"/>
      <c r="AY149" s="62"/>
      <c r="AZ149" s="62">
        <v>0</v>
      </c>
      <c r="BA149" s="62"/>
      <c r="BB149" s="62"/>
      <c r="BC149" s="560"/>
      <c r="BD149" s="62"/>
      <c r="BE149" s="62">
        <v>0</v>
      </c>
      <c r="BF149" s="62"/>
      <c r="BG149" s="62"/>
      <c r="BH149" s="560"/>
      <c r="BI149" s="62"/>
      <c r="BJ149" s="62">
        <v>0</v>
      </c>
      <c r="BK149" s="62"/>
      <c r="BL149" s="62"/>
      <c r="BM149" s="560"/>
      <c r="BN149" s="62"/>
      <c r="BO149" s="62">
        <v>0</v>
      </c>
      <c r="BP149" s="62"/>
      <c r="BQ149" s="62"/>
      <c r="BR149" s="560"/>
      <c r="BS149" s="62"/>
      <c r="BT149" s="62">
        <v>0</v>
      </c>
      <c r="BU149" s="62"/>
      <c r="BV149" s="62"/>
      <c r="BW149" s="560"/>
      <c r="BX149" s="62"/>
      <c r="BY149" s="62">
        <v>0</v>
      </c>
      <c r="BZ149" s="62"/>
      <c r="CA149" s="62"/>
      <c r="CB149" s="560"/>
      <c r="CC149" s="62"/>
      <c r="CD149" s="62">
        <v>0</v>
      </c>
      <c r="CE149" s="62"/>
      <c r="CF149" s="62"/>
      <c r="CG149" s="560"/>
      <c r="CH149" s="62"/>
      <c r="CI149" s="62">
        <v>0</v>
      </c>
      <c r="CJ149" s="62"/>
      <c r="CK149" s="62"/>
      <c r="CL149" s="560"/>
      <c r="CM149" s="62"/>
      <c r="CN149" s="62">
        <v>0</v>
      </c>
      <c r="CO149" s="62"/>
      <c r="CP149" s="62"/>
      <c r="CQ149" s="560"/>
      <c r="CR149" s="62"/>
      <c r="CS149" s="62">
        <v>0</v>
      </c>
      <c r="CT149" s="62"/>
      <c r="CU149" s="62"/>
      <c r="CV149" s="560"/>
      <c r="CW149" s="62"/>
      <c r="CX149" s="62">
        <v>0</v>
      </c>
      <c r="CY149" s="62"/>
      <c r="CZ149" s="62"/>
      <c r="DA149" s="560"/>
      <c r="DB149" s="62"/>
      <c r="DC149" s="62">
        <v>0</v>
      </c>
      <c r="DD149" s="62"/>
      <c r="DE149" s="62"/>
      <c r="DF149" s="560"/>
      <c r="DG149" s="62"/>
      <c r="DH149" s="62">
        <v>0</v>
      </c>
      <c r="DI149" s="62"/>
      <c r="DJ149" s="62"/>
      <c r="DK149" s="560"/>
      <c r="DL149" s="62"/>
      <c r="DM149" s="62">
        <v>0</v>
      </c>
      <c r="DN149" s="62"/>
      <c r="DO149" s="62"/>
      <c r="DP149" s="560"/>
      <c r="DQ149" s="62"/>
      <c r="DR149" s="62">
        <v>0</v>
      </c>
      <c r="DS149" s="62"/>
      <c r="DT149" s="62"/>
      <c r="DU149" s="560"/>
      <c r="DV149" s="62"/>
      <c r="DW149" s="62">
        <v>0</v>
      </c>
      <c r="DX149" s="62"/>
      <c r="DY149" s="62"/>
      <c r="DZ149" s="560"/>
      <c r="EA149" s="62"/>
      <c r="EB149" s="62">
        <v>0</v>
      </c>
      <c r="EC149" s="62"/>
      <c r="ED149" s="62"/>
      <c r="EE149" s="560"/>
      <c r="EF149" s="62"/>
      <c r="EG149" s="62">
        <v>0</v>
      </c>
      <c r="EH149" s="62"/>
      <c r="EI149" s="62"/>
      <c r="EJ149" s="560"/>
      <c r="EK149" s="62"/>
      <c r="EL149" s="62">
        <v>0</v>
      </c>
      <c r="EM149" s="62"/>
      <c r="EN149" s="62"/>
      <c r="EO149" s="153"/>
      <c r="ER149" s="49"/>
      <c r="ES149" s="49"/>
    </row>
    <row r="150" spans="3:149" ht="12.75" hidden="1" customHeight="1" x14ac:dyDescent="0.2">
      <c r="D150" s="153" t="s">
        <v>336</v>
      </c>
      <c r="F150" s="490"/>
      <c r="G150" s="558">
        <v>0</v>
      </c>
      <c r="H150" s="559"/>
      <c r="I150" s="62"/>
      <c r="J150" s="560"/>
      <c r="K150" s="561"/>
      <c r="L150" s="558">
        <v>0</v>
      </c>
      <c r="M150" s="559"/>
      <c r="N150" s="62"/>
      <c r="O150" s="560"/>
      <c r="P150" s="561"/>
      <c r="Q150" s="558">
        <v>0</v>
      </c>
      <c r="R150" s="559"/>
      <c r="S150" s="62"/>
      <c r="T150" s="560"/>
      <c r="U150" s="561"/>
      <c r="V150" s="558">
        <v>0</v>
      </c>
      <c r="W150" s="559"/>
      <c r="X150" s="62"/>
      <c r="Y150" s="560"/>
      <c r="Z150" s="561"/>
      <c r="AA150" s="558">
        <v>0</v>
      </c>
      <c r="AB150" s="559"/>
      <c r="AC150" s="62"/>
      <c r="AD150" s="560"/>
      <c r="AE150" s="561"/>
      <c r="AF150" s="558">
        <v>0</v>
      </c>
      <c r="AG150" s="559"/>
      <c r="AH150" s="62"/>
      <c r="AI150" s="560"/>
      <c r="AJ150" s="561"/>
      <c r="AK150" s="558">
        <v>0</v>
      </c>
      <c r="AL150" s="559"/>
      <c r="AM150" s="62"/>
      <c r="AN150" s="560"/>
      <c r="AO150" s="561"/>
      <c r="AP150" s="558">
        <v>0</v>
      </c>
      <c r="AQ150" s="559"/>
      <c r="AR150" s="62"/>
      <c r="AS150" s="560"/>
      <c r="AT150" s="561"/>
      <c r="AU150" s="558">
        <v>0</v>
      </c>
      <c r="AV150" s="559"/>
      <c r="AW150" s="62"/>
      <c r="AX150" s="560"/>
      <c r="AY150" s="561"/>
      <c r="AZ150" s="558">
        <v>0</v>
      </c>
      <c r="BA150" s="559"/>
      <c r="BB150" s="62"/>
      <c r="BC150" s="560"/>
      <c r="BD150" s="561"/>
      <c r="BE150" s="558">
        <v>0</v>
      </c>
      <c r="BF150" s="559"/>
      <c r="BG150" s="62"/>
      <c r="BH150" s="560"/>
      <c r="BI150" s="561"/>
      <c r="BJ150" s="558">
        <v>0</v>
      </c>
      <c r="BK150" s="559"/>
      <c r="BL150" s="62"/>
      <c r="BM150" s="560"/>
      <c r="BN150" s="561"/>
      <c r="BO150" s="558">
        <v>0</v>
      </c>
      <c r="BP150" s="559"/>
      <c r="BQ150" s="62"/>
      <c r="BR150" s="560"/>
      <c r="BS150" s="561"/>
      <c r="BT150" s="558">
        <v>0</v>
      </c>
      <c r="BU150" s="559"/>
      <c r="BV150" s="62"/>
      <c r="BW150" s="560"/>
      <c r="BX150" s="561"/>
      <c r="BY150" s="558">
        <v>0</v>
      </c>
      <c r="BZ150" s="559"/>
      <c r="CA150" s="62"/>
      <c r="CB150" s="560"/>
      <c r="CC150" s="561"/>
      <c r="CD150" s="558">
        <v>0</v>
      </c>
      <c r="CE150" s="559"/>
      <c r="CF150" s="62"/>
      <c r="CG150" s="560"/>
      <c r="CH150" s="561"/>
      <c r="CI150" s="558">
        <v>0</v>
      </c>
      <c r="CJ150" s="559"/>
      <c r="CK150" s="62"/>
      <c r="CL150" s="560"/>
      <c r="CM150" s="561"/>
      <c r="CN150" s="558">
        <v>0</v>
      </c>
      <c r="CO150" s="559"/>
      <c r="CP150" s="62"/>
      <c r="CQ150" s="560"/>
      <c r="CR150" s="561"/>
      <c r="CS150" s="558">
        <v>0</v>
      </c>
      <c r="CT150" s="559"/>
      <c r="CU150" s="62"/>
      <c r="CV150" s="560"/>
      <c r="CW150" s="561"/>
      <c r="CX150" s="558">
        <v>0</v>
      </c>
      <c r="CY150" s="559"/>
      <c r="CZ150" s="62"/>
      <c r="DA150" s="560"/>
      <c r="DB150" s="561"/>
      <c r="DC150" s="558">
        <v>0</v>
      </c>
      <c r="DD150" s="559"/>
      <c r="DE150" s="62"/>
      <c r="DF150" s="560"/>
      <c r="DG150" s="561"/>
      <c r="DH150" s="558">
        <v>0</v>
      </c>
      <c r="DI150" s="559"/>
      <c r="DJ150" s="62"/>
      <c r="DK150" s="560"/>
      <c r="DL150" s="561"/>
      <c r="DM150" s="558">
        <v>0</v>
      </c>
      <c r="DN150" s="559"/>
      <c r="DO150" s="62"/>
      <c r="DP150" s="560"/>
      <c r="DQ150" s="561"/>
      <c r="DR150" s="558">
        <v>0</v>
      </c>
      <c r="DS150" s="559"/>
      <c r="DT150" s="62"/>
      <c r="DU150" s="560"/>
      <c r="DV150" s="561"/>
      <c r="DW150" s="558">
        <v>0</v>
      </c>
      <c r="DX150" s="559"/>
      <c r="DY150" s="62"/>
      <c r="DZ150" s="560"/>
      <c r="EA150" s="561"/>
      <c r="EB150" s="558">
        <v>0</v>
      </c>
      <c r="EC150" s="559"/>
      <c r="ED150" s="62"/>
      <c r="EE150" s="560"/>
      <c r="EF150" s="561"/>
      <c r="EG150" s="558">
        <v>0</v>
      </c>
      <c r="EH150" s="559"/>
      <c r="EI150" s="62"/>
      <c r="EJ150" s="560"/>
      <c r="EK150" s="561"/>
      <c r="EL150" s="558">
        <v>0</v>
      </c>
      <c r="EM150" s="559"/>
      <c r="EN150" s="62"/>
      <c r="EO150" s="153"/>
      <c r="ER150" s="49"/>
      <c r="ES150" s="49"/>
    </row>
    <row r="151" spans="3:149" ht="12.75" hidden="1" customHeight="1" x14ac:dyDescent="0.2">
      <c r="D151" s="153" t="s">
        <v>339</v>
      </c>
      <c r="F151" s="484"/>
      <c r="G151" s="62">
        <v>0</v>
      </c>
      <c r="H151" s="61"/>
      <c r="I151" s="62"/>
      <c r="J151" s="560"/>
      <c r="K151" s="560"/>
      <c r="L151" s="62">
        <v>0</v>
      </c>
      <c r="M151" s="61"/>
      <c r="N151" s="62"/>
      <c r="O151" s="560"/>
      <c r="P151" s="560"/>
      <c r="Q151" s="62">
        <v>0</v>
      </c>
      <c r="R151" s="61"/>
      <c r="S151" s="62"/>
      <c r="T151" s="560"/>
      <c r="U151" s="560"/>
      <c r="V151" s="62">
        <v>0</v>
      </c>
      <c r="W151" s="61"/>
      <c r="X151" s="62"/>
      <c r="Y151" s="560"/>
      <c r="Z151" s="560"/>
      <c r="AA151" s="62">
        <v>0</v>
      </c>
      <c r="AB151" s="61"/>
      <c r="AC151" s="62"/>
      <c r="AD151" s="560"/>
      <c r="AE151" s="560"/>
      <c r="AF151" s="62">
        <v>0</v>
      </c>
      <c r="AG151" s="61"/>
      <c r="AH151" s="62"/>
      <c r="AI151" s="560"/>
      <c r="AJ151" s="560"/>
      <c r="AK151" s="62">
        <v>0</v>
      </c>
      <c r="AL151" s="61"/>
      <c r="AM151" s="62"/>
      <c r="AN151" s="560"/>
      <c r="AO151" s="560"/>
      <c r="AP151" s="62">
        <v>0</v>
      </c>
      <c r="AQ151" s="61"/>
      <c r="AR151" s="62"/>
      <c r="AS151" s="560"/>
      <c r="AT151" s="560"/>
      <c r="AU151" s="62">
        <v>0</v>
      </c>
      <c r="AV151" s="61"/>
      <c r="AW151" s="62"/>
      <c r="AX151" s="560"/>
      <c r="AY151" s="560"/>
      <c r="AZ151" s="62">
        <v>0</v>
      </c>
      <c r="BA151" s="61"/>
      <c r="BB151" s="62"/>
      <c r="BC151" s="560"/>
      <c r="BD151" s="560"/>
      <c r="BE151" s="62">
        <v>0</v>
      </c>
      <c r="BF151" s="61"/>
      <c r="BG151" s="62"/>
      <c r="BH151" s="560"/>
      <c r="BI151" s="560"/>
      <c r="BJ151" s="62">
        <v>0</v>
      </c>
      <c r="BK151" s="61"/>
      <c r="BL151" s="62"/>
      <c r="BM151" s="560"/>
      <c r="BN151" s="560"/>
      <c r="BO151" s="62">
        <v>0</v>
      </c>
      <c r="BP151" s="61"/>
      <c r="BQ151" s="62"/>
      <c r="BR151" s="560"/>
      <c r="BS151" s="560"/>
      <c r="BT151" s="62">
        <v>0</v>
      </c>
      <c r="BU151" s="61"/>
      <c r="BV151" s="62"/>
      <c r="BW151" s="560"/>
      <c r="BX151" s="560"/>
      <c r="BY151" s="62">
        <v>0</v>
      </c>
      <c r="BZ151" s="61"/>
      <c r="CA151" s="62"/>
      <c r="CB151" s="560"/>
      <c r="CC151" s="560"/>
      <c r="CD151" s="62">
        <v>0</v>
      </c>
      <c r="CE151" s="61"/>
      <c r="CF151" s="62"/>
      <c r="CG151" s="560"/>
      <c r="CH151" s="560"/>
      <c r="CI151" s="62">
        <v>0</v>
      </c>
      <c r="CJ151" s="61"/>
      <c r="CK151" s="62"/>
      <c r="CL151" s="560"/>
      <c r="CM151" s="560"/>
      <c r="CN151" s="62">
        <v>0</v>
      </c>
      <c r="CO151" s="61"/>
      <c r="CP151" s="62"/>
      <c r="CQ151" s="560"/>
      <c r="CR151" s="560"/>
      <c r="CS151" s="62">
        <v>0</v>
      </c>
      <c r="CT151" s="61"/>
      <c r="CU151" s="62"/>
      <c r="CV151" s="560"/>
      <c r="CW151" s="560"/>
      <c r="CX151" s="62">
        <v>0</v>
      </c>
      <c r="CY151" s="61"/>
      <c r="CZ151" s="62"/>
      <c r="DA151" s="560"/>
      <c r="DB151" s="560"/>
      <c r="DC151" s="62">
        <v>0</v>
      </c>
      <c r="DD151" s="61"/>
      <c r="DE151" s="62"/>
      <c r="DF151" s="560"/>
      <c r="DG151" s="560"/>
      <c r="DH151" s="62">
        <v>0</v>
      </c>
      <c r="DI151" s="61"/>
      <c r="DJ151" s="62"/>
      <c r="DK151" s="560"/>
      <c r="DL151" s="560"/>
      <c r="DM151" s="62">
        <v>0</v>
      </c>
      <c r="DN151" s="61"/>
      <c r="DO151" s="62"/>
      <c r="DP151" s="560"/>
      <c r="DQ151" s="560"/>
      <c r="DR151" s="62">
        <v>0</v>
      </c>
      <c r="DS151" s="61"/>
      <c r="DT151" s="62"/>
      <c r="DU151" s="560"/>
      <c r="DV151" s="560"/>
      <c r="DW151" s="62">
        <v>0</v>
      </c>
      <c r="DX151" s="61"/>
      <c r="DY151" s="62"/>
      <c r="DZ151" s="560"/>
      <c r="EA151" s="560"/>
      <c r="EB151" s="62">
        <v>0</v>
      </c>
      <c r="EC151" s="61"/>
      <c r="ED151" s="62"/>
      <c r="EE151" s="560"/>
      <c r="EF151" s="560"/>
      <c r="EG151" s="62">
        <v>0</v>
      </c>
      <c r="EH151" s="61"/>
      <c r="EI151" s="62"/>
      <c r="EJ151" s="560"/>
      <c r="EK151" s="560"/>
      <c r="EL151" s="62">
        <v>0</v>
      </c>
      <c r="EM151" s="61"/>
      <c r="EN151" s="62"/>
      <c r="EO151" s="153"/>
      <c r="ER151" s="49"/>
      <c r="ES151" s="49"/>
    </row>
    <row r="152" spans="3:149" ht="12.75" hidden="1" customHeight="1" x14ac:dyDescent="0.2">
      <c r="D152" s="153" t="s">
        <v>340</v>
      </c>
      <c r="F152" s="504"/>
      <c r="G152" s="123">
        <v>0</v>
      </c>
      <c r="H152" s="122"/>
      <c r="I152" s="62"/>
      <c r="J152" s="560"/>
      <c r="K152" s="569"/>
      <c r="L152" s="123">
        <v>0</v>
      </c>
      <c r="M152" s="122"/>
      <c r="N152" s="62"/>
      <c r="O152" s="560"/>
      <c r="P152" s="569"/>
      <c r="Q152" s="123">
        <v>0</v>
      </c>
      <c r="R152" s="122"/>
      <c r="S152" s="62"/>
      <c r="T152" s="560"/>
      <c r="U152" s="569"/>
      <c r="V152" s="123">
        <v>0</v>
      </c>
      <c r="W152" s="122"/>
      <c r="X152" s="62"/>
      <c r="Y152" s="560"/>
      <c r="Z152" s="569"/>
      <c r="AA152" s="123">
        <v>0</v>
      </c>
      <c r="AB152" s="122"/>
      <c r="AC152" s="62"/>
      <c r="AD152" s="560"/>
      <c r="AE152" s="569"/>
      <c r="AF152" s="123">
        <v>0</v>
      </c>
      <c r="AG152" s="122"/>
      <c r="AH152" s="62"/>
      <c r="AI152" s="560"/>
      <c r="AJ152" s="569"/>
      <c r="AK152" s="123">
        <v>0</v>
      </c>
      <c r="AL152" s="122"/>
      <c r="AM152" s="62"/>
      <c r="AN152" s="560"/>
      <c r="AO152" s="569"/>
      <c r="AP152" s="123">
        <v>0</v>
      </c>
      <c r="AQ152" s="122"/>
      <c r="AR152" s="62"/>
      <c r="AS152" s="560"/>
      <c r="AT152" s="569"/>
      <c r="AU152" s="123">
        <v>0</v>
      </c>
      <c r="AV152" s="122"/>
      <c r="AW152" s="62"/>
      <c r="AX152" s="560"/>
      <c r="AY152" s="569"/>
      <c r="AZ152" s="123">
        <v>0</v>
      </c>
      <c r="BA152" s="122"/>
      <c r="BB152" s="62"/>
      <c r="BC152" s="560"/>
      <c r="BD152" s="569"/>
      <c r="BE152" s="123">
        <v>0</v>
      </c>
      <c r="BF152" s="122"/>
      <c r="BG152" s="62"/>
      <c r="BH152" s="560"/>
      <c r="BI152" s="569"/>
      <c r="BJ152" s="123">
        <v>0</v>
      </c>
      <c r="BK152" s="122"/>
      <c r="BL152" s="62"/>
      <c r="BM152" s="560"/>
      <c r="BN152" s="569"/>
      <c r="BO152" s="123">
        <v>0</v>
      </c>
      <c r="BP152" s="122"/>
      <c r="BQ152" s="62"/>
      <c r="BR152" s="560"/>
      <c r="BS152" s="569"/>
      <c r="BT152" s="123">
        <v>0</v>
      </c>
      <c r="BU152" s="122"/>
      <c r="BV152" s="62"/>
      <c r="BW152" s="560"/>
      <c r="BX152" s="569"/>
      <c r="BY152" s="123">
        <v>0</v>
      </c>
      <c r="BZ152" s="122"/>
      <c r="CA152" s="62"/>
      <c r="CB152" s="560"/>
      <c r="CC152" s="569"/>
      <c r="CD152" s="123">
        <v>0</v>
      </c>
      <c r="CE152" s="122"/>
      <c r="CF152" s="62"/>
      <c r="CG152" s="560"/>
      <c r="CH152" s="569"/>
      <c r="CI152" s="123">
        <v>0</v>
      </c>
      <c r="CJ152" s="122"/>
      <c r="CK152" s="62"/>
      <c r="CL152" s="560"/>
      <c r="CM152" s="569"/>
      <c r="CN152" s="123">
        <v>0</v>
      </c>
      <c r="CO152" s="122"/>
      <c r="CP152" s="62"/>
      <c r="CQ152" s="560"/>
      <c r="CR152" s="569"/>
      <c r="CS152" s="123">
        <v>0</v>
      </c>
      <c r="CT152" s="122"/>
      <c r="CU152" s="62"/>
      <c r="CV152" s="560"/>
      <c r="CW152" s="569"/>
      <c r="CX152" s="123">
        <v>0</v>
      </c>
      <c r="CY152" s="122"/>
      <c r="CZ152" s="62"/>
      <c r="DA152" s="560"/>
      <c r="DB152" s="569"/>
      <c r="DC152" s="123">
        <v>0</v>
      </c>
      <c r="DD152" s="122"/>
      <c r="DE152" s="62"/>
      <c r="DF152" s="560"/>
      <c r="DG152" s="569"/>
      <c r="DH152" s="123">
        <v>0</v>
      </c>
      <c r="DI152" s="122"/>
      <c r="DJ152" s="62"/>
      <c r="DK152" s="560"/>
      <c r="DL152" s="569"/>
      <c r="DM152" s="123">
        <v>0</v>
      </c>
      <c r="DN152" s="122"/>
      <c r="DO152" s="62"/>
      <c r="DP152" s="560"/>
      <c r="DQ152" s="569"/>
      <c r="DR152" s="123">
        <v>0</v>
      </c>
      <c r="DS152" s="122"/>
      <c r="DT152" s="62"/>
      <c r="DU152" s="560"/>
      <c r="DV152" s="569"/>
      <c r="DW152" s="123">
        <v>0</v>
      </c>
      <c r="DX152" s="122"/>
      <c r="DY152" s="62"/>
      <c r="DZ152" s="560"/>
      <c r="EA152" s="569"/>
      <c r="EB152" s="123">
        <v>0</v>
      </c>
      <c r="EC152" s="122"/>
      <c r="ED152" s="62"/>
      <c r="EE152" s="560"/>
      <c r="EF152" s="569"/>
      <c r="EG152" s="123">
        <v>0</v>
      </c>
      <c r="EH152" s="122"/>
      <c r="EI152" s="62"/>
      <c r="EJ152" s="560"/>
      <c r="EK152" s="569"/>
      <c r="EL152" s="123">
        <v>0</v>
      </c>
      <c r="EM152" s="122"/>
      <c r="EN152" s="62"/>
      <c r="EO152" s="153"/>
      <c r="ER152" s="49"/>
      <c r="ES152" s="49"/>
    </row>
    <row r="153" spans="3:149" ht="14.25" customHeight="1" x14ac:dyDescent="0.2">
      <c r="D153" s="575"/>
      <c r="E153" s="576"/>
      <c r="F153" s="149"/>
      <c r="G153" s="132"/>
      <c r="H153" s="132"/>
      <c r="I153" s="132"/>
      <c r="J153" s="577"/>
      <c r="K153" s="132"/>
      <c r="L153" s="132"/>
      <c r="M153" s="132"/>
      <c r="N153" s="132"/>
      <c r="O153" s="577"/>
      <c r="P153" s="132"/>
      <c r="Q153" s="132"/>
      <c r="R153" s="132"/>
      <c r="S153" s="132"/>
      <c r="T153" s="577"/>
      <c r="U153" s="132"/>
      <c r="V153" s="132"/>
      <c r="W153" s="132"/>
      <c r="X153" s="132"/>
      <c r="Y153" s="577"/>
      <c r="Z153" s="132"/>
      <c r="AA153" s="132"/>
      <c r="AB153" s="132"/>
      <c r="AC153" s="132"/>
      <c r="AD153" s="577"/>
      <c r="AE153" s="132"/>
      <c r="AF153" s="132"/>
      <c r="AG153" s="132"/>
      <c r="AH153" s="132"/>
      <c r="AI153" s="577"/>
      <c r="AJ153" s="132"/>
      <c r="AK153" s="132"/>
      <c r="AL153" s="132"/>
      <c r="AM153" s="132"/>
      <c r="AN153" s="577"/>
      <c r="AO153" s="132"/>
      <c r="AP153" s="132"/>
      <c r="AQ153" s="132"/>
      <c r="AR153" s="132"/>
      <c r="AS153" s="577"/>
      <c r="AT153" s="132"/>
      <c r="AU153" s="132"/>
      <c r="AV153" s="132"/>
      <c r="AW153" s="132"/>
      <c r="AX153" s="577"/>
      <c r="AY153" s="132"/>
      <c r="AZ153" s="132"/>
      <c r="BA153" s="132"/>
      <c r="BB153" s="132"/>
      <c r="BC153" s="577"/>
      <c r="BD153" s="132"/>
      <c r="BE153" s="132"/>
      <c r="BF153" s="132"/>
      <c r="BG153" s="132"/>
      <c r="BH153" s="577"/>
      <c r="BI153" s="132"/>
      <c r="BJ153" s="132"/>
      <c r="BK153" s="132"/>
      <c r="BL153" s="132"/>
      <c r="BM153" s="577"/>
      <c r="BN153" s="132"/>
      <c r="BO153" s="132"/>
      <c r="BP153" s="132"/>
      <c r="BQ153" s="132"/>
      <c r="BR153" s="577"/>
      <c r="BS153" s="132"/>
      <c r="BT153" s="132"/>
      <c r="BU153" s="132"/>
      <c r="BV153" s="132"/>
      <c r="BW153" s="577"/>
      <c r="BX153" s="132"/>
      <c r="BY153" s="132"/>
      <c r="BZ153" s="132"/>
      <c r="CA153" s="132"/>
      <c r="CB153" s="577"/>
      <c r="CC153" s="132"/>
      <c r="CD153" s="132"/>
      <c r="CE153" s="132"/>
      <c r="CF153" s="132"/>
      <c r="CG153" s="577"/>
      <c r="CH153" s="132"/>
      <c r="CI153" s="132"/>
      <c r="CJ153" s="132"/>
      <c r="CK153" s="132"/>
      <c r="CL153" s="577"/>
      <c r="CM153" s="132"/>
      <c r="CN153" s="132"/>
      <c r="CO153" s="132"/>
      <c r="CP153" s="132"/>
      <c r="CQ153" s="577"/>
      <c r="CR153" s="132"/>
      <c r="CS153" s="132"/>
      <c r="CT153" s="132"/>
      <c r="CU153" s="132"/>
      <c r="CV153" s="577"/>
      <c r="CW153" s="132"/>
      <c r="CX153" s="132"/>
      <c r="CY153" s="132"/>
      <c r="CZ153" s="132"/>
      <c r="DA153" s="577"/>
      <c r="DB153" s="132"/>
      <c r="DC153" s="132"/>
      <c r="DD153" s="132"/>
      <c r="DE153" s="132"/>
      <c r="DF153" s="577"/>
      <c r="DG153" s="132"/>
      <c r="DH153" s="132"/>
      <c r="DI153" s="132"/>
      <c r="DJ153" s="132"/>
      <c r="DK153" s="577"/>
      <c r="DL153" s="132"/>
      <c r="DM153" s="132"/>
      <c r="DN153" s="132"/>
      <c r="DO153" s="132"/>
      <c r="DP153" s="577"/>
      <c r="DQ153" s="132"/>
      <c r="DR153" s="132"/>
      <c r="DS153" s="132"/>
      <c r="DT153" s="132"/>
      <c r="DU153" s="577"/>
      <c r="DV153" s="132"/>
      <c r="DW153" s="132"/>
      <c r="DX153" s="132"/>
      <c r="DY153" s="132"/>
      <c r="DZ153" s="577"/>
      <c r="EA153" s="132"/>
      <c r="EB153" s="132"/>
      <c r="EC153" s="132"/>
      <c r="ED153" s="132"/>
      <c r="EE153" s="577"/>
      <c r="EF153" s="132"/>
      <c r="EG153" s="132"/>
      <c r="EH153" s="132"/>
      <c r="EI153" s="132"/>
      <c r="EJ153" s="577"/>
      <c r="EK153" s="132"/>
      <c r="EL153" s="132"/>
      <c r="EM153" s="132"/>
      <c r="EN153" s="133"/>
      <c r="EO153" s="153"/>
      <c r="ER153" s="49"/>
      <c r="ES153" s="49"/>
    </row>
    <row r="154" spans="3:149" x14ac:dyDescent="0.2">
      <c r="E154" s="147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R154" s="49"/>
      <c r="ES154" s="49"/>
    </row>
    <row r="155" spans="3:149" ht="12" customHeight="1" x14ac:dyDescent="0.2">
      <c r="C155" s="62"/>
      <c r="D155" s="578"/>
      <c r="E155" s="147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578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R155" s="49"/>
      <c r="ES155" s="49"/>
    </row>
    <row r="156" spans="3:149" ht="12" customHeight="1" x14ac:dyDescent="0.2">
      <c r="C156" s="62"/>
      <c r="D156" s="62"/>
      <c r="E156" s="147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R156" s="49"/>
      <c r="ES156" s="49"/>
    </row>
    <row r="157" spans="3:149" x14ac:dyDescent="0.2">
      <c r="E157" s="579"/>
      <c r="F157" s="579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R157" s="49"/>
      <c r="ES157" s="49"/>
    </row>
    <row r="158" spans="3:149" ht="15.75" x14ac:dyDescent="0.25">
      <c r="D158" s="540" t="s">
        <v>366</v>
      </c>
      <c r="E158" s="540"/>
      <c r="F158" s="540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2"/>
      <c r="BF158" s="132"/>
      <c r="BG158" s="132"/>
      <c r="BH158" s="132"/>
      <c r="BI158" s="132"/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32"/>
      <c r="CE158" s="132"/>
      <c r="CF158" s="132"/>
      <c r="CG158" s="132"/>
      <c r="CH158" s="132"/>
      <c r="CI158" s="132"/>
      <c r="CJ158" s="132"/>
      <c r="CK158" s="132"/>
      <c r="CL158" s="132"/>
      <c r="CM158" s="132"/>
      <c r="CN158" s="132"/>
      <c r="CO158" s="132"/>
      <c r="CP158" s="132"/>
      <c r="CQ158" s="132"/>
      <c r="CR158" s="132"/>
      <c r="CS158" s="132"/>
      <c r="CT158" s="132"/>
      <c r="CU158" s="132"/>
      <c r="CV158" s="132"/>
      <c r="CW158" s="132"/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32"/>
      <c r="DH158" s="132"/>
      <c r="DI158" s="132"/>
      <c r="DJ158" s="132"/>
      <c r="DK158" s="132"/>
      <c r="DL158" s="132"/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32"/>
      <c r="DW158" s="132"/>
      <c r="DX158" s="132"/>
      <c r="DY158" s="132"/>
      <c r="DZ158" s="132"/>
      <c r="EA158" s="132"/>
      <c r="EB158" s="132"/>
      <c r="EC158" s="132"/>
      <c r="ED158" s="132"/>
      <c r="EE158" s="132"/>
      <c r="EF158" s="132"/>
      <c r="EG158" s="132"/>
      <c r="EH158" s="132"/>
      <c r="EI158" s="132"/>
      <c r="EJ158" s="132"/>
      <c r="EK158" s="132"/>
      <c r="EL158" s="132"/>
      <c r="EM158" s="132"/>
      <c r="EN158" s="132"/>
      <c r="ER158" s="49"/>
      <c r="ES158" s="49"/>
    </row>
    <row r="159" spans="3:149" ht="15" customHeight="1" x14ac:dyDescent="0.2">
      <c r="D159" s="580"/>
      <c r="E159" s="764" t="s">
        <v>3</v>
      </c>
      <c r="F159" s="765"/>
      <c r="G159" s="765"/>
      <c r="H159" s="765"/>
      <c r="I159" s="765"/>
      <c r="J159" s="765"/>
      <c r="K159" s="765"/>
      <c r="L159" s="765"/>
      <c r="M159" s="765"/>
      <c r="N159" s="765"/>
      <c r="O159" s="765"/>
      <c r="P159" s="765"/>
      <c r="Q159" s="765"/>
      <c r="R159" s="765"/>
      <c r="S159" s="765"/>
      <c r="T159" s="765"/>
      <c r="U159" s="765"/>
      <c r="V159" s="765"/>
      <c r="W159" s="765"/>
      <c r="X159" s="765"/>
      <c r="Y159" s="765"/>
      <c r="Z159" s="765"/>
      <c r="AA159" s="765"/>
      <c r="AB159" s="765"/>
      <c r="AC159" s="765"/>
      <c r="AD159" s="765"/>
      <c r="AE159" s="765"/>
      <c r="AF159" s="765"/>
      <c r="AG159" s="765"/>
      <c r="AH159" s="765"/>
      <c r="AI159" s="765"/>
      <c r="AJ159" s="765"/>
      <c r="AK159" s="765"/>
      <c r="AL159" s="765"/>
      <c r="AM159" s="765"/>
      <c r="AN159" s="765"/>
      <c r="AO159" s="765"/>
      <c r="AP159" s="765"/>
      <c r="AQ159" s="765"/>
      <c r="AR159" s="765"/>
      <c r="AS159" s="765"/>
      <c r="AT159" s="765"/>
      <c r="AU159" s="765"/>
      <c r="AV159" s="765"/>
      <c r="AW159" s="765"/>
      <c r="AX159" s="765"/>
      <c r="AY159" s="765"/>
      <c r="AZ159" s="765"/>
      <c r="BA159" s="765"/>
      <c r="BB159" s="765"/>
      <c r="BC159" s="765"/>
      <c r="BD159" s="765"/>
      <c r="BE159" s="765"/>
      <c r="BF159" s="765"/>
      <c r="BG159" s="765"/>
      <c r="BH159" s="765"/>
      <c r="BI159" s="765"/>
      <c r="BJ159" s="765"/>
      <c r="BK159" s="765"/>
      <c r="BL159" s="765"/>
      <c r="BM159" s="765"/>
      <c r="BN159" s="765"/>
      <c r="BO159" s="765"/>
      <c r="BP159" s="765"/>
      <c r="BQ159" s="765"/>
      <c r="BR159" s="765"/>
      <c r="BS159" s="765"/>
      <c r="BT159" s="765"/>
      <c r="BU159" s="765"/>
      <c r="BV159" s="799"/>
      <c r="BW159" s="34"/>
      <c r="BX159" s="581"/>
      <c r="BY159" s="800" t="s">
        <v>4</v>
      </c>
      <c r="BZ159" s="800"/>
      <c r="CA159" s="800"/>
      <c r="CB159" s="800"/>
      <c r="CC159" s="800"/>
      <c r="CD159" s="800"/>
      <c r="CE159" s="800"/>
      <c r="CF159" s="800"/>
      <c r="CG159" s="800"/>
      <c r="CH159" s="800"/>
      <c r="CI159" s="800"/>
      <c r="CJ159" s="800"/>
      <c r="CK159" s="800"/>
      <c r="CL159" s="800"/>
      <c r="CM159" s="800"/>
      <c r="CN159" s="800"/>
      <c r="CO159" s="800"/>
      <c r="CP159" s="800"/>
      <c r="CQ159" s="800"/>
      <c r="CR159" s="800"/>
      <c r="CS159" s="800"/>
      <c r="CT159" s="800"/>
      <c r="CU159" s="800"/>
      <c r="CV159" s="800"/>
      <c r="CW159" s="800"/>
      <c r="CX159" s="800"/>
      <c r="CY159" s="800"/>
      <c r="CZ159" s="800"/>
      <c r="DA159" s="800"/>
      <c r="DB159" s="800"/>
      <c r="DC159" s="800"/>
      <c r="DD159" s="800"/>
      <c r="DE159" s="800"/>
      <c r="DF159" s="800"/>
      <c r="DG159" s="800"/>
      <c r="DH159" s="800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1"/>
      <c r="EO159" s="153"/>
      <c r="ER159" s="49"/>
      <c r="ES159" s="49"/>
    </row>
    <row r="160" spans="3:149" ht="18" customHeight="1" x14ac:dyDescent="0.2">
      <c r="D160" s="582"/>
      <c r="G160" s="157" t="s">
        <v>5</v>
      </c>
      <c r="H160" s="53"/>
      <c r="I160" s="53"/>
      <c r="J160" s="458"/>
      <c r="K160" s="53"/>
      <c r="L160" s="53" t="s">
        <v>6</v>
      </c>
      <c r="M160" s="53"/>
      <c r="N160" s="53"/>
      <c r="O160" s="458"/>
      <c r="P160" s="53"/>
      <c r="Q160" s="53" t="s">
        <v>7</v>
      </c>
      <c r="R160" s="53"/>
      <c r="S160" s="53"/>
      <c r="T160" s="458"/>
      <c r="U160" s="53"/>
      <c r="V160" s="53" t="s">
        <v>8</v>
      </c>
      <c r="W160" s="53"/>
      <c r="X160" s="53"/>
      <c r="Y160" s="458"/>
      <c r="Z160" s="53"/>
      <c r="AA160" s="53" t="s">
        <v>9</v>
      </c>
      <c r="AB160" s="53"/>
      <c r="AC160" s="53"/>
      <c r="AD160" s="458"/>
      <c r="AE160" s="53"/>
      <c r="AF160" s="53" t="s">
        <v>10</v>
      </c>
      <c r="AG160" s="53"/>
      <c r="AH160" s="53"/>
      <c r="AI160" s="458"/>
      <c r="AJ160" s="53"/>
      <c r="AK160" s="53" t="s">
        <v>11</v>
      </c>
      <c r="AL160" s="53"/>
      <c r="AM160" s="53"/>
      <c r="AN160" s="458"/>
      <c r="AO160" s="53"/>
      <c r="AP160" s="53" t="s">
        <v>12</v>
      </c>
      <c r="AQ160" s="53"/>
      <c r="AR160" s="53"/>
      <c r="AS160" s="458"/>
      <c r="AT160" s="53"/>
      <c r="AU160" s="53" t="s">
        <v>13</v>
      </c>
      <c r="AV160" s="53"/>
      <c r="AW160" s="53"/>
      <c r="AX160" s="458"/>
      <c r="AY160" s="53"/>
      <c r="AZ160" s="53" t="s">
        <v>14</v>
      </c>
      <c r="BA160" s="53"/>
      <c r="BB160" s="53"/>
      <c r="BC160" s="458"/>
      <c r="BD160" s="53"/>
      <c r="BE160" s="53" t="s">
        <v>15</v>
      </c>
      <c r="BF160" s="53"/>
      <c r="BG160" s="53"/>
      <c r="BH160" s="458"/>
      <c r="BI160" s="157"/>
      <c r="BJ160" s="157" t="s">
        <v>16</v>
      </c>
      <c r="BK160" s="157"/>
      <c r="BL160" s="171"/>
      <c r="BM160" s="458"/>
      <c r="BN160" s="157"/>
      <c r="BO160" s="157" t="s">
        <v>17</v>
      </c>
      <c r="BP160" s="157"/>
      <c r="BQ160" s="171"/>
      <c r="BR160" s="458"/>
      <c r="BS160" s="157"/>
      <c r="BT160" s="53" t="s">
        <v>18</v>
      </c>
      <c r="BU160" s="53"/>
      <c r="BV160" s="53"/>
      <c r="BW160" s="274"/>
      <c r="BX160" s="53"/>
      <c r="BY160" s="157" t="s">
        <v>19</v>
      </c>
      <c r="BZ160" s="53"/>
      <c r="CA160" s="53"/>
      <c r="CB160" s="458"/>
      <c r="CC160" s="53"/>
      <c r="CD160" s="53" t="s">
        <v>6</v>
      </c>
      <c r="CE160" s="53"/>
      <c r="CF160" s="53"/>
      <c r="CG160" s="458"/>
      <c r="CH160" s="53"/>
      <c r="CI160" s="53" t="s">
        <v>7</v>
      </c>
      <c r="CJ160" s="53"/>
      <c r="CK160" s="53"/>
      <c r="CL160" s="458"/>
      <c r="CM160" s="53"/>
      <c r="CN160" s="53" t="s">
        <v>8</v>
      </c>
      <c r="CO160" s="53"/>
      <c r="CP160" s="53"/>
      <c r="CQ160" s="458"/>
      <c r="CR160" s="53"/>
      <c r="CS160" s="53" t="s">
        <v>9</v>
      </c>
      <c r="CT160" s="53"/>
      <c r="CU160" s="53"/>
      <c r="CV160" s="458"/>
      <c r="CW160" s="53"/>
      <c r="CX160" s="53" t="s">
        <v>10</v>
      </c>
      <c r="CY160" s="53"/>
      <c r="CZ160" s="53"/>
      <c r="DA160" s="458"/>
      <c r="DB160" s="53"/>
      <c r="DC160" s="53" t="s">
        <v>11</v>
      </c>
      <c r="DD160" s="53"/>
      <c r="DE160" s="53"/>
      <c r="DF160" s="458"/>
      <c r="DG160" s="53"/>
      <c r="DH160" s="53" t="s">
        <v>12</v>
      </c>
      <c r="DI160" s="53"/>
      <c r="DJ160" s="53"/>
      <c r="DK160" s="458"/>
      <c r="DL160" s="53"/>
      <c r="DM160" s="53" t="s">
        <v>13</v>
      </c>
      <c r="DN160" s="53"/>
      <c r="DO160" s="53"/>
      <c r="DP160" s="458"/>
      <c r="DQ160" s="53"/>
      <c r="DR160" s="53" t="s">
        <v>14</v>
      </c>
      <c r="DS160" s="53"/>
      <c r="DT160" s="53"/>
      <c r="DU160" s="458"/>
      <c r="DV160" s="53"/>
      <c r="DW160" s="53" t="s">
        <v>15</v>
      </c>
      <c r="DX160" s="53"/>
      <c r="DY160" s="53"/>
      <c r="DZ160" s="458"/>
      <c r="EA160" s="53"/>
      <c r="EB160" s="53" t="s">
        <v>16</v>
      </c>
      <c r="EC160" s="53"/>
      <c r="ED160" s="53"/>
      <c r="EE160" s="458"/>
      <c r="EF160" s="157"/>
      <c r="EG160" s="157" t="s">
        <v>17</v>
      </c>
      <c r="EH160" s="157"/>
      <c r="EI160" s="157"/>
      <c r="EJ160" s="458"/>
      <c r="EK160" s="157"/>
      <c r="EL160" s="53" t="s">
        <v>18</v>
      </c>
      <c r="EM160" s="53"/>
      <c r="EN160" s="53"/>
      <c r="EO160" s="153"/>
      <c r="ER160" s="49"/>
      <c r="ES160" s="49"/>
    </row>
    <row r="161" spans="4:149" x14ac:dyDescent="0.2">
      <c r="D161" s="480" t="s">
        <v>20</v>
      </c>
      <c r="E161" s="546"/>
      <c r="F161" s="547"/>
      <c r="G161" s="226" t="s">
        <v>22</v>
      </c>
      <c r="H161" s="226"/>
      <c r="I161" s="161"/>
      <c r="J161" s="224"/>
      <c r="K161" s="226"/>
      <c r="L161" s="226"/>
      <c r="M161" s="226"/>
      <c r="N161" s="226"/>
      <c r="O161" s="224"/>
      <c r="P161" s="226"/>
      <c r="Q161" s="226"/>
      <c r="R161" s="226"/>
      <c r="S161" s="226"/>
      <c r="T161" s="224"/>
      <c r="U161" s="226"/>
      <c r="V161" s="226"/>
      <c r="W161" s="226"/>
      <c r="X161" s="226"/>
      <c r="Y161" s="224"/>
      <c r="Z161" s="226"/>
      <c r="AA161" s="226"/>
      <c r="AB161" s="226"/>
      <c r="AC161" s="226"/>
      <c r="AD161" s="224"/>
      <c r="AE161" s="226"/>
      <c r="AF161" s="226"/>
      <c r="AG161" s="226"/>
      <c r="AH161" s="226"/>
      <c r="AI161" s="224"/>
      <c r="AJ161" s="226"/>
      <c r="AK161" s="226"/>
      <c r="AL161" s="226"/>
      <c r="AM161" s="226"/>
      <c r="AN161" s="224"/>
      <c r="AO161" s="226"/>
      <c r="AP161" s="226"/>
      <c r="AQ161" s="226"/>
      <c r="AR161" s="226"/>
      <c r="AS161" s="224"/>
      <c r="AT161" s="226"/>
      <c r="AU161" s="226"/>
      <c r="AV161" s="226"/>
      <c r="AW161" s="226"/>
      <c r="AX161" s="224"/>
      <c r="AY161" s="226"/>
      <c r="AZ161" s="226"/>
      <c r="BA161" s="226"/>
      <c r="BB161" s="226"/>
      <c r="BC161" s="224"/>
      <c r="BD161" s="226"/>
      <c r="BE161" s="226"/>
      <c r="BF161" s="226"/>
      <c r="BG161" s="226"/>
      <c r="BH161" s="224"/>
      <c r="BI161" s="226"/>
      <c r="BJ161" s="226"/>
      <c r="BK161" s="226"/>
      <c r="BL161" s="161"/>
      <c r="BM161" s="224"/>
      <c r="BN161" s="226"/>
      <c r="BO161" s="226"/>
      <c r="BP161" s="226"/>
      <c r="BQ161" s="161"/>
      <c r="BR161" s="224"/>
      <c r="BS161" s="226"/>
      <c r="BT161" s="226"/>
      <c r="BU161" s="226"/>
      <c r="BV161" s="161"/>
      <c r="BW161" s="224"/>
      <c r="BX161" s="226"/>
      <c r="BY161" s="226" t="s">
        <v>56</v>
      </c>
      <c r="BZ161" s="226"/>
      <c r="CA161" s="226"/>
      <c r="CB161" s="224"/>
      <c r="CC161" s="226"/>
      <c r="CD161" s="226"/>
      <c r="CE161" s="226"/>
      <c r="CF161" s="226"/>
      <c r="CG161" s="224"/>
      <c r="CH161" s="226"/>
      <c r="CI161" s="226"/>
      <c r="CJ161" s="226"/>
      <c r="CK161" s="226"/>
      <c r="CL161" s="224"/>
      <c r="CM161" s="226"/>
      <c r="CN161" s="226"/>
      <c r="CO161" s="226"/>
      <c r="CP161" s="226"/>
      <c r="CQ161" s="224"/>
      <c r="CR161" s="226"/>
      <c r="CS161" s="226"/>
      <c r="CT161" s="226"/>
      <c r="CU161" s="226"/>
      <c r="CV161" s="224"/>
      <c r="CW161" s="226"/>
      <c r="CX161" s="226"/>
      <c r="CY161" s="226"/>
      <c r="CZ161" s="226"/>
      <c r="DA161" s="224"/>
      <c r="DB161" s="226"/>
      <c r="DC161" s="226"/>
      <c r="DD161" s="226"/>
      <c r="DE161" s="161"/>
      <c r="DF161" s="224"/>
      <c r="DG161" s="226"/>
      <c r="DH161" s="226"/>
      <c r="DI161" s="226"/>
      <c r="DJ161" s="226"/>
      <c r="DK161" s="224"/>
      <c r="DL161" s="226"/>
      <c r="DM161" s="226"/>
      <c r="DN161" s="226"/>
      <c r="DO161" s="226"/>
      <c r="DP161" s="224"/>
      <c r="DQ161" s="226"/>
      <c r="DR161" s="226"/>
      <c r="DS161" s="226"/>
      <c r="DT161" s="226"/>
      <c r="DU161" s="224"/>
      <c r="DV161" s="226"/>
      <c r="DW161" s="226"/>
      <c r="DX161" s="226"/>
      <c r="DY161" s="226"/>
      <c r="DZ161" s="224"/>
      <c r="EA161" s="226"/>
      <c r="EB161" s="226"/>
      <c r="EC161" s="226"/>
      <c r="ED161" s="226"/>
      <c r="EE161" s="224"/>
      <c r="EF161" s="226"/>
      <c r="EG161" s="226"/>
      <c r="EH161" s="226"/>
      <c r="EI161" s="226"/>
      <c r="EJ161" s="224"/>
      <c r="EK161" s="226"/>
      <c r="EL161" s="226"/>
      <c r="EM161" s="226"/>
      <c r="EN161" s="482"/>
      <c r="EO161" s="153"/>
      <c r="ER161" s="49"/>
      <c r="ES161" s="49"/>
    </row>
    <row r="162" spans="4:149" x14ac:dyDescent="0.2">
      <c r="D162" s="153"/>
      <c r="E162" s="583"/>
      <c r="F162" s="273"/>
      <c r="G162" s="62"/>
      <c r="H162" s="62"/>
      <c r="I162" s="62"/>
      <c r="J162" s="560"/>
      <c r="K162" s="273"/>
      <c r="L162" s="62"/>
      <c r="M162" s="62"/>
      <c r="N162" s="62"/>
      <c r="O162" s="560"/>
      <c r="P162" s="273"/>
      <c r="Q162" s="62"/>
      <c r="R162" s="62"/>
      <c r="S162" s="62"/>
      <c r="T162" s="560"/>
      <c r="U162" s="273"/>
      <c r="V162" s="62"/>
      <c r="W162" s="62"/>
      <c r="X162" s="62"/>
      <c r="Y162" s="560"/>
      <c r="Z162" s="273"/>
      <c r="AA162" s="62"/>
      <c r="AB162" s="62"/>
      <c r="AC162" s="62"/>
      <c r="AD162" s="560"/>
      <c r="AE162" s="273"/>
      <c r="AF162" s="62"/>
      <c r="AG162" s="62"/>
      <c r="AH162" s="62"/>
      <c r="AI162" s="560"/>
      <c r="AJ162" s="273"/>
      <c r="AK162" s="62"/>
      <c r="AL162" s="62"/>
      <c r="AM162" s="62"/>
      <c r="AN162" s="560"/>
      <c r="AO162" s="273"/>
      <c r="AP162" s="62"/>
      <c r="AQ162" s="62"/>
      <c r="AR162" s="62"/>
      <c r="AS162" s="560"/>
      <c r="AT162" s="273"/>
      <c r="AU162" s="62"/>
      <c r="AV162" s="62"/>
      <c r="AW162" s="62"/>
      <c r="AX162" s="560"/>
      <c r="AY162" s="273"/>
      <c r="AZ162" s="62"/>
      <c r="BA162" s="62"/>
      <c r="BB162" s="62"/>
      <c r="BC162" s="560"/>
      <c r="BD162" s="273"/>
      <c r="BE162" s="62"/>
      <c r="BF162" s="62"/>
      <c r="BG162" s="62"/>
      <c r="BH162" s="560"/>
      <c r="BI162" s="273"/>
      <c r="BJ162" s="62"/>
      <c r="BK162" s="62"/>
      <c r="BL162" s="62"/>
      <c r="BM162" s="560"/>
      <c r="BN162" s="273"/>
      <c r="BO162" s="62"/>
      <c r="BP162" s="62"/>
      <c r="BQ162" s="62"/>
      <c r="BR162" s="560"/>
      <c r="BS162" s="273"/>
      <c r="BT162" s="62"/>
      <c r="BU162" s="62"/>
      <c r="BV162" s="62"/>
      <c r="BW162" s="560"/>
      <c r="BX162" s="273"/>
      <c r="BY162" s="62"/>
      <c r="BZ162" s="62"/>
      <c r="CA162" s="62"/>
      <c r="CB162" s="560"/>
      <c r="CC162" s="273"/>
      <c r="CD162" s="62"/>
      <c r="CE162" s="62"/>
      <c r="CF162" s="62"/>
      <c r="CG162" s="560"/>
      <c r="CH162" s="273"/>
      <c r="CI162" s="62"/>
      <c r="CJ162" s="62"/>
      <c r="CK162" s="62"/>
      <c r="CL162" s="560"/>
      <c r="CM162" s="273"/>
      <c r="CN162" s="62"/>
      <c r="CO162" s="62"/>
      <c r="CP162" s="62"/>
      <c r="CQ162" s="560"/>
      <c r="CR162" s="273"/>
      <c r="CS162" s="62"/>
      <c r="CT162" s="62"/>
      <c r="CU162" s="62"/>
      <c r="CV162" s="560"/>
      <c r="CW162" s="273"/>
      <c r="CX162" s="62"/>
      <c r="CY162" s="62"/>
      <c r="CZ162" s="62"/>
      <c r="DA162" s="560"/>
      <c r="DB162" s="273"/>
      <c r="DC162" s="62"/>
      <c r="DD162" s="62"/>
      <c r="DE162" s="61"/>
      <c r="DF162" s="560"/>
      <c r="DG162" s="273"/>
      <c r="DH162" s="62"/>
      <c r="DI162" s="62"/>
      <c r="DJ162" s="62"/>
      <c r="DK162" s="560"/>
      <c r="DL162" s="273"/>
      <c r="DM162" s="62"/>
      <c r="DN162" s="62"/>
      <c r="DO162" s="62"/>
      <c r="DP162" s="560"/>
      <c r="DQ162" s="273"/>
      <c r="DR162" s="62"/>
      <c r="DS162" s="62"/>
      <c r="DT162" s="62"/>
      <c r="DU162" s="560"/>
      <c r="DV162" s="273"/>
      <c r="DW162" s="62"/>
      <c r="DX162" s="62"/>
      <c r="DY162" s="62"/>
      <c r="DZ162" s="560"/>
      <c r="EA162" s="273"/>
      <c r="EB162" s="62"/>
      <c r="EC162" s="62"/>
      <c r="ED162" s="62"/>
      <c r="EE162" s="560"/>
      <c r="EF162" s="273"/>
      <c r="EG162" s="62"/>
      <c r="EH162" s="62"/>
      <c r="EI162" s="62"/>
      <c r="EJ162" s="560"/>
      <c r="EK162" s="273"/>
      <c r="EL162" s="62"/>
      <c r="EM162" s="62"/>
      <c r="EN162" s="62"/>
      <c r="EO162" s="153"/>
      <c r="ER162" s="49"/>
      <c r="ES162" s="49"/>
    </row>
    <row r="163" spans="4:149" hidden="1" x14ac:dyDescent="0.2">
      <c r="D163" s="153" t="s">
        <v>367</v>
      </c>
      <c r="F163" s="276"/>
      <c r="G163" s="123">
        <v>0</v>
      </c>
      <c r="H163" s="123"/>
      <c r="I163" s="62"/>
      <c r="J163" s="560"/>
      <c r="K163" s="276"/>
      <c r="L163" s="123">
        <v>0</v>
      </c>
      <c r="M163" s="123"/>
      <c r="N163" s="62"/>
      <c r="O163" s="560"/>
      <c r="P163" s="276"/>
      <c r="Q163" s="123">
        <v>0</v>
      </c>
      <c r="R163" s="123"/>
      <c r="S163" s="62"/>
      <c r="T163" s="560"/>
      <c r="U163" s="276"/>
      <c r="V163" s="123">
        <v>0</v>
      </c>
      <c r="W163" s="123"/>
      <c r="X163" s="62"/>
      <c r="Y163" s="560"/>
      <c r="Z163" s="276"/>
      <c r="AA163" s="123">
        <v>0</v>
      </c>
      <c r="AB163" s="123"/>
      <c r="AC163" s="62"/>
      <c r="AD163" s="560"/>
      <c r="AE163" s="276"/>
      <c r="AF163" s="123">
        <v>0</v>
      </c>
      <c r="AG163" s="123"/>
      <c r="AH163" s="62"/>
      <c r="AI163" s="560"/>
      <c r="AJ163" s="276"/>
      <c r="AK163" s="123">
        <v>0</v>
      </c>
      <c r="AL163" s="123"/>
      <c r="AM163" s="62"/>
      <c r="AN163" s="560"/>
      <c r="AO163" s="276"/>
      <c r="AP163" s="123">
        <v>0</v>
      </c>
      <c r="AQ163" s="123"/>
      <c r="AR163" s="62"/>
      <c r="AS163" s="560"/>
      <c r="AT163" s="276"/>
      <c r="AU163" s="123">
        <v>0</v>
      </c>
      <c r="AV163" s="123"/>
      <c r="AW163" s="62"/>
      <c r="AX163" s="560"/>
      <c r="AY163" s="276"/>
      <c r="AZ163" s="123">
        <v>0</v>
      </c>
      <c r="BA163" s="123"/>
      <c r="BB163" s="62"/>
      <c r="BC163" s="560"/>
      <c r="BD163" s="276"/>
      <c r="BE163" s="123">
        <v>0</v>
      </c>
      <c r="BF163" s="123"/>
      <c r="BG163" s="62"/>
      <c r="BH163" s="560"/>
      <c r="BI163" s="276"/>
      <c r="BJ163" s="123">
        <v>0</v>
      </c>
      <c r="BK163" s="123"/>
      <c r="BL163" s="62"/>
      <c r="BM163" s="560"/>
      <c r="BN163" s="276"/>
      <c r="BO163" s="123">
        <v>0</v>
      </c>
      <c r="BP163" s="123"/>
      <c r="BQ163" s="62"/>
      <c r="BR163" s="560"/>
      <c r="BS163" s="276"/>
      <c r="BT163" s="123">
        <v>0</v>
      </c>
      <c r="BU163" s="123"/>
      <c r="BV163" s="62"/>
      <c r="BW163" s="560"/>
      <c r="BX163" s="276"/>
      <c r="BY163" s="123">
        <v>0</v>
      </c>
      <c r="BZ163" s="123"/>
      <c r="CA163" s="62"/>
      <c r="CB163" s="560"/>
      <c r="CC163" s="276"/>
      <c r="CD163" s="123">
        <v>0</v>
      </c>
      <c r="CE163" s="123"/>
      <c r="CF163" s="62"/>
      <c r="CG163" s="560"/>
      <c r="CH163" s="276"/>
      <c r="CI163" s="123">
        <v>0</v>
      </c>
      <c r="CJ163" s="123"/>
      <c r="CK163" s="62"/>
      <c r="CL163" s="560"/>
      <c r="CM163" s="276"/>
      <c r="CN163" s="123">
        <v>0</v>
      </c>
      <c r="CO163" s="123"/>
      <c r="CP163" s="62"/>
      <c r="CQ163" s="560"/>
      <c r="CR163" s="276"/>
      <c r="CS163" s="123">
        <v>0</v>
      </c>
      <c r="CT163" s="123"/>
      <c r="CU163" s="62"/>
      <c r="CV163" s="560"/>
      <c r="CW163" s="276"/>
      <c r="CX163" s="123">
        <v>0</v>
      </c>
      <c r="CY163" s="123"/>
      <c r="CZ163" s="62"/>
      <c r="DA163" s="560"/>
      <c r="DB163" s="276"/>
      <c r="DC163" s="123">
        <v>0</v>
      </c>
      <c r="DD163" s="123"/>
      <c r="DE163" s="62"/>
      <c r="DF163" s="560"/>
      <c r="DG163" s="276"/>
      <c r="DH163" s="123">
        <v>0</v>
      </c>
      <c r="DI163" s="123"/>
      <c r="DJ163" s="62"/>
      <c r="DK163" s="560"/>
      <c r="DL163" s="276"/>
      <c r="DM163" s="123">
        <v>0</v>
      </c>
      <c r="DN163" s="123"/>
      <c r="DO163" s="62"/>
      <c r="DP163" s="560"/>
      <c r="DQ163" s="276"/>
      <c r="DR163" s="123">
        <v>0</v>
      </c>
      <c r="DS163" s="123"/>
      <c r="DT163" s="62"/>
      <c r="DU163" s="560"/>
      <c r="DV163" s="276"/>
      <c r="DW163" s="123">
        <v>0</v>
      </c>
      <c r="DX163" s="123"/>
      <c r="DY163" s="62"/>
      <c r="DZ163" s="560"/>
      <c r="EA163" s="276"/>
      <c r="EB163" s="123">
        <v>0</v>
      </c>
      <c r="EC163" s="123"/>
      <c r="ED163" s="62"/>
      <c r="EE163" s="560"/>
      <c r="EF163" s="276"/>
      <c r="EG163" s="123">
        <v>0</v>
      </c>
      <c r="EH163" s="123"/>
      <c r="EI163" s="62"/>
      <c r="EJ163" s="560"/>
      <c r="EK163" s="276"/>
      <c r="EL163" s="123">
        <v>0</v>
      </c>
      <c r="EM163" s="123"/>
      <c r="EN163" s="62"/>
      <c r="EO163" s="153"/>
      <c r="ER163" s="49"/>
      <c r="ES163" s="49"/>
    </row>
    <row r="164" spans="4:149" ht="12.75" hidden="1" customHeight="1" x14ac:dyDescent="0.2">
      <c r="D164" s="153" t="s">
        <v>368</v>
      </c>
      <c r="F164" s="490"/>
      <c r="G164" s="558">
        <v>0</v>
      </c>
      <c r="H164" s="559"/>
      <c r="I164" s="62"/>
      <c r="J164" s="560"/>
      <c r="K164" s="490"/>
      <c r="L164" s="558">
        <v>0</v>
      </c>
      <c r="M164" s="559"/>
      <c r="N164" s="62"/>
      <c r="O164" s="560"/>
      <c r="P164" s="490"/>
      <c r="Q164" s="558">
        <v>0</v>
      </c>
      <c r="R164" s="559"/>
      <c r="S164" s="62"/>
      <c r="T164" s="560"/>
      <c r="U164" s="276"/>
      <c r="V164" s="558">
        <v>0</v>
      </c>
      <c r="W164" s="123"/>
      <c r="X164" s="62"/>
      <c r="Y164" s="560"/>
      <c r="Z164" s="490"/>
      <c r="AA164" s="558">
        <v>0</v>
      </c>
      <c r="AB164" s="559"/>
      <c r="AC164" s="62"/>
      <c r="AD164" s="560"/>
      <c r="AE164" s="490"/>
      <c r="AF164" s="558">
        <v>0</v>
      </c>
      <c r="AG164" s="559"/>
      <c r="AH164" s="62"/>
      <c r="AI164" s="560"/>
      <c r="AJ164" s="490"/>
      <c r="AK164" s="558">
        <v>0</v>
      </c>
      <c r="AL164" s="559"/>
      <c r="AM164" s="62"/>
      <c r="AN164" s="560"/>
      <c r="AO164" s="490"/>
      <c r="AP164" s="558">
        <v>0</v>
      </c>
      <c r="AQ164" s="559"/>
      <c r="AR164" s="62"/>
      <c r="AS164" s="560"/>
      <c r="AT164" s="490"/>
      <c r="AU164" s="558">
        <v>0</v>
      </c>
      <c r="AV164" s="559"/>
      <c r="AW164" s="62"/>
      <c r="AX164" s="560"/>
      <c r="AY164" s="490"/>
      <c r="AZ164" s="558">
        <v>0</v>
      </c>
      <c r="BA164" s="559"/>
      <c r="BB164" s="62"/>
      <c r="BC164" s="560"/>
      <c r="BD164" s="490"/>
      <c r="BE164" s="558">
        <v>0</v>
      </c>
      <c r="BF164" s="559"/>
      <c r="BG164" s="62"/>
      <c r="BH164" s="560"/>
      <c r="BI164" s="490"/>
      <c r="BJ164" s="558">
        <v>0</v>
      </c>
      <c r="BK164" s="559"/>
      <c r="BL164" s="62"/>
      <c r="BM164" s="560"/>
      <c r="BN164" s="490"/>
      <c r="BO164" s="558">
        <v>0</v>
      </c>
      <c r="BP164" s="559"/>
      <c r="BQ164" s="62"/>
      <c r="BR164" s="560"/>
      <c r="BS164" s="490"/>
      <c r="BT164" s="558">
        <v>0</v>
      </c>
      <c r="BU164" s="559"/>
      <c r="BV164" s="62"/>
      <c r="BW164" s="560"/>
      <c r="BX164" s="561"/>
      <c r="BY164" s="558">
        <v>0</v>
      </c>
      <c r="BZ164" s="559"/>
      <c r="CA164" s="62"/>
      <c r="CB164" s="560"/>
      <c r="CC164" s="490"/>
      <c r="CD164" s="558">
        <v>0</v>
      </c>
      <c r="CE164" s="559"/>
      <c r="CF164" s="62"/>
      <c r="CG164" s="560"/>
      <c r="CH164" s="490"/>
      <c r="CI164" s="558">
        <v>0</v>
      </c>
      <c r="CJ164" s="559"/>
      <c r="CK164" s="62"/>
      <c r="CL164" s="560"/>
      <c r="CM164" s="276"/>
      <c r="CN164" s="558">
        <v>0</v>
      </c>
      <c r="CO164" s="123"/>
      <c r="CP164" s="62"/>
      <c r="CQ164" s="560"/>
      <c r="CR164" s="490"/>
      <c r="CS164" s="558">
        <v>0</v>
      </c>
      <c r="CT164" s="559"/>
      <c r="CU164" s="62"/>
      <c r="CV164" s="560"/>
      <c r="CW164" s="490"/>
      <c r="CX164" s="558">
        <v>0</v>
      </c>
      <c r="CY164" s="559"/>
      <c r="CZ164" s="62"/>
      <c r="DA164" s="560"/>
      <c r="DB164" s="490"/>
      <c r="DC164" s="558">
        <v>0</v>
      </c>
      <c r="DD164" s="559"/>
      <c r="DE164" s="62"/>
      <c r="DF164" s="560"/>
      <c r="DG164" s="490"/>
      <c r="DH164" s="558">
        <v>0</v>
      </c>
      <c r="DI164" s="559"/>
      <c r="DJ164" s="62"/>
      <c r="DK164" s="560"/>
      <c r="DL164" s="490"/>
      <c r="DM164" s="558">
        <v>0</v>
      </c>
      <c r="DN164" s="559"/>
      <c r="DO164" s="62"/>
      <c r="DP164" s="560"/>
      <c r="DQ164" s="490"/>
      <c r="DR164" s="558">
        <v>0</v>
      </c>
      <c r="DS164" s="559"/>
      <c r="DT164" s="62"/>
      <c r="DU164" s="560"/>
      <c r="DV164" s="490"/>
      <c r="DW164" s="558">
        <v>0</v>
      </c>
      <c r="DX164" s="559"/>
      <c r="DY164" s="62"/>
      <c r="DZ164" s="560"/>
      <c r="EA164" s="490"/>
      <c r="EB164" s="558">
        <v>0</v>
      </c>
      <c r="EC164" s="559"/>
      <c r="ED164" s="62"/>
      <c r="EE164" s="560"/>
      <c r="EF164" s="490"/>
      <c r="EG164" s="558">
        <v>0</v>
      </c>
      <c r="EH164" s="559"/>
      <c r="EI164" s="62"/>
      <c r="EJ164" s="560"/>
      <c r="EK164" s="490"/>
      <c r="EL164" s="558">
        <v>0</v>
      </c>
      <c r="EM164" s="559"/>
      <c r="EN164" s="62"/>
      <c r="EO164" s="153"/>
      <c r="ER164" s="49"/>
      <c r="ES164" s="49"/>
    </row>
    <row r="165" spans="4:149" hidden="1" x14ac:dyDescent="0.2">
      <c r="D165" s="153" t="s">
        <v>369</v>
      </c>
      <c r="F165" s="504"/>
      <c r="G165" s="123">
        <v>0</v>
      </c>
      <c r="H165" s="122"/>
      <c r="I165" s="62"/>
      <c r="J165" s="560"/>
      <c r="K165" s="504"/>
      <c r="L165" s="123">
        <v>0</v>
      </c>
      <c r="M165" s="122"/>
      <c r="N165" s="62"/>
      <c r="O165" s="560"/>
      <c r="P165" s="504"/>
      <c r="Q165" s="123">
        <v>0</v>
      </c>
      <c r="R165" s="122"/>
      <c r="S165" s="62"/>
      <c r="T165" s="560"/>
      <c r="U165" s="504"/>
      <c r="V165" s="123">
        <v>0</v>
      </c>
      <c r="W165" s="122"/>
      <c r="X165" s="62"/>
      <c r="Y165" s="560"/>
      <c r="Z165" s="504"/>
      <c r="AA165" s="123">
        <v>0</v>
      </c>
      <c r="AB165" s="122"/>
      <c r="AC165" s="62"/>
      <c r="AD165" s="560"/>
      <c r="AE165" s="504"/>
      <c r="AF165" s="123">
        <v>0</v>
      </c>
      <c r="AG165" s="122"/>
      <c r="AH165" s="62"/>
      <c r="AI165" s="560"/>
      <c r="AJ165" s="504"/>
      <c r="AK165" s="123">
        <v>0</v>
      </c>
      <c r="AL165" s="122"/>
      <c r="AM165" s="62"/>
      <c r="AN165" s="560"/>
      <c r="AO165" s="504"/>
      <c r="AP165" s="123">
        <v>0</v>
      </c>
      <c r="AQ165" s="122"/>
      <c r="AR165" s="62"/>
      <c r="AS165" s="560"/>
      <c r="AT165" s="569"/>
      <c r="AU165" s="123">
        <v>0</v>
      </c>
      <c r="AV165" s="122"/>
      <c r="AW165" s="62"/>
      <c r="AX165" s="560"/>
      <c r="AY165" s="569"/>
      <c r="AZ165" s="123">
        <v>0</v>
      </c>
      <c r="BA165" s="122"/>
      <c r="BB165" s="62"/>
      <c r="BC165" s="560"/>
      <c r="BD165" s="504"/>
      <c r="BE165" s="123">
        <v>0</v>
      </c>
      <c r="BF165" s="122"/>
      <c r="BG165" s="62"/>
      <c r="BH165" s="560"/>
      <c r="BI165" s="569"/>
      <c r="BJ165" s="123">
        <v>0</v>
      </c>
      <c r="BK165" s="122"/>
      <c r="BL165" s="62"/>
      <c r="BM165" s="560"/>
      <c r="BN165" s="569"/>
      <c r="BO165" s="123">
        <v>0</v>
      </c>
      <c r="BP165" s="122"/>
      <c r="BQ165" s="62"/>
      <c r="BR165" s="560"/>
      <c r="BS165" s="504"/>
      <c r="BT165" s="123">
        <v>0</v>
      </c>
      <c r="BU165" s="122"/>
      <c r="BV165" s="62"/>
      <c r="BW165" s="560"/>
      <c r="BX165" s="504"/>
      <c r="BY165" s="123">
        <v>0</v>
      </c>
      <c r="BZ165" s="122"/>
      <c r="CA165" s="62"/>
      <c r="CB165" s="560"/>
      <c r="CC165" s="504"/>
      <c r="CD165" s="123">
        <v>0</v>
      </c>
      <c r="CE165" s="122"/>
      <c r="CF165" s="62"/>
      <c r="CG165" s="560"/>
      <c r="CH165" s="504"/>
      <c r="CI165" s="123">
        <v>0</v>
      </c>
      <c r="CJ165" s="122"/>
      <c r="CK165" s="62"/>
      <c r="CL165" s="560"/>
      <c r="CM165" s="504"/>
      <c r="CN165" s="123">
        <v>0</v>
      </c>
      <c r="CO165" s="122"/>
      <c r="CP165" s="62"/>
      <c r="CQ165" s="560"/>
      <c r="CR165" s="504"/>
      <c r="CS165" s="123">
        <v>0</v>
      </c>
      <c r="CT165" s="122"/>
      <c r="CU165" s="62"/>
      <c r="CV165" s="560"/>
      <c r="CW165" s="504"/>
      <c r="CX165" s="123">
        <v>0</v>
      </c>
      <c r="CY165" s="122"/>
      <c r="CZ165" s="62"/>
      <c r="DA165" s="560"/>
      <c r="DB165" s="504"/>
      <c r="DC165" s="123">
        <v>0</v>
      </c>
      <c r="DD165" s="122"/>
      <c r="DE165" s="62"/>
      <c r="DF165" s="560"/>
      <c r="DG165" s="504"/>
      <c r="DH165" s="123">
        <v>0</v>
      </c>
      <c r="DI165" s="122"/>
      <c r="DJ165" s="62"/>
      <c r="DK165" s="560"/>
      <c r="DL165" s="569"/>
      <c r="DM165" s="123">
        <v>0</v>
      </c>
      <c r="DN165" s="122"/>
      <c r="DO165" s="62"/>
      <c r="DP165" s="560"/>
      <c r="DQ165" s="569"/>
      <c r="DR165" s="123">
        <v>0</v>
      </c>
      <c r="DS165" s="122"/>
      <c r="DT165" s="62"/>
      <c r="DU165" s="560"/>
      <c r="DV165" s="504"/>
      <c r="DW165" s="123">
        <v>0</v>
      </c>
      <c r="DX165" s="122"/>
      <c r="DY165" s="62"/>
      <c r="DZ165" s="560"/>
      <c r="EA165" s="569"/>
      <c r="EB165" s="123">
        <v>0</v>
      </c>
      <c r="EC165" s="122"/>
      <c r="ED165" s="62"/>
      <c r="EE165" s="560"/>
      <c r="EF165" s="569"/>
      <c r="EG165" s="123">
        <v>0</v>
      </c>
      <c r="EH165" s="122"/>
      <c r="EI165" s="62"/>
      <c r="EJ165" s="560"/>
      <c r="EK165" s="504"/>
      <c r="EL165" s="123">
        <v>0</v>
      </c>
      <c r="EM165" s="122"/>
      <c r="EN165" s="62"/>
      <c r="EO165" s="153"/>
      <c r="ER165" s="49"/>
      <c r="ES165" s="49"/>
    </row>
    <row r="166" spans="4:149" hidden="1" x14ac:dyDescent="0.2">
      <c r="D166" s="153"/>
      <c r="G166" s="62"/>
      <c r="H166" s="62"/>
      <c r="I166" s="62"/>
      <c r="J166" s="560"/>
      <c r="K166" s="62"/>
      <c r="L166" s="62"/>
      <c r="M166" s="62"/>
      <c r="N166" s="62"/>
      <c r="O166" s="560"/>
      <c r="P166" s="62"/>
      <c r="Q166" s="62"/>
      <c r="R166" s="62"/>
      <c r="S166" s="62"/>
      <c r="T166" s="560"/>
      <c r="U166" s="62"/>
      <c r="V166" s="62"/>
      <c r="W166" s="62"/>
      <c r="X166" s="62"/>
      <c r="Y166" s="560"/>
      <c r="Z166" s="62"/>
      <c r="AA166" s="62"/>
      <c r="AB166" s="62"/>
      <c r="AC166" s="62"/>
      <c r="AD166" s="560"/>
      <c r="AE166" s="62"/>
      <c r="AF166" s="62"/>
      <c r="AG166" s="62"/>
      <c r="AH166" s="62"/>
      <c r="AI166" s="560"/>
      <c r="AJ166" s="62"/>
      <c r="AK166" s="62"/>
      <c r="AL166" s="62"/>
      <c r="AM166" s="62"/>
      <c r="AN166" s="560"/>
      <c r="AO166" s="62"/>
      <c r="AP166" s="62"/>
      <c r="AQ166" s="62"/>
      <c r="AR166" s="62"/>
      <c r="AS166" s="560"/>
      <c r="AT166" s="62"/>
      <c r="AU166" s="62"/>
      <c r="AV166" s="62"/>
      <c r="AW166" s="62"/>
      <c r="AX166" s="560"/>
      <c r="AY166" s="62"/>
      <c r="AZ166" s="62"/>
      <c r="BA166" s="62"/>
      <c r="BB166" s="62"/>
      <c r="BC166" s="560"/>
      <c r="BD166" s="62"/>
      <c r="BE166" s="62"/>
      <c r="BF166" s="62"/>
      <c r="BG166" s="62"/>
      <c r="BH166" s="560"/>
      <c r="BI166" s="62"/>
      <c r="BJ166" s="62"/>
      <c r="BK166" s="62"/>
      <c r="BL166" s="62"/>
      <c r="BM166" s="560"/>
      <c r="BN166" s="62"/>
      <c r="BO166" s="62"/>
      <c r="BP166" s="62"/>
      <c r="BQ166" s="62"/>
      <c r="BR166" s="560"/>
      <c r="BS166" s="62"/>
      <c r="BT166" s="62"/>
      <c r="BU166" s="62"/>
      <c r="BV166" s="62"/>
      <c r="BW166" s="560"/>
      <c r="BX166" s="62"/>
      <c r="BY166" s="62"/>
      <c r="BZ166" s="62"/>
      <c r="CA166" s="62"/>
      <c r="CB166" s="560"/>
      <c r="CC166" s="62"/>
      <c r="CD166" s="62"/>
      <c r="CE166" s="62"/>
      <c r="CF166" s="62"/>
      <c r="CG166" s="560"/>
      <c r="CH166" s="62"/>
      <c r="CI166" s="62"/>
      <c r="CJ166" s="62"/>
      <c r="CK166" s="62"/>
      <c r="CL166" s="560"/>
      <c r="CM166" s="62"/>
      <c r="CN166" s="62"/>
      <c r="CO166" s="62"/>
      <c r="CP166" s="62"/>
      <c r="CQ166" s="560"/>
      <c r="CR166" s="62"/>
      <c r="CS166" s="62"/>
      <c r="CT166" s="62"/>
      <c r="CU166" s="62"/>
      <c r="CV166" s="560"/>
      <c r="CW166" s="62"/>
      <c r="CX166" s="62"/>
      <c r="CY166" s="62"/>
      <c r="CZ166" s="62"/>
      <c r="DA166" s="560"/>
      <c r="DB166" s="62"/>
      <c r="DC166" s="62"/>
      <c r="DD166" s="62"/>
      <c r="DE166" s="62"/>
      <c r="DF166" s="560"/>
      <c r="DG166" s="62"/>
      <c r="DH166" s="62"/>
      <c r="DI166" s="62"/>
      <c r="DJ166" s="62"/>
      <c r="DK166" s="560"/>
      <c r="DL166" s="62"/>
      <c r="DM166" s="62"/>
      <c r="DN166" s="62"/>
      <c r="DO166" s="62"/>
      <c r="DP166" s="560"/>
      <c r="DQ166" s="62"/>
      <c r="DR166" s="62"/>
      <c r="DS166" s="62"/>
      <c r="DT166" s="62"/>
      <c r="DU166" s="560"/>
      <c r="DV166" s="62"/>
      <c r="DW166" s="62"/>
      <c r="DX166" s="62"/>
      <c r="DY166" s="62"/>
      <c r="DZ166" s="560"/>
      <c r="EA166" s="62"/>
      <c r="EB166" s="62"/>
      <c r="EC166" s="62"/>
      <c r="ED166" s="62"/>
      <c r="EE166" s="560"/>
      <c r="EF166" s="62"/>
      <c r="EG166" s="62"/>
      <c r="EH166" s="62"/>
      <c r="EI166" s="62"/>
      <c r="EJ166" s="560"/>
      <c r="EK166" s="62"/>
      <c r="EL166" s="62"/>
      <c r="EM166" s="62"/>
      <c r="EN166" s="62"/>
      <c r="EO166" s="153"/>
      <c r="ER166" s="49"/>
      <c r="ES166" s="49"/>
    </row>
    <row r="167" spans="4:149" hidden="1" x14ac:dyDescent="0.2">
      <c r="D167" s="153" t="s">
        <v>370</v>
      </c>
      <c r="G167" s="62">
        <v>0</v>
      </c>
      <c r="H167" s="62"/>
      <c r="I167" s="62"/>
      <c r="J167" s="560"/>
      <c r="L167" s="62">
        <v>0</v>
      </c>
      <c r="M167" s="62"/>
      <c r="N167" s="62"/>
      <c r="O167" s="560"/>
      <c r="Q167" s="62">
        <v>0</v>
      </c>
      <c r="R167" s="62"/>
      <c r="S167" s="62"/>
      <c r="T167" s="560"/>
      <c r="V167" s="62">
        <v>0</v>
      </c>
      <c r="W167" s="62"/>
      <c r="X167" s="62"/>
      <c r="Y167" s="560"/>
      <c r="AA167" s="62">
        <v>0</v>
      </c>
      <c r="AB167" s="62"/>
      <c r="AC167" s="62"/>
      <c r="AD167" s="560"/>
      <c r="AF167" s="62">
        <v>0</v>
      </c>
      <c r="AG167" s="62"/>
      <c r="AH167" s="62"/>
      <c r="AI167" s="560"/>
      <c r="AK167" s="62">
        <v>0</v>
      </c>
      <c r="AL167" s="62"/>
      <c r="AM167" s="62"/>
      <c r="AN167" s="560"/>
      <c r="AP167" s="62">
        <v>0</v>
      </c>
      <c r="AQ167" s="62"/>
      <c r="AR167" s="62"/>
      <c r="AS167" s="560"/>
      <c r="AU167" s="62">
        <v>0</v>
      </c>
      <c r="AV167" s="62"/>
      <c r="AW167" s="62"/>
      <c r="AX167" s="560"/>
      <c r="AZ167" s="62">
        <v>0</v>
      </c>
      <c r="BA167" s="62"/>
      <c r="BB167" s="62"/>
      <c r="BC167" s="560"/>
      <c r="BE167" s="62">
        <v>0</v>
      </c>
      <c r="BF167" s="62"/>
      <c r="BG167" s="62"/>
      <c r="BH167" s="560"/>
      <c r="BJ167" s="62">
        <v>0</v>
      </c>
      <c r="BK167" s="62"/>
      <c r="BL167" s="62"/>
      <c r="BM167" s="560"/>
      <c r="BO167" s="62">
        <v>0</v>
      </c>
      <c r="BP167" s="62"/>
      <c r="BQ167" s="62"/>
      <c r="BR167" s="560"/>
      <c r="BT167" s="62">
        <v>0</v>
      </c>
      <c r="BU167" s="62"/>
      <c r="BV167" s="62"/>
      <c r="BW167" s="560"/>
      <c r="BY167" s="62">
        <v>0</v>
      </c>
      <c r="BZ167" s="62"/>
      <c r="CA167" s="62"/>
      <c r="CB167" s="560"/>
      <c r="CD167" s="62">
        <v>0</v>
      </c>
      <c r="CE167" s="62"/>
      <c r="CF167" s="62"/>
      <c r="CG167" s="560"/>
      <c r="CI167" s="62">
        <v>0</v>
      </c>
      <c r="CJ167" s="62"/>
      <c r="CK167" s="62"/>
      <c r="CL167" s="560"/>
      <c r="CN167" s="62">
        <v>0</v>
      </c>
      <c r="CO167" s="62"/>
      <c r="CP167" s="62"/>
      <c r="CQ167" s="560"/>
      <c r="CS167" s="62">
        <v>0</v>
      </c>
      <c r="CT167" s="62"/>
      <c r="CU167" s="62"/>
      <c r="CV167" s="560"/>
      <c r="CX167" s="62">
        <v>0</v>
      </c>
      <c r="CY167" s="62"/>
      <c r="CZ167" s="62"/>
      <c r="DA167" s="560"/>
      <c r="DC167" s="62">
        <v>0</v>
      </c>
      <c r="DD167" s="62"/>
      <c r="DE167" s="62"/>
      <c r="DF167" s="560"/>
      <c r="DH167" s="62">
        <v>0</v>
      </c>
      <c r="DI167" s="62"/>
      <c r="DJ167" s="62"/>
      <c r="DK167" s="560"/>
      <c r="DM167" s="62">
        <v>0</v>
      </c>
      <c r="DN167" s="62"/>
      <c r="DO167" s="62"/>
      <c r="DP167" s="560"/>
      <c r="DR167" s="62">
        <v>0</v>
      </c>
      <c r="DS167" s="62"/>
      <c r="DT167" s="62"/>
      <c r="DU167" s="560"/>
      <c r="DW167" s="62">
        <v>0</v>
      </c>
      <c r="DX167" s="62"/>
      <c r="DY167" s="62"/>
      <c r="DZ167" s="560"/>
      <c r="EB167" s="62">
        <v>0</v>
      </c>
      <c r="EC167" s="62"/>
      <c r="ED167" s="62"/>
      <c r="EE167" s="560"/>
      <c r="EG167" s="62">
        <v>0</v>
      </c>
      <c r="EH167" s="62"/>
      <c r="EI167" s="62"/>
      <c r="EJ167" s="560"/>
      <c r="EL167" s="62">
        <v>0</v>
      </c>
      <c r="EM167" s="62"/>
      <c r="EN167" s="62"/>
      <c r="EO167" s="153"/>
      <c r="ER167" s="49"/>
      <c r="ES167" s="49"/>
    </row>
    <row r="168" spans="4:149" hidden="1" x14ac:dyDescent="0.2">
      <c r="D168" s="153" t="s">
        <v>371</v>
      </c>
      <c r="F168" s="584"/>
      <c r="G168" s="558">
        <v>0</v>
      </c>
      <c r="H168" s="559"/>
      <c r="I168" s="62"/>
      <c r="J168" s="560"/>
      <c r="K168" s="584"/>
      <c r="L168" s="558">
        <v>0</v>
      </c>
      <c r="M168" s="559"/>
      <c r="N168" s="62"/>
      <c r="O168" s="560"/>
      <c r="P168" s="584"/>
      <c r="Q168" s="558">
        <v>0</v>
      </c>
      <c r="R168" s="559"/>
      <c r="S168" s="62"/>
      <c r="T168" s="560"/>
      <c r="U168" s="584"/>
      <c r="V168" s="558">
        <v>0</v>
      </c>
      <c r="W168" s="559"/>
      <c r="X168" s="62"/>
      <c r="Y168" s="560"/>
      <c r="Z168" s="584"/>
      <c r="AA168" s="558">
        <v>0</v>
      </c>
      <c r="AB168" s="559"/>
      <c r="AC168" s="62"/>
      <c r="AD168" s="560"/>
      <c r="AE168" s="490"/>
      <c r="AF168" s="585">
        <v>0</v>
      </c>
      <c r="AG168" s="559"/>
      <c r="AH168" s="62"/>
      <c r="AI168" s="560"/>
      <c r="AJ168" s="584"/>
      <c r="AK168" s="558">
        <v>0</v>
      </c>
      <c r="AL168" s="559"/>
      <c r="AM168" s="62"/>
      <c r="AN168" s="560"/>
      <c r="AO168" s="584"/>
      <c r="AP168" s="558">
        <v>0</v>
      </c>
      <c r="AQ168" s="559"/>
      <c r="AR168" s="62"/>
      <c r="AS168" s="560"/>
      <c r="AT168" s="584"/>
      <c r="AU168" s="558">
        <v>0</v>
      </c>
      <c r="AV168" s="559"/>
      <c r="AW168" s="62"/>
      <c r="AX168" s="560"/>
      <c r="AY168" s="584"/>
      <c r="AZ168" s="558">
        <v>0</v>
      </c>
      <c r="BA168" s="559"/>
      <c r="BB168" s="62"/>
      <c r="BC168" s="560"/>
      <c r="BD168" s="584"/>
      <c r="BE168" s="558">
        <v>0</v>
      </c>
      <c r="BF168" s="559"/>
      <c r="BG168" s="62"/>
      <c r="BH168" s="560"/>
      <c r="BI168" s="584"/>
      <c r="BJ168" s="558">
        <v>0</v>
      </c>
      <c r="BK168" s="559"/>
      <c r="BL168" s="62"/>
      <c r="BM168" s="560"/>
      <c r="BN168" s="584"/>
      <c r="BO168" s="558">
        <v>0</v>
      </c>
      <c r="BP168" s="559"/>
      <c r="BQ168" s="62"/>
      <c r="BR168" s="560"/>
      <c r="BS168" s="584"/>
      <c r="BT168" s="558">
        <v>0</v>
      </c>
      <c r="BU168" s="559"/>
      <c r="BV168" s="62"/>
      <c r="BW168" s="560"/>
      <c r="BX168" s="584"/>
      <c r="BY168" s="558">
        <v>0</v>
      </c>
      <c r="BZ168" s="559"/>
      <c r="CA168" s="62"/>
      <c r="CB168" s="560"/>
      <c r="CC168" s="584"/>
      <c r="CD168" s="558">
        <v>0</v>
      </c>
      <c r="CE168" s="559"/>
      <c r="CF168" s="62"/>
      <c r="CG168" s="560"/>
      <c r="CH168" s="584"/>
      <c r="CI168" s="558">
        <v>0</v>
      </c>
      <c r="CJ168" s="559"/>
      <c r="CK168" s="62"/>
      <c r="CL168" s="560"/>
      <c r="CM168" s="584"/>
      <c r="CN168" s="558">
        <v>0</v>
      </c>
      <c r="CO168" s="559"/>
      <c r="CP168" s="62"/>
      <c r="CQ168" s="560"/>
      <c r="CR168" s="584"/>
      <c r="CS168" s="558">
        <v>0</v>
      </c>
      <c r="CT168" s="559"/>
      <c r="CU168" s="62"/>
      <c r="CV168" s="560"/>
      <c r="CW168" s="490"/>
      <c r="CX168" s="585">
        <v>0</v>
      </c>
      <c r="CY168" s="559"/>
      <c r="CZ168" s="62"/>
      <c r="DA168" s="560"/>
      <c r="DB168" s="584"/>
      <c r="DC168" s="558">
        <v>0</v>
      </c>
      <c r="DD168" s="559"/>
      <c r="DE168" s="62"/>
      <c r="DF168" s="560"/>
      <c r="DG168" s="584"/>
      <c r="DH168" s="558">
        <v>0</v>
      </c>
      <c r="DI168" s="559"/>
      <c r="DJ168" s="62"/>
      <c r="DK168" s="560"/>
      <c r="DL168" s="584"/>
      <c r="DM168" s="558">
        <v>0</v>
      </c>
      <c r="DN168" s="559"/>
      <c r="DO168" s="62"/>
      <c r="DP168" s="560"/>
      <c r="DQ168" s="584"/>
      <c r="DR168" s="558">
        <v>0</v>
      </c>
      <c r="DS168" s="559"/>
      <c r="DT168" s="62"/>
      <c r="DU168" s="560"/>
      <c r="DV168" s="584"/>
      <c r="DW168" s="558">
        <v>0</v>
      </c>
      <c r="DX168" s="559"/>
      <c r="DY168" s="62"/>
      <c r="DZ168" s="560"/>
      <c r="EA168" s="584"/>
      <c r="EB168" s="558">
        <v>0</v>
      </c>
      <c r="EC168" s="559"/>
      <c r="ED168" s="62"/>
      <c r="EE168" s="560"/>
      <c r="EF168" s="584"/>
      <c r="EG168" s="558">
        <v>0</v>
      </c>
      <c r="EH168" s="559"/>
      <c r="EI168" s="62"/>
      <c r="EJ168" s="560"/>
      <c r="EK168" s="584"/>
      <c r="EL168" s="558">
        <v>0</v>
      </c>
      <c r="EM168" s="559"/>
      <c r="EN168" s="62"/>
      <c r="EO168" s="153"/>
      <c r="ER168" s="49"/>
      <c r="ES168" s="49"/>
    </row>
    <row r="169" spans="4:149" hidden="1" x14ac:dyDescent="0.2">
      <c r="D169" s="153" t="s">
        <v>372</v>
      </c>
      <c r="F169" s="586"/>
      <c r="G169" s="62">
        <v>0</v>
      </c>
      <c r="H169" s="61"/>
      <c r="I169" s="62"/>
      <c r="J169" s="560"/>
      <c r="K169" s="586"/>
      <c r="L169" s="62">
        <v>0</v>
      </c>
      <c r="M169" s="61"/>
      <c r="N169" s="62"/>
      <c r="O169" s="560"/>
      <c r="P169" s="586"/>
      <c r="Q169" s="62">
        <v>0</v>
      </c>
      <c r="R169" s="61"/>
      <c r="S169" s="62"/>
      <c r="T169" s="560"/>
      <c r="U169" s="586"/>
      <c r="V169" s="62">
        <v>0</v>
      </c>
      <c r="W169" s="61"/>
      <c r="X169" s="62"/>
      <c r="Y169" s="560"/>
      <c r="Z169" s="586"/>
      <c r="AA169" s="62">
        <v>0</v>
      </c>
      <c r="AB169" s="61"/>
      <c r="AC169" s="62"/>
      <c r="AD169" s="560"/>
      <c r="AE169" s="484"/>
      <c r="AF169" s="240">
        <v>0</v>
      </c>
      <c r="AG169" s="61"/>
      <c r="AH169" s="62"/>
      <c r="AI169" s="560"/>
      <c r="AJ169" s="586"/>
      <c r="AK169" s="62">
        <v>0</v>
      </c>
      <c r="AL169" s="61"/>
      <c r="AM169" s="62"/>
      <c r="AN169" s="560"/>
      <c r="AO169" s="586"/>
      <c r="AP169" s="62">
        <v>0</v>
      </c>
      <c r="AQ169" s="61"/>
      <c r="AR169" s="62"/>
      <c r="AS169" s="560"/>
      <c r="AT169" s="586"/>
      <c r="AU169" s="62">
        <v>0</v>
      </c>
      <c r="AV169" s="61"/>
      <c r="AW169" s="62"/>
      <c r="AX169" s="560"/>
      <c r="AY169" s="586"/>
      <c r="AZ169" s="62">
        <v>0</v>
      </c>
      <c r="BA169" s="61"/>
      <c r="BB169" s="62"/>
      <c r="BC169" s="560"/>
      <c r="BD169" s="586"/>
      <c r="BE169" s="62">
        <v>0</v>
      </c>
      <c r="BF169" s="61"/>
      <c r="BG169" s="62"/>
      <c r="BH169" s="560"/>
      <c r="BI169" s="586"/>
      <c r="BJ169" s="62">
        <v>0</v>
      </c>
      <c r="BK169" s="61"/>
      <c r="BL169" s="62"/>
      <c r="BM169" s="560"/>
      <c r="BN169" s="586"/>
      <c r="BO169" s="62">
        <v>0</v>
      </c>
      <c r="BP169" s="61"/>
      <c r="BQ169" s="62"/>
      <c r="BR169" s="560"/>
      <c r="BS169" s="586"/>
      <c r="BT169" s="62">
        <v>0</v>
      </c>
      <c r="BU169" s="61"/>
      <c r="BV169" s="62"/>
      <c r="BW169" s="560"/>
      <c r="BX169" s="586"/>
      <c r="BY169" s="62">
        <v>0</v>
      </c>
      <c r="BZ169" s="61"/>
      <c r="CA169" s="62"/>
      <c r="CB169" s="560"/>
      <c r="CC169" s="586"/>
      <c r="CD169" s="62">
        <v>0</v>
      </c>
      <c r="CE169" s="61"/>
      <c r="CF169" s="62"/>
      <c r="CG169" s="560"/>
      <c r="CH169" s="586"/>
      <c r="CI169" s="62">
        <v>0</v>
      </c>
      <c r="CJ169" s="61"/>
      <c r="CK169" s="62"/>
      <c r="CL169" s="560"/>
      <c r="CM169" s="586"/>
      <c r="CN169" s="62">
        <v>0</v>
      </c>
      <c r="CO169" s="61"/>
      <c r="CP169" s="62"/>
      <c r="CQ169" s="560"/>
      <c r="CR169" s="586"/>
      <c r="CS169" s="62">
        <v>0</v>
      </c>
      <c r="CT169" s="61"/>
      <c r="CU169" s="62"/>
      <c r="CV169" s="560"/>
      <c r="CW169" s="484"/>
      <c r="CX169" s="240">
        <v>0</v>
      </c>
      <c r="CY169" s="61"/>
      <c r="CZ169" s="62"/>
      <c r="DA169" s="560"/>
      <c r="DB169" s="586"/>
      <c r="DC169" s="62">
        <v>0</v>
      </c>
      <c r="DD169" s="61"/>
      <c r="DE169" s="62"/>
      <c r="DF169" s="560"/>
      <c r="DG169" s="586"/>
      <c r="DH169" s="62">
        <v>0</v>
      </c>
      <c r="DI169" s="61"/>
      <c r="DJ169" s="62"/>
      <c r="DK169" s="560"/>
      <c r="DL169" s="586"/>
      <c r="DM169" s="62">
        <v>0</v>
      </c>
      <c r="DN169" s="61"/>
      <c r="DO169" s="62"/>
      <c r="DP169" s="560"/>
      <c r="DQ169" s="586"/>
      <c r="DR169" s="62">
        <v>0</v>
      </c>
      <c r="DS169" s="61"/>
      <c r="DT169" s="62"/>
      <c r="DU169" s="560"/>
      <c r="DV169" s="586"/>
      <c r="DW169" s="62">
        <v>0</v>
      </c>
      <c r="DX169" s="61"/>
      <c r="DY169" s="62"/>
      <c r="DZ169" s="560"/>
      <c r="EA169" s="586"/>
      <c r="EB169" s="62">
        <v>0</v>
      </c>
      <c r="EC169" s="61"/>
      <c r="ED169" s="62"/>
      <c r="EE169" s="560"/>
      <c r="EF169" s="586"/>
      <c r="EG169" s="62">
        <v>0</v>
      </c>
      <c r="EH169" s="61"/>
      <c r="EI169" s="62"/>
      <c r="EJ169" s="560"/>
      <c r="EK169" s="586"/>
      <c r="EL169" s="62">
        <v>0</v>
      </c>
      <c r="EM169" s="61"/>
      <c r="EN169" s="62"/>
      <c r="EO169" s="153"/>
      <c r="ER169" s="49"/>
      <c r="ES169" s="49"/>
    </row>
    <row r="170" spans="4:149" hidden="1" x14ac:dyDescent="0.2">
      <c r="D170" s="153" t="s">
        <v>373</v>
      </c>
      <c r="F170" s="586"/>
      <c r="G170" s="62">
        <v>0</v>
      </c>
      <c r="H170" s="61"/>
      <c r="I170" s="62"/>
      <c r="J170" s="560"/>
      <c r="K170" s="586"/>
      <c r="L170" s="62">
        <v>0</v>
      </c>
      <c r="M170" s="61"/>
      <c r="N170" s="62"/>
      <c r="O170" s="560"/>
      <c r="P170" s="586"/>
      <c r="Q170" s="62">
        <v>0</v>
      </c>
      <c r="R170" s="61"/>
      <c r="S170" s="62"/>
      <c r="T170" s="560"/>
      <c r="U170" s="586"/>
      <c r="V170" s="62">
        <v>0</v>
      </c>
      <c r="W170" s="61"/>
      <c r="X170" s="62"/>
      <c r="Y170" s="560"/>
      <c r="Z170" s="586"/>
      <c r="AA170" s="62">
        <v>0</v>
      </c>
      <c r="AB170" s="61"/>
      <c r="AC170" s="62"/>
      <c r="AD170" s="560"/>
      <c r="AE170" s="484"/>
      <c r="AF170" s="240">
        <v>0</v>
      </c>
      <c r="AG170" s="61"/>
      <c r="AH170" s="62"/>
      <c r="AI170" s="560"/>
      <c r="AJ170" s="586"/>
      <c r="AK170" s="62">
        <v>0</v>
      </c>
      <c r="AL170" s="61"/>
      <c r="AM170" s="62"/>
      <c r="AN170" s="560"/>
      <c r="AO170" s="586"/>
      <c r="AP170" s="62">
        <v>0</v>
      </c>
      <c r="AQ170" s="61"/>
      <c r="AR170" s="62"/>
      <c r="AS170" s="560"/>
      <c r="AT170" s="586"/>
      <c r="AU170" s="62">
        <v>0</v>
      </c>
      <c r="AV170" s="61"/>
      <c r="AW170" s="62"/>
      <c r="AX170" s="560"/>
      <c r="AY170" s="586"/>
      <c r="AZ170" s="62">
        <v>0</v>
      </c>
      <c r="BA170" s="61"/>
      <c r="BB170" s="62"/>
      <c r="BC170" s="560"/>
      <c r="BD170" s="586"/>
      <c r="BE170" s="62">
        <v>0</v>
      </c>
      <c r="BF170" s="61"/>
      <c r="BG170" s="62"/>
      <c r="BH170" s="560"/>
      <c r="BI170" s="586"/>
      <c r="BJ170" s="62">
        <v>0</v>
      </c>
      <c r="BK170" s="61"/>
      <c r="BL170" s="62"/>
      <c r="BM170" s="560"/>
      <c r="BN170" s="586"/>
      <c r="BO170" s="62">
        <v>0</v>
      </c>
      <c r="BP170" s="61"/>
      <c r="BQ170" s="62"/>
      <c r="BR170" s="560"/>
      <c r="BS170" s="586"/>
      <c r="BT170" s="62">
        <v>0</v>
      </c>
      <c r="BU170" s="61"/>
      <c r="BV170" s="62"/>
      <c r="BW170" s="560"/>
      <c r="BX170" s="586"/>
      <c r="BY170" s="62">
        <v>0</v>
      </c>
      <c r="BZ170" s="61"/>
      <c r="CA170" s="62"/>
      <c r="CB170" s="560"/>
      <c r="CC170" s="586"/>
      <c r="CD170" s="62">
        <v>0</v>
      </c>
      <c r="CE170" s="61"/>
      <c r="CF170" s="62"/>
      <c r="CG170" s="560"/>
      <c r="CH170" s="586"/>
      <c r="CI170" s="62">
        <v>0</v>
      </c>
      <c r="CJ170" s="61"/>
      <c r="CK170" s="62"/>
      <c r="CL170" s="560"/>
      <c r="CM170" s="586"/>
      <c r="CN170" s="62">
        <v>0</v>
      </c>
      <c r="CO170" s="61"/>
      <c r="CP170" s="62"/>
      <c r="CQ170" s="560"/>
      <c r="CR170" s="586"/>
      <c r="CS170" s="62">
        <v>0</v>
      </c>
      <c r="CT170" s="61"/>
      <c r="CU170" s="62"/>
      <c r="CV170" s="560"/>
      <c r="CW170" s="484"/>
      <c r="CX170" s="240">
        <v>0</v>
      </c>
      <c r="CY170" s="61"/>
      <c r="CZ170" s="62"/>
      <c r="DA170" s="560"/>
      <c r="DB170" s="586"/>
      <c r="DC170" s="62">
        <v>0</v>
      </c>
      <c r="DD170" s="61"/>
      <c r="DE170" s="62"/>
      <c r="DF170" s="560"/>
      <c r="DG170" s="586"/>
      <c r="DH170" s="62">
        <v>0</v>
      </c>
      <c r="DI170" s="61"/>
      <c r="DJ170" s="62"/>
      <c r="DK170" s="560"/>
      <c r="DL170" s="586"/>
      <c r="DM170" s="62">
        <v>0</v>
      </c>
      <c r="DN170" s="61"/>
      <c r="DO170" s="62"/>
      <c r="DP170" s="560"/>
      <c r="DQ170" s="586"/>
      <c r="DR170" s="62">
        <v>0</v>
      </c>
      <c r="DS170" s="61"/>
      <c r="DT170" s="62"/>
      <c r="DU170" s="560"/>
      <c r="DV170" s="586"/>
      <c r="DW170" s="62">
        <v>0</v>
      </c>
      <c r="DX170" s="61"/>
      <c r="DY170" s="62"/>
      <c r="DZ170" s="560"/>
      <c r="EA170" s="586"/>
      <c r="EB170" s="62">
        <v>0</v>
      </c>
      <c r="EC170" s="61"/>
      <c r="ED170" s="62"/>
      <c r="EE170" s="560"/>
      <c r="EF170" s="586"/>
      <c r="EG170" s="62">
        <v>0</v>
      </c>
      <c r="EH170" s="61"/>
      <c r="EI170" s="62"/>
      <c r="EJ170" s="560"/>
      <c r="EK170" s="586"/>
      <c r="EL170" s="62">
        <v>0</v>
      </c>
      <c r="EM170" s="61"/>
      <c r="EN170" s="62"/>
      <c r="EO170" s="153"/>
      <c r="ER170" s="49"/>
      <c r="ES170" s="49"/>
    </row>
    <row r="171" spans="4:149" hidden="1" x14ac:dyDescent="0.2">
      <c r="D171" s="153" t="s">
        <v>374</v>
      </c>
      <c r="F171" s="484"/>
      <c r="G171" s="62">
        <v>0</v>
      </c>
      <c r="H171" s="61"/>
      <c r="I171" s="62"/>
      <c r="J171" s="560"/>
      <c r="K171" s="484"/>
      <c r="L171" s="62">
        <v>0</v>
      </c>
      <c r="M171" s="61"/>
      <c r="N171" s="62"/>
      <c r="O171" s="560"/>
      <c r="P171" s="484"/>
      <c r="Q171" s="62">
        <v>0</v>
      </c>
      <c r="R171" s="61"/>
      <c r="S171" s="62"/>
      <c r="T171" s="560"/>
      <c r="U171" s="484"/>
      <c r="V171" s="62">
        <v>0</v>
      </c>
      <c r="W171" s="61"/>
      <c r="X171" s="62"/>
      <c r="Y171" s="560"/>
      <c r="Z171" s="484"/>
      <c r="AA171" s="62">
        <v>0</v>
      </c>
      <c r="AB171" s="61"/>
      <c r="AC171" s="62"/>
      <c r="AD171" s="560"/>
      <c r="AE171" s="484"/>
      <c r="AF171" s="62">
        <v>0</v>
      </c>
      <c r="AG171" s="61"/>
      <c r="AH171" s="62"/>
      <c r="AI171" s="560"/>
      <c r="AJ171" s="484"/>
      <c r="AK171" s="62">
        <v>0</v>
      </c>
      <c r="AL171" s="61"/>
      <c r="AM171" s="62"/>
      <c r="AN171" s="560"/>
      <c r="AO171" s="484"/>
      <c r="AP171" s="62">
        <v>0</v>
      </c>
      <c r="AQ171" s="61"/>
      <c r="AR171" s="62"/>
      <c r="AS171" s="560"/>
      <c r="AT171" s="484"/>
      <c r="AU171" s="62">
        <v>0</v>
      </c>
      <c r="AV171" s="61"/>
      <c r="AW171" s="62"/>
      <c r="AX171" s="560"/>
      <c r="AY171" s="484"/>
      <c r="AZ171" s="62">
        <v>0</v>
      </c>
      <c r="BA171" s="61"/>
      <c r="BB171" s="62"/>
      <c r="BC171" s="560"/>
      <c r="BD171" s="484"/>
      <c r="BE171" s="62">
        <v>0</v>
      </c>
      <c r="BF171" s="61"/>
      <c r="BG171" s="62"/>
      <c r="BH171" s="560"/>
      <c r="BI171" s="484"/>
      <c r="BJ171" s="62">
        <v>0</v>
      </c>
      <c r="BK171" s="61"/>
      <c r="BL171" s="62"/>
      <c r="BM171" s="560"/>
      <c r="BN171" s="484"/>
      <c r="BO171" s="62">
        <v>0</v>
      </c>
      <c r="BP171" s="61"/>
      <c r="BQ171" s="62"/>
      <c r="BR171" s="560"/>
      <c r="BS171" s="484"/>
      <c r="BT171" s="62">
        <v>0</v>
      </c>
      <c r="BU171" s="61"/>
      <c r="BV171" s="62"/>
      <c r="BW171" s="560"/>
      <c r="BX171" s="484"/>
      <c r="BY171" s="62">
        <v>0</v>
      </c>
      <c r="BZ171" s="61"/>
      <c r="CA171" s="62"/>
      <c r="CB171" s="560"/>
      <c r="CC171" s="484"/>
      <c r="CD171" s="62">
        <v>0</v>
      </c>
      <c r="CE171" s="61"/>
      <c r="CF171" s="62"/>
      <c r="CG171" s="560"/>
      <c r="CH171" s="484"/>
      <c r="CI171" s="62">
        <v>0</v>
      </c>
      <c r="CJ171" s="61"/>
      <c r="CK171" s="62"/>
      <c r="CL171" s="560"/>
      <c r="CM171" s="484"/>
      <c r="CN171" s="62">
        <v>0</v>
      </c>
      <c r="CO171" s="61"/>
      <c r="CP171" s="62"/>
      <c r="CQ171" s="560"/>
      <c r="CR171" s="484"/>
      <c r="CS171" s="62">
        <v>0</v>
      </c>
      <c r="CT171" s="61"/>
      <c r="CU171" s="62"/>
      <c r="CV171" s="560"/>
      <c r="CW171" s="484"/>
      <c r="CX171" s="62">
        <v>0</v>
      </c>
      <c r="CY171" s="61"/>
      <c r="CZ171" s="62"/>
      <c r="DA171" s="560"/>
      <c r="DB171" s="484"/>
      <c r="DC171" s="62">
        <v>0</v>
      </c>
      <c r="DD171" s="61"/>
      <c r="DE171" s="62"/>
      <c r="DF171" s="560"/>
      <c r="DG171" s="484"/>
      <c r="DH171" s="62">
        <v>0</v>
      </c>
      <c r="DI171" s="61"/>
      <c r="DJ171" s="62"/>
      <c r="DK171" s="560"/>
      <c r="DL171" s="484"/>
      <c r="DM171" s="62">
        <v>0</v>
      </c>
      <c r="DN171" s="61"/>
      <c r="DO171" s="62"/>
      <c r="DP171" s="560"/>
      <c r="DQ171" s="484"/>
      <c r="DR171" s="62">
        <v>0</v>
      </c>
      <c r="DS171" s="61"/>
      <c r="DT171" s="62"/>
      <c r="DU171" s="560"/>
      <c r="DV171" s="484"/>
      <c r="DW171" s="62">
        <v>0</v>
      </c>
      <c r="DX171" s="61"/>
      <c r="DY171" s="62"/>
      <c r="DZ171" s="560"/>
      <c r="EA171" s="484"/>
      <c r="EB171" s="62">
        <v>0</v>
      </c>
      <c r="EC171" s="61"/>
      <c r="ED171" s="62"/>
      <c r="EE171" s="560"/>
      <c r="EF171" s="484"/>
      <c r="EG171" s="62">
        <v>0</v>
      </c>
      <c r="EH171" s="61"/>
      <c r="EI171" s="62"/>
      <c r="EJ171" s="560"/>
      <c r="EK171" s="484"/>
      <c r="EL171" s="62">
        <v>0</v>
      </c>
      <c r="EM171" s="61"/>
      <c r="EN171" s="62"/>
      <c r="EO171" s="153"/>
      <c r="ER171" s="49"/>
      <c r="ES171" s="49"/>
    </row>
    <row r="172" spans="4:149" ht="12.75" hidden="1" customHeight="1" x14ac:dyDescent="0.2">
      <c r="D172" s="153" t="s">
        <v>375</v>
      </c>
      <c r="F172" s="484"/>
      <c r="G172" s="62">
        <v>0</v>
      </c>
      <c r="H172" s="61"/>
      <c r="I172" s="62"/>
      <c r="J172" s="560"/>
      <c r="K172" s="484"/>
      <c r="L172" s="62"/>
      <c r="M172" s="61"/>
      <c r="N172" s="62"/>
      <c r="O172" s="560"/>
      <c r="P172" s="484"/>
      <c r="Q172" s="62"/>
      <c r="R172" s="61"/>
      <c r="S172" s="62"/>
      <c r="T172" s="560"/>
      <c r="U172" s="484"/>
      <c r="V172" s="62"/>
      <c r="W172" s="61"/>
      <c r="X172" s="62"/>
      <c r="Y172" s="560"/>
      <c r="Z172" s="484"/>
      <c r="AA172" s="62"/>
      <c r="AB172" s="61"/>
      <c r="AC172" s="62"/>
      <c r="AD172" s="560"/>
      <c r="AE172" s="484"/>
      <c r="AF172" s="62"/>
      <c r="AG172" s="61"/>
      <c r="AH172" s="62"/>
      <c r="AI172" s="560"/>
      <c r="AJ172" s="484"/>
      <c r="AK172" s="62"/>
      <c r="AL172" s="61"/>
      <c r="AM172" s="62"/>
      <c r="AN172" s="560"/>
      <c r="AO172" s="484"/>
      <c r="AP172" s="62"/>
      <c r="AQ172" s="61"/>
      <c r="AR172" s="62"/>
      <c r="AS172" s="560"/>
      <c r="AT172" s="484"/>
      <c r="AU172" s="62"/>
      <c r="AV172" s="61"/>
      <c r="AW172" s="62"/>
      <c r="AX172" s="560"/>
      <c r="AY172" s="484"/>
      <c r="AZ172" s="62"/>
      <c r="BA172" s="61"/>
      <c r="BB172" s="62"/>
      <c r="BC172" s="560"/>
      <c r="BD172" s="484"/>
      <c r="BE172" s="62"/>
      <c r="BF172" s="61"/>
      <c r="BG172" s="62"/>
      <c r="BH172" s="560"/>
      <c r="BI172" s="484"/>
      <c r="BJ172" s="62">
        <v>0</v>
      </c>
      <c r="BK172" s="61"/>
      <c r="BL172" s="62"/>
      <c r="BM172" s="560"/>
      <c r="BN172" s="484"/>
      <c r="BO172" s="62">
        <v>0</v>
      </c>
      <c r="BP172" s="61"/>
      <c r="BQ172" s="62"/>
      <c r="BR172" s="560"/>
      <c r="BS172" s="484"/>
      <c r="BT172" s="62">
        <v>0</v>
      </c>
      <c r="BU172" s="61"/>
      <c r="BV172" s="62"/>
      <c r="BW172" s="560"/>
      <c r="BX172" s="484"/>
      <c r="BY172" s="62">
        <v>0</v>
      </c>
      <c r="BZ172" s="61"/>
      <c r="CA172" s="62"/>
      <c r="CB172" s="560"/>
      <c r="CC172" s="484"/>
      <c r="CD172" s="62"/>
      <c r="CE172" s="61"/>
      <c r="CF172" s="62"/>
      <c r="CG172" s="560"/>
      <c r="CH172" s="484"/>
      <c r="CI172" s="62"/>
      <c r="CJ172" s="61"/>
      <c r="CK172" s="62"/>
      <c r="CL172" s="560"/>
      <c r="CM172" s="484"/>
      <c r="CN172" s="62"/>
      <c r="CO172" s="61"/>
      <c r="CP172" s="62"/>
      <c r="CQ172" s="560"/>
      <c r="CR172" s="484"/>
      <c r="CS172" s="62"/>
      <c r="CT172" s="61"/>
      <c r="CU172" s="62"/>
      <c r="CV172" s="560"/>
      <c r="CW172" s="484"/>
      <c r="CX172" s="62"/>
      <c r="CY172" s="61"/>
      <c r="CZ172" s="62"/>
      <c r="DA172" s="560"/>
      <c r="DB172" s="484"/>
      <c r="DC172" s="62"/>
      <c r="DD172" s="61"/>
      <c r="DE172" s="62"/>
      <c r="DF172" s="560"/>
      <c r="DG172" s="484"/>
      <c r="DH172" s="62"/>
      <c r="DI172" s="61"/>
      <c r="DJ172" s="62"/>
      <c r="DK172" s="560"/>
      <c r="DL172" s="484"/>
      <c r="DM172" s="62"/>
      <c r="DN172" s="61"/>
      <c r="DO172" s="62"/>
      <c r="DP172" s="560"/>
      <c r="DQ172" s="484"/>
      <c r="DR172" s="62"/>
      <c r="DS172" s="61"/>
      <c r="DT172" s="62"/>
      <c r="DU172" s="560"/>
      <c r="DV172" s="484"/>
      <c r="DW172" s="62"/>
      <c r="DX172" s="61"/>
      <c r="DY172" s="62"/>
      <c r="DZ172" s="560"/>
      <c r="EA172" s="484"/>
      <c r="EB172" s="62">
        <v>0</v>
      </c>
      <c r="EC172" s="61"/>
      <c r="ED172" s="62"/>
      <c r="EE172" s="560"/>
      <c r="EF172" s="484"/>
      <c r="EG172" s="62">
        <v>0</v>
      </c>
      <c r="EH172" s="61"/>
      <c r="EI172" s="62"/>
      <c r="EJ172" s="560"/>
      <c r="EK172" s="484"/>
      <c r="EL172" s="62">
        <v>0</v>
      </c>
      <c r="EM172" s="61"/>
      <c r="EN172" s="62"/>
      <c r="EO172" s="153"/>
      <c r="ER172" s="49"/>
      <c r="ES172" s="49"/>
    </row>
    <row r="173" spans="4:149" ht="12.75" hidden="1" customHeight="1" x14ac:dyDescent="0.2">
      <c r="D173" s="153" t="s">
        <v>376</v>
      </c>
      <c r="F173" s="484"/>
      <c r="G173" s="62">
        <v>0</v>
      </c>
      <c r="H173" s="61"/>
      <c r="I173" s="62"/>
      <c r="J173" s="560"/>
      <c r="K173" s="484"/>
      <c r="L173" s="62"/>
      <c r="M173" s="61"/>
      <c r="N173" s="62"/>
      <c r="O173" s="560"/>
      <c r="P173" s="484"/>
      <c r="Q173" s="62"/>
      <c r="R173" s="61"/>
      <c r="S173" s="62"/>
      <c r="T173" s="560"/>
      <c r="U173" s="484"/>
      <c r="V173" s="62"/>
      <c r="W173" s="61"/>
      <c r="X173" s="62"/>
      <c r="Y173" s="560"/>
      <c r="Z173" s="484"/>
      <c r="AA173" s="62"/>
      <c r="AB173" s="61"/>
      <c r="AC173" s="62"/>
      <c r="AD173" s="560"/>
      <c r="AE173" s="484"/>
      <c r="AF173" s="62"/>
      <c r="AG173" s="61"/>
      <c r="AH173" s="62"/>
      <c r="AI173" s="560"/>
      <c r="AJ173" s="484"/>
      <c r="AK173" s="62"/>
      <c r="AL173" s="61"/>
      <c r="AM173" s="62"/>
      <c r="AN173" s="560"/>
      <c r="AO173" s="484"/>
      <c r="AP173" s="62"/>
      <c r="AQ173" s="61"/>
      <c r="AR173" s="62"/>
      <c r="AS173" s="560"/>
      <c r="AT173" s="484"/>
      <c r="AU173" s="62"/>
      <c r="AV173" s="61"/>
      <c r="AW173" s="62"/>
      <c r="AX173" s="560"/>
      <c r="AY173" s="484"/>
      <c r="AZ173" s="62"/>
      <c r="BA173" s="61"/>
      <c r="BB173" s="62"/>
      <c r="BC173" s="560"/>
      <c r="BD173" s="484"/>
      <c r="BE173" s="62"/>
      <c r="BF173" s="61"/>
      <c r="BG173" s="62"/>
      <c r="BH173" s="560"/>
      <c r="BI173" s="484"/>
      <c r="BJ173" s="62">
        <v>0</v>
      </c>
      <c r="BK173" s="61"/>
      <c r="BL173" s="62"/>
      <c r="BM173" s="560"/>
      <c r="BN173" s="484"/>
      <c r="BO173" s="62">
        <v>0</v>
      </c>
      <c r="BP173" s="61"/>
      <c r="BQ173" s="62"/>
      <c r="BR173" s="560"/>
      <c r="BS173" s="484"/>
      <c r="BT173" s="62">
        <v>0</v>
      </c>
      <c r="BU173" s="61"/>
      <c r="BV173" s="62"/>
      <c r="BW173" s="560"/>
      <c r="BX173" s="484"/>
      <c r="BY173" s="62">
        <v>0</v>
      </c>
      <c r="BZ173" s="61"/>
      <c r="CA173" s="62"/>
      <c r="CB173" s="560"/>
      <c r="CC173" s="484"/>
      <c r="CD173" s="62"/>
      <c r="CE173" s="61"/>
      <c r="CF173" s="62"/>
      <c r="CG173" s="560"/>
      <c r="CH173" s="484"/>
      <c r="CI173" s="62"/>
      <c r="CJ173" s="61"/>
      <c r="CK173" s="62"/>
      <c r="CL173" s="560"/>
      <c r="CM173" s="484"/>
      <c r="CN173" s="62"/>
      <c r="CO173" s="61"/>
      <c r="CP173" s="62"/>
      <c r="CQ173" s="560"/>
      <c r="CR173" s="484"/>
      <c r="CS173" s="62"/>
      <c r="CT173" s="61"/>
      <c r="CU173" s="62"/>
      <c r="CV173" s="560"/>
      <c r="CW173" s="484"/>
      <c r="CX173" s="62"/>
      <c r="CY173" s="61"/>
      <c r="CZ173" s="62"/>
      <c r="DA173" s="560"/>
      <c r="DB173" s="484"/>
      <c r="DC173" s="62"/>
      <c r="DD173" s="61"/>
      <c r="DE173" s="62"/>
      <c r="DF173" s="560"/>
      <c r="DG173" s="484"/>
      <c r="DH173" s="62"/>
      <c r="DI173" s="61"/>
      <c r="DJ173" s="62"/>
      <c r="DK173" s="560"/>
      <c r="DL173" s="484"/>
      <c r="DM173" s="62"/>
      <c r="DN173" s="61"/>
      <c r="DO173" s="62"/>
      <c r="DP173" s="560"/>
      <c r="DQ173" s="484"/>
      <c r="DR173" s="62"/>
      <c r="DS173" s="61"/>
      <c r="DT173" s="62"/>
      <c r="DU173" s="560"/>
      <c r="DV173" s="484"/>
      <c r="DW173" s="62"/>
      <c r="DX173" s="61"/>
      <c r="DY173" s="62"/>
      <c r="DZ173" s="560"/>
      <c r="EA173" s="484"/>
      <c r="EB173" s="62">
        <v>0</v>
      </c>
      <c r="EC173" s="61"/>
      <c r="ED173" s="62"/>
      <c r="EE173" s="560"/>
      <c r="EF173" s="484"/>
      <c r="EG173" s="62">
        <v>0</v>
      </c>
      <c r="EH173" s="61"/>
      <c r="EI173" s="62"/>
      <c r="EJ173" s="560"/>
      <c r="EK173" s="484"/>
      <c r="EL173" s="62">
        <v>0</v>
      </c>
      <c r="EM173" s="61"/>
      <c r="EN173" s="62"/>
      <c r="EO173" s="153"/>
      <c r="ER173" s="49"/>
      <c r="ES173" s="49"/>
    </row>
    <row r="174" spans="4:149" ht="12.75" hidden="1" customHeight="1" x14ac:dyDescent="0.2">
      <c r="D174" s="153" t="s">
        <v>377</v>
      </c>
      <c r="F174" s="504"/>
      <c r="G174" s="123">
        <v>0</v>
      </c>
      <c r="H174" s="122"/>
      <c r="I174" s="62"/>
      <c r="J174" s="560"/>
      <c r="K174" s="504"/>
      <c r="L174" s="123">
        <v>0</v>
      </c>
      <c r="M174" s="122"/>
      <c r="N174" s="62"/>
      <c r="O174" s="560"/>
      <c r="P174" s="504"/>
      <c r="Q174" s="123">
        <v>0</v>
      </c>
      <c r="R174" s="122"/>
      <c r="S174" s="62"/>
      <c r="T174" s="560"/>
      <c r="U174" s="504"/>
      <c r="V174" s="123">
        <v>0</v>
      </c>
      <c r="W174" s="122"/>
      <c r="X174" s="62"/>
      <c r="Y174" s="560"/>
      <c r="Z174" s="504"/>
      <c r="AA174" s="123">
        <v>0</v>
      </c>
      <c r="AB174" s="122"/>
      <c r="AC174" s="62"/>
      <c r="AD174" s="560"/>
      <c r="AE174" s="504"/>
      <c r="AF174" s="123">
        <v>0</v>
      </c>
      <c r="AG174" s="122"/>
      <c r="AH174" s="62"/>
      <c r="AI174" s="560"/>
      <c r="AJ174" s="504"/>
      <c r="AK174" s="123">
        <v>0</v>
      </c>
      <c r="AL174" s="122"/>
      <c r="AM174" s="62"/>
      <c r="AN174" s="560"/>
      <c r="AO174" s="504"/>
      <c r="AP174" s="123">
        <v>0</v>
      </c>
      <c r="AQ174" s="122"/>
      <c r="AR174" s="62"/>
      <c r="AS174" s="560"/>
      <c r="AT174" s="504"/>
      <c r="AU174" s="123">
        <v>0</v>
      </c>
      <c r="AV174" s="122"/>
      <c r="AW174" s="62"/>
      <c r="AX174" s="560"/>
      <c r="AY174" s="504"/>
      <c r="AZ174" s="123">
        <v>0</v>
      </c>
      <c r="BA174" s="122"/>
      <c r="BB174" s="62"/>
      <c r="BC174" s="560"/>
      <c r="BD174" s="504"/>
      <c r="BE174" s="123">
        <v>0</v>
      </c>
      <c r="BF174" s="122"/>
      <c r="BG174" s="62"/>
      <c r="BH174" s="560"/>
      <c r="BI174" s="504"/>
      <c r="BJ174" s="123">
        <v>0</v>
      </c>
      <c r="BK174" s="122"/>
      <c r="BL174" s="62"/>
      <c r="BM174" s="560"/>
      <c r="BN174" s="504"/>
      <c r="BO174" s="123">
        <v>0</v>
      </c>
      <c r="BP174" s="122"/>
      <c r="BQ174" s="62"/>
      <c r="BR174" s="560"/>
      <c r="BS174" s="504"/>
      <c r="BT174" s="123">
        <v>0</v>
      </c>
      <c r="BU174" s="122"/>
      <c r="BV174" s="62"/>
      <c r="BW174" s="560"/>
      <c r="BX174" s="504"/>
      <c r="BY174" s="123"/>
      <c r="BZ174" s="122"/>
      <c r="CA174" s="62"/>
      <c r="CB174" s="560"/>
      <c r="CC174" s="504"/>
      <c r="CD174" s="123">
        <v>0</v>
      </c>
      <c r="CE174" s="122"/>
      <c r="CF174" s="62"/>
      <c r="CG174" s="560"/>
      <c r="CH174" s="504"/>
      <c r="CI174" s="123">
        <v>0</v>
      </c>
      <c r="CJ174" s="122"/>
      <c r="CK174" s="62"/>
      <c r="CL174" s="560"/>
      <c r="CM174" s="504"/>
      <c r="CN174" s="123">
        <v>0</v>
      </c>
      <c r="CO174" s="122"/>
      <c r="CP174" s="62"/>
      <c r="CQ174" s="560"/>
      <c r="CR174" s="504"/>
      <c r="CS174" s="123">
        <v>0</v>
      </c>
      <c r="CT174" s="122"/>
      <c r="CU174" s="62"/>
      <c r="CV174" s="560"/>
      <c r="CW174" s="504"/>
      <c r="CX174" s="123">
        <v>0</v>
      </c>
      <c r="CY174" s="122"/>
      <c r="CZ174" s="62"/>
      <c r="DA174" s="560"/>
      <c r="DB174" s="504"/>
      <c r="DC174" s="123">
        <v>0</v>
      </c>
      <c r="DD174" s="122"/>
      <c r="DE174" s="62"/>
      <c r="DF174" s="560"/>
      <c r="DG174" s="504"/>
      <c r="DH174" s="123">
        <v>0</v>
      </c>
      <c r="DI174" s="122"/>
      <c r="DJ174" s="62"/>
      <c r="DK174" s="560"/>
      <c r="DL174" s="504"/>
      <c r="DM174" s="123">
        <v>0</v>
      </c>
      <c r="DN174" s="122"/>
      <c r="DO174" s="62"/>
      <c r="DP174" s="560"/>
      <c r="DQ174" s="504"/>
      <c r="DR174" s="123">
        <v>0</v>
      </c>
      <c r="DS174" s="122"/>
      <c r="DT174" s="62"/>
      <c r="DU174" s="560"/>
      <c r="DV174" s="504"/>
      <c r="DW174" s="123">
        <v>0</v>
      </c>
      <c r="DX174" s="122"/>
      <c r="DY174" s="62"/>
      <c r="DZ174" s="560"/>
      <c r="EA174" s="504"/>
      <c r="EB174" s="123">
        <v>0</v>
      </c>
      <c r="EC174" s="122"/>
      <c r="ED174" s="62"/>
      <c r="EE174" s="560"/>
      <c r="EF174" s="504"/>
      <c r="EG174" s="123">
        <v>0</v>
      </c>
      <c r="EH174" s="122"/>
      <c r="EI174" s="62"/>
      <c r="EJ174" s="560"/>
      <c r="EK174" s="504"/>
      <c r="EL174" s="123">
        <v>0</v>
      </c>
      <c r="EM174" s="122"/>
      <c r="EN174" s="62"/>
      <c r="EO174" s="153"/>
      <c r="ER174" s="49"/>
      <c r="ES174" s="49"/>
    </row>
    <row r="175" spans="4:149" hidden="1" x14ac:dyDescent="0.2">
      <c r="D175" s="153"/>
      <c r="E175" s="583"/>
      <c r="F175" s="273"/>
      <c r="G175" s="62"/>
      <c r="H175" s="62"/>
      <c r="I175" s="62"/>
      <c r="J175" s="560"/>
      <c r="K175" s="273"/>
      <c r="L175" s="62"/>
      <c r="M175" s="62"/>
      <c r="N175" s="62"/>
      <c r="O175" s="560"/>
      <c r="P175" s="273"/>
      <c r="Q175" s="62"/>
      <c r="R175" s="62"/>
      <c r="S175" s="62"/>
      <c r="T175" s="560"/>
      <c r="U175" s="273"/>
      <c r="V175" s="62"/>
      <c r="W175" s="62"/>
      <c r="X175" s="62"/>
      <c r="Y175" s="560"/>
      <c r="Z175" s="273"/>
      <c r="AA175" s="62"/>
      <c r="AB175" s="62"/>
      <c r="AC175" s="62"/>
      <c r="AD175" s="560"/>
      <c r="AE175" s="273"/>
      <c r="AF175" s="62"/>
      <c r="AG175" s="62"/>
      <c r="AH175" s="62"/>
      <c r="AI175" s="560"/>
      <c r="AJ175" s="273"/>
      <c r="AK175" s="62"/>
      <c r="AL175" s="62"/>
      <c r="AM175" s="62"/>
      <c r="AN175" s="560"/>
      <c r="AO175" s="273"/>
      <c r="AP175" s="62"/>
      <c r="AQ175" s="62"/>
      <c r="AR175" s="62"/>
      <c r="AS175" s="560"/>
      <c r="AT175" s="273"/>
      <c r="AU175" s="62"/>
      <c r="AV175" s="62"/>
      <c r="AW175" s="62"/>
      <c r="AX175" s="560"/>
      <c r="AY175" s="273"/>
      <c r="AZ175" s="62"/>
      <c r="BA175" s="62"/>
      <c r="BB175" s="62"/>
      <c r="BC175" s="560"/>
      <c r="BD175" s="273"/>
      <c r="BE175" s="62"/>
      <c r="BF175" s="62"/>
      <c r="BG175" s="62"/>
      <c r="BH175" s="560"/>
      <c r="BI175" s="273"/>
      <c r="BJ175" s="62"/>
      <c r="BK175" s="62"/>
      <c r="BL175" s="62"/>
      <c r="BM175" s="560"/>
      <c r="BN175" s="273"/>
      <c r="BO175" s="62"/>
      <c r="BP175" s="62"/>
      <c r="BQ175" s="62"/>
      <c r="BR175" s="560"/>
      <c r="BS175" s="273"/>
      <c r="BT175" s="62"/>
      <c r="BU175" s="62"/>
      <c r="BV175" s="62"/>
      <c r="BW175" s="560"/>
      <c r="BX175" s="273"/>
      <c r="BY175" s="62"/>
      <c r="BZ175" s="62"/>
      <c r="CA175" s="62"/>
      <c r="CB175" s="560"/>
      <c r="CC175" s="273"/>
      <c r="CD175" s="62"/>
      <c r="CE175" s="62"/>
      <c r="CF175" s="62"/>
      <c r="CG175" s="560"/>
      <c r="CH175" s="273"/>
      <c r="CI175" s="62"/>
      <c r="CJ175" s="62"/>
      <c r="CK175" s="62"/>
      <c r="CL175" s="560"/>
      <c r="CM175" s="273"/>
      <c r="CN175" s="62"/>
      <c r="CO175" s="62"/>
      <c r="CP175" s="62"/>
      <c r="CQ175" s="560"/>
      <c r="CR175" s="273"/>
      <c r="CS175" s="62"/>
      <c r="CT175" s="62"/>
      <c r="CU175" s="62"/>
      <c r="CV175" s="560"/>
      <c r="CW175" s="273"/>
      <c r="CX175" s="62"/>
      <c r="CY175" s="62"/>
      <c r="CZ175" s="62"/>
      <c r="DA175" s="560"/>
      <c r="DB175" s="273"/>
      <c r="DC175" s="62"/>
      <c r="DD175" s="62"/>
      <c r="DE175" s="62"/>
      <c r="DF175" s="560"/>
      <c r="DG175" s="273"/>
      <c r="DH175" s="62"/>
      <c r="DI175" s="62"/>
      <c r="DJ175" s="62"/>
      <c r="DK175" s="560"/>
      <c r="DL175" s="273"/>
      <c r="DM175" s="62"/>
      <c r="DN175" s="62"/>
      <c r="DO175" s="62"/>
      <c r="DP175" s="560"/>
      <c r="DQ175" s="273"/>
      <c r="DR175" s="62"/>
      <c r="DS175" s="62"/>
      <c r="DT175" s="62"/>
      <c r="DU175" s="560"/>
      <c r="DV175" s="273"/>
      <c r="DW175" s="62"/>
      <c r="DX175" s="62"/>
      <c r="DY175" s="62"/>
      <c r="DZ175" s="560"/>
      <c r="EA175" s="273"/>
      <c r="EB175" s="62"/>
      <c r="EC175" s="62"/>
      <c r="ED175" s="62"/>
      <c r="EE175" s="560"/>
      <c r="EF175" s="273"/>
      <c r="EG175" s="62"/>
      <c r="EH175" s="62"/>
      <c r="EI175" s="62"/>
      <c r="EJ175" s="560"/>
      <c r="EK175" s="273"/>
      <c r="EL175" s="62"/>
      <c r="EM175" s="62"/>
      <c r="EN175" s="62"/>
      <c r="EO175" s="153"/>
      <c r="ER175" s="49"/>
      <c r="ES175" s="49"/>
    </row>
    <row r="176" spans="4:149" x14ac:dyDescent="0.2">
      <c r="D176" s="267" t="s">
        <v>329</v>
      </c>
      <c r="E176" s="583"/>
      <c r="F176" s="273"/>
      <c r="G176" s="50">
        <v>0</v>
      </c>
      <c r="H176" s="62"/>
      <c r="I176" s="62"/>
      <c r="J176" s="560"/>
      <c r="K176" s="273"/>
      <c r="L176" s="50">
        <v>3409508</v>
      </c>
      <c r="M176" s="62"/>
      <c r="N176" s="62"/>
      <c r="O176" s="560"/>
      <c r="P176" s="273"/>
      <c r="Q176" s="50">
        <v>4054354</v>
      </c>
      <c r="R176" s="62"/>
      <c r="S176" s="62"/>
      <c r="T176" s="560"/>
      <c r="U176" s="273"/>
      <c r="V176" s="50">
        <v>1410912</v>
      </c>
      <c r="W176" s="62"/>
      <c r="X176" s="62"/>
      <c r="Y176" s="560"/>
      <c r="Z176" s="273"/>
      <c r="AA176" s="50">
        <v>0</v>
      </c>
      <c r="AB176" s="62"/>
      <c r="AC176" s="62"/>
      <c r="AD176" s="560"/>
      <c r="AE176" s="273"/>
      <c r="AF176" s="50">
        <v>0</v>
      </c>
      <c r="AG176" s="62"/>
      <c r="AH176" s="62"/>
      <c r="AI176" s="560"/>
      <c r="AJ176" s="273"/>
      <c r="AK176" s="50">
        <v>0</v>
      </c>
      <c r="AL176" s="62"/>
      <c r="AM176" s="61"/>
      <c r="AN176" s="560"/>
      <c r="AO176" s="273"/>
      <c r="AP176" s="50">
        <v>0</v>
      </c>
      <c r="AQ176" s="62"/>
      <c r="AR176" s="62"/>
      <c r="AS176" s="560"/>
      <c r="AT176" s="273"/>
      <c r="AU176" s="50">
        <v>0</v>
      </c>
      <c r="AV176" s="62"/>
      <c r="AW176" s="62"/>
      <c r="AX176" s="560"/>
      <c r="AY176" s="273"/>
      <c r="AZ176" s="50">
        <v>0</v>
      </c>
      <c r="BA176" s="62"/>
      <c r="BB176" s="62"/>
      <c r="BC176" s="560"/>
      <c r="BD176" s="273"/>
      <c r="BE176" s="50">
        <v>0</v>
      </c>
      <c r="BF176" s="62"/>
      <c r="BG176" s="62"/>
      <c r="BH176" s="560"/>
      <c r="BI176" s="273"/>
      <c r="BJ176" s="50">
        <v>0</v>
      </c>
      <c r="BK176" s="62"/>
      <c r="BL176" s="62"/>
      <c r="BM176" s="560"/>
      <c r="BN176" s="273"/>
      <c r="BO176" s="50">
        <v>0</v>
      </c>
      <c r="BP176" s="62"/>
      <c r="BQ176" s="62"/>
      <c r="BR176" s="560"/>
      <c r="BS176" s="273"/>
      <c r="BT176" s="50">
        <v>8874774</v>
      </c>
      <c r="BU176" s="62"/>
      <c r="BV176" s="62"/>
      <c r="BW176" s="560"/>
      <c r="BX176" s="273"/>
      <c r="BY176" s="50">
        <v>53972577</v>
      </c>
      <c r="BZ176" s="62"/>
      <c r="CA176" s="62"/>
      <c r="CB176" s="560"/>
      <c r="CC176" s="273"/>
      <c r="CD176" s="50">
        <v>11663028</v>
      </c>
      <c r="CE176" s="62"/>
      <c r="CF176" s="62"/>
      <c r="CG176" s="560"/>
      <c r="CH176" s="273"/>
      <c r="CI176" s="50">
        <v>3767776</v>
      </c>
      <c r="CJ176" s="62"/>
      <c r="CK176" s="62"/>
      <c r="CL176" s="560"/>
      <c r="CM176" s="273"/>
      <c r="CN176" s="50">
        <v>7710681</v>
      </c>
      <c r="CO176" s="62"/>
      <c r="CP176" s="62"/>
      <c r="CQ176" s="560"/>
      <c r="CR176" s="273"/>
      <c r="CS176" s="50">
        <v>3456518</v>
      </c>
      <c r="CT176" s="62"/>
      <c r="CU176" s="62"/>
      <c r="CV176" s="560"/>
      <c r="CW176" s="273"/>
      <c r="CX176" s="50">
        <v>4835965</v>
      </c>
      <c r="CY176" s="62"/>
      <c r="CZ176" s="62"/>
      <c r="DA176" s="560"/>
      <c r="DB176" s="273"/>
      <c r="DC176" s="50">
        <v>2187184</v>
      </c>
      <c r="DD176" s="62"/>
      <c r="DE176" s="61"/>
      <c r="DF176" s="560"/>
      <c r="DG176" s="273"/>
      <c r="DH176" s="50">
        <v>5017820</v>
      </c>
      <c r="DI176" s="62"/>
      <c r="DJ176" s="62"/>
      <c r="DK176" s="560"/>
      <c r="DL176" s="273"/>
      <c r="DM176" s="50">
        <v>4108885</v>
      </c>
      <c r="DN176" s="62"/>
      <c r="DO176" s="62"/>
      <c r="DP176" s="560"/>
      <c r="DQ176" s="273"/>
      <c r="DR176" s="50">
        <v>3708680</v>
      </c>
      <c r="DS176" s="62"/>
      <c r="DT176" s="62"/>
      <c r="DU176" s="560"/>
      <c r="DV176" s="273"/>
      <c r="DW176" s="50">
        <v>2673022</v>
      </c>
      <c r="DX176" s="62"/>
      <c r="DY176" s="62"/>
      <c r="DZ176" s="560"/>
      <c r="EA176" s="273"/>
      <c r="EB176" s="50">
        <v>3014010</v>
      </c>
      <c r="EC176" s="62"/>
      <c r="ED176" s="62"/>
      <c r="EE176" s="560"/>
      <c r="EF176" s="273"/>
      <c r="EG176" s="50">
        <v>1829008</v>
      </c>
      <c r="EH176" s="62"/>
      <c r="EI176" s="62"/>
      <c r="EJ176" s="560"/>
      <c r="EK176" s="273"/>
      <c r="EL176" s="50">
        <v>26598003</v>
      </c>
      <c r="EM176" s="62"/>
      <c r="EN176" s="62"/>
      <c r="EO176" s="153"/>
      <c r="ER176" s="49"/>
      <c r="ES176" s="49"/>
    </row>
    <row r="177" spans="4:149" x14ac:dyDescent="0.2">
      <c r="D177" s="153" t="s">
        <v>336</v>
      </c>
      <c r="E177" s="583"/>
      <c r="F177" s="584"/>
      <c r="G177" s="558">
        <v>0</v>
      </c>
      <c r="H177" s="559"/>
      <c r="I177" s="62"/>
      <c r="J177" s="560"/>
      <c r="K177" s="584"/>
      <c r="L177" s="558">
        <v>3072259</v>
      </c>
      <c r="M177" s="559"/>
      <c r="N177" s="62"/>
      <c r="O177" s="560"/>
      <c r="P177" s="584"/>
      <c r="Q177" s="558">
        <v>3449042</v>
      </c>
      <c r="R177" s="559"/>
      <c r="S177" s="62"/>
      <c r="T177" s="560"/>
      <c r="U177" s="584"/>
      <c r="V177" s="558">
        <v>1260213</v>
      </c>
      <c r="W177" s="559"/>
      <c r="X177" s="62"/>
      <c r="Y177" s="560"/>
      <c r="Z177" s="584"/>
      <c r="AA177" s="558">
        <v>0</v>
      </c>
      <c r="AB177" s="559"/>
      <c r="AC177" s="62"/>
      <c r="AD177" s="560"/>
      <c r="AE177" s="584"/>
      <c r="AF177" s="558">
        <v>0</v>
      </c>
      <c r="AG177" s="559"/>
      <c r="AH177" s="62"/>
      <c r="AI177" s="560"/>
      <c r="AJ177" s="584"/>
      <c r="AK177" s="558">
        <v>0</v>
      </c>
      <c r="AL177" s="559"/>
      <c r="AM177" s="61"/>
      <c r="AN177" s="560"/>
      <c r="AO177" s="584"/>
      <c r="AP177" s="558">
        <v>0</v>
      </c>
      <c r="AQ177" s="559"/>
      <c r="AR177" s="62"/>
      <c r="AS177" s="560"/>
      <c r="AT177" s="584"/>
      <c r="AU177" s="558">
        <v>0</v>
      </c>
      <c r="AV177" s="559"/>
      <c r="AW177" s="62"/>
      <c r="AX177" s="560"/>
      <c r="AY177" s="584"/>
      <c r="AZ177" s="558">
        <v>0</v>
      </c>
      <c r="BA177" s="559"/>
      <c r="BB177" s="62"/>
      <c r="BC177" s="560"/>
      <c r="BD177" s="584"/>
      <c r="BE177" s="558">
        <v>0</v>
      </c>
      <c r="BF177" s="559"/>
      <c r="BG177" s="62"/>
      <c r="BH177" s="560"/>
      <c r="BI177" s="584"/>
      <c r="BJ177" s="558">
        <v>0</v>
      </c>
      <c r="BK177" s="559"/>
      <c r="BL177" s="62"/>
      <c r="BM177" s="560"/>
      <c r="BN177" s="584"/>
      <c r="BO177" s="558">
        <v>0</v>
      </c>
      <c r="BP177" s="559"/>
      <c r="BQ177" s="62"/>
      <c r="BR177" s="560"/>
      <c r="BS177" s="584"/>
      <c r="BT177" s="558">
        <v>7781514</v>
      </c>
      <c r="BU177" s="559"/>
      <c r="BV177" s="62"/>
      <c r="BW177" s="560"/>
      <c r="BX177" s="584"/>
      <c r="BY177" s="558">
        <v>49699913</v>
      </c>
      <c r="BZ177" s="559"/>
      <c r="CA177" s="62"/>
      <c r="CB177" s="560"/>
      <c r="CC177" s="584"/>
      <c r="CD177" s="558">
        <v>10593648</v>
      </c>
      <c r="CE177" s="559"/>
      <c r="CF177" s="62"/>
      <c r="CG177" s="560"/>
      <c r="CH177" s="584"/>
      <c r="CI177" s="558">
        <v>3320698</v>
      </c>
      <c r="CJ177" s="559"/>
      <c r="CK177" s="62"/>
      <c r="CL177" s="560"/>
      <c r="CM177" s="584"/>
      <c r="CN177" s="558">
        <v>7253839</v>
      </c>
      <c r="CO177" s="559"/>
      <c r="CP177" s="62"/>
      <c r="CQ177" s="560"/>
      <c r="CR177" s="584"/>
      <c r="CS177" s="558">
        <v>3300045</v>
      </c>
      <c r="CT177" s="559"/>
      <c r="CU177" s="62"/>
      <c r="CV177" s="560"/>
      <c r="CW177" s="584"/>
      <c r="CX177" s="558">
        <v>4600884</v>
      </c>
      <c r="CY177" s="559"/>
      <c r="CZ177" s="62"/>
      <c r="DA177" s="560"/>
      <c r="DB177" s="584"/>
      <c r="DC177" s="558">
        <v>2320684</v>
      </c>
      <c r="DD177" s="559"/>
      <c r="DE177" s="61"/>
      <c r="DF177" s="560"/>
      <c r="DG177" s="584"/>
      <c r="DH177" s="558">
        <v>4355790</v>
      </c>
      <c r="DI177" s="559"/>
      <c r="DJ177" s="62"/>
      <c r="DK177" s="560"/>
      <c r="DL177" s="584"/>
      <c r="DM177" s="558">
        <v>3525338</v>
      </c>
      <c r="DN177" s="559"/>
      <c r="DO177" s="62"/>
      <c r="DP177" s="560"/>
      <c r="DQ177" s="584"/>
      <c r="DR177" s="558">
        <v>3411845</v>
      </c>
      <c r="DS177" s="559"/>
      <c r="DT177" s="62"/>
      <c r="DU177" s="560"/>
      <c r="DV177" s="584"/>
      <c r="DW177" s="558">
        <v>2368101</v>
      </c>
      <c r="DX177" s="559"/>
      <c r="DY177" s="62"/>
      <c r="DZ177" s="560"/>
      <c r="EA177" s="584"/>
      <c r="EB177" s="558">
        <v>2760963</v>
      </c>
      <c r="EC177" s="559"/>
      <c r="ED177" s="62"/>
      <c r="EE177" s="560"/>
      <c r="EF177" s="584"/>
      <c r="EG177" s="558">
        <v>1888078</v>
      </c>
      <c r="EH177" s="559"/>
      <c r="EI177" s="62"/>
      <c r="EJ177" s="560"/>
      <c r="EK177" s="584"/>
      <c r="EL177" s="558">
        <v>24468230</v>
      </c>
      <c r="EM177" s="559"/>
      <c r="EN177" s="62"/>
      <c r="EO177" s="153"/>
      <c r="ER177" s="49"/>
      <c r="ES177" s="49"/>
    </row>
    <row r="178" spans="4:149" x14ac:dyDescent="0.2">
      <c r="D178" s="153" t="s">
        <v>339</v>
      </c>
      <c r="E178" s="583"/>
      <c r="F178" s="586"/>
      <c r="G178" s="62">
        <v>0</v>
      </c>
      <c r="H178" s="61"/>
      <c r="I178" s="62"/>
      <c r="J178" s="560"/>
      <c r="K178" s="586"/>
      <c r="L178" s="62">
        <v>337249</v>
      </c>
      <c r="M178" s="61"/>
      <c r="N178" s="62"/>
      <c r="O178" s="560"/>
      <c r="P178" s="586"/>
      <c r="Q178" s="62">
        <v>605312</v>
      </c>
      <c r="R178" s="61"/>
      <c r="S178" s="62"/>
      <c r="T178" s="560"/>
      <c r="U178" s="586"/>
      <c r="V178" s="62">
        <v>150699</v>
      </c>
      <c r="W178" s="61"/>
      <c r="X178" s="62"/>
      <c r="Y178" s="560"/>
      <c r="Z178" s="586"/>
      <c r="AA178" s="62">
        <v>0</v>
      </c>
      <c r="AB178" s="61"/>
      <c r="AC178" s="62"/>
      <c r="AD178" s="560"/>
      <c r="AE178" s="586"/>
      <c r="AF178" s="62">
        <v>0</v>
      </c>
      <c r="AG178" s="61"/>
      <c r="AH178" s="62"/>
      <c r="AI178" s="560"/>
      <c r="AJ178" s="586"/>
      <c r="AK178" s="62">
        <v>0</v>
      </c>
      <c r="AL178" s="61"/>
      <c r="AM178" s="62"/>
      <c r="AN178" s="560"/>
      <c r="AO178" s="586"/>
      <c r="AP178" s="62">
        <v>0</v>
      </c>
      <c r="AQ178" s="61"/>
      <c r="AR178" s="62"/>
      <c r="AS178" s="560"/>
      <c r="AT178" s="586"/>
      <c r="AU178" s="62">
        <v>0</v>
      </c>
      <c r="AV178" s="61"/>
      <c r="AW178" s="62"/>
      <c r="AX178" s="560"/>
      <c r="AY178" s="586"/>
      <c r="AZ178" s="62">
        <v>0</v>
      </c>
      <c r="BA178" s="61"/>
      <c r="BB178" s="62"/>
      <c r="BC178" s="560"/>
      <c r="BD178" s="586"/>
      <c r="BE178" s="62">
        <v>0</v>
      </c>
      <c r="BF178" s="61"/>
      <c r="BG178" s="62"/>
      <c r="BH178" s="560"/>
      <c r="BI178" s="586"/>
      <c r="BJ178" s="62">
        <v>0</v>
      </c>
      <c r="BK178" s="61"/>
      <c r="BL178" s="62"/>
      <c r="BM178" s="560"/>
      <c r="BN178" s="586"/>
      <c r="BO178" s="62">
        <v>0</v>
      </c>
      <c r="BP178" s="61"/>
      <c r="BQ178" s="62"/>
      <c r="BR178" s="560"/>
      <c r="BS178" s="586"/>
      <c r="BT178" s="62">
        <v>1093260</v>
      </c>
      <c r="BU178" s="61"/>
      <c r="BV178" s="62"/>
      <c r="BW178" s="560"/>
      <c r="BX178" s="586"/>
      <c r="BY178" s="62">
        <v>5585924</v>
      </c>
      <c r="BZ178" s="61"/>
      <c r="CA178" s="62"/>
      <c r="CB178" s="560"/>
      <c r="CC178" s="586"/>
      <c r="CD178" s="62">
        <v>1360296</v>
      </c>
      <c r="CE178" s="61"/>
      <c r="CF178" s="62"/>
      <c r="CG178" s="560"/>
      <c r="CH178" s="586"/>
      <c r="CI178" s="62">
        <v>515486</v>
      </c>
      <c r="CJ178" s="61"/>
      <c r="CK178" s="62"/>
      <c r="CL178" s="560"/>
      <c r="CM178" s="586"/>
      <c r="CN178" s="62">
        <v>670006</v>
      </c>
      <c r="CO178" s="61"/>
      <c r="CP178" s="62"/>
      <c r="CQ178" s="560"/>
      <c r="CR178" s="586"/>
      <c r="CS178" s="62">
        <v>271993</v>
      </c>
      <c r="CT178" s="61"/>
      <c r="CU178" s="62"/>
      <c r="CV178" s="560"/>
      <c r="CW178" s="586"/>
      <c r="CX178" s="62">
        <v>350772</v>
      </c>
      <c r="CY178" s="61"/>
      <c r="CZ178" s="62"/>
      <c r="DA178" s="560"/>
      <c r="DB178" s="586"/>
      <c r="DC178" s="62">
        <v>77228</v>
      </c>
      <c r="DD178" s="61"/>
      <c r="DE178" s="62"/>
      <c r="DF178" s="560"/>
      <c r="DG178" s="586"/>
      <c r="DH178" s="62">
        <v>682857</v>
      </c>
      <c r="DI178" s="61"/>
      <c r="DJ178" s="62"/>
      <c r="DK178" s="560"/>
      <c r="DL178" s="586"/>
      <c r="DM178" s="62">
        <v>605254</v>
      </c>
      <c r="DN178" s="61"/>
      <c r="DO178" s="62"/>
      <c r="DP178" s="560"/>
      <c r="DQ178" s="586"/>
      <c r="DR178" s="62">
        <v>375351</v>
      </c>
      <c r="DS178" s="61"/>
      <c r="DT178" s="62"/>
      <c r="DU178" s="560"/>
      <c r="DV178" s="586"/>
      <c r="DW178" s="62">
        <v>335778</v>
      </c>
      <c r="DX178" s="61"/>
      <c r="DY178" s="62"/>
      <c r="DZ178" s="560"/>
      <c r="EA178" s="586"/>
      <c r="EB178" s="62">
        <v>274925</v>
      </c>
      <c r="EC178" s="61"/>
      <c r="ED178" s="62"/>
      <c r="EE178" s="560"/>
      <c r="EF178" s="586"/>
      <c r="EG178" s="62">
        <v>65978</v>
      </c>
      <c r="EH178" s="61"/>
      <c r="EI178" s="62"/>
      <c r="EJ178" s="560"/>
      <c r="EK178" s="586"/>
      <c r="EL178" s="62">
        <v>2817781</v>
      </c>
      <c r="EM178" s="61"/>
      <c r="EN178" s="62"/>
      <c r="EO178" s="153"/>
      <c r="ER178" s="49"/>
      <c r="ES178" s="49"/>
    </row>
    <row r="179" spans="4:149" x14ac:dyDescent="0.2">
      <c r="D179" s="153" t="s">
        <v>353</v>
      </c>
      <c r="E179" s="583"/>
      <c r="F179" s="586"/>
      <c r="G179" s="62">
        <v>0</v>
      </c>
      <c r="H179" s="61"/>
      <c r="I179" s="62"/>
      <c r="J179" s="560"/>
      <c r="K179" s="586"/>
      <c r="L179" s="62">
        <v>0</v>
      </c>
      <c r="M179" s="61"/>
      <c r="N179" s="62"/>
      <c r="O179" s="560"/>
      <c r="P179" s="586"/>
      <c r="Q179" s="62">
        <v>0</v>
      </c>
      <c r="R179" s="61"/>
      <c r="S179" s="62"/>
      <c r="T179" s="560"/>
      <c r="U179" s="586"/>
      <c r="V179" s="62">
        <v>0</v>
      </c>
      <c r="W179" s="61"/>
      <c r="X179" s="62"/>
      <c r="Y179" s="560"/>
      <c r="Z179" s="586"/>
      <c r="AA179" s="62">
        <v>0</v>
      </c>
      <c r="AB179" s="61"/>
      <c r="AC179" s="62"/>
      <c r="AD179" s="560"/>
      <c r="AE179" s="586"/>
      <c r="AF179" s="62">
        <v>0</v>
      </c>
      <c r="AG179" s="61"/>
      <c r="AH179" s="62"/>
      <c r="AI179" s="560"/>
      <c r="AJ179" s="586"/>
      <c r="AK179" s="62">
        <v>0</v>
      </c>
      <c r="AL179" s="61"/>
      <c r="AM179" s="62"/>
      <c r="AN179" s="560"/>
      <c r="AO179" s="586"/>
      <c r="AP179" s="62">
        <v>0</v>
      </c>
      <c r="AQ179" s="61"/>
      <c r="AR179" s="62"/>
      <c r="AS179" s="560"/>
      <c r="AT179" s="586"/>
      <c r="AU179" s="62">
        <v>0</v>
      </c>
      <c r="AV179" s="61"/>
      <c r="AW179" s="62"/>
      <c r="AX179" s="560"/>
      <c r="AY179" s="586"/>
      <c r="AZ179" s="62">
        <v>0</v>
      </c>
      <c r="BA179" s="61"/>
      <c r="BB179" s="62"/>
      <c r="BC179" s="560"/>
      <c r="BD179" s="586"/>
      <c r="BE179" s="62">
        <v>0</v>
      </c>
      <c r="BF179" s="61"/>
      <c r="BG179" s="62"/>
      <c r="BH179" s="560"/>
      <c r="BI179" s="586"/>
      <c r="BJ179" s="62">
        <v>0</v>
      </c>
      <c r="BK179" s="61"/>
      <c r="BL179" s="62"/>
      <c r="BM179" s="560"/>
      <c r="BN179" s="586"/>
      <c r="BO179" s="62">
        <v>0</v>
      </c>
      <c r="BP179" s="61"/>
      <c r="BQ179" s="62"/>
      <c r="BR179" s="560"/>
      <c r="BS179" s="586"/>
      <c r="BT179" s="62">
        <v>0</v>
      </c>
      <c r="BU179" s="61"/>
      <c r="BV179" s="62"/>
      <c r="BW179" s="560"/>
      <c r="BX179" s="586"/>
      <c r="BY179" s="62">
        <v>-1313260</v>
      </c>
      <c r="BZ179" s="61"/>
      <c r="CA179" s="62"/>
      <c r="CB179" s="560"/>
      <c r="CC179" s="586"/>
      <c r="CD179" s="62">
        <v>-290916</v>
      </c>
      <c r="CE179" s="61"/>
      <c r="CF179" s="62"/>
      <c r="CG179" s="560"/>
      <c r="CH179" s="586"/>
      <c r="CI179" s="62">
        <v>-68408</v>
      </c>
      <c r="CJ179" s="61"/>
      <c r="CK179" s="62"/>
      <c r="CL179" s="560"/>
      <c r="CM179" s="586"/>
      <c r="CN179" s="62">
        <v>-213164</v>
      </c>
      <c r="CO179" s="61"/>
      <c r="CP179" s="62"/>
      <c r="CQ179" s="560"/>
      <c r="CR179" s="586"/>
      <c r="CS179" s="62">
        <v>-115520</v>
      </c>
      <c r="CT179" s="61"/>
      <c r="CU179" s="62"/>
      <c r="CV179" s="560"/>
      <c r="CW179" s="586"/>
      <c r="CX179" s="62">
        <v>-115691</v>
      </c>
      <c r="CY179" s="61"/>
      <c r="CZ179" s="62"/>
      <c r="DA179" s="560"/>
      <c r="DB179" s="586"/>
      <c r="DC179" s="62">
        <v>-210728</v>
      </c>
      <c r="DD179" s="61"/>
      <c r="DE179" s="62"/>
      <c r="DF179" s="560"/>
      <c r="DG179" s="586"/>
      <c r="DH179" s="62">
        <v>-20827</v>
      </c>
      <c r="DI179" s="61"/>
      <c r="DJ179" s="62"/>
      <c r="DK179" s="560"/>
      <c r="DL179" s="586"/>
      <c r="DM179" s="62">
        <v>-21707</v>
      </c>
      <c r="DN179" s="61"/>
      <c r="DO179" s="62"/>
      <c r="DP179" s="560"/>
      <c r="DQ179" s="586"/>
      <c r="DR179" s="62">
        <v>-78516</v>
      </c>
      <c r="DS179" s="61"/>
      <c r="DT179" s="62"/>
      <c r="DU179" s="560"/>
      <c r="DV179" s="586"/>
      <c r="DW179" s="62">
        <v>-30857</v>
      </c>
      <c r="DX179" s="61"/>
      <c r="DY179" s="62"/>
      <c r="DZ179" s="560"/>
      <c r="EA179" s="586"/>
      <c r="EB179" s="62">
        <v>-21878</v>
      </c>
      <c r="EC179" s="61"/>
      <c r="ED179" s="62"/>
      <c r="EE179" s="560"/>
      <c r="EF179" s="586"/>
      <c r="EG179" s="62">
        <v>-125048</v>
      </c>
      <c r="EH179" s="61"/>
      <c r="EI179" s="62"/>
      <c r="EJ179" s="560"/>
      <c r="EK179" s="586"/>
      <c r="EL179" s="62">
        <v>-688008</v>
      </c>
      <c r="EM179" s="61"/>
      <c r="EN179" s="62"/>
      <c r="EO179" s="153"/>
      <c r="ER179" s="49"/>
      <c r="ES179" s="49"/>
    </row>
    <row r="180" spans="4:149" x14ac:dyDescent="0.2">
      <c r="D180" s="153" t="s">
        <v>341</v>
      </c>
      <c r="E180" s="583"/>
      <c r="F180" s="587"/>
      <c r="G180" s="123">
        <v>0</v>
      </c>
      <c r="H180" s="122"/>
      <c r="I180" s="62"/>
      <c r="J180" s="560"/>
      <c r="K180" s="587"/>
      <c r="L180" s="123">
        <v>0</v>
      </c>
      <c r="M180" s="122"/>
      <c r="N180" s="62"/>
      <c r="O180" s="560"/>
      <c r="P180" s="587"/>
      <c r="Q180" s="123">
        <v>0</v>
      </c>
      <c r="R180" s="122"/>
      <c r="S180" s="62"/>
      <c r="T180" s="560"/>
      <c r="U180" s="587"/>
      <c r="V180" s="123">
        <v>0</v>
      </c>
      <c r="W180" s="122"/>
      <c r="X180" s="62"/>
      <c r="Y180" s="560"/>
      <c r="Z180" s="587"/>
      <c r="AA180" s="123">
        <v>0</v>
      </c>
      <c r="AB180" s="122"/>
      <c r="AC180" s="62"/>
      <c r="AD180" s="560"/>
      <c r="AE180" s="587"/>
      <c r="AF180" s="123">
        <v>0</v>
      </c>
      <c r="AG180" s="122"/>
      <c r="AH180" s="62"/>
      <c r="AI180" s="560"/>
      <c r="AJ180" s="587"/>
      <c r="AK180" s="123">
        <v>0</v>
      </c>
      <c r="AL180" s="122"/>
      <c r="AM180" s="62"/>
      <c r="AN180" s="560"/>
      <c r="AO180" s="587"/>
      <c r="AP180" s="123">
        <v>0</v>
      </c>
      <c r="AQ180" s="122"/>
      <c r="AR180" s="62"/>
      <c r="AS180" s="560"/>
      <c r="AT180" s="587"/>
      <c r="AU180" s="123">
        <v>0</v>
      </c>
      <c r="AV180" s="122"/>
      <c r="AW180" s="62"/>
      <c r="AX180" s="560"/>
      <c r="AY180" s="587"/>
      <c r="AZ180" s="123">
        <v>0</v>
      </c>
      <c r="BA180" s="122"/>
      <c r="BB180" s="62"/>
      <c r="BC180" s="560"/>
      <c r="BD180" s="587"/>
      <c r="BE180" s="123">
        <v>0</v>
      </c>
      <c r="BF180" s="122"/>
      <c r="BG180" s="62"/>
      <c r="BH180" s="560"/>
      <c r="BI180" s="587"/>
      <c r="BJ180" s="123">
        <v>0</v>
      </c>
      <c r="BK180" s="122"/>
      <c r="BL180" s="62"/>
      <c r="BM180" s="560"/>
      <c r="BN180" s="587"/>
      <c r="BO180" s="123">
        <v>0</v>
      </c>
      <c r="BP180" s="122"/>
      <c r="BQ180" s="62"/>
      <c r="BR180" s="560"/>
      <c r="BS180" s="587"/>
      <c r="BT180" s="123">
        <v>0</v>
      </c>
      <c r="BU180" s="122"/>
      <c r="BV180" s="62"/>
      <c r="BW180" s="560"/>
      <c r="BX180" s="587"/>
      <c r="BY180" s="123">
        <v>0</v>
      </c>
      <c r="BZ180" s="122"/>
      <c r="CA180" s="62"/>
      <c r="CB180" s="560"/>
      <c r="CC180" s="587"/>
      <c r="CD180" s="123">
        <v>0</v>
      </c>
      <c r="CE180" s="122"/>
      <c r="CF180" s="62"/>
      <c r="CG180" s="560"/>
      <c r="CH180" s="587"/>
      <c r="CI180" s="123">
        <v>0</v>
      </c>
      <c r="CJ180" s="122"/>
      <c r="CK180" s="62"/>
      <c r="CL180" s="560"/>
      <c r="CM180" s="587"/>
      <c r="CN180" s="123">
        <v>0</v>
      </c>
      <c r="CO180" s="122"/>
      <c r="CP180" s="62"/>
      <c r="CQ180" s="560"/>
      <c r="CR180" s="587"/>
      <c r="CS180" s="123">
        <v>0</v>
      </c>
      <c r="CT180" s="122"/>
      <c r="CU180" s="62"/>
      <c r="CV180" s="560"/>
      <c r="CW180" s="587"/>
      <c r="CX180" s="123">
        <v>0</v>
      </c>
      <c r="CY180" s="122"/>
      <c r="CZ180" s="62"/>
      <c r="DA180" s="560"/>
      <c r="DB180" s="587"/>
      <c r="DC180" s="123">
        <v>0</v>
      </c>
      <c r="DD180" s="122"/>
      <c r="DE180" s="62"/>
      <c r="DF180" s="560"/>
      <c r="DG180" s="587"/>
      <c r="DH180" s="123">
        <v>0</v>
      </c>
      <c r="DI180" s="122"/>
      <c r="DJ180" s="62"/>
      <c r="DK180" s="560"/>
      <c r="DL180" s="587"/>
      <c r="DM180" s="123">
        <v>0</v>
      </c>
      <c r="DN180" s="122"/>
      <c r="DO180" s="62"/>
      <c r="DP180" s="560"/>
      <c r="DQ180" s="587"/>
      <c r="DR180" s="123">
        <v>0</v>
      </c>
      <c r="DS180" s="122"/>
      <c r="DT180" s="62"/>
      <c r="DU180" s="560"/>
      <c r="DV180" s="587"/>
      <c r="DW180" s="123">
        <v>0</v>
      </c>
      <c r="DX180" s="122"/>
      <c r="DY180" s="62"/>
      <c r="DZ180" s="560"/>
      <c r="EA180" s="587"/>
      <c r="EB180" s="123">
        <v>0</v>
      </c>
      <c r="EC180" s="122"/>
      <c r="ED180" s="62"/>
      <c r="EE180" s="560"/>
      <c r="EF180" s="587"/>
      <c r="EG180" s="123">
        <v>0</v>
      </c>
      <c r="EH180" s="122"/>
      <c r="EI180" s="62"/>
      <c r="EJ180" s="560"/>
      <c r="EK180" s="587"/>
      <c r="EL180" s="123">
        <v>0</v>
      </c>
      <c r="EM180" s="122"/>
      <c r="EN180" s="62"/>
      <c r="EO180" s="153"/>
      <c r="ER180" s="49"/>
      <c r="ES180" s="49"/>
    </row>
    <row r="181" spans="4:149" x14ac:dyDescent="0.2">
      <c r="D181" s="153"/>
      <c r="E181" s="583"/>
      <c r="F181" s="273"/>
      <c r="G181" s="62"/>
      <c r="H181" s="62"/>
      <c r="I181" s="62"/>
      <c r="J181" s="560"/>
      <c r="K181" s="273"/>
      <c r="L181" s="62"/>
      <c r="M181" s="62"/>
      <c r="N181" s="62"/>
      <c r="O181" s="560"/>
      <c r="P181" s="273"/>
      <c r="Q181" s="62"/>
      <c r="R181" s="62"/>
      <c r="S181" s="62"/>
      <c r="T181" s="560"/>
      <c r="U181" s="273"/>
      <c r="V181" s="62"/>
      <c r="W181" s="62"/>
      <c r="X181" s="62"/>
      <c r="Y181" s="560"/>
      <c r="Z181" s="273"/>
      <c r="AA181" s="62"/>
      <c r="AB181" s="62"/>
      <c r="AC181" s="62"/>
      <c r="AD181" s="560"/>
      <c r="AE181" s="273"/>
      <c r="AF181" s="62"/>
      <c r="AG181" s="62"/>
      <c r="AH181" s="62"/>
      <c r="AI181" s="560"/>
      <c r="AJ181" s="273"/>
      <c r="AK181" s="62"/>
      <c r="AL181" s="62"/>
      <c r="AM181" s="62"/>
      <c r="AN181" s="560"/>
      <c r="AO181" s="273"/>
      <c r="AP181" s="62"/>
      <c r="AQ181" s="62"/>
      <c r="AR181" s="62"/>
      <c r="AS181" s="560"/>
      <c r="AT181" s="273"/>
      <c r="AU181" s="62"/>
      <c r="AV181" s="62"/>
      <c r="AW181" s="62"/>
      <c r="AX181" s="560"/>
      <c r="AY181" s="273"/>
      <c r="AZ181" s="62"/>
      <c r="BA181" s="62"/>
      <c r="BB181" s="62"/>
      <c r="BC181" s="560"/>
      <c r="BD181" s="273"/>
      <c r="BE181" s="62"/>
      <c r="BF181" s="62"/>
      <c r="BG181" s="62"/>
      <c r="BH181" s="560"/>
      <c r="BI181" s="273"/>
      <c r="BJ181" s="62"/>
      <c r="BK181" s="62"/>
      <c r="BL181" s="62"/>
      <c r="BM181" s="560"/>
      <c r="BN181" s="273"/>
      <c r="BO181" s="62"/>
      <c r="BP181" s="62"/>
      <c r="BQ181" s="62"/>
      <c r="BR181" s="560"/>
      <c r="BS181" s="273"/>
      <c r="BT181" s="62"/>
      <c r="BU181" s="62"/>
      <c r="BV181" s="62"/>
      <c r="BW181" s="560"/>
      <c r="BX181" s="273"/>
      <c r="BY181" s="62"/>
      <c r="BZ181" s="62"/>
      <c r="CA181" s="62"/>
      <c r="CB181" s="560"/>
      <c r="CC181" s="273"/>
      <c r="CD181" s="62"/>
      <c r="CE181" s="62"/>
      <c r="CF181" s="62"/>
      <c r="CG181" s="560"/>
      <c r="CH181" s="273"/>
      <c r="CI181" s="62"/>
      <c r="CJ181" s="62"/>
      <c r="CK181" s="62"/>
      <c r="CL181" s="560"/>
      <c r="CM181" s="273"/>
      <c r="CN181" s="62"/>
      <c r="CO181" s="62"/>
      <c r="CP181" s="62"/>
      <c r="CQ181" s="560"/>
      <c r="CR181" s="273"/>
      <c r="CS181" s="62"/>
      <c r="CT181" s="62"/>
      <c r="CU181" s="62"/>
      <c r="CV181" s="560"/>
      <c r="CW181" s="273"/>
      <c r="CX181" s="62"/>
      <c r="CY181" s="62"/>
      <c r="CZ181" s="62"/>
      <c r="DA181" s="560"/>
      <c r="DB181" s="273"/>
      <c r="DC181" s="62"/>
      <c r="DD181" s="62"/>
      <c r="DE181" s="62"/>
      <c r="DF181" s="560"/>
      <c r="DG181" s="273"/>
      <c r="DH181" s="62"/>
      <c r="DI181" s="62"/>
      <c r="DJ181" s="62"/>
      <c r="DK181" s="560"/>
      <c r="DL181" s="273"/>
      <c r="DM181" s="62"/>
      <c r="DN181" s="62"/>
      <c r="DO181" s="62"/>
      <c r="DP181" s="560"/>
      <c r="DQ181" s="273"/>
      <c r="DR181" s="62"/>
      <c r="DS181" s="62"/>
      <c r="DT181" s="62"/>
      <c r="DU181" s="560"/>
      <c r="DV181" s="273"/>
      <c r="DW181" s="62"/>
      <c r="DX181" s="62"/>
      <c r="DY181" s="62"/>
      <c r="DZ181" s="560"/>
      <c r="EA181" s="273"/>
      <c r="EB181" s="62"/>
      <c r="EC181" s="62"/>
      <c r="ED181" s="62"/>
      <c r="EE181" s="560"/>
      <c r="EF181" s="273"/>
      <c r="EG181" s="62"/>
      <c r="EH181" s="62"/>
      <c r="EI181" s="62"/>
      <c r="EJ181" s="560"/>
      <c r="EK181" s="273"/>
      <c r="EL181" s="62"/>
      <c r="EM181" s="62"/>
      <c r="EN181" s="62"/>
      <c r="EO181" s="153"/>
      <c r="ER181" s="49"/>
      <c r="ES181" s="49"/>
    </row>
    <row r="182" spans="4:149" hidden="1" x14ac:dyDescent="0.2">
      <c r="D182" s="153" t="s">
        <v>338</v>
      </c>
      <c r="G182" s="62">
        <v>0</v>
      </c>
      <c r="H182" s="62"/>
      <c r="I182" s="62"/>
      <c r="J182" s="560"/>
      <c r="K182" s="62"/>
      <c r="L182" s="62">
        <v>0</v>
      </c>
      <c r="M182" s="62"/>
      <c r="N182" s="62"/>
      <c r="O182" s="560"/>
      <c r="P182" s="62"/>
      <c r="Q182" s="62">
        <v>0</v>
      </c>
      <c r="R182" s="62"/>
      <c r="S182" s="62"/>
      <c r="T182" s="560"/>
      <c r="U182" s="62"/>
      <c r="V182" s="62">
        <v>0</v>
      </c>
      <c r="W182" s="62"/>
      <c r="X182" s="62"/>
      <c r="Y182" s="560"/>
      <c r="Z182" s="62"/>
      <c r="AA182" s="62">
        <v>0</v>
      </c>
      <c r="AB182" s="62"/>
      <c r="AC182" s="62"/>
      <c r="AD182" s="560"/>
      <c r="AE182" s="62"/>
      <c r="AF182" s="62">
        <v>0</v>
      </c>
      <c r="AG182" s="62"/>
      <c r="AH182" s="62"/>
      <c r="AI182" s="560"/>
      <c r="AJ182" s="62"/>
      <c r="AK182" s="62">
        <v>0</v>
      </c>
      <c r="AL182" s="62"/>
      <c r="AM182" s="62"/>
      <c r="AN182" s="560"/>
      <c r="AO182" s="62"/>
      <c r="AP182" s="62">
        <v>0</v>
      </c>
      <c r="AQ182" s="62"/>
      <c r="AR182" s="62"/>
      <c r="AS182" s="560"/>
      <c r="AT182" s="62"/>
      <c r="AU182" s="62">
        <v>0</v>
      </c>
      <c r="AV182" s="62"/>
      <c r="AW182" s="62"/>
      <c r="AX182" s="560"/>
      <c r="AY182" s="62"/>
      <c r="AZ182" s="62">
        <v>0</v>
      </c>
      <c r="BA182" s="62"/>
      <c r="BB182" s="62"/>
      <c r="BC182" s="560"/>
      <c r="BD182" s="62"/>
      <c r="BE182" s="62">
        <v>0</v>
      </c>
      <c r="BF182" s="62"/>
      <c r="BG182" s="62"/>
      <c r="BH182" s="560"/>
      <c r="BI182" s="62"/>
      <c r="BJ182" s="62">
        <v>0</v>
      </c>
      <c r="BK182" s="62"/>
      <c r="BL182" s="62"/>
      <c r="BM182" s="560"/>
      <c r="BN182" s="62"/>
      <c r="BO182" s="62">
        <v>0</v>
      </c>
      <c r="BP182" s="62"/>
      <c r="BQ182" s="62"/>
      <c r="BR182" s="560"/>
      <c r="BS182" s="62"/>
      <c r="BT182" s="62">
        <v>0</v>
      </c>
      <c r="BU182" s="62"/>
      <c r="BV182" s="62"/>
      <c r="BW182" s="560"/>
      <c r="BX182" s="62"/>
      <c r="BY182" s="62">
        <v>0</v>
      </c>
      <c r="BZ182" s="62"/>
      <c r="CA182" s="62"/>
      <c r="CB182" s="560"/>
      <c r="CC182" s="62"/>
      <c r="CD182" s="62">
        <v>0</v>
      </c>
      <c r="CE182" s="62"/>
      <c r="CF182" s="62"/>
      <c r="CG182" s="560"/>
      <c r="CH182" s="62"/>
      <c r="CI182" s="62">
        <v>0</v>
      </c>
      <c r="CJ182" s="62"/>
      <c r="CK182" s="62"/>
      <c r="CL182" s="560"/>
      <c r="CM182" s="62"/>
      <c r="CN182" s="62">
        <v>0</v>
      </c>
      <c r="CO182" s="62"/>
      <c r="CP182" s="62"/>
      <c r="CQ182" s="560"/>
      <c r="CR182" s="62"/>
      <c r="CS182" s="62">
        <v>0</v>
      </c>
      <c r="CT182" s="62"/>
      <c r="CU182" s="62"/>
      <c r="CV182" s="560"/>
      <c r="CW182" s="62"/>
      <c r="CX182" s="62">
        <v>0</v>
      </c>
      <c r="CY182" s="62"/>
      <c r="CZ182" s="62"/>
      <c r="DA182" s="560"/>
      <c r="DB182" s="62"/>
      <c r="DC182" s="62">
        <v>0</v>
      </c>
      <c r="DD182" s="62"/>
      <c r="DE182" s="62"/>
      <c r="DF182" s="560"/>
      <c r="DG182" s="62"/>
      <c r="DH182" s="62">
        <v>0</v>
      </c>
      <c r="DI182" s="62"/>
      <c r="DJ182" s="62"/>
      <c r="DK182" s="560"/>
      <c r="DL182" s="62"/>
      <c r="DM182" s="62">
        <v>0</v>
      </c>
      <c r="DN182" s="62"/>
      <c r="DO182" s="62"/>
      <c r="DP182" s="560"/>
      <c r="DQ182" s="62"/>
      <c r="DR182" s="62">
        <v>0</v>
      </c>
      <c r="DS182" s="62"/>
      <c r="DT182" s="62"/>
      <c r="DU182" s="560"/>
      <c r="DV182" s="62"/>
      <c r="DW182" s="62">
        <v>0</v>
      </c>
      <c r="DX182" s="62"/>
      <c r="DY182" s="62"/>
      <c r="DZ182" s="560"/>
      <c r="EA182" s="62"/>
      <c r="EB182" s="62">
        <v>0</v>
      </c>
      <c r="EC182" s="62"/>
      <c r="ED182" s="62"/>
      <c r="EE182" s="560"/>
      <c r="EF182" s="62"/>
      <c r="EG182" s="62">
        <v>0</v>
      </c>
      <c r="EH182" s="62"/>
      <c r="EI182" s="62"/>
      <c r="EJ182" s="560"/>
      <c r="EK182" s="62"/>
      <c r="EL182" s="62">
        <v>0</v>
      </c>
      <c r="EM182" s="62"/>
      <c r="EN182" s="62"/>
      <c r="EO182" s="153"/>
      <c r="ER182" s="49"/>
      <c r="ES182" s="49"/>
    </row>
    <row r="183" spans="4:149" hidden="1" x14ac:dyDescent="0.2">
      <c r="D183" s="153" t="s">
        <v>336</v>
      </c>
      <c r="F183" s="490"/>
      <c r="G183" s="558">
        <v>0</v>
      </c>
      <c r="H183" s="559"/>
      <c r="I183" s="62"/>
      <c r="J183" s="560"/>
      <c r="K183" s="561"/>
      <c r="L183" s="558">
        <v>0</v>
      </c>
      <c r="M183" s="559"/>
      <c r="N183" s="62"/>
      <c r="O183" s="560"/>
      <c r="P183" s="561"/>
      <c r="Q183" s="558">
        <v>0</v>
      </c>
      <c r="R183" s="559"/>
      <c r="S183" s="62"/>
      <c r="T183" s="560"/>
      <c r="U183" s="561"/>
      <c r="V183" s="558">
        <v>0</v>
      </c>
      <c r="W183" s="559"/>
      <c r="X183" s="62"/>
      <c r="Y183" s="560"/>
      <c r="Z183" s="561"/>
      <c r="AA183" s="558">
        <v>0</v>
      </c>
      <c r="AB183" s="559"/>
      <c r="AC183" s="62"/>
      <c r="AD183" s="560"/>
      <c r="AE183" s="561"/>
      <c r="AF183" s="558">
        <v>0</v>
      </c>
      <c r="AG183" s="559"/>
      <c r="AH183" s="62"/>
      <c r="AI183" s="560"/>
      <c r="AJ183" s="561"/>
      <c r="AK183" s="558">
        <v>0</v>
      </c>
      <c r="AL183" s="559"/>
      <c r="AM183" s="62"/>
      <c r="AN183" s="560"/>
      <c r="AO183" s="561"/>
      <c r="AP183" s="558">
        <v>0</v>
      </c>
      <c r="AQ183" s="559"/>
      <c r="AR183" s="62"/>
      <c r="AS183" s="560"/>
      <c r="AT183" s="561"/>
      <c r="AU183" s="558">
        <v>0</v>
      </c>
      <c r="AV183" s="559"/>
      <c r="AW183" s="62"/>
      <c r="AX183" s="560"/>
      <c r="AY183" s="561"/>
      <c r="AZ183" s="558">
        <v>0</v>
      </c>
      <c r="BA183" s="559"/>
      <c r="BB183" s="62"/>
      <c r="BC183" s="560"/>
      <c r="BD183" s="561"/>
      <c r="BE183" s="558">
        <v>0</v>
      </c>
      <c r="BF183" s="559"/>
      <c r="BG183" s="62"/>
      <c r="BH183" s="560"/>
      <c r="BI183" s="561"/>
      <c r="BJ183" s="558">
        <v>0</v>
      </c>
      <c r="BK183" s="559"/>
      <c r="BL183" s="62"/>
      <c r="BM183" s="560"/>
      <c r="BN183" s="561"/>
      <c r="BO183" s="558">
        <v>0</v>
      </c>
      <c r="BP183" s="559"/>
      <c r="BQ183" s="62"/>
      <c r="BR183" s="560"/>
      <c r="BS183" s="561"/>
      <c r="BT183" s="558">
        <v>0</v>
      </c>
      <c r="BU183" s="559"/>
      <c r="BV183" s="62"/>
      <c r="BW183" s="560"/>
      <c r="BX183" s="561"/>
      <c r="BY183" s="558">
        <v>0</v>
      </c>
      <c r="BZ183" s="559"/>
      <c r="CA183" s="62"/>
      <c r="CB183" s="560"/>
      <c r="CC183" s="561"/>
      <c r="CD183" s="558">
        <v>0</v>
      </c>
      <c r="CE183" s="559"/>
      <c r="CF183" s="62"/>
      <c r="CG183" s="560"/>
      <c r="CH183" s="561"/>
      <c r="CI183" s="558">
        <v>0</v>
      </c>
      <c r="CJ183" s="559"/>
      <c r="CK183" s="62"/>
      <c r="CL183" s="560"/>
      <c r="CM183" s="561"/>
      <c r="CN183" s="558">
        <v>0</v>
      </c>
      <c r="CO183" s="559"/>
      <c r="CP183" s="62"/>
      <c r="CQ183" s="560"/>
      <c r="CR183" s="561"/>
      <c r="CS183" s="558">
        <v>0</v>
      </c>
      <c r="CT183" s="559"/>
      <c r="CU183" s="62"/>
      <c r="CV183" s="560"/>
      <c r="CW183" s="561"/>
      <c r="CX183" s="558">
        <v>0</v>
      </c>
      <c r="CY183" s="559"/>
      <c r="CZ183" s="62"/>
      <c r="DA183" s="560"/>
      <c r="DB183" s="561"/>
      <c r="DC183" s="558">
        <v>0</v>
      </c>
      <c r="DD183" s="559"/>
      <c r="DE183" s="62"/>
      <c r="DF183" s="560"/>
      <c r="DG183" s="561"/>
      <c r="DH183" s="558">
        <v>0</v>
      </c>
      <c r="DI183" s="559"/>
      <c r="DJ183" s="62"/>
      <c r="DK183" s="560"/>
      <c r="DL183" s="561"/>
      <c r="DM183" s="558">
        <v>0</v>
      </c>
      <c r="DN183" s="559"/>
      <c r="DO183" s="62"/>
      <c r="DP183" s="560"/>
      <c r="DQ183" s="561"/>
      <c r="DR183" s="558">
        <v>0</v>
      </c>
      <c r="DS183" s="559"/>
      <c r="DT183" s="62"/>
      <c r="DU183" s="560"/>
      <c r="DV183" s="561"/>
      <c r="DW183" s="558">
        <v>0</v>
      </c>
      <c r="DX183" s="559"/>
      <c r="DY183" s="62"/>
      <c r="DZ183" s="560"/>
      <c r="EA183" s="561"/>
      <c r="EB183" s="558">
        <v>0</v>
      </c>
      <c r="EC183" s="559"/>
      <c r="ED183" s="62"/>
      <c r="EE183" s="560"/>
      <c r="EF183" s="561"/>
      <c r="EG183" s="558">
        <v>0</v>
      </c>
      <c r="EH183" s="559"/>
      <c r="EI183" s="62"/>
      <c r="EJ183" s="560"/>
      <c r="EK183" s="561"/>
      <c r="EL183" s="558">
        <v>0</v>
      </c>
      <c r="EM183" s="559"/>
      <c r="EN183" s="62"/>
      <c r="EO183" s="153"/>
      <c r="ER183" s="49"/>
      <c r="ES183" s="49"/>
    </row>
    <row r="184" spans="4:149" hidden="1" x14ac:dyDescent="0.2">
      <c r="D184" s="153" t="s">
        <v>339</v>
      </c>
      <c r="F184" s="484"/>
      <c r="G184" s="62">
        <v>0</v>
      </c>
      <c r="H184" s="61"/>
      <c r="I184" s="62"/>
      <c r="J184" s="560"/>
      <c r="K184" s="560"/>
      <c r="L184" s="62">
        <v>0</v>
      </c>
      <c r="M184" s="61"/>
      <c r="N184" s="62"/>
      <c r="O184" s="560"/>
      <c r="P184" s="560"/>
      <c r="Q184" s="62">
        <v>0</v>
      </c>
      <c r="R184" s="61"/>
      <c r="S184" s="62"/>
      <c r="T184" s="560"/>
      <c r="U184" s="560"/>
      <c r="V184" s="62">
        <v>0</v>
      </c>
      <c r="W184" s="61"/>
      <c r="X184" s="62"/>
      <c r="Y184" s="560"/>
      <c r="Z184" s="560"/>
      <c r="AA184" s="62">
        <v>0</v>
      </c>
      <c r="AB184" s="61"/>
      <c r="AC184" s="62"/>
      <c r="AD184" s="560"/>
      <c r="AE184" s="560"/>
      <c r="AF184" s="62">
        <v>0</v>
      </c>
      <c r="AG184" s="61"/>
      <c r="AH184" s="62"/>
      <c r="AI184" s="560"/>
      <c r="AJ184" s="560"/>
      <c r="AK184" s="62">
        <v>0</v>
      </c>
      <c r="AL184" s="61"/>
      <c r="AM184" s="62"/>
      <c r="AN184" s="560"/>
      <c r="AO184" s="560"/>
      <c r="AP184" s="62">
        <v>0</v>
      </c>
      <c r="AQ184" s="61"/>
      <c r="AR184" s="62"/>
      <c r="AS184" s="560"/>
      <c r="AT184" s="560"/>
      <c r="AU184" s="62">
        <v>0</v>
      </c>
      <c r="AV184" s="61"/>
      <c r="AW184" s="62"/>
      <c r="AX184" s="560"/>
      <c r="AY184" s="560"/>
      <c r="AZ184" s="62">
        <v>0</v>
      </c>
      <c r="BA184" s="61"/>
      <c r="BB184" s="62"/>
      <c r="BC184" s="560"/>
      <c r="BD184" s="560"/>
      <c r="BE184" s="62">
        <v>0</v>
      </c>
      <c r="BF184" s="61"/>
      <c r="BG184" s="62"/>
      <c r="BH184" s="560"/>
      <c r="BI184" s="560"/>
      <c r="BJ184" s="62">
        <v>0</v>
      </c>
      <c r="BK184" s="61"/>
      <c r="BL184" s="62"/>
      <c r="BM184" s="560"/>
      <c r="BN184" s="560"/>
      <c r="BO184" s="62">
        <v>0</v>
      </c>
      <c r="BP184" s="61"/>
      <c r="BQ184" s="62"/>
      <c r="BR184" s="560"/>
      <c r="BS184" s="560"/>
      <c r="BT184" s="62">
        <v>0</v>
      </c>
      <c r="BU184" s="61"/>
      <c r="BV184" s="62"/>
      <c r="BW184" s="560"/>
      <c r="BX184" s="560"/>
      <c r="BY184" s="62">
        <v>0</v>
      </c>
      <c r="BZ184" s="61"/>
      <c r="CA184" s="62"/>
      <c r="CB184" s="560"/>
      <c r="CC184" s="560"/>
      <c r="CD184" s="62">
        <v>0</v>
      </c>
      <c r="CE184" s="61"/>
      <c r="CF184" s="62"/>
      <c r="CG184" s="560"/>
      <c r="CH184" s="560"/>
      <c r="CI184" s="62">
        <v>0</v>
      </c>
      <c r="CJ184" s="61"/>
      <c r="CK184" s="62"/>
      <c r="CL184" s="560"/>
      <c r="CM184" s="560"/>
      <c r="CN184" s="62">
        <v>0</v>
      </c>
      <c r="CO184" s="61"/>
      <c r="CP184" s="62"/>
      <c r="CQ184" s="560"/>
      <c r="CR184" s="560"/>
      <c r="CS184" s="62">
        <v>0</v>
      </c>
      <c r="CT184" s="61"/>
      <c r="CU184" s="62"/>
      <c r="CV184" s="560"/>
      <c r="CW184" s="560"/>
      <c r="CX184" s="62">
        <v>0</v>
      </c>
      <c r="CY184" s="61"/>
      <c r="CZ184" s="62"/>
      <c r="DA184" s="560"/>
      <c r="DB184" s="560"/>
      <c r="DC184" s="62">
        <v>0</v>
      </c>
      <c r="DD184" s="61"/>
      <c r="DE184" s="62"/>
      <c r="DF184" s="560"/>
      <c r="DG184" s="560"/>
      <c r="DH184" s="62">
        <v>0</v>
      </c>
      <c r="DI184" s="61"/>
      <c r="DJ184" s="62"/>
      <c r="DK184" s="560"/>
      <c r="DL184" s="560"/>
      <c r="DM184" s="62">
        <v>0</v>
      </c>
      <c r="DN184" s="61"/>
      <c r="DO184" s="62"/>
      <c r="DP184" s="560"/>
      <c r="DQ184" s="560"/>
      <c r="DR184" s="62">
        <v>0</v>
      </c>
      <c r="DS184" s="61"/>
      <c r="DT184" s="62"/>
      <c r="DU184" s="560"/>
      <c r="DV184" s="560"/>
      <c r="DW184" s="62">
        <v>0</v>
      </c>
      <c r="DX184" s="61"/>
      <c r="DY184" s="62"/>
      <c r="DZ184" s="560"/>
      <c r="EA184" s="560"/>
      <c r="EB184" s="62">
        <v>0</v>
      </c>
      <c r="EC184" s="61"/>
      <c r="ED184" s="62"/>
      <c r="EE184" s="560"/>
      <c r="EF184" s="560"/>
      <c r="EG184" s="62">
        <v>0</v>
      </c>
      <c r="EH184" s="61"/>
      <c r="EI184" s="62"/>
      <c r="EJ184" s="560"/>
      <c r="EK184" s="560"/>
      <c r="EL184" s="62">
        <v>0</v>
      </c>
      <c r="EM184" s="61"/>
      <c r="EN184" s="62"/>
      <c r="EO184" s="153"/>
      <c r="ER184" s="49"/>
      <c r="ES184" s="49"/>
    </row>
    <row r="185" spans="4:149" hidden="1" x14ac:dyDescent="0.2">
      <c r="D185" s="153" t="s">
        <v>340</v>
      </c>
      <c r="F185" s="484"/>
      <c r="G185" s="62">
        <v>0</v>
      </c>
      <c r="H185" s="61"/>
      <c r="I185" s="62"/>
      <c r="J185" s="560"/>
      <c r="K185" s="560"/>
      <c r="L185" s="62">
        <v>0</v>
      </c>
      <c r="M185" s="61"/>
      <c r="N185" s="62"/>
      <c r="O185" s="560"/>
      <c r="P185" s="560"/>
      <c r="Q185" s="62">
        <v>0</v>
      </c>
      <c r="R185" s="61"/>
      <c r="S185" s="62"/>
      <c r="T185" s="560"/>
      <c r="U185" s="560"/>
      <c r="V185" s="62">
        <v>0</v>
      </c>
      <c r="W185" s="61"/>
      <c r="X185" s="62"/>
      <c r="Y185" s="560"/>
      <c r="Z185" s="560"/>
      <c r="AA185" s="62">
        <v>0</v>
      </c>
      <c r="AB185" s="61"/>
      <c r="AC185" s="62"/>
      <c r="AD185" s="560"/>
      <c r="AE185" s="560"/>
      <c r="AF185" s="62">
        <v>0</v>
      </c>
      <c r="AG185" s="61"/>
      <c r="AH185" s="62"/>
      <c r="AI185" s="560"/>
      <c r="AJ185" s="560"/>
      <c r="AK185" s="62">
        <v>0</v>
      </c>
      <c r="AL185" s="61"/>
      <c r="AM185" s="62"/>
      <c r="AN185" s="560"/>
      <c r="AO185" s="560"/>
      <c r="AP185" s="62">
        <v>0</v>
      </c>
      <c r="AQ185" s="61"/>
      <c r="AR185" s="62"/>
      <c r="AS185" s="560"/>
      <c r="AT185" s="560"/>
      <c r="AU185" s="62">
        <v>0</v>
      </c>
      <c r="AV185" s="61"/>
      <c r="AW185" s="62"/>
      <c r="AX185" s="560"/>
      <c r="AY185" s="560"/>
      <c r="AZ185" s="62">
        <v>0</v>
      </c>
      <c r="BA185" s="61"/>
      <c r="BB185" s="62"/>
      <c r="BC185" s="560"/>
      <c r="BD185" s="560"/>
      <c r="BE185" s="62">
        <v>0</v>
      </c>
      <c r="BF185" s="61"/>
      <c r="BG185" s="62"/>
      <c r="BH185" s="560"/>
      <c r="BI185" s="560"/>
      <c r="BJ185" s="62">
        <v>0</v>
      </c>
      <c r="BK185" s="61"/>
      <c r="BL185" s="62"/>
      <c r="BM185" s="560"/>
      <c r="BN185" s="560"/>
      <c r="BO185" s="62">
        <v>0</v>
      </c>
      <c r="BP185" s="61"/>
      <c r="BQ185" s="62"/>
      <c r="BR185" s="560"/>
      <c r="BS185" s="560"/>
      <c r="BT185" s="62">
        <v>0</v>
      </c>
      <c r="BU185" s="61"/>
      <c r="BV185" s="62"/>
      <c r="BW185" s="560"/>
      <c r="BX185" s="560"/>
      <c r="BY185" s="62">
        <v>0</v>
      </c>
      <c r="BZ185" s="61"/>
      <c r="CA185" s="62"/>
      <c r="CB185" s="560"/>
      <c r="CC185" s="560"/>
      <c r="CD185" s="62">
        <v>0</v>
      </c>
      <c r="CE185" s="61"/>
      <c r="CF185" s="62"/>
      <c r="CG185" s="560"/>
      <c r="CH185" s="560"/>
      <c r="CI185" s="62">
        <v>0</v>
      </c>
      <c r="CJ185" s="61"/>
      <c r="CK185" s="62"/>
      <c r="CL185" s="560"/>
      <c r="CM185" s="560"/>
      <c r="CN185" s="62">
        <v>0</v>
      </c>
      <c r="CO185" s="61"/>
      <c r="CP185" s="62"/>
      <c r="CQ185" s="560"/>
      <c r="CR185" s="560"/>
      <c r="CS185" s="62">
        <v>0</v>
      </c>
      <c r="CT185" s="61"/>
      <c r="CU185" s="62"/>
      <c r="CV185" s="560"/>
      <c r="CW185" s="560"/>
      <c r="CX185" s="62">
        <v>0</v>
      </c>
      <c r="CY185" s="61"/>
      <c r="CZ185" s="62"/>
      <c r="DA185" s="560"/>
      <c r="DB185" s="560"/>
      <c r="DC185" s="62">
        <v>0</v>
      </c>
      <c r="DD185" s="61"/>
      <c r="DE185" s="62"/>
      <c r="DF185" s="560"/>
      <c r="DG185" s="560"/>
      <c r="DH185" s="62">
        <v>0</v>
      </c>
      <c r="DI185" s="61"/>
      <c r="DJ185" s="62"/>
      <c r="DK185" s="560"/>
      <c r="DL185" s="560"/>
      <c r="DM185" s="62">
        <v>0</v>
      </c>
      <c r="DN185" s="61"/>
      <c r="DO185" s="62"/>
      <c r="DP185" s="560"/>
      <c r="DQ185" s="560"/>
      <c r="DR185" s="62">
        <v>0</v>
      </c>
      <c r="DS185" s="61"/>
      <c r="DT185" s="62"/>
      <c r="DU185" s="560"/>
      <c r="DV185" s="560"/>
      <c r="DW185" s="62">
        <v>0</v>
      </c>
      <c r="DX185" s="61"/>
      <c r="DY185" s="62"/>
      <c r="DZ185" s="560"/>
      <c r="EA185" s="560"/>
      <c r="EB185" s="62">
        <v>0</v>
      </c>
      <c r="EC185" s="61"/>
      <c r="ED185" s="62"/>
      <c r="EE185" s="560"/>
      <c r="EF185" s="560"/>
      <c r="EG185" s="62">
        <v>0</v>
      </c>
      <c r="EH185" s="61"/>
      <c r="EI185" s="62"/>
      <c r="EJ185" s="560"/>
      <c r="EK185" s="560"/>
      <c r="EL185" s="62">
        <v>0</v>
      </c>
      <c r="EM185" s="61"/>
      <c r="EN185" s="62"/>
      <c r="EO185" s="153"/>
      <c r="ER185" s="49"/>
      <c r="ES185" s="49"/>
    </row>
    <row r="186" spans="4:149" hidden="1" x14ac:dyDescent="0.2">
      <c r="D186" s="153" t="s">
        <v>341</v>
      </c>
      <c r="F186" s="504"/>
      <c r="G186" s="123">
        <v>0</v>
      </c>
      <c r="H186" s="122"/>
      <c r="I186" s="62"/>
      <c r="J186" s="560"/>
      <c r="K186" s="569"/>
      <c r="L186" s="123">
        <v>0</v>
      </c>
      <c r="M186" s="122"/>
      <c r="N186" s="62"/>
      <c r="O186" s="560"/>
      <c r="P186" s="569"/>
      <c r="Q186" s="123">
        <v>0</v>
      </c>
      <c r="R186" s="122"/>
      <c r="S186" s="62"/>
      <c r="T186" s="560"/>
      <c r="U186" s="569"/>
      <c r="V186" s="123">
        <v>0</v>
      </c>
      <c r="W186" s="122"/>
      <c r="X186" s="62"/>
      <c r="Y186" s="560"/>
      <c r="Z186" s="569"/>
      <c r="AA186" s="123">
        <v>0</v>
      </c>
      <c r="AB186" s="122"/>
      <c r="AC186" s="62"/>
      <c r="AD186" s="560"/>
      <c r="AE186" s="569"/>
      <c r="AF186" s="123">
        <v>0</v>
      </c>
      <c r="AG186" s="122"/>
      <c r="AH186" s="62"/>
      <c r="AI186" s="560"/>
      <c r="AJ186" s="569"/>
      <c r="AK186" s="123">
        <v>0</v>
      </c>
      <c r="AL186" s="122"/>
      <c r="AM186" s="62"/>
      <c r="AN186" s="560"/>
      <c r="AO186" s="569"/>
      <c r="AP186" s="123">
        <v>0</v>
      </c>
      <c r="AQ186" s="122"/>
      <c r="AR186" s="62"/>
      <c r="AS186" s="560"/>
      <c r="AT186" s="569"/>
      <c r="AU186" s="123">
        <v>0</v>
      </c>
      <c r="AV186" s="122"/>
      <c r="AW186" s="62"/>
      <c r="AX186" s="560"/>
      <c r="AY186" s="569"/>
      <c r="AZ186" s="123">
        <v>0</v>
      </c>
      <c r="BA186" s="122"/>
      <c r="BB186" s="62"/>
      <c r="BC186" s="560"/>
      <c r="BD186" s="569"/>
      <c r="BE186" s="123">
        <v>0</v>
      </c>
      <c r="BF186" s="122"/>
      <c r="BG186" s="62"/>
      <c r="BH186" s="560"/>
      <c r="BI186" s="569"/>
      <c r="BJ186" s="123">
        <v>0</v>
      </c>
      <c r="BK186" s="122"/>
      <c r="BL186" s="62"/>
      <c r="BM186" s="560"/>
      <c r="BN186" s="569"/>
      <c r="BO186" s="123">
        <v>0</v>
      </c>
      <c r="BP186" s="122"/>
      <c r="BQ186" s="62"/>
      <c r="BR186" s="560"/>
      <c r="BS186" s="569"/>
      <c r="BT186" s="123">
        <v>0</v>
      </c>
      <c r="BU186" s="122"/>
      <c r="BV186" s="62"/>
      <c r="BW186" s="560"/>
      <c r="BX186" s="569"/>
      <c r="BY186" s="123">
        <v>0</v>
      </c>
      <c r="BZ186" s="122"/>
      <c r="CA186" s="62"/>
      <c r="CB186" s="560"/>
      <c r="CC186" s="569"/>
      <c r="CD186" s="123">
        <v>0</v>
      </c>
      <c r="CE186" s="122"/>
      <c r="CF186" s="62"/>
      <c r="CG186" s="560"/>
      <c r="CH186" s="569"/>
      <c r="CI186" s="123">
        <v>0</v>
      </c>
      <c r="CJ186" s="122"/>
      <c r="CK186" s="62"/>
      <c r="CL186" s="560"/>
      <c r="CM186" s="569"/>
      <c r="CN186" s="123">
        <v>0</v>
      </c>
      <c r="CO186" s="122"/>
      <c r="CP186" s="62"/>
      <c r="CQ186" s="560"/>
      <c r="CR186" s="569"/>
      <c r="CS186" s="123">
        <v>0</v>
      </c>
      <c r="CT186" s="122"/>
      <c r="CU186" s="62"/>
      <c r="CV186" s="560"/>
      <c r="CW186" s="569"/>
      <c r="CX186" s="123">
        <v>0</v>
      </c>
      <c r="CY186" s="122"/>
      <c r="CZ186" s="62"/>
      <c r="DA186" s="560"/>
      <c r="DB186" s="569"/>
      <c r="DC186" s="123">
        <v>0</v>
      </c>
      <c r="DD186" s="122"/>
      <c r="DE186" s="62"/>
      <c r="DF186" s="560"/>
      <c r="DG186" s="569"/>
      <c r="DH186" s="123">
        <v>0</v>
      </c>
      <c r="DI186" s="122"/>
      <c r="DJ186" s="62"/>
      <c r="DK186" s="560"/>
      <c r="DL186" s="569"/>
      <c r="DM186" s="123">
        <v>0</v>
      </c>
      <c r="DN186" s="122"/>
      <c r="DO186" s="62"/>
      <c r="DP186" s="560"/>
      <c r="DQ186" s="569"/>
      <c r="DR186" s="123">
        <v>0</v>
      </c>
      <c r="DS186" s="122"/>
      <c r="DT186" s="62"/>
      <c r="DU186" s="560"/>
      <c r="DV186" s="569"/>
      <c r="DW186" s="123">
        <v>0</v>
      </c>
      <c r="DX186" s="122"/>
      <c r="DY186" s="62"/>
      <c r="DZ186" s="560"/>
      <c r="EA186" s="569"/>
      <c r="EB186" s="123">
        <v>0</v>
      </c>
      <c r="EC186" s="122"/>
      <c r="ED186" s="62"/>
      <c r="EE186" s="560"/>
      <c r="EF186" s="569"/>
      <c r="EG186" s="123">
        <v>0</v>
      </c>
      <c r="EH186" s="122"/>
      <c r="EI186" s="62"/>
      <c r="EJ186" s="560"/>
      <c r="EK186" s="569"/>
      <c r="EL186" s="123">
        <v>0</v>
      </c>
      <c r="EM186" s="122"/>
      <c r="EN186" s="62"/>
      <c r="EO186" s="153"/>
      <c r="ER186" s="49"/>
      <c r="ES186" s="49"/>
    </row>
    <row r="187" spans="4:149" hidden="1" x14ac:dyDescent="0.2">
      <c r="D187" s="153"/>
      <c r="G187" s="62"/>
      <c r="H187" s="62"/>
      <c r="I187" s="62"/>
      <c r="J187" s="560"/>
      <c r="K187" s="62"/>
      <c r="L187" s="62"/>
      <c r="M187" s="62"/>
      <c r="N187" s="62"/>
      <c r="O187" s="560"/>
      <c r="P187" s="62"/>
      <c r="Q187" s="62"/>
      <c r="R187" s="62"/>
      <c r="S187" s="62"/>
      <c r="T187" s="560"/>
      <c r="U187" s="62"/>
      <c r="V187" s="62"/>
      <c r="W187" s="62"/>
      <c r="X187" s="62"/>
      <c r="Y187" s="560"/>
      <c r="Z187" s="62"/>
      <c r="AA187" s="62"/>
      <c r="AB187" s="62"/>
      <c r="AC187" s="62"/>
      <c r="AD187" s="560"/>
      <c r="AE187" s="62"/>
      <c r="AF187" s="62"/>
      <c r="AG187" s="62"/>
      <c r="AH187" s="62"/>
      <c r="AI187" s="560"/>
      <c r="AJ187" s="62"/>
      <c r="AK187" s="62"/>
      <c r="AL187" s="62"/>
      <c r="AM187" s="62"/>
      <c r="AN187" s="560"/>
      <c r="AO187" s="62"/>
      <c r="AP187" s="62"/>
      <c r="AQ187" s="62"/>
      <c r="AR187" s="62"/>
      <c r="AS187" s="560"/>
      <c r="AT187" s="62"/>
      <c r="AU187" s="62"/>
      <c r="AV187" s="62"/>
      <c r="AW187" s="62"/>
      <c r="AX187" s="560"/>
      <c r="AY187" s="62"/>
      <c r="AZ187" s="62"/>
      <c r="BA187" s="62"/>
      <c r="BB187" s="62"/>
      <c r="BC187" s="560"/>
      <c r="BD187" s="62"/>
      <c r="BE187" s="62"/>
      <c r="BF187" s="62"/>
      <c r="BG187" s="62"/>
      <c r="BH187" s="560"/>
      <c r="BI187" s="62"/>
      <c r="BJ187" s="62"/>
      <c r="BK187" s="62"/>
      <c r="BL187" s="62"/>
      <c r="BM187" s="560"/>
      <c r="BN187" s="62"/>
      <c r="BO187" s="62"/>
      <c r="BP187" s="62"/>
      <c r="BQ187" s="62"/>
      <c r="BR187" s="560"/>
      <c r="BS187" s="62"/>
      <c r="BT187" s="62"/>
      <c r="BU187" s="62"/>
      <c r="BV187" s="62"/>
      <c r="BW187" s="560"/>
      <c r="BX187" s="62"/>
      <c r="BY187" s="62"/>
      <c r="BZ187" s="62"/>
      <c r="CA187" s="62"/>
      <c r="CB187" s="560"/>
      <c r="CC187" s="62"/>
      <c r="CD187" s="62"/>
      <c r="CE187" s="62"/>
      <c r="CF187" s="62"/>
      <c r="CG187" s="560"/>
      <c r="CH187" s="62"/>
      <c r="CI187" s="62"/>
      <c r="CJ187" s="62"/>
      <c r="CK187" s="62"/>
      <c r="CL187" s="560"/>
      <c r="CM187" s="62"/>
      <c r="CN187" s="62"/>
      <c r="CO187" s="62"/>
      <c r="CP187" s="62"/>
      <c r="CQ187" s="560"/>
      <c r="CR187" s="62"/>
      <c r="CS187" s="62"/>
      <c r="CT187" s="62"/>
      <c r="CU187" s="62"/>
      <c r="CV187" s="560"/>
      <c r="CW187" s="62"/>
      <c r="CX187" s="62"/>
      <c r="CY187" s="62"/>
      <c r="CZ187" s="62"/>
      <c r="DA187" s="560"/>
      <c r="DB187" s="62"/>
      <c r="DC187" s="62"/>
      <c r="DD187" s="62"/>
      <c r="DE187" s="62"/>
      <c r="DF187" s="560"/>
      <c r="DG187" s="62"/>
      <c r="DH187" s="62"/>
      <c r="DI187" s="62"/>
      <c r="DJ187" s="62"/>
      <c r="DK187" s="560"/>
      <c r="DL187" s="62"/>
      <c r="DM187" s="62"/>
      <c r="DN187" s="62"/>
      <c r="DO187" s="62"/>
      <c r="DP187" s="560"/>
      <c r="DQ187" s="62"/>
      <c r="DR187" s="62"/>
      <c r="DS187" s="62"/>
      <c r="DT187" s="62"/>
      <c r="DU187" s="560"/>
      <c r="DV187" s="62"/>
      <c r="DW187" s="62"/>
      <c r="DX187" s="62"/>
      <c r="DY187" s="62"/>
      <c r="DZ187" s="560"/>
      <c r="EA187" s="62"/>
      <c r="EB187" s="62"/>
      <c r="EC187" s="62"/>
      <c r="ED187" s="62"/>
      <c r="EE187" s="560"/>
      <c r="EF187" s="62"/>
      <c r="EG187" s="62"/>
      <c r="EH187" s="62"/>
      <c r="EI187" s="62"/>
      <c r="EJ187" s="560"/>
      <c r="EK187" s="62"/>
      <c r="EL187" s="62"/>
      <c r="EM187" s="62"/>
      <c r="EN187" s="62"/>
      <c r="EO187" s="153"/>
      <c r="ER187" s="49"/>
      <c r="ES187" s="49"/>
    </row>
    <row r="188" spans="4:149" hidden="1" x14ac:dyDescent="0.2">
      <c r="D188" s="153" t="s">
        <v>342</v>
      </c>
      <c r="G188" s="62">
        <v>0</v>
      </c>
      <c r="H188" s="62"/>
      <c r="I188" s="62"/>
      <c r="J188" s="560"/>
      <c r="K188" s="62"/>
      <c r="L188" s="62">
        <v>0</v>
      </c>
      <c r="M188" s="62"/>
      <c r="N188" s="62"/>
      <c r="O188" s="560"/>
      <c r="P188" s="62"/>
      <c r="Q188" s="62">
        <v>0</v>
      </c>
      <c r="R188" s="62"/>
      <c r="S188" s="62"/>
      <c r="T188" s="560"/>
      <c r="U188" s="62"/>
      <c r="V188" s="62">
        <v>0</v>
      </c>
      <c r="W188" s="62"/>
      <c r="X188" s="62"/>
      <c r="Y188" s="560"/>
      <c r="Z188" s="62"/>
      <c r="AA188" s="62">
        <v>0</v>
      </c>
      <c r="AB188" s="62"/>
      <c r="AC188" s="62"/>
      <c r="AD188" s="560"/>
      <c r="AE188" s="62"/>
      <c r="AF188" s="62">
        <v>0</v>
      </c>
      <c r="AG188" s="62"/>
      <c r="AH188" s="62"/>
      <c r="AI188" s="560"/>
      <c r="AJ188" s="62"/>
      <c r="AK188" s="62">
        <v>0</v>
      </c>
      <c r="AL188" s="62"/>
      <c r="AM188" s="62"/>
      <c r="AN188" s="560"/>
      <c r="AO188" s="62"/>
      <c r="AP188" s="62">
        <v>0</v>
      </c>
      <c r="AQ188" s="62"/>
      <c r="AR188" s="62"/>
      <c r="AS188" s="560"/>
      <c r="AT188" s="62"/>
      <c r="AU188" s="62">
        <v>0</v>
      </c>
      <c r="AV188" s="62"/>
      <c r="AW188" s="62"/>
      <c r="AX188" s="560"/>
      <c r="AY188" s="62"/>
      <c r="AZ188" s="62">
        <v>0</v>
      </c>
      <c r="BA188" s="62"/>
      <c r="BB188" s="62"/>
      <c r="BC188" s="560"/>
      <c r="BD188" s="62"/>
      <c r="BE188" s="62">
        <v>0</v>
      </c>
      <c r="BF188" s="62"/>
      <c r="BG188" s="62"/>
      <c r="BH188" s="560"/>
      <c r="BI188" s="62"/>
      <c r="BJ188" s="62">
        <v>0</v>
      </c>
      <c r="BK188" s="62"/>
      <c r="BL188" s="62"/>
      <c r="BM188" s="560"/>
      <c r="BN188" s="62"/>
      <c r="BO188" s="62">
        <v>0</v>
      </c>
      <c r="BP188" s="62"/>
      <c r="BQ188" s="62"/>
      <c r="BR188" s="560"/>
      <c r="BS188" s="62"/>
      <c r="BT188" s="62">
        <v>0</v>
      </c>
      <c r="BU188" s="62"/>
      <c r="BV188" s="62"/>
      <c r="BW188" s="560"/>
      <c r="BX188" s="62"/>
      <c r="BY188" s="62">
        <v>0</v>
      </c>
      <c r="BZ188" s="62"/>
      <c r="CA188" s="62"/>
      <c r="CB188" s="560"/>
      <c r="CC188" s="62"/>
      <c r="CD188" s="62">
        <v>0</v>
      </c>
      <c r="CE188" s="62"/>
      <c r="CF188" s="62"/>
      <c r="CG188" s="560"/>
      <c r="CH188" s="62"/>
      <c r="CI188" s="62">
        <v>0</v>
      </c>
      <c r="CJ188" s="62"/>
      <c r="CK188" s="62"/>
      <c r="CL188" s="560"/>
      <c r="CM188" s="62"/>
      <c r="CN188" s="62">
        <v>0</v>
      </c>
      <c r="CO188" s="62"/>
      <c r="CP188" s="62"/>
      <c r="CQ188" s="560"/>
      <c r="CR188" s="62"/>
      <c r="CS188" s="62">
        <v>0</v>
      </c>
      <c r="CT188" s="62"/>
      <c r="CU188" s="62"/>
      <c r="CV188" s="560"/>
      <c r="CW188" s="62"/>
      <c r="CX188" s="62">
        <v>0</v>
      </c>
      <c r="CY188" s="62"/>
      <c r="CZ188" s="62"/>
      <c r="DA188" s="560"/>
      <c r="DB188" s="62"/>
      <c r="DC188" s="62">
        <v>0</v>
      </c>
      <c r="DD188" s="62"/>
      <c r="DE188" s="62"/>
      <c r="DF188" s="560"/>
      <c r="DG188" s="62"/>
      <c r="DH188" s="62">
        <v>0</v>
      </c>
      <c r="DI188" s="62"/>
      <c r="DJ188" s="62"/>
      <c r="DK188" s="560"/>
      <c r="DL188" s="62"/>
      <c r="DM188" s="62">
        <v>0</v>
      </c>
      <c r="DN188" s="62"/>
      <c r="DO188" s="62"/>
      <c r="DP188" s="560"/>
      <c r="DQ188" s="62"/>
      <c r="DR188" s="62">
        <v>0</v>
      </c>
      <c r="DS188" s="62"/>
      <c r="DT188" s="62"/>
      <c r="DU188" s="560"/>
      <c r="DV188" s="62"/>
      <c r="DW188" s="62">
        <v>0</v>
      </c>
      <c r="DX188" s="62"/>
      <c r="DY188" s="62"/>
      <c r="DZ188" s="560"/>
      <c r="EA188" s="62"/>
      <c r="EB188" s="62">
        <v>0</v>
      </c>
      <c r="EC188" s="62"/>
      <c r="ED188" s="62"/>
      <c r="EE188" s="560"/>
      <c r="EF188" s="62"/>
      <c r="EG188" s="62">
        <v>0</v>
      </c>
      <c r="EH188" s="62"/>
      <c r="EI188" s="62"/>
      <c r="EJ188" s="560"/>
      <c r="EK188" s="62"/>
      <c r="EL188" s="62">
        <v>0</v>
      </c>
      <c r="EM188" s="62"/>
      <c r="EN188" s="62"/>
      <c r="EO188" s="153"/>
      <c r="ER188" s="49"/>
      <c r="ES188" s="49"/>
    </row>
    <row r="189" spans="4:149" hidden="1" x14ac:dyDescent="0.2">
      <c r="D189" s="153" t="s">
        <v>336</v>
      </c>
      <c r="F189" s="490"/>
      <c r="G189" s="558">
        <v>0</v>
      </c>
      <c r="H189" s="559"/>
      <c r="I189" s="62"/>
      <c r="J189" s="560"/>
      <c r="K189" s="561"/>
      <c r="L189" s="558">
        <v>0</v>
      </c>
      <c r="M189" s="559"/>
      <c r="N189" s="62"/>
      <c r="O189" s="560"/>
      <c r="P189" s="561"/>
      <c r="Q189" s="558">
        <v>0</v>
      </c>
      <c r="R189" s="559"/>
      <c r="S189" s="62"/>
      <c r="T189" s="560"/>
      <c r="U189" s="561"/>
      <c r="V189" s="558">
        <v>0</v>
      </c>
      <c r="W189" s="559"/>
      <c r="X189" s="62"/>
      <c r="Y189" s="560"/>
      <c r="Z189" s="561"/>
      <c r="AA189" s="558">
        <v>0</v>
      </c>
      <c r="AB189" s="559"/>
      <c r="AC189" s="62"/>
      <c r="AD189" s="560"/>
      <c r="AE189" s="561"/>
      <c r="AF189" s="558">
        <v>0</v>
      </c>
      <c r="AG189" s="559"/>
      <c r="AH189" s="62"/>
      <c r="AI189" s="560"/>
      <c r="AJ189" s="561"/>
      <c r="AK189" s="558">
        <v>0</v>
      </c>
      <c r="AL189" s="559"/>
      <c r="AM189" s="62"/>
      <c r="AN189" s="560"/>
      <c r="AO189" s="561"/>
      <c r="AP189" s="558">
        <v>0</v>
      </c>
      <c r="AQ189" s="559"/>
      <c r="AR189" s="62"/>
      <c r="AS189" s="560"/>
      <c r="AT189" s="561"/>
      <c r="AU189" s="558">
        <v>0</v>
      </c>
      <c r="AV189" s="559"/>
      <c r="AW189" s="62"/>
      <c r="AX189" s="560"/>
      <c r="AY189" s="561"/>
      <c r="AZ189" s="558">
        <v>0</v>
      </c>
      <c r="BA189" s="559"/>
      <c r="BB189" s="62"/>
      <c r="BC189" s="560"/>
      <c r="BD189" s="561"/>
      <c r="BE189" s="558">
        <v>0</v>
      </c>
      <c r="BF189" s="559"/>
      <c r="BG189" s="62"/>
      <c r="BH189" s="560"/>
      <c r="BI189" s="561"/>
      <c r="BJ189" s="558">
        <v>0</v>
      </c>
      <c r="BK189" s="559"/>
      <c r="BL189" s="62"/>
      <c r="BM189" s="560"/>
      <c r="BN189" s="561"/>
      <c r="BO189" s="558">
        <v>0</v>
      </c>
      <c r="BP189" s="559"/>
      <c r="BQ189" s="62"/>
      <c r="BR189" s="560"/>
      <c r="BS189" s="561"/>
      <c r="BT189" s="558">
        <v>0</v>
      </c>
      <c r="BU189" s="559"/>
      <c r="BV189" s="62"/>
      <c r="BW189" s="560"/>
      <c r="BX189" s="561"/>
      <c r="BY189" s="558">
        <v>0</v>
      </c>
      <c r="BZ189" s="559"/>
      <c r="CA189" s="62"/>
      <c r="CB189" s="560"/>
      <c r="CC189" s="561"/>
      <c r="CD189" s="558">
        <v>0</v>
      </c>
      <c r="CE189" s="559"/>
      <c r="CF189" s="62"/>
      <c r="CG189" s="560"/>
      <c r="CH189" s="561"/>
      <c r="CI189" s="558">
        <v>0</v>
      </c>
      <c r="CJ189" s="559"/>
      <c r="CK189" s="62"/>
      <c r="CL189" s="560"/>
      <c r="CM189" s="561"/>
      <c r="CN189" s="558">
        <v>0</v>
      </c>
      <c r="CO189" s="559"/>
      <c r="CP189" s="62"/>
      <c r="CQ189" s="560"/>
      <c r="CR189" s="561"/>
      <c r="CS189" s="558">
        <v>0</v>
      </c>
      <c r="CT189" s="559"/>
      <c r="CU189" s="62"/>
      <c r="CV189" s="560"/>
      <c r="CW189" s="561"/>
      <c r="CX189" s="558">
        <v>0</v>
      </c>
      <c r="CY189" s="559"/>
      <c r="CZ189" s="62"/>
      <c r="DA189" s="560"/>
      <c r="DB189" s="561"/>
      <c r="DC189" s="558">
        <v>0</v>
      </c>
      <c r="DD189" s="559"/>
      <c r="DE189" s="62"/>
      <c r="DF189" s="560"/>
      <c r="DG189" s="561"/>
      <c r="DH189" s="558">
        <v>0</v>
      </c>
      <c r="DI189" s="559"/>
      <c r="DJ189" s="62"/>
      <c r="DK189" s="560"/>
      <c r="DL189" s="561"/>
      <c r="DM189" s="558">
        <v>0</v>
      </c>
      <c r="DN189" s="559"/>
      <c r="DO189" s="62"/>
      <c r="DP189" s="560"/>
      <c r="DQ189" s="561"/>
      <c r="DR189" s="558">
        <v>0</v>
      </c>
      <c r="DS189" s="559"/>
      <c r="DT189" s="62"/>
      <c r="DU189" s="560"/>
      <c r="DV189" s="561"/>
      <c r="DW189" s="558">
        <v>0</v>
      </c>
      <c r="DX189" s="559"/>
      <c r="DY189" s="62"/>
      <c r="DZ189" s="560"/>
      <c r="EA189" s="561"/>
      <c r="EB189" s="558">
        <v>0</v>
      </c>
      <c r="EC189" s="559"/>
      <c r="ED189" s="62"/>
      <c r="EE189" s="560"/>
      <c r="EF189" s="561"/>
      <c r="EG189" s="558">
        <v>0</v>
      </c>
      <c r="EH189" s="559"/>
      <c r="EI189" s="62"/>
      <c r="EJ189" s="560"/>
      <c r="EK189" s="561"/>
      <c r="EL189" s="558">
        <v>0</v>
      </c>
      <c r="EM189" s="559"/>
      <c r="EN189" s="62"/>
      <c r="EO189" s="153"/>
      <c r="ER189" s="49"/>
      <c r="ES189" s="49"/>
    </row>
    <row r="190" spans="4:149" hidden="1" x14ac:dyDescent="0.2">
      <c r="D190" s="153" t="s">
        <v>339</v>
      </c>
      <c r="F190" s="484"/>
      <c r="G190" s="62">
        <v>0</v>
      </c>
      <c r="H190" s="61"/>
      <c r="I190" s="62"/>
      <c r="J190" s="560"/>
      <c r="K190" s="560"/>
      <c r="L190" s="62">
        <v>0</v>
      </c>
      <c r="M190" s="61"/>
      <c r="N190" s="62"/>
      <c r="O190" s="560"/>
      <c r="P190" s="560"/>
      <c r="Q190" s="62">
        <v>0</v>
      </c>
      <c r="R190" s="61"/>
      <c r="S190" s="62"/>
      <c r="T190" s="560"/>
      <c r="U190" s="560"/>
      <c r="V190" s="62">
        <v>0</v>
      </c>
      <c r="W190" s="61"/>
      <c r="X190" s="62"/>
      <c r="Y190" s="560"/>
      <c r="Z190" s="560"/>
      <c r="AA190" s="62">
        <v>0</v>
      </c>
      <c r="AB190" s="61"/>
      <c r="AC190" s="62"/>
      <c r="AD190" s="560"/>
      <c r="AE190" s="560"/>
      <c r="AF190" s="62">
        <v>0</v>
      </c>
      <c r="AG190" s="61"/>
      <c r="AH190" s="62"/>
      <c r="AI190" s="560"/>
      <c r="AJ190" s="560"/>
      <c r="AK190" s="62">
        <v>0</v>
      </c>
      <c r="AL190" s="61"/>
      <c r="AM190" s="62"/>
      <c r="AN190" s="560"/>
      <c r="AO190" s="560"/>
      <c r="AP190" s="62">
        <v>0</v>
      </c>
      <c r="AQ190" s="61"/>
      <c r="AR190" s="62"/>
      <c r="AS190" s="560"/>
      <c r="AT190" s="560"/>
      <c r="AU190" s="62">
        <v>0</v>
      </c>
      <c r="AV190" s="61"/>
      <c r="AW190" s="62"/>
      <c r="AX190" s="560"/>
      <c r="AY190" s="560"/>
      <c r="AZ190" s="62">
        <v>0</v>
      </c>
      <c r="BA190" s="61"/>
      <c r="BB190" s="62"/>
      <c r="BC190" s="560"/>
      <c r="BD190" s="560"/>
      <c r="BE190" s="62">
        <v>0</v>
      </c>
      <c r="BF190" s="61"/>
      <c r="BG190" s="62"/>
      <c r="BH190" s="560"/>
      <c r="BI190" s="560"/>
      <c r="BJ190" s="62">
        <v>0</v>
      </c>
      <c r="BK190" s="61"/>
      <c r="BL190" s="62"/>
      <c r="BM190" s="560"/>
      <c r="BN190" s="560"/>
      <c r="BO190" s="62">
        <v>0</v>
      </c>
      <c r="BP190" s="61"/>
      <c r="BQ190" s="62"/>
      <c r="BR190" s="560"/>
      <c r="BS190" s="560"/>
      <c r="BT190" s="62">
        <v>0</v>
      </c>
      <c r="BU190" s="61"/>
      <c r="BV190" s="62"/>
      <c r="BW190" s="560"/>
      <c r="BX190" s="560"/>
      <c r="BY190" s="62">
        <v>0</v>
      </c>
      <c r="BZ190" s="61"/>
      <c r="CA190" s="62"/>
      <c r="CB190" s="560"/>
      <c r="CC190" s="560"/>
      <c r="CD190" s="62">
        <v>0</v>
      </c>
      <c r="CE190" s="61"/>
      <c r="CF190" s="62"/>
      <c r="CG190" s="560"/>
      <c r="CH190" s="560"/>
      <c r="CI190" s="62">
        <v>0</v>
      </c>
      <c r="CJ190" s="61"/>
      <c r="CK190" s="62"/>
      <c r="CL190" s="560"/>
      <c r="CM190" s="560"/>
      <c r="CN190" s="62">
        <v>0</v>
      </c>
      <c r="CO190" s="61"/>
      <c r="CP190" s="62"/>
      <c r="CQ190" s="560"/>
      <c r="CR190" s="560"/>
      <c r="CS190" s="62">
        <v>0</v>
      </c>
      <c r="CT190" s="61"/>
      <c r="CU190" s="62"/>
      <c r="CV190" s="560"/>
      <c r="CW190" s="560"/>
      <c r="CX190" s="62">
        <v>0</v>
      </c>
      <c r="CY190" s="61"/>
      <c r="CZ190" s="62"/>
      <c r="DA190" s="560"/>
      <c r="DB190" s="560"/>
      <c r="DC190" s="62">
        <v>0</v>
      </c>
      <c r="DD190" s="61"/>
      <c r="DE190" s="62"/>
      <c r="DF190" s="560"/>
      <c r="DG190" s="560"/>
      <c r="DH190" s="62">
        <v>0</v>
      </c>
      <c r="DI190" s="61"/>
      <c r="DJ190" s="62"/>
      <c r="DK190" s="560"/>
      <c r="DL190" s="560"/>
      <c r="DM190" s="62">
        <v>0</v>
      </c>
      <c r="DN190" s="61"/>
      <c r="DO190" s="62"/>
      <c r="DP190" s="560"/>
      <c r="DQ190" s="560"/>
      <c r="DR190" s="62">
        <v>0</v>
      </c>
      <c r="DS190" s="61"/>
      <c r="DT190" s="62"/>
      <c r="DU190" s="560"/>
      <c r="DV190" s="560"/>
      <c r="DW190" s="62">
        <v>0</v>
      </c>
      <c r="DX190" s="61"/>
      <c r="DY190" s="62"/>
      <c r="DZ190" s="560"/>
      <c r="EA190" s="560"/>
      <c r="EB190" s="62">
        <v>0</v>
      </c>
      <c r="EC190" s="61"/>
      <c r="ED190" s="62"/>
      <c r="EE190" s="560"/>
      <c r="EF190" s="560"/>
      <c r="EG190" s="62">
        <v>0</v>
      </c>
      <c r="EH190" s="61"/>
      <c r="EI190" s="62"/>
      <c r="EJ190" s="560"/>
      <c r="EK190" s="560"/>
      <c r="EL190" s="62">
        <v>0</v>
      </c>
      <c r="EM190" s="61"/>
      <c r="EN190" s="62"/>
      <c r="EO190" s="153"/>
      <c r="ER190" s="49"/>
      <c r="ES190" s="49"/>
    </row>
    <row r="191" spans="4:149" hidden="1" x14ac:dyDescent="0.2">
      <c r="D191" s="153" t="s">
        <v>340</v>
      </c>
      <c r="F191" s="484"/>
      <c r="G191" s="62">
        <v>0</v>
      </c>
      <c r="H191" s="61"/>
      <c r="I191" s="62"/>
      <c r="J191" s="560"/>
      <c r="K191" s="560"/>
      <c r="L191" s="62">
        <v>0</v>
      </c>
      <c r="M191" s="61"/>
      <c r="N191" s="62"/>
      <c r="O191" s="560"/>
      <c r="P191" s="560"/>
      <c r="Q191" s="62">
        <v>0</v>
      </c>
      <c r="R191" s="61"/>
      <c r="S191" s="62"/>
      <c r="T191" s="560"/>
      <c r="U191" s="560"/>
      <c r="V191" s="62">
        <v>0</v>
      </c>
      <c r="W191" s="61"/>
      <c r="X191" s="62"/>
      <c r="Y191" s="560"/>
      <c r="Z191" s="560"/>
      <c r="AA191" s="62">
        <v>0</v>
      </c>
      <c r="AB191" s="61"/>
      <c r="AC191" s="62"/>
      <c r="AD191" s="560"/>
      <c r="AE191" s="560"/>
      <c r="AF191" s="62">
        <v>0</v>
      </c>
      <c r="AG191" s="61"/>
      <c r="AH191" s="62"/>
      <c r="AI191" s="560"/>
      <c r="AJ191" s="560"/>
      <c r="AK191" s="62">
        <v>0</v>
      </c>
      <c r="AL191" s="61"/>
      <c r="AM191" s="62"/>
      <c r="AN191" s="560"/>
      <c r="AO191" s="560"/>
      <c r="AP191" s="62">
        <v>0</v>
      </c>
      <c r="AQ191" s="61"/>
      <c r="AR191" s="62"/>
      <c r="AS191" s="560"/>
      <c r="AT191" s="560"/>
      <c r="AU191" s="62">
        <v>0</v>
      </c>
      <c r="AV191" s="61"/>
      <c r="AW191" s="62"/>
      <c r="AX191" s="560"/>
      <c r="AY191" s="560"/>
      <c r="AZ191" s="62">
        <v>0</v>
      </c>
      <c r="BA191" s="61"/>
      <c r="BB191" s="62"/>
      <c r="BC191" s="560"/>
      <c r="BD191" s="560"/>
      <c r="BE191" s="62">
        <v>0</v>
      </c>
      <c r="BF191" s="61"/>
      <c r="BG191" s="62"/>
      <c r="BH191" s="560"/>
      <c r="BI191" s="560"/>
      <c r="BJ191" s="62">
        <v>0</v>
      </c>
      <c r="BK191" s="61"/>
      <c r="BL191" s="62"/>
      <c r="BM191" s="560"/>
      <c r="BN191" s="560"/>
      <c r="BO191" s="62">
        <v>0</v>
      </c>
      <c r="BP191" s="61"/>
      <c r="BQ191" s="62"/>
      <c r="BR191" s="560"/>
      <c r="BS191" s="560"/>
      <c r="BT191" s="62">
        <v>0</v>
      </c>
      <c r="BU191" s="61"/>
      <c r="BV191" s="62"/>
      <c r="BW191" s="560"/>
      <c r="BX191" s="560"/>
      <c r="BY191" s="62">
        <v>0</v>
      </c>
      <c r="BZ191" s="61"/>
      <c r="CA191" s="62"/>
      <c r="CB191" s="560"/>
      <c r="CC191" s="560"/>
      <c r="CD191" s="62">
        <v>0</v>
      </c>
      <c r="CE191" s="61"/>
      <c r="CF191" s="62"/>
      <c r="CG191" s="560"/>
      <c r="CH191" s="560"/>
      <c r="CI191" s="62">
        <v>0</v>
      </c>
      <c r="CJ191" s="61"/>
      <c r="CK191" s="62"/>
      <c r="CL191" s="560"/>
      <c r="CM191" s="560"/>
      <c r="CN191" s="62">
        <v>0</v>
      </c>
      <c r="CO191" s="61"/>
      <c r="CP191" s="62"/>
      <c r="CQ191" s="560"/>
      <c r="CR191" s="560"/>
      <c r="CS191" s="62">
        <v>0</v>
      </c>
      <c r="CT191" s="61"/>
      <c r="CU191" s="62"/>
      <c r="CV191" s="560"/>
      <c r="CW191" s="560"/>
      <c r="CX191" s="62">
        <v>0</v>
      </c>
      <c r="CY191" s="61"/>
      <c r="CZ191" s="62"/>
      <c r="DA191" s="560"/>
      <c r="DB191" s="560"/>
      <c r="DC191" s="62">
        <v>0</v>
      </c>
      <c r="DD191" s="61"/>
      <c r="DE191" s="62"/>
      <c r="DF191" s="560"/>
      <c r="DG191" s="560"/>
      <c r="DH191" s="62">
        <v>0</v>
      </c>
      <c r="DI191" s="61"/>
      <c r="DJ191" s="62"/>
      <c r="DK191" s="560"/>
      <c r="DL191" s="560"/>
      <c r="DM191" s="62">
        <v>0</v>
      </c>
      <c r="DN191" s="61"/>
      <c r="DO191" s="62"/>
      <c r="DP191" s="560"/>
      <c r="DQ191" s="560"/>
      <c r="DR191" s="62">
        <v>0</v>
      </c>
      <c r="DS191" s="61"/>
      <c r="DT191" s="62"/>
      <c r="DU191" s="560"/>
      <c r="DV191" s="560"/>
      <c r="DW191" s="62">
        <v>0</v>
      </c>
      <c r="DX191" s="61"/>
      <c r="DY191" s="62"/>
      <c r="DZ191" s="560"/>
      <c r="EA191" s="560"/>
      <c r="EB191" s="62">
        <v>0</v>
      </c>
      <c r="EC191" s="61"/>
      <c r="ED191" s="62"/>
      <c r="EE191" s="560"/>
      <c r="EF191" s="560"/>
      <c r="EG191" s="62">
        <v>0</v>
      </c>
      <c r="EH191" s="61"/>
      <c r="EI191" s="62"/>
      <c r="EJ191" s="560"/>
      <c r="EK191" s="560"/>
      <c r="EL191" s="62">
        <v>0</v>
      </c>
      <c r="EM191" s="61"/>
      <c r="EN191" s="62"/>
      <c r="EO191" s="153"/>
      <c r="ER191" s="49"/>
      <c r="ES191" s="49"/>
    </row>
    <row r="192" spans="4:149" hidden="1" x14ac:dyDescent="0.2">
      <c r="D192" s="153" t="s">
        <v>341</v>
      </c>
      <c r="F192" s="504"/>
      <c r="G192" s="123">
        <v>0</v>
      </c>
      <c r="H192" s="122"/>
      <c r="I192" s="62"/>
      <c r="J192" s="560"/>
      <c r="K192" s="569"/>
      <c r="L192" s="123">
        <v>0</v>
      </c>
      <c r="M192" s="122"/>
      <c r="N192" s="62"/>
      <c r="O192" s="560"/>
      <c r="P192" s="569"/>
      <c r="Q192" s="123">
        <v>0</v>
      </c>
      <c r="R192" s="122"/>
      <c r="S192" s="62"/>
      <c r="T192" s="560"/>
      <c r="U192" s="569"/>
      <c r="V192" s="123">
        <v>0</v>
      </c>
      <c r="W192" s="122"/>
      <c r="X192" s="62"/>
      <c r="Y192" s="560"/>
      <c r="Z192" s="569"/>
      <c r="AA192" s="123">
        <v>0</v>
      </c>
      <c r="AB192" s="122"/>
      <c r="AC192" s="62"/>
      <c r="AD192" s="560"/>
      <c r="AE192" s="569"/>
      <c r="AF192" s="123">
        <v>0</v>
      </c>
      <c r="AG192" s="122"/>
      <c r="AH192" s="62"/>
      <c r="AI192" s="560"/>
      <c r="AJ192" s="569"/>
      <c r="AK192" s="123">
        <v>0</v>
      </c>
      <c r="AL192" s="122"/>
      <c r="AM192" s="62"/>
      <c r="AN192" s="560"/>
      <c r="AO192" s="569"/>
      <c r="AP192" s="123">
        <v>0</v>
      </c>
      <c r="AQ192" s="122"/>
      <c r="AR192" s="62"/>
      <c r="AS192" s="560"/>
      <c r="AT192" s="569"/>
      <c r="AU192" s="123">
        <v>0</v>
      </c>
      <c r="AV192" s="122"/>
      <c r="AW192" s="62"/>
      <c r="AX192" s="560"/>
      <c r="AY192" s="569"/>
      <c r="AZ192" s="123">
        <v>0</v>
      </c>
      <c r="BA192" s="122"/>
      <c r="BB192" s="62"/>
      <c r="BC192" s="560"/>
      <c r="BD192" s="569"/>
      <c r="BE192" s="123">
        <v>0</v>
      </c>
      <c r="BF192" s="122"/>
      <c r="BG192" s="62"/>
      <c r="BH192" s="560"/>
      <c r="BI192" s="569"/>
      <c r="BJ192" s="123">
        <v>0</v>
      </c>
      <c r="BK192" s="122"/>
      <c r="BL192" s="62"/>
      <c r="BM192" s="560"/>
      <c r="BN192" s="569"/>
      <c r="BO192" s="123">
        <v>0</v>
      </c>
      <c r="BP192" s="122"/>
      <c r="BQ192" s="62"/>
      <c r="BR192" s="560"/>
      <c r="BS192" s="569"/>
      <c r="BT192" s="123">
        <v>0</v>
      </c>
      <c r="BU192" s="122"/>
      <c r="BV192" s="62"/>
      <c r="BW192" s="560"/>
      <c r="BX192" s="569"/>
      <c r="BY192" s="123">
        <v>0</v>
      </c>
      <c r="BZ192" s="122"/>
      <c r="CA192" s="62"/>
      <c r="CB192" s="560"/>
      <c r="CC192" s="569"/>
      <c r="CD192" s="123">
        <v>0</v>
      </c>
      <c r="CE192" s="122"/>
      <c r="CF192" s="62"/>
      <c r="CG192" s="560"/>
      <c r="CH192" s="569"/>
      <c r="CI192" s="123">
        <v>0</v>
      </c>
      <c r="CJ192" s="122"/>
      <c r="CK192" s="62"/>
      <c r="CL192" s="560"/>
      <c r="CM192" s="569"/>
      <c r="CN192" s="123">
        <v>0</v>
      </c>
      <c r="CO192" s="122"/>
      <c r="CP192" s="62"/>
      <c r="CQ192" s="560"/>
      <c r="CR192" s="569"/>
      <c r="CS192" s="123">
        <v>0</v>
      </c>
      <c r="CT192" s="122"/>
      <c r="CU192" s="62"/>
      <c r="CV192" s="560"/>
      <c r="CW192" s="569"/>
      <c r="CX192" s="123">
        <v>0</v>
      </c>
      <c r="CY192" s="122"/>
      <c r="CZ192" s="62"/>
      <c r="DA192" s="560"/>
      <c r="DB192" s="569"/>
      <c r="DC192" s="123">
        <v>0</v>
      </c>
      <c r="DD192" s="122"/>
      <c r="DE192" s="62"/>
      <c r="DF192" s="560"/>
      <c r="DG192" s="569"/>
      <c r="DH192" s="123">
        <v>0</v>
      </c>
      <c r="DI192" s="122"/>
      <c r="DJ192" s="62"/>
      <c r="DK192" s="560"/>
      <c r="DL192" s="569"/>
      <c r="DM192" s="123">
        <v>0</v>
      </c>
      <c r="DN192" s="122"/>
      <c r="DO192" s="62"/>
      <c r="DP192" s="560"/>
      <c r="DQ192" s="569"/>
      <c r="DR192" s="123">
        <v>0</v>
      </c>
      <c r="DS192" s="122"/>
      <c r="DT192" s="62"/>
      <c r="DU192" s="560"/>
      <c r="DV192" s="569"/>
      <c r="DW192" s="123">
        <v>0</v>
      </c>
      <c r="DX192" s="122"/>
      <c r="DY192" s="62"/>
      <c r="DZ192" s="560"/>
      <c r="EA192" s="569"/>
      <c r="EB192" s="123">
        <v>0</v>
      </c>
      <c r="EC192" s="122"/>
      <c r="ED192" s="62"/>
      <c r="EE192" s="560"/>
      <c r="EF192" s="569"/>
      <c r="EG192" s="123">
        <v>0</v>
      </c>
      <c r="EH192" s="122"/>
      <c r="EI192" s="62"/>
      <c r="EJ192" s="560"/>
      <c r="EK192" s="569"/>
      <c r="EL192" s="123">
        <v>0</v>
      </c>
      <c r="EM192" s="122"/>
      <c r="EN192" s="62"/>
      <c r="EO192" s="153"/>
      <c r="ER192" s="49"/>
      <c r="ES192" s="49"/>
    </row>
    <row r="193" spans="4:149" ht="12.75" hidden="1" customHeight="1" x14ac:dyDescent="0.2">
      <c r="D193" s="153"/>
      <c r="E193" s="583"/>
      <c r="F193" s="273"/>
      <c r="G193" s="62"/>
      <c r="H193" s="62"/>
      <c r="I193" s="62"/>
      <c r="J193" s="560"/>
      <c r="K193" s="273"/>
      <c r="L193" s="62"/>
      <c r="M193" s="62"/>
      <c r="N193" s="62"/>
      <c r="O193" s="560"/>
      <c r="P193" s="273"/>
      <c r="Q193" s="62"/>
      <c r="R193" s="62"/>
      <c r="S193" s="62"/>
      <c r="T193" s="560"/>
      <c r="U193" s="273"/>
      <c r="V193" s="62"/>
      <c r="W193" s="62"/>
      <c r="X193" s="62"/>
      <c r="Y193" s="560"/>
      <c r="Z193" s="273"/>
      <c r="AA193" s="62"/>
      <c r="AB193" s="62"/>
      <c r="AC193" s="62"/>
      <c r="AD193" s="560"/>
      <c r="AE193" s="273"/>
      <c r="AF193" s="62"/>
      <c r="AG193" s="62"/>
      <c r="AH193" s="62"/>
      <c r="AI193" s="560"/>
      <c r="AJ193" s="273"/>
      <c r="AK193" s="62"/>
      <c r="AL193" s="62"/>
      <c r="AM193" s="62"/>
      <c r="AN193" s="560"/>
      <c r="AO193" s="273"/>
      <c r="AP193" s="62"/>
      <c r="AQ193" s="62"/>
      <c r="AR193" s="62"/>
      <c r="AS193" s="560"/>
      <c r="AT193" s="273"/>
      <c r="AU193" s="62"/>
      <c r="AV193" s="62"/>
      <c r="AW193" s="62"/>
      <c r="AX193" s="560"/>
      <c r="AY193" s="273"/>
      <c r="AZ193" s="62"/>
      <c r="BA193" s="62"/>
      <c r="BB193" s="62"/>
      <c r="BC193" s="560"/>
      <c r="BD193" s="273"/>
      <c r="BE193" s="62"/>
      <c r="BF193" s="62"/>
      <c r="BG193" s="62"/>
      <c r="BH193" s="560"/>
      <c r="BI193" s="273"/>
      <c r="BJ193" s="62"/>
      <c r="BK193" s="62"/>
      <c r="BL193" s="62"/>
      <c r="BM193" s="560"/>
      <c r="BN193" s="273"/>
      <c r="BO193" s="62"/>
      <c r="BP193" s="62"/>
      <c r="BQ193" s="62"/>
      <c r="BR193" s="560"/>
      <c r="BS193" s="273"/>
      <c r="BT193" s="62"/>
      <c r="BU193" s="62"/>
      <c r="BV193" s="62"/>
      <c r="BW193" s="560"/>
      <c r="BX193" s="273"/>
      <c r="BY193" s="62"/>
      <c r="BZ193" s="62"/>
      <c r="CA193" s="62"/>
      <c r="CB193" s="560"/>
      <c r="CC193" s="273"/>
      <c r="CD193" s="62"/>
      <c r="CE193" s="62"/>
      <c r="CF193" s="62"/>
      <c r="CG193" s="560"/>
      <c r="CH193" s="273"/>
      <c r="CI193" s="62"/>
      <c r="CJ193" s="62"/>
      <c r="CK193" s="62"/>
      <c r="CL193" s="560"/>
      <c r="CM193" s="273"/>
      <c r="CN193" s="62"/>
      <c r="CO193" s="62"/>
      <c r="CP193" s="62"/>
      <c r="CQ193" s="560"/>
      <c r="CR193" s="273"/>
      <c r="CS193" s="62"/>
      <c r="CT193" s="62"/>
      <c r="CU193" s="62"/>
      <c r="CV193" s="560"/>
      <c r="CW193" s="273"/>
      <c r="CX193" s="62"/>
      <c r="CY193" s="62"/>
      <c r="CZ193" s="62"/>
      <c r="DA193" s="560"/>
      <c r="DB193" s="273"/>
      <c r="DC193" s="62"/>
      <c r="DD193" s="62"/>
      <c r="DE193" s="62"/>
      <c r="DF193" s="560"/>
      <c r="DG193" s="273"/>
      <c r="DH193" s="62"/>
      <c r="DI193" s="62"/>
      <c r="DJ193" s="62"/>
      <c r="DK193" s="560"/>
      <c r="DL193" s="273"/>
      <c r="DM193" s="62"/>
      <c r="DN193" s="62"/>
      <c r="DO193" s="62"/>
      <c r="DP193" s="560"/>
      <c r="DQ193" s="273"/>
      <c r="DR193" s="62"/>
      <c r="DS193" s="62"/>
      <c r="DT193" s="62"/>
      <c r="DU193" s="560"/>
      <c r="DV193" s="273"/>
      <c r="DW193" s="62"/>
      <c r="DX193" s="62"/>
      <c r="DY193" s="62"/>
      <c r="DZ193" s="560"/>
      <c r="EA193" s="273"/>
      <c r="EB193" s="62"/>
      <c r="EC193" s="62"/>
      <c r="ED193" s="62"/>
      <c r="EE193" s="560"/>
      <c r="EF193" s="273"/>
      <c r="EG193" s="62"/>
      <c r="EH193" s="62"/>
      <c r="EI193" s="62"/>
      <c r="EJ193" s="560"/>
      <c r="EK193" s="273"/>
      <c r="EL193" s="62"/>
      <c r="EM193" s="62"/>
      <c r="EN193" s="62"/>
      <c r="EO193" s="153"/>
      <c r="ER193" s="49"/>
      <c r="ES193" s="49"/>
    </row>
    <row r="194" spans="4:149" ht="12.75" hidden="1" customHeight="1" x14ac:dyDescent="0.2">
      <c r="D194" s="153" t="s">
        <v>343</v>
      </c>
      <c r="E194" s="583"/>
      <c r="F194" s="273"/>
      <c r="G194" s="62">
        <v>0</v>
      </c>
      <c r="H194" s="62"/>
      <c r="I194" s="62"/>
      <c r="J194" s="560"/>
      <c r="K194" s="62"/>
      <c r="L194" s="62">
        <v>0</v>
      </c>
      <c r="M194" s="62"/>
      <c r="N194" s="62"/>
      <c r="O194" s="560"/>
      <c r="P194" s="273"/>
      <c r="Q194" s="62">
        <v>0</v>
      </c>
      <c r="R194" s="62"/>
      <c r="S194" s="62"/>
      <c r="T194" s="560"/>
      <c r="U194" s="273"/>
      <c r="V194" s="62">
        <v>0</v>
      </c>
      <c r="W194" s="62"/>
      <c r="X194" s="62"/>
      <c r="Y194" s="560"/>
      <c r="Z194" s="273"/>
      <c r="AA194" s="62">
        <v>0</v>
      </c>
      <c r="AB194" s="62"/>
      <c r="AC194" s="62"/>
      <c r="AD194" s="560"/>
      <c r="AE194" s="273"/>
      <c r="AF194" s="62">
        <v>0</v>
      </c>
      <c r="AG194" s="62"/>
      <c r="AH194" s="62"/>
      <c r="AI194" s="560"/>
      <c r="AJ194" s="273"/>
      <c r="AK194" s="62">
        <v>0</v>
      </c>
      <c r="AL194" s="62"/>
      <c r="AM194" s="62"/>
      <c r="AN194" s="560"/>
      <c r="AO194" s="273"/>
      <c r="AP194" s="62">
        <v>0</v>
      </c>
      <c r="AQ194" s="62"/>
      <c r="AR194" s="62"/>
      <c r="AS194" s="560"/>
      <c r="AT194" s="273"/>
      <c r="AU194" s="62">
        <v>0</v>
      </c>
      <c r="AV194" s="62"/>
      <c r="AW194" s="62"/>
      <c r="AX194" s="560"/>
      <c r="AY194" s="273"/>
      <c r="AZ194" s="62">
        <v>0</v>
      </c>
      <c r="BA194" s="62"/>
      <c r="BB194" s="62"/>
      <c r="BC194" s="560"/>
      <c r="BD194" s="273"/>
      <c r="BE194" s="62">
        <v>0</v>
      </c>
      <c r="BF194" s="62"/>
      <c r="BG194" s="62"/>
      <c r="BH194" s="560"/>
      <c r="BI194" s="273"/>
      <c r="BJ194" s="62">
        <v>0</v>
      </c>
      <c r="BK194" s="62"/>
      <c r="BL194" s="62"/>
      <c r="BM194" s="560"/>
      <c r="BN194" s="273"/>
      <c r="BO194" s="62">
        <v>0</v>
      </c>
      <c r="BP194" s="62"/>
      <c r="BQ194" s="62"/>
      <c r="BR194" s="560"/>
      <c r="BS194" s="273"/>
      <c r="BT194" s="62">
        <v>0</v>
      </c>
      <c r="BU194" s="62"/>
      <c r="BV194" s="62"/>
      <c r="BW194" s="560"/>
      <c r="BX194" s="273"/>
      <c r="BY194" s="62">
        <v>0</v>
      </c>
      <c r="BZ194" s="62"/>
      <c r="CA194" s="62"/>
      <c r="CB194" s="560"/>
      <c r="CC194" s="62"/>
      <c r="CD194" s="62">
        <v>0</v>
      </c>
      <c r="CE194" s="62"/>
      <c r="CF194" s="62"/>
      <c r="CG194" s="560"/>
      <c r="CH194" s="273"/>
      <c r="CI194" s="62">
        <v>0</v>
      </c>
      <c r="CJ194" s="62"/>
      <c r="CK194" s="62"/>
      <c r="CL194" s="560"/>
      <c r="CM194" s="273"/>
      <c r="CN194" s="62">
        <v>0</v>
      </c>
      <c r="CO194" s="62"/>
      <c r="CP194" s="62"/>
      <c r="CQ194" s="560"/>
      <c r="CR194" s="273"/>
      <c r="CS194" s="62">
        <v>0</v>
      </c>
      <c r="CT194" s="62"/>
      <c r="CU194" s="62"/>
      <c r="CV194" s="560"/>
      <c r="CW194" s="273"/>
      <c r="CX194" s="62">
        <v>0</v>
      </c>
      <c r="CY194" s="62"/>
      <c r="CZ194" s="62"/>
      <c r="DA194" s="560"/>
      <c r="DB194" s="273"/>
      <c r="DC194" s="62">
        <v>0</v>
      </c>
      <c r="DD194" s="62"/>
      <c r="DE194" s="62"/>
      <c r="DF194" s="560"/>
      <c r="DG194" s="273"/>
      <c r="DH194" s="62">
        <v>0</v>
      </c>
      <c r="DI194" s="62"/>
      <c r="DJ194" s="62"/>
      <c r="DK194" s="560"/>
      <c r="DL194" s="273"/>
      <c r="DM194" s="62">
        <v>0</v>
      </c>
      <c r="DN194" s="62"/>
      <c r="DO194" s="62"/>
      <c r="DP194" s="560"/>
      <c r="DQ194" s="273"/>
      <c r="DR194" s="62">
        <v>0</v>
      </c>
      <c r="DS194" s="62"/>
      <c r="DT194" s="62"/>
      <c r="DU194" s="560"/>
      <c r="DV194" s="273"/>
      <c r="DW194" s="62">
        <v>0</v>
      </c>
      <c r="DX194" s="62"/>
      <c r="DY194" s="62"/>
      <c r="DZ194" s="560"/>
      <c r="EA194" s="273"/>
      <c r="EB194" s="62">
        <v>0</v>
      </c>
      <c r="EC194" s="62"/>
      <c r="ED194" s="62"/>
      <c r="EE194" s="560"/>
      <c r="EF194" s="273"/>
      <c r="EG194" s="62">
        <v>0</v>
      </c>
      <c r="EH194" s="62"/>
      <c r="EI194" s="62"/>
      <c r="EJ194" s="560"/>
      <c r="EK194" s="273"/>
      <c r="EL194" s="62">
        <v>0</v>
      </c>
      <c r="EM194" s="62"/>
      <c r="EN194" s="62"/>
      <c r="EO194" s="153"/>
      <c r="ER194" s="49"/>
      <c r="ES194" s="49"/>
    </row>
    <row r="195" spans="4:149" ht="12.75" hidden="1" customHeight="1" x14ac:dyDescent="0.2">
      <c r="D195" s="153" t="s">
        <v>336</v>
      </c>
      <c r="E195" s="583"/>
      <c r="F195" s="490"/>
      <c r="G195" s="558">
        <v>0</v>
      </c>
      <c r="H195" s="559"/>
      <c r="I195" s="62"/>
      <c r="J195" s="560"/>
      <c r="K195" s="490"/>
      <c r="L195" s="558">
        <v>0</v>
      </c>
      <c r="M195" s="559"/>
      <c r="N195" s="62"/>
      <c r="O195" s="560"/>
      <c r="P195" s="490"/>
      <c r="Q195" s="558">
        <v>0</v>
      </c>
      <c r="R195" s="559"/>
      <c r="S195" s="62"/>
      <c r="T195" s="560"/>
      <c r="U195" s="490"/>
      <c r="V195" s="558">
        <v>0</v>
      </c>
      <c r="W195" s="559"/>
      <c r="X195" s="62"/>
      <c r="Y195" s="560"/>
      <c r="Z195" s="490"/>
      <c r="AA195" s="558">
        <v>0</v>
      </c>
      <c r="AB195" s="559"/>
      <c r="AC195" s="62"/>
      <c r="AD195" s="560"/>
      <c r="AE195" s="490"/>
      <c r="AF195" s="558">
        <v>0</v>
      </c>
      <c r="AG195" s="559"/>
      <c r="AH195" s="62"/>
      <c r="AI195" s="560"/>
      <c r="AJ195" s="490"/>
      <c r="AK195" s="558">
        <v>0</v>
      </c>
      <c r="AL195" s="559"/>
      <c r="AM195" s="62"/>
      <c r="AN195" s="560"/>
      <c r="AO195" s="490"/>
      <c r="AP195" s="558">
        <v>0</v>
      </c>
      <c r="AQ195" s="559"/>
      <c r="AR195" s="62"/>
      <c r="AS195" s="560"/>
      <c r="AT195" s="490"/>
      <c r="AU195" s="558">
        <v>0</v>
      </c>
      <c r="AV195" s="559"/>
      <c r="AW195" s="62"/>
      <c r="AX195" s="560"/>
      <c r="AY195" s="490"/>
      <c r="AZ195" s="558">
        <v>0</v>
      </c>
      <c r="BA195" s="559"/>
      <c r="BB195" s="62"/>
      <c r="BC195" s="560"/>
      <c r="BD195" s="490"/>
      <c r="BE195" s="558">
        <v>0</v>
      </c>
      <c r="BF195" s="559"/>
      <c r="BG195" s="62"/>
      <c r="BH195" s="560"/>
      <c r="BI195" s="490"/>
      <c r="BJ195" s="558">
        <v>0</v>
      </c>
      <c r="BK195" s="559"/>
      <c r="BL195" s="62"/>
      <c r="BM195" s="560"/>
      <c r="BN195" s="490"/>
      <c r="BO195" s="558">
        <v>0</v>
      </c>
      <c r="BP195" s="559"/>
      <c r="BQ195" s="62"/>
      <c r="BR195" s="560"/>
      <c r="BS195" s="561"/>
      <c r="BT195" s="558">
        <v>0</v>
      </c>
      <c r="BU195" s="559"/>
      <c r="BV195" s="62"/>
      <c r="BW195" s="560"/>
      <c r="BX195" s="561"/>
      <c r="BY195" s="558">
        <v>0</v>
      </c>
      <c r="BZ195" s="559"/>
      <c r="CA195" s="62"/>
      <c r="CB195" s="560"/>
      <c r="CC195" s="561"/>
      <c r="CD195" s="558">
        <v>0</v>
      </c>
      <c r="CE195" s="559"/>
      <c r="CF195" s="62"/>
      <c r="CG195" s="560"/>
      <c r="CH195" s="561"/>
      <c r="CI195" s="558">
        <v>0</v>
      </c>
      <c r="CJ195" s="559"/>
      <c r="CK195" s="62"/>
      <c r="CL195" s="560"/>
      <c r="CM195" s="561"/>
      <c r="CN195" s="558">
        <v>0</v>
      </c>
      <c r="CO195" s="559"/>
      <c r="CP195" s="62"/>
      <c r="CQ195" s="560"/>
      <c r="CR195" s="561"/>
      <c r="CS195" s="558">
        <v>0</v>
      </c>
      <c r="CT195" s="559"/>
      <c r="CU195" s="62"/>
      <c r="CV195" s="560"/>
      <c r="CW195" s="561"/>
      <c r="CX195" s="558">
        <v>0</v>
      </c>
      <c r="CY195" s="559"/>
      <c r="CZ195" s="62"/>
      <c r="DA195" s="560"/>
      <c r="DB195" s="561"/>
      <c r="DC195" s="558">
        <v>0</v>
      </c>
      <c r="DD195" s="559"/>
      <c r="DE195" s="62"/>
      <c r="DF195" s="560"/>
      <c r="DG195" s="561"/>
      <c r="DH195" s="558">
        <v>0</v>
      </c>
      <c r="DI195" s="559"/>
      <c r="DJ195" s="62"/>
      <c r="DK195" s="560"/>
      <c r="DL195" s="561"/>
      <c r="DM195" s="558">
        <v>0</v>
      </c>
      <c r="DN195" s="559"/>
      <c r="DO195" s="62"/>
      <c r="DP195" s="560"/>
      <c r="DQ195" s="561"/>
      <c r="DR195" s="558">
        <v>0</v>
      </c>
      <c r="DS195" s="559"/>
      <c r="DT195" s="62"/>
      <c r="DU195" s="560"/>
      <c r="DV195" s="561"/>
      <c r="DW195" s="558">
        <v>0</v>
      </c>
      <c r="DX195" s="559"/>
      <c r="DY195" s="62"/>
      <c r="DZ195" s="560"/>
      <c r="EA195" s="561"/>
      <c r="EB195" s="558">
        <v>0</v>
      </c>
      <c r="EC195" s="559"/>
      <c r="ED195" s="62"/>
      <c r="EE195" s="560"/>
      <c r="EF195" s="561"/>
      <c r="EG195" s="558">
        <v>0</v>
      </c>
      <c r="EH195" s="559"/>
      <c r="EI195" s="62"/>
      <c r="EJ195" s="560"/>
      <c r="EK195" s="561"/>
      <c r="EL195" s="558">
        <v>0</v>
      </c>
      <c r="EM195" s="559"/>
      <c r="EN195" s="62"/>
      <c r="EO195" s="153"/>
      <c r="ER195" s="49"/>
      <c r="ES195" s="49"/>
    </row>
    <row r="196" spans="4:149" ht="12.75" hidden="1" customHeight="1" x14ac:dyDescent="0.2">
      <c r="D196" s="153" t="s">
        <v>339</v>
      </c>
      <c r="E196" s="583"/>
      <c r="F196" s="484"/>
      <c r="G196" s="62">
        <v>0</v>
      </c>
      <c r="H196" s="61"/>
      <c r="I196" s="62"/>
      <c r="J196" s="560"/>
      <c r="K196" s="484"/>
      <c r="L196" s="62">
        <v>0</v>
      </c>
      <c r="M196" s="61"/>
      <c r="N196" s="62"/>
      <c r="O196" s="560"/>
      <c r="P196" s="484"/>
      <c r="Q196" s="62">
        <v>0</v>
      </c>
      <c r="R196" s="61"/>
      <c r="S196" s="62"/>
      <c r="T196" s="560"/>
      <c r="U196" s="484"/>
      <c r="V196" s="62">
        <v>0</v>
      </c>
      <c r="W196" s="61"/>
      <c r="X196" s="62"/>
      <c r="Y196" s="560"/>
      <c r="Z196" s="484"/>
      <c r="AA196" s="62">
        <v>0</v>
      </c>
      <c r="AB196" s="61"/>
      <c r="AC196" s="62"/>
      <c r="AD196" s="560"/>
      <c r="AE196" s="484"/>
      <c r="AF196" s="62">
        <v>0</v>
      </c>
      <c r="AG196" s="61"/>
      <c r="AH196" s="62"/>
      <c r="AI196" s="560"/>
      <c r="AJ196" s="484"/>
      <c r="AK196" s="62">
        <v>0</v>
      </c>
      <c r="AL196" s="61"/>
      <c r="AM196" s="62"/>
      <c r="AN196" s="560"/>
      <c r="AO196" s="484"/>
      <c r="AP196" s="62">
        <v>0</v>
      </c>
      <c r="AQ196" s="61"/>
      <c r="AR196" s="62"/>
      <c r="AS196" s="560"/>
      <c r="AT196" s="484"/>
      <c r="AU196" s="62">
        <v>0</v>
      </c>
      <c r="AV196" s="61"/>
      <c r="AW196" s="62"/>
      <c r="AX196" s="560"/>
      <c r="AY196" s="484"/>
      <c r="AZ196" s="62">
        <v>0</v>
      </c>
      <c r="BA196" s="61"/>
      <c r="BB196" s="62"/>
      <c r="BC196" s="560"/>
      <c r="BD196" s="484"/>
      <c r="BE196" s="62">
        <v>0</v>
      </c>
      <c r="BF196" s="61"/>
      <c r="BG196" s="62"/>
      <c r="BH196" s="560"/>
      <c r="BI196" s="484"/>
      <c r="BJ196" s="62">
        <v>0</v>
      </c>
      <c r="BK196" s="61"/>
      <c r="BL196" s="62"/>
      <c r="BM196" s="560"/>
      <c r="BN196" s="484"/>
      <c r="BO196" s="62">
        <v>0</v>
      </c>
      <c r="BP196" s="61"/>
      <c r="BQ196" s="62"/>
      <c r="BR196" s="560"/>
      <c r="BS196" s="560"/>
      <c r="BT196" s="62">
        <v>0</v>
      </c>
      <c r="BU196" s="61"/>
      <c r="BV196" s="62"/>
      <c r="BW196" s="560"/>
      <c r="BX196" s="560"/>
      <c r="BY196" s="62">
        <v>0</v>
      </c>
      <c r="BZ196" s="61"/>
      <c r="CA196" s="62"/>
      <c r="CB196" s="560"/>
      <c r="CC196" s="560"/>
      <c r="CD196" s="62">
        <v>0</v>
      </c>
      <c r="CE196" s="61"/>
      <c r="CF196" s="62"/>
      <c r="CG196" s="560"/>
      <c r="CH196" s="560"/>
      <c r="CI196" s="62">
        <v>0</v>
      </c>
      <c r="CJ196" s="61"/>
      <c r="CK196" s="62"/>
      <c r="CL196" s="560"/>
      <c r="CM196" s="560"/>
      <c r="CN196" s="62">
        <v>0</v>
      </c>
      <c r="CO196" s="61"/>
      <c r="CP196" s="62"/>
      <c r="CQ196" s="560"/>
      <c r="CR196" s="560"/>
      <c r="CS196" s="62">
        <v>0</v>
      </c>
      <c r="CT196" s="61"/>
      <c r="CU196" s="62"/>
      <c r="CV196" s="560"/>
      <c r="CW196" s="560"/>
      <c r="CX196" s="62">
        <v>0</v>
      </c>
      <c r="CY196" s="61"/>
      <c r="CZ196" s="62"/>
      <c r="DA196" s="560"/>
      <c r="DB196" s="560"/>
      <c r="DC196" s="62">
        <v>0</v>
      </c>
      <c r="DD196" s="61"/>
      <c r="DE196" s="62"/>
      <c r="DF196" s="560"/>
      <c r="DG196" s="560"/>
      <c r="DH196" s="62">
        <v>0</v>
      </c>
      <c r="DI196" s="61"/>
      <c r="DJ196" s="62"/>
      <c r="DK196" s="560"/>
      <c r="DL196" s="560"/>
      <c r="DM196" s="62">
        <v>0</v>
      </c>
      <c r="DN196" s="61"/>
      <c r="DO196" s="62"/>
      <c r="DP196" s="560"/>
      <c r="DQ196" s="560"/>
      <c r="DR196" s="62">
        <v>0</v>
      </c>
      <c r="DS196" s="61"/>
      <c r="DT196" s="62"/>
      <c r="DU196" s="560"/>
      <c r="DV196" s="560"/>
      <c r="DW196" s="62">
        <v>0</v>
      </c>
      <c r="DX196" s="61"/>
      <c r="DY196" s="62"/>
      <c r="DZ196" s="560"/>
      <c r="EA196" s="560"/>
      <c r="EB196" s="62">
        <v>0</v>
      </c>
      <c r="EC196" s="61"/>
      <c r="ED196" s="62"/>
      <c r="EE196" s="560"/>
      <c r="EF196" s="560"/>
      <c r="EG196" s="62">
        <v>0</v>
      </c>
      <c r="EH196" s="61"/>
      <c r="EI196" s="62"/>
      <c r="EJ196" s="560"/>
      <c r="EK196" s="560"/>
      <c r="EL196" s="62">
        <v>0</v>
      </c>
      <c r="EM196" s="61"/>
      <c r="EN196" s="62"/>
      <c r="EO196" s="153"/>
      <c r="ER196" s="49"/>
      <c r="ES196" s="49"/>
    </row>
    <row r="197" spans="4:149" ht="12.75" hidden="1" customHeight="1" x14ac:dyDescent="0.2">
      <c r="D197" s="153" t="s">
        <v>340</v>
      </c>
      <c r="E197" s="583"/>
      <c r="F197" s="484"/>
      <c r="G197" s="62">
        <v>0</v>
      </c>
      <c r="H197" s="61"/>
      <c r="I197" s="62"/>
      <c r="J197" s="560"/>
      <c r="K197" s="484"/>
      <c r="L197" s="62">
        <v>0</v>
      </c>
      <c r="M197" s="61"/>
      <c r="N197" s="62"/>
      <c r="O197" s="560"/>
      <c r="P197" s="484"/>
      <c r="Q197" s="62">
        <v>0</v>
      </c>
      <c r="R197" s="61"/>
      <c r="S197" s="62"/>
      <c r="T197" s="560"/>
      <c r="U197" s="484"/>
      <c r="V197" s="62">
        <v>0</v>
      </c>
      <c r="W197" s="61"/>
      <c r="X197" s="62"/>
      <c r="Y197" s="560"/>
      <c r="Z197" s="484"/>
      <c r="AA197" s="62">
        <v>0</v>
      </c>
      <c r="AB197" s="61"/>
      <c r="AC197" s="62"/>
      <c r="AD197" s="560"/>
      <c r="AE197" s="484"/>
      <c r="AF197" s="62">
        <v>0</v>
      </c>
      <c r="AG197" s="61"/>
      <c r="AH197" s="62"/>
      <c r="AI197" s="560"/>
      <c r="AJ197" s="484"/>
      <c r="AK197" s="62">
        <v>0</v>
      </c>
      <c r="AL197" s="61"/>
      <c r="AM197" s="62"/>
      <c r="AN197" s="560"/>
      <c r="AO197" s="484"/>
      <c r="AP197" s="62">
        <v>0</v>
      </c>
      <c r="AQ197" s="61"/>
      <c r="AR197" s="62"/>
      <c r="AS197" s="560"/>
      <c r="AT197" s="484"/>
      <c r="AU197" s="62">
        <v>0</v>
      </c>
      <c r="AV197" s="61"/>
      <c r="AW197" s="62"/>
      <c r="AX197" s="560"/>
      <c r="AY197" s="484"/>
      <c r="AZ197" s="62">
        <v>0</v>
      </c>
      <c r="BA197" s="61"/>
      <c r="BB197" s="62"/>
      <c r="BC197" s="560"/>
      <c r="BD197" s="484"/>
      <c r="BE197" s="62">
        <v>0</v>
      </c>
      <c r="BF197" s="61"/>
      <c r="BG197" s="62"/>
      <c r="BH197" s="560"/>
      <c r="BI197" s="484"/>
      <c r="BJ197" s="62">
        <v>0</v>
      </c>
      <c r="BK197" s="61"/>
      <c r="BL197" s="62"/>
      <c r="BM197" s="560"/>
      <c r="BN197" s="484"/>
      <c r="BO197" s="62">
        <v>0</v>
      </c>
      <c r="BP197" s="61"/>
      <c r="BQ197" s="62"/>
      <c r="BR197" s="560"/>
      <c r="BS197" s="560"/>
      <c r="BT197" s="62">
        <v>0</v>
      </c>
      <c r="BU197" s="61"/>
      <c r="BV197" s="62"/>
      <c r="BW197" s="560"/>
      <c r="BX197" s="560"/>
      <c r="BY197" s="62">
        <v>0</v>
      </c>
      <c r="BZ197" s="61"/>
      <c r="CA197" s="62"/>
      <c r="CB197" s="560"/>
      <c r="CC197" s="560"/>
      <c r="CD197" s="62">
        <v>0</v>
      </c>
      <c r="CE197" s="61"/>
      <c r="CF197" s="62"/>
      <c r="CG197" s="560"/>
      <c r="CH197" s="560"/>
      <c r="CI197" s="62">
        <v>0</v>
      </c>
      <c r="CJ197" s="61"/>
      <c r="CK197" s="62"/>
      <c r="CL197" s="560"/>
      <c r="CM197" s="560"/>
      <c r="CN197" s="62">
        <v>0</v>
      </c>
      <c r="CO197" s="61"/>
      <c r="CP197" s="62"/>
      <c r="CQ197" s="560"/>
      <c r="CR197" s="560"/>
      <c r="CS197" s="62">
        <v>0</v>
      </c>
      <c r="CT197" s="61"/>
      <c r="CU197" s="62"/>
      <c r="CV197" s="560"/>
      <c r="CW197" s="560"/>
      <c r="CX197" s="62">
        <v>0</v>
      </c>
      <c r="CY197" s="61"/>
      <c r="CZ197" s="62"/>
      <c r="DA197" s="560"/>
      <c r="DB197" s="560"/>
      <c r="DC197" s="62">
        <v>0</v>
      </c>
      <c r="DD197" s="61"/>
      <c r="DE197" s="62"/>
      <c r="DF197" s="560"/>
      <c r="DG197" s="560"/>
      <c r="DH197" s="62">
        <v>0</v>
      </c>
      <c r="DI197" s="61"/>
      <c r="DJ197" s="62"/>
      <c r="DK197" s="560"/>
      <c r="DL197" s="560"/>
      <c r="DM197" s="62">
        <v>0</v>
      </c>
      <c r="DN197" s="61"/>
      <c r="DO197" s="62"/>
      <c r="DP197" s="560"/>
      <c r="DQ197" s="560"/>
      <c r="DR197" s="62">
        <v>0</v>
      </c>
      <c r="DS197" s="61"/>
      <c r="DT197" s="62"/>
      <c r="DU197" s="560"/>
      <c r="DV197" s="560"/>
      <c r="DW197" s="62">
        <v>0</v>
      </c>
      <c r="DX197" s="61"/>
      <c r="DY197" s="62"/>
      <c r="DZ197" s="560"/>
      <c r="EA197" s="560"/>
      <c r="EB197" s="62">
        <v>0</v>
      </c>
      <c r="EC197" s="61"/>
      <c r="ED197" s="62"/>
      <c r="EE197" s="560"/>
      <c r="EF197" s="560"/>
      <c r="EG197" s="62">
        <v>0</v>
      </c>
      <c r="EH197" s="61"/>
      <c r="EI197" s="62"/>
      <c r="EJ197" s="560"/>
      <c r="EK197" s="560"/>
      <c r="EL197" s="62">
        <v>0</v>
      </c>
      <c r="EM197" s="61"/>
      <c r="EN197" s="62"/>
      <c r="EO197" s="153"/>
      <c r="ER197" s="49"/>
      <c r="ES197" s="49"/>
    </row>
    <row r="198" spans="4:149" ht="12.75" hidden="1" customHeight="1" x14ac:dyDescent="0.2">
      <c r="D198" s="153" t="s">
        <v>341</v>
      </c>
      <c r="E198" s="583"/>
      <c r="F198" s="504"/>
      <c r="G198" s="123">
        <v>0</v>
      </c>
      <c r="H198" s="122"/>
      <c r="I198" s="62"/>
      <c r="J198" s="560"/>
      <c r="K198" s="504"/>
      <c r="L198" s="123">
        <v>0</v>
      </c>
      <c r="M198" s="122"/>
      <c r="N198" s="62"/>
      <c r="O198" s="560"/>
      <c r="P198" s="504"/>
      <c r="Q198" s="123">
        <v>0</v>
      </c>
      <c r="R198" s="122"/>
      <c r="S198" s="62"/>
      <c r="T198" s="560"/>
      <c r="U198" s="504"/>
      <c r="V198" s="123">
        <v>0</v>
      </c>
      <c r="W198" s="122"/>
      <c r="X198" s="62"/>
      <c r="Y198" s="560"/>
      <c r="Z198" s="504"/>
      <c r="AA198" s="123">
        <v>0</v>
      </c>
      <c r="AB198" s="122"/>
      <c r="AC198" s="62"/>
      <c r="AD198" s="560"/>
      <c r="AE198" s="504"/>
      <c r="AF198" s="123">
        <v>0</v>
      </c>
      <c r="AG198" s="122"/>
      <c r="AH198" s="62"/>
      <c r="AI198" s="560"/>
      <c r="AJ198" s="504"/>
      <c r="AK198" s="123">
        <v>0</v>
      </c>
      <c r="AL198" s="122"/>
      <c r="AM198" s="62"/>
      <c r="AN198" s="560"/>
      <c r="AO198" s="504"/>
      <c r="AP198" s="123">
        <v>0</v>
      </c>
      <c r="AQ198" s="122"/>
      <c r="AR198" s="62"/>
      <c r="AS198" s="560"/>
      <c r="AT198" s="504"/>
      <c r="AU198" s="123">
        <v>0</v>
      </c>
      <c r="AV198" s="122"/>
      <c r="AW198" s="62"/>
      <c r="AX198" s="560"/>
      <c r="AY198" s="504"/>
      <c r="AZ198" s="123">
        <v>0</v>
      </c>
      <c r="BA198" s="122"/>
      <c r="BB198" s="62"/>
      <c r="BC198" s="560"/>
      <c r="BD198" s="504"/>
      <c r="BE198" s="123">
        <v>0</v>
      </c>
      <c r="BF198" s="122"/>
      <c r="BG198" s="62"/>
      <c r="BH198" s="560"/>
      <c r="BI198" s="504"/>
      <c r="BJ198" s="123">
        <v>0</v>
      </c>
      <c r="BK198" s="122"/>
      <c r="BL198" s="62"/>
      <c r="BM198" s="560"/>
      <c r="BN198" s="504"/>
      <c r="BO198" s="123">
        <v>0</v>
      </c>
      <c r="BP198" s="122"/>
      <c r="BQ198" s="62"/>
      <c r="BR198" s="560"/>
      <c r="BS198" s="569"/>
      <c r="BT198" s="123">
        <v>0</v>
      </c>
      <c r="BU198" s="122"/>
      <c r="BV198" s="62"/>
      <c r="BW198" s="560"/>
      <c r="BX198" s="569"/>
      <c r="BY198" s="123">
        <v>0</v>
      </c>
      <c r="BZ198" s="122"/>
      <c r="CA198" s="62"/>
      <c r="CB198" s="560"/>
      <c r="CC198" s="569"/>
      <c r="CD198" s="123">
        <v>0</v>
      </c>
      <c r="CE198" s="122"/>
      <c r="CF198" s="62"/>
      <c r="CG198" s="560"/>
      <c r="CH198" s="569"/>
      <c r="CI198" s="123">
        <v>0</v>
      </c>
      <c r="CJ198" s="122"/>
      <c r="CK198" s="62"/>
      <c r="CL198" s="560"/>
      <c r="CM198" s="569"/>
      <c r="CN198" s="123">
        <v>0</v>
      </c>
      <c r="CO198" s="122"/>
      <c r="CP198" s="62"/>
      <c r="CQ198" s="560"/>
      <c r="CR198" s="569"/>
      <c r="CS198" s="123">
        <v>0</v>
      </c>
      <c r="CT198" s="122"/>
      <c r="CU198" s="62"/>
      <c r="CV198" s="560"/>
      <c r="CW198" s="569"/>
      <c r="CX198" s="123">
        <v>0</v>
      </c>
      <c r="CY198" s="122"/>
      <c r="CZ198" s="62"/>
      <c r="DA198" s="560"/>
      <c r="DB198" s="569"/>
      <c r="DC198" s="123">
        <v>0</v>
      </c>
      <c r="DD198" s="122"/>
      <c r="DE198" s="62"/>
      <c r="DF198" s="560"/>
      <c r="DG198" s="569"/>
      <c r="DH198" s="123">
        <v>0</v>
      </c>
      <c r="DI198" s="122"/>
      <c r="DJ198" s="62"/>
      <c r="DK198" s="560"/>
      <c r="DL198" s="569"/>
      <c r="DM198" s="123">
        <v>0</v>
      </c>
      <c r="DN198" s="122"/>
      <c r="DO198" s="62"/>
      <c r="DP198" s="560"/>
      <c r="DQ198" s="569"/>
      <c r="DR198" s="123">
        <v>0</v>
      </c>
      <c r="DS198" s="122"/>
      <c r="DT198" s="62"/>
      <c r="DU198" s="560"/>
      <c r="DV198" s="569"/>
      <c r="DW198" s="123">
        <v>0</v>
      </c>
      <c r="DX198" s="122"/>
      <c r="DY198" s="62"/>
      <c r="DZ198" s="560"/>
      <c r="EA198" s="569"/>
      <c r="EB198" s="123">
        <v>0</v>
      </c>
      <c r="EC198" s="122"/>
      <c r="ED198" s="62"/>
      <c r="EE198" s="560"/>
      <c r="EF198" s="569"/>
      <c r="EG198" s="123">
        <v>0</v>
      </c>
      <c r="EH198" s="122"/>
      <c r="EI198" s="62"/>
      <c r="EJ198" s="560"/>
      <c r="EK198" s="569"/>
      <c r="EL198" s="123">
        <v>0</v>
      </c>
      <c r="EM198" s="122"/>
      <c r="EN198" s="62"/>
      <c r="EO198" s="153"/>
      <c r="ER198" s="49"/>
      <c r="ES198" s="49"/>
    </row>
    <row r="199" spans="4:149" ht="12.75" hidden="1" customHeight="1" x14ac:dyDescent="0.2">
      <c r="D199" s="153"/>
      <c r="E199" s="583"/>
      <c r="F199" s="273"/>
      <c r="G199" s="62"/>
      <c r="H199" s="62"/>
      <c r="I199" s="62"/>
      <c r="J199" s="560"/>
      <c r="K199" s="273"/>
      <c r="L199" s="62"/>
      <c r="M199" s="62"/>
      <c r="N199" s="62"/>
      <c r="O199" s="560"/>
      <c r="P199" s="273"/>
      <c r="Q199" s="62"/>
      <c r="R199" s="62"/>
      <c r="S199" s="62"/>
      <c r="T199" s="560"/>
      <c r="U199" s="273"/>
      <c r="V199" s="62"/>
      <c r="W199" s="62"/>
      <c r="X199" s="62"/>
      <c r="Y199" s="560"/>
      <c r="Z199" s="273"/>
      <c r="AA199" s="62"/>
      <c r="AB199" s="62"/>
      <c r="AC199" s="62"/>
      <c r="AD199" s="560"/>
      <c r="AE199" s="273"/>
      <c r="AF199" s="62"/>
      <c r="AG199" s="62"/>
      <c r="AH199" s="62"/>
      <c r="AI199" s="560"/>
      <c r="AJ199" s="273"/>
      <c r="AK199" s="62"/>
      <c r="AL199" s="62"/>
      <c r="AM199" s="62"/>
      <c r="AN199" s="560"/>
      <c r="AO199" s="273"/>
      <c r="AP199" s="62"/>
      <c r="AQ199" s="62"/>
      <c r="AR199" s="62"/>
      <c r="AS199" s="560"/>
      <c r="AT199" s="273"/>
      <c r="AU199" s="62"/>
      <c r="AV199" s="62"/>
      <c r="AW199" s="62"/>
      <c r="AX199" s="560"/>
      <c r="AY199" s="273"/>
      <c r="AZ199" s="62"/>
      <c r="BA199" s="62"/>
      <c r="BB199" s="62"/>
      <c r="BC199" s="560"/>
      <c r="BD199" s="273"/>
      <c r="BE199" s="62"/>
      <c r="BF199" s="62"/>
      <c r="BG199" s="62"/>
      <c r="BH199" s="560"/>
      <c r="BI199" s="273"/>
      <c r="BJ199" s="62"/>
      <c r="BK199" s="62"/>
      <c r="BL199" s="62"/>
      <c r="BM199" s="560"/>
      <c r="BN199" s="273"/>
      <c r="BO199" s="62"/>
      <c r="BP199" s="62"/>
      <c r="BQ199" s="62"/>
      <c r="BR199" s="560"/>
      <c r="BS199" s="273"/>
      <c r="BT199" s="62"/>
      <c r="BU199" s="62"/>
      <c r="BV199" s="62"/>
      <c r="BW199" s="560"/>
      <c r="BX199" s="273"/>
      <c r="BY199" s="62"/>
      <c r="BZ199" s="62"/>
      <c r="CA199" s="62"/>
      <c r="CB199" s="560"/>
      <c r="CC199" s="273"/>
      <c r="CD199" s="62"/>
      <c r="CE199" s="62"/>
      <c r="CF199" s="62"/>
      <c r="CG199" s="560"/>
      <c r="CH199" s="273"/>
      <c r="CI199" s="62"/>
      <c r="CJ199" s="62"/>
      <c r="CK199" s="62"/>
      <c r="CL199" s="560"/>
      <c r="CM199" s="273"/>
      <c r="CN199" s="62"/>
      <c r="CO199" s="62"/>
      <c r="CP199" s="62"/>
      <c r="CQ199" s="560"/>
      <c r="CR199" s="273"/>
      <c r="CS199" s="62"/>
      <c r="CT199" s="62"/>
      <c r="CU199" s="62"/>
      <c r="CV199" s="560"/>
      <c r="CW199" s="273"/>
      <c r="CX199" s="62"/>
      <c r="CY199" s="62"/>
      <c r="CZ199" s="62"/>
      <c r="DA199" s="560"/>
      <c r="DB199" s="273"/>
      <c r="DC199" s="62"/>
      <c r="DD199" s="62"/>
      <c r="DE199" s="62"/>
      <c r="DF199" s="560"/>
      <c r="DG199" s="273"/>
      <c r="DH199" s="62"/>
      <c r="DI199" s="62"/>
      <c r="DJ199" s="62"/>
      <c r="DK199" s="560"/>
      <c r="DL199" s="273"/>
      <c r="DM199" s="62"/>
      <c r="DN199" s="62"/>
      <c r="DO199" s="62"/>
      <c r="DP199" s="560"/>
      <c r="DQ199" s="273"/>
      <c r="DR199" s="62"/>
      <c r="DS199" s="62"/>
      <c r="DT199" s="62"/>
      <c r="DU199" s="560"/>
      <c r="DV199" s="273"/>
      <c r="DW199" s="62"/>
      <c r="DX199" s="62"/>
      <c r="DY199" s="62"/>
      <c r="DZ199" s="560"/>
      <c r="EA199" s="273"/>
      <c r="EB199" s="62"/>
      <c r="EC199" s="62"/>
      <c r="ED199" s="62"/>
      <c r="EE199" s="560"/>
      <c r="EF199" s="273"/>
      <c r="EG199" s="62"/>
      <c r="EH199" s="62"/>
      <c r="EI199" s="62"/>
      <c r="EJ199" s="560"/>
      <c r="EK199" s="273"/>
      <c r="EL199" s="62"/>
      <c r="EM199" s="62"/>
      <c r="EN199" s="62"/>
      <c r="EO199" s="153"/>
      <c r="ER199" s="49"/>
      <c r="ES199" s="49"/>
    </row>
    <row r="200" spans="4:149" ht="12.75" hidden="1" customHeight="1" x14ac:dyDescent="0.2">
      <c r="D200" s="153" t="s">
        <v>344</v>
      </c>
      <c r="E200" s="583"/>
      <c r="G200" s="62">
        <v>0</v>
      </c>
      <c r="H200" s="62"/>
      <c r="I200" s="62"/>
      <c r="J200" s="560"/>
      <c r="L200" s="62">
        <v>0</v>
      </c>
      <c r="M200" s="62"/>
      <c r="N200" s="62"/>
      <c r="O200" s="560"/>
      <c r="Q200" s="62">
        <v>0</v>
      </c>
      <c r="R200" s="62"/>
      <c r="S200" s="62"/>
      <c r="T200" s="560"/>
      <c r="V200" s="62">
        <v>0</v>
      </c>
      <c r="W200" s="62"/>
      <c r="X200" s="62"/>
      <c r="Y200" s="560"/>
      <c r="AA200" s="62">
        <v>0</v>
      </c>
      <c r="AB200" s="62"/>
      <c r="AC200" s="62"/>
      <c r="AD200" s="560"/>
      <c r="AF200" s="62">
        <v>0</v>
      </c>
      <c r="AG200" s="62"/>
      <c r="AH200" s="62"/>
      <c r="AI200" s="560"/>
      <c r="AK200" s="62">
        <v>0</v>
      </c>
      <c r="AL200" s="62"/>
      <c r="AM200" s="62"/>
      <c r="AN200" s="560"/>
      <c r="AP200" s="62">
        <v>0</v>
      </c>
      <c r="AQ200" s="62"/>
      <c r="AR200" s="62"/>
      <c r="AS200" s="560"/>
      <c r="AU200" s="62">
        <v>0</v>
      </c>
      <c r="AV200" s="62"/>
      <c r="AW200" s="62"/>
      <c r="AX200" s="560"/>
      <c r="AZ200" s="62">
        <v>0</v>
      </c>
      <c r="BA200" s="62"/>
      <c r="BB200" s="62"/>
      <c r="BC200" s="560"/>
      <c r="BE200" s="62">
        <v>0</v>
      </c>
      <c r="BF200" s="62"/>
      <c r="BG200" s="62"/>
      <c r="BH200" s="560"/>
      <c r="BJ200" s="62">
        <v>0</v>
      </c>
      <c r="BK200" s="62"/>
      <c r="BL200" s="62"/>
      <c r="BM200" s="560"/>
      <c r="BO200" s="62">
        <v>0</v>
      </c>
      <c r="BP200" s="62"/>
      <c r="BQ200" s="62"/>
      <c r="BR200" s="560"/>
      <c r="BT200" s="62">
        <v>0</v>
      </c>
      <c r="BU200" s="62"/>
      <c r="BV200" s="62"/>
      <c r="BW200" s="560"/>
      <c r="BY200" s="62">
        <v>0</v>
      </c>
      <c r="BZ200" s="62"/>
      <c r="CA200" s="62"/>
      <c r="CB200" s="560"/>
      <c r="CD200" s="62">
        <v>0</v>
      </c>
      <c r="CE200" s="62"/>
      <c r="CF200" s="62"/>
      <c r="CG200" s="560"/>
      <c r="CI200" s="62">
        <v>0</v>
      </c>
      <c r="CJ200" s="62"/>
      <c r="CK200" s="62"/>
      <c r="CL200" s="560"/>
      <c r="CN200" s="62">
        <v>0</v>
      </c>
      <c r="CO200" s="62"/>
      <c r="CP200" s="62"/>
      <c r="CQ200" s="560"/>
      <c r="CS200" s="62">
        <v>0</v>
      </c>
      <c r="CT200" s="62"/>
      <c r="CU200" s="62"/>
      <c r="CV200" s="560"/>
      <c r="CX200" s="62">
        <v>0</v>
      </c>
      <c r="CY200" s="62"/>
      <c r="CZ200" s="62"/>
      <c r="DA200" s="560"/>
      <c r="DC200" s="62">
        <v>0</v>
      </c>
      <c r="DD200" s="62"/>
      <c r="DE200" s="62"/>
      <c r="DF200" s="560"/>
      <c r="DH200" s="62">
        <v>0</v>
      </c>
      <c r="DI200" s="62"/>
      <c r="DJ200" s="62"/>
      <c r="DK200" s="560"/>
      <c r="DM200" s="62">
        <v>0</v>
      </c>
      <c r="DN200" s="62"/>
      <c r="DO200" s="62"/>
      <c r="DP200" s="560"/>
      <c r="DR200" s="62">
        <v>0</v>
      </c>
      <c r="DS200" s="62"/>
      <c r="DT200" s="62"/>
      <c r="DU200" s="560"/>
      <c r="DW200" s="62">
        <v>0</v>
      </c>
      <c r="DX200" s="62"/>
      <c r="DY200" s="62"/>
      <c r="DZ200" s="560"/>
      <c r="EB200" s="62">
        <v>0</v>
      </c>
      <c r="EC200" s="62"/>
      <c r="ED200" s="62"/>
      <c r="EE200" s="560"/>
      <c r="EG200" s="62">
        <v>0</v>
      </c>
      <c r="EH200" s="62"/>
      <c r="EI200" s="62"/>
      <c r="EJ200" s="560"/>
      <c r="EL200" s="62">
        <v>0</v>
      </c>
      <c r="EM200" s="62"/>
      <c r="EN200" s="62"/>
      <c r="EO200" s="153"/>
      <c r="ER200" s="49"/>
      <c r="ES200" s="49"/>
    </row>
    <row r="201" spans="4:149" ht="12.75" hidden="1" customHeight="1" x14ac:dyDescent="0.2">
      <c r="D201" s="153" t="s">
        <v>336</v>
      </c>
      <c r="E201" s="583"/>
      <c r="F201" s="490"/>
      <c r="G201" s="558">
        <v>0</v>
      </c>
      <c r="H201" s="559"/>
      <c r="I201" s="62"/>
      <c r="J201" s="560"/>
      <c r="K201" s="490"/>
      <c r="L201" s="558">
        <v>0</v>
      </c>
      <c r="M201" s="559"/>
      <c r="N201" s="62"/>
      <c r="O201" s="560"/>
      <c r="P201" s="490"/>
      <c r="Q201" s="558">
        <v>0</v>
      </c>
      <c r="R201" s="559"/>
      <c r="S201" s="62"/>
      <c r="T201" s="560"/>
      <c r="U201" s="490"/>
      <c r="V201" s="558">
        <v>0</v>
      </c>
      <c r="W201" s="559"/>
      <c r="X201" s="62"/>
      <c r="Y201" s="560"/>
      <c r="Z201" s="490"/>
      <c r="AA201" s="558">
        <v>0</v>
      </c>
      <c r="AB201" s="559"/>
      <c r="AC201" s="62"/>
      <c r="AD201" s="560"/>
      <c r="AE201" s="490"/>
      <c r="AF201" s="558">
        <v>0</v>
      </c>
      <c r="AG201" s="559"/>
      <c r="AH201" s="62"/>
      <c r="AI201" s="560"/>
      <c r="AJ201" s="490"/>
      <c r="AK201" s="558">
        <v>0</v>
      </c>
      <c r="AL201" s="559"/>
      <c r="AM201" s="62"/>
      <c r="AN201" s="560"/>
      <c r="AO201" s="490"/>
      <c r="AP201" s="558">
        <v>0</v>
      </c>
      <c r="AQ201" s="559"/>
      <c r="AR201" s="62"/>
      <c r="AS201" s="560"/>
      <c r="AT201" s="490"/>
      <c r="AU201" s="558">
        <v>0</v>
      </c>
      <c r="AV201" s="559"/>
      <c r="AW201" s="62"/>
      <c r="AX201" s="560"/>
      <c r="AY201" s="490"/>
      <c r="AZ201" s="558">
        <v>0</v>
      </c>
      <c r="BA201" s="559"/>
      <c r="BB201" s="62"/>
      <c r="BC201" s="560"/>
      <c r="BD201" s="490"/>
      <c r="BE201" s="558">
        <v>0</v>
      </c>
      <c r="BF201" s="559"/>
      <c r="BG201" s="62"/>
      <c r="BH201" s="560"/>
      <c r="BI201" s="490"/>
      <c r="BJ201" s="558">
        <v>0</v>
      </c>
      <c r="BK201" s="559"/>
      <c r="BL201" s="62"/>
      <c r="BM201" s="560"/>
      <c r="BN201" s="490"/>
      <c r="BO201" s="558">
        <v>0</v>
      </c>
      <c r="BP201" s="559"/>
      <c r="BQ201" s="62"/>
      <c r="BR201" s="560"/>
      <c r="BS201" s="490"/>
      <c r="BT201" s="558">
        <v>0</v>
      </c>
      <c r="BU201" s="559"/>
      <c r="BV201" s="62"/>
      <c r="BW201" s="560"/>
      <c r="BX201" s="490"/>
      <c r="BY201" s="558">
        <v>0</v>
      </c>
      <c r="BZ201" s="559"/>
      <c r="CA201" s="62"/>
      <c r="CB201" s="560"/>
      <c r="CC201" s="490"/>
      <c r="CD201" s="558">
        <v>0</v>
      </c>
      <c r="CE201" s="559"/>
      <c r="CF201" s="62"/>
      <c r="CG201" s="560"/>
      <c r="CH201" s="490"/>
      <c r="CI201" s="558">
        <v>0</v>
      </c>
      <c r="CJ201" s="559"/>
      <c r="CK201" s="62"/>
      <c r="CL201" s="560"/>
      <c r="CM201" s="490"/>
      <c r="CN201" s="558">
        <v>0</v>
      </c>
      <c r="CO201" s="559"/>
      <c r="CP201" s="62"/>
      <c r="CQ201" s="560"/>
      <c r="CR201" s="490"/>
      <c r="CS201" s="558">
        <v>0</v>
      </c>
      <c r="CT201" s="559"/>
      <c r="CU201" s="62"/>
      <c r="CV201" s="560"/>
      <c r="CW201" s="490"/>
      <c r="CX201" s="558">
        <v>0</v>
      </c>
      <c r="CY201" s="559"/>
      <c r="CZ201" s="62"/>
      <c r="DA201" s="560"/>
      <c r="DB201" s="490"/>
      <c r="DC201" s="558">
        <v>0</v>
      </c>
      <c r="DD201" s="559"/>
      <c r="DE201" s="62"/>
      <c r="DF201" s="560"/>
      <c r="DG201" s="490"/>
      <c r="DH201" s="558">
        <v>0</v>
      </c>
      <c r="DI201" s="559"/>
      <c r="DJ201" s="62"/>
      <c r="DK201" s="560"/>
      <c r="DL201" s="490"/>
      <c r="DM201" s="558">
        <v>0</v>
      </c>
      <c r="DN201" s="559"/>
      <c r="DO201" s="62"/>
      <c r="DP201" s="560"/>
      <c r="DQ201" s="490"/>
      <c r="DR201" s="558">
        <v>0</v>
      </c>
      <c r="DS201" s="559"/>
      <c r="DT201" s="62"/>
      <c r="DU201" s="560"/>
      <c r="DV201" s="490"/>
      <c r="DW201" s="558">
        <v>0</v>
      </c>
      <c r="DX201" s="559"/>
      <c r="DY201" s="62"/>
      <c r="DZ201" s="560"/>
      <c r="EA201" s="490"/>
      <c r="EB201" s="558">
        <v>0</v>
      </c>
      <c r="EC201" s="559"/>
      <c r="ED201" s="62"/>
      <c r="EE201" s="560"/>
      <c r="EF201" s="490"/>
      <c r="EG201" s="558">
        <v>0</v>
      </c>
      <c r="EH201" s="559"/>
      <c r="EI201" s="62"/>
      <c r="EJ201" s="560"/>
      <c r="EK201" s="490"/>
      <c r="EL201" s="558">
        <v>0</v>
      </c>
      <c r="EM201" s="559"/>
      <c r="EN201" s="62"/>
      <c r="EO201" s="153"/>
      <c r="ER201" s="49"/>
      <c r="ES201" s="49"/>
    </row>
    <row r="202" spans="4:149" ht="12.75" hidden="1" customHeight="1" x14ac:dyDescent="0.2">
      <c r="D202" s="153" t="s">
        <v>339</v>
      </c>
      <c r="E202" s="583"/>
      <c r="F202" s="484"/>
      <c r="G202" s="62">
        <v>0</v>
      </c>
      <c r="H202" s="61"/>
      <c r="I202" s="62"/>
      <c r="J202" s="560"/>
      <c r="K202" s="484"/>
      <c r="L202" s="62">
        <v>0</v>
      </c>
      <c r="M202" s="61"/>
      <c r="N202" s="62"/>
      <c r="O202" s="560"/>
      <c r="P202" s="484"/>
      <c r="Q202" s="62">
        <v>0</v>
      </c>
      <c r="R202" s="61"/>
      <c r="S202" s="62"/>
      <c r="T202" s="560"/>
      <c r="U202" s="484"/>
      <c r="V202" s="62">
        <v>0</v>
      </c>
      <c r="W202" s="61"/>
      <c r="X202" s="62"/>
      <c r="Y202" s="560"/>
      <c r="Z202" s="484"/>
      <c r="AA202" s="62">
        <v>0</v>
      </c>
      <c r="AB202" s="61"/>
      <c r="AC202" s="62"/>
      <c r="AD202" s="560"/>
      <c r="AE202" s="484"/>
      <c r="AF202" s="62">
        <v>0</v>
      </c>
      <c r="AG202" s="61"/>
      <c r="AH202" s="62"/>
      <c r="AI202" s="560"/>
      <c r="AJ202" s="484"/>
      <c r="AK202" s="62">
        <v>0</v>
      </c>
      <c r="AL202" s="61"/>
      <c r="AM202" s="62"/>
      <c r="AN202" s="560"/>
      <c r="AO202" s="484"/>
      <c r="AP202" s="62">
        <v>0</v>
      </c>
      <c r="AQ202" s="61"/>
      <c r="AR202" s="62"/>
      <c r="AS202" s="560"/>
      <c r="AT202" s="484"/>
      <c r="AU202" s="62">
        <v>0</v>
      </c>
      <c r="AV202" s="61"/>
      <c r="AW202" s="62"/>
      <c r="AX202" s="560"/>
      <c r="AY202" s="484"/>
      <c r="AZ202" s="62">
        <v>0</v>
      </c>
      <c r="BA202" s="61"/>
      <c r="BB202" s="62"/>
      <c r="BC202" s="560"/>
      <c r="BD202" s="484"/>
      <c r="BE202" s="62">
        <v>0</v>
      </c>
      <c r="BF202" s="61"/>
      <c r="BG202" s="62"/>
      <c r="BH202" s="560"/>
      <c r="BI202" s="484"/>
      <c r="BJ202" s="62">
        <v>0</v>
      </c>
      <c r="BK202" s="61"/>
      <c r="BL202" s="62"/>
      <c r="BM202" s="560"/>
      <c r="BN202" s="484"/>
      <c r="BO202" s="62">
        <v>0</v>
      </c>
      <c r="BP202" s="61"/>
      <c r="BQ202" s="62"/>
      <c r="BR202" s="560"/>
      <c r="BS202" s="484"/>
      <c r="BT202" s="62">
        <v>0</v>
      </c>
      <c r="BU202" s="61"/>
      <c r="BV202" s="62"/>
      <c r="BW202" s="560"/>
      <c r="BX202" s="484"/>
      <c r="BY202" s="62">
        <v>0</v>
      </c>
      <c r="BZ202" s="61"/>
      <c r="CA202" s="62"/>
      <c r="CB202" s="560"/>
      <c r="CC202" s="484"/>
      <c r="CD202" s="62">
        <v>0</v>
      </c>
      <c r="CE202" s="61"/>
      <c r="CF202" s="62"/>
      <c r="CG202" s="560"/>
      <c r="CH202" s="484"/>
      <c r="CI202" s="62">
        <v>0</v>
      </c>
      <c r="CJ202" s="61"/>
      <c r="CK202" s="62"/>
      <c r="CL202" s="560"/>
      <c r="CM202" s="484"/>
      <c r="CN202" s="62">
        <v>0</v>
      </c>
      <c r="CO202" s="61"/>
      <c r="CP202" s="62"/>
      <c r="CQ202" s="560"/>
      <c r="CR202" s="484"/>
      <c r="CS202" s="62">
        <v>0</v>
      </c>
      <c r="CT202" s="61"/>
      <c r="CU202" s="62"/>
      <c r="CV202" s="560"/>
      <c r="CW202" s="484"/>
      <c r="CX202" s="62">
        <v>0</v>
      </c>
      <c r="CY202" s="61"/>
      <c r="CZ202" s="62"/>
      <c r="DA202" s="560"/>
      <c r="DB202" s="484"/>
      <c r="DC202" s="62">
        <v>0</v>
      </c>
      <c r="DD202" s="61"/>
      <c r="DE202" s="62"/>
      <c r="DF202" s="560"/>
      <c r="DG202" s="484"/>
      <c r="DH202" s="62">
        <v>0</v>
      </c>
      <c r="DI202" s="61"/>
      <c r="DJ202" s="62"/>
      <c r="DK202" s="560"/>
      <c r="DL202" s="484"/>
      <c r="DM202" s="62">
        <v>0</v>
      </c>
      <c r="DN202" s="61"/>
      <c r="DO202" s="62"/>
      <c r="DP202" s="560"/>
      <c r="DQ202" s="484"/>
      <c r="DR202" s="62">
        <v>0</v>
      </c>
      <c r="DS202" s="61"/>
      <c r="DT202" s="62"/>
      <c r="DU202" s="560"/>
      <c r="DV202" s="484"/>
      <c r="DW202" s="62">
        <v>0</v>
      </c>
      <c r="DX202" s="61"/>
      <c r="DY202" s="62"/>
      <c r="DZ202" s="560"/>
      <c r="EA202" s="484"/>
      <c r="EB202" s="62">
        <v>0</v>
      </c>
      <c r="EC202" s="61"/>
      <c r="ED202" s="62"/>
      <c r="EE202" s="560"/>
      <c r="EF202" s="484"/>
      <c r="EG202" s="62">
        <v>0</v>
      </c>
      <c r="EH202" s="61"/>
      <c r="EI202" s="62"/>
      <c r="EJ202" s="560"/>
      <c r="EK202" s="484"/>
      <c r="EL202" s="62">
        <v>0</v>
      </c>
      <c r="EM202" s="61"/>
      <c r="EN202" s="62"/>
      <c r="EO202" s="153"/>
      <c r="ER202" s="49"/>
      <c r="ES202" s="49"/>
    </row>
    <row r="203" spans="4:149" ht="12.75" hidden="1" customHeight="1" x14ac:dyDescent="0.2">
      <c r="D203" s="153" t="s">
        <v>340</v>
      </c>
      <c r="E203" s="583"/>
      <c r="F203" s="484"/>
      <c r="G203" s="62"/>
      <c r="H203" s="61"/>
      <c r="I203" s="62"/>
      <c r="J203" s="560"/>
      <c r="K203" s="484"/>
      <c r="L203" s="62"/>
      <c r="M203" s="61"/>
      <c r="N203" s="62"/>
      <c r="O203" s="560"/>
      <c r="P203" s="484"/>
      <c r="Q203" s="62"/>
      <c r="R203" s="61"/>
      <c r="S203" s="62"/>
      <c r="T203" s="560"/>
      <c r="U203" s="484"/>
      <c r="V203" s="62"/>
      <c r="W203" s="61"/>
      <c r="X203" s="62"/>
      <c r="Y203" s="560"/>
      <c r="Z203" s="484"/>
      <c r="AA203" s="62"/>
      <c r="AB203" s="61"/>
      <c r="AC203" s="62"/>
      <c r="AD203" s="560"/>
      <c r="AE203" s="484"/>
      <c r="AF203" s="62"/>
      <c r="AG203" s="61"/>
      <c r="AH203" s="62"/>
      <c r="AI203" s="560"/>
      <c r="AJ203" s="484"/>
      <c r="AK203" s="62"/>
      <c r="AL203" s="61"/>
      <c r="AM203" s="62"/>
      <c r="AN203" s="560"/>
      <c r="AO203" s="484"/>
      <c r="AP203" s="62"/>
      <c r="AQ203" s="61"/>
      <c r="AR203" s="62"/>
      <c r="AS203" s="560"/>
      <c r="AT203" s="484"/>
      <c r="AU203" s="62"/>
      <c r="AV203" s="61"/>
      <c r="AW203" s="62"/>
      <c r="AX203" s="560"/>
      <c r="AY203" s="484"/>
      <c r="AZ203" s="62"/>
      <c r="BA203" s="61"/>
      <c r="BB203" s="62"/>
      <c r="BC203" s="560"/>
      <c r="BD203" s="484"/>
      <c r="BE203" s="62"/>
      <c r="BF203" s="61"/>
      <c r="BG203" s="62"/>
      <c r="BH203" s="560"/>
      <c r="BI203" s="484"/>
      <c r="BJ203" s="62"/>
      <c r="BK203" s="61"/>
      <c r="BL203" s="62"/>
      <c r="BM203" s="560"/>
      <c r="BN203" s="484"/>
      <c r="BO203" s="62"/>
      <c r="BP203" s="61"/>
      <c r="BQ203" s="62"/>
      <c r="BR203" s="560"/>
      <c r="BS203" s="484"/>
      <c r="BT203" s="62">
        <v>0</v>
      </c>
      <c r="BU203" s="61"/>
      <c r="BV203" s="62"/>
      <c r="BW203" s="560"/>
      <c r="BX203" s="484"/>
      <c r="BY203" s="62"/>
      <c r="BZ203" s="61"/>
      <c r="CA203" s="62"/>
      <c r="CB203" s="560"/>
      <c r="CC203" s="484"/>
      <c r="CD203" s="62"/>
      <c r="CE203" s="61"/>
      <c r="CF203" s="62"/>
      <c r="CG203" s="560"/>
      <c r="CH203" s="484"/>
      <c r="CI203" s="62"/>
      <c r="CJ203" s="61"/>
      <c r="CK203" s="62"/>
      <c r="CL203" s="560"/>
      <c r="CM203" s="484"/>
      <c r="CN203" s="62"/>
      <c r="CO203" s="61"/>
      <c r="CP203" s="62"/>
      <c r="CQ203" s="560"/>
      <c r="CR203" s="484"/>
      <c r="CS203" s="62"/>
      <c r="CT203" s="61"/>
      <c r="CU203" s="62"/>
      <c r="CV203" s="560"/>
      <c r="CW203" s="484"/>
      <c r="CX203" s="62"/>
      <c r="CY203" s="61"/>
      <c r="CZ203" s="62"/>
      <c r="DA203" s="560"/>
      <c r="DB203" s="484"/>
      <c r="DC203" s="62"/>
      <c r="DD203" s="61"/>
      <c r="DE203" s="62"/>
      <c r="DF203" s="560"/>
      <c r="DG203" s="484"/>
      <c r="DH203" s="62"/>
      <c r="DI203" s="61"/>
      <c r="DJ203" s="62"/>
      <c r="DK203" s="560"/>
      <c r="DL203" s="484"/>
      <c r="DM203" s="62"/>
      <c r="DN203" s="61"/>
      <c r="DO203" s="62"/>
      <c r="DP203" s="560"/>
      <c r="DQ203" s="484"/>
      <c r="DR203" s="62"/>
      <c r="DS203" s="61"/>
      <c r="DT203" s="62"/>
      <c r="DU203" s="560"/>
      <c r="DV203" s="484"/>
      <c r="DW203" s="62"/>
      <c r="DX203" s="61"/>
      <c r="DY203" s="62"/>
      <c r="DZ203" s="560"/>
      <c r="EA203" s="484"/>
      <c r="EB203" s="62"/>
      <c r="EC203" s="61"/>
      <c r="ED203" s="62"/>
      <c r="EE203" s="560"/>
      <c r="EF203" s="484"/>
      <c r="EG203" s="62"/>
      <c r="EH203" s="61"/>
      <c r="EI203" s="62"/>
      <c r="EJ203" s="560"/>
      <c r="EK203" s="484"/>
      <c r="EL203" s="62">
        <v>0</v>
      </c>
      <c r="EM203" s="61"/>
      <c r="EN203" s="62"/>
      <c r="EO203" s="153"/>
      <c r="ER203" s="49"/>
      <c r="ES203" s="49"/>
    </row>
    <row r="204" spans="4:149" ht="12.75" hidden="1" customHeight="1" x14ac:dyDescent="0.2">
      <c r="D204" s="153" t="s">
        <v>341</v>
      </c>
      <c r="E204" s="583"/>
      <c r="F204" s="504"/>
      <c r="G204" s="123">
        <v>0</v>
      </c>
      <c r="H204" s="122"/>
      <c r="I204" s="62"/>
      <c r="J204" s="560"/>
      <c r="K204" s="504"/>
      <c r="L204" s="123">
        <v>0</v>
      </c>
      <c r="M204" s="122"/>
      <c r="N204" s="62"/>
      <c r="O204" s="560"/>
      <c r="P204" s="504"/>
      <c r="Q204" s="123">
        <v>0</v>
      </c>
      <c r="R204" s="122"/>
      <c r="S204" s="62"/>
      <c r="T204" s="560"/>
      <c r="U204" s="504"/>
      <c r="V204" s="123">
        <v>0</v>
      </c>
      <c r="W204" s="122"/>
      <c r="X204" s="62"/>
      <c r="Y204" s="560"/>
      <c r="Z204" s="504"/>
      <c r="AA204" s="123">
        <v>0</v>
      </c>
      <c r="AB204" s="122"/>
      <c r="AC204" s="62"/>
      <c r="AD204" s="560"/>
      <c r="AE204" s="504"/>
      <c r="AF204" s="123">
        <v>0</v>
      </c>
      <c r="AG204" s="122"/>
      <c r="AH204" s="62"/>
      <c r="AI204" s="560"/>
      <c r="AJ204" s="504"/>
      <c r="AK204" s="123">
        <v>0</v>
      </c>
      <c r="AL204" s="122"/>
      <c r="AM204" s="62"/>
      <c r="AN204" s="560"/>
      <c r="AO204" s="504"/>
      <c r="AP204" s="123">
        <v>0</v>
      </c>
      <c r="AQ204" s="122"/>
      <c r="AR204" s="62"/>
      <c r="AS204" s="560"/>
      <c r="AT204" s="504"/>
      <c r="AU204" s="123">
        <v>0</v>
      </c>
      <c r="AV204" s="122"/>
      <c r="AW204" s="62"/>
      <c r="AX204" s="560"/>
      <c r="AY204" s="504"/>
      <c r="AZ204" s="123">
        <v>0</v>
      </c>
      <c r="BA204" s="122"/>
      <c r="BB204" s="62"/>
      <c r="BC204" s="560"/>
      <c r="BD204" s="504"/>
      <c r="BE204" s="123">
        <v>0</v>
      </c>
      <c r="BF204" s="122"/>
      <c r="BG204" s="62"/>
      <c r="BH204" s="560"/>
      <c r="BI204" s="504"/>
      <c r="BJ204" s="123">
        <v>0</v>
      </c>
      <c r="BK204" s="122"/>
      <c r="BL204" s="62"/>
      <c r="BM204" s="560"/>
      <c r="BN204" s="504"/>
      <c r="BO204" s="123">
        <v>0</v>
      </c>
      <c r="BP204" s="122"/>
      <c r="BQ204" s="62"/>
      <c r="BR204" s="560"/>
      <c r="BS204" s="504"/>
      <c r="BT204" s="123">
        <v>0</v>
      </c>
      <c r="BU204" s="122"/>
      <c r="BV204" s="62"/>
      <c r="BW204" s="560"/>
      <c r="BX204" s="504"/>
      <c r="BY204" s="123">
        <v>0</v>
      </c>
      <c r="BZ204" s="122"/>
      <c r="CA204" s="62"/>
      <c r="CB204" s="560"/>
      <c r="CC204" s="504"/>
      <c r="CD204" s="123">
        <v>0</v>
      </c>
      <c r="CE204" s="122"/>
      <c r="CF204" s="62"/>
      <c r="CG204" s="560"/>
      <c r="CH204" s="504"/>
      <c r="CI204" s="123">
        <v>0</v>
      </c>
      <c r="CJ204" s="122"/>
      <c r="CK204" s="62"/>
      <c r="CL204" s="560"/>
      <c r="CM204" s="504"/>
      <c r="CN204" s="123">
        <v>0</v>
      </c>
      <c r="CO204" s="122"/>
      <c r="CP204" s="62"/>
      <c r="CQ204" s="560"/>
      <c r="CR204" s="504"/>
      <c r="CS204" s="123">
        <v>0</v>
      </c>
      <c r="CT204" s="122"/>
      <c r="CU204" s="62"/>
      <c r="CV204" s="560"/>
      <c r="CW204" s="504"/>
      <c r="CX204" s="123">
        <v>0</v>
      </c>
      <c r="CY204" s="122"/>
      <c r="CZ204" s="62"/>
      <c r="DA204" s="560"/>
      <c r="DB204" s="504"/>
      <c r="DC204" s="123">
        <v>0</v>
      </c>
      <c r="DD204" s="122"/>
      <c r="DE204" s="62"/>
      <c r="DF204" s="560"/>
      <c r="DG204" s="504"/>
      <c r="DH204" s="123">
        <v>0</v>
      </c>
      <c r="DI204" s="122"/>
      <c r="DJ204" s="62"/>
      <c r="DK204" s="560"/>
      <c r="DL204" s="504"/>
      <c r="DM204" s="123">
        <v>0</v>
      </c>
      <c r="DN204" s="122"/>
      <c r="DO204" s="62"/>
      <c r="DP204" s="560"/>
      <c r="DQ204" s="504"/>
      <c r="DR204" s="123">
        <v>0</v>
      </c>
      <c r="DS204" s="122"/>
      <c r="DT204" s="62"/>
      <c r="DU204" s="560"/>
      <c r="DV204" s="504"/>
      <c r="DW204" s="123">
        <v>0</v>
      </c>
      <c r="DX204" s="122"/>
      <c r="DY204" s="62"/>
      <c r="DZ204" s="560"/>
      <c r="EA204" s="504"/>
      <c r="EB204" s="123">
        <v>0</v>
      </c>
      <c r="EC204" s="122"/>
      <c r="ED204" s="62"/>
      <c r="EE204" s="560"/>
      <c r="EF204" s="504"/>
      <c r="EG204" s="123">
        <v>0</v>
      </c>
      <c r="EH204" s="122"/>
      <c r="EI204" s="62"/>
      <c r="EJ204" s="560"/>
      <c r="EK204" s="504"/>
      <c r="EL204" s="123">
        <v>0</v>
      </c>
      <c r="EM204" s="122"/>
      <c r="EN204" s="62"/>
      <c r="EO204" s="153"/>
      <c r="ER204" s="49"/>
      <c r="ES204" s="49"/>
    </row>
    <row r="205" spans="4:149" ht="12.75" hidden="1" customHeight="1" x14ac:dyDescent="0.2">
      <c r="D205" s="153"/>
      <c r="E205" s="583"/>
      <c r="G205" s="62"/>
      <c r="H205" s="62"/>
      <c r="I205" s="62"/>
      <c r="J205" s="560"/>
      <c r="L205" s="62"/>
      <c r="M205" s="62"/>
      <c r="N205" s="62"/>
      <c r="O205" s="560"/>
      <c r="Q205" s="62"/>
      <c r="R205" s="62"/>
      <c r="S205" s="62"/>
      <c r="T205" s="560"/>
      <c r="V205" s="62"/>
      <c r="W205" s="62"/>
      <c r="X205" s="62"/>
      <c r="Y205" s="560"/>
      <c r="AA205" s="62"/>
      <c r="AB205" s="62"/>
      <c r="AC205" s="62"/>
      <c r="AD205" s="560"/>
      <c r="AF205" s="62"/>
      <c r="AG205" s="62"/>
      <c r="AH205" s="62"/>
      <c r="AI205" s="560"/>
      <c r="AK205" s="62"/>
      <c r="AL205" s="62"/>
      <c r="AM205" s="62"/>
      <c r="AN205" s="560"/>
      <c r="AP205" s="62"/>
      <c r="AQ205" s="62"/>
      <c r="AR205" s="62"/>
      <c r="AS205" s="560"/>
      <c r="AU205" s="62"/>
      <c r="AV205" s="62"/>
      <c r="AW205" s="62"/>
      <c r="AX205" s="560"/>
      <c r="AZ205" s="62"/>
      <c r="BA205" s="62"/>
      <c r="BB205" s="62"/>
      <c r="BC205" s="560"/>
      <c r="BE205" s="62"/>
      <c r="BF205" s="62"/>
      <c r="BG205" s="62"/>
      <c r="BH205" s="560"/>
      <c r="BJ205" s="62"/>
      <c r="BK205" s="62"/>
      <c r="BL205" s="62"/>
      <c r="BM205" s="560"/>
      <c r="BO205" s="62"/>
      <c r="BP205" s="62"/>
      <c r="BQ205" s="62"/>
      <c r="BR205" s="560"/>
      <c r="BT205" s="62"/>
      <c r="BU205" s="62"/>
      <c r="BV205" s="62"/>
      <c r="BW205" s="560"/>
      <c r="BY205" s="62"/>
      <c r="BZ205" s="62"/>
      <c r="CA205" s="62"/>
      <c r="CB205" s="560"/>
      <c r="CD205" s="62"/>
      <c r="CE205" s="62"/>
      <c r="CF205" s="62"/>
      <c r="CG205" s="560"/>
      <c r="CI205" s="62"/>
      <c r="CJ205" s="62"/>
      <c r="CK205" s="62"/>
      <c r="CL205" s="560"/>
      <c r="CN205" s="62"/>
      <c r="CO205" s="62"/>
      <c r="CP205" s="62"/>
      <c r="CQ205" s="560"/>
      <c r="CS205" s="62"/>
      <c r="CT205" s="62"/>
      <c r="CU205" s="62"/>
      <c r="CV205" s="560"/>
      <c r="CX205" s="62"/>
      <c r="CY205" s="62"/>
      <c r="CZ205" s="62"/>
      <c r="DA205" s="560"/>
      <c r="DC205" s="62"/>
      <c r="DD205" s="62"/>
      <c r="DE205" s="62"/>
      <c r="DF205" s="560"/>
      <c r="DH205" s="62"/>
      <c r="DI205" s="62"/>
      <c r="DJ205" s="62"/>
      <c r="DK205" s="560"/>
      <c r="DM205" s="62"/>
      <c r="DN205" s="62"/>
      <c r="DO205" s="62"/>
      <c r="DP205" s="560"/>
      <c r="DR205" s="62"/>
      <c r="DS205" s="62"/>
      <c r="DT205" s="62"/>
      <c r="DU205" s="560"/>
      <c r="DW205" s="62"/>
      <c r="DX205" s="62"/>
      <c r="DY205" s="62"/>
      <c r="DZ205" s="560"/>
      <c r="EB205" s="62"/>
      <c r="EC205" s="62"/>
      <c r="ED205" s="62"/>
      <c r="EE205" s="560"/>
      <c r="EG205" s="62"/>
      <c r="EH205" s="62"/>
      <c r="EI205" s="62"/>
      <c r="EJ205" s="560"/>
      <c r="EL205" s="62"/>
      <c r="EM205" s="62"/>
      <c r="EN205" s="62"/>
      <c r="EO205" s="153"/>
      <c r="ER205" s="49"/>
      <c r="ES205" s="49"/>
    </row>
    <row r="206" spans="4:149" ht="12.75" hidden="1" customHeight="1" x14ac:dyDescent="0.2">
      <c r="D206" s="153" t="s">
        <v>345</v>
      </c>
      <c r="G206" s="62">
        <v>0</v>
      </c>
      <c r="H206" s="62"/>
      <c r="I206" s="62"/>
      <c r="J206" s="560"/>
      <c r="K206" s="62"/>
      <c r="L206" s="62">
        <v>0</v>
      </c>
      <c r="M206" s="62"/>
      <c r="N206" s="62"/>
      <c r="O206" s="560"/>
      <c r="P206" s="62"/>
      <c r="Q206" s="62">
        <v>0</v>
      </c>
      <c r="R206" s="62"/>
      <c r="S206" s="62"/>
      <c r="T206" s="560"/>
      <c r="U206" s="62"/>
      <c r="V206" s="62">
        <v>0</v>
      </c>
      <c r="W206" s="62"/>
      <c r="X206" s="62"/>
      <c r="Y206" s="560"/>
      <c r="Z206" s="62"/>
      <c r="AA206" s="62">
        <v>0</v>
      </c>
      <c r="AB206" s="62"/>
      <c r="AC206" s="62"/>
      <c r="AD206" s="560"/>
      <c r="AE206" s="62"/>
      <c r="AF206" s="62">
        <v>0</v>
      </c>
      <c r="AG206" s="62"/>
      <c r="AH206" s="62"/>
      <c r="AI206" s="560"/>
      <c r="AJ206" s="62"/>
      <c r="AK206" s="62">
        <v>0</v>
      </c>
      <c r="AL206" s="62"/>
      <c r="AM206" s="62"/>
      <c r="AN206" s="560"/>
      <c r="AO206" s="62"/>
      <c r="AP206" s="62">
        <v>0</v>
      </c>
      <c r="AQ206" s="62"/>
      <c r="AR206" s="62"/>
      <c r="AS206" s="560"/>
      <c r="AT206" s="62"/>
      <c r="AU206" s="62">
        <v>0</v>
      </c>
      <c r="AV206" s="62"/>
      <c r="AW206" s="62"/>
      <c r="AX206" s="560"/>
      <c r="AY206" s="62"/>
      <c r="AZ206" s="62">
        <v>0</v>
      </c>
      <c r="BA206" s="62"/>
      <c r="BB206" s="62"/>
      <c r="BC206" s="560"/>
      <c r="BD206" s="62"/>
      <c r="BE206" s="62">
        <v>0</v>
      </c>
      <c r="BF206" s="62"/>
      <c r="BG206" s="62"/>
      <c r="BH206" s="560"/>
      <c r="BI206" s="62"/>
      <c r="BJ206" s="62">
        <v>0</v>
      </c>
      <c r="BK206" s="62"/>
      <c r="BL206" s="62"/>
      <c r="BM206" s="560"/>
      <c r="BN206" s="62"/>
      <c r="BO206" s="62">
        <v>0</v>
      </c>
      <c r="BP206" s="62"/>
      <c r="BQ206" s="62"/>
      <c r="BR206" s="560"/>
      <c r="BS206" s="62"/>
      <c r="BT206" s="62">
        <v>0</v>
      </c>
      <c r="BU206" s="62"/>
      <c r="BV206" s="62"/>
      <c r="BW206" s="560"/>
      <c r="BX206" s="62"/>
      <c r="BY206" s="62">
        <v>0</v>
      </c>
      <c r="BZ206" s="62"/>
      <c r="CA206" s="62"/>
      <c r="CB206" s="560"/>
      <c r="CC206" s="62"/>
      <c r="CD206" s="62">
        <v>0</v>
      </c>
      <c r="CE206" s="62"/>
      <c r="CF206" s="62"/>
      <c r="CG206" s="560"/>
      <c r="CH206" s="62"/>
      <c r="CI206" s="62">
        <v>0</v>
      </c>
      <c r="CJ206" s="62"/>
      <c r="CK206" s="62"/>
      <c r="CL206" s="560"/>
      <c r="CM206" s="62"/>
      <c r="CN206" s="62">
        <v>0</v>
      </c>
      <c r="CO206" s="62"/>
      <c r="CP206" s="62"/>
      <c r="CQ206" s="560"/>
      <c r="CR206" s="62"/>
      <c r="CS206" s="62">
        <v>0</v>
      </c>
      <c r="CT206" s="62"/>
      <c r="CU206" s="62"/>
      <c r="CV206" s="560"/>
      <c r="CW206" s="62"/>
      <c r="CX206" s="62">
        <v>0</v>
      </c>
      <c r="CY206" s="62"/>
      <c r="CZ206" s="62"/>
      <c r="DA206" s="560"/>
      <c r="DB206" s="62"/>
      <c r="DC206" s="62">
        <v>0</v>
      </c>
      <c r="DD206" s="62"/>
      <c r="DE206" s="62"/>
      <c r="DF206" s="560"/>
      <c r="DG206" s="62"/>
      <c r="DH206" s="62">
        <v>0</v>
      </c>
      <c r="DI206" s="62"/>
      <c r="DJ206" s="62"/>
      <c r="DK206" s="560"/>
      <c r="DL206" s="62"/>
      <c r="DM206" s="62">
        <v>0</v>
      </c>
      <c r="DN206" s="62"/>
      <c r="DO206" s="62"/>
      <c r="DP206" s="560"/>
      <c r="DQ206" s="62"/>
      <c r="DR206" s="62">
        <v>0</v>
      </c>
      <c r="DS206" s="62"/>
      <c r="DT206" s="62"/>
      <c r="DU206" s="560"/>
      <c r="DV206" s="62"/>
      <c r="DW206" s="62">
        <v>0</v>
      </c>
      <c r="DX206" s="62"/>
      <c r="DY206" s="62"/>
      <c r="DZ206" s="560"/>
      <c r="EA206" s="62"/>
      <c r="EB206" s="62">
        <v>0</v>
      </c>
      <c r="EC206" s="62"/>
      <c r="ED206" s="62"/>
      <c r="EE206" s="560"/>
      <c r="EF206" s="62"/>
      <c r="EG206" s="62">
        <v>0</v>
      </c>
      <c r="EH206" s="62"/>
      <c r="EI206" s="62"/>
      <c r="EJ206" s="560"/>
      <c r="EK206" s="62"/>
      <c r="EL206" s="62">
        <v>0</v>
      </c>
      <c r="EM206" s="62"/>
      <c r="EN206" s="62"/>
      <c r="EO206" s="153"/>
      <c r="ER206" s="49"/>
      <c r="ES206" s="49"/>
    </row>
    <row r="207" spans="4:149" ht="12.75" hidden="1" customHeight="1" x14ac:dyDescent="0.2">
      <c r="D207" s="153" t="s">
        <v>336</v>
      </c>
      <c r="F207" s="490"/>
      <c r="G207" s="558">
        <v>0</v>
      </c>
      <c r="H207" s="559"/>
      <c r="I207" s="62"/>
      <c r="J207" s="560"/>
      <c r="K207" s="561"/>
      <c r="L207" s="558">
        <v>0</v>
      </c>
      <c r="M207" s="559"/>
      <c r="N207" s="62"/>
      <c r="O207" s="560"/>
      <c r="P207" s="561"/>
      <c r="Q207" s="558">
        <v>0</v>
      </c>
      <c r="R207" s="559"/>
      <c r="S207" s="62"/>
      <c r="T207" s="560"/>
      <c r="U207" s="561"/>
      <c r="V207" s="558">
        <v>0</v>
      </c>
      <c r="W207" s="559"/>
      <c r="X207" s="62"/>
      <c r="Y207" s="560"/>
      <c r="Z207" s="561"/>
      <c r="AA207" s="558">
        <v>0</v>
      </c>
      <c r="AB207" s="559"/>
      <c r="AC207" s="62"/>
      <c r="AD207" s="560"/>
      <c r="AE207" s="561"/>
      <c r="AF207" s="558">
        <v>0</v>
      </c>
      <c r="AG207" s="559"/>
      <c r="AH207" s="62"/>
      <c r="AI207" s="560"/>
      <c r="AJ207" s="561"/>
      <c r="AK207" s="558">
        <v>0</v>
      </c>
      <c r="AL207" s="559"/>
      <c r="AM207" s="62"/>
      <c r="AN207" s="560"/>
      <c r="AO207" s="561"/>
      <c r="AP207" s="558">
        <v>0</v>
      </c>
      <c r="AQ207" s="559"/>
      <c r="AR207" s="62"/>
      <c r="AS207" s="560"/>
      <c r="AT207" s="561"/>
      <c r="AU207" s="558">
        <v>0</v>
      </c>
      <c r="AV207" s="559"/>
      <c r="AW207" s="62"/>
      <c r="AX207" s="560"/>
      <c r="AY207" s="561"/>
      <c r="AZ207" s="558">
        <v>0</v>
      </c>
      <c r="BA207" s="559"/>
      <c r="BB207" s="62"/>
      <c r="BC207" s="560"/>
      <c r="BD207" s="561"/>
      <c r="BE207" s="558">
        <v>0</v>
      </c>
      <c r="BF207" s="559"/>
      <c r="BG207" s="62"/>
      <c r="BH207" s="560"/>
      <c r="BI207" s="561"/>
      <c r="BJ207" s="558">
        <v>0</v>
      </c>
      <c r="BK207" s="559"/>
      <c r="BL207" s="62"/>
      <c r="BM207" s="560"/>
      <c r="BN207" s="561"/>
      <c r="BO207" s="558">
        <v>0</v>
      </c>
      <c r="BP207" s="559"/>
      <c r="BQ207" s="62"/>
      <c r="BR207" s="560"/>
      <c r="BS207" s="561"/>
      <c r="BT207" s="558">
        <v>0</v>
      </c>
      <c r="BU207" s="559"/>
      <c r="BV207" s="62"/>
      <c r="BW207" s="560"/>
      <c r="BX207" s="561"/>
      <c r="BY207" s="558">
        <v>0</v>
      </c>
      <c r="BZ207" s="559"/>
      <c r="CA207" s="62"/>
      <c r="CB207" s="560"/>
      <c r="CC207" s="561"/>
      <c r="CD207" s="558">
        <v>0</v>
      </c>
      <c r="CE207" s="559"/>
      <c r="CF207" s="62"/>
      <c r="CG207" s="560"/>
      <c r="CH207" s="561"/>
      <c r="CI207" s="558">
        <v>0</v>
      </c>
      <c r="CJ207" s="559"/>
      <c r="CK207" s="62"/>
      <c r="CL207" s="560"/>
      <c r="CM207" s="561"/>
      <c r="CN207" s="558">
        <v>0</v>
      </c>
      <c r="CO207" s="559"/>
      <c r="CP207" s="62"/>
      <c r="CQ207" s="560"/>
      <c r="CR207" s="561"/>
      <c r="CS207" s="558">
        <v>0</v>
      </c>
      <c r="CT207" s="559"/>
      <c r="CU207" s="62"/>
      <c r="CV207" s="560"/>
      <c r="CW207" s="561"/>
      <c r="CX207" s="558">
        <v>0</v>
      </c>
      <c r="CY207" s="559"/>
      <c r="CZ207" s="62"/>
      <c r="DA207" s="560"/>
      <c r="DB207" s="561"/>
      <c r="DC207" s="558">
        <v>0</v>
      </c>
      <c r="DD207" s="559"/>
      <c r="DE207" s="62"/>
      <c r="DF207" s="560"/>
      <c r="DG207" s="561"/>
      <c r="DH207" s="558">
        <v>0</v>
      </c>
      <c r="DI207" s="559"/>
      <c r="DJ207" s="62"/>
      <c r="DK207" s="560"/>
      <c r="DL207" s="561"/>
      <c r="DM207" s="558">
        <v>0</v>
      </c>
      <c r="DN207" s="559"/>
      <c r="DO207" s="62"/>
      <c r="DP207" s="560"/>
      <c r="DQ207" s="561"/>
      <c r="DR207" s="558">
        <v>0</v>
      </c>
      <c r="DS207" s="559"/>
      <c r="DT207" s="62"/>
      <c r="DU207" s="560"/>
      <c r="DV207" s="561"/>
      <c r="DW207" s="558">
        <v>0</v>
      </c>
      <c r="DX207" s="559"/>
      <c r="DY207" s="62"/>
      <c r="DZ207" s="560"/>
      <c r="EA207" s="561"/>
      <c r="EB207" s="558">
        <v>0</v>
      </c>
      <c r="EC207" s="559"/>
      <c r="ED207" s="62"/>
      <c r="EE207" s="560"/>
      <c r="EF207" s="561"/>
      <c r="EG207" s="558">
        <v>0</v>
      </c>
      <c r="EH207" s="559"/>
      <c r="EI207" s="62"/>
      <c r="EJ207" s="560"/>
      <c r="EK207" s="561"/>
      <c r="EL207" s="558">
        <v>0</v>
      </c>
      <c r="EM207" s="559"/>
      <c r="EN207" s="62"/>
      <c r="EO207" s="153"/>
      <c r="ER207" s="49"/>
      <c r="ES207" s="49"/>
    </row>
    <row r="208" spans="4:149" ht="12.75" hidden="1" customHeight="1" x14ac:dyDescent="0.2">
      <c r="D208" s="153" t="s">
        <v>339</v>
      </c>
      <c r="F208" s="484"/>
      <c r="G208" s="62">
        <v>0</v>
      </c>
      <c r="H208" s="61"/>
      <c r="I208" s="62"/>
      <c r="J208" s="560"/>
      <c r="K208" s="560"/>
      <c r="L208" s="62">
        <v>0</v>
      </c>
      <c r="M208" s="61"/>
      <c r="N208" s="62"/>
      <c r="O208" s="560"/>
      <c r="P208" s="560"/>
      <c r="Q208" s="62">
        <v>0</v>
      </c>
      <c r="R208" s="61"/>
      <c r="S208" s="62"/>
      <c r="T208" s="560"/>
      <c r="U208" s="560"/>
      <c r="V208" s="62">
        <v>0</v>
      </c>
      <c r="W208" s="61"/>
      <c r="X208" s="62"/>
      <c r="Y208" s="560"/>
      <c r="Z208" s="560"/>
      <c r="AA208" s="62">
        <v>0</v>
      </c>
      <c r="AB208" s="61"/>
      <c r="AC208" s="62"/>
      <c r="AD208" s="560"/>
      <c r="AE208" s="560"/>
      <c r="AF208" s="62">
        <v>0</v>
      </c>
      <c r="AG208" s="61"/>
      <c r="AH208" s="62"/>
      <c r="AI208" s="560"/>
      <c r="AJ208" s="560"/>
      <c r="AK208" s="62">
        <v>0</v>
      </c>
      <c r="AL208" s="61"/>
      <c r="AM208" s="62"/>
      <c r="AN208" s="560"/>
      <c r="AO208" s="560"/>
      <c r="AP208" s="62">
        <v>0</v>
      </c>
      <c r="AQ208" s="61"/>
      <c r="AR208" s="62"/>
      <c r="AS208" s="560"/>
      <c r="AT208" s="560"/>
      <c r="AU208" s="62">
        <v>0</v>
      </c>
      <c r="AV208" s="61"/>
      <c r="AW208" s="62"/>
      <c r="AX208" s="560"/>
      <c r="AY208" s="560"/>
      <c r="AZ208" s="62">
        <v>0</v>
      </c>
      <c r="BA208" s="61"/>
      <c r="BB208" s="62"/>
      <c r="BC208" s="560"/>
      <c r="BD208" s="560"/>
      <c r="BE208" s="62">
        <v>0</v>
      </c>
      <c r="BF208" s="61"/>
      <c r="BG208" s="62"/>
      <c r="BH208" s="560"/>
      <c r="BI208" s="560"/>
      <c r="BJ208" s="62">
        <v>0</v>
      </c>
      <c r="BK208" s="61"/>
      <c r="BL208" s="62"/>
      <c r="BM208" s="560"/>
      <c r="BN208" s="560"/>
      <c r="BO208" s="62">
        <v>0</v>
      </c>
      <c r="BP208" s="61"/>
      <c r="BQ208" s="62"/>
      <c r="BR208" s="560"/>
      <c r="BS208" s="560"/>
      <c r="BT208" s="62">
        <v>0</v>
      </c>
      <c r="BU208" s="61"/>
      <c r="BV208" s="62"/>
      <c r="BW208" s="560"/>
      <c r="BX208" s="560"/>
      <c r="BY208" s="62">
        <v>0</v>
      </c>
      <c r="BZ208" s="61"/>
      <c r="CA208" s="62"/>
      <c r="CB208" s="560"/>
      <c r="CC208" s="560"/>
      <c r="CD208" s="62">
        <v>0</v>
      </c>
      <c r="CE208" s="61"/>
      <c r="CF208" s="62"/>
      <c r="CG208" s="560"/>
      <c r="CH208" s="560"/>
      <c r="CI208" s="62">
        <v>0</v>
      </c>
      <c r="CJ208" s="61"/>
      <c r="CK208" s="62"/>
      <c r="CL208" s="560"/>
      <c r="CM208" s="560"/>
      <c r="CN208" s="62">
        <v>0</v>
      </c>
      <c r="CO208" s="61"/>
      <c r="CP208" s="62"/>
      <c r="CQ208" s="560"/>
      <c r="CR208" s="560"/>
      <c r="CS208" s="62">
        <v>0</v>
      </c>
      <c r="CT208" s="61"/>
      <c r="CU208" s="62"/>
      <c r="CV208" s="560"/>
      <c r="CW208" s="560"/>
      <c r="CX208" s="62">
        <v>0</v>
      </c>
      <c r="CY208" s="61"/>
      <c r="CZ208" s="62"/>
      <c r="DA208" s="560"/>
      <c r="DB208" s="560"/>
      <c r="DC208" s="62">
        <v>0</v>
      </c>
      <c r="DD208" s="61"/>
      <c r="DE208" s="62"/>
      <c r="DF208" s="560"/>
      <c r="DG208" s="560"/>
      <c r="DH208" s="62">
        <v>0</v>
      </c>
      <c r="DI208" s="61"/>
      <c r="DJ208" s="62"/>
      <c r="DK208" s="560"/>
      <c r="DL208" s="560"/>
      <c r="DM208" s="62">
        <v>0</v>
      </c>
      <c r="DN208" s="61"/>
      <c r="DO208" s="62"/>
      <c r="DP208" s="560"/>
      <c r="DQ208" s="560"/>
      <c r="DR208" s="62">
        <v>0</v>
      </c>
      <c r="DS208" s="61"/>
      <c r="DT208" s="62"/>
      <c r="DU208" s="560"/>
      <c r="DV208" s="560"/>
      <c r="DW208" s="62">
        <v>0</v>
      </c>
      <c r="DX208" s="61"/>
      <c r="DY208" s="62"/>
      <c r="DZ208" s="560"/>
      <c r="EA208" s="560"/>
      <c r="EB208" s="62">
        <v>0</v>
      </c>
      <c r="EC208" s="61"/>
      <c r="ED208" s="62"/>
      <c r="EE208" s="560"/>
      <c r="EF208" s="560"/>
      <c r="EG208" s="62">
        <v>0</v>
      </c>
      <c r="EH208" s="61"/>
      <c r="EI208" s="62"/>
      <c r="EJ208" s="560"/>
      <c r="EK208" s="560"/>
      <c r="EL208" s="62">
        <v>0</v>
      </c>
      <c r="EM208" s="61"/>
      <c r="EN208" s="62"/>
      <c r="EO208" s="153"/>
      <c r="ER208" s="49"/>
      <c r="ES208" s="49"/>
    </row>
    <row r="209" spans="4:149" ht="12.75" hidden="1" customHeight="1" x14ac:dyDescent="0.2">
      <c r="D209" s="153" t="s">
        <v>340</v>
      </c>
      <c r="F209" s="484"/>
      <c r="G209" s="62"/>
      <c r="H209" s="61"/>
      <c r="I209" s="62"/>
      <c r="J209" s="560"/>
      <c r="K209" s="560"/>
      <c r="L209" s="62"/>
      <c r="M209" s="61"/>
      <c r="N209" s="62"/>
      <c r="O209" s="560"/>
      <c r="P209" s="560"/>
      <c r="Q209" s="62"/>
      <c r="R209" s="61"/>
      <c r="S209" s="62"/>
      <c r="T209" s="560"/>
      <c r="U209" s="560"/>
      <c r="V209" s="62"/>
      <c r="W209" s="61"/>
      <c r="X209" s="62"/>
      <c r="Y209" s="560"/>
      <c r="Z209" s="560"/>
      <c r="AA209" s="62"/>
      <c r="AB209" s="61"/>
      <c r="AC209" s="62"/>
      <c r="AD209" s="560"/>
      <c r="AE209" s="560"/>
      <c r="AF209" s="62"/>
      <c r="AG209" s="61"/>
      <c r="AH209" s="62"/>
      <c r="AI209" s="560"/>
      <c r="AJ209" s="560"/>
      <c r="AK209" s="62"/>
      <c r="AL209" s="61"/>
      <c r="AM209" s="62"/>
      <c r="AN209" s="560"/>
      <c r="AO209" s="560"/>
      <c r="AP209" s="62"/>
      <c r="AQ209" s="61"/>
      <c r="AR209" s="62"/>
      <c r="AS209" s="560"/>
      <c r="AT209" s="560"/>
      <c r="AU209" s="62"/>
      <c r="AV209" s="61"/>
      <c r="AW209" s="62"/>
      <c r="AX209" s="560"/>
      <c r="AY209" s="560"/>
      <c r="AZ209" s="62"/>
      <c r="BA209" s="61"/>
      <c r="BB209" s="62"/>
      <c r="BC209" s="560"/>
      <c r="BD209" s="560"/>
      <c r="BE209" s="62"/>
      <c r="BF209" s="61"/>
      <c r="BG209" s="62"/>
      <c r="BH209" s="560"/>
      <c r="BI209" s="560"/>
      <c r="BJ209" s="62"/>
      <c r="BK209" s="61"/>
      <c r="BL209" s="62"/>
      <c r="BM209" s="560"/>
      <c r="BN209" s="560"/>
      <c r="BO209" s="62"/>
      <c r="BP209" s="61"/>
      <c r="BQ209" s="62"/>
      <c r="BR209" s="560"/>
      <c r="BS209" s="560"/>
      <c r="BT209" s="62">
        <v>0</v>
      </c>
      <c r="BU209" s="61"/>
      <c r="BV209" s="62"/>
      <c r="BW209" s="560"/>
      <c r="BX209" s="560"/>
      <c r="BY209" s="62"/>
      <c r="BZ209" s="61"/>
      <c r="CA209" s="62"/>
      <c r="CB209" s="560"/>
      <c r="CC209" s="560"/>
      <c r="CD209" s="62"/>
      <c r="CE209" s="61"/>
      <c r="CF209" s="62"/>
      <c r="CG209" s="560"/>
      <c r="CH209" s="560"/>
      <c r="CI209" s="62"/>
      <c r="CJ209" s="61"/>
      <c r="CK209" s="62"/>
      <c r="CL209" s="560"/>
      <c r="CM209" s="560"/>
      <c r="CN209" s="62"/>
      <c r="CO209" s="61"/>
      <c r="CP209" s="62"/>
      <c r="CQ209" s="560"/>
      <c r="CR209" s="560"/>
      <c r="CS209" s="62"/>
      <c r="CT209" s="61"/>
      <c r="CU209" s="62"/>
      <c r="CV209" s="560"/>
      <c r="CW209" s="560"/>
      <c r="CX209" s="62"/>
      <c r="CY209" s="61"/>
      <c r="CZ209" s="62"/>
      <c r="DA209" s="560"/>
      <c r="DB209" s="560"/>
      <c r="DC209" s="62"/>
      <c r="DD209" s="61"/>
      <c r="DE209" s="62"/>
      <c r="DF209" s="560"/>
      <c r="DG209" s="560"/>
      <c r="DH209" s="62"/>
      <c r="DI209" s="61"/>
      <c r="DJ209" s="62"/>
      <c r="DK209" s="560"/>
      <c r="DL209" s="560"/>
      <c r="DM209" s="62"/>
      <c r="DN209" s="61"/>
      <c r="DO209" s="62"/>
      <c r="DP209" s="560"/>
      <c r="DQ209" s="560"/>
      <c r="DR209" s="62"/>
      <c r="DS209" s="61"/>
      <c r="DT209" s="62"/>
      <c r="DU209" s="560"/>
      <c r="DV209" s="560"/>
      <c r="DW209" s="62"/>
      <c r="DX209" s="61"/>
      <c r="DY209" s="62"/>
      <c r="DZ209" s="560"/>
      <c r="EA209" s="560"/>
      <c r="EB209" s="62"/>
      <c r="EC209" s="61"/>
      <c r="ED209" s="62"/>
      <c r="EE209" s="560"/>
      <c r="EF209" s="560"/>
      <c r="EG209" s="62"/>
      <c r="EH209" s="61"/>
      <c r="EI209" s="62"/>
      <c r="EJ209" s="560"/>
      <c r="EK209" s="560"/>
      <c r="EL209" s="62">
        <v>0</v>
      </c>
      <c r="EM209" s="61"/>
      <c r="EN209" s="62"/>
      <c r="EO209" s="153"/>
      <c r="ER209" s="49"/>
      <c r="ES209" s="49"/>
    </row>
    <row r="210" spans="4:149" ht="12.75" hidden="1" customHeight="1" x14ac:dyDescent="0.2">
      <c r="D210" s="153" t="s">
        <v>341</v>
      </c>
      <c r="F210" s="504"/>
      <c r="G210" s="123">
        <v>0</v>
      </c>
      <c r="H210" s="122"/>
      <c r="I210" s="62"/>
      <c r="J210" s="560"/>
      <c r="K210" s="569"/>
      <c r="L210" s="123">
        <v>0</v>
      </c>
      <c r="M210" s="122"/>
      <c r="N210" s="62"/>
      <c r="O210" s="560"/>
      <c r="P210" s="569"/>
      <c r="Q210" s="123">
        <v>0</v>
      </c>
      <c r="R210" s="122"/>
      <c r="S210" s="62"/>
      <c r="T210" s="560"/>
      <c r="U210" s="569"/>
      <c r="V210" s="123">
        <v>0</v>
      </c>
      <c r="W210" s="122"/>
      <c r="X210" s="62"/>
      <c r="Y210" s="560"/>
      <c r="Z210" s="569"/>
      <c r="AA210" s="123">
        <v>0</v>
      </c>
      <c r="AB210" s="122"/>
      <c r="AC210" s="62"/>
      <c r="AD210" s="560"/>
      <c r="AE210" s="569"/>
      <c r="AF210" s="123">
        <v>0</v>
      </c>
      <c r="AG210" s="122"/>
      <c r="AH210" s="62"/>
      <c r="AI210" s="560"/>
      <c r="AJ210" s="569"/>
      <c r="AK210" s="123">
        <v>0</v>
      </c>
      <c r="AL210" s="122"/>
      <c r="AM210" s="62"/>
      <c r="AN210" s="560"/>
      <c r="AO210" s="569"/>
      <c r="AP210" s="123">
        <v>0</v>
      </c>
      <c r="AQ210" s="122"/>
      <c r="AR210" s="62"/>
      <c r="AS210" s="560"/>
      <c r="AT210" s="569"/>
      <c r="AU210" s="123">
        <v>0</v>
      </c>
      <c r="AV210" s="122"/>
      <c r="AW210" s="62"/>
      <c r="AX210" s="560"/>
      <c r="AY210" s="569"/>
      <c r="AZ210" s="123">
        <v>0</v>
      </c>
      <c r="BA210" s="122"/>
      <c r="BB210" s="62"/>
      <c r="BC210" s="560"/>
      <c r="BD210" s="569"/>
      <c r="BE210" s="123">
        <v>0</v>
      </c>
      <c r="BF210" s="122"/>
      <c r="BG210" s="62"/>
      <c r="BH210" s="560"/>
      <c r="BI210" s="569"/>
      <c r="BJ210" s="123">
        <v>0</v>
      </c>
      <c r="BK210" s="122"/>
      <c r="BL210" s="62"/>
      <c r="BM210" s="560"/>
      <c r="BN210" s="569"/>
      <c r="BO210" s="123">
        <v>0</v>
      </c>
      <c r="BP210" s="122"/>
      <c r="BQ210" s="62"/>
      <c r="BR210" s="560"/>
      <c r="BS210" s="569"/>
      <c r="BT210" s="123">
        <v>0</v>
      </c>
      <c r="BU210" s="122"/>
      <c r="BV210" s="62"/>
      <c r="BW210" s="560"/>
      <c r="BX210" s="569"/>
      <c r="BY210" s="123">
        <v>0</v>
      </c>
      <c r="BZ210" s="122"/>
      <c r="CA210" s="62"/>
      <c r="CB210" s="560"/>
      <c r="CC210" s="569"/>
      <c r="CD210" s="123">
        <v>0</v>
      </c>
      <c r="CE210" s="122"/>
      <c r="CF210" s="62"/>
      <c r="CG210" s="560"/>
      <c r="CH210" s="569"/>
      <c r="CI210" s="123">
        <v>0</v>
      </c>
      <c r="CJ210" s="122"/>
      <c r="CK210" s="62"/>
      <c r="CL210" s="560"/>
      <c r="CM210" s="569"/>
      <c r="CN210" s="123">
        <v>0</v>
      </c>
      <c r="CO210" s="122"/>
      <c r="CP210" s="62"/>
      <c r="CQ210" s="560"/>
      <c r="CR210" s="569"/>
      <c r="CS210" s="123">
        <v>0</v>
      </c>
      <c r="CT210" s="122"/>
      <c r="CU210" s="62"/>
      <c r="CV210" s="560"/>
      <c r="CW210" s="569"/>
      <c r="CX210" s="123">
        <v>0</v>
      </c>
      <c r="CY210" s="122"/>
      <c r="CZ210" s="62"/>
      <c r="DA210" s="560"/>
      <c r="DB210" s="569"/>
      <c r="DC210" s="123">
        <v>0</v>
      </c>
      <c r="DD210" s="122"/>
      <c r="DE210" s="62"/>
      <c r="DF210" s="560"/>
      <c r="DG210" s="569"/>
      <c r="DH210" s="123">
        <v>0</v>
      </c>
      <c r="DI210" s="122"/>
      <c r="DJ210" s="62"/>
      <c r="DK210" s="560"/>
      <c r="DL210" s="569"/>
      <c r="DM210" s="123">
        <v>0</v>
      </c>
      <c r="DN210" s="122"/>
      <c r="DO210" s="62"/>
      <c r="DP210" s="560"/>
      <c r="DQ210" s="569"/>
      <c r="DR210" s="123">
        <v>0</v>
      </c>
      <c r="DS210" s="122"/>
      <c r="DT210" s="62"/>
      <c r="DU210" s="560"/>
      <c r="DV210" s="569"/>
      <c r="DW210" s="123">
        <v>0</v>
      </c>
      <c r="DX210" s="122"/>
      <c r="DY210" s="62"/>
      <c r="DZ210" s="560"/>
      <c r="EA210" s="569"/>
      <c r="EB210" s="123">
        <v>0</v>
      </c>
      <c r="EC210" s="122"/>
      <c r="ED210" s="62"/>
      <c r="EE210" s="560"/>
      <c r="EF210" s="569"/>
      <c r="EG210" s="123">
        <v>0</v>
      </c>
      <c r="EH210" s="122"/>
      <c r="EI210" s="62"/>
      <c r="EJ210" s="560"/>
      <c r="EK210" s="569"/>
      <c r="EL210" s="123">
        <v>0</v>
      </c>
      <c r="EM210" s="122"/>
      <c r="EN210" s="62"/>
      <c r="EO210" s="153"/>
      <c r="ER210" s="49"/>
      <c r="ES210" s="49"/>
    </row>
    <row r="211" spans="4:149" ht="12.75" hidden="1" customHeight="1" x14ac:dyDescent="0.2">
      <c r="D211" s="153"/>
      <c r="E211" s="583"/>
      <c r="G211" s="62"/>
      <c r="H211" s="62"/>
      <c r="I211" s="62"/>
      <c r="J211" s="560"/>
      <c r="L211" s="62"/>
      <c r="M211" s="62"/>
      <c r="N211" s="62"/>
      <c r="O211" s="560"/>
      <c r="Q211" s="62"/>
      <c r="R211" s="62"/>
      <c r="S211" s="62"/>
      <c r="T211" s="560"/>
      <c r="V211" s="62"/>
      <c r="W211" s="62"/>
      <c r="X211" s="62"/>
      <c r="Y211" s="560"/>
      <c r="AA211" s="62"/>
      <c r="AB211" s="62"/>
      <c r="AC211" s="62"/>
      <c r="AD211" s="560"/>
      <c r="AF211" s="62"/>
      <c r="AG211" s="62"/>
      <c r="AH211" s="62"/>
      <c r="AI211" s="560"/>
      <c r="AK211" s="62"/>
      <c r="AL211" s="62"/>
      <c r="AM211" s="62"/>
      <c r="AN211" s="560"/>
      <c r="AP211" s="62"/>
      <c r="AQ211" s="62"/>
      <c r="AR211" s="62"/>
      <c r="AS211" s="560"/>
      <c r="AU211" s="62"/>
      <c r="AV211" s="62"/>
      <c r="AW211" s="62"/>
      <c r="AX211" s="560"/>
      <c r="AZ211" s="62"/>
      <c r="BA211" s="62"/>
      <c r="BB211" s="62"/>
      <c r="BC211" s="560"/>
      <c r="BE211" s="62"/>
      <c r="BF211" s="62"/>
      <c r="BG211" s="62"/>
      <c r="BH211" s="560"/>
      <c r="BJ211" s="62"/>
      <c r="BK211" s="62"/>
      <c r="BL211" s="62"/>
      <c r="BM211" s="560"/>
      <c r="BO211" s="62"/>
      <c r="BP211" s="62"/>
      <c r="BQ211" s="62"/>
      <c r="BR211" s="560"/>
      <c r="BT211" s="62"/>
      <c r="BU211" s="62"/>
      <c r="BV211" s="62"/>
      <c r="BW211" s="560"/>
      <c r="BY211" s="62"/>
      <c r="BZ211" s="62"/>
      <c r="CA211" s="62"/>
      <c r="CB211" s="560"/>
      <c r="CD211" s="62"/>
      <c r="CE211" s="62"/>
      <c r="CF211" s="62"/>
      <c r="CG211" s="560"/>
      <c r="CI211" s="62"/>
      <c r="CJ211" s="62"/>
      <c r="CK211" s="62"/>
      <c r="CL211" s="560"/>
      <c r="CN211" s="62"/>
      <c r="CO211" s="62"/>
      <c r="CP211" s="62"/>
      <c r="CQ211" s="560"/>
      <c r="CS211" s="62"/>
      <c r="CT211" s="62"/>
      <c r="CU211" s="62"/>
      <c r="CV211" s="560"/>
      <c r="CX211" s="62"/>
      <c r="CY211" s="62"/>
      <c r="CZ211" s="62"/>
      <c r="DA211" s="560"/>
      <c r="DC211" s="62"/>
      <c r="DD211" s="62"/>
      <c r="DE211" s="62"/>
      <c r="DF211" s="560"/>
      <c r="DH211" s="62"/>
      <c r="DI211" s="62"/>
      <c r="DJ211" s="62"/>
      <c r="DK211" s="560"/>
      <c r="DM211" s="62"/>
      <c r="DN211" s="62"/>
      <c r="DO211" s="62"/>
      <c r="DP211" s="560"/>
      <c r="DR211" s="62"/>
      <c r="DS211" s="62"/>
      <c r="DT211" s="62"/>
      <c r="DU211" s="560"/>
      <c r="DW211" s="62"/>
      <c r="DX211" s="62"/>
      <c r="DY211" s="62"/>
      <c r="DZ211" s="560"/>
      <c r="EB211" s="62"/>
      <c r="EC211" s="62"/>
      <c r="ED211" s="62"/>
      <c r="EE211" s="560"/>
      <c r="EG211" s="62"/>
      <c r="EH211" s="62"/>
      <c r="EI211" s="62"/>
      <c r="EJ211" s="560"/>
      <c r="EL211" s="62"/>
      <c r="EM211" s="62"/>
      <c r="EN211" s="62"/>
      <c r="EO211" s="153"/>
      <c r="ER211" s="49"/>
      <c r="ES211" s="49"/>
    </row>
    <row r="212" spans="4:149" ht="12.75" hidden="1" customHeight="1" x14ac:dyDescent="0.2">
      <c r="D212" s="153" t="s">
        <v>346</v>
      </c>
      <c r="G212" s="62">
        <v>0</v>
      </c>
      <c r="H212" s="62"/>
      <c r="I212" s="62"/>
      <c r="J212" s="560"/>
      <c r="K212" s="62"/>
      <c r="L212" s="62">
        <v>0</v>
      </c>
      <c r="M212" s="62"/>
      <c r="N212" s="62"/>
      <c r="O212" s="560"/>
      <c r="P212" s="62"/>
      <c r="Q212" s="62">
        <v>0</v>
      </c>
      <c r="R212" s="62"/>
      <c r="S212" s="62"/>
      <c r="T212" s="560"/>
      <c r="U212" s="62"/>
      <c r="V212" s="62">
        <v>0</v>
      </c>
      <c r="W212" s="62"/>
      <c r="X212" s="62"/>
      <c r="Y212" s="560"/>
      <c r="Z212" s="62"/>
      <c r="AA212" s="62">
        <v>0</v>
      </c>
      <c r="AB212" s="62"/>
      <c r="AC212" s="62"/>
      <c r="AD212" s="560"/>
      <c r="AE212" s="62"/>
      <c r="AF212" s="62">
        <v>0</v>
      </c>
      <c r="AG212" s="62"/>
      <c r="AH212" s="62"/>
      <c r="AI212" s="560"/>
      <c r="AJ212" s="62"/>
      <c r="AK212" s="62">
        <v>0</v>
      </c>
      <c r="AL212" s="62"/>
      <c r="AM212" s="62"/>
      <c r="AN212" s="560"/>
      <c r="AO212" s="62"/>
      <c r="AP212" s="62">
        <v>0</v>
      </c>
      <c r="AQ212" s="62"/>
      <c r="AR212" s="62"/>
      <c r="AS212" s="560"/>
      <c r="AT212" s="62"/>
      <c r="AU212" s="62">
        <v>0</v>
      </c>
      <c r="AV212" s="62"/>
      <c r="AW212" s="62"/>
      <c r="AX212" s="560"/>
      <c r="AY212" s="62"/>
      <c r="AZ212" s="62">
        <v>0</v>
      </c>
      <c r="BA212" s="62"/>
      <c r="BB212" s="62"/>
      <c r="BC212" s="560"/>
      <c r="BD212" s="62"/>
      <c r="BE212" s="62">
        <v>0</v>
      </c>
      <c r="BF212" s="62"/>
      <c r="BG212" s="62"/>
      <c r="BH212" s="560"/>
      <c r="BI212" s="62"/>
      <c r="BJ212" s="62">
        <v>0</v>
      </c>
      <c r="BK212" s="62"/>
      <c r="BL212" s="62"/>
      <c r="BM212" s="560"/>
      <c r="BN212" s="62"/>
      <c r="BO212" s="62">
        <v>0</v>
      </c>
      <c r="BP212" s="62"/>
      <c r="BQ212" s="62"/>
      <c r="BR212" s="560"/>
      <c r="BS212" s="62"/>
      <c r="BT212" s="62">
        <v>0</v>
      </c>
      <c r="BU212" s="62"/>
      <c r="BV212" s="62"/>
      <c r="BW212" s="560"/>
      <c r="BX212" s="62"/>
      <c r="BY212" s="62">
        <v>0</v>
      </c>
      <c r="BZ212" s="62"/>
      <c r="CA212" s="62"/>
      <c r="CB212" s="560"/>
      <c r="CC212" s="62"/>
      <c r="CD212" s="62">
        <v>0</v>
      </c>
      <c r="CE212" s="62"/>
      <c r="CF212" s="62"/>
      <c r="CG212" s="560"/>
      <c r="CH212" s="62"/>
      <c r="CI212" s="62">
        <v>0</v>
      </c>
      <c r="CJ212" s="62"/>
      <c r="CK212" s="62"/>
      <c r="CL212" s="560"/>
      <c r="CM212" s="62"/>
      <c r="CN212" s="62">
        <v>0</v>
      </c>
      <c r="CO212" s="62"/>
      <c r="CP212" s="62"/>
      <c r="CQ212" s="560"/>
      <c r="CR212" s="62"/>
      <c r="CS212" s="62">
        <v>0</v>
      </c>
      <c r="CT212" s="62"/>
      <c r="CU212" s="62"/>
      <c r="CV212" s="560"/>
      <c r="CW212" s="62"/>
      <c r="CX212" s="62">
        <v>0</v>
      </c>
      <c r="CY212" s="62"/>
      <c r="CZ212" s="62"/>
      <c r="DA212" s="560"/>
      <c r="DB212" s="62"/>
      <c r="DC212" s="62">
        <v>0</v>
      </c>
      <c r="DD212" s="62"/>
      <c r="DE212" s="62"/>
      <c r="DF212" s="560"/>
      <c r="DG212" s="62"/>
      <c r="DH212" s="62">
        <v>0</v>
      </c>
      <c r="DI212" s="62"/>
      <c r="DJ212" s="62"/>
      <c r="DK212" s="560"/>
      <c r="DL212" s="62"/>
      <c r="DM212" s="62">
        <v>0</v>
      </c>
      <c r="DN212" s="62"/>
      <c r="DO212" s="62"/>
      <c r="DP212" s="560"/>
      <c r="DQ212" s="62"/>
      <c r="DR212" s="62">
        <v>0</v>
      </c>
      <c r="DS212" s="62"/>
      <c r="DT212" s="62"/>
      <c r="DU212" s="560"/>
      <c r="DV212" s="62"/>
      <c r="DW212" s="62">
        <v>0</v>
      </c>
      <c r="DX212" s="62"/>
      <c r="DY212" s="62"/>
      <c r="DZ212" s="560"/>
      <c r="EA212" s="62"/>
      <c r="EB212" s="62">
        <v>0</v>
      </c>
      <c r="EC212" s="62"/>
      <c r="ED212" s="62"/>
      <c r="EE212" s="560"/>
      <c r="EF212" s="62"/>
      <c r="EG212" s="62">
        <v>0</v>
      </c>
      <c r="EH212" s="62"/>
      <c r="EI212" s="62"/>
      <c r="EJ212" s="560"/>
      <c r="EK212" s="62"/>
      <c r="EL212" s="62">
        <v>0</v>
      </c>
      <c r="EM212" s="62"/>
      <c r="EN212" s="62"/>
      <c r="EO212" s="153"/>
      <c r="ER212" s="49"/>
      <c r="ES212" s="49"/>
    </row>
    <row r="213" spans="4:149" ht="12.75" hidden="1" customHeight="1" x14ac:dyDescent="0.2">
      <c r="D213" s="153" t="s">
        <v>336</v>
      </c>
      <c r="F213" s="490"/>
      <c r="G213" s="558">
        <v>0</v>
      </c>
      <c r="H213" s="559"/>
      <c r="I213" s="62"/>
      <c r="J213" s="560"/>
      <c r="K213" s="561"/>
      <c r="L213" s="558">
        <v>0</v>
      </c>
      <c r="M213" s="559"/>
      <c r="N213" s="62"/>
      <c r="O213" s="560"/>
      <c r="P213" s="561"/>
      <c r="Q213" s="558">
        <v>0</v>
      </c>
      <c r="R213" s="559"/>
      <c r="S213" s="62"/>
      <c r="T213" s="560"/>
      <c r="U213" s="561"/>
      <c r="V213" s="558">
        <v>0</v>
      </c>
      <c r="W213" s="559"/>
      <c r="X213" s="62"/>
      <c r="Y213" s="560"/>
      <c r="Z213" s="561"/>
      <c r="AA213" s="558">
        <v>0</v>
      </c>
      <c r="AB213" s="559"/>
      <c r="AC213" s="62"/>
      <c r="AD213" s="560"/>
      <c r="AE213" s="561"/>
      <c r="AF213" s="558">
        <v>0</v>
      </c>
      <c r="AG213" s="559"/>
      <c r="AH213" s="62"/>
      <c r="AI213" s="560"/>
      <c r="AJ213" s="561"/>
      <c r="AK213" s="558">
        <v>0</v>
      </c>
      <c r="AL213" s="559"/>
      <c r="AM213" s="62"/>
      <c r="AN213" s="560"/>
      <c r="AO213" s="561"/>
      <c r="AP213" s="558">
        <v>0</v>
      </c>
      <c r="AQ213" s="559"/>
      <c r="AR213" s="62"/>
      <c r="AS213" s="560"/>
      <c r="AT213" s="561"/>
      <c r="AU213" s="558">
        <v>0</v>
      </c>
      <c r="AV213" s="559"/>
      <c r="AW213" s="62"/>
      <c r="AX213" s="560"/>
      <c r="AY213" s="561"/>
      <c r="AZ213" s="558">
        <v>0</v>
      </c>
      <c r="BA213" s="559"/>
      <c r="BB213" s="62"/>
      <c r="BC213" s="560"/>
      <c r="BD213" s="561"/>
      <c r="BE213" s="558">
        <v>0</v>
      </c>
      <c r="BF213" s="559"/>
      <c r="BG213" s="62"/>
      <c r="BH213" s="560"/>
      <c r="BI213" s="561"/>
      <c r="BJ213" s="558">
        <v>0</v>
      </c>
      <c r="BK213" s="559"/>
      <c r="BL213" s="62"/>
      <c r="BM213" s="560"/>
      <c r="BN213" s="561"/>
      <c r="BO213" s="558">
        <v>0</v>
      </c>
      <c r="BP213" s="559"/>
      <c r="BQ213" s="62"/>
      <c r="BR213" s="560"/>
      <c r="BS213" s="561"/>
      <c r="BT213" s="558">
        <v>0</v>
      </c>
      <c r="BU213" s="559"/>
      <c r="BV213" s="62"/>
      <c r="BW213" s="560"/>
      <c r="BX213" s="561"/>
      <c r="BY213" s="558">
        <v>0</v>
      </c>
      <c r="BZ213" s="559"/>
      <c r="CA213" s="62"/>
      <c r="CB213" s="560"/>
      <c r="CC213" s="561"/>
      <c r="CD213" s="558">
        <v>0</v>
      </c>
      <c r="CE213" s="559"/>
      <c r="CF213" s="62"/>
      <c r="CG213" s="560"/>
      <c r="CH213" s="561"/>
      <c r="CI213" s="558">
        <v>0</v>
      </c>
      <c r="CJ213" s="559"/>
      <c r="CK213" s="62"/>
      <c r="CL213" s="560"/>
      <c r="CM213" s="561"/>
      <c r="CN213" s="558">
        <v>0</v>
      </c>
      <c r="CO213" s="559"/>
      <c r="CP213" s="62"/>
      <c r="CQ213" s="560"/>
      <c r="CR213" s="561"/>
      <c r="CS213" s="558">
        <v>0</v>
      </c>
      <c r="CT213" s="559"/>
      <c r="CU213" s="62"/>
      <c r="CV213" s="560"/>
      <c r="CW213" s="561"/>
      <c r="CX213" s="558">
        <v>0</v>
      </c>
      <c r="CY213" s="559"/>
      <c r="CZ213" s="62"/>
      <c r="DA213" s="560"/>
      <c r="DB213" s="561"/>
      <c r="DC213" s="558">
        <v>0</v>
      </c>
      <c r="DD213" s="559"/>
      <c r="DE213" s="62"/>
      <c r="DF213" s="560"/>
      <c r="DG213" s="561"/>
      <c r="DH213" s="558">
        <v>0</v>
      </c>
      <c r="DI213" s="559"/>
      <c r="DJ213" s="62"/>
      <c r="DK213" s="560"/>
      <c r="DL213" s="561"/>
      <c r="DM213" s="558">
        <v>0</v>
      </c>
      <c r="DN213" s="559"/>
      <c r="DO213" s="62"/>
      <c r="DP213" s="560"/>
      <c r="DQ213" s="561"/>
      <c r="DR213" s="558">
        <v>0</v>
      </c>
      <c r="DS213" s="559"/>
      <c r="DT213" s="62"/>
      <c r="DU213" s="560"/>
      <c r="DV213" s="561"/>
      <c r="DW213" s="558">
        <v>0</v>
      </c>
      <c r="DX213" s="559"/>
      <c r="DY213" s="62"/>
      <c r="DZ213" s="560"/>
      <c r="EA213" s="561"/>
      <c r="EB213" s="558">
        <v>0</v>
      </c>
      <c r="EC213" s="559"/>
      <c r="ED213" s="62"/>
      <c r="EE213" s="560"/>
      <c r="EF213" s="561"/>
      <c r="EG213" s="558">
        <v>0</v>
      </c>
      <c r="EH213" s="559"/>
      <c r="EI213" s="62"/>
      <c r="EJ213" s="560"/>
      <c r="EK213" s="561"/>
      <c r="EL213" s="558">
        <v>0</v>
      </c>
      <c r="EM213" s="559"/>
      <c r="EN213" s="62"/>
      <c r="EO213" s="153"/>
      <c r="ER213" s="49"/>
      <c r="ES213" s="49"/>
    </row>
    <row r="214" spans="4:149" ht="12.75" hidden="1" customHeight="1" x14ac:dyDescent="0.2">
      <c r="D214" s="153" t="s">
        <v>339</v>
      </c>
      <c r="F214" s="484"/>
      <c r="G214" s="62">
        <v>0</v>
      </c>
      <c r="H214" s="61"/>
      <c r="I214" s="62"/>
      <c r="J214" s="560"/>
      <c r="K214" s="560"/>
      <c r="L214" s="62">
        <v>0</v>
      </c>
      <c r="M214" s="61"/>
      <c r="N214" s="62"/>
      <c r="O214" s="560"/>
      <c r="P214" s="560"/>
      <c r="Q214" s="62">
        <v>0</v>
      </c>
      <c r="R214" s="61"/>
      <c r="S214" s="62"/>
      <c r="T214" s="560"/>
      <c r="U214" s="560"/>
      <c r="V214" s="62">
        <v>0</v>
      </c>
      <c r="W214" s="61"/>
      <c r="X214" s="62"/>
      <c r="Y214" s="560"/>
      <c r="Z214" s="560"/>
      <c r="AA214" s="62">
        <v>0</v>
      </c>
      <c r="AB214" s="61"/>
      <c r="AC214" s="62"/>
      <c r="AD214" s="560"/>
      <c r="AE214" s="560"/>
      <c r="AF214" s="62">
        <v>0</v>
      </c>
      <c r="AG214" s="61"/>
      <c r="AH214" s="62"/>
      <c r="AI214" s="560"/>
      <c r="AJ214" s="560"/>
      <c r="AK214" s="62">
        <v>0</v>
      </c>
      <c r="AL214" s="61"/>
      <c r="AM214" s="62"/>
      <c r="AN214" s="560"/>
      <c r="AO214" s="560"/>
      <c r="AP214" s="62">
        <v>0</v>
      </c>
      <c r="AQ214" s="61"/>
      <c r="AR214" s="62"/>
      <c r="AS214" s="560"/>
      <c r="AT214" s="560"/>
      <c r="AU214" s="62">
        <v>0</v>
      </c>
      <c r="AV214" s="61"/>
      <c r="AW214" s="62"/>
      <c r="AX214" s="560"/>
      <c r="AY214" s="560"/>
      <c r="AZ214" s="62">
        <v>0</v>
      </c>
      <c r="BA214" s="61"/>
      <c r="BB214" s="62"/>
      <c r="BC214" s="560"/>
      <c r="BD214" s="560"/>
      <c r="BE214" s="62">
        <v>0</v>
      </c>
      <c r="BF214" s="61"/>
      <c r="BG214" s="62"/>
      <c r="BH214" s="560"/>
      <c r="BI214" s="560"/>
      <c r="BJ214" s="62">
        <v>0</v>
      </c>
      <c r="BK214" s="61"/>
      <c r="BL214" s="62"/>
      <c r="BM214" s="560"/>
      <c r="BN214" s="560"/>
      <c r="BO214" s="62">
        <v>0</v>
      </c>
      <c r="BP214" s="61"/>
      <c r="BQ214" s="62"/>
      <c r="BR214" s="560"/>
      <c r="BS214" s="560"/>
      <c r="BT214" s="62">
        <v>0</v>
      </c>
      <c r="BU214" s="61"/>
      <c r="BV214" s="62"/>
      <c r="BW214" s="560"/>
      <c r="BX214" s="560"/>
      <c r="BY214" s="62">
        <v>0</v>
      </c>
      <c r="BZ214" s="61"/>
      <c r="CA214" s="62"/>
      <c r="CB214" s="560"/>
      <c r="CC214" s="560"/>
      <c r="CD214" s="62">
        <v>0</v>
      </c>
      <c r="CE214" s="61"/>
      <c r="CF214" s="62"/>
      <c r="CG214" s="560"/>
      <c r="CH214" s="560"/>
      <c r="CI214" s="62">
        <v>0</v>
      </c>
      <c r="CJ214" s="61"/>
      <c r="CK214" s="62"/>
      <c r="CL214" s="560"/>
      <c r="CM214" s="560"/>
      <c r="CN214" s="62">
        <v>0</v>
      </c>
      <c r="CO214" s="61"/>
      <c r="CP214" s="62"/>
      <c r="CQ214" s="560"/>
      <c r="CR214" s="560"/>
      <c r="CS214" s="62">
        <v>0</v>
      </c>
      <c r="CT214" s="61"/>
      <c r="CU214" s="62"/>
      <c r="CV214" s="560"/>
      <c r="CW214" s="560"/>
      <c r="CX214" s="62">
        <v>0</v>
      </c>
      <c r="CY214" s="61"/>
      <c r="CZ214" s="62"/>
      <c r="DA214" s="560"/>
      <c r="DB214" s="560"/>
      <c r="DC214" s="62">
        <v>0</v>
      </c>
      <c r="DD214" s="61"/>
      <c r="DE214" s="62"/>
      <c r="DF214" s="560"/>
      <c r="DG214" s="560"/>
      <c r="DH214" s="62">
        <v>0</v>
      </c>
      <c r="DI214" s="61"/>
      <c r="DJ214" s="62"/>
      <c r="DK214" s="560"/>
      <c r="DL214" s="560"/>
      <c r="DM214" s="62">
        <v>0</v>
      </c>
      <c r="DN214" s="61"/>
      <c r="DO214" s="62"/>
      <c r="DP214" s="560"/>
      <c r="DQ214" s="560"/>
      <c r="DR214" s="62">
        <v>0</v>
      </c>
      <c r="DS214" s="61"/>
      <c r="DT214" s="62"/>
      <c r="DU214" s="560"/>
      <c r="DV214" s="560"/>
      <c r="DW214" s="62">
        <v>0</v>
      </c>
      <c r="DX214" s="61"/>
      <c r="DY214" s="62"/>
      <c r="DZ214" s="560"/>
      <c r="EA214" s="560"/>
      <c r="EB214" s="62">
        <v>0</v>
      </c>
      <c r="EC214" s="61"/>
      <c r="ED214" s="62"/>
      <c r="EE214" s="560"/>
      <c r="EF214" s="560"/>
      <c r="EG214" s="62">
        <v>0</v>
      </c>
      <c r="EH214" s="61"/>
      <c r="EI214" s="62"/>
      <c r="EJ214" s="560"/>
      <c r="EK214" s="560"/>
      <c r="EL214" s="62">
        <v>0</v>
      </c>
      <c r="EM214" s="61"/>
      <c r="EN214" s="62"/>
      <c r="EO214" s="153"/>
      <c r="ER214" s="49"/>
      <c r="ES214" s="49"/>
    </row>
    <row r="215" spans="4:149" ht="12.75" hidden="1" customHeight="1" x14ac:dyDescent="0.2">
      <c r="D215" s="153" t="s">
        <v>340</v>
      </c>
      <c r="F215" s="484"/>
      <c r="G215" s="62"/>
      <c r="H215" s="61"/>
      <c r="I215" s="62"/>
      <c r="J215" s="560"/>
      <c r="K215" s="560"/>
      <c r="L215" s="62"/>
      <c r="M215" s="61"/>
      <c r="N215" s="62"/>
      <c r="O215" s="560"/>
      <c r="P215" s="560"/>
      <c r="Q215" s="62"/>
      <c r="R215" s="61"/>
      <c r="S215" s="62"/>
      <c r="T215" s="560"/>
      <c r="U215" s="560"/>
      <c r="V215" s="62"/>
      <c r="W215" s="61"/>
      <c r="X215" s="62"/>
      <c r="Y215" s="560"/>
      <c r="Z215" s="560"/>
      <c r="AA215" s="62"/>
      <c r="AB215" s="61"/>
      <c r="AC215" s="62"/>
      <c r="AD215" s="560"/>
      <c r="AE215" s="560"/>
      <c r="AF215" s="62"/>
      <c r="AG215" s="61"/>
      <c r="AH215" s="62"/>
      <c r="AI215" s="560"/>
      <c r="AJ215" s="560"/>
      <c r="AK215" s="62"/>
      <c r="AL215" s="61"/>
      <c r="AM215" s="62"/>
      <c r="AN215" s="560"/>
      <c r="AO215" s="560"/>
      <c r="AP215" s="62"/>
      <c r="AQ215" s="61"/>
      <c r="AR215" s="62"/>
      <c r="AS215" s="560"/>
      <c r="AT215" s="560"/>
      <c r="AU215" s="62"/>
      <c r="AV215" s="61"/>
      <c r="AW215" s="62"/>
      <c r="AX215" s="560"/>
      <c r="AY215" s="560"/>
      <c r="AZ215" s="62"/>
      <c r="BA215" s="61"/>
      <c r="BB215" s="62"/>
      <c r="BC215" s="560"/>
      <c r="BD215" s="560"/>
      <c r="BE215" s="62"/>
      <c r="BF215" s="61"/>
      <c r="BG215" s="62"/>
      <c r="BH215" s="560"/>
      <c r="BI215" s="560"/>
      <c r="BJ215" s="62"/>
      <c r="BK215" s="61"/>
      <c r="BL215" s="62"/>
      <c r="BM215" s="560"/>
      <c r="BN215" s="560"/>
      <c r="BO215" s="62"/>
      <c r="BP215" s="61"/>
      <c r="BQ215" s="62"/>
      <c r="BR215" s="560"/>
      <c r="BS215" s="560"/>
      <c r="BT215" s="62">
        <v>0</v>
      </c>
      <c r="BU215" s="61"/>
      <c r="BV215" s="62"/>
      <c r="BW215" s="560"/>
      <c r="BX215" s="560"/>
      <c r="BY215" s="62"/>
      <c r="BZ215" s="61"/>
      <c r="CA215" s="62"/>
      <c r="CB215" s="560"/>
      <c r="CC215" s="560"/>
      <c r="CD215" s="62"/>
      <c r="CE215" s="61"/>
      <c r="CF215" s="62"/>
      <c r="CG215" s="560"/>
      <c r="CH215" s="560"/>
      <c r="CI215" s="62"/>
      <c r="CJ215" s="61"/>
      <c r="CK215" s="62"/>
      <c r="CL215" s="560"/>
      <c r="CM215" s="560"/>
      <c r="CN215" s="62"/>
      <c r="CO215" s="61"/>
      <c r="CP215" s="62"/>
      <c r="CQ215" s="560"/>
      <c r="CR215" s="560"/>
      <c r="CS215" s="62"/>
      <c r="CT215" s="61"/>
      <c r="CU215" s="62"/>
      <c r="CV215" s="560"/>
      <c r="CW215" s="560"/>
      <c r="CX215" s="62"/>
      <c r="CY215" s="61"/>
      <c r="CZ215" s="62"/>
      <c r="DA215" s="560"/>
      <c r="DB215" s="560"/>
      <c r="DC215" s="62"/>
      <c r="DD215" s="61"/>
      <c r="DE215" s="62"/>
      <c r="DF215" s="560"/>
      <c r="DG215" s="560"/>
      <c r="DH215" s="62"/>
      <c r="DI215" s="61"/>
      <c r="DJ215" s="62"/>
      <c r="DK215" s="560"/>
      <c r="DL215" s="560"/>
      <c r="DM215" s="62"/>
      <c r="DN215" s="61"/>
      <c r="DO215" s="62"/>
      <c r="DP215" s="560"/>
      <c r="DQ215" s="560"/>
      <c r="DR215" s="62"/>
      <c r="DS215" s="61"/>
      <c r="DT215" s="62"/>
      <c r="DU215" s="560"/>
      <c r="DV215" s="560"/>
      <c r="DW215" s="62"/>
      <c r="DX215" s="61"/>
      <c r="DY215" s="62"/>
      <c r="DZ215" s="560"/>
      <c r="EA215" s="560"/>
      <c r="EB215" s="62"/>
      <c r="EC215" s="61"/>
      <c r="ED215" s="62"/>
      <c r="EE215" s="560"/>
      <c r="EF215" s="560"/>
      <c r="EG215" s="62"/>
      <c r="EH215" s="61"/>
      <c r="EI215" s="62"/>
      <c r="EJ215" s="560"/>
      <c r="EK215" s="560"/>
      <c r="EL215" s="62">
        <v>0</v>
      </c>
      <c r="EM215" s="61"/>
      <c r="EN215" s="62"/>
      <c r="EO215" s="153"/>
      <c r="ER215" s="49"/>
      <c r="ES215" s="49"/>
    </row>
    <row r="216" spans="4:149" ht="12.75" hidden="1" customHeight="1" x14ac:dyDescent="0.2">
      <c r="D216" s="153" t="s">
        <v>341</v>
      </c>
      <c r="F216" s="504"/>
      <c r="G216" s="123">
        <v>0</v>
      </c>
      <c r="H216" s="122"/>
      <c r="I216" s="62"/>
      <c r="J216" s="560"/>
      <c r="K216" s="569"/>
      <c r="L216" s="123">
        <v>0</v>
      </c>
      <c r="M216" s="122"/>
      <c r="N216" s="62"/>
      <c r="O216" s="560"/>
      <c r="P216" s="569"/>
      <c r="Q216" s="123">
        <v>0</v>
      </c>
      <c r="R216" s="122"/>
      <c r="S216" s="62"/>
      <c r="T216" s="560"/>
      <c r="U216" s="569"/>
      <c r="V216" s="123">
        <v>0</v>
      </c>
      <c r="W216" s="122"/>
      <c r="X216" s="62"/>
      <c r="Y216" s="560"/>
      <c r="Z216" s="569"/>
      <c r="AA216" s="123">
        <v>0</v>
      </c>
      <c r="AB216" s="122"/>
      <c r="AC216" s="62"/>
      <c r="AD216" s="560"/>
      <c r="AE216" s="569"/>
      <c r="AF216" s="123">
        <v>0</v>
      </c>
      <c r="AG216" s="122"/>
      <c r="AH216" s="62"/>
      <c r="AI216" s="560"/>
      <c r="AJ216" s="569"/>
      <c r="AK216" s="123">
        <v>0</v>
      </c>
      <c r="AL216" s="122"/>
      <c r="AM216" s="62"/>
      <c r="AN216" s="560"/>
      <c r="AO216" s="569"/>
      <c r="AP216" s="123">
        <v>0</v>
      </c>
      <c r="AQ216" s="122"/>
      <c r="AR216" s="62"/>
      <c r="AS216" s="560"/>
      <c r="AT216" s="569"/>
      <c r="AU216" s="123">
        <v>0</v>
      </c>
      <c r="AV216" s="122"/>
      <c r="AW216" s="62"/>
      <c r="AX216" s="560"/>
      <c r="AY216" s="569"/>
      <c r="AZ216" s="123">
        <v>0</v>
      </c>
      <c r="BA216" s="122"/>
      <c r="BB216" s="62"/>
      <c r="BC216" s="560"/>
      <c r="BD216" s="569"/>
      <c r="BE216" s="123">
        <v>0</v>
      </c>
      <c r="BF216" s="122"/>
      <c r="BG216" s="62"/>
      <c r="BH216" s="560"/>
      <c r="BI216" s="569"/>
      <c r="BJ216" s="123">
        <v>0</v>
      </c>
      <c r="BK216" s="122"/>
      <c r="BL216" s="62"/>
      <c r="BM216" s="560"/>
      <c r="BN216" s="569"/>
      <c r="BO216" s="123">
        <v>0</v>
      </c>
      <c r="BP216" s="122"/>
      <c r="BQ216" s="62"/>
      <c r="BR216" s="560"/>
      <c r="BS216" s="569"/>
      <c r="BT216" s="123">
        <v>0</v>
      </c>
      <c r="BU216" s="122"/>
      <c r="BV216" s="62"/>
      <c r="BW216" s="560"/>
      <c r="BX216" s="569"/>
      <c r="BY216" s="123">
        <v>0</v>
      </c>
      <c r="BZ216" s="122"/>
      <c r="CA216" s="62"/>
      <c r="CB216" s="560"/>
      <c r="CC216" s="569"/>
      <c r="CD216" s="123">
        <v>0</v>
      </c>
      <c r="CE216" s="122"/>
      <c r="CF216" s="62"/>
      <c r="CG216" s="560"/>
      <c r="CH216" s="569"/>
      <c r="CI216" s="123">
        <v>0</v>
      </c>
      <c r="CJ216" s="122"/>
      <c r="CK216" s="62"/>
      <c r="CL216" s="560"/>
      <c r="CM216" s="569"/>
      <c r="CN216" s="123">
        <v>0</v>
      </c>
      <c r="CO216" s="122"/>
      <c r="CP216" s="62"/>
      <c r="CQ216" s="560"/>
      <c r="CR216" s="569"/>
      <c r="CS216" s="123">
        <v>0</v>
      </c>
      <c r="CT216" s="122"/>
      <c r="CU216" s="62"/>
      <c r="CV216" s="560"/>
      <c r="CW216" s="569"/>
      <c r="CX216" s="123">
        <v>0</v>
      </c>
      <c r="CY216" s="122"/>
      <c r="CZ216" s="62"/>
      <c r="DA216" s="560"/>
      <c r="DB216" s="569"/>
      <c r="DC216" s="123">
        <v>0</v>
      </c>
      <c r="DD216" s="122"/>
      <c r="DE216" s="62"/>
      <c r="DF216" s="560"/>
      <c r="DG216" s="569"/>
      <c r="DH216" s="123">
        <v>0</v>
      </c>
      <c r="DI216" s="122"/>
      <c r="DJ216" s="62"/>
      <c r="DK216" s="560"/>
      <c r="DL216" s="569"/>
      <c r="DM216" s="123">
        <v>0</v>
      </c>
      <c r="DN216" s="122"/>
      <c r="DO216" s="62"/>
      <c r="DP216" s="560"/>
      <c r="DQ216" s="569"/>
      <c r="DR216" s="123">
        <v>0</v>
      </c>
      <c r="DS216" s="122"/>
      <c r="DT216" s="62"/>
      <c r="DU216" s="560"/>
      <c r="DV216" s="569"/>
      <c r="DW216" s="123">
        <v>0</v>
      </c>
      <c r="DX216" s="122"/>
      <c r="DY216" s="62"/>
      <c r="DZ216" s="560"/>
      <c r="EA216" s="569"/>
      <c r="EB216" s="123">
        <v>0</v>
      </c>
      <c r="EC216" s="122"/>
      <c r="ED216" s="62"/>
      <c r="EE216" s="560"/>
      <c r="EF216" s="569"/>
      <c r="EG216" s="123">
        <v>0</v>
      </c>
      <c r="EH216" s="122"/>
      <c r="EI216" s="62"/>
      <c r="EJ216" s="560"/>
      <c r="EK216" s="569"/>
      <c r="EL216" s="123">
        <v>0</v>
      </c>
      <c r="EM216" s="122"/>
      <c r="EN216" s="62"/>
      <c r="EO216" s="153"/>
      <c r="ER216" s="49"/>
      <c r="ES216" s="49"/>
    </row>
    <row r="217" spans="4:149" ht="12.75" hidden="1" customHeight="1" x14ac:dyDescent="0.2">
      <c r="D217" s="153"/>
      <c r="E217" s="583"/>
      <c r="F217" s="273"/>
      <c r="G217" s="62"/>
      <c r="H217" s="62"/>
      <c r="I217" s="62"/>
      <c r="J217" s="560"/>
      <c r="K217" s="273"/>
      <c r="L217" s="62"/>
      <c r="M217" s="62"/>
      <c r="N217" s="62"/>
      <c r="O217" s="560"/>
      <c r="P217" s="273"/>
      <c r="Q217" s="62"/>
      <c r="R217" s="62"/>
      <c r="S217" s="62"/>
      <c r="T217" s="560"/>
      <c r="U217" s="273"/>
      <c r="V217" s="62"/>
      <c r="W217" s="62"/>
      <c r="X217" s="62"/>
      <c r="Y217" s="560"/>
      <c r="Z217" s="273"/>
      <c r="AA217" s="62"/>
      <c r="AB217" s="62"/>
      <c r="AC217" s="62"/>
      <c r="AD217" s="560"/>
      <c r="AE217" s="273"/>
      <c r="AF217" s="62"/>
      <c r="AG217" s="62"/>
      <c r="AH217" s="62"/>
      <c r="AI217" s="560"/>
      <c r="AJ217" s="273"/>
      <c r="AK217" s="62"/>
      <c r="AL217" s="62"/>
      <c r="AM217" s="62"/>
      <c r="AN217" s="560"/>
      <c r="AO217" s="273"/>
      <c r="AP217" s="62"/>
      <c r="AQ217" s="62"/>
      <c r="AR217" s="62"/>
      <c r="AS217" s="560"/>
      <c r="AT217" s="273"/>
      <c r="AU217" s="62"/>
      <c r="AV217" s="62"/>
      <c r="AW217" s="62"/>
      <c r="AX217" s="560"/>
      <c r="AY217" s="273"/>
      <c r="AZ217" s="62"/>
      <c r="BA217" s="62"/>
      <c r="BB217" s="62"/>
      <c r="BC217" s="560"/>
      <c r="BD217" s="273"/>
      <c r="BE217" s="62"/>
      <c r="BF217" s="62"/>
      <c r="BG217" s="62"/>
      <c r="BH217" s="560"/>
      <c r="BI217" s="273"/>
      <c r="BJ217" s="62"/>
      <c r="BK217" s="62"/>
      <c r="BL217" s="62"/>
      <c r="BM217" s="560"/>
      <c r="BN217" s="273"/>
      <c r="BO217" s="62"/>
      <c r="BP217" s="62"/>
      <c r="BQ217" s="62"/>
      <c r="BR217" s="560"/>
      <c r="BS217" s="273"/>
      <c r="BT217" s="62"/>
      <c r="BU217" s="62"/>
      <c r="BV217" s="62"/>
      <c r="BW217" s="560"/>
      <c r="BX217" s="273"/>
      <c r="BY217" s="62"/>
      <c r="BZ217" s="62"/>
      <c r="CA217" s="62"/>
      <c r="CB217" s="560"/>
      <c r="CC217" s="273"/>
      <c r="CD217" s="62"/>
      <c r="CE217" s="62"/>
      <c r="CF217" s="62"/>
      <c r="CG217" s="560"/>
      <c r="CH217" s="273"/>
      <c r="CI217" s="62"/>
      <c r="CJ217" s="62"/>
      <c r="CK217" s="62"/>
      <c r="CL217" s="560"/>
      <c r="CM217" s="273"/>
      <c r="CN217" s="62"/>
      <c r="CO217" s="62"/>
      <c r="CP217" s="62"/>
      <c r="CQ217" s="560"/>
      <c r="CR217" s="273"/>
      <c r="CS217" s="62"/>
      <c r="CT217" s="62"/>
      <c r="CU217" s="62"/>
      <c r="CV217" s="560"/>
      <c r="CW217" s="273"/>
      <c r="CX217" s="62"/>
      <c r="CY217" s="62"/>
      <c r="CZ217" s="62"/>
      <c r="DA217" s="560"/>
      <c r="DB217" s="273"/>
      <c r="DC217" s="62"/>
      <c r="DD217" s="62"/>
      <c r="DE217" s="62"/>
      <c r="DF217" s="560"/>
      <c r="DG217" s="273"/>
      <c r="DH217" s="62"/>
      <c r="DI217" s="62"/>
      <c r="DJ217" s="62"/>
      <c r="DK217" s="560"/>
      <c r="DL217" s="273"/>
      <c r="DM217" s="62"/>
      <c r="DN217" s="62"/>
      <c r="DO217" s="62"/>
      <c r="DP217" s="560"/>
      <c r="DQ217" s="273"/>
      <c r="DR217" s="62"/>
      <c r="DS217" s="62"/>
      <c r="DT217" s="62"/>
      <c r="DU217" s="560"/>
      <c r="DV217" s="273"/>
      <c r="DW217" s="62"/>
      <c r="DX217" s="62"/>
      <c r="DY217" s="62"/>
      <c r="DZ217" s="560"/>
      <c r="EA217" s="273"/>
      <c r="EB217" s="62"/>
      <c r="EC217" s="62"/>
      <c r="ED217" s="62"/>
      <c r="EE217" s="560"/>
      <c r="EF217" s="273"/>
      <c r="EG217" s="62"/>
      <c r="EH217" s="62"/>
      <c r="EI217" s="62"/>
      <c r="EJ217" s="560"/>
      <c r="EK217" s="273"/>
      <c r="EL217" s="62"/>
      <c r="EM217" s="62"/>
      <c r="EN217" s="62"/>
      <c r="EO217" s="153"/>
      <c r="ER217" s="49"/>
      <c r="ES217" s="49"/>
    </row>
    <row r="218" spans="4:149" ht="12.75" hidden="1" customHeight="1" x14ac:dyDescent="0.2">
      <c r="D218" s="153" t="s">
        <v>347</v>
      </c>
      <c r="E218" s="583"/>
      <c r="F218" s="273"/>
      <c r="G218" s="62">
        <v>0</v>
      </c>
      <c r="H218" s="62"/>
      <c r="I218" s="62"/>
      <c r="J218" s="560"/>
      <c r="K218" s="273"/>
      <c r="L218" s="62">
        <v>0</v>
      </c>
      <c r="M218" s="62"/>
      <c r="N218" s="62"/>
      <c r="O218" s="560"/>
      <c r="P218" s="273"/>
      <c r="Q218" s="62">
        <v>0</v>
      </c>
      <c r="R218" s="62"/>
      <c r="S218" s="62"/>
      <c r="T218" s="560"/>
      <c r="U218" s="273"/>
      <c r="V218" s="62">
        <v>0</v>
      </c>
      <c r="W218" s="62"/>
      <c r="X218" s="62"/>
      <c r="Y218" s="560"/>
      <c r="Z218" s="273"/>
      <c r="AA218" s="62">
        <v>0</v>
      </c>
      <c r="AB218" s="62"/>
      <c r="AC218" s="62"/>
      <c r="AD218" s="560"/>
      <c r="AE218" s="273"/>
      <c r="AF218" s="62">
        <v>0</v>
      </c>
      <c r="AG218" s="62"/>
      <c r="AH218" s="62"/>
      <c r="AI218" s="560"/>
      <c r="AJ218" s="273"/>
      <c r="AK218" s="62">
        <v>0</v>
      </c>
      <c r="AL218" s="62"/>
      <c r="AM218" s="62"/>
      <c r="AN218" s="560"/>
      <c r="AO218" s="273"/>
      <c r="AP218" s="62">
        <v>0</v>
      </c>
      <c r="AQ218" s="62"/>
      <c r="AR218" s="62"/>
      <c r="AS218" s="560"/>
      <c r="AT218" s="273"/>
      <c r="AU218" s="62">
        <v>0</v>
      </c>
      <c r="AV218" s="62"/>
      <c r="AW218" s="62"/>
      <c r="AX218" s="560"/>
      <c r="AY218" s="273"/>
      <c r="AZ218" s="62">
        <v>0</v>
      </c>
      <c r="BA218" s="62"/>
      <c r="BB218" s="62"/>
      <c r="BC218" s="560"/>
      <c r="BD218" s="273"/>
      <c r="BE218" s="62">
        <v>0</v>
      </c>
      <c r="BF218" s="62"/>
      <c r="BG218" s="62"/>
      <c r="BH218" s="560"/>
      <c r="BI218" s="273"/>
      <c r="BJ218" s="62">
        <v>0</v>
      </c>
      <c r="BK218" s="62"/>
      <c r="BL218" s="62"/>
      <c r="BM218" s="560"/>
      <c r="BN218" s="273"/>
      <c r="BO218" s="62">
        <v>0</v>
      </c>
      <c r="BP218" s="62"/>
      <c r="BQ218" s="62"/>
      <c r="BR218" s="560"/>
      <c r="BS218" s="273"/>
      <c r="BT218" s="62">
        <v>0</v>
      </c>
      <c r="BU218" s="62"/>
      <c r="BV218" s="62"/>
      <c r="BW218" s="560"/>
      <c r="BX218" s="273"/>
      <c r="BY218" s="62">
        <v>0</v>
      </c>
      <c r="BZ218" s="62"/>
      <c r="CA218" s="62"/>
      <c r="CB218" s="560"/>
      <c r="CC218" s="273"/>
      <c r="CD218" s="62">
        <v>0</v>
      </c>
      <c r="CE218" s="62"/>
      <c r="CF218" s="62"/>
      <c r="CG218" s="560"/>
      <c r="CH218" s="273"/>
      <c r="CI218" s="62">
        <v>0</v>
      </c>
      <c r="CJ218" s="62"/>
      <c r="CK218" s="62"/>
      <c r="CL218" s="560"/>
      <c r="CM218" s="273"/>
      <c r="CN218" s="62">
        <v>0</v>
      </c>
      <c r="CO218" s="62"/>
      <c r="CP218" s="62"/>
      <c r="CQ218" s="560"/>
      <c r="CR218" s="273"/>
      <c r="CS218" s="62">
        <v>0</v>
      </c>
      <c r="CT218" s="62"/>
      <c r="CU218" s="62"/>
      <c r="CV218" s="560"/>
      <c r="CW218" s="273"/>
      <c r="CX218" s="62">
        <v>0</v>
      </c>
      <c r="CY218" s="62"/>
      <c r="CZ218" s="62"/>
      <c r="DA218" s="560"/>
      <c r="DB218" s="273"/>
      <c r="DC218" s="62">
        <v>0</v>
      </c>
      <c r="DD218" s="62"/>
      <c r="DE218" s="62"/>
      <c r="DF218" s="560"/>
      <c r="DG218" s="273"/>
      <c r="DH218" s="62">
        <v>0</v>
      </c>
      <c r="DI218" s="62"/>
      <c r="DJ218" s="62"/>
      <c r="DK218" s="560"/>
      <c r="DL218" s="273"/>
      <c r="DM218" s="62">
        <v>0</v>
      </c>
      <c r="DN218" s="62"/>
      <c r="DO218" s="62"/>
      <c r="DP218" s="560"/>
      <c r="DQ218" s="273"/>
      <c r="DR218" s="62">
        <v>0</v>
      </c>
      <c r="DS218" s="62"/>
      <c r="DT218" s="62"/>
      <c r="DU218" s="560"/>
      <c r="DV218" s="273"/>
      <c r="DW218" s="62">
        <v>0</v>
      </c>
      <c r="DX218" s="62"/>
      <c r="DY218" s="62"/>
      <c r="DZ218" s="560"/>
      <c r="EA218" s="273"/>
      <c r="EB218" s="62">
        <v>0</v>
      </c>
      <c r="EC218" s="62"/>
      <c r="ED218" s="62"/>
      <c r="EE218" s="560"/>
      <c r="EF218" s="273"/>
      <c r="EG218" s="62">
        <v>0</v>
      </c>
      <c r="EH218" s="62"/>
      <c r="EI218" s="62"/>
      <c r="EJ218" s="560"/>
      <c r="EK218" s="273"/>
      <c r="EL218" s="62">
        <v>0</v>
      </c>
      <c r="EM218" s="62"/>
      <c r="EN218" s="62"/>
      <c r="EO218" s="153"/>
      <c r="ER218" s="49"/>
      <c r="ES218" s="49"/>
    </row>
    <row r="219" spans="4:149" ht="12.75" hidden="1" customHeight="1" x14ac:dyDescent="0.2">
      <c r="D219" s="153" t="s">
        <v>336</v>
      </c>
      <c r="E219" s="583"/>
      <c r="F219" s="584"/>
      <c r="G219" s="558">
        <v>0</v>
      </c>
      <c r="H219" s="559"/>
      <c r="I219" s="62"/>
      <c r="J219" s="560"/>
      <c r="K219" s="584"/>
      <c r="L219" s="558">
        <v>0</v>
      </c>
      <c r="M219" s="559"/>
      <c r="N219" s="62"/>
      <c r="O219" s="560"/>
      <c r="P219" s="584"/>
      <c r="Q219" s="558">
        <v>0</v>
      </c>
      <c r="R219" s="559"/>
      <c r="S219" s="62"/>
      <c r="T219" s="560"/>
      <c r="U219" s="584"/>
      <c r="V219" s="558">
        <v>0</v>
      </c>
      <c r="W219" s="559"/>
      <c r="X219" s="62"/>
      <c r="Y219" s="560"/>
      <c r="Z219" s="584"/>
      <c r="AA219" s="558">
        <v>0</v>
      </c>
      <c r="AB219" s="559"/>
      <c r="AC219" s="62"/>
      <c r="AD219" s="560"/>
      <c r="AE219" s="584"/>
      <c r="AF219" s="558">
        <v>0</v>
      </c>
      <c r="AG219" s="559"/>
      <c r="AH219" s="62"/>
      <c r="AI219" s="560"/>
      <c r="AJ219" s="584"/>
      <c r="AK219" s="558">
        <v>0</v>
      </c>
      <c r="AL219" s="559"/>
      <c r="AM219" s="62"/>
      <c r="AN219" s="560"/>
      <c r="AO219" s="584"/>
      <c r="AP219" s="558">
        <v>0</v>
      </c>
      <c r="AQ219" s="559"/>
      <c r="AR219" s="62"/>
      <c r="AS219" s="560"/>
      <c r="AT219" s="584"/>
      <c r="AU219" s="558">
        <v>0</v>
      </c>
      <c r="AV219" s="559"/>
      <c r="AW219" s="62"/>
      <c r="AX219" s="560"/>
      <c r="AY219" s="584"/>
      <c r="AZ219" s="558">
        <v>0</v>
      </c>
      <c r="BA219" s="559"/>
      <c r="BB219" s="62"/>
      <c r="BC219" s="560"/>
      <c r="BD219" s="584"/>
      <c r="BE219" s="558">
        <v>0</v>
      </c>
      <c r="BF219" s="559"/>
      <c r="BG219" s="62"/>
      <c r="BH219" s="560"/>
      <c r="BI219" s="584"/>
      <c r="BJ219" s="558">
        <v>0</v>
      </c>
      <c r="BK219" s="559"/>
      <c r="BL219" s="62"/>
      <c r="BM219" s="560"/>
      <c r="BN219" s="584"/>
      <c r="BO219" s="558">
        <v>0</v>
      </c>
      <c r="BP219" s="559"/>
      <c r="BQ219" s="62"/>
      <c r="BR219" s="560"/>
      <c r="BS219" s="584"/>
      <c r="BT219" s="558">
        <v>0</v>
      </c>
      <c r="BU219" s="559"/>
      <c r="BV219" s="62"/>
      <c r="BW219" s="560"/>
      <c r="BX219" s="584"/>
      <c r="BY219" s="558">
        <v>0</v>
      </c>
      <c r="BZ219" s="559"/>
      <c r="CA219" s="62"/>
      <c r="CB219" s="560"/>
      <c r="CC219" s="584"/>
      <c r="CD219" s="558">
        <v>0</v>
      </c>
      <c r="CE219" s="559"/>
      <c r="CF219" s="62"/>
      <c r="CG219" s="560"/>
      <c r="CH219" s="584"/>
      <c r="CI219" s="558">
        <v>0</v>
      </c>
      <c r="CJ219" s="559"/>
      <c r="CK219" s="62"/>
      <c r="CL219" s="560"/>
      <c r="CM219" s="584"/>
      <c r="CN219" s="558">
        <v>0</v>
      </c>
      <c r="CO219" s="559"/>
      <c r="CP219" s="62"/>
      <c r="CQ219" s="560"/>
      <c r="CR219" s="584"/>
      <c r="CS219" s="558">
        <v>0</v>
      </c>
      <c r="CT219" s="559"/>
      <c r="CU219" s="62"/>
      <c r="CV219" s="560"/>
      <c r="CW219" s="584"/>
      <c r="CX219" s="558">
        <v>0</v>
      </c>
      <c r="CY219" s="559"/>
      <c r="CZ219" s="62"/>
      <c r="DA219" s="560"/>
      <c r="DB219" s="584"/>
      <c r="DC219" s="558">
        <v>0</v>
      </c>
      <c r="DD219" s="559"/>
      <c r="DE219" s="62"/>
      <c r="DF219" s="560"/>
      <c r="DG219" s="584"/>
      <c r="DH219" s="558">
        <v>0</v>
      </c>
      <c r="DI219" s="559"/>
      <c r="DJ219" s="62"/>
      <c r="DK219" s="560"/>
      <c r="DL219" s="584"/>
      <c r="DM219" s="558">
        <v>0</v>
      </c>
      <c r="DN219" s="559"/>
      <c r="DO219" s="62"/>
      <c r="DP219" s="560"/>
      <c r="DQ219" s="584"/>
      <c r="DR219" s="558">
        <v>0</v>
      </c>
      <c r="DS219" s="559"/>
      <c r="DT219" s="62"/>
      <c r="DU219" s="560"/>
      <c r="DV219" s="584"/>
      <c r="DW219" s="558">
        <v>0</v>
      </c>
      <c r="DX219" s="559"/>
      <c r="DY219" s="62"/>
      <c r="DZ219" s="560"/>
      <c r="EA219" s="584"/>
      <c r="EB219" s="558">
        <v>0</v>
      </c>
      <c r="EC219" s="559"/>
      <c r="ED219" s="62"/>
      <c r="EE219" s="560"/>
      <c r="EF219" s="584"/>
      <c r="EG219" s="558">
        <v>0</v>
      </c>
      <c r="EH219" s="559"/>
      <c r="EI219" s="62"/>
      <c r="EJ219" s="560"/>
      <c r="EK219" s="584"/>
      <c r="EL219" s="558">
        <v>0</v>
      </c>
      <c r="EM219" s="559"/>
      <c r="EN219" s="62"/>
      <c r="EO219" s="153"/>
      <c r="ER219" s="49"/>
      <c r="ES219" s="49"/>
    </row>
    <row r="220" spans="4:149" ht="12.75" hidden="1" customHeight="1" x14ac:dyDescent="0.2">
      <c r="D220" s="153" t="s">
        <v>339</v>
      </c>
      <c r="E220" s="583"/>
      <c r="F220" s="586"/>
      <c r="G220" s="62">
        <v>0</v>
      </c>
      <c r="H220" s="61"/>
      <c r="I220" s="62"/>
      <c r="J220" s="560"/>
      <c r="K220" s="586"/>
      <c r="L220" s="62">
        <v>0</v>
      </c>
      <c r="M220" s="61"/>
      <c r="N220" s="62"/>
      <c r="O220" s="560"/>
      <c r="P220" s="586"/>
      <c r="Q220" s="62">
        <v>0</v>
      </c>
      <c r="R220" s="61"/>
      <c r="S220" s="62"/>
      <c r="T220" s="560"/>
      <c r="U220" s="586"/>
      <c r="V220" s="62">
        <v>0</v>
      </c>
      <c r="W220" s="61"/>
      <c r="X220" s="62"/>
      <c r="Y220" s="560"/>
      <c r="Z220" s="586"/>
      <c r="AA220" s="62">
        <v>0</v>
      </c>
      <c r="AB220" s="61"/>
      <c r="AC220" s="62"/>
      <c r="AD220" s="560"/>
      <c r="AE220" s="586"/>
      <c r="AF220" s="62">
        <v>0</v>
      </c>
      <c r="AG220" s="61"/>
      <c r="AH220" s="62"/>
      <c r="AI220" s="560"/>
      <c r="AJ220" s="586"/>
      <c r="AK220" s="62">
        <v>0</v>
      </c>
      <c r="AL220" s="61"/>
      <c r="AM220" s="62"/>
      <c r="AN220" s="560"/>
      <c r="AO220" s="586"/>
      <c r="AP220" s="62">
        <v>0</v>
      </c>
      <c r="AQ220" s="61"/>
      <c r="AR220" s="62"/>
      <c r="AS220" s="560"/>
      <c r="AT220" s="586"/>
      <c r="AU220" s="62">
        <v>0</v>
      </c>
      <c r="AV220" s="61"/>
      <c r="AW220" s="62"/>
      <c r="AX220" s="560"/>
      <c r="AY220" s="586"/>
      <c r="AZ220" s="62">
        <v>0</v>
      </c>
      <c r="BA220" s="61"/>
      <c r="BB220" s="62"/>
      <c r="BC220" s="560"/>
      <c r="BD220" s="586"/>
      <c r="BE220" s="62">
        <v>0</v>
      </c>
      <c r="BF220" s="61"/>
      <c r="BG220" s="62"/>
      <c r="BH220" s="560"/>
      <c r="BI220" s="586"/>
      <c r="BJ220" s="62">
        <v>0</v>
      </c>
      <c r="BK220" s="61"/>
      <c r="BL220" s="62"/>
      <c r="BM220" s="560"/>
      <c r="BN220" s="586"/>
      <c r="BO220" s="62">
        <v>0</v>
      </c>
      <c r="BP220" s="61"/>
      <c r="BQ220" s="62"/>
      <c r="BR220" s="560"/>
      <c r="BS220" s="586"/>
      <c r="BT220" s="62">
        <v>0</v>
      </c>
      <c r="BU220" s="61"/>
      <c r="BV220" s="62"/>
      <c r="BW220" s="560"/>
      <c r="BX220" s="586"/>
      <c r="BY220" s="62">
        <v>0</v>
      </c>
      <c r="BZ220" s="61"/>
      <c r="CA220" s="62"/>
      <c r="CB220" s="560"/>
      <c r="CC220" s="586"/>
      <c r="CD220" s="62">
        <v>0</v>
      </c>
      <c r="CE220" s="61"/>
      <c r="CF220" s="62"/>
      <c r="CG220" s="560"/>
      <c r="CH220" s="586"/>
      <c r="CI220" s="62">
        <v>0</v>
      </c>
      <c r="CJ220" s="61"/>
      <c r="CK220" s="62"/>
      <c r="CL220" s="560"/>
      <c r="CM220" s="586"/>
      <c r="CN220" s="62">
        <v>0</v>
      </c>
      <c r="CO220" s="61"/>
      <c r="CP220" s="62"/>
      <c r="CQ220" s="560"/>
      <c r="CR220" s="586"/>
      <c r="CS220" s="62">
        <v>0</v>
      </c>
      <c r="CT220" s="61"/>
      <c r="CU220" s="62"/>
      <c r="CV220" s="560"/>
      <c r="CW220" s="586"/>
      <c r="CX220" s="62">
        <v>0</v>
      </c>
      <c r="CY220" s="61"/>
      <c r="CZ220" s="62"/>
      <c r="DA220" s="560"/>
      <c r="DB220" s="586"/>
      <c r="DC220" s="62">
        <v>0</v>
      </c>
      <c r="DD220" s="61"/>
      <c r="DE220" s="62"/>
      <c r="DF220" s="560"/>
      <c r="DG220" s="586"/>
      <c r="DH220" s="62">
        <v>0</v>
      </c>
      <c r="DI220" s="61"/>
      <c r="DJ220" s="62"/>
      <c r="DK220" s="560"/>
      <c r="DL220" s="586"/>
      <c r="DM220" s="62">
        <v>0</v>
      </c>
      <c r="DN220" s="61"/>
      <c r="DO220" s="62"/>
      <c r="DP220" s="560"/>
      <c r="DQ220" s="586"/>
      <c r="DR220" s="62">
        <v>0</v>
      </c>
      <c r="DS220" s="61"/>
      <c r="DT220" s="62"/>
      <c r="DU220" s="560"/>
      <c r="DV220" s="586"/>
      <c r="DW220" s="62">
        <v>0</v>
      </c>
      <c r="DX220" s="61"/>
      <c r="DY220" s="62"/>
      <c r="DZ220" s="560"/>
      <c r="EA220" s="586"/>
      <c r="EB220" s="62">
        <v>0</v>
      </c>
      <c r="EC220" s="61"/>
      <c r="ED220" s="62"/>
      <c r="EE220" s="560"/>
      <c r="EF220" s="586"/>
      <c r="EG220" s="62">
        <v>0</v>
      </c>
      <c r="EH220" s="61"/>
      <c r="EI220" s="62"/>
      <c r="EJ220" s="560"/>
      <c r="EK220" s="586"/>
      <c r="EL220" s="62">
        <v>0</v>
      </c>
      <c r="EM220" s="61"/>
      <c r="EN220" s="62"/>
      <c r="EO220" s="153"/>
      <c r="ER220" s="49"/>
      <c r="ES220" s="49"/>
    </row>
    <row r="221" spans="4:149" ht="12.75" hidden="1" customHeight="1" x14ac:dyDescent="0.2">
      <c r="D221" s="153" t="s">
        <v>340</v>
      </c>
      <c r="E221" s="583"/>
      <c r="F221" s="586"/>
      <c r="G221" s="62">
        <v>0</v>
      </c>
      <c r="H221" s="61"/>
      <c r="I221" s="62"/>
      <c r="J221" s="560"/>
      <c r="K221" s="586"/>
      <c r="L221" s="62">
        <v>0</v>
      </c>
      <c r="M221" s="61"/>
      <c r="N221" s="62"/>
      <c r="O221" s="560"/>
      <c r="P221" s="586"/>
      <c r="Q221" s="62">
        <v>0</v>
      </c>
      <c r="R221" s="61"/>
      <c r="S221" s="62"/>
      <c r="T221" s="560"/>
      <c r="U221" s="586"/>
      <c r="V221" s="62">
        <v>0</v>
      </c>
      <c r="W221" s="61"/>
      <c r="X221" s="62"/>
      <c r="Y221" s="560"/>
      <c r="Z221" s="586"/>
      <c r="AA221" s="62">
        <v>0</v>
      </c>
      <c r="AB221" s="61"/>
      <c r="AC221" s="62"/>
      <c r="AD221" s="560"/>
      <c r="AE221" s="586"/>
      <c r="AF221" s="62">
        <v>0</v>
      </c>
      <c r="AG221" s="61"/>
      <c r="AH221" s="62"/>
      <c r="AI221" s="560"/>
      <c r="AJ221" s="586"/>
      <c r="AK221" s="62">
        <v>0</v>
      </c>
      <c r="AL221" s="61"/>
      <c r="AM221" s="62"/>
      <c r="AN221" s="560"/>
      <c r="AO221" s="586"/>
      <c r="AP221" s="62">
        <v>0</v>
      </c>
      <c r="AQ221" s="61"/>
      <c r="AR221" s="62"/>
      <c r="AS221" s="560"/>
      <c r="AT221" s="586"/>
      <c r="AU221" s="62">
        <v>0</v>
      </c>
      <c r="AV221" s="61"/>
      <c r="AW221" s="62"/>
      <c r="AX221" s="560"/>
      <c r="AY221" s="586"/>
      <c r="AZ221" s="62">
        <v>0</v>
      </c>
      <c r="BA221" s="61"/>
      <c r="BB221" s="62"/>
      <c r="BC221" s="560"/>
      <c r="BD221" s="586"/>
      <c r="BE221" s="62">
        <v>0</v>
      </c>
      <c r="BF221" s="61"/>
      <c r="BG221" s="62"/>
      <c r="BH221" s="560"/>
      <c r="BI221" s="586"/>
      <c r="BJ221" s="62">
        <v>0</v>
      </c>
      <c r="BK221" s="61"/>
      <c r="BL221" s="62"/>
      <c r="BM221" s="560"/>
      <c r="BN221" s="586"/>
      <c r="BO221" s="62">
        <v>0</v>
      </c>
      <c r="BP221" s="61"/>
      <c r="BQ221" s="62"/>
      <c r="BR221" s="560"/>
      <c r="BS221" s="586"/>
      <c r="BT221" s="62">
        <v>0</v>
      </c>
      <c r="BU221" s="61"/>
      <c r="BV221" s="62"/>
      <c r="BW221" s="560"/>
      <c r="BX221" s="586"/>
      <c r="BY221" s="62">
        <v>0</v>
      </c>
      <c r="BZ221" s="61"/>
      <c r="CA221" s="62"/>
      <c r="CB221" s="560"/>
      <c r="CC221" s="586"/>
      <c r="CD221" s="62">
        <v>0</v>
      </c>
      <c r="CE221" s="61"/>
      <c r="CF221" s="62"/>
      <c r="CG221" s="560"/>
      <c r="CH221" s="586"/>
      <c r="CI221" s="62">
        <v>0</v>
      </c>
      <c r="CJ221" s="61"/>
      <c r="CK221" s="62"/>
      <c r="CL221" s="560"/>
      <c r="CM221" s="586"/>
      <c r="CN221" s="62">
        <v>0</v>
      </c>
      <c r="CO221" s="61"/>
      <c r="CP221" s="62"/>
      <c r="CQ221" s="560"/>
      <c r="CR221" s="586"/>
      <c r="CS221" s="62">
        <v>0</v>
      </c>
      <c r="CT221" s="61"/>
      <c r="CU221" s="62"/>
      <c r="CV221" s="560"/>
      <c r="CW221" s="586"/>
      <c r="CX221" s="62">
        <v>0</v>
      </c>
      <c r="CY221" s="61"/>
      <c r="CZ221" s="62"/>
      <c r="DA221" s="560"/>
      <c r="DB221" s="586"/>
      <c r="DC221" s="62">
        <v>0</v>
      </c>
      <c r="DD221" s="61"/>
      <c r="DE221" s="62"/>
      <c r="DF221" s="560"/>
      <c r="DG221" s="586"/>
      <c r="DH221" s="62">
        <v>0</v>
      </c>
      <c r="DI221" s="61"/>
      <c r="DJ221" s="62"/>
      <c r="DK221" s="560"/>
      <c r="DL221" s="586"/>
      <c r="DM221" s="62">
        <v>0</v>
      </c>
      <c r="DN221" s="61"/>
      <c r="DO221" s="62"/>
      <c r="DP221" s="560"/>
      <c r="DQ221" s="586"/>
      <c r="DR221" s="62">
        <v>0</v>
      </c>
      <c r="DS221" s="61"/>
      <c r="DT221" s="62"/>
      <c r="DU221" s="560"/>
      <c r="DV221" s="586"/>
      <c r="DW221" s="62">
        <v>0</v>
      </c>
      <c r="DX221" s="61"/>
      <c r="DY221" s="62"/>
      <c r="DZ221" s="560"/>
      <c r="EA221" s="586"/>
      <c r="EB221" s="62">
        <v>0</v>
      </c>
      <c r="EC221" s="61"/>
      <c r="ED221" s="62"/>
      <c r="EE221" s="560"/>
      <c r="EF221" s="586"/>
      <c r="EG221" s="62">
        <v>0</v>
      </c>
      <c r="EH221" s="61"/>
      <c r="EI221" s="62"/>
      <c r="EJ221" s="560"/>
      <c r="EK221" s="586"/>
      <c r="EL221" s="62">
        <v>0</v>
      </c>
      <c r="EM221" s="61"/>
      <c r="EN221" s="62"/>
      <c r="EO221" s="153"/>
      <c r="ER221" s="49"/>
      <c r="ES221" s="49"/>
    </row>
    <row r="222" spans="4:149" ht="12.75" hidden="1" customHeight="1" x14ac:dyDescent="0.2">
      <c r="D222" s="153" t="s">
        <v>341</v>
      </c>
      <c r="E222" s="583"/>
      <c r="F222" s="588"/>
      <c r="G222" s="123">
        <v>0</v>
      </c>
      <c r="H222" s="122"/>
      <c r="I222" s="62"/>
      <c r="J222" s="560"/>
      <c r="K222" s="504"/>
      <c r="L222" s="123">
        <v>0</v>
      </c>
      <c r="M222" s="122"/>
      <c r="N222" s="62"/>
      <c r="O222" s="560"/>
      <c r="P222" s="504"/>
      <c r="Q222" s="123">
        <v>0</v>
      </c>
      <c r="R222" s="122"/>
      <c r="S222" s="62"/>
      <c r="T222" s="560"/>
      <c r="U222" s="504"/>
      <c r="V222" s="123">
        <v>0</v>
      </c>
      <c r="W222" s="122"/>
      <c r="X222" s="62"/>
      <c r="Y222" s="560"/>
      <c r="Z222" s="504"/>
      <c r="AA222" s="123">
        <v>0</v>
      </c>
      <c r="AB222" s="122"/>
      <c r="AC222" s="62"/>
      <c r="AD222" s="560"/>
      <c r="AE222" s="504"/>
      <c r="AF222" s="123">
        <v>0</v>
      </c>
      <c r="AG222" s="122"/>
      <c r="AH222" s="62"/>
      <c r="AI222" s="560"/>
      <c r="AJ222" s="504"/>
      <c r="AK222" s="123">
        <v>0</v>
      </c>
      <c r="AL222" s="122"/>
      <c r="AM222" s="62"/>
      <c r="AN222" s="560"/>
      <c r="AO222" s="504"/>
      <c r="AP222" s="123">
        <v>0</v>
      </c>
      <c r="AQ222" s="122"/>
      <c r="AR222" s="62"/>
      <c r="AS222" s="560"/>
      <c r="AT222" s="569"/>
      <c r="AU222" s="123">
        <v>0</v>
      </c>
      <c r="AV222" s="122"/>
      <c r="AW222" s="62"/>
      <c r="AX222" s="560"/>
      <c r="AY222" s="569"/>
      <c r="AZ222" s="123">
        <v>0</v>
      </c>
      <c r="BA222" s="122"/>
      <c r="BB222" s="62"/>
      <c r="BC222" s="560"/>
      <c r="BD222" s="569"/>
      <c r="BE222" s="123">
        <v>0</v>
      </c>
      <c r="BF222" s="122"/>
      <c r="BG222" s="62"/>
      <c r="BH222" s="560"/>
      <c r="BI222" s="569"/>
      <c r="BJ222" s="123">
        <v>0</v>
      </c>
      <c r="BK222" s="122"/>
      <c r="BL222" s="62"/>
      <c r="BM222" s="560"/>
      <c r="BN222" s="569"/>
      <c r="BO222" s="123">
        <v>0</v>
      </c>
      <c r="BP222" s="122"/>
      <c r="BQ222" s="62"/>
      <c r="BR222" s="560"/>
      <c r="BS222" s="569"/>
      <c r="BT222" s="123">
        <v>0</v>
      </c>
      <c r="BU222" s="122"/>
      <c r="BV222" s="62"/>
      <c r="BW222" s="560"/>
      <c r="BX222" s="569"/>
      <c r="BY222" s="123">
        <v>0</v>
      </c>
      <c r="BZ222" s="122"/>
      <c r="CA222" s="62"/>
      <c r="CB222" s="560"/>
      <c r="CC222" s="504"/>
      <c r="CD222" s="123">
        <v>0</v>
      </c>
      <c r="CE222" s="122"/>
      <c r="CF222" s="62"/>
      <c r="CG222" s="560"/>
      <c r="CH222" s="504"/>
      <c r="CI222" s="123">
        <v>0</v>
      </c>
      <c r="CJ222" s="122"/>
      <c r="CK222" s="62"/>
      <c r="CL222" s="560"/>
      <c r="CM222" s="504"/>
      <c r="CN222" s="123">
        <v>0</v>
      </c>
      <c r="CO222" s="122"/>
      <c r="CP222" s="62"/>
      <c r="CQ222" s="560"/>
      <c r="CR222" s="504"/>
      <c r="CS222" s="123">
        <v>0</v>
      </c>
      <c r="CT222" s="122"/>
      <c r="CU222" s="62"/>
      <c r="CV222" s="560"/>
      <c r="CW222" s="504"/>
      <c r="CX222" s="123">
        <v>0</v>
      </c>
      <c r="CY222" s="122"/>
      <c r="CZ222" s="62"/>
      <c r="DA222" s="560"/>
      <c r="DB222" s="504"/>
      <c r="DC222" s="123">
        <v>0</v>
      </c>
      <c r="DD222" s="122"/>
      <c r="DE222" s="62"/>
      <c r="DF222" s="560"/>
      <c r="DG222" s="504"/>
      <c r="DH222" s="123">
        <v>0</v>
      </c>
      <c r="DI222" s="122"/>
      <c r="DJ222" s="62"/>
      <c r="DK222" s="560"/>
      <c r="DL222" s="569"/>
      <c r="DM222" s="123">
        <v>0</v>
      </c>
      <c r="DN222" s="122"/>
      <c r="DO222" s="62"/>
      <c r="DP222" s="560"/>
      <c r="DQ222" s="569"/>
      <c r="DR222" s="123">
        <v>0</v>
      </c>
      <c r="DS222" s="122"/>
      <c r="DT222" s="62"/>
      <c r="DU222" s="560"/>
      <c r="DV222" s="569"/>
      <c r="DW222" s="123">
        <v>0</v>
      </c>
      <c r="DX222" s="122"/>
      <c r="DY222" s="62"/>
      <c r="DZ222" s="560"/>
      <c r="EA222" s="569"/>
      <c r="EB222" s="123">
        <v>0</v>
      </c>
      <c r="EC222" s="122"/>
      <c r="ED222" s="62"/>
      <c r="EE222" s="560"/>
      <c r="EF222" s="569"/>
      <c r="EG222" s="123">
        <v>0</v>
      </c>
      <c r="EH222" s="122"/>
      <c r="EI222" s="62"/>
      <c r="EJ222" s="560"/>
      <c r="EK222" s="569"/>
      <c r="EL222" s="123">
        <v>0</v>
      </c>
      <c r="EM222" s="122"/>
      <c r="EN222" s="62"/>
      <c r="EO222" s="153"/>
      <c r="ER222" s="49"/>
      <c r="ES222" s="49"/>
    </row>
    <row r="223" spans="4:149" ht="12.75" hidden="1" customHeight="1" x14ac:dyDescent="0.2">
      <c r="D223" s="153"/>
      <c r="E223" s="583"/>
      <c r="F223" s="273"/>
      <c r="G223" s="62"/>
      <c r="H223" s="62"/>
      <c r="I223" s="62"/>
      <c r="J223" s="560"/>
      <c r="K223" s="273"/>
      <c r="L223" s="62"/>
      <c r="M223" s="62"/>
      <c r="N223" s="62"/>
      <c r="O223" s="560"/>
      <c r="P223" s="273"/>
      <c r="Q223" s="62"/>
      <c r="R223" s="62"/>
      <c r="S223" s="62"/>
      <c r="T223" s="560"/>
      <c r="U223" s="273"/>
      <c r="V223" s="62"/>
      <c r="W223" s="62"/>
      <c r="X223" s="62"/>
      <c r="Y223" s="560"/>
      <c r="Z223" s="273"/>
      <c r="AA223" s="62"/>
      <c r="AB223" s="62"/>
      <c r="AC223" s="62"/>
      <c r="AD223" s="560"/>
      <c r="AE223" s="273"/>
      <c r="AF223" s="62"/>
      <c r="AG223" s="62"/>
      <c r="AH223" s="62"/>
      <c r="AI223" s="560"/>
      <c r="AJ223" s="273"/>
      <c r="AK223" s="62"/>
      <c r="AL223" s="62"/>
      <c r="AM223" s="62"/>
      <c r="AN223" s="560"/>
      <c r="AO223" s="273"/>
      <c r="AP223" s="62"/>
      <c r="AQ223" s="62"/>
      <c r="AR223" s="62"/>
      <c r="AS223" s="560"/>
      <c r="AT223" s="273"/>
      <c r="AU223" s="62"/>
      <c r="AV223" s="62"/>
      <c r="AW223" s="62"/>
      <c r="AX223" s="560"/>
      <c r="AY223" s="273"/>
      <c r="AZ223" s="62"/>
      <c r="BA223" s="62"/>
      <c r="BB223" s="62"/>
      <c r="BC223" s="560"/>
      <c r="BD223" s="273"/>
      <c r="BE223" s="62"/>
      <c r="BF223" s="62"/>
      <c r="BG223" s="62"/>
      <c r="BH223" s="560"/>
      <c r="BI223" s="273"/>
      <c r="BJ223" s="62"/>
      <c r="BK223" s="62"/>
      <c r="BL223" s="62"/>
      <c r="BM223" s="560"/>
      <c r="BN223" s="273"/>
      <c r="BO223" s="62"/>
      <c r="BP223" s="62"/>
      <c r="BQ223" s="62"/>
      <c r="BR223" s="560"/>
      <c r="BS223" s="273"/>
      <c r="BT223" s="62"/>
      <c r="BU223" s="62"/>
      <c r="BV223" s="62"/>
      <c r="BW223" s="560"/>
      <c r="BX223" s="273"/>
      <c r="BY223" s="62"/>
      <c r="BZ223" s="62"/>
      <c r="CA223" s="62"/>
      <c r="CB223" s="560"/>
      <c r="CC223" s="273"/>
      <c r="CD223" s="62"/>
      <c r="CE223" s="62"/>
      <c r="CF223" s="62"/>
      <c r="CG223" s="560"/>
      <c r="CH223" s="273"/>
      <c r="CI223" s="62"/>
      <c r="CJ223" s="62"/>
      <c r="CK223" s="62"/>
      <c r="CL223" s="560"/>
      <c r="CM223" s="273"/>
      <c r="CN223" s="62"/>
      <c r="CO223" s="62"/>
      <c r="CP223" s="62"/>
      <c r="CQ223" s="560"/>
      <c r="CR223" s="273"/>
      <c r="CS223" s="62"/>
      <c r="CT223" s="62"/>
      <c r="CU223" s="62"/>
      <c r="CV223" s="560"/>
      <c r="CW223" s="273"/>
      <c r="CX223" s="62"/>
      <c r="CY223" s="62"/>
      <c r="CZ223" s="62"/>
      <c r="DA223" s="560"/>
      <c r="DB223" s="273"/>
      <c r="DC223" s="62"/>
      <c r="DD223" s="62"/>
      <c r="DE223" s="62"/>
      <c r="DF223" s="560"/>
      <c r="DG223" s="273"/>
      <c r="DH223" s="62"/>
      <c r="DI223" s="62"/>
      <c r="DJ223" s="62"/>
      <c r="DK223" s="560"/>
      <c r="DL223" s="273"/>
      <c r="DM223" s="62"/>
      <c r="DN223" s="62"/>
      <c r="DO223" s="62"/>
      <c r="DP223" s="560"/>
      <c r="DQ223" s="273"/>
      <c r="DR223" s="62"/>
      <c r="DS223" s="62"/>
      <c r="DT223" s="62"/>
      <c r="DU223" s="560"/>
      <c r="DV223" s="273"/>
      <c r="DW223" s="62"/>
      <c r="DX223" s="62"/>
      <c r="DY223" s="62"/>
      <c r="DZ223" s="560"/>
      <c r="EA223" s="273"/>
      <c r="EB223" s="62"/>
      <c r="EC223" s="62"/>
      <c r="ED223" s="62"/>
      <c r="EE223" s="560"/>
      <c r="EF223" s="273"/>
      <c r="EG223" s="62"/>
      <c r="EH223" s="62"/>
      <c r="EI223" s="62"/>
      <c r="EJ223" s="560"/>
      <c r="EK223" s="273"/>
      <c r="EL223" s="62"/>
      <c r="EM223" s="62"/>
      <c r="EN223" s="62"/>
      <c r="EO223" s="153"/>
      <c r="ER223" s="49"/>
      <c r="ES223" s="49"/>
    </row>
    <row r="224" spans="4:149" ht="12.75" hidden="1" customHeight="1" x14ac:dyDescent="0.2">
      <c r="D224" s="153" t="s">
        <v>348</v>
      </c>
      <c r="E224" s="583"/>
      <c r="F224" s="273"/>
      <c r="G224" s="62">
        <v>0</v>
      </c>
      <c r="H224" s="62"/>
      <c r="I224" s="62"/>
      <c r="J224" s="560"/>
      <c r="K224" s="273"/>
      <c r="L224" s="62">
        <v>0</v>
      </c>
      <c r="M224" s="62"/>
      <c r="N224" s="62"/>
      <c r="O224" s="560"/>
      <c r="P224" s="273"/>
      <c r="Q224" s="62">
        <v>0</v>
      </c>
      <c r="R224" s="62"/>
      <c r="S224" s="62"/>
      <c r="T224" s="560"/>
      <c r="U224" s="273"/>
      <c r="V224" s="62">
        <v>0</v>
      </c>
      <c r="W224" s="62"/>
      <c r="X224" s="62"/>
      <c r="Y224" s="560"/>
      <c r="Z224" s="273"/>
      <c r="AA224" s="62">
        <v>0</v>
      </c>
      <c r="AB224" s="62"/>
      <c r="AC224" s="62"/>
      <c r="AD224" s="560"/>
      <c r="AE224" s="273"/>
      <c r="AF224" s="62">
        <v>0</v>
      </c>
      <c r="AG224" s="62"/>
      <c r="AH224" s="62"/>
      <c r="AI224" s="560"/>
      <c r="AJ224" s="273"/>
      <c r="AK224" s="62">
        <v>0</v>
      </c>
      <c r="AL224" s="62"/>
      <c r="AM224" s="62"/>
      <c r="AN224" s="560"/>
      <c r="AO224" s="273"/>
      <c r="AP224" s="62">
        <v>0</v>
      </c>
      <c r="AQ224" s="62"/>
      <c r="AR224" s="62"/>
      <c r="AS224" s="560"/>
      <c r="AT224" s="273"/>
      <c r="AU224" s="62">
        <v>0</v>
      </c>
      <c r="AV224" s="62"/>
      <c r="AW224" s="62"/>
      <c r="AX224" s="560"/>
      <c r="AY224" s="273"/>
      <c r="AZ224" s="62">
        <v>0</v>
      </c>
      <c r="BA224" s="62"/>
      <c r="BB224" s="62"/>
      <c r="BC224" s="560"/>
      <c r="BD224" s="273"/>
      <c r="BE224" s="62">
        <v>0</v>
      </c>
      <c r="BF224" s="62"/>
      <c r="BG224" s="62"/>
      <c r="BH224" s="560"/>
      <c r="BI224" s="273"/>
      <c r="BJ224" s="62">
        <v>0</v>
      </c>
      <c r="BK224" s="62"/>
      <c r="BL224" s="62"/>
      <c r="BM224" s="560"/>
      <c r="BN224" s="273"/>
      <c r="BO224" s="62">
        <v>0</v>
      </c>
      <c r="BP224" s="62"/>
      <c r="BQ224" s="62"/>
      <c r="BR224" s="560"/>
      <c r="BS224" s="273"/>
      <c r="BT224" s="62">
        <v>0</v>
      </c>
      <c r="BU224" s="62"/>
      <c r="BV224" s="62"/>
      <c r="BW224" s="560"/>
      <c r="BX224" s="273"/>
      <c r="BY224" s="62">
        <v>0</v>
      </c>
      <c r="BZ224" s="62"/>
      <c r="CA224" s="62"/>
      <c r="CB224" s="560"/>
      <c r="CC224" s="273"/>
      <c r="CD224" s="62">
        <v>0</v>
      </c>
      <c r="CE224" s="62"/>
      <c r="CF224" s="62"/>
      <c r="CG224" s="560"/>
      <c r="CH224" s="273"/>
      <c r="CI224" s="62">
        <v>0</v>
      </c>
      <c r="CJ224" s="62"/>
      <c r="CK224" s="62"/>
      <c r="CL224" s="560"/>
      <c r="CM224" s="273"/>
      <c r="CN224" s="62">
        <v>0</v>
      </c>
      <c r="CO224" s="62"/>
      <c r="CP224" s="62"/>
      <c r="CQ224" s="560"/>
      <c r="CR224" s="273"/>
      <c r="CS224" s="62">
        <v>0</v>
      </c>
      <c r="CT224" s="62"/>
      <c r="CU224" s="62"/>
      <c r="CV224" s="560"/>
      <c r="CW224" s="273"/>
      <c r="CX224" s="62">
        <v>0</v>
      </c>
      <c r="CY224" s="62"/>
      <c r="CZ224" s="62"/>
      <c r="DA224" s="560"/>
      <c r="DB224" s="273"/>
      <c r="DC224" s="62">
        <v>0</v>
      </c>
      <c r="DD224" s="62"/>
      <c r="DE224" s="62"/>
      <c r="DF224" s="560"/>
      <c r="DG224" s="273"/>
      <c r="DH224" s="62">
        <v>0</v>
      </c>
      <c r="DI224" s="62"/>
      <c r="DJ224" s="62"/>
      <c r="DK224" s="560"/>
      <c r="DL224" s="273"/>
      <c r="DM224" s="62">
        <v>0</v>
      </c>
      <c r="DN224" s="62"/>
      <c r="DO224" s="62"/>
      <c r="DP224" s="560"/>
      <c r="DQ224" s="273"/>
      <c r="DR224" s="62">
        <v>0</v>
      </c>
      <c r="DS224" s="62"/>
      <c r="DT224" s="62"/>
      <c r="DU224" s="560"/>
      <c r="DV224" s="273"/>
      <c r="DW224" s="62">
        <v>0</v>
      </c>
      <c r="DX224" s="62"/>
      <c r="DY224" s="62"/>
      <c r="DZ224" s="560"/>
      <c r="EA224" s="273"/>
      <c r="EB224" s="62">
        <v>0</v>
      </c>
      <c r="EC224" s="62"/>
      <c r="ED224" s="62"/>
      <c r="EE224" s="560"/>
      <c r="EF224" s="273"/>
      <c r="EG224" s="62">
        <v>0</v>
      </c>
      <c r="EH224" s="62"/>
      <c r="EI224" s="62"/>
      <c r="EJ224" s="560"/>
      <c r="EK224" s="273"/>
      <c r="EL224" s="62">
        <v>0</v>
      </c>
      <c r="EM224" s="62"/>
      <c r="EN224" s="62"/>
      <c r="EO224" s="153"/>
      <c r="ER224" s="49"/>
      <c r="ES224" s="49"/>
    </row>
    <row r="225" spans="4:149" ht="12.75" hidden="1" customHeight="1" x14ac:dyDescent="0.2">
      <c r="D225" s="153" t="s">
        <v>336</v>
      </c>
      <c r="E225" s="583"/>
      <c r="F225" s="584"/>
      <c r="G225" s="558">
        <v>0</v>
      </c>
      <c r="H225" s="559"/>
      <c r="I225" s="62"/>
      <c r="J225" s="560"/>
      <c r="K225" s="584"/>
      <c r="L225" s="558">
        <v>0</v>
      </c>
      <c r="M225" s="559"/>
      <c r="N225" s="62"/>
      <c r="O225" s="560"/>
      <c r="P225" s="584"/>
      <c r="Q225" s="558">
        <v>0</v>
      </c>
      <c r="R225" s="559"/>
      <c r="S225" s="62"/>
      <c r="T225" s="560"/>
      <c r="U225" s="584"/>
      <c r="V225" s="558">
        <v>0</v>
      </c>
      <c r="W225" s="559"/>
      <c r="X225" s="62"/>
      <c r="Y225" s="560"/>
      <c r="Z225" s="584"/>
      <c r="AA225" s="558">
        <v>0</v>
      </c>
      <c r="AB225" s="559"/>
      <c r="AC225" s="62"/>
      <c r="AD225" s="560"/>
      <c r="AE225" s="584"/>
      <c r="AF225" s="558">
        <v>0</v>
      </c>
      <c r="AG225" s="559"/>
      <c r="AH225" s="62"/>
      <c r="AI225" s="560"/>
      <c r="AJ225" s="584"/>
      <c r="AK225" s="558">
        <v>0</v>
      </c>
      <c r="AL225" s="559"/>
      <c r="AM225" s="62"/>
      <c r="AN225" s="560"/>
      <c r="AO225" s="584"/>
      <c r="AP225" s="558">
        <v>0</v>
      </c>
      <c r="AQ225" s="559"/>
      <c r="AR225" s="62"/>
      <c r="AS225" s="560"/>
      <c r="AT225" s="584"/>
      <c r="AU225" s="558">
        <v>0</v>
      </c>
      <c r="AV225" s="559"/>
      <c r="AW225" s="62"/>
      <c r="AX225" s="560"/>
      <c r="AY225" s="584"/>
      <c r="AZ225" s="558">
        <v>0</v>
      </c>
      <c r="BA225" s="559"/>
      <c r="BB225" s="62"/>
      <c r="BC225" s="560"/>
      <c r="BD225" s="584"/>
      <c r="BE225" s="558">
        <v>0</v>
      </c>
      <c r="BF225" s="559"/>
      <c r="BG225" s="62"/>
      <c r="BH225" s="560"/>
      <c r="BI225" s="584"/>
      <c r="BJ225" s="558">
        <v>0</v>
      </c>
      <c r="BK225" s="559"/>
      <c r="BL225" s="62"/>
      <c r="BM225" s="560"/>
      <c r="BN225" s="584"/>
      <c r="BO225" s="558">
        <v>0</v>
      </c>
      <c r="BP225" s="559"/>
      <c r="BQ225" s="62"/>
      <c r="BR225" s="560"/>
      <c r="BS225" s="584"/>
      <c r="BT225" s="558">
        <v>0</v>
      </c>
      <c r="BU225" s="559"/>
      <c r="BV225" s="62"/>
      <c r="BW225" s="560"/>
      <c r="BX225" s="584"/>
      <c r="BY225" s="558">
        <v>0</v>
      </c>
      <c r="BZ225" s="559"/>
      <c r="CA225" s="62"/>
      <c r="CB225" s="560"/>
      <c r="CC225" s="584"/>
      <c r="CD225" s="558">
        <v>0</v>
      </c>
      <c r="CE225" s="559"/>
      <c r="CF225" s="62"/>
      <c r="CG225" s="560"/>
      <c r="CH225" s="584"/>
      <c r="CI225" s="558">
        <v>0</v>
      </c>
      <c r="CJ225" s="559"/>
      <c r="CK225" s="62"/>
      <c r="CL225" s="560"/>
      <c r="CM225" s="584"/>
      <c r="CN225" s="558">
        <v>0</v>
      </c>
      <c r="CO225" s="559"/>
      <c r="CP225" s="62"/>
      <c r="CQ225" s="560"/>
      <c r="CR225" s="584"/>
      <c r="CS225" s="558">
        <v>0</v>
      </c>
      <c r="CT225" s="559"/>
      <c r="CU225" s="62"/>
      <c r="CV225" s="560"/>
      <c r="CW225" s="584"/>
      <c r="CX225" s="558">
        <v>0</v>
      </c>
      <c r="CY225" s="559"/>
      <c r="CZ225" s="62"/>
      <c r="DA225" s="560"/>
      <c r="DB225" s="584"/>
      <c r="DC225" s="558">
        <v>0</v>
      </c>
      <c r="DD225" s="559"/>
      <c r="DE225" s="62"/>
      <c r="DF225" s="560"/>
      <c r="DG225" s="584"/>
      <c r="DH225" s="558">
        <v>0</v>
      </c>
      <c r="DI225" s="559"/>
      <c r="DJ225" s="62"/>
      <c r="DK225" s="560"/>
      <c r="DL225" s="584"/>
      <c r="DM225" s="558">
        <v>0</v>
      </c>
      <c r="DN225" s="559"/>
      <c r="DO225" s="62"/>
      <c r="DP225" s="560"/>
      <c r="DQ225" s="584"/>
      <c r="DR225" s="558">
        <v>0</v>
      </c>
      <c r="DS225" s="559"/>
      <c r="DT225" s="62"/>
      <c r="DU225" s="560"/>
      <c r="DV225" s="584"/>
      <c r="DW225" s="558">
        <v>0</v>
      </c>
      <c r="DX225" s="559"/>
      <c r="DY225" s="62"/>
      <c r="DZ225" s="560"/>
      <c r="EA225" s="584"/>
      <c r="EB225" s="558">
        <v>0</v>
      </c>
      <c r="EC225" s="559"/>
      <c r="ED225" s="62"/>
      <c r="EE225" s="560"/>
      <c r="EF225" s="584"/>
      <c r="EG225" s="558">
        <v>0</v>
      </c>
      <c r="EH225" s="559"/>
      <c r="EI225" s="62"/>
      <c r="EJ225" s="560"/>
      <c r="EK225" s="584"/>
      <c r="EL225" s="558">
        <v>0</v>
      </c>
      <c r="EM225" s="559"/>
      <c r="EN225" s="62"/>
      <c r="EO225" s="153"/>
      <c r="ER225" s="49"/>
      <c r="ES225" s="49"/>
    </row>
    <row r="226" spans="4:149" ht="12.75" hidden="1" customHeight="1" x14ac:dyDescent="0.2">
      <c r="D226" s="153" t="s">
        <v>339</v>
      </c>
      <c r="E226" s="583"/>
      <c r="F226" s="586"/>
      <c r="G226" s="62">
        <v>0</v>
      </c>
      <c r="H226" s="61"/>
      <c r="I226" s="62"/>
      <c r="J226" s="560"/>
      <c r="K226" s="586"/>
      <c r="L226" s="62">
        <v>0</v>
      </c>
      <c r="M226" s="61"/>
      <c r="N226" s="62"/>
      <c r="O226" s="560"/>
      <c r="P226" s="586"/>
      <c r="Q226" s="62">
        <v>0</v>
      </c>
      <c r="R226" s="61"/>
      <c r="S226" s="62"/>
      <c r="T226" s="560"/>
      <c r="U226" s="586"/>
      <c r="V226" s="62">
        <v>0</v>
      </c>
      <c r="W226" s="61"/>
      <c r="X226" s="62"/>
      <c r="Y226" s="560"/>
      <c r="Z226" s="586"/>
      <c r="AA226" s="62">
        <v>0</v>
      </c>
      <c r="AB226" s="61"/>
      <c r="AC226" s="62"/>
      <c r="AD226" s="560"/>
      <c r="AE226" s="586"/>
      <c r="AF226" s="62">
        <v>0</v>
      </c>
      <c r="AG226" s="61"/>
      <c r="AH226" s="62"/>
      <c r="AI226" s="560"/>
      <c r="AJ226" s="586"/>
      <c r="AK226" s="62">
        <v>0</v>
      </c>
      <c r="AL226" s="61"/>
      <c r="AM226" s="62"/>
      <c r="AN226" s="560"/>
      <c r="AO226" s="586"/>
      <c r="AP226" s="62">
        <v>0</v>
      </c>
      <c r="AQ226" s="61"/>
      <c r="AR226" s="62"/>
      <c r="AS226" s="560"/>
      <c r="AT226" s="586"/>
      <c r="AU226" s="62">
        <v>0</v>
      </c>
      <c r="AV226" s="61"/>
      <c r="AW226" s="62"/>
      <c r="AX226" s="560"/>
      <c r="AY226" s="586"/>
      <c r="AZ226" s="62">
        <v>0</v>
      </c>
      <c r="BA226" s="61"/>
      <c r="BB226" s="62"/>
      <c r="BC226" s="560"/>
      <c r="BD226" s="586"/>
      <c r="BE226" s="62">
        <v>0</v>
      </c>
      <c r="BF226" s="61"/>
      <c r="BG226" s="62"/>
      <c r="BH226" s="560"/>
      <c r="BI226" s="586"/>
      <c r="BJ226" s="62">
        <v>0</v>
      </c>
      <c r="BK226" s="61"/>
      <c r="BL226" s="62"/>
      <c r="BM226" s="560"/>
      <c r="BN226" s="586"/>
      <c r="BO226" s="62">
        <v>0</v>
      </c>
      <c r="BP226" s="61"/>
      <c r="BQ226" s="62"/>
      <c r="BR226" s="560"/>
      <c r="BS226" s="586"/>
      <c r="BT226" s="62">
        <v>0</v>
      </c>
      <c r="BU226" s="61"/>
      <c r="BV226" s="62"/>
      <c r="BW226" s="560"/>
      <c r="BX226" s="586"/>
      <c r="BY226" s="62">
        <v>0</v>
      </c>
      <c r="BZ226" s="61"/>
      <c r="CA226" s="62"/>
      <c r="CB226" s="560"/>
      <c r="CC226" s="586"/>
      <c r="CD226" s="62">
        <v>0</v>
      </c>
      <c r="CE226" s="61"/>
      <c r="CF226" s="62"/>
      <c r="CG226" s="560"/>
      <c r="CH226" s="586"/>
      <c r="CI226" s="62">
        <v>0</v>
      </c>
      <c r="CJ226" s="61"/>
      <c r="CK226" s="62"/>
      <c r="CL226" s="560"/>
      <c r="CM226" s="586"/>
      <c r="CN226" s="62">
        <v>0</v>
      </c>
      <c r="CO226" s="61"/>
      <c r="CP226" s="62"/>
      <c r="CQ226" s="560"/>
      <c r="CR226" s="586"/>
      <c r="CS226" s="62">
        <v>0</v>
      </c>
      <c r="CT226" s="61"/>
      <c r="CU226" s="62"/>
      <c r="CV226" s="560"/>
      <c r="CW226" s="586"/>
      <c r="CX226" s="62">
        <v>0</v>
      </c>
      <c r="CY226" s="61"/>
      <c r="CZ226" s="62"/>
      <c r="DA226" s="560"/>
      <c r="DB226" s="586"/>
      <c r="DC226" s="62">
        <v>0</v>
      </c>
      <c r="DD226" s="61"/>
      <c r="DE226" s="62"/>
      <c r="DF226" s="560"/>
      <c r="DG226" s="586"/>
      <c r="DH226" s="62">
        <v>0</v>
      </c>
      <c r="DI226" s="61"/>
      <c r="DJ226" s="62"/>
      <c r="DK226" s="560"/>
      <c r="DL226" s="586"/>
      <c r="DM226" s="62">
        <v>0</v>
      </c>
      <c r="DN226" s="61"/>
      <c r="DO226" s="62"/>
      <c r="DP226" s="560"/>
      <c r="DQ226" s="586"/>
      <c r="DR226" s="62">
        <v>0</v>
      </c>
      <c r="DS226" s="61"/>
      <c r="DT226" s="62"/>
      <c r="DU226" s="560"/>
      <c r="DV226" s="586"/>
      <c r="DW226" s="62">
        <v>0</v>
      </c>
      <c r="DX226" s="61"/>
      <c r="DY226" s="62"/>
      <c r="DZ226" s="560"/>
      <c r="EA226" s="586"/>
      <c r="EB226" s="62">
        <v>0</v>
      </c>
      <c r="EC226" s="61"/>
      <c r="ED226" s="62"/>
      <c r="EE226" s="560"/>
      <c r="EF226" s="586"/>
      <c r="EG226" s="62">
        <v>0</v>
      </c>
      <c r="EH226" s="61"/>
      <c r="EI226" s="62"/>
      <c r="EJ226" s="560"/>
      <c r="EK226" s="586"/>
      <c r="EL226" s="62">
        <v>0</v>
      </c>
      <c r="EM226" s="61"/>
      <c r="EN226" s="62"/>
      <c r="EO226" s="153"/>
      <c r="ER226" s="49"/>
      <c r="ES226" s="49"/>
    </row>
    <row r="227" spans="4:149" ht="12.75" hidden="1" customHeight="1" x14ac:dyDescent="0.2">
      <c r="D227" s="153" t="s">
        <v>340</v>
      </c>
      <c r="E227" s="583"/>
      <c r="F227" s="586"/>
      <c r="G227" s="62">
        <v>0</v>
      </c>
      <c r="H227" s="61"/>
      <c r="I227" s="62"/>
      <c r="J227" s="560"/>
      <c r="K227" s="586"/>
      <c r="L227" s="62">
        <v>0</v>
      </c>
      <c r="M227" s="61"/>
      <c r="N227" s="62"/>
      <c r="O227" s="560"/>
      <c r="P227" s="586"/>
      <c r="Q227" s="62">
        <v>0</v>
      </c>
      <c r="R227" s="61"/>
      <c r="S227" s="62"/>
      <c r="T227" s="560"/>
      <c r="U227" s="586"/>
      <c r="V227" s="62">
        <v>0</v>
      </c>
      <c r="W227" s="61"/>
      <c r="X227" s="62"/>
      <c r="Y227" s="560"/>
      <c r="Z227" s="586"/>
      <c r="AA227" s="62">
        <v>0</v>
      </c>
      <c r="AB227" s="61"/>
      <c r="AC227" s="62"/>
      <c r="AD227" s="560"/>
      <c r="AE227" s="586"/>
      <c r="AF227" s="62">
        <v>0</v>
      </c>
      <c r="AG227" s="61"/>
      <c r="AH227" s="62"/>
      <c r="AI227" s="560"/>
      <c r="AJ227" s="586"/>
      <c r="AK227" s="62">
        <v>0</v>
      </c>
      <c r="AL227" s="61"/>
      <c r="AM227" s="62"/>
      <c r="AN227" s="560"/>
      <c r="AO227" s="586"/>
      <c r="AP227" s="62">
        <v>0</v>
      </c>
      <c r="AQ227" s="61"/>
      <c r="AR227" s="62"/>
      <c r="AS227" s="560"/>
      <c r="AT227" s="586"/>
      <c r="AU227" s="62">
        <v>0</v>
      </c>
      <c r="AV227" s="61"/>
      <c r="AW227" s="62"/>
      <c r="AX227" s="560"/>
      <c r="AY227" s="586"/>
      <c r="AZ227" s="62">
        <v>0</v>
      </c>
      <c r="BA227" s="61"/>
      <c r="BB227" s="62"/>
      <c r="BC227" s="560"/>
      <c r="BD227" s="586"/>
      <c r="BE227" s="62">
        <v>0</v>
      </c>
      <c r="BF227" s="61"/>
      <c r="BG227" s="62"/>
      <c r="BH227" s="560"/>
      <c r="BI227" s="586"/>
      <c r="BJ227" s="62">
        <v>0</v>
      </c>
      <c r="BK227" s="61"/>
      <c r="BL227" s="62"/>
      <c r="BM227" s="560"/>
      <c r="BN227" s="586"/>
      <c r="BO227" s="62">
        <v>0</v>
      </c>
      <c r="BP227" s="61"/>
      <c r="BQ227" s="62"/>
      <c r="BR227" s="560"/>
      <c r="BS227" s="586"/>
      <c r="BT227" s="62">
        <v>0</v>
      </c>
      <c r="BU227" s="61"/>
      <c r="BV227" s="62"/>
      <c r="BW227" s="560"/>
      <c r="BX227" s="586"/>
      <c r="BY227" s="62">
        <v>0</v>
      </c>
      <c r="BZ227" s="61"/>
      <c r="CA227" s="62"/>
      <c r="CB227" s="560"/>
      <c r="CC227" s="586"/>
      <c r="CD227" s="62">
        <v>0</v>
      </c>
      <c r="CE227" s="61"/>
      <c r="CF227" s="62"/>
      <c r="CG227" s="560"/>
      <c r="CH227" s="586"/>
      <c r="CI227" s="62">
        <v>0</v>
      </c>
      <c r="CJ227" s="61"/>
      <c r="CK227" s="62"/>
      <c r="CL227" s="560"/>
      <c r="CM227" s="586"/>
      <c r="CN227" s="62">
        <v>0</v>
      </c>
      <c r="CO227" s="61"/>
      <c r="CP227" s="62"/>
      <c r="CQ227" s="560"/>
      <c r="CR227" s="586"/>
      <c r="CS227" s="62">
        <v>0</v>
      </c>
      <c r="CT227" s="61"/>
      <c r="CU227" s="62"/>
      <c r="CV227" s="560"/>
      <c r="CW227" s="586"/>
      <c r="CX227" s="62">
        <v>0</v>
      </c>
      <c r="CY227" s="61"/>
      <c r="CZ227" s="62"/>
      <c r="DA227" s="560"/>
      <c r="DB227" s="586"/>
      <c r="DC227" s="62">
        <v>0</v>
      </c>
      <c r="DD227" s="61"/>
      <c r="DE227" s="62"/>
      <c r="DF227" s="560"/>
      <c r="DG227" s="586"/>
      <c r="DH227" s="62">
        <v>0</v>
      </c>
      <c r="DI227" s="61"/>
      <c r="DJ227" s="62"/>
      <c r="DK227" s="560"/>
      <c r="DL227" s="586"/>
      <c r="DM227" s="62">
        <v>0</v>
      </c>
      <c r="DN227" s="61"/>
      <c r="DO227" s="62"/>
      <c r="DP227" s="560"/>
      <c r="DQ227" s="586"/>
      <c r="DR227" s="62">
        <v>0</v>
      </c>
      <c r="DS227" s="61"/>
      <c r="DT227" s="62"/>
      <c r="DU227" s="560"/>
      <c r="DV227" s="586"/>
      <c r="DW227" s="62">
        <v>0</v>
      </c>
      <c r="DX227" s="61"/>
      <c r="DY227" s="62"/>
      <c r="DZ227" s="560"/>
      <c r="EA227" s="586"/>
      <c r="EB227" s="62">
        <v>0</v>
      </c>
      <c r="EC227" s="61"/>
      <c r="ED227" s="62"/>
      <c r="EE227" s="560"/>
      <c r="EF227" s="586"/>
      <c r="EG227" s="62">
        <v>0</v>
      </c>
      <c r="EH227" s="61"/>
      <c r="EI227" s="62"/>
      <c r="EJ227" s="560"/>
      <c r="EK227" s="586"/>
      <c r="EL227" s="62">
        <v>0</v>
      </c>
      <c r="EM227" s="61"/>
      <c r="EN227" s="62"/>
      <c r="EO227" s="153"/>
      <c r="ER227" s="49"/>
      <c r="ES227" s="49"/>
    </row>
    <row r="228" spans="4:149" ht="12.75" hidden="1" customHeight="1" x14ac:dyDescent="0.2">
      <c r="D228" s="153" t="s">
        <v>341</v>
      </c>
      <c r="E228" s="583"/>
      <c r="F228" s="504"/>
      <c r="G228" s="123">
        <v>0</v>
      </c>
      <c r="H228" s="122"/>
      <c r="I228" s="62"/>
      <c r="J228" s="560"/>
      <c r="K228" s="504"/>
      <c r="L228" s="123">
        <v>0</v>
      </c>
      <c r="M228" s="122"/>
      <c r="N228" s="62"/>
      <c r="O228" s="560"/>
      <c r="P228" s="504"/>
      <c r="Q228" s="123">
        <v>0</v>
      </c>
      <c r="R228" s="122"/>
      <c r="S228" s="62"/>
      <c r="T228" s="560"/>
      <c r="U228" s="504"/>
      <c r="V228" s="123">
        <v>0</v>
      </c>
      <c r="W228" s="122"/>
      <c r="X228" s="62"/>
      <c r="Y228" s="560"/>
      <c r="Z228" s="504"/>
      <c r="AA228" s="123">
        <v>0</v>
      </c>
      <c r="AB228" s="122"/>
      <c r="AC228" s="62"/>
      <c r="AD228" s="560"/>
      <c r="AE228" s="504"/>
      <c r="AF228" s="123">
        <v>0</v>
      </c>
      <c r="AG228" s="122"/>
      <c r="AH228" s="62"/>
      <c r="AI228" s="560"/>
      <c r="AJ228" s="504"/>
      <c r="AK228" s="123">
        <v>0</v>
      </c>
      <c r="AL228" s="122"/>
      <c r="AM228" s="62"/>
      <c r="AN228" s="560"/>
      <c r="AO228" s="504"/>
      <c r="AP228" s="123">
        <v>0</v>
      </c>
      <c r="AQ228" s="122"/>
      <c r="AR228" s="62"/>
      <c r="AS228" s="560"/>
      <c r="AT228" s="569"/>
      <c r="AU228" s="123">
        <v>0</v>
      </c>
      <c r="AV228" s="122"/>
      <c r="AW228" s="62"/>
      <c r="AX228" s="560"/>
      <c r="AY228" s="569"/>
      <c r="AZ228" s="123">
        <v>0</v>
      </c>
      <c r="BA228" s="122"/>
      <c r="BB228" s="62"/>
      <c r="BC228" s="560"/>
      <c r="BD228" s="569"/>
      <c r="BE228" s="123">
        <v>0</v>
      </c>
      <c r="BF228" s="122"/>
      <c r="BG228" s="62"/>
      <c r="BH228" s="560"/>
      <c r="BI228" s="569"/>
      <c r="BJ228" s="123">
        <v>0</v>
      </c>
      <c r="BK228" s="122"/>
      <c r="BL228" s="62"/>
      <c r="BM228" s="560"/>
      <c r="BN228" s="569"/>
      <c r="BO228" s="123">
        <v>0</v>
      </c>
      <c r="BP228" s="122"/>
      <c r="BQ228" s="62"/>
      <c r="BR228" s="560"/>
      <c r="BS228" s="569"/>
      <c r="BT228" s="123">
        <v>0</v>
      </c>
      <c r="BU228" s="122"/>
      <c r="BV228" s="62"/>
      <c r="BW228" s="560"/>
      <c r="BX228" s="569"/>
      <c r="BY228" s="123">
        <v>0</v>
      </c>
      <c r="BZ228" s="122"/>
      <c r="CA228" s="62"/>
      <c r="CB228" s="560"/>
      <c r="CC228" s="504"/>
      <c r="CD228" s="123">
        <v>0</v>
      </c>
      <c r="CE228" s="122"/>
      <c r="CF228" s="62"/>
      <c r="CG228" s="560"/>
      <c r="CH228" s="504"/>
      <c r="CI228" s="123">
        <v>0</v>
      </c>
      <c r="CJ228" s="122"/>
      <c r="CK228" s="62"/>
      <c r="CL228" s="560"/>
      <c r="CM228" s="504"/>
      <c r="CN228" s="123">
        <v>0</v>
      </c>
      <c r="CO228" s="122"/>
      <c r="CP228" s="62"/>
      <c r="CQ228" s="560"/>
      <c r="CR228" s="504"/>
      <c r="CS228" s="123">
        <v>0</v>
      </c>
      <c r="CT228" s="122"/>
      <c r="CU228" s="62"/>
      <c r="CV228" s="560"/>
      <c r="CW228" s="504"/>
      <c r="CX228" s="123">
        <v>0</v>
      </c>
      <c r="CY228" s="122"/>
      <c r="CZ228" s="62"/>
      <c r="DA228" s="560"/>
      <c r="DB228" s="504"/>
      <c r="DC228" s="123">
        <v>0</v>
      </c>
      <c r="DD228" s="122"/>
      <c r="DE228" s="62"/>
      <c r="DF228" s="560"/>
      <c r="DG228" s="504"/>
      <c r="DH228" s="123">
        <v>0</v>
      </c>
      <c r="DI228" s="122"/>
      <c r="DJ228" s="62"/>
      <c r="DK228" s="560"/>
      <c r="DL228" s="569"/>
      <c r="DM228" s="123">
        <v>0</v>
      </c>
      <c r="DN228" s="122"/>
      <c r="DO228" s="62"/>
      <c r="DP228" s="560"/>
      <c r="DQ228" s="569"/>
      <c r="DR228" s="123">
        <v>0</v>
      </c>
      <c r="DS228" s="122"/>
      <c r="DT228" s="62"/>
      <c r="DU228" s="560"/>
      <c r="DV228" s="569"/>
      <c r="DW228" s="123">
        <v>0</v>
      </c>
      <c r="DX228" s="122"/>
      <c r="DY228" s="62"/>
      <c r="DZ228" s="560"/>
      <c r="EA228" s="569"/>
      <c r="EB228" s="123">
        <v>0</v>
      </c>
      <c r="EC228" s="122"/>
      <c r="ED228" s="62"/>
      <c r="EE228" s="560"/>
      <c r="EF228" s="569"/>
      <c r="EG228" s="123">
        <v>0</v>
      </c>
      <c r="EH228" s="122"/>
      <c r="EI228" s="62"/>
      <c r="EJ228" s="560"/>
      <c r="EK228" s="569"/>
      <c r="EL228" s="123">
        <v>0</v>
      </c>
      <c r="EM228" s="122"/>
      <c r="EN228" s="62"/>
      <c r="EO228" s="153"/>
      <c r="ER228" s="49"/>
      <c r="ES228" s="49"/>
    </row>
    <row r="229" spans="4:149" ht="12.75" hidden="1" customHeight="1" x14ac:dyDescent="0.2">
      <c r="D229" s="153"/>
      <c r="E229" s="583"/>
      <c r="F229" s="273"/>
      <c r="G229" s="62"/>
      <c r="H229" s="62"/>
      <c r="I229" s="62"/>
      <c r="J229" s="560"/>
      <c r="K229" s="273"/>
      <c r="L229" s="62"/>
      <c r="M229" s="62"/>
      <c r="N229" s="62"/>
      <c r="O229" s="560"/>
      <c r="P229" s="273"/>
      <c r="Q229" s="62"/>
      <c r="R229" s="62"/>
      <c r="S229" s="62"/>
      <c r="T229" s="560"/>
      <c r="U229" s="273"/>
      <c r="V229" s="62"/>
      <c r="W229" s="62"/>
      <c r="X229" s="62"/>
      <c r="Y229" s="560"/>
      <c r="Z229" s="273"/>
      <c r="AA229" s="62"/>
      <c r="AB229" s="62"/>
      <c r="AC229" s="62"/>
      <c r="AD229" s="560"/>
      <c r="AE229" s="273"/>
      <c r="AF229" s="62"/>
      <c r="AG229" s="62"/>
      <c r="AH229" s="62"/>
      <c r="AI229" s="560"/>
      <c r="AJ229" s="273"/>
      <c r="AK229" s="62"/>
      <c r="AL229" s="62"/>
      <c r="AM229" s="62"/>
      <c r="AN229" s="560"/>
      <c r="AO229" s="273"/>
      <c r="AP229" s="62"/>
      <c r="AQ229" s="62"/>
      <c r="AR229" s="62"/>
      <c r="AS229" s="560"/>
      <c r="AT229" s="273"/>
      <c r="AU229" s="62"/>
      <c r="AV229" s="62"/>
      <c r="AW229" s="62"/>
      <c r="AX229" s="560"/>
      <c r="AY229" s="273"/>
      <c r="AZ229" s="62"/>
      <c r="BA229" s="62"/>
      <c r="BB229" s="62"/>
      <c r="BC229" s="560"/>
      <c r="BD229" s="273"/>
      <c r="BE229" s="62"/>
      <c r="BF229" s="62"/>
      <c r="BG229" s="62"/>
      <c r="BH229" s="560"/>
      <c r="BI229" s="273"/>
      <c r="BJ229" s="62"/>
      <c r="BK229" s="62"/>
      <c r="BL229" s="62"/>
      <c r="BM229" s="560"/>
      <c r="BN229" s="273"/>
      <c r="BO229" s="62"/>
      <c r="BP229" s="62"/>
      <c r="BQ229" s="62"/>
      <c r="BR229" s="560"/>
      <c r="BS229" s="273"/>
      <c r="BT229" s="62"/>
      <c r="BU229" s="62"/>
      <c r="BV229" s="62"/>
      <c r="BW229" s="560"/>
      <c r="BX229" s="273"/>
      <c r="BY229" s="62"/>
      <c r="BZ229" s="62"/>
      <c r="CA229" s="62"/>
      <c r="CB229" s="560"/>
      <c r="CC229" s="273"/>
      <c r="CD229" s="62"/>
      <c r="CE229" s="62"/>
      <c r="CF229" s="62"/>
      <c r="CG229" s="560"/>
      <c r="CH229" s="273"/>
      <c r="CI229" s="62"/>
      <c r="CJ229" s="62"/>
      <c r="CK229" s="62"/>
      <c r="CL229" s="560"/>
      <c r="CM229" s="273"/>
      <c r="CN229" s="62"/>
      <c r="CO229" s="62"/>
      <c r="CP229" s="62"/>
      <c r="CQ229" s="560"/>
      <c r="CR229" s="273"/>
      <c r="CS229" s="62"/>
      <c r="CT229" s="62"/>
      <c r="CU229" s="62"/>
      <c r="CV229" s="560"/>
      <c r="CW229" s="273"/>
      <c r="CX229" s="62"/>
      <c r="CY229" s="62"/>
      <c r="CZ229" s="62"/>
      <c r="DA229" s="560"/>
      <c r="DB229" s="273"/>
      <c r="DC229" s="62"/>
      <c r="DD229" s="62"/>
      <c r="DE229" s="62"/>
      <c r="DF229" s="560"/>
      <c r="DG229" s="273"/>
      <c r="DH229" s="62"/>
      <c r="DI229" s="62"/>
      <c r="DJ229" s="62"/>
      <c r="DK229" s="560"/>
      <c r="DL229" s="273"/>
      <c r="DM229" s="62"/>
      <c r="DN229" s="62"/>
      <c r="DO229" s="62"/>
      <c r="DP229" s="560"/>
      <c r="DQ229" s="273"/>
      <c r="DR229" s="62"/>
      <c r="DS229" s="62"/>
      <c r="DT229" s="62"/>
      <c r="DU229" s="560"/>
      <c r="DV229" s="273"/>
      <c r="DW229" s="62"/>
      <c r="DX229" s="62"/>
      <c r="DY229" s="62"/>
      <c r="DZ229" s="560"/>
      <c r="EA229" s="273"/>
      <c r="EB229" s="62"/>
      <c r="EC229" s="62"/>
      <c r="ED229" s="62"/>
      <c r="EE229" s="560"/>
      <c r="EF229" s="273"/>
      <c r="EG229" s="62"/>
      <c r="EH229" s="62"/>
      <c r="EI229" s="62"/>
      <c r="EJ229" s="560"/>
      <c r="EK229" s="273"/>
      <c r="EL229" s="62"/>
      <c r="EM229" s="62"/>
      <c r="EN229" s="62"/>
      <c r="EO229" s="153"/>
      <c r="ER229" s="49"/>
      <c r="ES229" s="49"/>
    </row>
    <row r="230" spans="4:149" ht="12.75" hidden="1" customHeight="1" x14ac:dyDescent="0.2">
      <c r="D230" s="153" t="s">
        <v>349</v>
      </c>
      <c r="E230" s="583"/>
      <c r="F230" s="273"/>
      <c r="G230" s="62">
        <v>0</v>
      </c>
      <c r="H230" s="62"/>
      <c r="I230" s="62"/>
      <c r="J230" s="560"/>
      <c r="K230" s="273"/>
      <c r="L230" s="62">
        <v>0</v>
      </c>
      <c r="M230" s="62"/>
      <c r="N230" s="62"/>
      <c r="O230" s="560"/>
      <c r="P230" s="273"/>
      <c r="Q230" s="62">
        <v>0</v>
      </c>
      <c r="R230" s="62"/>
      <c r="S230" s="62"/>
      <c r="T230" s="560"/>
      <c r="U230" s="273"/>
      <c r="V230" s="62">
        <v>0</v>
      </c>
      <c r="W230" s="62"/>
      <c r="X230" s="62"/>
      <c r="Y230" s="560"/>
      <c r="Z230" s="273"/>
      <c r="AA230" s="62">
        <v>0</v>
      </c>
      <c r="AB230" s="62"/>
      <c r="AC230" s="62"/>
      <c r="AD230" s="560"/>
      <c r="AE230" s="273"/>
      <c r="AF230" s="62">
        <v>0</v>
      </c>
      <c r="AG230" s="62"/>
      <c r="AH230" s="62"/>
      <c r="AI230" s="560"/>
      <c r="AJ230" s="273"/>
      <c r="AK230" s="62">
        <v>0</v>
      </c>
      <c r="AL230" s="62"/>
      <c r="AM230" s="62"/>
      <c r="AN230" s="560"/>
      <c r="AO230" s="273"/>
      <c r="AP230" s="62">
        <v>0</v>
      </c>
      <c r="AQ230" s="62"/>
      <c r="AR230" s="62"/>
      <c r="AS230" s="560"/>
      <c r="AT230" s="273"/>
      <c r="AU230" s="62">
        <v>0</v>
      </c>
      <c r="AV230" s="62"/>
      <c r="AW230" s="62"/>
      <c r="AX230" s="560"/>
      <c r="AY230" s="273"/>
      <c r="AZ230" s="62">
        <v>0</v>
      </c>
      <c r="BA230" s="62"/>
      <c r="BB230" s="62"/>
      <c r="BC230" s="560"/>
      <c r="BD230" s="273"/>
      <c r="BE230" s="62">
        <v>0</v>
      </c>
      <c r="BF230" s="62"/>
      <c r="BG230" s="62"/>
      <c r="BH230" s="560"/>
      <c r="BI230" s="273"/>
      <c r="BJ230" s="62">
        <v>0</v>
      </c>
      <c r="BK230" s="62"/>
      <c r="BL230" s="62"/>
      <c r="BM230" s="560"/>
      <c r="BN230" s="273"/>
      <c r="BO230" s="62">
        <v>0</v>
      </c>
      <c r="BP230" s="62"/>
      <c r="BQ230" s="62"/>
      <c r="BR230" s="560"/>
      <c r="BS230" s="273"/>
      <c r="BT230" s="62">
        <v>0</v>
      </c>
      <c r="BU230" s="62"/>
      <c r="BV230" s="62"/>
      <c r="BW230" s="560"/>
      <c r="BX230" s="273"/>
      <c r="BY230" s="62">
        <v>0</v>
      </c>
      <c r="BZ230" s="62"/>
      <c r="CA230" s="62"/>
      <c r="CB230" s="560"/>
      <c r="CC230" s="273"/>
      <c r="CD230" s="62">
        <v>0</v>
      </c>
      <c r="CE230" s="62"/>
      <c r="CF230" s="62"/>
      <c r="CG230" s="560"/>
      <c r="CH230" s="273"/>
      <c r="CI230" s="62">
        <v>0</v>
      </c>
      <c r="CJ230" s="62"/>
      <c r="CK230" s="62"/>
      <c r="CL230" s="560"/>
      <c r="CM230" s="273"/>
      <c r="CN230" s="62">
        <v>0</v>
      </c>
      <c r="CO230" s="62"/>
      <c r="CP230" s="62"/>
      <c r="CQ230" s="560"/>
      <c r="CR230" s="273"/>
      <c r="CS230" s="62">
        <v>0</v>
      </c>
      <c r="CT230" s="62"/>
      <c r="CU230" s="62"/>
      <c r="CV230" s="560"/>
      <c r="CW230" s="273"/>
      <c r="CX230" s="62">
        <v>0</v>
      </c>
      <c r="CY230" s="62"/>
      <c r="CZ230" s="62"/>
      <c r="DA230" s="560"/>
      <c r="DB230" s="273"/>
      <c r="DC230" s="62">
        <v>0</v>
      </c>
      <c r="DD230" s="62"/>
      <c r="DE230" s="62"/>
      <c r="DF230" s="560"/>
      <c r="DG230" s="273"/>
      <c r="DH230" s="62">
        <v>0</v>
      </c>
      <c r="DI230" s="62"/>
      <c r="DJ230" s="62"/>
      <c r="DK230" s="560"/>
      <c r="DL230" s="273"/>
      <c r="DM230" s="62">
        <v>0</v>
      </c>
      <c r="DN230" s="62"/>
      <c r="DO230" s="62"/>
      <c r="DP230" s="560"/>
      <c r="DQ230" s="273"/>
      <c r="DR230" s="62">
        <v>0</v>
      </c>
      <c r="DS230" s="62"/>
      <c r="DT230" s="62"/>
      <c r="DU230" s="560"/>
      <c r="DV230" s="273"/>
      <c r="DW230" s="62">
        <v>0</v>
      </c>
      <c r="DX230" s="62"/>
      <c r="DY230" s="62"/>
      <c r="DZ230" s="560"/>
      <c r="EA230" s="273"/>
      <c r="EB230" s="62">
        <v>0</v>
      </c>
      <c r="EC230" s="62"/>
      <c r="ED230" s="62"/>
      <c r="EE230" s="560"/>
      <c r="EF230" s="273"/>
      <c r="EG230" s="62">
        <v>0</v>
      </c>
      <c r="EH230" s="62"/>
      <c r="EI230" s="62"/>
      <c r="EJ230" s="560"/>
      <c r="EK230" s="273"/>
      <c r="EL230" s="62">
        <v>0</v>
      </c>
      <c r="EM230" s="62"/>
      <c r="EN230" s="62"/>
      <c r="EO230" s="153"/>
      <c r="ER230" s="49"/>
      <c r="ES230" s="49"/>
    </row>
    <row r="231" spans="4:149" ht="12.75" hidden="1" customHeight="1" x14ac:dyDescent="0.2">
      <c r="D231" s="153" t="s">
        <v>336</v>
      </c>
      <c r="E231" s="583"/>
      <c r="F231" s="584"/>
      <c r="G231" s="558">
        <v>0</v>
      </c>
      <c r="H231" s="559"/>
      <c r="I231" s="62"/>
      <c r="J231" s="560"/>
      <c r="K231" s="584"/>
      <c r="L231" s="558">
        <v>0</v>
      </c>
      <c r="M231" s="559"/>
      <c r="N231" s="62"/>
      <c r="O231" s="560"/>
      <c r="P231" s="584"/>
      <c r="Q231" s="558">
        <v>0</v>
      </c>
      <c r="R231" s="559"/>
      <c r="S231" s="62"/>
      <c r="T231" s="560"/>
      <c r="U231" s="584"/>
      <c r="V231" s="558">
        <v>0</v>
      </c>
      <c r="W231" s="559"/>
      <c r="X231" s="62"/>
      <c r="Y231" s="560"/>
      <c r="Z231" s="584"/>
      <c r="AA231" s="558">
        <v>0</v>
      </c>
      <c r="AB231" s="559"/>
      <c r="AC231" s="62"/>
      <c r="AD231" s="560"/>
      <c r="AE231" s="584"/>
      <c r="AF231" s="558">
        <v>0</v>
      </c>
      <c r="AG231" s="559"/>
      <c r="AH231" s="62"/>
      <c r="AI231" s="560"/>
      <c r="AJ231" s="584"/>
      <c r="AK231" s="558">
        <v>0</v>
      </c>
      <c r="AL231" s="559"/>
      <c r="AM231" s="62"/>
      <c r="AN231" s="560"/>
      <c r="AO231" s="584"/>
      <c r="AP231" s="558">
        <v>0</v>
      </c>
      <c r="AQ231" s="559"/>
      <c r="AR231" s="62"/>
      <c r="AS231" s="560"/>
      <c r="AT231" s="584"/>
      <c r="AU231" s="558">
        <v>0</v>
      </c>
      <c r="AV231" s="559"/>
      <c r="AW231" s="62"/>
      <c r="AX231" s="560"/>
      <c r="AY231" s="584"/>
      <c r="AZ231" s="558">
        <v>0</v>
      </c>
      <c r="BA231" s="559"/>
      <c r="BB231" s="62"/>
      <c r="BC231" s="560"/>
      <c r="BD231" s="584"/>
      <c r="BE231" s="558">
        <v>0</v>
      </c>
      <c r="BF231" s="559"/>
      <c r="BG231" s="62"/>
      <c r="BH231" s="560"/>
      <c r="BI231" s="584"/>
      <c r="BJ231" s="558">
        <v>0</v>
      </c>
      <c r="BK231" s="559"/>
      <c r="BL231" s="62"/>
      <c r="BM231" s="560"/>
      <c r="BN231" s="584"/>
      <c r="BO231" s="558">
        <v>0</v>
      </c>
      <c r="BP231" s="559"/>
      <c r="BQ231" s="62"/>
      <c r="BR231" s="560"/>
      <c r="BS231" s="584"/>
      <c r="BT231" s="558">
        <v>0</v>
      </c>
      <c r="BU231" s="559"/>
      <c r="BV231" s="62"/>
      <c r="BW231" s="560"/>
      <c r="BX231" s="584"/>
      <c r="BY231" s="558">
        <v>0</v>
      </c>
      <c r="BZ231" s="559"/>
      <c r="CA231" s="62"/>
      <c r="CB231" s="560"/>
      <c r="CC231" s="584"/>
      <c r="CD231" s="558">
        <v>0</v>
      </c>
      <c r="CE231" s="559"/>
      <c r="CF231" s="62"/>
      <c r="CG231" s="560"/>
      <c r="CH231" s="584"/>
      <c r="CI231" s="558">
        <v>0</v>
      </c>
      <c r="CJ231" s="559"/>
      <c r="CK231" s="62"/>
      <c r="CL231" s="560"/>
      <c r="CM231" s="584"/>
      <c r="CN231" s="558">
        <v>0</v>
      </c>
      <c r="CO231" s="559"/>
      <c r="CP231" s="62"/>
      <c r="CQ231" s="560"/>
      <c r="CR231" s="584"/>
      <c r="CS231" s="558">
        <v>0</v>
      </c>
      <c r="CT231" s="559"/>
      <c r="CU231" s="62"/>
      <c r="CV231" s="560"/>
      <c r="CW231" s="584"/>
      <c r="CX231" s="558">
        <v>0</v>
      </c>
      <c r="CY231" s="559"/>
      <c r="CZ231" s="62"/>
      <c r="DA231" s="560"/>
      <c r="DB231" s="584"/>
      <c r="DC231" s="558">
        <v>0</v>
      </c>
      <c r="DD231" s="559"/>
      <c r="DE231" s="62"/>
      <c r="DF231" s="560"/>
      <c r="DG231" s="584"/>
      <c r="DH231" s="558">
        <v>0</v>
      </c>
      <c r="DI231" s="559"/>
      <c r="DJ231" s="62"/>
      <c r="DK231" s="560"/>
      <c r="DL231" s="584"/>
      <c r="DM231" s="558">
        <v>0</v>
      </c>
      <c r="DN231" s="559"/>
      <c r="DO231" s="62"/>
      <c r="DP231" s="560"/>
      <c r="DQ231" s="584"/>
      <c r="DR231" s="558">
        <v>0</v>
      </c>
      <c r="DS231" s="559"/>
      <c r="DT231" s="62"/>
      <c r="DU231" s="560"/>
      <c r="DV231" s="584"/>
      <c r="DW231" s="558">
        <v>0</v>
      </c>
      <c r="DX231" s="559"/>
      <c r="DY231" s="62"/>
      <c r="DZ231" s="560"/>
      <c r="EA231" s="584"/>
      <c r="EB231" s="558">
        <v>0</v>
      </c>
      <c r="EC231" s="559"/>
      <c r="ED231" s="62"/>
      <c r="EE231" s="560"/>
      <c r="EF231" s="584"/>
      <c r="EG231" s="558">
        <v>0</v>
      </c>
      <c r="EH231" s="559"/>
      <c r="EI231" s="62"/>
      <c r="EJ231" s="560"/>
      <c r="EK231" s="584"/>
      <c r="EL231" s="558">
        <v>0</v>
      </c>
      <c r="EM231" s="559"/>
      <c r="EN231" s="62"/>
      <c r="EO231" s="153"/>
      <c r="ER231" s="49"/>
      <c r="ES231" s="49"/>
    </row>
    <row r="232" spans="4:149" ht="12.75" hidden="1" customHeight="1" x14ac:dyDescent="0.2">
      <c r="D232" s="153" t="s">
        <v>339</v>
      </c>
      <c r="E232" s="583"/>
      <c r="F232" s="586"/>
      <c r="G232" s="62">
        <v>0</v>
      </c>
      <c r="H232" s="61"/>
      <c r="I232" s="62"/>
      <c r="J232" s="560"/>
      <c r="K232" s="586"/>
      <c r="L232" s="62">
        <v>0</v>
      </c>
      <c r="M232" s="61"/>
      <c r="N232" s="62"/>
      <c r="O232" s="560"/>
      <c r="P232" s="586"/>
      <c r="Q232" s="62">
        <v>0</v>
      </c>
      <c r="R232" s="61"/>
      <c r="S232" s="62"/>
      <c r="T232" s="560"/>
      <c r="U232" s="586"/>
      <c r="V232" s="62">
        <v>0</v>
      </c>
      <c r="W232" s="61"/>
      <c r="X232" s="62"/>
      <c r="Y232" s="560"/>
      <c r="Z232" s="586"/>
      <c r="AA232" s="62">
        <v>0</v>
      </c>
      <c r="AB232" s="61"/>
      <c r="AC232" s="62"/>
      <c r="AD232" s="560"/>
      <c r="AE232" s="586"/>
      <c r="AF232" s="62">
        <v>0</v>
      </c>
      <c r="AG232" s="61"/>
      <c r="AH232" s="62"/>
      <c r="AI232" s="560"/>
      <c r="AJ232" s="586"/>
      <c r="AK232" s="62">
        <v>0</v>
      </c>
      <c r="AL232" s="61"/>
      <c r="AM232" s="62"/>
      <c r="AN232" s="560"/>
      <c r="AO232" s="586"/>
      <c r="AP232" s="62">
        <v>0</v>
      </c>
      <c r="AQ232" s="61"/>
      <c r="AR232" s="62"/>
      <c r="AS232" s="560"/>
      <c r="AT232" s="586"/>
      <c r="AU232" s="62">
        <v>0</v>
      </c>
      <c r="AV232" s="61"/>
      <c r="AW232" s="62"/>
      <c r="AX232" s="560"/>
      <c r="AY232" s="586"/>
      <c r="AZ232" s="62">
        <v>0</v>
      </c>
      <c r="BA232" s="61"/>
      <c r="BB232" s="62"/>
      <c r="BC232" s="560"/>
      <c r="BD232" s="586"/>
      <c r="BE232" s="62">
        <v>0</v>
      </c>
      <c r="BF232" s="61"/>
      <c r="BG232" s="62"/>
      <c r="BH232" s="560"/>
      <c r="BI232" s="586"/>
      <c r="BJ232" s="62">
        <v>0</v>
      </c>
      <c r="BK232" s="61"/>
      <c r="BL232" s="62"/>
      <c r="BM232" s="560"/>
      <c r="BN232" s="586"/>
      <c r="BO232" s="62">
        <v>0</v>
      </c>
      <c r="BP232" s="61"/>
      <c r="BQ232" s="62"/>
      <c r="BR232" s="560"/>
      <c r="BS232" s="586"/>
      <c r="BT232" s="62">
        <v>0</v>
      </c>
      <c r="BU232" s="61"/>
      <c r="BV232" s="62"/>
      <c r="BW232" s="560"/>
      <c r="BX232" s="586"/>
      <c r="BY232" s="62">
        <v>0</v>
      </c>
      <c r="BZ232" s="61"/>
      <c r="CA232" s="62"/>
      <c r="CB232" s="560"/>
      <c r="CC232" s="586"/>
      <c r="CD232" s="62">
        <v>0</v>
      </c>
      <c r="CE232" s="61"/>
      <c r="CF232" s="62"/>
      <c r="CG232" s="560"/>
      <c r="CH232" s="586"/>
      <c r="CI232" s="62">
        <v>0</v>
      </c>
      <c r="CJ232" s="61"/>
      <c r="CK232" s="62"/>
      <c r="CL232" s="560"/>
      <c r="CM232" s="586"/>
      <c r="CN232" s="62">
        <v>0</v>
      </c>
      <c r="CO232" s="61"/>
      <c r="CP232" s="62"/>
      <c r="CQ232" s="560"/>
      <c r="CR232" s="586"/>
      <c r="CS232" s="62">
        <v>0</v>
      </c>
      <c r="CT232" s="61"/>
      <c r="CU232" s="62"/>
      <c r="CV232" s="560"/>
      <c r="CW232" s="586"/>
      <c r="CX232" s="62">
        <v>0</v>
      </c>
      <c r="CY232" s="61"/>
      <c r="CZ232" s="62"/>
      <c r="DA232" s="560"/>
      <c r="DB232" s="586"/>
      <c r="DC232" s="62">
        <v>0</v>
      </c>
      <c r="DD232" s="61"/>
      <c r="DE232" s="62"/>
      <c r="DF232" s="560"/>
      <c r="DG232" s="586"/>
      <c r="DH232" s="62">
        <v>0</v>
      </c>
      <c r="DI232" s="61"/>
      <c r="DJ232" s="62"/>
      <c r="DK232" s="560"/>
      <c r="DL232" s="586"/>
      <c r="DM232" s="62">
        <v>0</v>
      </c>
      <c r="DN232" s="61"/>
      <c r="DO232" s="62"/>
      <c r="DP232" s="560"/>
      <c r="DQ232" s="586"/>
      <c r="DR232" s="62">
        <v>0</v>
      </c>
      <c r="DS232" s="61"/>
      <c r="DT232" s="62"/>
      <c r="DU232" s="560"/>
      <c r="DV232" s="586"/>
      <c r="DW232" s="62">
        <v>0</v>
      </c>
      <c r="DX232" s="61"/>
      <c r="DY232" s="62"/>
      <c r="DZ232" s="560"/>
      <c r="EA232" s="586"/>
      <c r="EB232" s="62">
        <v>0</v>
      </c>
      <c r="EC232" s="61"/>
      <c r="ED232" s="62"/>
      <c r="EE232" s="560"/>
      <c r="EF232" s="586"/>
      <c r="EG232" s="62">
        <v>0</v>
      </c>
      <c r="EH232" s="61"/>
      <c r="EI232" s="62"/>
      <c r="EJ232" s="560"/>
      <c r="EK232" s="586"/>
      <c r="EL232" s="62">
        <v>0</v>
      </c>
      <c r="EM232" s="61"/>
      <c r="EN232" s="62"/>
      <c r="EO232" s="153"/>
      <c r="ER232" s="49"/>
      <c r="ES232" s="49"/>
    </row>
    <row r="233" spans="4:149" ht="12.75" hidden="1" customHeight="1" x14ac:dyDescent="0.2">
      <c r="D233" s="153" t="s">
        <v>340</v>
      </c>
      <c r="E233" s="583"/>
      <c r="F233" s="586"/>
      <c r="G233" s="62"/>
      <c r="H233" s="61"/>
      <c r="I233" s="62"/>
      <c r="J233" s="560"/>
      <c r="K233" s="586"/>
      <c r="L233" s="62"/>
      <c r="M233" s="61"/>
      <c r="N233" s="62"/>
      <c r="O233" s="560"/>
      <c r="P233" s="586"/>
      <c r="Q233" s="62"/>
      <c r="R233" s="61"/>
      <c r="S233" s="62"/>
      <c r="T233" s="560"/>
      <c r="U233" s="586"/>
      <c r="V233" s="62"/>
      <c r="W233" s="61"/>
      <c r="X233" s="62"/>
      <c r="Y233" s="560"/>
      <c r="Z233" s="586"/>
      <c r="AA233" s="62"/>
      <c r="AB233" s="61"/>
      <c r="AC233" s="62"/>
      <c r="AD233" s="560"/>
      <c r="AE233" s="586"/>
      <c r="AF233" s="62"/>
      <c r="AG233" s="61"/>
      <c r="AH233" s="62"/>
      <c r="AI233" s="560"/>
      <c r="AJ233" s="586"/>
      <c r="AK233" s="62"/>
      <c r="AL233" s="61"/>
      <c r="AM233" s="62"/>
      <c r="AN233" s="560"/>
      <c r="AO233" s="586"/>
      <c r="AP233" s="62"/>
      <c r="AQ233" s="61"/>
      <c r="AR233" s="62"/>
      <c r="AS233" s="560"/>
      <c r="AT233" s="586"/>
      <c r="AU233" s="62"/>
      <c r="AV233" s="61"/>
      <c r="AW233" s="62"/>
      <c r="AX233" s="560"/>
      <c r="AY233" s="586"/>
      <c r="AZ233" s="62"/>
      <c r="BA233" s="61"/>
      <c r="BB233" s="62"/>
      <c r="BC233" s="560"/>
      <c r="BD233" s="586"/>
      <c r="BE233" s="62"/>
      <c r="BF233" s="61"/>
      <c r="BG233" s="62"/>
      <c r="BH233" s="560"/>
      <c r="BI233" s="586"/>
      <c r="BJ233" s="62"/>
      <c r="BK233" s="61"/>
      <c r="BL233" s="62"/>
      <c r="BM233" s="560"/>
      <c r="BN233" s="586"/>
      <c r="BO233" s="62"/>
      <c r="BP233" s="61"/>
      <c r="BQ233" s="62"/>
      <c r="BR233" s="560"/>
      <c r="BS233" s="586"/>
      <c r="BT233" s="62">
        <v>0</v>
      </c>
      <c r="BU233" s="61"/>
      <c r="BV233" s="62"/>
      <c r="BW233" s="560"/>
      <c r="BX233" s="586"/>
      <c r="BY233" s="62"/>
      <c r="BZ233" s="61"/>
      <c r="CA233" s="62"/>
      <c r="CB233" s="560"/>
      <c r="CC233" s="586"/>
      <c r="CD233" s="62"/>
      <c r="CE233" s="61"/>
      <c r="CF233" s="62"/>
      <c r="CG233" s="560"/>
      <c r="CH233" s="586"/>
      <c r="CI233" s="62"/>
      <c r="CJ233" s="61"/>
      <c r="CK233" s="62"/>
      <c r="CL233" s="560"/>
      <c r="CM233" s="586"/>
      <c r="CN233" s="62"/>
      <c r="CO233" s="61"/>
      <c r="CP233" s="62"/>
      <c r="CQ233" s="560"/>
      <c r="CR233" s="586"/>
      <c r="CS233" s="62"/>
      <c r="CT233" s="61"/>
      <c r="CU233" s="62"/>
      <c r="CV233" s="560"/>
      <c r="CW233" s="586"/>
      <c r="CX233" s="62"/>
      <c r="CY233" s="61"/>
      <c r="CZ233" s="62"/>
      <c r="DA233" s="560"/>
      <c r="DB233" s="586"/>
      <c r="DC233" s="62"/>
      <c r="DD233" s="61"/>
      <c r="DE233" s="62"/>
      <c r="DF233" s="560"/>
      <c r="DG233" s="586"/>
      <c r="DH233" s="62"/>
      <c r="DI233" s="61"/>
      <c r="DJ233" s="62"/>
      <c r="DK233" s="560"/>
      <c r="DL233" s="586"/>
      <c r="DM233" s="62"/>
      <c r="DN233" s="61"/>
      <c r="DO233" s="62"/>
      <c r="DP233" s="560"/>
      <c r="DQ233" s="586"/>
      <c r="DR233" s="62"/>
      <c r="DS233" s="61"/>
      <c r="DT233" s="62"/>
      <c r="DU233" s="560"/>
      <c r="DV233" s="586"/>
      <c r="DW233" s="62"/>
      <c r="DX233" s="61"/>
      <c r="DY233" s="62"/>
      <c r="DZ233" s="560"/>
      <c r="EA233" s="586"/>
      <c r="EB233" s="62"/>
      <c r="EC233" s="61"/>
      <c r="ED233" s="62"/>
      <c r="EE233" s="560"/>
      <c r="EF233" s="586"/>
      <c r="EG233" s="62"/>
      <c r="EH233" s="61"/>
      <c r="EI233" s="62"/>
      <c r="EJ233" s="560"/>
      <c r="EK233" s="586"/>
      <c r="EL233" s="62">
        <v>0</v>
      </c>
      <c r="EM233" s="61"/>
      <c r="EN233" s="62"/>
      <c r="EO233" s="153"/>
      <c r="ER233" s="49"/>
      <c r="ES233" s="49"/>
    </row>
    <row r="234" spans="4:149" ht="12.75" hidden="1" customHeight="1" x14ac:dyDescent="0.2">
      <c r="D234" s="153" t="s">
        <v>341</v>
      </c>
      <c r="E234" s="583"/>
      <c r="F234" s="504"/>
      <c r="G234" s="123">
        <v>0</v>
      </c>
      <c r="H234" s="122"/>
      <c r="I234" s="62"/>
      <c r="J234" s="560"/>
      <c r="K234" s="504"/>
      <c r="L234" s="123">
        <v>0</v>
      </c>
      <c r="M234" s="122"/>
      <c r="N234" s="62"/>
      <c r="O234" s="560"/>
      <c r="P234" s="504"/>
      <c r="Q234" s="123">
        <v>0</v>
      </c>
      <c r="R234" s="122"/>
      <c r="S234" s="62"/>
      <c r="T234" s="560"/>
      <c r="U234" s="504"/>
      <c r="V234" s="123">
        <v>0</v>
      </c>
      <c r="W234" s="122"/>
      <c r="X234" s="62"/>
      <c r="Y234" s="560"/>
      <c r="Z234" s="504"/>
      <c r="AA234" s="123">
        <v>0</v>
      </c>
      <c r="AB234" s="122"/>
      <c r="AC234" s="62"/>
      <c r="AD234" s="560"/>
      <c r="AE234" s="504"/>
      <c r="AF234" s="123">
        <v>0</v>
      </c>
      <c r="AG234" s="122"/>
      <c r="AH234" s="62"/>
      <c r="AI234" s="560"/>
      <c r="AJ234" s="504"/>
      <c r="AK234" s="123">
        <v>0</v>
      </c>
      <c r="AL234" s="122"/>
      <c r="AM234" s="62"/>
      <c r="AN234" s="560"/>
      <c r="AO234" s="504"/>
      <c r="AP234" s="123">
        <v>0</v>
      </c>
      <c r="AQ234" s="122"/>
      <c r="AR234" s="62"/>
      <c r="AS234" s="560"/>
      <c r="AT234" s="569"/>
      <c r="AU234" s="123">
        <v>0</v>
      </c>
      <c r="AV234" s="122"/>
      <c r="AW234" s="62"/>
      <c r="AX234" s="560"/>
      <c r="AY234" s="569"/>
      <c r="AZ234" s="123">
        <v>0</v>
      </c>
      <c r="BA234" s="122"/>
      <c r="BB234" s="62"/>
      <c r="BC234" s="560"/>
      <c r="BD234" s="569"/>
      <c r="BE234" s="123">
        <v>0</v>
      </c>
      <c r="BF234" s="122"/>
      <c r="BG234" s="62"/>
      <c r="BH234" s="560"/>
      <c r="BI234" s="569"/>
      <c r="BJ234" s="123">
        <v>0</v>
      </c>
      <c r="BK234" s="122"/>
      <c r="BL234" s="62"/>
      <c r="BM234" s="560"/>
      <c r="BN234" s="569"/>
      <c r="BO234" s="123">
        <v>0</v>
      </c>
      <c r="BP234" s="122"/>
      <c r="BQ234" s="62"/>
      <c r="BR234" s="560"/>
      <c r="BS234" s="569"/>
      <c r="BT234" s="123">
        <v>0</v>
      </c>
      <c r="BU234" s="122"/>
      <c r="BV234" s="62"/>
      <c r="BW234" s="560"/>
      <c r="BX234" s="569"/>
      <c r="BY234" s="123">
        <v>0</v>
      </c>
      <c r="BZ234" s="122"/>
      <c r="CA234" s="62"/>
      <c r="CB234" s="560"/>
      <c r="CC234" s="504"/>
      <c r="CD234" s="123">
        <v>0</v>
      </c>
      <c r="CE234" s="122"/>
      <c r="CF234" s="62"/>
      <c r="CG234" s="560"/>
      <c r="CH234" s="504"/>
      <c r="CI234" s="123">
        <v>0</v>
      </c>
      <c r="CJ234" s="122"/>
      <c r="CK234" s="62"/>
      <c r="CL234" s="560"/>
      <c r="CM234" s="504"/>
      <c r="CN234" s="123">
        <v>0</v>
      </c>
      <c r="CO234" s="122"/>
      <c r="CP234" s="62"/>
      <c r="CQ234" s="560"/>
      <c r="CR234" s="504"/>
      <c r="CS234" s="123">
        <v>0</v>
      </c>
      <c r="CT234" s="122"/>
      <c r="CU234" s="62"/>
      <c r="CV234" s="560"/>
      <c r="CW234" s="504"/>
      <c r="CX234" s="123">
        <v>0</v>
      </c>
      <c r="CY234" s="122"/>
      <c r="CZ234" s="62"/>
      <c r="DA234" s="560"/>
      <c r="DB234" s="504"/>
      <c r="DC234" s="123">
        <v>0</v>
      </c>
      <c r="DD234" s="122"/>
      <c r="DE234" s="62"/>
      <c r="DF234" s="560"/>
      <c r="DG234" s="504"/>
      <c r="DH234" s="123">
        <v>0</v>
      </c>
      <c r="DI234" s="122"/>
      <c r="DJ234" s="62"/>
      <c r="DK234" s="560"/>
      <c r="DL234" s="569"/>
      <c r="DM234" s="123">
        <v>0</v>
      </c>
      <c r="DN234" s="122"/>
      <c r="DO234" s="62"/>
      <c r="DP234" s="560"/>
      <c r="DQ234" s="569"/>
      <c r="DR234" s="123">
        <v>0</v>
      </c>
      <c r="DS234" s="122"/>
      <c r="DT234" s="62"/>
      <c r="DU234" s="560"/>
      <c r="DV234" s="569"/>
      <c r="DW234" s="123">
        <v>0</v>
      </c>
      <c r="DX234" s="122"/>
      <c r="DY234" s="62"/>
      <c r="DZ234" s="560"/>
      <c r="EA234" s="569"/>
      <c r="EB234" s="123">
        <v>0</v>
      </c>
      <c r="EC234" s="122"/>
      <c r="ED234" s="62"/>
      <c r="EE234" s="560"/>
      <c r="EF234" s="569"/>
      <c r="EG234" s="123">
        <v>0</v>
      </c>
      <c r="EH234" s="122"/>
      <c r="EI234" s="62"/>
      <c r="EJ234" s="560"/>
      <c r="EK234" s="569"/>
      <c r="EL234" s="123">
        <v>0</v>
      </c>
      <c r="EM234" s="122"/>
      <c r="EN234" s="62"/>
      <c r="EO234" s="153"/>
      <c r="ER234" s="49"/>
      <c r="ES234" s="49"/>
    </row>
    <row r="235" spans="4:149" ht="12.75" hidden="1" customHeight="1" x14ac:dyDescent="0.2">
      <c r="D235" s="153"/>
      <c r="E235" s="583"/>
      <c r="F235" s="273"/>
      <c r="G235" s="62"/>
      <c r="H235" s="62"/>
      <c r="I235" s="62"/>
      <c r="J235" s="560"/>
      <c r="K235" s="273"/>
      <c r="L235" s="62"/>
      <c r="M235" s="62"/>
      <c r="N235" s="62"/>
      <c r="O235" s="560"/>
      <c r="P235" s="273"/>
      <c r="Q235" s="62"/>
      <c r="R235" s="62"/>
      <c r="S235" s="62"/>
      <c r="T235" s="560"/>
      <c r="U235" s="273"/>
      <c r="V235" s="62"/>
      <c r="W235" s="62"/>
      <c r="X235" s="62"/>
      <c r="Y235" s="560"/>
      <c r="Z235" s="273"/>
      <c r="AA235" s="62"/>
      <c r="AB235" s="62"/>
      <c r="AC235" s="62"/>
      <c r="AD235" s="560"/>
      <c r="AE235" s="273"/>
      <c r="AF235" s="62"/>
      <c r="AG235" s="62"/>
      <c r="AH235" s="62"/>
      <c r="AI235" s="560"/>
      <c r="AJ235" s="273"/>
      <c r="AK235" s="62"/>
      <c r="AL235" s="62"/>
      <c r="AM235" s="62"/>
      <c r="AN235" s="560"/>
      <c r="AO235" s="273"/>
      <c r="AP235" s="62"/>
      <c r="AQ235" s="62"/>
      <c r="AR235" s="62"/>
      <c r="AS235" s="560"/>
      <c r="AT235" s="273"/>
      <c r="AU235" s="62"/>
      <c r="AV235" s="62"/>
      <c r="AW235" s="62"/>
      <c r="AX235" s="560"/>
      <c r="AY235" s="273"/>
      <c r="AZ235" s="62"/>
      <c r="BA235" s="62"/>
      <c r="BB235" s="62"/>
      <c r="BC235" s="560"/>
      <c r="BD235" s="273"/>
      <c r="BE235" s="62"/>
      <c r="BF235" s="62"/>
      <c r="BG235" s="62"/>
      <c r="BH235" s="560"/>
      <c r="BI235" s="273"/>
      <c r="BJ235" s="62"/>
      <c r="BK235" s="62"/>
      <c r="BL235" s="62"/>
      <c r="BM235" s="560"/>
      <c r="BN235" s="273"/>
      <c r="BO235" s="62"/>
      <c r="BP235" s="62"/>
      <c r="BQ235" s="62"/>
      <c r="BR235" s="560"/>
      <c r="BS235" s="273"/>
      <c r="BT235" s="62"/>
      <c r="BU235" s="62"/>
      <c r="BV235" s="62"/>
      <c r="BW235" s="560"/>
      <c r="BX235" s="273"/>
      <c r="BY235" s="62"/>
      <c r="BZ235" s="62"/>
      <c r="CA235" s="62"/>
      <c r="CB235" s="560"/>
      <c r="CC235" s="273"/>
      <c r="CD235" s="62"/>
      <c r="CE235" s="62"/>
      <c r="CF235" s="62"/>
      <c r="CG235" s="560"/>
      <c r="CH235" s="273"/>
      <c r="CI235" s="62"/>
      <c r="CJ235" s="62"/>
      <c r="CK235" s="62"/>
      <c r="CL235" s="560"/>
      <c r="CM235" s="273"/>
      <c r="CN235" s="62"/>
      <c r="CO235" s="62"/>
      <c r="CP235" s="62"/>
      <c r="CQ235" s="560"/>
      <c r="CR235" s="273"/>
      <c r="CS235" s="62"/>
      <c r="CT235" s="62"/>
      <c r="CU235" s="62"/>
      <c r="CV235" s="560"/>
      <c r="CW235" s="273"/>
      <c r="CX235" s="62"/>
      <c r="CY235" s="62"/>
      <c r="CZ235" s="62"/>
      <c r="DA235" s="560"/>
      <c r="DB235" s="273"/>
      <c r="DC235" s="62"/>
      <c r="DD235" s="62"/>
      <c r="DE235" s="62"/>
      <c r="DF235" s="560"/>
      <c r="DG235" s="273"/>
      <c r="DH235" s="62"/>
      <c r="DI235" s="62"/>
      <c r="DJ235" s="62"/>
      <c r="DK235" s="560"/>
      <c r="DL235" s="273"/>
      <c r="DM235" s="62"/>
      <c r="DN235" s="62"/>
      <c r="DO235" s="62"/>
      <c r="DP235" s="560"/>
      <c r="DQ235" s="273"/>
      <c r="DR235" s="62"/>
      <c r="DS235" s="62"/>
      <c r="DT235" s="62"/>
      <c r="DU235" s="560"/>
      <c r="DV235" s="273"/>
      <c r="DW235" s="62"/>
      <c r="DX235" s="62"/>
      <c r="DY235" s="62"/>
      <c r="DZ235" s="560"/>
      <c r="EA235" s="273"/>
      <c r="EB235" s="62"/>
      <c r="EC235" s="62"/>
      <c r="ED235" s="62"/>
      <c r="EE235" s="560"/>
      <c r="EF235" s="273"/>
      <c r="EG235" s="62"/>
      <c r="EH235" s="62"/>
      <c r="EI235" s="62"/>
      <c r="EJ235" s="560"/>
      <c r="EK235" s="273"/>
      <c r="EL235" s="62"/>
      <c r="EM235" s="62"/>
      <c r="EN235" s="62"/>
      <c r="EO235" s="153"/>
      <c r="ER235" s="49"/>
      <c r="ES235" s="49"/>
    </row>
    <row r="236" spans="4:149" ht="12.75" hidden="1" customHeight="1" x14ac:dyDescent="0.2">
      <c r="D236" s="153" t="s">
        <v>378</v>
      </c>
      <c r="G236" s="62">
        <v>0</v>
      </c>
      <c r="H236" s="62"/>
      <c r="I236" s="62"/>
      <c r="J236" s="560"/>
      <c r="K236" s="62"/>
      <c r="L236" s="62">
        <v>0</v>
      </c>
      <c r="M236" s="62"/>
      <c r="N236" s="62"/>
      <c r="O236" s="560"/>
      <c r="P236" s="62"/>
      <c r="Q236" s="62">
        <v>0</v>
      </c>
      <c r="R236" s="62"/>
      <c r="S236" s="62"/>
      <c r="T236" s="560"/>
      <c r="U236" s="62"/>
      <c r="V236" s="62">
        <v>0</v>
      </c>
      <c r="W236" s="62"/>
      <c r="X236" s="62"/>
      <c r="Y236" s="560"/>
      <c r="Z236" s="62"/>
      <c r="AA236" s="62">
        <v>0</v>
      </c>
      <c r="AB236" s="62"/>
      <c r="AC236" s="62"/>
      <c r="AD236" s="560"/>
      <c r="AE236" s="62"/>
      <c r="AF236" s="62">
        <v>0</v>
      </c>
      <c r="AG236" s="62"/>
      <c r="AH236" s="62"/>
      <c r="AI236" s="560"/>
      <c r="AJ236" s="62"/>
      <c r="AK236" s="62">
        <v>0</v>
      </c>
      <c r="AL236" s="62"/>
      <c r="AM236" s="62"/>
      <c r="AN236" s="560"/>
      <c r="AO236" s="62"/>
      <c r="AP236" s="62">
        <v>0</v>
      </c>
      <c r="AQ236" s="62"/>
      <c r="AR236" s="62"/>
      <c r="AS236" s="560"/>
      <c r="AT236" s="62"/>
      <c r="AU236" s="62">
        <v>0</v>
      </c>
      <c r="AV236" s="62"/>
      <c r="AW236" s="62"/>
      <c r="AX236" s="560"/>
      <c r="AY236" s="62"/>
      <c r="AZ236" s="62">
        <v>0</v>
      </c>
      <c r="BA236" s="62"/>
      <c r="BB236" s="62"/>
      <c r="BC236" s="560"/>
      <c r="BD236" s="62"/>
      <c r="BE236" s="62">
        <v>0</v>
      </c>
      <c r="BF236" s="62"/>
      <c r="BG236" s="62"/>
      <c r="BH236" s="560"/>
      <c r="BI236" s="62"/>
      <c r="BJ236" s="62">
        <v>0</v>
      </c>
      <c r="BK236" s="62"/>
      <c r="BL236" s="62"/>
      <c r="BM236" s="560"/>
      <c r="BN236" s="62"/>
      <c r="BO236" s="62">
        <v>0</v>
      </c>
      <c r="BP236" s="62"/>
      <c r="BQ236" s="62"/>
      <c r="BR236" s="560"/>
      <c r="BS236" s="62"/>
      <c r="BT236" s="62">
        <v>0</v>
      </c>
      <c r="BU236" s="62"/>
      <c r="BV236" s="62"/>
      <c r="BW236" s="560"/>
      <c r="BX236" s="62"/>
      <c r="BY236" s="62">
        <v>0</v>
      </c>
      <c r="BZ236" s="62"/>
      <c r="CA236" s="62"/>
      <c r="CB236" s="560"/>
      <c r="CC236" s="62"/>
      <c r="CD236" s="62">
        <v>0</v>
      </c>
      <c r="CE236" s="62"/>
      <c r="CF236" s="62"/>
      <c r="CG236" s="560"/>
      <c r="CH236" s="62"/>
      <c r="CI236" s="62">
        <v>0</v>
      </c>
      <c r="CJ236" s="62"/>
      <c r="CK236" s="62"/>
      <c r="CL236" s="560"/>
      <c r="CM236" s="62"/>
      <c r="CN236" s="62">
        <v>0</v>
      </c>
      <c r="CO236" s="62"/>
      <c r="CP236" s="62"/>
      <c r="CQ236" s="560"/>
      <c r="CR236" s="62"/>
      <c r="CS236" s="62">
        <v>0</v>
      </c>
      <c r="CT236" s="62"/>
      <c r="CU236" s="62"/>
      <c r="CV236" s="560"/>
      <c r="CW236" s="62"/>
      <c r="CX236" s="62">
        <v>0</v>
      </c>
      <c r="CY236" s="62"/>
      <c r="CZ236" s="62"/>
      <c r="DA236" s="560"/>
      <c r="DB236" s="62"/>
      <c r="DC236" s="62">
        <v>0</v>
      </c>
      <c r="DD236" s="62"/>
      <c r="DE236" s="62"/>
      <c r="DF236" s="560"/>
      <c r="DG236" s="62"/>
      <c r="DH236" s="62">
        <v>0</v>
      </c>
      <c r="DI236" s="62"/>
      <c r="DJ236" s="62"/>
      <c r="DK236" s="560"/>
      <c r="DL236" s="62"/>
      <c r="DM236" s="62">
        <v>0</v>
      </c>
      <c r="DN236" s="62"/>
      <c r="DO236" s="62"/>
      <c r="DP236" s="560"/>
      <c r="DQ236" s="62"/>
      <c r="DR236" s="62">
        <v>0</v>
      </c>
      <c r="DS236" s="62"/>
      <c r="DT236" s="62"/>
      <c r="DU236" s="560"/>
      <c r="DV236" s="62"/>
      <c r="DW236" s="62">
        <v>0</v>
      </c>
      <c r="DX236" s="62"/>
      <c r="DY236" s="62"/>
      <c r="DZ236" s="560"/>
      <c r="EA236" s="62"/>
      <c r="EB236" s="62">
        <v>0</v>
      </c>
      <c r="EC236" s="62"/>
      <c r="ED236" s="62"/>
      <c r="EE236" s="560"/>
      <c r="EF236" s="62"/>
      <c r="EG236" s="62">
        <v>0</v>
      </c>
      <c r="EH236" s="62"/>
      <c r="EI236" s="62"/>
      <c r="EJ236" s="560"/>
      <c r="EK236" s="62"/>
      <c r="EL236" s="62">
        <v>0</v>
      </c>
      <c r="EM236" s="62"/>
      <c r="EN236" s="62"/>
      <c r="EO236" s="153"/>
      <c r="ER236" s="49"/>
      <c r="ES236" s="49"/>
    </row>
    <row r="237" spans="4:149" ht="12.75" hidden="1" customHeight="1" x14ac:dyDescent="0.2">
      <c r="D237" s="153" t="s">
        <v>336</v>
      </c>
      <c r="F237" s="490"/>
      <c r="G237" s="558">
        <v>0</v>
      </c>
      <c r="H237" s="559"/>
      <c r="I237" s="62"/>
      <c r="J237" s="560"/>
      <c r="K237" s="490"/>
      <c r="L237" s="558">
        <v>0</v>
      </c>
      <c r="M237" s="559"/>
      <c r="N237" s="62"/>
      <c r="O237" s="560"/>
      <c r="P237" s="490"/>
      <c r="Q237" s="558">
        <v>0</v>
      </c>
      <c r="R237" s="559"/>
      <c r="S237" s="62"/>
      <c r="T237" s="560"/>
      <c r="U237" s="490"/>
      <c r="V237" s="558">
        <v>0</v>
      </c>
      <c r="W237" s="559"/>
      <c r="X237" s="62"/>
      <c r="Y237" s="560"/>
      <c r="Z237" s="490"/>
      <c r="AA237" s="558">
        <v>0</v>
      </c>
      <c r="AB237" s="559"/>
      <c r="AC237" s="62"/>
      <c r="AD237" s="560"/>
      <c r="AE237" s="490"/>
      <c r="AF237" s="558">
        <v>0</v>
      </c>
      <c r="AG237" s="559"/>
      <c r="AH237" s="62"/>
      <c r="AI237" s="560"/>
      <c r="AJ237" s="490"/>
      <c r="AK237" s="558">
        <v>0</v>
      </c>
      <c r="AL237" s="559"/>
      <c r="AM237" s="62"/>
      <c r="AN237" s="560"/>
      <c r="AO237" s="490"/>
      <c r="AP237" s="558">
        <v>0</v>
      </c>
      <c r="AQ237" s="559"/>
      <c r="AR237" s="62"/>
      <c r="AS237" s="560"/>
      <c r="AT237" s="561"/>
      <c r="AU237" s="558">
        <v>0</v>
      </c>
      <c r="AV237" s="559"/>
      <c r="AW237" s="62"/>
      <c r="AX237" s="560"/>
      <c r="AY237" s="561"/>
      <c r="AZ237" s="558">
        <v>0</v>
      </c>
      <c r="BA237" s="559"/>
      <c r="BB237" s="62"/>
      <c r="BC237" s="560"/>
      <c r="BD237" s="561"/>
      <c r="BE237" s="558">
        <v>0</v>
      </c>
      <c r="BF237" s="559"/>
      <c r="BG237" s="62"/>
      <c r="BH237" s="560"/>
      <c r="BI237" s="561"/>
      <c r="BJ237" s="558">
        <v>0</v>
      </c>
      <c r="BK237" s="559"/>
      <c r="BL237" s="62"/>
      <c r="BM237" s="560"/>
      <c r="BN237" s="561"/>
      <c r="BO237" s="558">
        <v>0</v>
      </c>
      <c r="BP237" s="559"/>
      <c r="BQ237" s="62"/>
      <c r="BR237" s="560"/>
      <c r="BS237" s="561"/>
      <c r="BT237" s="558">
        <v>0</v>
      </c>
      <c r="BU237" s="559"/>
      <c r="BV237" s="62"/>
      <c r="BW237" s="560"/>
      <c r="BX237" s="561"/>
      <c r="BY237" s="558">
        <v>0</v>
      </c>
      <c r="BZ237" s="559"/>
      <c r="CA237" s="62"/>
      <c r="CB237" s="560"/>
      <c r="CC237" s="490"/>
      <c r="CD237" s="558">
        <v>0</v>
      </c>
      <c r="CE237" s="559"/>
      <c r="CF237" s="62"/>
      <c r="CG237" s="560"/>
      <c r="CH237" s="490"/>
      <c r="CI237" s="558">
        <v>0</v>
      </c>
      <c r="CJ237" s="559"/>
      <c r="CK237" s="62"/>
      <c r="CL237" s="560"/>
      <c r="CM237" s="490"/>
      <c r="CN237" s="558">
        <v>0</v>
      </c>
      <c r="CO237" s="559"/>
      <c r="CP237" s="62"/>
      <c r="CQ237" s="560"/>
      <c r="CR237" s="490"/>
      <c r="CS237" s="558">
        <v>0</v>
      </c>
      <c r="CT237" s="559"/>
      <c r="CU237" s="62"/>
      <c r="CV237" s="560"/>
      <c r="CW237" s="490"/>
      <c r="CX237" s="558">
        <v>0</v>
      </c>
      <c r="CY237" s="559"/>
      <c r="CZ237" s="62"/>
      <c r="DA237" s="560"/>
      <c r="DB237" s="490"/>
      <c r="DC237" s="558">
        <v>0</v>
      </c>
      <c r="DD237" s="559"/>
      <c r="DE237" s="62"/>
      <c r="DF237" s="560"/>
      <c r="DG237" s="490"/>
      <c r="DH237" s="558">
        <v>0</v>
      </c>
      <c r="DI237" s="559"/>
      <c r="DJ237" s="62"/>
      <c r="DK237" s="560"/>
      <c r="DL237" s="561"/>
      <c r="DM237" s="558">
        <v>0</v>
      </c>
      <c r="DN237" s="559"/>
      <c r="DO237" s="62"/>
      <c r="DP237" s="560"/>
      <c r="DQ237" s="561"/>
      <c r="DR237" s="558">
        <v>0</v>
      </c>
      <c r="DS237" s="559"/>
      <c r="DT237" s="62"/>
      <c r="DU237" s="560"/>
      <c r="DV237" s="561"/>
      <c r="DW237" s="558">
        <v>0</v>
      </c>
      <c r="DX237" s="559"/>
      <c r="DY237" s="62"/>
      <c r="DZ237" s="560"/>
      <c r="EA237" s="561"/>
      <c r="EB237" s="558">
        <v>0</v>
      </c>
      <c r="EC237" s="559"/>
      <c r="ED237" s="62"/>
      <c r="EE237" s="560"/>
      <c r="EF237" s="561"/>
      <c r="EG237" s="558">
        <v>0</v>
      </c>
      <c r="EH237" s="559"/>
      <c r="EI237" s="62"/>
      <c r="EJ237" s="560"/>
      <c r="EK237" s="561"/>
      <c r="EL237" s="558">
        <v>0</v>
      </c>
      <c r="EM237" s="559"/>
      <c r="EN237" s="62"/>
      <c r="EO237" s="153"/>
      <c r="ER237" s="49"/>
      <c r="ES237" s="49"/>
    </row>
    <row r="238" spans="4:149" ht="12.75" hidden="1" customHeight="1" x14ac:dyDescent="0.2">
      <c r="D238" s="153" t="s">
        <v>339</v>
      </c>
      <c r="F238" s="484"/>
      <c r="G238" s="62">
        <v>0</v>
      </c>
      <c r="H238" s="61"/>
      <c r="I238" s="62"/>
      <c r="J238" s="560"/>
      <c r="K238" s="484"/>
      <c r="L238" s="62">
        <v>0</v>
      </c>
      <c r="M238" s="61"/>
      <c r="N238" s="62"/>
      <c r="O238" s="560"/>
      <c r="P238" s="484"/>
      <c r="Q238" s="62">
        <v>0</v>
      </c>
      <c r="R238" s="61"/>
      <c r="S238" s="62"/>
      <c r="T238" s="560"/>
      <c r="U238" s="484"/>
      <c r="V238" s="62">
        <v>0</v>
      </c>
      <c r="W238" s="61"/>
      <c r="X238" s="62"/>
      <c r="Y238" s="560"/>
      <c r="Z238" s="484"/>
      <c r="AA238" s="62">
        <v>0</v>
      </c>
      <c r="AB238" s="61"/>
      <c r="AC238" s="62"/>
      <c r="AD238" s="560"/>
      <c r="AE238" s="484"/>
      <c r="AF238" s="62">
        <v>0</v>
      </c>
      <c r="AG238" s="61"/>
      <c r="AH238" s="62"/>
      <c r="AI238" s="560"/>
      <c r="AJ238" s="484"/>
      <c r="AK238" s="62">
        <v>0</v>
      </c>
      <c r="AL238" s="61"/>
      <c r="AM238" s="62"/>
      <c r="AN238" s="560"/>
      <c r="AO238" s="484"/>
      <c r="AP238" s="62">
        <v>0</v>
      </c>
      <c r="AQ238" s="61"/>
      <c r="AR238" s="62"/>
      <c r="AS238" s="560"/>
      <c r="AT238" s="560"/>
      <c r="AU238" s="62">
        <v>0</v>
      </c>
      <c r="AV238" s="61"/>
      <c r="AW238" s="62"/>
      <c r="AX238" s="560"/>
      <c r="AY238" s="560"/>
      <c r="AZ238" s="62">
        <v>0</v>
      </c>
      <c r="BA238" s="61"/>
      <c r="BB238" s="62"/>
      <c r="BC238" s="560"/>
      <c r="BD238" s="560"/>
      <c r="BE238" s="62">
        <v>0</v>
      </c>
      <c r="BF238" s="61"/>
      <c r="BG238" s="62"/>
      <c r="BH238" s="560"/>
      <c r="BI238" s="560"/>
      <c r="BJ238" s="62">
        <v>0</v>
      </c>
      <c r="BK238" s="61"/>
      <c r="BL238" s="62"/>
      <c r="BM238" s="560"/>
      <c r="BN238" s="560"/>
      <c r="BO238" s="62">
        <v>0</v>
      </c>
      <c r="BP238" s="61"/>
      <c r="BQ238" s="62"/>
      <c r="BR238" s="560"/>
      <c r="BS238" s="560"/>
      <c r="BT238" s="62">
        <v>0</v>
      </c>
      <c r="BU238" s="61"/>
      <c r="BV238" s="62"/>
      <c r="BW238" s="560"/>
      <c r="BX238" s="560"/>
      <c r="BY238" s="62">
        <v>0</v>
      </c>
      <c r="BZ238" s="61"/>
      <c r="CA238" s="62"/>
      <c r="CB238" s="560"/>
      <c r="CC238" s="484"/>
      <c r="CD238" s="62">
        <v>0</v>
      </c>
      <c r="CE238" s="61"/>
      <c r="CF238" s="62"/>
      <c r="CG238" s="560"/>
      <c r="CH238" s="484"/>
      <c r="CI238" s="62">
        <v>0</v>
      </c>
      <c r="CJ238" s="61"/>
      <c r="CK238" s="62"/>
      <c r="CL238" s="560"/>
      <c r="CM238" s="484"/>
      <c r="CN238" s="62">
        <v>0</v>
      </c>
      <c r="CO238" s="61"/>
      <c r="CP238" s="62"/>
      <c r="CQ238" s="560"/>
      <c r="CR238" s="484"/>
      <c r="CS238" s="62">
        <v>0</v>
      </c>
      <c r="CT238" s="61"/>
      <c r="CU238" s="62"/>
      <c r="CV238" s="560"/>
      <c r="CW238" s="484"/>
      <c r="CX238" s="62">
        <v>0</v>
      </c>
      <c r="CY238" s="61"/>
      <c r="CZ238" s="62"/>
      <c r="DA238" s="560"/>
      <c r="DB238" s="484"/>
      <c r="DC238" s="62">
        <v>0</v>
      </c>
      <c r="DD238" s="61"/>
      <c r="DE238" s="62"/>
      <c r="DF238" s="560"/>
      <c r="DG238" s="484"/>
      <c r="DH238" s="62">
        <v>0</v>
      </c>
      <c r="DI238" s="61"/>
      <c r="DJ238" s="62"/>
      <c r="DK238" s="560"/>
      <c r="DL238" s="560"/>
      <c r="DM238" s="62">
        <v>0</v>
      </c>
      <c r="DN238" s="61"/>
      <c r="DO238" s="62"/>
      <c r="DP238" s="560"/>
      <c r="DQ238" s="560"/>
      <c r="DR238" s="62">
        <v>0</v>
      </c>
      <c r="DS238" s="61"/>
      <c r="DT238" s="62"/>
      <c r="DU238" s="560"/>
      <c r="DV238" s="560"/>
      <c r="DW238" s="62">
        <v>0</v>
      </c>
      <c r="DX238" s="61"/>
      <c r="DY238" s="62"/>
      <c r="DZ238" s="560"/>
      <c r="EA238" s="560"/>
      <c r="EB238" s="62">
        <v>0</v>
      </c>
      <c r="EC238" s="61"/>
      <c r="ED238" s="62"/>
      <c r="EE238" s="560"/>
      <c r="EF238" s="560"/>
      <c r="EG238" s="62">
        <v>0</v>
      </c>
      <c r="EH238" s="61"/>
      <c r="EI238" s="62"/>
      <c r="EJ238" s="560"/>
      <c r="EK238" s="560"/>
      <c r="EL238" s="62">
        <v>0</v>
      </c>
      <c r="EM238" s="61"/>
      <c r="EN238" s="62"/>
      <c r="EO238" s="153"/>
      <c r="ER238" s="49"/>
      <c r="ES238" s="49"/>
    </row>
    <row r="239" spans="4:149" ht="12.75" hidden="1" customHeight="1" x14ac:dyDescent="0.2">
      <c r="D239" s="153" t="s">
        <v>353</v>
      </c>
      <c r="F239" s="484"/>
      <c r="G239" s="62">
        <v>0</v>
      </c>
      <c r="H239" s="61"/>
      <c r="I239" s="62"/>
      <c r="J239" s="560"/>
      <c r="K239" s="484"/>
      <c r="L239" s="62">
        <v>0</v>
      </c>
      <c r="M239" s="61"/>
      <c r="N239" s="62"/>
      <c r="O239" s="560"/>
      <c r="P239" s="484"/>
      <c r="Q239" s="62">
        <v>0</v>
      </c>
      <c r="R239" s="61"/>
      <c r="S239" s="62"/>
      <c r="T239" s="560"/>
      <c r="U239" s="484"/>
      <c r="V239" s="62">
        <v>0</v>
      </c>
      <c r="W239" s="61"/>
      <c r="X239" s="62"/>
      <c r="Y239" s="560"/>
      <c r="Z239" s="484"/>
      <c r="AA239" s="62">
        <v>0</v>
      </c>
      <c r="AB239" s="61"/>
      <c r="AC239" s="62"/>
      <c r="AD239" s="560"/>
      <c r="AE239" s="484"/>
      <c r="AF239" s="62">
        <v>0</v>
      </c>
      <c r="AG239" s="61"/>
      <c r="AH239" s="62"/>
      <c r="AI239" s="560"/>
      <c r="AJ239" s="484"/>
      <c r="AK239" s="62">
        <v>0</v>
      </c>
      <c r="AL239" s="61"/>
      <c r="AM239" s="62"/>
      <c r="AN239" s="560"/>
      <c r="AO239" s="484"/>
      <c r="AP239" s="62">
        <v>0</v>
      </c>
      <c r="AQ239" s="61"/>
      <c r="AR239" s="62"/>
      <c r="AS239" s="560"/>
      <c r="AT239" s="560"/>
      <c r="AU239" s="62">
        <v>0</v>
      </c>
      <c r="AV239" s="61"/>
      <c r="AW239" s="62"/>
      <c r="AX239" s="560"/>
      <c r="AY239" s="560"/>
      <c r="AZ239" s="62">
        <v>0</v>
      </c>
      <c r="BA239" s="61"/>
      <c r="BB239" s="62"/>
      <c r="BC239" s="560"/>
      <c r="BD239" s="560"/>
      <c r="BE239" s="62">
        <v>0</v>
      </c>
      <c r="BF239" s="61"/>
      <c r="BG239" s="62"/>
      <c r="BH239" s="560"/>
      <c r="BI239" s="560"/>
      <c r="BJ239" s="62">
        <v>0</v>
      </c>
      <c r="BK239" s="61"/>
      <c r="BL239" s="62"/>
      <c r="BM239" s="560"/>
      <c r="BN239" s="560"/>
      <c r="BO239" s="62">
        <v>0</v>
      </c>
      <c r="BP239" s="61"/>
      <c r="BQ239" s="62"/>
      <c r="BR239" s="560"/>
      <c r="BS239" s="560"/>
      <c r="BT239" s="62">
        <v>0</v>
      </c>
      <c r="BU239" s="61"/>
      <c r="BV239" s="62"/>
      <c r="BW239" s="560"/>
      <c r="BX239" s="560"/>
      <c r="BY239" s="62">
        <v>0</v>
      </c>
      <c r="BZ239" s="61"/>
      <c r="CA239" s="62"/>
      <c r="CB239" s="560"/>
      <c r="CC239" s="484"/>
      <c r="CD239" s="62">
        <v>0</v>
      </c>
      <c r="CE239" s="61"/>
      <c r="CF239" s="62"/>
      <c r="CG239" s="560"/>
      <c r="CH239" s="484"/>
      <c r="CI239" s="62">
        <v>0</v>
      </c>
      <c r="CJ239" s="61"/>
      <c r="CK239" s="62"/>
      <c r="CL239" s="560"/>
      <c r="CM239" s="484"/>
      <c r="CN239" s="62">
        <v>0</v>
      </c>
      <c r="CO239" s="61"/>
      <c r="CP239" s="62"/>
      <c r="CQ239" s="560"/>
      <c r="CR239" s="484"/>
      <c r="CS239" s="62">
        <v>0</v>
      </c>
      <c r="CT239" s="61"/>
      <c r="CU239" s="62"/>
      <c r="CV239" s="560"/>
      <c r="CW239" s="484"/>
      <c r="CX239" s="62">
        <v>0</v>
      </c>
      <c r="CY239" s="61"/>
      <c r="CZ239" s="62"/>
      <c r="DA239" s="560"/>
      <c r="DB239" s="484"/>
      <c r="DC239" s="62">
        <v>0</v>
      </c>
      <c r="DD239" s="61"/>
      <c r="DE239" s="62"/>
      <c r="DF239" s="560"/>
      <c r="DG239" s="484"/>
      <c r="DH239" s="62">
        <v>0</v>
      </c>
      <c r="DI239" s="61"/>
      <c r="DJ239" s="62"/>
      <c r="DK239" s="560"/>
      <c r="DL239" s="560"/>
      <c r="DM239" s="62">
        <v>0</v>
      </c>
      <c r="DN239" s="61"/>
      <c r="DO239" s="62"/>
      <c r="DP239" s="560"/>
      <c r="DQ239" s="560"/>
      <c r="DR239" s="62">
        <v>0</v>
      </c>
      <c r="DS239" s="61"/>
      <c r="DT239" s="62"/>
      <c r="DU239" s="560"/>
      <c r="DV239" s="560"/>
      <c r="DW239" s="62">
        <v>0</v>
      </c>
      <c r="DX239" s="61"/>
      <c r="DY239" s="62"/>
      <c r="DZ239" s="560"/>
      <c r="EA239" s="560"/>
      <c r="EB239" s="62">
        <v>0</v>
      </c>
      <c r="EC239" s="61"/>
      <c r="ED239" s="62"/>
      <c r="EE239" s="560"/>
      <c r="EF239" s="560"/>
      <c r="EG239" s="62">
        <v>0</v>
      </c>
      <c r="EH239" s="61"/>
      <c r="EI239" s="62"/>
      <c r="EJ239" s="560"/>
      <c r="EK239" s="560"/>
      <c r="EL239" s="62">
        <v>0</v>
      </c>
      <c r="EM239" s="61"/>
      <c r="EN239" s="62"/>
      <c r="EO239" s="153"/>
      <c r="ER239" s="49"/>
      <c r="ES239" s="49"/>
    </row>
    <row r="240" spans="4:149" ht="12.75" hidden="1" customHeight="1" x14ac:dyDescent="0.2">
      <c r="D240" s="153" t="s">
        <v>341</v>
      </c>
      <c r="F240" s="504"/>
      <c r="G240" s="123">
        <v>0</v>
      </c>
      <c r="H240" s="122"/>
      <c r="I240" s="62"/>
      <c r="J240" s="560"/>
      <c r="K240" s="504"/>
      <c r="L240" s="123">
        <v>0</v>
      </c>
      <c r="M240" s="122"/>
      <c r="N240" s="62"/>
      <c r="O240" s="560"/>
      <c r="P240" s="504"/>
      <c r="Q240" s="123">
        <v>0</v>
      </c>
      <c r="R240" s="122"/>
      <c r="S240" s="62"/>
      <c r="T240" s="560"/>
      <c r="U240" s="504"/>
      <c r="V240" s="123">
        <v>0</v>
      </c>
      <c r="W240" s="122"/>
      <c r="X240" s="62"/>
      <c r="Y240" s="560"/>
      <c r="Z240" s="504"/>
      <c r="AA240" s="123">
        <v>0</v>
      </c>
      <c r="AB240" s="122"/>
      <c r="AC240" s="62"/>
      <c r="AD240" s="560"/>
      <c r="AE240" s="504"/>
      <c r="AF240" s="123">
        <v>0</v>
      </c>
      <c r="AG240" s="122"/>
      <c r="AH240" s="62"/>
      <c r="AI240" s="560"/>
      <c r="AJ240" s="504"/>
      <c r="AK240" s="123">
        <v>0</v>
      </c>
      <c r="AL240" s="122"/>
      <c r="AM240" s="62"/>
      <c r="AN240" s="560"/>
      <c r="AO240" s="504"/>
      <c r="AP240" s="123">
        <v>0</v>
      </c>
      <c r="AQ240" s="122"/>
      <c r="AR240" s="62"/>
      <c r="AS240" s="560"/>
      <c r="AT240" s="569"/>
      <c r="AU240" s="123">
        <v>0</v>
      </c>
      <c r="AV240" s="122"/>
      <c r="AW240" s="62"/>
      <c r="AX240" s="560"/>
      <c r="AY240" s="569"/>
      <c r="AZ240" s="123">
        <v>0</v>
      </c>
      <c r="BA240" s="122"/>
      <c r="BB240" s="62"/>
      <c r="BC240" s="560"/>
      <c r="BD240" s="569"/>
      <c r="BE240" s="123">
        <v>0</v>
      </c>
      <c r="BF240" s="122"/>
      <c r="BG240" s="62"/>
      <c r="BH240" s="560"/>
      <c r="BI240" s="569"/>
      <c r="BJ240" s="123">
        <v>0</v>
      </c>
      <c r="BK240" s="122"/>
      <c r="BL240" s="62"/>
      <c r="BM240" s="560"/>
      <c r="BN240" s="569"/>
      <c r="BO240" s="123">
        <v>0</v>
      </c>
      <c r="BP240" s="122"/>
      <c r="BQ240" s="62"/>
      <c r="BR240" s="560"/>
      <c r="BS240" s="569"/>
      <c r="BT240" s="123">
        <v>0</v>
      </c>
      <c r="BU240" s="122"/>
      <c r="BV240" s="62"/>
      <c r="BW240" s="560"/>
      <c r="BX240" s="569"/>
      <c r="BY240" s="123">
        <v>0</v>
      </c>
      <c r="BZ240" s="122"/>
      <c r="CA240" s="62"/>
      <c r="CB240" s="560"/>
      <c r="CC240" s="504"/>
      <c r="CD240" s="123">
        <v>0</v>
      </c>
      <c r="CE240" s="122"/>
      <c r="CF240" s="62"/>
      <c r="CG240" s="560"/>
      <c r="CH240" s="504"/>
      <c r="CI240" s="123">
        <v>0</v>
      </c>
      <c r="CJ240" s="122"/>
      <c r="CK240" s="62"/>
      <c r="CL240" s="560"/>
      <c r="CM240" s="504"/>
      <c r="CN240" s="123">
        <v>0</v>
      </c>
      <c r="CO240" s="122"/>
      <c r="CP240" s="62"/>
      <c r="CQ240" s="560"/>
      <c r="CR240" s="504"/>
      <c r="CS240" s="123">
        <v>0</v>
      </c>
      <c r="CT240" s="122"/>
      <c r="CU240" s="62"/>
      <c r="CV240" s="560"/>
      <c r="CW240" s="504"/>
      <c r="CX240" s="123">
        <v>0</v>
      </c>
      <c r="CY240" s="122"/>
      <c r="CZ240" s="62"/>
      <c r="DA240" s="560"/>
      <c r="DB240" s="504"/>
      <c r="DC240" s="123">
        <v>0</v>
      </c>
      <c r="DD240" s="122"/>
      <c r="DE240" s="62"/>
      <c r="DF240" s="560"/>
      <c r="DG240" s="504"/>
      <c r="DH240" s="123">
        <v>0</v>
      </c>
      <c r="DI240" s="122"/>
      <c r="DJ240" s="62"/>
      <c r="DK240" s="560"/>
      <c r="DL240" s="569"/>
      <c r="DM240" s="123">
        <v>0</v>
      </c>
      <c r="DN240" s="122"/>
      <c r="DO240" s="62"/>
      <c r="DP240" s="560"/>
      <c r="DQ240" s="569"/>
      <c r="DR240" s="123">
        <v>0</v>
      </c>
      <c r="DS240" s="122"/>
      <c r="DT240" s="62"/>
      <c r="DU240" s="560"/>
      <c r="DV240" s="569"/>
      <c r="DW240" s="123">
        <v>0</v>
      </c>
      <c r="DX240" s="122"/>
      <c r="DY240" s="62"/>
      <c r="DZ240" s="560"/>
      <c r="EA240" s="569"/>
      <c r="EB240" s="123">
        <v>0</v>
      </c>
      <c r="EC240" s="122"/>
      <c r="ED240" s="62"/>
      <c r="EE240" s="560"/>
      <c r="EF240" s="569"/>
      <c r="EG240" s="123">
        <v>0</v>
      </c>
      <c r="EH240" s="122"/>
      <c r="EI240" s="62"/>
      <c r="EJ240" s="560"/>
      <c r="EK240" s="569"/>
      <c r="EL240" s="123">
        <v>0</v>
      </c>
      <c r="EM240" s="122"/>
      <c r="EN240" s="62"/>
      <c r="EO240" s="153"/>
      <c r="ER240" s="49"/>
      <c r="ES240" s="49"/>
    </row>
    <row r="241" spans="4:149" ht="12.75" hidden="1" customHeight="1" x14ac:dyDescent="0.2">
      <c r="D241" s="153"/>
      <c r="G241" s="62"/>
      <c r="H241" s="62"/>
      <c r="I241" s="62"/>
      <c r="J241" s="560"/>
      <c r="L241" s="62"/>
      <c r="M241" s="62"/>
      <c r="N241" s="62"/>
      <c r="O241" s="560"/>
      <c r="Q241" s="62"/>
      <c r="R241" s="62"/>
      <c r="S241" s="62"/>
      <c r="T241" s="560"/>
      <c r="V241" s="62"/>
      <c r="W241" s="62"/>
      <c r="X241" s="62"/>
      <c r="Y241" s="560"/>
      <c r="AA241" s="62"/>
      <c r="AB241" s="62"/>
      <c r="AC241" s="62"/>
      <c r="AD241" s="560"/>
      <c r="AF241" s="62"/>
      <c r="AG241" s="62"/>
      <c r="AH241" s="62"/>
      <c r="AI241" s="560"/>
      <c r="AK241" s="62"/>
      <c r="AL241" s="62"/>
      <c r="AM241" s="62"/>
      <c r="AN241" s="560"/>
      <c r="AP241" s="62"/>
      <c r="AQ241" s="62"/>
      <c r="AR241" s="62"/>
      <c r="AS241" s="560"/>
      <c r="AT241" s="62"/>
      <c r="AU241" s="62"/>
      <c r="AV241" s="62"/>
      <c r="AW241" s="62"/>
      <c r="AX241" s="560"/>
      <c r="AY241" s="62"/>
      <c r="AZ241" s="62"/>
      <c r="BA241" s="62"/>
      <c r="BB241" s="62"/>
      <c r="BC241" s="560"/>
      <c r="BD241" s="62"/>
      <c r="BE241" s="62"/>
      <c r="BF241" s="62"/>
      <c r="BG241" s="62"/>
      <c r="BH241" s="560"/>
      <c r="BI241" s="62"/>
      <c r="BJ241" s="62"/>
      <c r="BK241" s="62"/>
      <c r="BL241" s="62"/>
      <c r="BM241" s="560"/>
      <c r="BN241" s="62"/>
      <c r="BO241" s="62"/>
      <c r="BP241" s="62"/>
      <c r="BQ241" s="62"/>
      <c r="BR241" s="560"/>
      <c r="BS241" s="62"/>
      <c r="BT241" s="62"/>
      <c r="BU241" s="62"/>
      <c r="BV241" s="62"/>
      <c r="BW241" s="560"/>
      <c r="BX241" s="62"/>
      <c r="BY241" s="62"/>
      <c r="BZ241" s="62"/>
      <c r="CA241" s="62"/>
      <c r="CB241" s="560"/>
      <c r="CD241" s="62"/>
      <c r="CE241" s="62"/>
      <c r="CF241" s="62"/>
      <c r="CG241" s="560"/>
      <c r="CI241" s="62"/>
      <c r="CJ241" s="62"/>
      <c r="CK241" s="62"/>
      <c r="CL241" s="560"/>
      <c r="CN241" s="62"/>
      <c r="CO241" s="62"/>
      <c r="CP241" s="62"/>
      <c r="CQ241" s="560"/>
      <c r="CS241" s="62"/>
      <c r="CT241" s="62"/>
      <c r="CU241" s="62"/>
      <c r="CV241" s="560"/>
      <c r="CX241" s="62"/>
      <c r="CY241" s="62"/>
      <c r="CZ241" s="62"/>
      <c r="DA241" s="560"/>
      <c r="DC241" s="62"/>
      <c r="DD241" s="62"/>
      <c r="DE241" s="62"/>
      <c r="DF241" s="560"/>
      <c r="DH241" s="62"/>
      <c r="DI241" s="62"/>
      <c r="DJ241" s="62"/>
      <c r="DK241" s="560"/>
      <c r="DL241" s="62"/>
      <c r="DM241" s="62"/>
      <c r="DN241" s="62"/>
      <c r="DO241" s="62"/>
      <c r="DP241" s="560"/>
      <c r="DQ241" s="62"/>
      <c r="DR241" s="62"/>
      <c r="DS241" s="62"/>
      <c r="DT241" s="62"/>
      <c r="DU241" s="560"/>
      <c r="DV241" s="62"/>
      <c r="DW241" s="62"/>
      <c r="DX241" s="62"/>
      <c r="DY241" s="62"/>
      <c r="DZ241" s="560"/>
      <c r="EA241" s="62"/>
      <c r="EB241" s="62"/>
      <c r="EC241" s="62"/>
      <c r="ED241" s="62"/>
      <c r="EE241" s="560"/>
      <c r="EF241" s="62"/>
      <c r="EG241" s="62"/>
      <c r="EH241" s="62"/>
      <c r="EI241" s="62"/>
      <c r="EJ241" s="560"/>
      <c r="EK241" s="62"/>
      <c r="EL241" s="62"/>
      <c r="EM241" s="62"/>
      <c r="EN241" s="62"/>
      <c r="EO241" s="153"/>
      <c r="ER241" s="49"/>
      <c r="ES241" s="49"/>
    </row>
    <row r="242" spans="4:149" ht="12.75" hidden="1" customHeight="1" x14ac:dyDescent="0.2">
      <c r="D242" s="153" t="s">
        <v>378</v>
      </c>
      <c r="G242" s="62">
        <v>0</v>
      </c>
      <c r="H242" s="62"/>
      <c r="I242" s="62"/>
      <c r="J242" s="560"/>
      <c r="K242" s="62"/>
      <c r="L242" s="62">
        <v>0</v>
      </c>
      <c r="M242" s="62"/>
      <c r="N242" s="62"/>
      <c r="O242" s="560"/>
      <c r="P242" s="62"/>
      <c r="Q242" s="62">
        <v>0</v>
      </c>
      <c r="R242" s="62"/>
      <c r="S242" s="62"/>
      <c r="T242" s="560"/>
      <c r="U242" s="62"/>
      <c r="V242" s="62">
        <v>0</v>
      </c>
      <c r="W242" s="62"/>
      <c r="X242" s="62"/>
      <c r="Y242" s="560"/>
      <c r="Z242" s="62"/>
      <c r="AA242" s="62">
        <v>0</v>
      </c>
      <c r="AB242" s="62"/>
      <c r="AC242" s="62"/>
      <c r="AD242" s="560"/>
      <c r="AE242" s="62"/>
      <c r="AF242" s="62">
        <v>0</v>
      </c>
      <c r="AG242" s="62"/>
      <c r="AH242" s="62"/>
      <c r="AI242" s="560"/>
      <c r="AJ242" s="62"/>
      <c r="AK242" s="62">
        <v>0</v>
      </c>
      <c r="AL242" s="62"/>
      <c r="AM242" s="62"/>
      <c r="AN242" s="560"/>
      <c r="AO242" s="62"/>
      <c r="AP242" s="62">
        <v>0</v>
      </c>
      <c r="AQ242" s="62"/>
      <c r="AR242" s="62"/>
      <c r="AS242" s="560"/>
      <c r="AT242" s="62"/>
      <c r="AU242" s="62">
        <v>0</v>
      </c>
      <c r="AV242" s="62"/>
      <c r="AW242" s="62"/>
      <c r="AX242" s="560"/>
      <c r="AY242" s="62"/>
      <c r="AZ242" s="62">
        <v>0</v>
      </c>
      <c r="BA242" s="62"/>
      <c r="BB242" s="62"/>
      <c r="BC242" s="560"/>
      <c r="BD242" s="62"/>
      <c r="BE242" s="62">
        <v>0</v>
      </c>
      <c r="BF242" s="62"/>
      <c r="BG242" s="62"/>
      <c r="BH242" s="560"/>
      <c r="BI242" s="62"/>
      <c r="BJ242" s="62">
        <v>0</v>
      </c>
      <c r="BK242" s="62"/>
      <c r="BL242" s="62"/>
      <c r="BM242" s="560"/>
      <c r="BN242" s="62"/>
      <c r="BO242" s="62">
        <v>0</v>
      </c>
      <c r="BP242" s="62"/>
      <c r="BQ242" s="62"/>
      <c r="BR242" s="560"/>
      <c r="BS242" s="62"/>
      <c r="BT242" s="62">
        <v>0</v>
      </c>
      <c r="BU242" s="62"/>
      <c r="BV242" s="62"/>
      <c r="BW242" s="560"/>
      <c r="BX242" s="62"/>
      <c r="BY242" s="62">
        <v>0</v>
      </c>
      <c r="BZ242" s="62"/>
      <c r="CA242" s="62"/>
      <c r="CB242" s="560"/>
      <c r="CC242" s="62"/>
      <c r="CD242" s="62">
        <v>0</v>
      </c>
      <c r="CE242" s="62"/>
      <c r="CF242" s="62"/>
      <c r="CG242" s="560"/>
      <c r="CH242" s="62"/>
      <c r="CI242" s="62">
        <v>0</v>
      </c>
      <c r="CJ242" s="62"/>
      <c r="CK242" s="62"/>
      <c r="CL242" s="560"/>
      <c r="CM242" s="62"/>
      <c r="CN242" s="62">
        <v>0</v>
      </c>
      <c r="CO242" s="62"/>
      <c r="CP242" s="62"/>
      <c r="CQ242" s="560"/>
      <c r="CR242" s="62"/>
      <c r="CS242" s="62">
        <v>0</v>
      </c>
      <c r="CT242" s="62"/>
      <c r="CU242" s="62"/>
      <c r="CV242" s="560"/>
      <c r="CW242" s="62"/>
      <c r="CX242" s="62">
        <v>0</v>
      </c>
      <c r="CY242" s="62"/>
      <c r="CZ242" s="62"/>
      <c r="DA242" s="560"/>
      <c r="DB242" s="62"/>
      <c r="DC242" s="62">
        <v>0</v>
      </c>
      <c r="DD242" s="62"/>
      <c r="DE242" s="62"/>
      <c r="DF242" s="560"/>
      <c r="DG242" s="62"/>
      <c r="DH242" s="62">
        <v>0</v>
      </c>
      <c r="DI242" s="62"/>
      <c r="DJ242" s="62"/>
      <c r="DK242" s="560"/>
      <c r="DL242" s="62"/>
      <c r="DM242" s="62">
        <v>0</v>
      </c>
      <c r="DN242" s="62"/>
      <c r="DO242" s="62"/>
      <c r="DP242" s="560"/>
      <c r="DQ242" s="62"/>
      <c r="DR242" s="62">
        <v>0</v>
      </c>
      <c r="DS242" s="62"/>
      <c r="DT242" s="62"/>
      <c r="DU242" s="560"/>
      <c r="DV242" s="62"/>
      <c r="DW242" s="62">
        <v>0</v>
      </c>
      <c r="DX242" s="62"/>
      <c r="DY242" s="62"/>
      <c r="DZ242" s="560"/>
      <c r="EA242" s="62"/>
      <c r="EB242" s="62">
        <v>0</v>
      </c>
      <c r="EC242" s="62"/>
      <c r="ED242" s="62"/>
      <c r="EE242" s="560"/>
      <c r="EF242" s="62"/>
      <c r="EG242" s="62">
        <v>0</v>
      </c>
      <c r="EH242" s="62"/>
      <c r="EI242" s="62"/>
      <c r="EJ242" s="560"/>
      <c r="EK242" s="62"/>
      <c r="EL242" s="62">
        <v>0</v>
      </c>
      <c r="EM242" s="62"/>
      <c r="EN242" s="62"/>
      <c r="EO242" s="153"/>
      <c r="ER242" s="49"/>
      <c r="ES242" s="49"/>
    </row>
    <row r="243" spans="4:149" ht="12.75" hidden="1" customHeight="1" x14ac:dyDescent="0.2">
      <c r="D243" s="153" t="s">
        <v>336</v>
      </c>
      <c r="F243" s="490"/>
      <c r="G243" s="558">
        <v>0</v>
      </c>
      <c r="H243" s="559"/>
      <c r="I243" s="62"/>
      <c r="J243" s="560"/>
      <c r="K243" s="490"/>
      <c r="L243" s="558">
        <v>0</v>
      </c>
      <c r="M243" s="559"/>
      <c r="N243" s="62"/>
      <c r="O243" s="560"/>
      <c r="P243" s="490"/>
      <c r="Q243" s="558">
        <v>0</v>
      </c>
      <c r="R243" s="559"/>
      <c r="S243" s="62"/>
      <c r="T243" s="560"/>
      <c r="U243" s="490"/>
      <c r="V243" s="558">
        <v>0</v>
      </c>
      <c r="W243" s="559"/>
      <c r="X243" s="62"/>
      <c r="Y243" s="560"/>
      <c r="Z243" s="490"/>
      <c r="AA243" s="558">
        <v>0</v>
      </c>
      <c r="AB243" s="559"/>
      <c r="AC243" s="62"/>
      <c r="AD243" s="560"/>
      <c r="AE243" s="490"/>
      <c r="AF243" s="558">
        <v>0</v>
      </c>
      <c r="AG243" s="559"/>
      <c r="AH243" s="62"/>
      <c r="AI243" s="560"/>
      <c r="AJ243" s="490"/>
      <c r="AK243" s="558">
        <v>0</v>
      </c>
      <c r="AL243" s="559"/>
      <c r="AM243" s="62"/>
      <c r="AN243" s="560"/>
      <c r="AO243" s="490"/>
      <c r="AP243" s="558">
        <v>0</v>
      </c>
      <c r="AQ243" s="559"/>
      <c r="AR243" s="62"/>
      <c r="AS243" s="560"/>
      <c r="AT243" s="561"/>
      <c r="AU243" s="558">
        <v>0</v>
      </c>
      <c r="AV243" s="559"/>
      <c r="AW243" s="62"/>
      <c r="AX243" s="560"/>
      <c r="AY243" s="561"/>
      <c r="AZ243" s="558">
        <v>0</v>
      </c>
      <c r="BA243" s="559"/>
      <c r="BB243" s="62"/>
      <c r="BC243" s="560"/>
      <c r="BD243" s="561"/>
      <c r="BE243" s="558">
        <v>0</v>
      </c>
      <c r="BF243" s="559"/>
      <c r="BG243" s="62"/>
      <c r="BH243" s="560"/>
      <c r="BI243" s="561"/>
      <c r="BJ243" s="558">
        <v>0</v>
      </c>
      <c r="BK243" s="559"/>
      <c r="BL243" s="62"/>
      <c r="BM243" s="560"/>
      <c r="BN243" s="561"/>
      <c r="BO243" s="558">
        <v>0</v>
      </c>
      <c r="BP243" s="559"/>
      <c r="BQ243" s="62"/>
      <c r="BR243" s="560"/>
      <c r="BS243" s="561"/>
      <c r="BT243" s="558">
        <v>0</v>
      </c>
      <c r="BU243" s="559"/>
      <c r="BV243" s="62"/>
      <c r="BW243" s="560"/>
      <c r="BX243" s="561"/>
      <c r="BY243" s="558">
        <v>0</v>
      </c>
      <c r="BZ243" s="559"/>
      <c r="CA243" s="62"/>
      <c r="CB243" s="560"/>
      <c r="CC243" s="490"/>
      <c r="CD243" s="558">
        <v>0</v>
      </c>
      <c r="CE243" s="559"/>
      <c r="CF243" s="62"/>
      <c r="CG243" s="560"/>
      <c r="CH243" s="490"/>
      <c r="CI243" s="558">
        <v>0</v>
      </c>
      <c r="CJ243" s="559"/>
      <c r="CK243" s="62"/>
      <c r="CL243" s="560"/>
      <c r="CM243" s="490"/>
      <c r="CN243" s="558">
        <v>0</v>
      </c>
      <c r="CO243" s="559"/>
      <c r="CP243" s="62"/>
      <c r="CQ243" s="560"/>
      <c r="CR243" s="490"/>
      <c r="CS243" s="558">
        <v>0</v>
      </c>
      <c r="CT243" s="559"/>
      <c r="CU243" s="62"/>
      <c r="CV243" s="560"/>
      <c r="CW243" s="490"/>
      <c r="CX243" s="558">
        <v>0</v>
      </c>
      <c r="CY243" s="559"/>
      <c r="CZ243" s="62"/>
      <c r="DA243" s="560"/>
      <c r="DB243" s="490"/>
      <c r="DC243" s="558">
        <v>0</v>
      </c>
      <c r="DD243" s="559"/>
      <c r="DE243" s="62"/>
      <c r="DF243" s="560"/>
      <c r="DG243" s="490"/>
      <c r="DH243" s="558">
        <v>0</v>
      </c>
      <c r="DI243" s="559"/>
      <c r="DJ243" s="62"/>
      <c r="DK243" s="560"/>
      <c r="DL243" s="561"/>
      <c r="DM243" s="558">
        <v>0</v>
      </c>
      <c r="DN243" s="559"/>
      <c r="DO243" s="62"/>
      <c r="DP243" s="560"/>
      <c r="DQ243" s="561"/>
      <c r="DR243" s="558">
        <v>0</v>
      </c>
      <c r="DS243" s="559"/>
      <c r="DT243" s="62"/>
      <c r="DU243" s="560"/>
      <c r="DV243" s="561"/>
      <c r="DW243" s="558">
        <v>0</v>
      </c>
      <c r="DX243" s="559"/>
      <c r="DY243" s="62"/>
      <c r="DZ243" s="560"/>
      <c r="EA243" s="561"/>
      <c r="EB243" s="558">
        <v>0</v>
      </c>
      <c r="EC243" s="559"/>
      <c r="ED243" s="62"/>
      <c r="EE243" s="560"/>
      <c r="EF243" s="561"/>
      <c r="EG243" s="558">
        <v>0</v>
      </c>
      <c r="EH243" s="559"/>
      <c r="EI243" s="62"/>
      <c r="EJ243" s="560"/>
      <c r="EK243" s="561"/>
      <c r="EL243" s="558">
        <v>0</v>
      </c>
      <c r="EM243" s="559"/>
      <c r="EN243" s="62"/>
      <c r="EO243" s="153"/>
      <c r="ER243" s="49"/>
      <c r="ES243" s="49"/>
    </row>
    <row r="244" spans="4:149" ht="12.75" hidden="1" customHeight="1" x14ac:dyDescent="0.2">
      <c r="D244" s="153" t="s">
        <v>339</v>
      </c>
      <c r="F244" s="484"/>
      <c r="G244" s="62">
        <v>0</v>
      </c>
      <c r="H244" s="61"/>
      <c r="I244" s="62"/>
      <c r="J244" s="560"/>
      <c r="K244" s="484"/>
      <c r="L244" s="62">
        <v>0</v>
      </c>
      <c r="M244" s="61"/>
      <c r="N244" s="62"/>
      <c r="O244" s="560"/>
      <c r="P244" s="484"/>
      <c r="Q244" s="62">
        <v>0</v>
      </c>
      <c r="R244" s="61"/>
      <c r="S244" s="62"/>
      <c r="T244" s="560"/>
      <c r="U244" s="484"/>
      <c r="V244" s="62">
        <v>0</v>
      </c>
      <c r="W244" s="61"/>
      <c r="X244" s="62"/>
      <c r="Y244" s="560"/>
      <c r="Z244" s="484"/>
      <c r="AA244" s="62">
        <v>0</v>
      </c>
      <c r="AB244" s="61"/>
      <c r="AC244" s="62"/>
      <c r="AD244" s="560"/>
      <c r="AE244" s="484"/>
      <c r="AF244" s="62">
        <v>0</v>
      </c>
      <c r="AG244" s="61"/>
      <c r="AH244" s="62"/>
      <c r="AI244" s="560"/>
      <c r="AJ244" s="484"/>
      <c r="AK244" s="62">
        <v>0</v>
      </c>
      <c r="AL244" s="61"/>
      <c r="AM244" s="62"/>
      <c r="AN244" s="560"/>
      <c r="AO244" s="484"/>
      <c r="AP244" s="62">
        <v>0</v>
      </c>
      <c r="AQ244" s="61"/>
      <c r="AR244" s="62"/>
      <c r="AS244" s="560"/>
      <c r="AT244" s="560"/>
      <c r="AU244" s="62">
        <v>0</v>
      </c>
      <c r="AV244" s="61"/>
      <c r="AW244" s="62"/>
      <c r="AX244" s="560"/>
      <c r="AY244" s="560"/>
      <c r="AZ244" s="62">
        <v>0</v>
      </c>
      <c r="BA244" s="61"/>
      <c r="BB244" s="62"/>
      <c r="BC244" s="560"/>
      <c r="BD244" s="560"/>
      <c r="BE244" s="62">
        <v>0</v>
      </c>
      <c r="BF244" s="61"/>
      <c r="BG244" s="62"/>
      <c r="BH244" s="560"/>
      <c r="BI244" s="560"/>
      <c r="BJ244" s="62">
        <v>0</v>
      </c>
      <c r="BK244" s="61"/>
      <c r="BL244" s="62"/>
      <c r="BM244" s="560"/>
      <c r="BN244" s="560"/>
      <c r="BO244" s="62">
        <v>0</v>
      </c>
      <c r="BP244" s="61"/>
      <c r="BQ244" s="62"/>
      <c r="BR244" s="560"/>
      <c r="BS244" s="560"/>
      <c r="BT244" s="62">
        <v>0</v>
      </c>
      <c r="BU244" s="61"/>
      <c r="BV244" s="62"/>
      <c r="BW244" s="560"/>
      <c r="BX244" s="560"/>
      <c r="BY244" s="62">
        <v>0</v>
      </c>
      <c r="BZ244" s="61"/>
      <c r="CA244" s="62"/>
      <c r="CB244" s="560"/>
      <c r="CC244" s="484"/>
      <c r="CD244" s="62">
        <v>0</v>
      </c>
      <c r="CE244" s="61"/>
      <c r="CF244" s="62"/>
      <c r="CG244" s="560"/>
      <c r="CH244" s="484"/>
      <c r="CI244" s="62">
        <v>0</v>
      </c>
      <c r="CJ244" s="61"/>
      <c r="CK244" s="62"/>
      <c r="CL244" s="560"/>
      <c r="CM244" s="484"/>
      <c r="CN244" s="62">
        <v>0</v>
      </c>
      <c r="CO244" s="61"/>
      <c r="CP244" s="62"/>
      <c r="CQ244" s="560"/>
      <c r="CR244" s="484"/>
      <c r="CS244" s="62">
        <v>0</v>
      </c>
      <c r="CT244" s="61"/>
      <c r="CU244" s="62"/>
      <c r="CV244" s="560"/>
      <c r="CW244" s="484"/>
      <c r="CX244" s="62">
        <v>0</v>
      </c>
      <c r="CY244" s="61"/>
      <c r="CZ244" s="62"/>
      <c r="DA244" s="560"/>
      <c r="DB244" s="484"/>
      <c r="DC244" s="62">
        <v>0</v>
      </c>
      <c r="DD244" s="61"/>
      <c r="DE244" s="62"/>
      <c r="DF244" s="560"/>
      <c r="DG244" s="484"/>
      <c r="DH244" s="62">
        <v>0</v>
      </c>
      <c r="DI244" s="61"/>
      <c r="DJ244" s="62"/>
      <c r="DK244" s="560"/>
      <c r="DL244" s="560"/>
      <c r="DM244" s="62">
        <v>0</v>
      </c>
      <c r="DN244" s="61"/>
      <c r="DO244" s="62"/>
      <c r="DP244" s="560"/>
      <c r="DQ244" s="560"/>
      <c r="DR244" s="62">
        <v>0</v>
      </c>
      <c r="DS244" s="61"/>
      <c r="DT244" s="62"/>
      <c r="DU244" s="560"/>
      <c r="DV244" s="560"/>
      <c r="DW244" s="62">
        <v>0</v>
      </c>
      <c r="DX244" s="61"/>
      <c r="DY244" s="62"/>
      <c r="DZ244" s="560"/>
      <c r="EA244" s="560"/>
      <c r="EB244" s="62">
        <v>0</v>
      </c>
      <c r="EC244" s="61"/>
      <c r="ED244" s="62"/>
      <c r="EE244" s="560"/>
      <c r="EF244" s="560"/>
      <c r="EG244" s="62">
        <v>0</v>
      </c>
      <c r="EH244" s="61"/>
      <c r="EI244" s="62"/>
      <c r="EJ244" s="560"/>
      <c r="EK244" s="560"/>
      <c r="EL244" s="62">
        <v>0</v>
      </c>
      <c r="EM244" s="61"/>
      <c r="EN244" s="62"/>
      <c r="EO244" s="153"/>
      <c r="ER244" s="49"/>
      <c r="ES244" s="49"/>
    </row>
    <row r="245" spans="4:149" ht="12.75" hidden="1" customHeight="1" x14ac:dyDescent="0.2">
      <c r="D245" s="153" t="s">
        <v>353</v>
      </c>
      <c r="F245" s="484"/>
      <c r="G245" s="62">
        <v>0</v>
      </c>
      <c r="H245" s="61"/>
      <c r="I245" s="62"/>
      <c r="J245" s="560"/>
      <c r="K245" s="484"/>
      <c r="L245" s="62">
        <v>0</v>
      </c>
      <c r="M245" s="61"/>
      <c r="N245" s="62"/>
      <c r="O245" s="560"/>
      <c r="P245" s="484"/>
      <c r="Q245" s="62">
        <v>0</v>
      </c>
      <c r="R245" s="61"/>
      <c r="S245" s="62"/>
      <c r="T245" s="560"/>
      <c r="U245" s="484"/>
      <c r="V245" s="62">
        <v>0</v>
      </c>
      <c r="W245" s="61"/>
      <c r="X245" s="62"/>
      <c r="Y245" s="560"/>
      <c r="Z245" s="484"/>
      <c r="AA245" s="62">
        <v>0</v>
      </c>
      <c r="AB245" s="61"/>
      <c r="AC245" s="62"/>
      <c r="AD245" s="560"/>
      <c r="AE245" s="484"/>
      <c r="AF245" s="62">
        <v>0</v>
      </c>
      <c r="AG245" s="61"/>
      <c r="AH245" s="62"/>
      <c r="AI245" s="560"/>
      <c r="AJ245" s="484"/>
      <c r="AK245" s="62">
        <v>0</v>
      </c>
      <c r="AL245" s="61"/>
      <c r="AM245" s="62"/>
      <c r="AN245" s="560"/>
      <c r="AO245" s="484"/>
      <c r="AP245" s="62">
        <v>0</v>
      </c>
      <c r="AQ245" s="61"/>
      <c r="AR245" s="62"/>
      <c r="AS245" s="560"/>
      <c r="AT245" s="560"/>
      <c r="AU245" s="62">
        <v>0</v>
      </c>
      <c r="AV245" s="61"/>
      <c r="AW245" s="62"/>
      <c r="AX245" s="560"/>
      <c r="AY245" s="560"/>
      <c r="AZ245" s="62">
        <v>0</v>
      </c>
      <c r="BA245" s="61"/>
      <c r="BB245" s="62"/>
      <c r="BC245" s="560"/>
      <c r="BD245" s="560"/>
      <c r="BE245" s="62">
        <v>0</v>
      </c>
      <c r="BF245" s="61"/>
      <c r="BG245" s="62"/>
      <c r="BH245" s="560"/>
      <c r="BI245" s="560"/>
      <c r="BJ245" s="62">
        <v>0</v>
      </c>
      <c r="BK245" s="61"/>
      <c r="BL245" s="62"/>
      <c r="BM245" s="560"/>
      <c r="BN245" s="560"/>
      <c r="BO245" s="62">
        <v>0</v>
      </c>
      <c r="BP245" s="61"/>
      <c r="BQ245" s="62"/>
      <c r="BR245" s="560"/>
      <c r="BS245" s="560"/>
      <c r="BT245" s="62">
        <v>0</v>
      </c>
      <c r="BU245" s="61"/>
      <c r="BV245" s="62"/>
      <c r="BW245" s="560"/>
      <c r="BX245" s="560"/>
      <c r="BY245" s="62">
        <v>0</v>
      </c>
      <c r="BZ245" s="61"/>
      <c r="CA245" s="62"/>
      <c r="CB245" s="560"/>
      <c r="CC245" s="484"/>
      <c r="CD245" s="62">
        <v>0</v>
      </c>
      <c r="CE245" s="61"/>
      <c r="CF245" s="62"/>
      <c r="CG245" s="560"/>
      <c r="CH245" s="484"/>
      <c r="CI245" s="62">
        <v>0</v>
      </c>
      <c r="CJ245" s="61"/>
      <c r="CK245" s="62"/>
      <c r="CL245" s="560"/>
      <c r="CM245" s="484"/>
      <c r="CN245" s="62">
        <v>0</v>
      </c>
      <c r="CO245" s="61"/>
      <c r="CP245" s="62"/>
      <c r="CQ245" s="560"/>
      <c r="CR245" s="484"/>
      <c r="CS245" s="62">
        <v>0</v>
      </c>
      <c r="CT245" s="61"/>
      <c r="CU245" s="62"/>
      <c r="CV245" s="560"/>
      <c r="CW245" s="484"/>
      <c r="CX245" s="62">
        <v>0</v>
      </c>
      <c r="CY245" s="61"/>
      <c r="CZ245" s="62"/>
      <c r="DA245" s="560"/>
      <c r="DB245" s="484"/>
      <c r="DC245" s="62">
        <v>0</v>
      </c>
      <c r="DD245" s="61"/>
      <c r="DE245" s="62"/>
      <c r="DF245" s="560"/>
      <c r="DG245" s="484"/>
      <c r="DH245" s="62">
        <v>0</v>
      </c>
      <c r="DI245" s="61"/>
      <c r="DJ245" s="62"/>
      <c r="DK245" s="560"/>
      <c r="DL245" s="560"/>
      <c r="DM245" s="62">
        <v>0</v>
      </c>
      <c r="DN245" s="61"/>
      <c r="DO245" s="62"/>
      <c r="DP245" s="560"/>
      <c r="DQ245" s="560"/>
      <c r="DR245" s="62">
        <v>0</v>
      </c>
      <c r="DS245" s="61"/>
      <c r="DT245" s="62"/>
      <c r="DU245" s="560"/>
      <c r="DV245" s="560"/>
      <c r="DW245" s="62">
        <v>0</v>
      </c>
      <c r="DX245" s="61"/>
      <c r="DY245" s="62"/>
      <c r="DZ245" s="560"/>
      <c r="EA245" s="560"/>
      <c r="EB245" s="62">
        <v>0</v>
      </c>
      <c r="EC245" s="61"/>
      <c r="ED245" s="62"/>
      <c r="EE245" s="560"/>
      <c r="EF245" s="560"/>
      <c r="EG245" s="62">
        <v>0</v>
      </c>
      <c r="EH245" s="61"/>
      <c r="EI245" s="62"/>
      <c r="EJ245" s="560"/>
      <c r="EK245" s="560"/>
      <c r="EL245" s="62">
        <v>0</v>
      </c>
      <c r="EM245" s="61"/>
      <c r="EN245" s="62"/>
      <c r="EO245" s="153"/>
      <c r="ER245" s="49"/>
      <c r="ES245" s="49"/>
    </row>
    <row r="246" spans="4:149" ht="12.75" hidden="1" customHeight="1" x14ac:dyDescent="0.2">
      <c r="D246" s="153" t="s">
        <v>341</v>
      </c>
      <c r="F246" s="504"/>
      <c r="G246" s="123">
        <v>0</v>
      </c>
      <c r="H246" s="122"/>
      <c r="I246" s="62"/>
      <c r="J246" s="560"/>
      <c r="K246" s="504"/>
      <c r="L246" s="123">
        <v>0</v>
      </c>
      <c r="M246" s="122"/>
      <c r="N246" s="62"/>
      <c r="O246" s="560"/>
      <c r="P246" s="504"/>
      <c r="Q246" s="123">
        <v>0</v>
      </c>
      <c r="R246" s="122"/>
      <c r="S246" s="62"/>
      <c r="T246" s="560"/>
      <c r="U246" s="504"/>
      <c r="V246" s="123">
        <v>0</v>
      </c>
      <c r="W246" s="122"/>
      <c r="X246" s="62"/>
      <c r="Y246" s="560"/>
      <c r="Z246" s="504"/>
      <c r="AA246" s="123">
        <v>0</v>
      </c>
      <c r="AB246" s="122"/>
      <c r="AC246" s="62"/>
      <c r="AD246" s="560"/>
      <c r="AE246" s="504"/>
      <c r="AF246" s="123">
        <v>0</v>
      </c>
      <c r="AG246" s="122"/>
      <c r="AH246" s="62"/>
      <c r="AI246" s="560"/>
      <c r="AJ246" s="504"/>
      <c r="AK246" s="123">
        <v>0</v>
      </c>
      <c r="AL246" s="122"/>
      <c r="AM246" s="62"/>
      <c r="AN246" s="560"/>
      <c r="AO246" s="504"/>
      <c r="AP246" s="123">
        <v>0</v>
      </c>
      <c r="AQ246" s="122"/>
      <c r="AR246" s="62"/>
      <c r="AS246" s="560"/>
      <c r="AT246" s="569"/>
      <c r="AU246" s="123">
        <v>0</v>
      </c>
      <c r="AV246" s="122"/>
      <c r="AW246" s="62"/>
      <c r="AX246" s="560"/>
      <c r="AY246" s="569"/>
      <c r="AZ246" s="123">
        <v>0</v>
      </c>
      <c r="BA246" s="122"/>
      <c r="BB246" s="62"/>
      <c r="BC246" s="560"/>
      <c r="BD246" s="569"/>
      <c r="BE246" s="123">
        <v>0</v>
      </c>
      <c r="BF246" s="122"/>
      <c r="BG246" s="62"/>
      <c r="BH246" s="560"/>
      <c r="BI246" s="569"/>
      <c r="BJ246" s="123">
        <v>0</v>
      </c>
      <c r="BK246" s="122"/>
      <c r="BL246" s="62"/>
      <c r="BM246" s="560"/>
      <c r="BN246" s="569"/>
      <c r="BO246" s="123">
        <v>0</v>
      </c>
      <c r="BP246" s="122"/>
      <c r="BQ246" s="62"/>
      <c r="BR246" s="560"/>
      <c r="BS246" s="569"/>
      <c r="BT246" s="123">
        <v>0</v>
      </c>
      <c r="BU246" s="122"/>
      <c r="BV246" s="62"/>
      <c r="BW246" s="560"/>
      <c r="BX246" s="569"/>
      <c r="BY246" s="123">
        <v>0</v>
      </c>
      <c r="BZ246" s="122"/>
      <c r="CA246" s="62"/>
      <c r="CB246" s="560"/>
      <c r="CC246" s="504"/>
      <c r="CD246" s="123">
        <v>0</v>
      </c>
      <c r="CE246" s="122"/>
      <c r="CF246" s="62"/>
      <c r="CG246" s="560"/>
      <c r="CH246" s="504"/>
      <c r="CI246" s="123">
        <v>0</v>
      </c>
      <c r="CJ246" s="122"/>
      <c r="CK246" s="62"/>
      <c r="CL246" s="560"/>
      <c r="CM246" s="504"/>
      <c r="CN246" s="123">
        <v>0</v>
      </c>
      <c r="CO246" s="122"/>
      <c r="CP246" s="62"/>
      <c r="CQ246" s="560"/>
      <c r="CR246" s="504"/>
      <c r="CS246" s="123">
        <v>0</v>
      </c>
      <c r="CT246" s="122"/>
      <c r="CU246" s="62"/>
      <c r="CV246" s="560"/>
      <c r="CW246" s="504"/>
      <c r="CX246" s="123">
        <v>0</v>
      </c>
      <c r="CY246" s="122"/>
      <c r="CZ246" s="62"/>
      <c r="DA246" s="560"/>
      <c r="DB246" s="504"/>
      <c r="DC246" s="123">
        <v>0</v>
      </c>
      <c r="DD246" s="122"/>
      <c r="DE246" s="62"/>
      <c r="DF246" s="560"/>
      <c r="DG246" s="504"/>
      <c r="DH246" s="123">
        <v>0</v>
      </c>
      <c r="DI246" s="122"/>
      <c r="DJ246" s="62"/>
      <c r="DK246" s="560"/>
      <c r="DL246" s="569"/>
      <c r="DM246" s="123">
        <v>0</v>
      </c>
      <c r="DN246" s="122"/>
      <c r="DO246" s="62"/>
      <c r="DP246" s="560"/>
      <c r="DQ246" s="569"/>
      <c r="DR246" s="123">
        <v>0</v>
      </c>
      <c r="DS246" s="122"/>
      <c r="DT246" s="62"/>
      <c r="DU246" s="560"/>
      <c r="DV246" s="569"/>
      <c r="DW246" s="123">
        <v>0</v>
      </c>
      <c r="DX246" s="122"/>
      <c r="DY246" s="62"/>
      <c r="DZ246" s="560"/>
      <c r="EA246" s="569"/>
      <c r="EB246" s="123">
        <v>0</v>
      </c>
      <c r="EC246" s="122"/>
      <c r="ED246" s="62"/>
      <c r="EE246" s="560"/>
      <c r="EF246" s="569"/>
      <c r="EG246" s="123">
        <v>0</v>
      </c>
      <c r="EH246" s="122"/>
      <c r="EI246" s="62"/>
      <c r="EJ246" s="560"/>
      <c r="EK246" s="569"/>
      <c r="EL246" s="123">
        <v>0</v>
      </c>
      <c r="EM246" s="122"/>
      <c r="EN246" s="62"/>
      <c r="EO246" s="153"/>
      <c r="ER246" s="49"/>
      <c r="ES246" s="49"/>
    </row>
    <row r="247" spans="4:149" ht="12.75" hidden="1" customHeight="1" x14ac:dyDescent="0.2">
      <c r="D247" s="153"/>
      <c r="G247" s="62"/>
      <c r="H247" s="62"/>
      <c r="I247" s="62"/>
      <c r="J247" s="560"/>
      <c r="L247" s="62"/>
      <c r="M247" s="62"/>
      <c r="N247" s="62"/>
      <c r="O247" s="560"/>
      <c r="Q247" s="62"/>
      <c r="R247" s="62"/>
      <c r="S247" s="62"/>
      <c r="T247" s="560"/>
      <c r="V247" s="62"/>
      <c r="W247" s="62"/>
      <c r="X247" s="62"/>
      <c r="Y247" s="560"/>
      <c r="AA247" s="62"/>
      <c r="AB247" s="62"/>
      <c r="AC247" s="62"/>
      <c r="AD247" s="560"/>
      <c r="AF247" s="62"/>
      <c r="AG247" s="62"/>
      <c r="AH247" s="62"/>
      <c r="AI247" s="560"/>
      <c r="AK247" s="62"/>
      <c r="AL247" s="62"/>
      <c r="AM247" s="62"/>
      <c r="AN247" s="560"/>
      <c r="AP247" s="62"/>
      <c r="AQ247" s="62"/>
      <c r="AR247" s="62"/>
      <c r="AS247" s="560"/>
      <c r="AT247" s="62"/>
      <c r="AU247" s="62"/>
      <c r="AV247" s="62"/>
      <c r="AW247" s="62"/>
      <c r="AX247" s="560"/>
      <c r="AY247" s="62"/>
      <c r="AZ247" s="62"/>
      <c r="BA247" s="62"/>
      <c r="BB247" s="62"/>
      <c r="BC247" s="560"/>
      <c r="BD247" s="62"/>
      <c r="BE247" s="62"/>
      <c r="BF247" s="62"/>
      <c r="BG247" s="62"/>
      <c r="BH247" s="560"/>
      <c r="BI247" s="62"/>
      <c r="BJ247" s="62"/>
      <c r="BK247" s="62"/>
      <c r="BL247" s="62"/>
      <c r="BM247" s="560"/>
      <c r="BN247" s="62"/>
      <c r="BO247" s="62"/>
      <c r="BP247" s="62"/>
      <c r="BQ247" s="62"/>
      <c r="BR247" s="560"/>
      <c r="BS247" s="62"/>
      <c r="BT247" s="62"/>
      <c r="BU247" s="62"/>
      <c r="BV247" s="62"/>
      <c r="BW247" s="560"/>
      <c r="BX247" s="62"/>
      <c r="BY247" s="62"/>
      <c r="BZ247" s="62"/>
      <c r="CA247" s="62"/>
      <c r="CB247" s="560"/>
      <c r="CD247" s="62"/>
      <c r="CE247" s="62"/>
      <c r="CF247" s="62"/>
      <c r="CG247" s="560"/>
      <c r="CI247" s="62"/>
      <c r="CJ247" s="62"/>
      <c r="CK247" s="62"/>
      <c r="CL247" s="560"/>
      <c r="CN247" s="62"/>
      <c r="CO247" s="62"/>
      <c r="CP247" s="62"/>
      <c r="CQ247" s="560"/>
      <c r="CS247" s="62"/>
      <c r="CT247" s="62"/>
      <c r="CU247" s="62"/>
      <c r="CV247" s="560"/>
      <c r="CX247" s="62"/>
      <c r="CY247" s="62"/>
      <c r="CZ247" s="62"/>
      <c r="DA247" s="560"/>
      <c r="DC247" s="62"/>
      <c r="DD247" s="62"/>
      <c r="DE247" s="62"/>
      <c r="DF247" s="560"/>
      <c r="DH247" s="62"/>
      <c r="DI247" s="62"/>
      <c r="DJ247" s="62"/>
      <c r="DK247" s="560"/>
      <c r="DL247" s="62"/>
      <c r="DM247" s="62"/>
      <c r="DN247" s="62"/>
      <c r="DO247" s="62"/>
      <c r="DP247" s="560"/>
      <c r="DQ247" s="62"/>
      <c r="DR247" s="62"/>
      <c r="DS247" s="62"/>
      <c r="DT247" s="62"/>
      <c r="DU247" s="560"/>
      <c r="DV247" s="62"/>
      <c r="DW247" s="62"/>
      <c r="DX247" s="62"/>
      <c r="DY247" s="62"/>
      <c r="DZ247" s="560"/>
      <c r="EA247" s="62"/>
      <c r="EB247" s="62"/>
      <c r="EC247" s="62"/>
      <c r="ED247" s="62"/>
      <c r="EE247" s="560"/>
      <c r="EF247" s="62"/>
      <c r="EG247" s="62"/>
      <c r="EH247" s="62"/>
      <c r="EI247" s="62"/>
      <c r="EJ247" s="560"/>
      <c r="EK247" s="62"/>
      <c r="EL247" s="62"/>
      <c r="EM247" s="62"/>
      <c r="EN247" s="62"/>
      <c r="EO247" s="153"/>
      <c r="ER247" s="49"/>
      <c r="ES247" s="49"/>
    </row>
    <row r="248" spans="4:149" ht="12.75" customHeight="1" x14ac:dyDescent="0.2">
      <c r="D248" s="153" t="s">
        <v>352</v>
      </c>
      <c r="E248" s="583"/>
      <c r="G248" s="62">
        <v>0</v>
      </c>
      <c r="H248" s="62"/>
      <c r="I248" s="62"/>
      <c r="J248" s="560"/>
      <c r="L248" s="62">
        <v>0</v>
      </c>
      <c r="M248" s="62"/>
      <c r="N248" s="62"/>
      <c r="O248" s="560"/>
      <c r="Q248" s="62">
        <v>0</v>
      </c>
      <c r="R248" s="62"/>
      <c r="S248" s="62"/>
      <c r="T248" s="560"/>
      <c r="V248" s="62">
        <v>0</v>
      </c>
      <c r="W248" s="62"/>
      <c r="X248" s="62"/>
      <c r="Y248" s="560"/>
      <c r="AA248" s="62">
        <v>0</v>
      </c>
      <c r="AB248" s="62"/>
      <c r="AC248" s="62"/>
      <c r="AD248" s="560"/>
      <c r="AF248" s="62">
        <v>0</v>
      </c>
      <c r="AG248" s="62"/>
      <c r="AH248" s="62"/>
      <c r="AI248" s="560"/>
      <c r="AK248" s="62">
        <v>0</v>
      </c>
      <c r="AL248" s="62"/>
      <c r="AM248" s="62"/>
      <c r="AN248" s="560"/>
      <c r="AP248" s="62">
        <v>0</v>
      </c>
      <c r="AQ248" s="62"/>
      <c r="AR248" s="62"/>
      <c r="AS248" s="560"/>
      <c r="AU248" s="62">
        <v>0</v>
      </c>
      <c r="AV248" s="62"/>
      <c r="AW248" s="62"/>
      <c r="AX248" s="560"/>
      <c r="AZ248" s="62">
        <v>0</v>
      </c>
      <c r="BA248" s="62"/>
      <c r="BB248" s="62"/>
      <c r="BC248" s="560"/>
      <c r="BE248" s="62">
        <v>0</v>
      </c>
      <c r="BF248" s="62"/>
      <c r="BG248" s="62"/>
      <c r="BH248" s="560"/>
      <c r="BJ248" s="62">
        <v>0</v>
      </c>
      <c r="BK248" s="62"/>
      <c r="BL248" s="62"/>
      <c r="BM248" s="560"/>
      <c r="BO248" s="62">
        <v>0</v>
      </c>
      <c r="BP248" s="62"/>
      <c r="BQ248" s="62"/>
      <c r="BR248" s="560"/>
      <c r="BT248" s="62">
        <v>0</v>
      </c>
      <c r="BU248" s="62"/>
      <c r="BV248" s="62"/>
      <c r="BW248" s="560"/>
      <c r="BY248" s="62">
        <v>10134767</v>
      </c>
      <c r="BZ248" s="62"/>
      <c r="CA248" s="62"/>
      <c r="CB248" s="560"/>
      <c r="CD248" s="62">
        <v>2013939</v>
      </c>
      <c r="CE248" s="62"/>
      <c r="CF248" s="62"/>
      <c r="CG248" s="560"/>
      <c r="CI248" s="62">
        <v>468022</v>
      </c>
      <c r="CJ248" s="62"/>
      <c r="CK248" s="62"/>
      <c r="CL248" s="560"/>
      <c r="CN248" s="62">
        <v>1476097</v>
      </c>
      <c r="CO248" s="62"/>
      <c r="CP248" s="62"/>
      <c r="CQ248" s="560"/>
      <c r="CS248" s="62">
        <v>866869</v>
      </c>
      <c r="CT248" s="62"/>
      <c r="CU248" s="62"/>
      <c r="CV248" s="560"/>
      <c r="CX248" s="62">
        <v>839811</v>
      </c>
      <c r="CY248" s="62"/>
      <c r="CZ248" s="62"/>
      <c r="DA248" s="560"/>
      <c r="DC248" s="62">
        <v>1526908</v>
      </c>
      <c r="DD248" s="62"/>
      <c r="DE248" s="62"/>
      <c r="DF248" s="560"/>
      <c r="DH248" s="62">
        <v>181902</v>
      </c>
      <c r="DI248" s="62"/>
      <c r="DJ248" s="62"/>
      <c r="DK248" s="560"/>
      <c r="DM248" s="62">
        <v>229813</v>
      </c>
      <c r="DN248" s="62"/>
      <c r="DO248" s="62"/>
      <c r="DP248" s="560"/>
      <c r="DR248" s="62">
        <v>779474</v>
      </c>
      <c r="DS248" s="62"/>
      <c r="DT248" s="62"/>
      <c r="DU248" s="560"/>
      <c r="DW248" s="62">
        <v>284285</v>
      </c>
      <c r="DX248" s="62"/>
      <c r="DY248" s="62"/>
      <c r="DZ248" s="560"/>
      <c r="EB248" s="62">
        <v>187248</v>
      </c>
      <c r="EC248" s="62"/>
      <c r="ED248" s="62"/>
      <c r="EE248" s="560"/>
      <c r="EG248" s="62">
        <v>1280399</v>
      </c>
      <c r="EH248" s="62"/>
      <c r="EI248" s="62"/>
      <c r="EJ248" s="560"/>
      <c r="EL248" s="62">
        <v>4824927</v>
      </c>
      <c r="EM248" s="62"/>
      <c r="EN248" s="62"/>
      <c r="EO248" s="153"/>
      <c r="ER248" s="49"/>
      <c r="ES248" s="49"/>
    </row>
    <row r="249" spans="4:149" ht="12.75" customHeight="1" x14ac:dyDescent="0.2">
      <c r="D249" s="153" t="s">
        <v>336</v>
      </c>
      <c r="E249" s="583"/>
      <c r="F249" s="490"/>
      <c r="G249" s="558">
        <v>0</v>
      </c>
      <c r="H249" s="559"/>
      <c r="I249" s="62"/>
      <c r="J249" s="560"/>
      <c r="K249" s="490"/>
      <c r="L249" s="558">
        <v>0</v>
      </c>
      <c r="M249" s="559"/>
      <c r="N249" s="62"/>
      <c r="O249" s="560"/>
      <c r="P249" s="490"/>
      <c r="Q249" s="558">
        <v>0</v>
      </c>
      <c r="R249" s="559"/>
      <c r="S249" s="62"/>
      <c r="T249" s="560"/>
      <c r="U249" s="490"/>
      <c r="V249" s="558">
        <v>0</v>
      </c>
      <c r="W249" s="559"/>
      <c r="X249" s="62"/>
      <c r="Y249" s="560"/>
      <c r="Z249" s="490"/>
      <c r="AA249" s="558">
        <v>0</v>
      </c>
      <c r="AB249" s="559"/>
      <c r="AC249" s="62"/>
      <c r="AD249" s="560"/>
      <c r="AE249" s="490"/>
      <c r="AF249" s="558">
        <v>0</v>
      </c>
      <c r="AG249" s="559"/>
      <c r="AH249" s="62"/>
      <c r="AI249" s="560"/>
      <c r="AJ249" s="490"/>
      <c r="AK249" s="558">
        <v>0</v>
      </c>
      <c r="AL249" s="559"/>
      <c r="AM249" s="62"/>
      <c r="AN249" s="560"/>
      <c r="AO249" s="490"/>
      <c r="AP249" s="558">
        <v>0</v>
      </c>
      <c r="AQ249" s="559"/>
      <c r="AR249" s="62"/>
      <c r="AS249" s="560"/>
      <c r="AT249" s="490"/>
      <c r="AU249" s="558">
        <v>0</v>
      </c>
      <c r="AV249" s="559"/>
      <c r="AW249" s="62"/>
      <c r="AX249" s="560"/>
      <c r="AY249" s="490"/>
      <c r="AZ249" s="558">
        <v>0</v>
      </c>
      <c r="BA249" s="559"/>
      <c r="BB249" s="62"/>
      <c r="BC249" s="560"/>
      <c r="BD249" s="490"/>
      <c r="BE249" s="558">
        <v>0</v>
      </c>
      <c r="BF249" s="559"/>
      <c r="BG249" s="62"/>
      <c r="BH249" s="560"/>
      <c r="BI249" s="490"/>
      <c r="BJ249" s="558">
        <v>0</v>
      </c>
      <c r="BK249" s="559"/>
      <c r="BL249" s="62"/>
      <c r="BM249" s="560"/>
      <c r="BN249" s="490"/>
      <c r="BO249" s="558">
        <v>0</v>
      </c>
      <c r="BP249" s="559"/>
      <c r="BQ249" s="62"/>
      <c r="BR249" s="560"/>
      <c r="BS249" s="490"/>
      <c r="BT249" s="558">
        <v>0</v>
      </c>
      <c r="BU249" s="559"/>
      <c r="BV249" s="62"/>
      <c r="BW249" s="560"/>
      <c r="BX249" s="490"/>
      <c r="BY249" s="558">
        <v>11448027</v>
      </c>
      <c r="BZ249" s="559"/>
      <c r="CA249" s="62"/>
      <c r="CB249" s="560"/>
      <c r="CC249" s="490"/>
      <c r="CD249" s="558">
        <v>2304855</v>
      </c>
      <c r="CE249" s="559"/>
      <c r="CF249" s="62"/>
      <c r="CG249" s="560"/>
      <c r="CH249" s="490"/>
      <c r="CI249" s="558">
        <v>536430</v>
      </c>
      <c r="CJ249" s="559"/>
      <c r="CK249" s="62"/>
      <c r="CL249" s="560"/>
      <c r="CM249" s="490"/>
      <c r="CN249" s="558">
        <v>1689261</v>
      </c>
      <c r="CO249" s="559"/>
      <c r="CP249" s="62"/>
      <c r="CQ249" s="560"/>
      <c r="CR249" s="490"/>
      <c r="CS249" s="558">
        <v>982389</v>
      </c>
      <c r="CT249" s="559"/>
      <c r="CU249" s="62"/>
      <c r="CV249" s="560"/>
      <c r="CW249" s="490"/>
      <c r="CX249" s="558">
        <v>955502</v>
      </c>
      <c r="CY249" s="559"/>
      <c r="CZ249" s="62"/>
      <c r="DA249" s="560"/>
      <c r="DB249" s="490"/>
      <c r="DC249" s="558">
        <v>1737636</v>
      </c>
      <c r="DD249" s="559"/>
      <c r="DE249" s="62"/>
      <c r="DF249" s="560"/>
      <c r="DG249" s="490"/>
      <c r="DH249" s="558">
        <v>202729</v>
      </c>
      <c r="DI249" s="559"/>
      <c r="DJ249" s="62"/>
      <c r="DK249" s="560"/>
      <c r="DL249" s="490"/>
      <c r="DM249" s="558">
        <v>251520</v>
      </c>
      <c r="DN249" s="559"/>
      <c r="DO249" s="62"/>
      <c r="DP249" s="560"/>
      <c r="DQ249" s="490"/>
      <c r="DR249" s="558">
        <v>857990</v>
      </c>
      <c r="DS249" s="559"/>
      <c r="DT249" s="62"/>
      <c r="DU249" s="560"/>
      <c r="DV249" s="490"/>
      <c r="DW249" s="558">
        <v>315142</v>
      </c>
      <c r="DX249" s="559"/>
      <c r="DY249" s="62"/>
      <c r="DZ249" s="560"/>
      <c r="EA249" s="490"/>
      <c r="EB249" s="558">
        <v>209126</v>
      </c>
      <c r="EC249" s="559"/>
      <c r="ED249" s="62"/>
      <c r="EE249" s="560"/>
      <c r="EF249" s="490"/>
      <c r="EG249" s="558">
        <v>1405447</v>
      </c>
      <c r="EH249" s="559"/>
      <c r="EI249" s="62"/>
      <c r="EJ249" s="560"/>
      <c r="EK249" s="490"/>
      <c r="EL249" s="558">
        <v>5512935</v>
      </c>
      <c r="EM249" s="559"/>
      <c r="EN249" s="62"/>
      <c r="EO249" s="153"/>
      <c r="ER249" s="49"/>
      <c r="ES249" s="49"/>
    </row>
    <row r="250" spans="4:149" ht="12.75" customHeight="1" x14ac:dyDescent="0.2">
      <c r="D250" s="153" t="s">
        <v>339</v>
      </c>
      <c r="E250" s="583"/>
      <c r="F250" s="484"/>
      <c r="G250" s="62">
        <v>0</v>
      </c>
      <c r="H250" s="61"/>
      <c r="I250" s="62"/>
      <c r="J250" s="560"/>
      <c r="K250" s="484"/>
      <c r="L250" s="62">
        <v>0</v>
      </c>
      <c r="M250" s="61"/>
      <c r="N250" s="62"/>
      <c r="O250" s="560"/>
      <c r="P250" s="484"/>
      <c r="Q250" s="62">
        <v>0</v>
      </c>
      <c r="R250" s="61"/>
      <c r="S250" s="62"/>
      <c r="T250" s="560"/>
      <c r="U250" s="484"/>
      <c r="V250" s="62">
        <v>0</v>
      </c>
      <c r="W250" s="61"/>
      <c r="X250" s="62"/>
      <c r="Y250" s="560"/>
      <c r="Z250" s="484"/>
      <c r="AA250" s="62">
        <v>0</v>
      </c>
      <c r="AB250" s="61"/>
      <c r="AC250" s="62"/>
      <c r="AD250" s="560"/>
      <c r="AE250" s="484"/>
      <c r="AF250" s="62">
        <v>0</v>
      </c>
      <c r="AG250" s="61"/>
      <c r="AH250" s="62"/>
      <c r="AI250" s="560"/>
      <c r="AJ250" s="484"/>
      <c r="AK250" s="62">
        <v>0</v>
      </c>
      <c r="AL250" s="61"/>
      <c r="AM250" s="62"/>
      <c r="AN250" s="560"/>
      <c r="AO250" s="484"/>
      <c r="AP250" s="62">
        <v>0</v>
      </c>
      <c r="AQ250" s="61"/>
      <c r="AR250" s="62"/>
      <c r="AS250" s="560"/>
      <c r="AT250" s="484"/>
      <c r="AU250" s="62">
        <v>0</v>
      </c>
      <c r="AV250" s="61"/>
      <c r="AW250" s="62"/>
      <c r="AX250" s="560"/>
      <c r="AY250" s="484"/>
      <c r="AZ250" s="62">
        <v>0</v>
      </c>
      <c r="BA250" s="61"/>
      <c r="BB250" s="62"/>
      <c r="BC250" s="560"/>
      <c r="BD250" s="484"/>
      <c r="BE250" s="62">
        <v>0</v>
      </c>
      <c r="BF250" s="61"/>
      <c r="BG250" s="62"/>
      <c r="BH250" s="560"/>
      <c r="BI250" s="484"/>
      <c r="BJ250" s="62">
        <v>0</v>
      </c>
      <c r="BK250" s="61"/>
      <c r="BL250" s="62"/>
      <c r="BM250" s="560"/>
      <c r="BN250" s="484"/>
      <c r="BO250" s="62">
        <v>0</v>
      </c>
      <c r="BP250" s="61"/>
      <c r="BQ250" s="62"/>
      <c r="BR250" s="560"/>
      <c r="BS250" s="484"/>
      <c r="BT250" s="62">
        <v>0</v>
      </c>
      <c r="BU250" s="61"/>
      <c r="BV250" s="62"/>
      <c r="BW250" s="560"/>
      <c r="BX250" s="484"/>
      <c r="BY250" s="62">
        <v>0</v>
      </c>
      <c r="BZ250" s="61"/>
      <c r="CA250" s="62"/>
      <c r="CB250" s="560"/>
      <c r="CC250" s="484"/>
      <c r="CD250" s="62">
        <v>0</v>
      </c>
      <c r="CE250" s="61"/>
      <c r="CF250" s="62"/>
      <c r="CG250" s="560"/>
      <c r="CH250" s="484"/>
      <c r="CI250" s="62">
        <v>0</v>
      </c>
      <c r="CJ250" s="61"/>
      <c r="CK250" s="62"/>
      <c r="CL250" s="560"/>
      <c r="CM250" s="484"/>
      <c r="CN250" s="62">
        <v>0</v>
      </c>
      <c r="CO250" s="61"/>
      <c r="CP250" s="62"/>
      <c r="CQ250" s="560"/>
      <c r="CR250" s="484"/>
      <c r="CS250" s="62">
        <v>0</v>
      </c>
      <c r="CT250" s="61"/>
      <c r="CU250" s="62"/>
      <c r="CV250" s="560"/>
      <c r="CW250" s="484"/>
      <c r="CX250" s="62">
        <v>0</v>
      </c>
      <c r="CY250" s="61"/>
      <c r="CZ250" s="62"/>
      <c r="DA250" s="560"/>
      <c r="DB250" s="484"/>
      <c r="DC250" s="62">
        <v>0</v>
      </c>
      <c r="DD250" s="61"/>
      <c r="DE250" s="62"/>
      <c r="DF250" s="560"/>
      <c r="DG250" s="484"/>
      <c r="DH250" s="62">
        <v>0</v>
      </c>
      <c r="DI250" s="61"/>
      <c r="DJ250" s="62"/>
      <c r="DK250" s="560"/>
      <c r="DL250" s="484"/>
      <c r="DM250" s="62">
        <v>0</v>
      </c>
      <c r="DN250" s="61"/>
      <c r="DO250" s="62"/>
      <c r="DP250" s="560"/>
      <c r="DQ250" s="484"/>
      <c r="DR250" s="62">
        <v>0</v>
      </c>
      <c r="DS250" s="61"/>
      <c r="DT250" s="62"/>
      <c r="DU250" s="560"/>
      <c r="DV250" s="484"/>
      <c r="DW250" s="62">
        <v>0</v>
      </c>
      <c r="DX250" s="61"/>
      <c r="DY250" s="62"/>
      <c r="DZ250" s="560"/>
      <c r="EA250" s="484"/>
      <c r="EB250" s="62">
        <v>0</v>
      </c>
      <c r="EC250" s="61"/>
      <c r="ED250" s="62"/>
      <c r="EE250" s="560"/>
      <c r="EF250" s="484"/>
      <c r="EG250" s="62">
        <v>0</v>
      </c>
      <c r="EH250" s="61"/>
      <c r="EI250" s="62"/>
      <c r="EJ250" s="560"/>
      <c r="EK250" s="484"/>
      <c r="EL250" s="62">
        <v>0</v>
      </c>
      <c r="EM250" s="61"/>
      <c r="EN250" s="62"/>
      <c r="EO250" s="153"/>
      <c r="ER250" s="49"/>
      <c r="ES250" s="49"/>
    </row>
    <row r="251" spans="4:149" ht="12.75" customHeight="1" x14ac:dyDescent="0.2">
      <c r="D251" s="153" t="s">
        <v>353</v>
      </c>
      <c r="E251" s="583"/>
      <c r="F251" s="504"/>
      <c r="G251" s="123">
        <v>0</v>
      </c>
      <c r="H251" s="122"/>
      <c r="I251" s="62"/>
      <c r="J251" s="560"/>
      <c r="K251" s="504"/>
      <c r="L251" s="123">
        <v>0</v>
      </c>
      <c r="M251" s="122"/>
      <c r="N251" s="62"/>
      <c r="O251" s="560"/>
      <c r="P251" s="504"/>
      <c r="Q251" s="123">
        <v>0</v>
      </c>
      <c r="R251" s="122"/>
      <c r="S251" s="62"/>
      <c r="T251" s="560"/>
      <c r="U251" s="504"/>
      <c r="V251" s="123">
        <v>0</v>
      </c>
      <c r="W251" s="122"/>
      <c r="X251" s="62"/>
      <c r="Y251" s="560"/>
      <c r="Z251" s="504"/>
      <c r="AA251" s="123">
        <v>0</v>
      </c>
      <c r="AB251" s="122"/>
      <c r="AC251" s="62"/>
      <c r="AD251" s="560"/>
      <c r="AE251" s="504"/>
      <c r="AF251" s="123">
        <v>0</v>
      </c>
      <c r="AG251" s="122"/>
      <c r="AH251" s="62"/>
      <c r="AI251" s="560"/>
      <c r="AJ251" s="504"/>
      <c r="AK251" s="123">
        <v>0</v>
      </c>
      <c r="AL251" s="122"/>
      <c r="AM251" s="62"/>
      <c r="AN251" s="560"/>
      <c r="AO251" s="504"/>
      <c r="AP251" s="123">
        <v>0</v>
      </c>
      <c r="AQ251" s="122"/>
      <c r="AR251" s="62"/>
      <c r="AS251" s="560"/>
      <c r="AT251" s="504"/>
      <c r="AU251" s="123">
        <v>0</v>
      </c>
      <c r="AV251" s="122"/>
      <c r="AW251" s="62"/>
      <c r="AX251" s="560"/>
      <c r="AY251" s="504"/>
      <c r="AZ251" s="123">
        <v>0</v>
      </c>
      <c r="BA251" s="122"/>
      <c r="BB251" s="62"/>
      <c r="BC251" s="560"/>
      <c r="BD251" s="504"/>
      <c r="BE251" s="123">
        <v>0</v>
      </c>
      <c r="BF251" s="122"/>
      <c r="BG251" s="62"/>
      <c r="BH251" s="560"/>
      <c r="BI251" s="504"/>
      <c r="BJ251" s="123">
        <v>0</v>
      </c>
      <c r="BK251" s="122"/>
      <c r="BL251" s="62"/>
      <c r="BM251" s="560"/>
      <c r="BN251" s="504"/>
      <c r="BO251" s="123">
        <v>0</v>
      </c>
      <c r="BP251" s="122"/>
      <c r="BQ251" s="62"/>
      <c r="BR251" s="560"/>
      <c r="BS251" s="504"/>
      <c r="BT251" s="123">
        <v>0</v>
      </c>
      <c r="BU251" s="122"/>
      <c r="BV251" s="62"/>
      <c r="BW251" s="560"/>
      <c r="BX251" s="504"/>
      <c r="BY251" s="123">
        <v>-1313260</v>
      </c>
      <c r="BZ251" s="122"/>
      <c r="CA251" s="62"/>
      <c r="CB251" s="560"/>
      <c r="CC251" s="504"/>
      <c r="CD251" s="123">
        <v>-290916</v>
      </c>
      <c r="CE251" s="122"/>
      <c r="CF251" s="62"/>
      <c r="CG251" s="560"/>
      <c r="CH251" s="504"/>
      <c r="CI251" s="123">
        <v>-68408</v>
      </c>
      <c r="CJ251" s="122"/>
      <c r="CK251" s="62"/>
      <c r="CL251" s="560"/>
      <c r="CM251" s="504"/>
      <c r="CN251" s="123">
        <v>-213164</v>
      </c>
      <c r="CO251" s="122"/>
      <c r="CP251" s="62"/>
      <c r="CQ251" s="560"/>
      <c r="CR251" s="504"/>
      <c r="CS251" s="123">
        <v>-115520</v>
      </c>
      <c r="CT251" s="122"/>
      <c r="CU251" s="62"/>
      <c r="CV251" s="560"/>
      <c r="CW251" s="504"/>
      <c r="CX251" s="123">
        <v>-115691</v>
      </c>
      <c r="CY251" s="122"/>
      <c r="CZ251" s="62"/>
      <c r="DA251" s="560"/>
      <c r="DB251" s="504"/>
      <c r="DC251" s="123">
        <v>-210728</v>
      </c>
      <c r="DD251" s="122"/>
      <c r="DE251" s="62"/>
      <c r="DF251" s="560"/>
      <c r="DG251" s="504"/>
      <c r="DH251" s="123">
        <v>-20827</v>
      </c>
      <c r="DI251" s="122"/>
      <c r="DJ251" s="62"/>
      <c r="DK251" s="560"/>
      <c r="DL251" s="504"/>
      <c r="DM251" s="123">
        <v>-21707</v>
      </c>
      <c r="DN251" s="122"/>
      <c r="DO251" s="62"/>
      <c r="DP251" s="560"/>
      <c r="DQ251" s="504"/>
      <c r="DR251" s="123">
        <v>-78516</v>
      </c>
      <c r="DS251" s="122"/>
      <c r="DT251" s="62"/>
      <c r="DU251" s="560"/>
      <c r="DV251" s="504"/>
      <c r="DW251" s="123">
        <v>-30857</v>
      </c>
      <c r="DX251" s="122"/>
      <c r="DY251" s="62"/>
      <c r="DZ251" s="560"/>
      <c r="EA251" s="504"/>
      <c r="EB251" s="123">
        <v>-21878</v>
      </c>
      <c r="EC251" s="122"/>
      <c r="ED251" s="62"/>
      <c r="EE251" s="560"/>
      <c r="EF251" s="504"/>
      <c r="EG251" s="123">
        <v>-125048</v>
      </c>
      <c r="EH251" s="122"/>
      <c r="EI251" s="62"/>
      <c r="EJ251" s="560"/>
      <c r="EK251" s="504"/>
      <c r="EL251" s="123">
        <v>-688008</v>
      </c>
      <c r="EM251" s="122"/>
      <c r="EN251" s="62"/>
      <c r="EO251" s="153"/>
      <c r="ER251" s="49"/>
      <c r="ES251" s="49"/>
    </row>
    <row r="252" spans="4:149" ht="12.75" customHeight="1" x14ac:dyDescent="0.2">
      <c r="D252" s="153"/>
      <c r="E252" s="583"/>
      <c r="G252" s="62"/>
      <c r="H252" s="62"/>
      <c r="I252" s="62"/>
      <c r="J252" s="560"/>
      <c r="L252" s="62"/>
      <c r="M252" s="62"/>
      <c r="N252" s="62"/>
      <c r="O252" s="560"/>
      <c r="Q252" s="62"/>
      <c r="R252" s="62"/>
      <c r="S252" s="62"/>
      <c r="T252" s="560"/>
      <c r="V252" s="62"/>
      <c r="W252" s="62"/>
      <c r="X252" s="62"/>
      <c r="Y252" s="560"/>
      <c r="AA252" s="62"/>
      <c r="AB252" s="62"/>
      <c r="AC252" s="62"/>
      <c r="AD252" s="560"/>
      <c r="AF252" s="62"/>
      <c r="AG252" s="62"/>
      <c r="AH252" s="62"/>
      <c r="AI252" s="560"/>
      <c r="AK252" s="62"/>
      <c r="AL252" s="62"/>
      <c r="AM252" s="62"/>
      <c r="AN252" s="560"/>
      <c r="AP252" s="62"/>
      <c r="AQ252" s="62"/>
      <c r="AR252" s="62"/>
      <c r="AS252" s="560"/>
      <c r="AU252" s="62"/>
      <c r="AV252" s="62"/>
      <c r="AW252" s="62"/>
      <c r="AX252" s="560"/>
      <c r="AZ252" s="62"/>
      <c r="BA252" s="62"/>
      <c r="BB252" s="62"/>
      <c r="BC252" s="560"/>
      <c r="BE252" s="62"/>
      <c r="BF252" s="62"/>
      <c r="BG252" s="62"/>
      <c r="BH252" s="560"/>
      <c r="BJ252" s="62"/>
      <c r="BK252" s="62"/>
      <c r="BL252" s="62"/>
      <c r="BM252" s="560"/>
      <c r="BO252" s="62"/>
      <c r="BP252" s="62"/>
      <c r="BQ252" s="62"/>
      <c r="BR252" s="560"/>
      <c r="BT252" s="62"/>
      <c r="BU252" s="62"/>
      <c r="BV252" s="62"/>
      <c r="BW252" s="560"/>
      <c r="BY252" s="62"/>
      <c r="BZ252" s="62"/>
      <c r="CA252" s="62"/>
      <c r="CB252" s="560"/>
      <c r="CD252" s="62"/>
      <c r="CE252" s="62"/>
      <c r="CF252" s="62"/>
      <c r="CG252" s="560"/>
      <c r="CI252" s="62"/>
      <c r="CJ252" s="62"/>
      <c r="CK252" s="62"/>
      <c r="CL252" s="560"/>
      <c r="CN252" s="62"/>
      <c r="CO252" s="62"/>
      <c r="CP252" s="62"/>
      <c r="CQ252" s="560"/>
      <c r="CS252" s="62"/>
      <c r="CT252" s="62"/>
      <c r="CU252" s="62"/>
      <c r="CV252" s="560"/>
      <c r="CX252" s="62"/>
      <c r="CY252" s="62"/>
      <c r="CZ252" s="62"/>
      <c r="DA252" s="560"/>
      <c r="DC252" s="62"/>
      <c r="DD252" s="62"/>
      <c r="DE252" s="62"/>
      <c r="DF252" s="560"/>
      <c r="DH252" s="62"/>
      <c r="DI252" s="62"/>
      <c r="DJ252" s="62"/>
      <c r="DK252" s="560"/>
      <c r="DM252" s="62"/>
      <c r="DN252" s="62"/>
      <c r="DO252" s="62"/>
      <c r="DP252" s="560"/>
      <c r="DR252" s="62"/>
      <c r="DS252" s="62"/>
      <c r="DT252" s="62"/>
      <c r="DU252" s="560"/>
      <c r="DW252" s="62"/>
      <c r="DX252" s="62"/>
      <c r="DY252" s="62"/>
      <c r="DZ252" s="560"/>
      <c r="EB252" s="62"/>
      <c r="EC252" s="62"/>
      <c r="ED252" s="62"/>
      <c r="EE252" s="560"/>
      <c r="EG252" s="62"/>
      <c r="EH252" s="62"/>
      <c r="EI252" s="62"/>
      <c r="EJ252" s="560"/>
      <c r="EL252" s="62"/>
      <c r="EM252" s="62"/>
      <c r="EN252" s="62"/>
      <c r="EO252" s="153"/>
      <c r="ER252" s="49"/>
      <c r="ES252" s="49"/>
    </row>
    <row r="253" spans="4:149" ht="12.75" customHeight="1" x14ac:dyDescent="0.2">
      <c r="D253" s="153" t="s">
        <v>354</v>
      </c>
      <c r="G253" s="62">
        <v>0</v>
      </c>
      <c r="H253" s="62"/>
      <c r="I253" s="62"/>
      <c r="J253" s="560"/>
      <c r="K253" s="62"/>
      <c r="L253" s="62">
        <v>2306360</v>
      </c>
      <c r="M253" s="62"/>
      <c r="N253" s="62"/>
      <c r="O253" s="560"/>
      <c r="P253" s="62"/>
      <c r="Q253" s="62">
        <v>0</v>
      </c>
      <c r="R253" s="62"/>
      <c r="S253" s="62"/>
      <c r="T253" s="560"/>
      <c r="U253" s="62"/>
      <c r="V253" s="62">
        <v>1004442</v>
      </c>
      <c r="W253" s="62"/>
      <c r="X253" s="62"/>
      <c r="Y253" s="560"/>
      <c r="Z253" s="62"/>
      <c r="AA253" s="62">
        <v>0</v>
      </c>
      <c r="AB253" s="62"/>
      <c r="AC253" s="62"/>
      <c r="AD253" s="560"/>
      <c r="AE253" s="62"/>
      <c r="AF253" s="62">
        <v>0</v>
      </c>
      <c r="AG253" s="62"/>
      <c r="AH253" s="62"/>
      <c r="AI253" s="560"/>
      <c r="AJ253" s="62"/>
      <c r="AK253" s="62">
        <v>0</v>
      </c>
      <c r="AL253" s="62"/>
      <c r="AM253" s="62"/>
      <c r="AN253" s="560"/>
      <c r="AO253" s="62"/>
      <c r="AP253" s="62">
        <v>0</v>
      </c>
      <c r="AQ253" s="62"/>
      <c r="AR253" s="62"/>
      <c r="AS253" s="560"/>
      <c r="AT253" s="62"/>
      <c r="AU253" s="62">
        <v>0</v>
      </c>
      <c r="AV253" s="62"/>
      <c r="AW253" s="62"/>
      <c r="AX253" s="560"/>
      <c r="AY253" s="62"/>
      <c r="AZ253" s="62">
        <v>0</v>
      </c>
      <c r="BA253" s="62"/>
      <c r="BB253" s="62"/>
      <c r="BC253" s="560"/>
      <c r="BD253" s="62"/>
      <c r="BE253" s="62">
        <v>0</v>
      </c>
      <c r="BF253" s="62"/>
      <c r="BG253" s="62"/>
      <c r="BH253" s="560"/>
      <c r="BI253" s="62"/>
      <c r="BJ253" s="62">
        <v>0</v>
      </c>
      <c r="BK253" s="62"/>
      <c r="BL253" s="62"/>
      <c r="BM253" s="560"/>
      <c r="BN253" s="62"/>
      <c r="BO253" s="62">
        <v>0</v>
      </c>
      <c r="BP253" s="62"/>
      <c r="BQ253" s="62"/>
      <c r="BR253" s="560"/>
      <c r="BS253" s="62"/>
      <c r="BT253" s="62">
        <v>3310802</v>
      </c>
      <c r="BU253" s="62"/>
      <c r="BV253" s="62"/>
      <c r="BW253" s="560"/>
      <c r="BX253" s="62"/>
      <c r="BY253" s="62">
        <v>8535562</v>
      </c>
      <c r="BZ253" s="62"/>
      <c r="CA253" s="62"/>
      <c r="CB253" s="560"/>
      <c r="CC253" s="62"/>
      <c r="CD253" s="62">
        <v>2361985</v>
      </c>
      <c r="CE253" s="62"/>
      <c r="CF253" s="62"/>
      <c r="CG253" s="560"/>
      <c r="CH253" s="62"/>
      <c r="CI253" s="62">
        <v>0</v>
      </c>
      <c r="CJ253" s="62"/>
      <c r="CK253" s="62"/>
      <c r="CL253" s="560"/>
      <c r="CM253" s="62"/>
      <c r="CN253" s="62">
        <v>937347</v>
      </c>
      <c r="CO253" s="62"/>
      <c r="CP253" s="62"/>
      <c r="CQ253" s="560"/>
      <c r="CR253" s="62"/>
      <c r="CS253" s="62">
        <v>0</v>
      </c>
      <c r="CT253" s="62"/>
      <c r="CU253" s="62"/>
      <c r="CV253" s="560"/>
      <c r="CW253" s="62"/>
      <c r="CX253" s="62">
        <v>1604249</v>
      </c>
      <c r="CY253" s="62"/>
      <c r="CZ253" s="62"/>
      <c r="DA253" s="560"/>
      <c r="DB253" s="62"/>
      <c r="DC253" s="62">
        <v>0</v>
      </c>
      <c r="DD253" s="62"/>
      <c r="DE253" s="62"/>
      <c r="DF253" s="560"/>
      <c r="DG253" s="62"/>
      <c r="DH253" s="62">
        <v>1060430</v>
      </c>
      <c r="DI253" s="62"/>
      <c r="DJ253" s="62"/>
      <c r="DK253" s="560"/>
      <c r="DL253" s="62"/>
      <c r="DM253" s="62">
        <v>756410</v>
      </c>
      <c r="DN253" s="62"/>
      <c r="DO253" s="62"/>
      <c r="DP253" s="560"/>
      <c r="DQ253" s="62"/>
      <c r="DR253" s="62">
        <v>0</v>
      </c>
      <c r="DS253" s="62"/>
      <c r="DT253" s="62"/>
      <c r="DU253" s="560"/>
      <c r="DV253" s="62"/>
      <c r="DW253" s="62">
        <v>684561</v>
      </c>
      <c r="DX253" s="62"/>
      <c r="DY253" s="62"/>
      <c r="DZ253" s="560"/>
      <c r="EA253" s="62"/>
      <c r="EB253" s="62">
        <v>1130580</v>
      </c>
      <c r="EC253" s="62"/>
      <c r="ED253" s="62"/>
      <c r="EE253" s="560"/>
      <c r="EF253" s="62"/>
      <c r="EG253" s="62">
        <v>0</v>
      </c>
      <c r="EH253" s="62"/>
      <c r="EI253" s="62"/>
      <c r="EJ253" s="560"/>
      <c r="EK253" s="62"/>
      <c r="EL253" s="62">
        <v>3299332</v>
      </c>
      <c r="EM253" s="62"/>
      <c r="EN253" s="62"/>
      <c r="EO253" s="153"/>
      <c r="ER253" s="49"/>
      <c r="ES253" s="49"/>
    </row>
    <row r="254" spans="4:149" ht="12.75" customHeight="1" x14ac:dyDescent="0.2">
      <c r="D254" s="153" t="s">
        <v>336</v>
      </c>
      <c r="F254" s="490"/>
      <c r="G254" s="558">
        <v>0</v>
      </c>
      <c r="H254" s="559"/>
      <c r="I254" s="62"/>
      <c r="J254" s="560"/>
      <c r="K254" s="561"/>
      <c r="L254" s="558">
        <v>2113747</v>
      </c>
      <c r="M254" s="559"/>
      <c r="N254" s="62"/>
      <c r="O254" s="560"/>
      <c r="P254" s="561"/>
      <c r="Q254" s="558">
        <v>0</v>
      </c>
      <c r="R254" s="559"/>
      <c r="S254" s="62"/>
      <c r="T254" s="560"/>
      <c r="U254" s="561"/>
      <c r="V254" s="558">
        <v>904745</v>
      </c>
      <c r="W254" s="559"/>
      <c r="X254" s="62"/>
      <c r="Y254" s="560"/>
      <c r="Z254" s="561"/>
      <c r="AA254" s="558">
        <v>0</v>
      </c>
      <c r="AB254" s="559"/>
      <c r="AC254" s="62"/>
      <c r="AD254" s="560"/>
      <c r="AE254" s="561"/>
      <c r="AF254" s="558">
        <v>0</v>
      </c>
      <c r="AG254" s="559"/>
      <c r="AH254" s="62"/>
      <c r="AI254" s="560"/>
      <c r="AJ254" s="561"/>
      <c r="AK254" s="558">
        <v>0</v>
      </c>
      <c r="AL254" s="559"/>
      <c r="AM254" s="62"/>
      <c r="AN254" s="560"/>
      <c r="AO254" s="561"/>
      <c r="AP254" s="558">
        <v>0</v>
      </c>
      <c r="AQ254" s="559"/>
      <c r="AR254" s="62"/>
      <c r="AS254" s="560"/>
      <c r="AT254" s="561"/>
      <c r="AU254" s="558">
        <v>0</v>
      </c>
      <c r="AV254" s="559"/>
      <c r="AW254" s="62"/>
      <c r="AX254" s="560"/>
      <c r="AY254" s="561"/>
      <c r="AZ254" s="558">
        <v>0</v>
      </c>
      <c r="BA254" s="559"/>
      <c r="BB254" s="62"/>
      <c r="BC254" s="560"/>
      <c r="BD254" s="561"/>
      <c r="BE254" s="558">
        <v>0</v>
      </c>
      <c r="BF254" s="559"/>
      <c r="BG254" s="62"/>
      <c r="BH254" s="560"/>
      <c r="BI254" s="561"/>
      <c r="BJ254" s="558">
        <v>0</v>
      </c>
      <c r="BK254" s="559"/>
      <c r="BL254" s="62"/>
      <c r="BM254" s="560"/>
      <c r="BN254" s="561"/>
      <c r="BO254" s="558">
        <v>0</v>
      </c>
      <c r="BP254" s="559"/>
      <c r="BQ254" s="62"/>
      <c r="BR254" s="560"/>
      <c r="BS254" s="561"/>
      <c r="BT254" s="558">
        <v>3018492</v>
      </c>
      <c r="BU254" s="559"/>
      <c r="BV254" s="62"/>
      <c r="BW254" s="560"/>
      <c r="BX254" s="561"/>
      <c r="BY254" s="558">
        <v>7911696</v>
      </c>
      <c r="BZ254" s="559"/>
      <c r="CA254" s="62"/>
      <c r="CB254" s="560"/>
      <c r="CC254" s="561"/>
      <c r="CD254" s="558">
        <v>2148153</v>
      </c>
      <c r="CE254" s="559"/>
      <c r="CF254" s="62"/>
      <c r="CG254" s="560"/>
      <c r="CH254" s="561"/>
      <c r="CI254" s="558">
        <v>0</v>
      </c>
      <c r="CJ254" s="559"/>
      <c r="CK254" s="62"/>
      <c r="CL254" s="560"/>
      <c r="CM254" s="561"/>
      <c r="CN254" s="558">
        <v>891570</v>
      </c>
      <c r="CO254" s="559"/>
      <c r="CP254" s="62"/>
      <c r="CQ254" s="560"/>
      <c r="CR254" s="561"/>
      <c r="CS254" s="558">
        <v>0</v>
      </c>
      <c r="CT254" s="559"/>
      <c r="CU254" s="62"/>
      <c r="CV254" s="560"/>
      <c r="CW254" s="561"/>
      <c r="CX254" s="558">
        <v>1523142</v>
      </c>
      <c r="CY254" s="559"/>
      <c r="CZ254" s="62"/>
      <c r="DA254" s="560"/>
      <c r="DB254" s="561"/>
      <c r="DC254" s="558">
        <v>0</v>
      </c>
      <c r="DD254" s="559"/>
      <c r="DE254" s="62"/>
      <c r="DF254" s="560"/>
      <c r="DG254" s="561"/>
      <c r="DH254" s="558">
        <v>974084</v>
      </c>
      <c r="DI254" s="559"/>
      <c r="DJ254" s="62"/>
      <c r="DK254" s="560"/>
      <c r="DL254" s="561"/>
      <c r="DM254" s="558">
        <v>687528</v>
      </c>
      <c r="DN254" s="559"/>
      <c r="DO254" s="62"/>
      <c r="DP254" s="560"/>
      <c r="DQ254" s="561"/>
      <c r="DR254" s="558">
        <v>0</v>
      </c>
      <c r="DS254" s="559"/>
      <c r="DT254" s="62"/>
      <c r="DU254" s="560"/>
      <c r="DV254" s="561"/>
      <c r="DW254" s="558">
        <v>630370</v>
      </c>
      <c r="DX254" s="559"/>
      <c r="DY254" s="62"/>
      <c r="DZ254" s="560"/>
      <c r="EA254" s="561"/>
      <c r="EB254" s="558">
        <v>1056849</v>
      </c>
      <c r="EC254" s="559"/>
      <c r="ED254" s="62"/>
      <c r="EE254" s="560"/>
      <c r="EF254" s="561"/>
      <c r="EG254" s="558">
        <v>0</v>
      </c>
      <c r="EH254" s="559"/>
      <c r="EI254" s="62"/>
      <c r="EJ254" s="560"/>
      <c r="EK254" s="561"/>
      <c r="EL254" s="558">
        <v>3039723</v>
      </c>
      <c r="EM254" s="559"/>
      <c r="EN254" s="62"/>
      <c r="EO254" s="153"/>
      <c r="ER254" s="49"/>
      <c r="ES254" s="49"/>
    </row>
    <row r="255" spans="4:149" ht="12.75" customHeight="1" x14ac:dyDescent="0.2">
      <c r="D255" s="153" t="s">
        <v>339</v>
      </c>
      <c r="F255" s="484"/>
      <c r="G255" s="62">
        <v>0</v>
      </c>
      <c r="H255" s="61"/>
      <c r="I255" s="62"/>
      <c r="J255" s="560"/>
      <c r="K255" s="560"/>
      <c r="L255" s="62">
        <v>192613</v>
      </c>
      <c r="M255" s="61"/>
      <c r="N255" s="62"/>
      <c r="O255" s="560"/>
      <c r="P255" s="560"/>
      <c r="Q255" s="62">
        <v>0</v>
      </c>
      <c r="R255" s="61"/>
      <c r="S255" s="62"/>
      <c r="T255" s="560"/>
      <c r="U255" s="560"/>
      <c r="V255" s="62">
        <v>99697</v>
      </c>
      <c r="W255" s="61"/>
      <c r="X255" s="62"/>
      <c r="Y255" s="560"/>
      <c r="Z255" s="560"/>
      <c r="AA255" s="62">
        <v>0</v>
      </c>
      <c r="AB255" s="61"/>
      <c r="AC255" s="62"/>
      <c r="AD255" s="560"/>
      <c r="AE255" s="560"/>
      <c r="AF255" s="62">
        <v>0</v>
      </c>
      <c r="AG255" s="61"/>
      <c r="AH255" s="62"/>
      <c r="AI255" s="560"/>
      <c r="AJ255" s="560"/>
      <c r="AK255" s="62">
        <v>0</v>
      </c>
      <c r="AL255" s="61"/>
      <c r="AM255" s="62"/>
      <c r="AN255" s="560"/>
      <c r="AO255" s="560"/>
      <c r="AP255" s="62">
        <v>0</v>
      </c>
      <c r="AQ255" s="61"/>
      <c r="AR255" s="62"/>
      <c r="AS255" s="560"/>
      <c r="AT255" s="560"/>
      <c r="AU255" s="62">
        <v>0</v>
      </c>
      <c r="AV255" s="61"/>
      <c r="AW255" s="62"/>
      <c r="AX255" s="560"/>
      <c r="AY255" s="560"/>
      <c r="AZ255" s="62">
        <v>0</v>
      </c>
      <c r="BA255" s="61"/>
      <c r="BB255" s="62"/>
      <c r="BC255" s="560"/>
      <c r="BD255" s="560"/>
      <c r="BE255" s="62">
        <v>0</v>
      </c>
      <c r="BF255" s="61"/>
      <c r="BG255" s="62"/>
      <c r="BH255" s="560"/>
      <c r="BI255" s="560"/>
      <c r="BJ255" s="62">
        <v>0</v>
      </c>
      <c r="BK255" s="61"/>
      <c r="BL255" s="62"/>
      <c r="BM255" s="560"/>
      <c r="BN255" s="560"/>
      <c r="BO255" s="62">
        <v>0</v>
      </c>
      <c r="BP255" s="61"/>
      <c r="BQ255" s="62"/>
      <c r="BR255" s="560"/>
      <c r="BS255" s="560"/>
      <c r="BT255" s="62">
        <v>292310</v>
      </c>
      <c r="BU255" s="61"/>
      <c r="BV255" s="62"/>
      <c r="BW255" s="560"/>
      <c r="BX255" s="560"/>
      <c r="BY255" s="62">
        <v>623866</v>
      </c>
      <c r="BZ255" s="61"/>
      <c r="CA255" s="62"/>
      <c r="CB255" s="560"/>
      <c r="CC255" s="560"/>
      <c r="CD255" s="62">
        <v>213832</v>
      </c>
      <c r="CE255" s="61"/>
      <c r="CF255" s="62"/>
      <c r="CG255" s="560"/>
      <c r="CH255" s="560"/>
      <c r="CI255" s="62">
        <v>0</v>
      </c>
      <c r="CJ255" s="61"/>
      <c r="CK255" s="62"/>
      <c r="CL255" s="560"/>
      <c r="CM255" s="560"/>
      <c r="CN255" s="62">
        <v>45777</v>
      </c>
      <c r="CO255" s="61"/>
      <c r="CP255" s="62"/>
      <c r="CQ255" s="560"/>
      <c r="CR255" s="560"/>
      <c r="CS255" s="62">
        <v>0</v>
      </c>
      <c r="CT255" s="61"/>
      <c r="CU255" s="62"/>
      <c r="CV255" s="560"/>
      <c r="CW255" s="560"/>
      <c r="CX255" s="62">
        <v>81107</v>
      </c>
      <c r="CY255" s="61"/>
      <c r="CZ255" s="62"/>
      <c r="DA255" s="560"/>
      <c r="DB255" s="560"/>
      <c r="DC255" s="62">
        <v>0</v>
      </c>
      <c r="DD255" s="61"/>
      <c r="DE255" s="62"/>
      <c r="DF255" s="560"/>
      <c r="DG255" s="560"/>
      <c r="DH255" s="62">
        <v>86346</v>
      </c>
      <c r="DI255" s="61"/>
      <c r="DJ255" s="62"/>
      <c r="DK255" s="560"/>
      <c r="DL255" s="560"/>
      <c r="DM255" s="62">
        <v>68882</v>
      </c>
      <c r="DN255" s="61"/>
      <c r="DO255" s="62"/>
      <c r="DP255" s="560"/>
      <c r="DQ255" s="560"/>
      <c r="DR255" s="62">
        <v>0</v>
      </c>
      <c r="DS255" s="61"/>
      <c r="DT255" s="62"/>
      <c r="DU255" s="560"/>
      <c r="DV255" s="560"/>
      <c r="DW255" s="62">
        <v>54191</v>
      </c>
      <c r="DX255" s="61"/>
      <c r="DY255" s="62"/>
      <c r="DZ255" s="560"/>
      <c r="EA255" s="560"/>
      <c r="EB255" s="62">
        <v>73731</v>
      </c>
      <c r="EC255" s="61"/>
      <c r="ED255" s="62"/>
      <c r="EE255" s="560"/>
      <c r="EF255" s="560"/>
      <c r="EG255" s="62">
        <v>0</v>
      </c>
      <c r="EH255" s="61"/>
      <c r="EI255" s="62"/>
      <c r="EJ255" s="560"/>
      <c r="EK255" s="560"/>
      <c r="EL255" s="62">
        <v>259609</v>
      </c>
      <c r="EM255" s="61"/>
      <c r="EN255" s="62"/>
      <c r="EO255" s="153"/>
      <c r="ER255" s="49"/>
      <c r="ES255" s="49"/>
    </row>
    <row r="256" spans="4:149" ht="12.75" customHeight="1" x14ac:dyDescent="0.2">
      <c r="D256" s="153" t="s">
        <v>353</v>
      </c>
      <c r="F256" s="504"/>
      <c r="G256" s="123">
        <v>0</v>
      </c>
      <c r="H256" s="122"/>
      <c r="I256" s="62"/>
      <c r="J256" s="560"/>
      <c r="K256" s="569"/>
      <c r="L256" s="123">
        <v>0</v>
      </c>
      <c r="M256" s="122"/>
      <c r="N256" s="62"/>
      <c r="O256" s="560"/>
      <c r="P256" s="569"/>
      <c r="Q256" s="123">
        <v>0</v>
      </c>
      <c r="R256" s="122"/>
      <c r="S256" s="62"/>
      <c r="T256" s="560"/>
      <c r="U256" s="569"/>
      <c r="V256" s="123">
        <v>0</v>
      </c>
      <c r="W256" s="122"/>
      <c r="X256" s="62"/>
      <c r="Y256" s="560"/>
      <c r="Z256" s="569"/>
      <c r="AA256" s="123">
        <v>0</v>
      </c>
      <c r="AB256" s="122"/>
      <c r="AC256" s="62"/>
      <c r="AD256" s="560"/>
      <c r="AE256" s="569"/>
      <c r="AF256" s="123">
        <v>0</v>
      </c>
      <c r="AG256" s="122"/>
      <c r="AH256" s="62"/>
      <c r="AI256" s="560"/>
      <c r="AJ256" s="569"/>
      <c r="AK256" s="123">
        <v>0</v>
      </c>
      <c r="AL256" s="122"/>
      <c r="AM256" s="62"/>
      <c r="AN256" s="560"/>
      <c r="AO256" s="569"/>
      <c r="AP256" s="123">
        <v>0</v>
      </c>
      <c r="AQ256" s="122"/>
      <c r="AR256" s="62"/>
      <c r="AS256" s="560"/>
      <c r="AT256" s="569"/>
      <c r="AU256" s="123">
        <v>0</v>
      </c>
      <c r="AV256" s="122"/>
      <c r="AW256" s="62"/>
      <c r="AX256" s="560"/>
      <c r="AY256" s="569"/>
      <c r="AZ256" s="123">
        <v>0</v>
      </c>
      <c r="BA256" s="122"/>
      <c r="BB256" s="62"/>
      <c r="BC256" s="560"/>
      <c r="BD256" s="569"/>
      <c r="BE256" s="123">
        <v>0</v>
      </c>
      <c r="BF256" s="122"/>
      <c r="BG256" s="62"/>
      <c r="BH256" s="560"/>
      <c r="BI256" s="569"/>
      <c r="BJ256" s="123">
        <v>0</v>
      </c>
      <c r="BK256" s="122"/>
      <c r="BL256" s="62"/>
      <c r="BM256" s="560"/>
      <c r="BN256" s="569"/>
      <c r="BO256" s="123">
        <v>0</v>
      </c>
      <c r="BP256" s="122"/>
      <c r="BQ256" s="62"/>
      <c r="BR256" s="560"/>
      <c r="BS256" s="569"/>
      <c r="BT256" s="123">
        <v>0</v>
      </c>
      <c r="BU256" s="122"/>
      <c r="BV256" s="62"/>
      <c r="BW256" s="560"/>
      <c r="BX256" s="569"/>
      <c r="BY256" s="123">
        <v>0</v>
      </c>
      <c r="BZ256" s="122"/>
      <c r="CA256" s="62"/>
      <c r="CB256" s="560"/>
      <c r="CC256" s="569"/>
      <c r="CD256" s="123">
        <v>0</v>
      </c>
      <c r="CE256" s="122"/>
      <c r="CF256" s="62"/>
      <c r="CG256" s="560"/>
      <c r="CH256" s="569"/>
      <c r="CI256" s="123">
        <v>0</v>
      </c>
      <c r="CJ256" s="122"/>
      <c r="CK256" s="62"/>
      <c r="CL256" s="560"/>
      <c r="CM256" s="569"/>
      <c r="CN256" s="123">
        <v>0</v>
      </c>
      <c r="CO256" s="122"/>
      <c r="CP256" s="62"/>
      <c r="CQ256" s="560"/>
      <c r="CR256" s="569"/>
      <c r="CS256" s="123">
        <v>0</v>
      </c>
      <c r="CT256" s="122"/>
      <c r="CU256" s="62"/>
      <c r="CV256" s="560"/>
      <c r="CW256" s="569"/>
      <c r="CX256" s="123">
        <v>0</v>
      </c>
      <c r="CY256" s="122"/>
      <c r="CZ256" s="62"/>
      <c r="DA256" s="560"/>
      <c r="DB256" s="569"/>
      <c r="DC256" s="123">
        <v>0</v>
      </c>
      <c r="DD256" s="122"/>
      <c r="DE256" s="62"/>
      <c r="DF256" s="560"/>
      <c r="DG256" s="569"/>
      <c r="DH256" s="123">
        <v>0</v>
      </c>
      <c r="DI256" s="122"/>
      <c r="DJ256" s="62"/>
      <c r="DK256" s="560"/>
      <c r="DL256" s="569"/>
      <c r="DM256" s="123">
        <v>0</v>
      </c>
      <c r="DN256" s="122"/>
      <c r="DO256" s="62"/>
      <c r="DP256" s="560"/>
      <c r="DQ256" s="569"/>
      <c r="DR256" s="123">
        <v>0</v>
      </c>
      <c r="DS256" s="122"/>
      <c r="DT256" s="62"/>
      <c r="DU256" s="560"/>
      <c r="DV256" s="569"/>
      <c r="DW256" s="123">
        <v>0</v>
      </c>
      <c r="DX256" s="122"/>
      <c r="DY256" s="62"/>
      <c r="DZ256" s="560"/>
      <c r="EA256" s="569"/>
      <c r="EB256" s="123">
        <v>0</v>
      </c>
      <c r="EC256" s="122"/>
      <c r="ED256" s="62"/>
      <c r="EE256" s="560"/>
      <c r="EF256" s="569"/>
      <c r="EG256" s="123">
        <v>0</v>
      </c>
      <c r="EH256" s="122"/>
      <c r="EI256" s="62"/>
      <c r="EJ256" s="560"/>
      <c r="EK256" s="569"/>
      <c r="EL256" s="123">
        <v>0</v>
      </c>
      <c r="EM256" s="122"/>
      <c r="EN256" s="62"/>
      <c r="EO256" s="153"/>
      <c r="ER256" s="49"/>
      <c r="ES256" s="49"/>
    </row>
    <row r="257" spans="4:149" ht="12.75" customHeight="1" x14ac:dyDescent="0.2">
      <c r="D257" s="153"/>
      <c r="G257" s="62"/>
      <c r="H257" s="62"/>
      <c r="I257" s="62"/>
      <c r="J257" s="560"/>
      <c r="K257" s="62"/>
      <c r="L257" s="62"/>
      <c r="M257" s="62"/>
      <c r="N257" s="62"/>
      <c r="O257" s="560"/>
      <c r="P257" s="62"/>
      <c r="Q257" s="62"/>
      <c r="R257" s="62"/>
      <c r="S257" s="62"/>
      <c r="T257" s="560"/>
      <c r="U257" s="62"/>
      <c r="V257" s="62"/>
      <c r="W257" s="62"/>
      <c r="X257" s="62"/>
      <c r="Y257" s="560"/>
      <c r="Z257" s="62"/>
      <c r="AA257" s="62"/>
      <c r="AB257" s="62"/>
      <c r="AC257" s="62"/>
      <c r="AD257" s="560"/>
      <c r="AE257" s="62"/>
      <c r="AF257" s="62"/>
      <c r="AG257" s="62"/>
      <c r="AH257" s="62"/>
      <c r="AI257" s="560"/>
      <c r="AJ257" s="62"/>
      <c r="AK257" s="62"/>
      <c r="AL257" s="62"/>
      <c r="AM257" s="62"/>
      <c r="AN257" s="560"/>
      <c r="AO257" s="62"/>
      <c r="AP257" s="62"/>
      <c r="AQ257" s="62"/>
      <c r="AR257" s="62"/>
      <c r="AS257" s="560"/>
      <c r="AT257" s="62"/>
      <c r="AU257" s="62"/>
      <c r="AV257" s="62"/>
      <c r="AW257" s="62"/>
      <c r="AX257" s="560"/>
      <c r="AY257" s="62"/>
      <c r="AZ257" s="62"/>
      <c r="BA257" s="62"/>
      <c r="BB257" s="62"/>
      <c r="BC257" s="560"/>
      <c r="BD257" s="62"/>
      <c r="BE257" s="62"/>
      <c r="BF257" s="62"/>
      <c r="BG257" s="62"/>
      <c r="BH257" s="560"/>
      <c r="BI257" s="62"/>
      <c r="BJ257" s="62"/>
      <c r="BK257" s="62"/>
      <c r="BL257" s="62"/>
      <c r="BM257" s="560"/>
      <c r="BN257" s="62"/>
      <c r="BO257" s="62"/>
      <c r="BP257" s="62"/>
      <c r="BQ257" s="62"/>
      <c r="BR257" s="560"/>
      <c r="BS257" s="62"/>
      <c r="BT257" s="62"/>
      <c r="BU257" s="62"/>
      <c r="BV257" s="62"/>
      <c r="BW257" s="560"/>
      <c r="BX257" s="62"/>
      <c r="BY257" s="62"/>
      <c r="BZ257" s="62"/>
      <c r="CA257" s="62"/>
      <c r="CB257" s="560"/>
      <c r="CC257" s="62"/>
      <c r="CD257" s="62"/>
      <c r="CE257" s="62"/>
      <c r="CF257" s="62"/>
      <c r="CG257" s="560"/>
      <c r="CH257" s="62"/>
      <c r="CI257" s="62"/>
      <c r="CJ257" s="62"/>
      <c r="CK257" s="62"/>
      <c r="CL257" s="560"/>
      <c r="CM257" s="62"/>
      <c r="CN257" s="62"/>
      <c r="CO257" s="62"/>
      <c r="CP257" s="62"/>
      <c r="CQ257" s="560"/>
      <c r="CR257" s="62"/>
      <c r="CS257" s="62"/>
      <c r="CT257" s="62"/>
      <c r="CU257" s="62"/>
      <c r="CV257" s="560"/>
      <c r="CW257" s="62"/>
      <c r="CX257" s="62"/>
      <c r="CY257" s="62"/>
      <c r="CZ257" s="62"/>
      <c r="DA257" s="560"/>
      <c r="DB257" s="62"/>
      <c r="DC257" s="62"/>
      <c r="DD257" s="62"/>
      <c r="DE257" s="62"/>
      <c r="DF257" s="560"/>
      <c r="DG257" s="62"/>
      <c r="DH257" s="62"/>
      <c r="DI257" s="62"/>
      <c r="DJ257" s="62"/>
      <c r="DK257" s="560"/>
      <c r="DL257" s="62"/>
      <c r="DM257" s="62"/>
      <c r="DN257" s="62"/>
      <c r="DO257" s="62"/>
      <c r="DP257" s="560"/>
      <c r="DQ257" s="62"/>
      <c r="DR257" s="62"/>
      <c r="DS257" s="62"/>
      <c r="DT257" s="62"/>
      <c r="DU257" s="560"/>
      <c r="DV257" s="62"/>
      <c r="DW257" s="62"/>
      <c r="DX257" s="62"/>
      <c r="DY257" s="62"/>
      <c r="DZ257" s="560"/>
      <c r="EA257" s="62"/>
      <c r="EB257" s="62"/>
      <c r="EC257" s="62"/>
      <c r="ED257" s="62"/>
      <c r="EE257" s="560"/>
      <c r="EF257" s="62"/>
      <c r="EG257" s="62"/>
      <c r="EH257" s="62"/>
      <c r="EI257" s="62"/>
      <c r="EJ257" s="560"/>
      <c r="EK257" s="62"/>
      <c r="EL257" s="62"/>
      <c r="EM257" s="62"/>
      <c r="EN257" s="62"/>
      <c r="EO257" s="153"/>
      <c r="ER257" s="49"/>
      <c r="ES257" s="49"/>
    </row>
    <row r="258" spans="4:149" ht="12.75" customHeight="1" x14ac:dyDescent="0.2">
      <c r="D258" s="153" t="s">
        <v>355</v>
      </c>
      <c r="G258" s="62">
        <v>0</v>
      </c>
      <c r="H258" s="62"/>
      <c r="I258" s="62"/>
      <c r="J258" s="560"/>
      <c r="K258" s="62"/>
      <c r="L258" s="62">
        <v>0</v>
      </c>
      <c r="M258" s="62"/>
      <c r="N258" s="62"/>
      <c r="O258" s="560"/>
      <c r="P258" s="62"/>
      <c r="Q258" s="62">
        <v>0</v>
      </c>
      <c r="R258" s="62"/>
      <c r="S258" s="62"/>
      <c r="T258" s="560"/>
      <c r="U258" s="62"/>
      <c r="V258" s="62">
        <v>0</v>
      </c>
      <c r="W258" s="62"/>
      <c r="X258" s="62"/>
      <c r="Y258" s="560"/>
      <c r="Z258" s="62"/>
      <c r="AA258" s="62">
        <v>0</v>
      </c>
      <c r="AB258" s="62"/>
      <c r="AC258" s="62"/>
      <c r="AD258" s="560"/>
      <c r="AE258" s="62"/>
      <c r="AF258" s="62">
        <v>0</v>
      </c>
      <c r="AG258" s="62"/>
      <c r="AH258" s="62"/>
      <c r="AI258" s="560"/>
      <c r="AJ258" s="62"/>
      <c r="AK258" s="62">
        <v>0</v>
      </c>
      <c r="AL258" s="62"/>
      <c r="AM258" s="62"/>
      <c r="AN258" s="560"/>
      <c r="AO258" s="62"/>
      <c r="AP258" s="62">
        <v>0</v>
      </c>
      <c r="AQ258" s="62"/>
      <c r="AR258" s="62"/>
      <c r="AS258" s="560"/>
      <c r="AT258" s="62"/>
      <c r="AU258" s="62">
        <v>0</v>
      </c>
      <c r="AV258" s="62"/>
      <c r="AW258" s="62"/>
      <c r="AX258" s="560"/>
      <c r="AY258" s="62"/>
      <c r="AZ258" s="62">
        <v>0</v>
      </c>
      <c r="BA258" s="62"/>
      <c r="BB258" s="62"/>
      <c r="BC258" s="560"/>
      <c r="BD258" s="62"/>
      <c r="BE258" s="62">
        <v>0</v>
      </c>
      <c r="BF258" s="62"/>
      <c r="BG258" s="62"/>
      <c r="BH258" s="560"/>
      <c r="BI258" s="62"/>
      <c r="BJ258" s="62">
        <v>0</v>
      </c>
      <c r="BK258" s="62"/>
      <c r="BL258" s="62"/>
      <c r="BM258" s="560"/>
      <c r="BN258" s="62"/>
      <c r="BO258" s="62">
        <v>0</v>
      </c>
      <c r="BP258" s="62"/>
      <c r="BQ258" s="62"/>
      <c r="BR258" s="560"/>
      <c r="BS258" s="62"/>
      <c r="BT258" s="62">
        <v>0</v>
      </c>
      <c r="BU258" s="62"/>
      <c r="BV258" s="62"/>
      <c r="BW258" s="560"/>
      <c r="BX258" s="62"/>
      <c r="BY258" s="62">
        <v>1762525</v>
      </c>
      <c r="BZ258" s="62"/>
      <c r="CA258" s="62"/>
      <c r="CB258" s="560"/>
      <c r="CC258" s="62"/>
      <c r="CD258" s="62">
        <v>1762525</v>
      </c>
      <c r="CE258" s="62"/>
      <c r="CF258" s="62"/>
      <c r="CG258" s="560"/>
      <c r="CH258" s="62"/>
      <c r="CI258" s="62">
        <v>0</v>
      </c>
      <c r="CJ258" s="62"/>
      <c r="CK258" s="62"/>
      <c r="CL258" s="560"/>
      <c r="CM258" s="62"/>
      <c r="CN258" s="62">
        <v>0</v>
      </c>
      <c r="CO258" s="62"/>
      <c r="CP258" s="62"/>
      <c r="CQ258" s="560"/>
      <c r="CR258" s="62"/>
      <c r="CS258" s="62">
        <v>0</v>
      </c>
      <c r="CT258" s="62"/>
      <c r="CU258" s="62"/>
      <c r="CV258" s="560"/>
      <c r="CW258" s="62"/>
      <c r="CX258" s="62">
        <v>0</v>
      </c>
      <c r="CY258" s="62"/>
      <c r="CZ258" s="62"/>
      <c r="DA258" s="560"/>
      <c r="DB258" s="62"/>
      <c r="DC258" s="62">
        <v>0</v>
      </c>
      <c r="DD258" s="62"/>
      <c r="DE258" s="62"/>
      <c r="DF258" s="560"/>
      <c r="DG258" s="62"/>
      <c r="DH258" s="62">
        <v>0</v>
      </c>
      <c r="DI258" s="62"/>
      <c r="DJ258" s="62"/>
      <c r="DK258" s="560"/>
      <c r="DL258" s="62"/>
      <c r="DM258" s="62">
        <v>0</v>
      </c>
      <c r="DN258" s="62"/>
      <c r="DO258" s="62"/>
      <c r="DP258" s="560"/>
      <c r="DQ258" s="62"/>
      <c r="DR258" s="62">
        <v>0</v>
      </c>
      <c r="DS258" s="62"/>
      <c r="DT258" s="62"/>
      <c r="DU258" s="560"/>
      <c r="DV258" s="62"/>
      <c r="DW258" s="62">
        <v>0</v>
      </c>
      <c r="DX258" s="62"/>
      <c r="DY258" s="62"/>
      <c r="DZ258" s="560"/>
      <c r="EA258" s="62"/>
      <c r="EB258" s="62">
        <v>0</v>
      </c>
      <c r="EC258" s="62"/>
      <c r="ED258" s="62"/>
      <c r="EE258" s="560"/>
      <c r="EF258" s="62"/>
      <c r="EG258" s="62">
        <v>0</v>
      </c>
      <c r="EH258" s="62"/>
      <c r="EI258" s="62"/>
      <c r="EJ258" s="560"/>
      <c r="EK258" s="62"/>
      <c r="EL258" s="62">
        <v>1762525</v>
      </c>
      <c r="EM258" s="62"/>
      <c r="EN258" s="62"/>
      <c r="EO258" s="153"/>
      <c r="ER258" s="49"/>
      <c r="ES258" s="49"/>
    </row>
    <row r="259" spans="4:149" ht="12.75" customHeight="1" x14ac:dyDescent="0.2">
      <c r="D259" s="153" t="s">
        <v>336</v>
      </c>
      <c r="F259" s="490"/>
      <c r="G259" s="558">
        <v>0</v>
      </c>
      <c r="H259" s="559"/>
      <c r="I259" s="62"/>
      <c r="J259" s="560"/>
      <c r="K259" s="561"/>
      <c r="L259" s="558">
        <v>0</v>
      </c>
      <c r="M259" s="559"/>
      <c r="N259" s="62"/>
      <c r="O259" s="560"/>
      <c r="P259" s="561"/>
      <c r="Q259" s="558">
        <v>0</v>
      </c>
      <c r="R259" s="559"/>
      <c r="S259" s="62"/>
      <c r="T259" s="560"/>
      <c r="U259" s="561"/>
      <c r="V259" s="558">
        <v>0</v>
      </c>
      <c r="W259" s="559"/>
      <c r="X259" s="62"/>
      <c r="Y259" s="560"/>
      <c r="Z259" s="561"/>
      <c r="AA259" s="558">
        <v>0</v>
      </c>
      <c r="AB259" s="559"/>
      <c r="AC259" s="62"/>
      <c r="AD259" s="560"/>
      <c r="AE259" s="561"/>
      <c r="AF259" s="558">
        <v>0</v>
      </c>
      <c r="AG259" s="559"/>
      <c r="AH259" s="62"/>
      <c r="AI259" s="560"/>
      <c r="AJ259" s="561"/>
      <c r="AK259" s="558">
        <v>0</v>
      </c>
      <c r="AL259" s="559"/>
      <c r="AM259" s="62"/>
      <c r="AN259" s="560"/>
      <c r="AO259" s="561"/>
      <c r="AP259" s="558">
        <v>0</v>
      </c>
      <c r="AQ259" s="559"/>
      <c r="AR259" s="62"/>
      <c r="AS259" s="560"/>
      <c r="AT259" s="561"/>
      <c r="AU259" s="558">
        <v>0</v>
      </c>
      <c r="AV259" s="559"/>
      <c r="AW259" s="62"/>
      <c r="AX259" s="560"/>
      <c r="AY259" s="561"/>
      <c r="AZ259" s="558">
        <v>0</v>
      </c>
      <c r="BA259" s="559"/>
      <c r="BB259" s="62"/>
      <c r="BC259" s="560"/>
      <c r="BD259" s="561"/>
      <c r="BE259" s="558">
        <v>0</v>
      </c>
      <c r="BF259" s="559"/>
      <c r="BG259" s="62"/>
      <c r="BH259" s="560"/>
      <c r="BI259" s="561"/>
      <c r="BJ259" s="558">
        <v>0</v>
      </c>
      <c r="BK259" s="559"/>
      <c r="BL259" s="62"/>
      <c r="BM259" s="560"/>
      <c r="BN259" s="561"/>
      <c r="BO259" s="558">
        <v>0</v>
      </c>
      <c r="BP259" s="559"/>
      <c r="BQ259" s="62"/>
      <c r="BR259" s="560"/>
      <c r="BS259" s="561"/>
      <c r="BT259" s="558">
        <v>0</v>
      </c>
      <c r="BU259" s="559"/>
      <c r="BV259" s="62"/>
      <c r="BW259" s="560"/>
      <c r="BX259" s="561"/>
      <c r="BY259" s="558">
        <v>1480356</v>
      </c>
      <c r="BZ259" s="559"/>
      <c r="CA259" s="62"/>
      <c r="CB259" s="560"/>
      <c r="CC259" s="561"/>
      <c r="CD259" s="558">
        <v>1480356</v>
      </c>
      <c r="CE259" s="559"/>
      <c r="CF259" s="62"/>
      <c r="CG259" s="560"/>
      <c r="CH259" s="561"/>
      <c r="CI259" s="558">
        <v>0</v>
      </c>
      <c r="CJ259" s="559"/>
      <c r="CK259" s="62"/>
      <c r="CL259" s="560"/>
      <c r="CM259" s="561"/>
      <c r="CN259" s="558">
        <v>0</v>
      </c>
      <c r="CO259" s="559"/>
      <c r="CP259" s="62"/>
      <c r="CQ259" s="560"/>
      <c r="CR259" s="561"/>
      <c r="CS259" s="558">
        <v>0</v>
      </c>
      <c r="CT259" s="559"/>
      <c r="CU259" s="62"/>
      <c r="CV259" s="560"/>
      <c r="CW259" s="561"/>
      <c r="CX259" s="558">
        <v>0</v>
      </c>
      <c r="CY259" s="559"/>
      <c r="CZ259" s="62"/>
      <c r="DA259" s="560"/>
      <c r="DB259" s="561"/>
      <c r="DC259" s="558">
        <v>0</v>
      </c>
      <c r="DD259" s="559"/>
      <c r="DE259" s="62"/>
      <c r="DF259" s="560"/>
      <c r="DG259" s="561"/>
      <c r="DH259" s="558">
        <v>0</v>
      </c>
      <c r="DI259" s="559"/>
      <c r="DJ259" s="62"/>
      <c r="DK259" s="560"/>
      <c r="DL259" s="561"/>
      <c r="DM259" s="558">
        <v>0</v>
      </c>
      <c r="DN259" s="559"/>
      <c r="DO259" s="62"/>
      <c r="DP259" s="560"/>
      <c r="DQ259" s="561"/>
      <c r="DR259" s="558">
        <v>0</v>
      </c>
      <c r="DS259" s="559"/>
      <c r="DT259" s="62"/>
      <c r="DU259" s="560"/>
      <c r="DV259" s="561"/>
      <c r="DW259" s="558">
        <v>0</v>
      </c>
      <c r="DX259" s="559"/>
      <c r="DY259" s="62"/>
      <c r="DZ259" s="560"/>
      <c r="EA259" s="561"/>
      <c r="EB259" s="558">
        <v>0</v>
      </c>
      <c r="EC259" s="559"/>
      <c r="ED259" s="62"/>
      <c r="EE259" s="560"/>
      <c r="EF259" s="561"/>
      <c r="EG259" s="558">
        <v>0</v>
      </c>
      <c r="EH259" s="559"/>
      <c r="EI259" s="62"/>
      <c r="EJ259" s="560"/>
      <c r="EK259" s="561"/>
      <c r="EL259" s="558">
        <v>1480356</v>
      </c>
      <c r="EM259" s="559"/>
      <c r="EN259" s="62"/>
      <c r="EO259" s="153"/>
      <c r="ER259" s="49"/>
      <c r="ES259" s="49"/>
    </row>
    <row r="260" spans="4:149" ht="12.75" customHeight="1" x14ac:dyDescent="0.2">
      <c r="D260" s="153" t="s">
        <v>339</v>
      </c>
      <c r="F260" s="484"/>
      <c r="G260" s="62">
        <v>0</v>
      </c>
      <c r="H260" s="61"/>
      <c r="I260" s="62"/>
      <c r="J260" s="560"/>
      <c r="K260" s="560"/>
      <c r="L260" s="62">
        <v>0</v>
      </c>
      <c r="M260" s="61"/>
      <c r="N260" s="62"/>
      <c r="O260" s="560"/>
      <c r="P260" s="560"/>
      <c r="Q260" s="62">
        <v>0</v>
      </c>
      <c r="R260" s="61"/>
      <c r="S260" s="62"/>
      <c r="T260" s="560"/>
      <c r="U260" s="560"/>
      <c r="V260" s="62">
        <v>0</v>
      </c>
      <c r="W260" s="61"/>
      <c r="X260" s="62"/>
      <c r="Y260" s="560"/>
      <c r="Z260" s="560"/>
      <c r="AA260" s="62">
        <v>0</v>
      </c>
      <c r="AB260" s="61"/>
      <c r="AC260" s="62"/>
      <c r="AD260" s="560"/>
      <c r="AE260" s="560"/>
      <c r="AF260" s="62">
        <v>0</v>
      </c>
      <c r="AG260" s="61"/>
      <c r="AH260" s="62"/>
      <c r="AI260" s="560"/>
      <c r="AJ260" s="560"/>
      <c r="AK260" s="62">
        <v>0</v>
      </c>
      <c r="AL260" s="61"/>
      <c r="AM260" s="62"/>
      <c r="AN260" s="560"/>
      <c r="AO260" s="560"/>
      <c r="AP260" s="62">
        <v>0</v>
      </c>
      <c r="AQ260" s="61"/>
      <c r="AR260" s="62"/>
      <c r="AS260" s="560"/>
      <c r="AT260" s="560"/>
      <c r="AU260" s="62">
        <v>0</v>
      </c>
      <c r="AV260" s="61"/>
      <c r="AW260" s="62"/>
      <c r="AX260" s="560"/>
      <c r="AY260" s="560"/>
      <c r="AZ260" s="62">
        <v>0</v>
      </c>
      <c r="BA260" s="61"/>
      <c r="BB260" s="62"/>
      <c r="BC260" s="560"/>
      <c r="BD260" s="560"/>
      <c r="BE260" s="62">
        <v>0</v>
      </c>
      <c r="BF260" s="61"/>
      <c r="BG260" s="62"/>
      <c r="BH260" s="560"/>
      <c r="BI260" s="560"/>
      <c r="BJ260" s="62">
        <v>0</v>
      </c>
      <c r="BK260" s="61"/>
      <c r="BL260" s="62"/>
      <c r="BM260" s="560"/>
      <c r="BN260" s="560"/>
      <c r="BO260" s="62">
        <v>0</v>
      </c>
      <c r="BP260" s="61"/>
      <c r="BQ260" s="62"/>
      <c r="BR260" s="560"/>
      <c r="BS260" s="560"/>
      <c r="BT260" s="62">
        <v>0</v>
      </c>
      <c r="BU260" s="61"/>
      <c r="BV260" s="62"/>
      <c r="BW260" s="560"/>
      <c r="BX260" s="560"/>
      <c r="BY260" s="62">
        <v>282169</v>
      </c>
      <c r="BZ260" s="61"/>
      <c r="CA260" s="62"/>
      <c r="CB260" s="560"/>
      <c r="CC260" s="560"/>
      <c r="CD260" s="62">
        <v>282169</v>
      </c>
      <c r="CE260" s="61"/>
      <c r="CF260" s="62"/>
      <c r="CG260" s="560"/>
      <c r="CH260" s="560"/>
      <c r="CI260" s="62">
        <v>0</v>
      </c>
      <c r="CJ260" s="61"/>
      <c r="CK260" s="62"/>
      <c r="CL260" s="560"/>
      <c r="CM260" s="560"/>
      <c r="CN260" s="62">
        <v>0</v>
      </c>
      <c r="CO260" s="61"/>
      <c r="CP260" s="62"/>
      <c r="CQ260" s="560"/>
      <c r="CR260" s="560"/>
      <c r="CS260" s="62">
        <v>0</v>
      </c>
      <c r="CT260" s="61"/>
      <c r="CU260" s="62"/>
      <c r="CV260" s="560"/>
      <c r="CW260" s="560"/>
      <c r="CX260" s="62">
        <v>0</v>
      </c>
      <c r="CY260" s="61"/>
      <c r="CZ260" s="62"/>
      <c r="DA260" s="560"/>
      <c r="DB260" s="560"/>
      <c r="DC260" s="62">
        <v>0</v>
      </c>
      <c r="DD260" s="61"/>
      <c r="DE260" s="62"/>
      <c r="DF260" s="560"/>
      <c r="DG260" s="560"/>
      <c r="DH260" s="62">
        <v>0</v>
      </c>
      <c r="DI260" s="61"/>
      <c r="DJ260" s="62"/>
      <c r="DK260" s="560"/>
      <c r="DL260" s="560"/>
      <c r="DM260" s="62">
        <v>0</v>
      </c>
      <c r="DN260" s="61"/>
      <c r="DO260" s="62"/>
      <c r="DP260" s="560"/>
      <c r="DQ260" s="560"/>
      <c r="DR260" s="62">
        <v>0</v>
      </c>
      <c r="DS260" s="61"/>
      <c r="DT260" s="62"/>
      <c r="DU260" s="560"/>
      <c r="DV260" s="560"/>
      <c r="DW260" s="62">
        <v>0</v>
      </c>
      <c r="DX260" s="61"/>
      <c r="DY260" s="62"/>
      <c r="DZ260" s="560"/>
      <c r="EA260" s="560"/>
      <c r="EB260" s="62">
        <v>0</v>
      </c>
      <c r="EC260" s="61"/>
      <c r="ED260" s="62"/>
      <c r="EE260" s="560"/>
      <c r="EF260" s="560"/>
      <c r="EG260" s="62">
        <v>0</v>
      </c>
      <c r="EH260" s="61"/>
      <c r="EI260" s="62"/>
      <c r="EJ260" s="560"/>
      <c r="EK260" s="560"/>
      <c r="EL260" s="62">
        <v>282169</v>
      </c>
      <c r="EM260" s="61"/>
      <c r="EN260" s="62"/>
      <c r="EO260" s="153"/>
      <c r="ER260" s="49"/>
      <c r="ES260" s="49"/>
    </row>
    <row r="261" spans="4:149" ht="12.75" customHeight="1" x14ac:dyDescent="0.2">
      <c r="D261" s="153" t="s">
        <v>353</v>
      </c>
      <c r="F261" s="504"/>
      <c r="G261" s="123">
        <v>0</v>
      </c>
      <c r="H261" s="122"/>
      <c r="I261" s="62"/>
      <c r="J261" s="560"/>
      <c r="K261" s="569"/>
      <c r="L261" s="123">
        <v>0</v>
      </c>
      <c r="M261" s="122"/>
      <c r="N261" s="62"/>
      <c r="O261" s="560"/>
      <c r="P261" s="569"/>
      <c r="Q261" s="123">
        <v>0</v>
      </c>
      <c r="R261" s="122"/>
      <c r="S261" s="62"/>
      <c r="T261" s="560"/>
      <c r="U261" s="569"/>
      <c r="V261" s="123">
        <v>0</v>
      </c>
      <c r="W261" s="122"/>
      <c r="X261" s="62"/>
      <c r="Y261" s="560"/>
      <c r="Z261" s="569"/>
      <c r="AA261" s="123">
        <v>0</v>
      </c>
      <c r="AB261" s="122"/>
      <c r="AC261" s="62"/>
      <c r="AD261" s="560"/>
      <c r="AE261" s="569"/>
      <c r="AF261" s="123">
        <v>0</v>
      </c>
      <c r="AG261" s="122"/>
      <c r="AH261" s="62"/>
      <c r="AI261" s="560"/>
      <c r="AJ261" s="569"/>
      <c r="AK261" s="123">
        <v>0</v>
      </c>
      <c r="AL261" s="122"/>
      <c r="AM261" s="62"/>
      <c r="AN261" s="560"/>
      <c r="AO261" s="569"/>
      <c r="AP261" s="123">
        <v>0</v>
      </c>
      <c r="AQ261" s="122"/>
      <c r="AR261" s="62"/>
      <c r="AS261" s="560"/>
      <c r="AT261" s="569"/>
      <c r="AU261" s="123">
        <v>0</v>
      </c>
      <c r="AV261" s="122"/>
      <c r="AW261" s="62"/>
      <c r="AX261" s="560"/>
      <c r="AY261" s="569"/>
      <c r="AZ261" s="123">
        <v>0</v>
      </c>
      <c r="BA261" s="122"/>
      <c r="BB261" s="62"/>
      <c r="BC261" s="560"/>
      <c r="BD261" s="569"/>
      <c r="BE261" s="123">
        <v>0</v>
      </c>
      <c r="BF261" s="122"/>
      <c r="BG261" s="62"/>
      <c r="BH261" s="560"/>
      <c r="BI261" s="569"/>
      <c r="BJ261" s="123">
        <v>0</v>
      </c>
      <c r="BK261" s="122"/>
      <c r="BL261" s="62"/>
      <c r="BM261" s="560"/>
      <c r="BN261" s="569"/>
      <c r="BO261" s="123">
        <v>0</v>
      </c>
      <c r="BP261" s="122"/>
      <c r="BQ261" s="62"/>
      <c r="BR261" s="560"/>
      <c r="BS261" s="569"/>
      <c r="BT261" s="123">
        <v>0</v>
      </c>
      <c r="BU261" s="122"/>
      <c r="BV261" s="62"/>
      <c r="BW261" s="560"/>
      <c r="BX261" s="569"/>
      <c r="BY261" s="123">
        <v>0</v>
      </c>
      <c r="BZ261" s="122"/>
      <c r="CA261" s="62"/>
      <c r="CB261" s="560"/>
      <c r="CC261" s="569"/>
      <c r="CD261" s="123">
        <v>0</v>
      </c>
      <c r="CE261" s="122"/>
      <c r="CF261" s="62"/>
      <c r="CG261" s="560"/>
      <c r="CH261" s="569"/>
      <c r="CI261" s="123">
        <v>0</v>
      </c>
      <c r="CJ261" s="122"/>
      <c r="CK261" s="62"/>
      <c r="CL261" s="560"/>
      <c r="CM261" s="569"/>
      <c r="CN261" s="123">
        <v>0</v>
      </c>
      <c r="CO261" s="122"/>
      <c r="CP261" s="62"/>
      <c r="CQ261" s="560"/>
      <c r="CR261" s="569"/>
      <c r="CS261" s="123">
        <v>0</v>
      </c>
      <c r="CT261" s="122"/>
      <c r="CU261" s="62"/>
      <c r="CV261" s="560"/>
      <c r="CW261" s="569"/>
      <c r="CX261" s="123">
        <v>0</v>
      </c>
      <c r="CY261" s="122"/>
      <c r="CZ261" s="62"/>
      <c r="DA261" s="560"/>
      <c r="DB261" s="569"/>
      <c r="DC261" s="123">
        <v>0</v>
      </c>
      <c r="DD261" s="122"/>
      <c r="DE261" s="62"/>
      <c r="DF261" s="560"/>
      <c r="DG261" s="569"/>
      <c r="DH261" s="123">
        <v>0</v>
      </c>
      <c r="DI261" s="122"/>
      <c r="DJ261" s="62"/>
      <c r="DK261" s="560"/>
      <c r="DL261" s="569"/>
      <c r="DM261" s="123">
        <v>0</v>
      </c>
      <c r="DN261" s="122"/>
      <c r="DO261" s="62"/>
      <c r="DP261" s="560"/>
      <c r="DQ261" s="569"/>
      <c r="DR261" s="123">
        <v>0</v>
      </c>
      <c r="DS261" s="122"/>
      <c r="DT261" s="62"/>
      <c r="DU261" s="560"/>
      <c r="DV261" s="569"/>
      <c r="DW261" s="123">
        <v>0</v>
      </c>
      <c r="DX261" s="122"/>
      <c r="DY261" s="62"/>
      <c r="DZ261" s="560"/>
      <c r="EA261" s="569"/>
      <c r="EB261" s="123">
        <v>0</v>
      </c>
      <c r="EC261" s="122"/>
      <c r="ED261" s="62"/>
      <c r="EE261" s="560"/>
      <c r="EF261" s="569"/>
      <c r="EG261" s="123">
        <v>0</v>
      </c>
      <c r="EH261" s="122"/>
      <c r="EI261" s="62"/>
      <c r="EJ261" s="560"/>
      <c r="EK261" s="569"/>
      <c r="EL261" s="123">
        <v>0</v>
      </c>
      <c r="EM261" s="122"/>
      <c r="EN261" s="62"/>
      <c r="EO261" s="153"/>
      <c r="ER261" s="49"/>
      <c r="ES261" s="49"/>
    </row>
    <row r="262" spans="4:149" ht="12.75" customHeight="1" x14ac:dyDescent="0.2">
      <c r="D262" s="153"/>
      <c r="G262" s="62"/>
      <c r="H262" s="62"/>
      <c r="I262" s="62"/>
      <c r="J262" s="560"/>
      <c r="K262" s="62"/>
      <c r="L262" s="62"/>
      <c r="M262" s="62"/>
      <c r="N262" s="62"/>
      <c r="O262" s="560"/>
      <c r="P262" s="62"/>
      <c r="Q262" s="62"/>
      <c r="R262" s="62"/>
      <c r="S262" s="62"/>
      <c r="T262" s="560"/>
      <c r="U262" s="62"/>
      <c r="V262" s="62"/>
      <c r="W262" s="62"/>
      <c r="X262" s="62"/>
      <c r="Y262" s="560"/>
      <c r="Z262" s="62"/>
      <c r="AA262" s="62"/>
      <c r="AB262" s="62"/>
      <c r="AC262" s="62"/>
      <c r="AD262" s="560"/>
      <c r="AE262" s="62"/>
      <c r="AF262" s="62"/>
      <c r="AG262" s="62"/>
      <c r="AH262" s="62"/>
      <c r="AI262" s="560"/>
      <c r="AJ262" s="62"/>
      <c r="AK262" s="62"/>
      <c r="AL262" s="62"/>
      <c r="AM262" s="62"/>
      <c r="AN262" s="560"/>
      <c r="AO262" s="62"/>
      <c r="AP262" s="62"/>
      <c r="AQ262" s="62"/>
      <c r="AR262" s="62"/>
      <c r="AS262" s="560"/>
      <c r="AT262" s="62"/>
      <c r="AU262" s="62"/>
      <c r="AV262" s="62"/>
      <c r="AW262" s="62"/>
      <c r="AX262" s="560"/>
      <c r="AY262" s="62"/>
      <c r="AZ262" s="62"/>
      <c r="BA262" s="62"/>
      <c r="BB262" s="62"/>
      <c r="BC262" s="560"/>
      <c r="BD262" s="62"/>
      <c r="BE262" s="62"/>
      <c r="BF262" s="62"/>
      <c r="BG262" s="62"/>
      <c r="BH262" s="560"/>
      <c r="BI262" s="62"/>
      <c r="BJ262" s="62"/>
      <c r="BK262" s="62"/>
      <c r="BL262" s="62"/>
      <c r="BM262" s="560"/>
      <c r="BN262" s="62"/>
      <c r="BO262" s="62"/>
      <c r="BP262" s="62"/>
      <c r="BQ262" s="62"/>
      <c r="BR262" s="560"/>
      <c r="BS262" s="62"/>
      <c r="BT262" s="62"/>
      <c r="BU262" s="62"/>
      <c r="BV262" s="62"/>
      <c r="BW262" s="560"/>
      <c r="BX262" s="62"/>
      <c r="BY262" s="62"/>
      <c r="BZ262" s="62"/>
      <c r="CA262" s="62"/>
      <c r="CB262" s="560"/>
      <c r="CC262" s="62"/>
      <c r="CD262" s="62"/>
      <c r="CE262" s="62"/>
      <c r="CF262" s="62"/>
      <c r="CG262" s="560"/>
      <c r="CH262" s="62"/>
      <c r="CI262" s="62"/>
      <c r="CJ262" s="62"/>
      <c r="CK262" s="62"/>
      <c r="CL262" s="560"/>
      <c r="CM262" s="62"/>
      <c r="CN262" s="62"/>
      <c r="CO262" s="62"/>
      <c r="CP262" s="62"/>
      <c r="CQ262" s="560"/>
      <c r="CR262" s="62"/>
      <c r="CS262" s="62"/>
      <c r="CT262" s="62"/>
      <c r="CU262" s="62"/>
      <c r="CV262" s="560"/>
      <c r="CW262" s="62"/>
      <c r="CX262" s="62"/>
      <c r="CY262" s="62"/>
      <c r="CZ262" s="62"/>
      <c r="DA262" s="560"/>
      <c r="DB262" s="62"/>
      <c r="DC262" s="62"/>
      <c r="DD262" s="62"/>
      <c r="DE262" s="62"/>
      <c r="DF262" s="560"/>
      <c r="DG262" s="62"/>
      <c r="DH262" s="62"/>
      <c r="DI262" s="62"/>
      <c r="DJ262" s="62"/>
      <c r="DK262" s="560"/>
      <c r="DL262" s="62"/>
      <c r="DM262" s="62"/>
      <c r="DN262" s="62"/>
      <c r="DO262" s="62"/>
      <c r="DP262" s="560"/>
      <c r="DQ262" s="62"/>
      <c r="DR262" s="62"/>
      <c r="DS262" s="62"/>
      <c r="DT262" s="62"/>
      <c r="DU262" s="560"/>
      <c r="DV262" s="62"/>
      <c r="DW262" s="62"/>
      <c r="DX262" s="62"/>
      <c r="DY262" s="62"/>
      <c r="DZ262" s="560"/>
      <c r="EA262" s="62"/>
      <c r="EB262" s="62"/>
      <c r="EC262" s="62"/>
      <c r="ED262" s="62"/>
      <c r="EE262" s="560"/>
      <c r="EF262" s="62"/>
      <c r="EG262" s="62"/>
      <c r="EH262" s="62"/>
      <c r="EI262" s="62"/>
      <c r="EJ262" s="560"/>
      <c r="EK262" s="62"/>
      <c r="EL262" s="62"/>
      <c r="EM262" s="62"/>
      <c r="EN262" s="62"/>
      <c r="EO262" s="153"/>
      <c r="ER262" s="49"/>
      <c r="ES262" s="49"/>
    </row>
    <row r="263" spans="4:149" ht="12.75" customHeight="1" x14ac:dyDescent="0.2">
      <c r="D263" s="153" t="s">
        <v>356</v>
      </c>
      <c r="G263" s="62">
        <v>0</v>
      </c>
      <c r="H263" s="62"/>
      <c r="I263" s="62"/>
      <c r="J263" s="560"/>
      <c r="K263" s="62"/>
      <c r="L263" s="62">
        <v>0</v>
      </c>
      <c r="M263" s="62"/>
      <c r="N263" s="62"/>
      <c r="O263" s="560"/>
      <c r="P263" s="62"/>
      <c r="Q263" s="62">
        <v>1500149</v>
      </c>
      <c r="R263" s="62"/>
      <c r="S263" s="62"/>
      <c r="T263" s="560"/>
      <c r="U263" s="62"/>
      <c r="V263" s="62">
        <v>291180</v>
      </c>
      <c r="W263" s="62"/>
      <c r="X263" s="62"/>
      <c r="Y263" s="560"/>
      <c r="Z263" s="62"/>
      <c r="AA263" s="62">
        <v>0</v>
      </c>
      <c r="AB263" s="62"/>
      <c r="AC263" s="62"/>
      <c r="AD263" s="560"/>
      <c r="AE263" s="62"/>
      <c r="AF263" s="62">
        <v>0</v>
      </c>
      <c r="AG263" s="62"/>
      <c r="AH263" s="62"/>
      <c r="AI263" s="560"/>
      <c r="AJ263" s="62"/>
      <c r="AK263" s="62">
        <v>0</v>
      </c>
      <c r="AL263" s="62"/>
      <c r="AM263" s="62"/>
      <c r="AN263" s="560"/>
      <c r="AO263" s="62"/>
      <c r="AP263" s="62">
        <v>0</v>
      </c>
      <c r="AQ263" s="62"/>
      <c r="AR263" s="62"/>
      <c r="AS263" s="560"/>
      <c r="AT263" s="62"/>
      <c r="AU263" s="62">
        <v>0</v>
      </c>
      <c r="AV263" s="62"/>
      <c r="AW263" s="62"/>
      <c r="AX263" s="560"/>
      <c r="AY263" s="62"/>
      <c r="AZ263" s="62">
        <v>0</v>
      </c>
      <c r="BA263" s="62"/>
      <c r="BB263" s="62"/>
      <c r="BC263" s="560"/>
      <c r="BD263" s="62"/>
      <c r="BE263" s="62">
        <v>0</v>
      </c>
      <c r="BF263" s="62"/>
      <c r="BG263" s="62"/>
      <c r="BH263" s="560"/>
      <c r="BI263" s="62"/>
      <c r="BJ263" s="62">
        <v>0</v>
      </c>
      <c r="BK263" s="62"/>
      <c r="BL263" s="62"/>
      <c r="BM263" s="560"/>
      <c r="BN263" s="62"/>
      <c r="BO263" s="62">
        <v>0</v>
      </c>
      <c r="BP263" s="62"/>
      <c r="BQ263" s="62"/>
      <c r="BR263" s="560"/>
      <c r="BS263" s="62"/>
      <c r="BT263" s="62">
        <v>1791329</v>
      </c>
      <c r="BU263" s="62"/>
      <c r="BV263" s="62"/>
      <c r="BW263" s="560"/>
      <c r="BX263" s="62"/>
      <c r="BY263" s="62">
        <v>11813592</v>
      </c>
      <c r="BZ263" s="62"/>
      <c r="CA263" s="62"/>
      <c r="CB263" s="560"/>
      <c r="CC263" s="62"/>
      <c r="CD263" s="62">
        <v>2314937</v>
      </c>
      <c r="CE263" s="62"/>
      <c r="CF263" s="62"/>
      <c r="CG263" s="560"/>
      <c r="CH263" s="62"/>
      <c r="CI263" s="62">
        <v>1054813</v>
      </c>
      <c r="CJ263" s="62"/>
      <c r="CK263" s="62"/>
      <c r="CL263" s="560"/>
      <c r="CM263" s="62"/>
      <c r="CN263" s="62">
        <v>2851517</v>
      </c>
      <c r="CO263" s="62"/>
      <c r="CP263" s="62"/>
      <c r="CQ263" s="560"/>
      <c r="CR263" s="62"/>
      <c r="CS263" s="62">
        <v>1087665</v>
      </c>
      <c r="CT263" s="62"/>
      <c r="CU263" s="62"/>
      <c r="CV263" s="560"/>
      <c r="CW263" s="62"/>
      <c r="CX263" s="62">
        <v>1296164</v>
      </c>
      <c r="CY263" s="62"/>
      <c r="CZ263" s="62"/>
      <c r="DA263" s="560"/>
      <c r="DB263" s="62"/>
      <c r="DC263" s="62">
        <v>238941</v>
      </c>
      <c r="DD263" s="62"/>
      <c r="DE263" s="62"/>
      <c r="DF263" s="560"/>
      <c r="DG263" s="62"/>
      <c r="DH263" s="62">
        <v>0</v>
      </c>
      <c r="DI263" s="62"/>
      <c r="DJ263" s="62"/>
      <c r="DK263" s="560"/>
      <c r="DL263" s="62"/>
      <c r="DM263" s="62">
        <v>0</v>
      </c>
      <c r="DN263" s="62"/>
      <c r="DO263" s="62"/>
      <c r="DP263" s="560"/>
      <c r="DQ263" s="62"/>
      <c r="DR263" s="62">
        <v>2627515</v>
      </c>
      <c r="DS263" s="62"/>
      <c r="DT263" s="62"/>
      <c r="DU263" s="560"/>
      <c r="DV263" s="62"/>
      <c r="DW263" s="62">
        <v>0</v>
      </c>
      <c r="DX263" s="62"/>
      <c r="DY263" s="62"/>
      <c r="DZ263" s="560"/>
      <c r="EA263" s="62"/>
      <c r="EB263" s="62">
        <v>0</v>
      </c>
      <c r="EC263" s="62"/>
      <c r="ED263" s="62"/>
      <c r="EE263" s="560"/>
      <c r="EF263" s="62"/>
      <c r="EG263" s="62">
        <v>342040</v>
      </c>
      <c r="EH263" s="62"/>
      <c r="EI263" s="62"/>
      <c r="EJ263" s="560"/>
      <c r="EK263" s="62"/>
      <c r="EL263" s="62">
        <v>7308932</v>
      </c>
      <c r="EM263" s="62"/>
      <c r="EN263" s="62"/>
      <c r="EO263" s="153"/>
      <c r="ER263" s="49"/>
      <c r="ES263" s="49"/>
    </row>
    <row r="264" spans="4:149" ht="12.75" customHeight="1" x14ac:dyDescent="0.2">
      <c r="D264" s="153" t="s">
        <v>336</v>
      </c>
      <c r="F264" s="490"/>
      <c r="G264" s="558">
        <v>0</v>
      </c>
      <c r="H264" s="559"/>
      <c r="I264" s="62"/>
      <c r="J264" s="560"/>
      <c r="K264" s="561"/>
      <c r="L264" s="558">
        <v>0</v>
      </c>
      <c r="M264" s="559"/>
      <c r="N264" s="62"/>
      <c r="O264" s="560"/>
      <c r="P264" s="561"/>
      <c r="Q264" s="558">
        <v>1313522</v>
      </c>
      <c r="R264" s="559"/>
      <c r="S264" s="62"/>
      <c r="T264" s="560"/>
      <c r="U264" s="561"/>
      <c r="V264" s="558">
        <v>254609</v>
      </c>
      <c r="W264" s="559"/>
      <c r="X264" s="62"/>
      <c r="Y264" s="560"/>
      <c r="Z264" s="561"/>
      <c r="AA264" s="558">
        <v>0</v>
      </c>
      <c r="AB264" s="559"/>
      <c r="AC264" s="62"/>
      <c r="AD264" s="560"/>
      <c r="AE264" s="561"/>
      <c r="AF264" s="558">
        <v>0</v>
      </c>
      <c r="AG264" s="559"/>
      <c r="AH264" s="62"/>
      <c r="AI264" s="560"/>
      <c r="AJ264" s="561"/>
      <c r="AK264" s="558">
        <v>0</v>
      </c>
      <c r="AL264" s="559"/>
      <c r="AM264" s="62"/>
      <c r="AN264" s="560"/>
      <c r="AO264" s="561"/>
      <c r="AP264" s="558">
        <v>0</v>
      </c>
      <c r="AQ264" s="559"/>
      <c r="AR264" s="62"/>
      <c r="AS264" s="560"/>
      <c r="AT264" s="561"/>
      <c r="AU264" s="558">
        <v>0</v>
      </c>
      <c r="AV264" s="559"/>
      <c r="AW264" s="62"/>
      <c r="AX264" s="560"/>
      <c r="AY264" s="561"/>
      <c r="AZ264" s="558">
        <v>0</v>
      </c>
      <c r="BA264" s="559"/>
      <c r="BB264" s="62"/>
      <c r="BC264" s="560"/>
      <c r="BD264" s="561"/>
      <c r="BE264" s="558">
        <v>0</v>
      </c>
      <c r="BF264" s="559"/>
      <c r="BG264" s="62"/>
      <c r="BH264" s="560"/>
      <c r="BI264" s="561"/>
      <c r="BJ264" s="558">
        <v>0</v>
      </c>
      <c r="BK264" s="559"/>
      <c r="BL264" s="62"/>
      <c r="BM264" s="560"/>
      <c r="BN264" s="561"/>
      <c r="BO264" s="558">
        <v>0</v>
      </c>
      <c r="BP264" s="559"/>
      <c r="BQ264" s="62"/>
      <c r="BR264" s="560"/>
      <c r="BS264" s="561"/>
      <c r="BT264" s="558">
        <v>1568131</v>
      </c>
      <c r="BU264" s="559"/>
      <c r="BV264" s="62"/>
      <c r="BW264" s="560"/>
      <c r="BX264" s="561"/>
      <c r="BY264" s="558">
        <v>10609890</v>
      </c>
      <c r="BZ264" s="559"/>
      <c r="CA264" s="62"/>
      <c r="CB264" s="560"/>
      <c r="CC264" s="561"/>
      <c r="CD264" s="558">
        <v>2060230</v>
      </c>
      <c r="CE264" s="559"/>
      <c r="CF264" s="62"/>
      <c r="CG264" s="560"/>
      <c r="CH264" s="561"/>
      <c r="CI264" s="558">
        <v>940836</v>
      </c>
      <c r="CJ264" s="559"/>
      <c r="CK264" s="62"/>
      <c r="CL264" s="560"/>
      <c r="CM264" s="561"/>
      <c r="CN264" s="558">
        <v>2607737</v>
      </c>
      <c r="CO264" s="559"/>
      <c r="CP264" s="62"/>
      <c r="CQ264" s="560"/>
      <c r="CR264" s="561"/>
      <c r="CS264" s="558">
        <v>988934</v>
      </c>
      <c r="CT264" s="559"/>
      <c r="CU264" s="62"/>
      <c r="CV264" s="560"/>
      <c r="CW264" s="561"/>
      <c r="CX264" s="558">
        <v>1181567</v>
      </c>
      <c r="CY264" s="559"/>
      <c r="CZ264" s="62"/>
      <c r="DA264" s="560"/>
      <c r="DB264" s="561"/>
      <c r="DC264" s="558">
        <v>220664</v>
      </c>
      <c r="DD264" s="559"/>
      <c r="DE264" s="62"/>
      <c r="DF264" s="560"/>
      <c r="DG264" s="561"/>
      <c r="DH264" s="558">
        <v>0</v>
      </c>
      <c r="DI264" s="559"/>
      <c r="DJ264" s="62"/>
      <c r="DK264" s="560"/>
      <c r="DL264" s="561"/>
      <c r="DM264" s="558">
        <v>0</v>
      </c>
      <c r="DN264" s="559"/>
      <c r="DO264" s="62"/>
      <c r="DP264" s="560"/>
      <c r="DQ264" s="561"/>
      <c r="DR264" s="558">
        <v>2304728</v>
      </c>
      <c r="DS264" s="559"/>
      <c r="DT264" s="62"/>
      <c r="DU264" s="560"/>
      <c r="DV264" s="561"/>
      <c r="DW264" s="558">
        <v>0</v>
      </c>
      <c r="DX264" s="559"/>
      <c r="DY264" s="62"/>
      <c r="DZ264" s="560"/>
      <c r="EA264" s="561"/>
      <c r="EB264" s="558">
        <v>0</v>
      </c>
      <c r="EC264" s="559"/>
      <c r="ED264" s="62"/>
      <c r="EE264" s="560"/>
      <c r="EF264" s="561"/>
      <c r="EG264" s="558">
        <v>305194</v>
      </c>
      <c r="EH264" s="559"/>
      <c r="EI264" s="62"/>
      <c r="EJ264" s="560"/>
      <c r="EK264" s="561"/>
      <c r="EL264" s="558">
        <v>6597737</v>
      </c>
      <c r="EM264" s="559"/>
      <c r="EN264" s="62"/>
      <c r="EO264" s="153"/>
      <c r="ER264" s="49"/>
      <c r="ES264" s="49"/>
    </row>
    <row r="265" spans="4:149" ht="12.75" customHeight="1" x14ac:dyDescent="0.2">
      <c r="D265" s="153" t="s">
        <v>339</v>
      </c>
      <c r="F265" s="484"/>
      <c r="G265" s="62">
        <v>0</v>
      </c>
      <c r="H265" s="61"/>
      <c r="I265" s="62"/>
      <c r="J265" s="560"/>
      <c r="K265" s="560"/>
      <c r="L265" s="62">
        <v>0</v>
      </c>
      <c r="M265" s="61"/>
      <c r="N265" s="62"/>
      <c r="O265" s="560"/>
      <c r="P265" s="560"/>
      <c r="Q265" s="62">
        <v>186627</v>
      </c>
      <c r="R265" s="61"/>
      <c r="S265" s="62"/>
      <c r="T265" s="560"/>
      <c r="U265" s="560"/>
      <c r="V265" s="62">
        <v>36571</v>
      </c>
      <c r="W265" s="61"/>
      <c r="X265" s="62"/>
      <c r="Y265" s="560"/>
      <c r="Z265" s="560"/>
      <c r="AA265" s="62">
        <v>0</v>
      </c>
      <c r="AB265" s="61"/>
      <c r="AC265" s="62"/>
      <c r="AD265" s="560"/>
      <c r="AE265" s="560"/>
      <c r="AF265" s="62">
        <v>0</v>
      </c>
      <c r="AG265" s="61"/>
      <c r="AH265" s="62"/>
      <c r="AI265" s="560"/>
      <c r="AJ265" s="560"/>
      <c r="AK265" s="62">
        <v>0</v>
      </c>
      <c r="AL265" s="61"/>
      <c r="AM265" s="62"/>
      <c r="AN265" s="560"/>
      <c r="AO265" s="560"/>
      <c r="AP265" s="62">
        <v>0</v>
      </c>
      <c r="AQ265" s="61"/>
      <c r="AR265" s="62"/>
      <c r="AS265" s="560"/>
      <c r="AT265" s="560"/>
      <c r="AU265" s="62">
        <v>0</v>
      </c>
      <c r="AV265" s="61"/>
      <c r="AW265" s="62"/>
      <c r="AX265" s="560"/>
      <c r="AY265" s="560"/>
      <c r="AZ265" s="62">
        <v>0</v>
      </c>
      <c r="BA265" s="61"/>
      <c r="BB265" s="62"/>
      <c r="BC265" s="560"/>
      <c r="BD265" s="560"/>
      <c r="BE265" s="62">
        <v>0</v>
      </c>
      <c r="BF265" s="61"/>
      <c r="BG265" s="62"/>
      <c r="BH265" s="560"/>
      <c r="BI265" s="560"/>
      <c r="BJ265" s="62">
        <v>0</v>
      </c>
      <c r="BK265" s="61"/>
      <c r="BL265" s="62"/>
      <c r="BM265" s="560"/>
      <c r="BN265" s="560"/>
      <c r="BO265" s="62">
        <v>0</v>
      </c>
      <c r="BP265" s="61"/>
      <c r="BQ265" s="62"/>
      <c r="BR265" s="560"/>
      <c r="BS265" s="560"/>
      <c r="BT265" s="62">
        <v>223198</v>
      </c>
      <c r="BU265" s="61"/>
      <c r="BV265" s="62"/>
      <c r="BW265" s="560"/>
      <c r="BX265" s="560"/>
      <c r="BY265" s="62">
        <v>1203702</v>
      </c>
      <c r="BZ265" s="61"/>
      <c r="CA265" s="62"/>
      <c r="CB265" s="560"/>
      <c r="CC265" s="560"/>
      <c r="CD265" s="62">
        <v>254707</v>
      </c>
      <c r="CE265" s="61"/>
      <c r="CF265" s="62"/>
      <c r="CG265" s="560"/>
      <c r="CH265" s="560"/>
      <c r="CI265" s="62">
        <v>113977</v>
      </c>
      <c r="CJ265" s="61"/>
      <c r="CK265" s="62"/>
      <c r="CL265" s="560"/>
      <c r="CM265" s="560"/>
      <c r="CN265" s="62">
        <v>243780</v>
      </c>
      <c r="CO265" s="61"/>
      <c r="CP265" s="62"/>
      <c r="CQ265" s="560"/>
      <c r="CR265" s="560"/>
      <c r="CS265" s="62">
        <v>98731</v>
      </c>
      <c r="CT265" s="61"/>
      <c r="CU265" s="62"/>
      <c r="CV265" s="560"/>
      <c r="CW265" s="560"/>
      <c r="CX265" s="62">
        <v>114597</v>
      </c>
      <c r="CY265" s="61"/>
      <c r="CZ265" s="62"/>
      <c r="DA265" s="560"/>
      <c r="DB265" s="560"/>
      <c r="DC265" s="62">
        <v>18277</v>
      </c>
      <c r="DD265" s="61"/>
      <c r="DE265" s="62"/>
      <c r="DF265" s="560"/>
      <c r="DG265" s="560"/>
      <c r="DH265" s="62">
        <v>0</v>
      </c>
      <c r="DI265" s="61"/>
      <c r="DJ265" s="62"/>
      <c r="DK265" s="560"/>
      <c r="DL265" s="560"/>
      <c r="DM265" s="62">
        <v>0</v>
      </c>
      <c r="DN265" s="61"/>
      <c r="DO265" s="62"/>
      <c r="DP265" s="560"/>
      <c r="DQ265" s="560"/>
      <c r="DR265" s="62">
        <v>322787</v>
      </c>
      <c r="DS265" s="61"/>
      <c r="DT265" s="62"/>
      <c r="DU265" s="560"/>
      <c r="DV265" s="560"/>
      <c r="DW265" s="62">
        <v>0</v>
      </c>
      <c r="DX265" s="61"/>
      <c r="DY265" s="62"/>
      <c r="DZ265" s="560"/>
      <c r="EA265" s="560"/>
      <c r="EB265" s="62">
        <v>0</v>
      </c>
      <c r="EC265" s="61"/>
      <c r="ED265" s="62"/>
      <c r="EE265" s="560"/>
      <c r="EF265" s="560"/>
      <c r="EG265" s="62">
        <v>36846</v>
      </c>
      <c r="EH265" s="61"/>
      <c r="EI265" s="62"/>
      <c r="EJ265" s="560"/>
      <c r="EK265" s="560"/>
      <c r="EL265" s="62">
        <v>711195</v>
      </c>
      <c r="EM265" s="61"/>
      <c r="EN265" s="62"/>
      <c r="EO265" s="153"/>
      <c r="ER265" s="49"/>
      <c r="ES265" s="49"/>
    </row>
    <row r="266" spans="4:149" ht="12.75" customHeight="1" x14ac:dyDescent="0.2">
      <c r="D266" s="153" t="s">
        <v>353</v>
      </c>
      <c r="F266" s="504"/>
      <c r="G266" s="123">
        <v>0</v>
      </c>
      <c r="H266" s="122"/>
      <c r="I266" s="62"/>
      <c r="J266" s="560"/>
      <c r="K266" s="569"/>
      <c r="L266" s="123">
        <v>0</v>
      </c>
      <c r="M266" s="122"/>
      <c r="N266" s="62"/>
      <c r="O266" s="560"/>
      <c r="P266" s="569"/>
      <c r="Q266" s="123">
        <v>0</v>
      </c>
      <c r="R266" s="122"/>
      <c r="S266" s="62"/>
      <c r="T266" s="560"/>
      <c r="U266" s="569"/>
      <c r="V266" s="123">
        <v>0</v>
      </c>
      <c r="W266" s="122"/>
      <c r="X266" s="62"/>
      <c r="Y266" s="560"/>
      <c r="Z266" s="569"/>
      <c r="AA266" s="123">
        <v>0</v>
      </c>
      <c r="AB266" s="122"/>
      <c r="AC266" s="62"/>
      <c r="AD266" s="560"/>
      <c r="AE266" s="569"/>
      <c r="AF266" s="123">
        <v>0</v>
      </c>
      <c r="AG266" s="122"/>
      <c r="AH266" s="62"/>
      <c r="AI266" s="560"/>
      <c r="AJ266" s="569"/>
      <c r="AK266" s="123">
        <v>0</v>
      </c>
      <c r="AL266" s="122"/>
      <c r="AM266" s="62"/>
      <c r="AN266" s="560"/>
      <c r="AO266" s="569"/>
      <c r="AP266" s="123">
        <v>0</v>
      </c>
      <c r="AQ266" s="122"/>
      <c r="AR266" s="62"/>
      <c r="AS266" s="560"/>
      <c r="AT266" s="569"/>
      <c r="AU266" s="123">
        <v>0</v>
      </c>
      <c r="AV266" s="122"/>
      <c r="AW266" s="62"/>
      <c r="AX266" s="560"/>
      <c r="AY266" s="569"/>
      <c r="AZ266" s="123">
        <v>0</v>
      </c>
      <c r="BA266" s="122"/>
      <c r="BB266" s="62"/>
      <c r="BC266" s="560"/>
      <c r="BD266" s="569"/>
      <c r="BE266" s="123">
        <v>0</v>
      </c>
      <c r="BF266" s="122"/>
      <c r="BG266" s="62"/>
      <c r="BH266" s="560"/>
      <c r="BI266" s="569"/>
      <c r="BJ266" s="123">
        <v>0</v>
      </c>
      <c r="BK266" s="122"/>
      <c r="BL266" s="62"/>
      <c r="BM266" s="560"/>
      <c r="BN266" s="569"/>
      <c r="BO266" s="123">
        <v>0</v>
      </c>
      <c r="BP266" s="122"/>
      <c r="BQ266" s="62"/>
      <c r="BR266" s="560"/>
      <c r="BS266" s="569"/>
      <c r="BT266" s="123">
        <v>0</v>
      </c>
      <c r="BU266" s="122"/>
      <c r="BV266" s="62"/>
      <c r="BW266" s="560"/>
      <c r="BX266" s="569"/>
      <c r="BY266" s="123">
        <v>0</v>
      </c>
      <c r="BZ266" s="122"/>
      <c r="CA266" s="62"/>
      <c r="CB266" s="560"/>
      <c r="CC266" s="569"/>
      <c r="CD266" s="123">
        <v>0</v>
      </c>
      <c r="CE266" s="122"/>
      <c r="CF266" s="62"/>
      <c r="CG266" s="560"/>
      <c r="CH266" s="569"/>
      <c r="CI266" s="123">
        <v>0</v>
      </c>
      <c r="CJ266" s="122"/>
      <c r="CK266" s="62"/>
      <c r="CL266" s="560"/>
      <c r="CM266" s="569"/>
      <c r="CN266" s="123">
        <v>0</v>
      </c>
      <c r="CO266" s="122"/>
      <c r="CP266" s="62"/>
      <c r="CQ266" s="560"/>
      <c r="CR266" s="569"/>
      <c r="CS266" s="123">
        <v>0</v>
      </c>
      <c r="CT266" s="122"/>
      <c r="CU266" s="62"/>
      <c r="CV266" s="560"/>
      <c r="CW266" s="569"/>
      <c r="CX266" s="123">
        <v>0</v>
      </c>
      <c r="CY266" s="122"/>
      <c r="CZ266" s="62"/>
      <c r="DA266" s="560"/>
      <c r="DB266" s="569"/>
      <c r="DC266" s="123">
        <v>0</v>
      </c>
      <c r="DD266" s="122"/>
      <c r="DE266" s="62"/>
      <c r="DF266" s="560"/>
      <c r="DG266" s="569"/>
      <c r="DH266" s="123">
        <v>0</v>
      </c>
      <c r="DI266" s="122"/>
      <c r="DJ266" s="62"/>
      <c r="DK266" s="560"/>
      <c r="DL266" s="569"/>
      <c r="DM266" s="123">
        <v>0</v>
      </c>
      <c r="DN266" s="122"/>
      <c r="DO266" s="62"/>
      <c r="DP266" s="560"/>
      <c r="DQ266" s="569"/>
      <c r="DR266" s="123">
        <v>0</v>
      </c>
      <c r="DS266" s="122"/>
      <c r="DT266" s="62"/>
      <c r="DU266" s="560"/>
      <c r="DV266" s="569"/>
      <c r="DW266" s="123">
        <v>0</v>
      </c>
      <c r="DX266" s="122"/>
      <c r="DY266" s="62"/>
      <c r="DZ266" s="560"/>
      <c r="EA266" s="569"/>
      <c r="EB266" s="123">
        <v>0</v>
      </c>
      <c r="EC266" s="122"/>
      <c r="ED266" s="62"/>
      <c r="EE266" s="560"/>
      <c r="EF266" s="569"/>
      <c r="EG266" s="123">
        <v>0</v>
      </c>
      <c r="EH266" s="122"/>
      <c r="EI266" s="62"/>
      <c r="EJ266" s="560"/>
      <c r="EK266" s="569"/>
      <c r="EL266" s="123">
        <v>0</v>
      </c>
      <c r="EM266" s="122"/>
      <c r="EN266" s="62"/>
      <c r="EO266" s="153"/>
      <c r="ER266" s="49"/>
      <c r="ES266" s="49"/>
    </row>
    <row r="267" spans="4:149" ht="12.75" customHeight="1" x14ac:dyDescent="0.2">
      <c r="D267" s="153"/>
      <c r="G267" s="62"/>
      <c r="H267" s="62"/>
      <c r="I267" s="62"/>
      <c r="J267" s="560"/>
      <c r="K267" s="62"/>
      <c r="L267" s="62"/>
      <c r="M267" s="62"/>
      <c r="N267" s="62"/>
      <c r="O267" s="560"/>
      <c r="P267" s="62"/>
      <c r="Q267" s="62"/>
      <c r="R267" s="62"/>
      <c r="S267" s="62"/>
      <c r="T267" s="560"/>
      <c r="U267" s="62"/>
      <c r="V267" s="62"/>
      <c r="W267" s="62"/>
      <c r="X267" s="62"/>
      <c r="Y267" s="560"/>
      <c r="Z267" s="62"/>
      <c r="AA267" s="62"/>
      <c r="AB267" s="62"/>
      <c r="AC267" s="62"/>
      <c r="AD267" s="560"/>
      <c r="AE267" s="62"/>
      <c r="AF267" s="62"/>
      <c r="AG267" s="62"/>
      <c r="AH267" s="62"/>
      <c r="AI267" s="560"/>
      <c r="AJ267" s="62"/>
      <c r="AK267" s="62"/>
      <c r="AL267" s="62"/>
      <c r="AM267" s="62"/>
      <c r="AN267" s="560"/>
      <c r="AO267" s="62"/>
      <c r="AP267" s="62"/>
      <c r="AQ267" s="62"/>
      <c r="AR267" s="62"/>
      <c r="AS267" s="560"/>
      <c r="AT267" s="62"/>
      <c r="AU267" s="62"/>
      <c r="AV267" s="62"/>
      <c r="AW267" s="62"/>
      <c r="AX267" s="560"/>
      <c r="AY267" s="62"/>
      <c r="AZ267" s="62"/>
      <c r="BA267" s="62"/>
      <c r="BB267" s="62"/>
      <c r="BC267" s="560"/>
      <c r="BD267" s="62"/>
      <c r="BE267" s="62"/>
      <c r="BF267" s="62"/>
      <c r="BG267" s="62"/>
      <c r="BH267" s="560"/>
      <c r="BI267" s="62"/>
      <c r="BJ267" s="62"/>
      <c r="BK267" s="62"/>
      <c r="BL267" s="62"/>
      <c r="BM267" s="560"/>
      <c r="BN267" s="62"/>
      <c r="BO267" s="62"/>
      <c r="BP267" s="62"/>
      <c r="BQ267" s="62"/>
      <c r="BR267" s="560"/>
      <c r="BS267" s="62"/>
      <c r="BT267" s="62"/>
      <c r="BU267" s="62"/>
      <c r="BV267" s="62"/>
      <c r="BW267" s="560"/>
      <c r="BX267" s="62"/>
      <c r="BY267" s="62"/>
      <c r="BZ267" s="62"/>
      <c r="CA267" s="62"/>
      <c r="CB267" s="560"/>
      <c r="CC267" s="62"/>
      <c r="CD267" s="62"/>
      <c r="CE267" s="62"/>
      <c r="CF267" s="62"/>
      <c r="CG267" s="560"/>
      <c r="CH267" s="62"/>
      <c r="CI267" s="62"/>
      <c r="CJ267" s="62"/>
      <c r="CK267" s="62"/>
      <c r="CL267" s="560"/>
      <c r="CM267" s="62"/>
      <c r="CN267" s="62"/>
      <c r="CO267" s="62"/>
      <c r="CP267" s="62"/>
      <c r="CQ267" s="560"/>
      <c r="CR267" s="62"/>
      <c r="CS267" s="62"/>
      <c r="CT267" s="62"/>
      <c r="CU267" s="62"/>
      <c r="CV267" s="560"/>
      <c r="CW267" s="62"/>
      <c r="CX267" s="62"/>
      <c r="CY267" s="62"/>
      <c r="CZ267" s="62"/>
      <c r="DA267" s="560"/>
      <c r="DB267" s="62"/>
      <c r="DC267" s="62"/>
      <c r="DD267" s="62"/>
      <c r="DE267" s="62"/>
      <c r="DF267" s="560"/>
      <c r="DG267" s="62"/>
      <c r="DH267" s="62"/>
      <c r="DI267" s="62"/>
      <c r="DJ267" s="62"/>
      <c r="DK267" s="560"/>
      <c r="DL267" s="62"/>
      <c r="DM267" s="62"/>
      <c r="DN267" s="62"/>
      <c r="DO267" s="62"/>
      <c r="DP267" s="560"/>
      <c r="DQ267" s="62"/>
      <c r="DR267" s="62"/>
      <c r="DS267" s="62"/>
      <c r="DT267" s="62"/>
      <c r="DU267" s="560"/>
      <c r="DV267" s="62"/>
      <c r="DW267" s="62"/>
      <c r="DX267" s="62"/>
      <c r="DY267" s="62"/>
      <c r="DZ267" s="560"/>
      <c r="EA267" s="62"/>
      <c r="EB267" s="62"/>
      <c r="EC267" s="62"/>
      <c r="ED267" s="62"/>
      <c r="EE267" s="560"/>
      <c r="EF267" s="62"/>
      <c r="EG267" s="62"/>
      <c r="EH267" s="62"/>
      <c r="EI267" s="62"/>
      <c r="EJ267" s="560"/>
      <c r="EK267" s="62"/>
      <c r="EL267" s="62"/>
      <c r="EM267" s="62"/>
      <c r="EN267" s="62"/>
      <c r="EO267" s="153"/>
      <c r="ER267" s="49"/>
      <c r="ES267" s="49"/>
    </row>
    <row r="268" spans="4:149" ht="12.75" customHeight="1" x14ac:dyDescent="0.2">
      <c r="D268" s="153" t="s">
        <v>357</v>
      </c>
      <c r="G268" s="62">
        <v>0</v>
      </c>
      <c r="H268" s="62"/>
      <c r="I268" s="62"/>
      <c r="J268" s="560"/>
      <c r="K268" s="62"/>
      <c r="L268" s="62">
        <v>382735</v>
      </c>
      <c r="M268" s="62"/>
      <c r="N268" s="62"/>
      <c r="O268" s="560"/>
      <c r="P268" s="62"/>
      <c r="Q268" s="62">
        <v>299825</v>
      </c>
      <c r="R268" s="62"/>
      <c r="S268" s="62"/>
      <c r="T268" s="560"/>
      <c r="U268" s="62"/>
      <c r="V268" s="62">
        <v>115290</v>
      </c>
      <c r="W268" s="62"/>
      <c r="X268" s="62"/>
      <c r="Y268" s="560"/>
      <c r="Z268" s="62"/>
      <c r="AA268" s="62">
        <v>0</v>
      </c>
      <c r="AB268" s="62"/>
      <c r="AC268" s="62"/>
      <c r="AD268" s="560"/>
      <c r="AE268" s="62"/>
      <c r="AF268" s="62">
        <v>0</v>
      </c>
      <c r="AG268" s="62"/>
      <c r="AH268" s="62"/>
      <c r="AI268" s="560"/>
      <c r="AJ268" s="62"/>
      <c r="AK268" s="62">
        <v>0</v>
      </c>
      <c r="AL268" s="62"/>
      <c r="AM268" s="62"/>
      <c r="AN268" s="560"/>
      <c r="AO268" s="62"/>
      <c r="AP268" s="62">
        <v>0</v>
      </c>
      <c r="AQ268" s="62"/>
      <c r="AR268" s="62"/>
      <c r="AS268" s="560"/>
      <c r="AT268" s="62"/>
      <c r="AU268" s="62">
        <v>0</v>
      </c>
      <c r="AV268" s="62"/>
      <c r="AW268" s="62"/>
      <c r="AX268" s="560"/>
      <c r="AY268" s="62"/>
      <c r="AZ268" s="62">
        <v>0</v>
      </c>
      <c r="BA268" s="62"/>
      <c r="BB268" s="62"/>
      <c r="BC268" s="560"/>
      <c r="BD268" s="62"/>
      <c r="BE268" s="62">
        <v>0</v>
      </c>
      <c r="BF268" s="62"/>
      <c r="BG268" s="62"/>
      <c r="BH268" s="560"/>
      <c r="BI268" s="62"/>
      <c r="BJ268" s="62">
        <v>0</v>
      </c>
      <c r="BK268" s="62"/>
      <c r="BL268" s="62"/>
      <c r="BM268" s="560"/>
      <c r="BN268" s="62"/>
      <c r="BO268" s="62">
        <v>0</v>
      </c>
      <c r="BP268" s="62"/>
      <c r="BQ268" s="62"/>
      <c r="BR268" s="560"/>
      <c r="BS268" s="62"/>
      <c r="BT268" s="62">
        <v>797850</v>
      </c>
      <c r="BU268" s="62"/>
      <c r="BV268" s="62"/>
      <c r="BW268" s="560"/>
      <c r="BX268" s="62"/>
      <c r="BY268" s="62">
        <v>1360973</v>
      </c>
      <c r="BZ268" s="62"/>
      <c r="CA268" s="62"/>
      <c r="CB268" s="560"/>
      <c r="CC268" s="62"/>
      <c r="CD268" s="62">
        <v>0</v>
      </c>
      <c r="CE268" s="62"/>
      <c r="CF268" s="62"/>
      <c r="CG268" s="560"/>
      <c r="CH268" s="62"/>
      <c r="CI268" s="62">
        <v>0</v>
      </c>
      <c r="CJ268" s="62"/>
      <c r="CK268" s="62"/>
      <c r="CL268" s="560"/>
      <c r="CM268" s="62"/>
      <c r="CN268" s="62">
        <v>0</v>
      </c>
      <c r="CO268" s="62"/>
      <c r="CP268" s="62"/>
      <c r="CQ268" s="560"/>
      <c r="CR268" s="62"/>
      <c r="CS268" s="62">
        <v>1002120</v>
      </c>
      <c r="CT268" s="62"/>
      <c r="CU268" s="62"/>
      <c r="CV268" s="560"/>
      <c r="CW268" s="62"/>
      <c r="CX268" s="62">
        <v>358853</v>
      </c>
      <c r="CY268" s="62"/>
      <c r="CZ268" s="62"/>
      <c r="DA268" s="560"/>
      <c r="DB268" s="62"/>
      <c r="DC268" s="62">
        <v>0</v>
      </c>
      <c r="DD268" s="62"/>
      <c r="DE268" s="62"/>
      <c r="DF268" s="560"/>
      <c r="DG268" s="62"/>
      <c r="DH268" s="62">
        <v>0</v>
      </c>
      <c r="DI268" s="62"/>
      <c r="DJ268" s="62"/>
      <c r="DK268" s="560"/>
      <c r="DL268" s="62"/>
      <c r="DM268" s="62">
        <v>0</v>
      </c>
      <c r="DN268" s="62"/>
      <c r="DO268" s="62"/>
      <c r="DP268" s="560"/>
      <c r="DQ268" s="62"/>
      <c r="DR268" s="62">
        <v>0</v>
      </c>
      <c r="DS268" s="62"/>
      <c r="DT268" s="62"/>
      <c r="DU268" s="560"/>
      <c r="DV268" s="62"/>
      <c r="DW268" s="62">
        <v>0</v>
      </c>
      <c r="DX268" s="62"/>
      <c r="DY268" s="62"/>
      <c r="DZ268" s="560"/>
      <c r="EA268" s="62"/>
      <c r="EB268" s="62">
        <v>0</v>
      </c>
      <c r="EC268" s="62"/>
      <c r="ED268" s="62"/>
      <c r="EE268" s="560"/>
      <c r="EF268" s="62"/>
      <c r="EG268" s="62">
        <v>0</v>
      </c>
      <c r="EH268" s="62"/>
      <c r="EI268" s="62"/>
      <c r="EJ268" s="560"/>
      <c r="EK268" s="62"/>
      <c r="EL268" s="62">
        <v>1002120</v>
      </c>
      <c r="EM268" s="62"/>
      <c r="EN268" s="62"/>
      <c r="EO268" s="153"/>
      <c r="ER268" s="49"/>
      <c r="ES268" s="49"/>
    </row>
    <row r="269" spans="4:149" ht="12.75" customHeight="1" x14ac:dyDescent="0.2">
      <c r="D269" s="153" t="s">
        <v>336</v>
      </c>
      <c r="F269" s="490"/>
      <c r="G269" s="558">
        <v>0</v>
      </c>
      <c r="H269" s="559"/>
      <c r="I269" s="62"/>
      <c r="J269" s="560"/>
      <c r="K269" s="561"/>
      <c r="L269" s="558">
        <v>345700</v>
      </c>
      <c r="M269" s="559"/>
      <c r="N269" s="62"/>
      <c r="O269" s="560"/>
      <c r="P269" s="561"/>
      <c r="Q269" s="558">
        <v>263339</v>
      </c>
      <c r="R269" s="559"/>
      <c r="S269" s="62"/>
      <c r="T269" s="560"/>
      <c r="U269" s="561"/>
      <c r="V269" s="558">
        <v>100859</v>
      </c>
      <c r="W269" s="559"/>
      <c r="X269" s="62"/>
      <c r="Y269" s="560"/>
      <c r="Z269" s="561"/>
      <c r="AA269" s="558">
        <v>0</v>
      </c>
      <c r="AB269" s="559"/>
      <c r="AC269" s="62"/>
      <c r="AD269" s="560"/>
      <c r="AE269" s="561"/>
      <c r="AF269" s="558">
        <v>0</v>
      </c>
      <c r="AG269" s="559"/>
      <c r="AH269" s="62"/>
      <c r="AI269" s="560"/>
      <c r="AJ269" s="561"/>
      <c r="AK269" s="558">
        <v>0</v>
      </c>
      <c r="AL269" s="559"/>
      <c r="AM269" s="62"/>
      <c r="AN269" s="560"/>
      <c r="AO269" s="561"/>
      <c r="AP269" s="558">
        <v>0</v>
      </c>
      <c r="AQ269" s="559"/>
      <c r="AR269" s="62"/>
      <c r="AS269" s="560"/>
      <c r="AT269" s="561"/>
      <c r="AU269" s="558">
        <v>0</v>
      </c>
      <c r="AV269" s="559"/>
      <c r="AW269" s="62"/>
      <c r="AX269" s="560"/>
      <c r="AY269" s="561"/>
      <c r="AZ269" s="558">
        <v>0</v>
      </c>
      <c r="BA269" s="559"/>
      <c r="BB269" s="62"/>
      <c r="BC269" s="560"/>
      <c r="BD269" s="561"/>
      <c r="BE269" s="558">
        <v>0</v>
      </c>
      <c r="BF269" s="559"/>
      <c r="BG269" s="62"/>
      <c r="BH269" s="560"/>
      <c r="BI269" s="561"/>
      <c r="BJ269" s="558">
        <v>0</v>
      </c>
      <c r="BK269" s="559"/>
      <c r="BL269" s="62"/>
      <c r="BM269" s="560"/>
      <c r="BN269" s="561"/>
      <c r="BO269" s="558">
        <v>0</v>
      </c>
      <c r="BP269" s="559"/>
      <c r="BQ269" s="62"/>
      <c r="BR269" s="560"/>
      <c r="BS269" s="561"/>
      <c r="BT269" s="558">
        <v>709898</v>
      </c>
      <c r="BU269" s="559"/>
      <c r="BV269" s="62"/>
      <c r="BW269" s="560"/>
      <c r="BX269" s="561"/>
      <c r="BY269" s="558">
        <v>1231393</v>
      </c>
      <c r="BZ269" s="559"/>
      <c r="CA269" s="62"/>
      <c r="CB269" s="560"/>
      <c r="CC269" s="561"/>
      <c r="CD269" s="558">
        <v>0</v>
      </c>
      <c r="CE269" s="559"/>
      <c r="CF269" s="62"/>
      <c r="CG269" s="560"/>
      <c r="CH269" s="561"/>
      <c r="CI269" s="558">
        <v>0</v>
      </c>
      <c r="CJ269" s="559"/>
      <c r="CK269" s="62"/>
      <c r="CL269" s="560"/>
      <c r="CM269" s="561"/>
      <c r="CN269" s="558">
        <v>0</v>
      </c>
      <c r="CO269" s="559"/>
      <c r="CP269" s="62"/>
      <c r="CQ269" s="560"/>
      <c r="CR269" s="561"/>
      <c r="CS269" s="558">
        <v>906965</v>
      </c>
      <c r="CT269" s="559"/>
      <c r="CU269" s="62"/>
      <c r="CV269" s="560"/>
      <c r="CW269" s="561"/>
      <c r="CX269" s="558">
        <v>324428</v>
      </c>
      <c r="CY269" s="559"/>
      <c r="CZ269" s="62"/>
      <c r="DA269" s="560"/>
      <c r="DB269" s="561"/>
      <c r="DC269" s="558">
        <v>0</v>
      </c>
      <c r="DD269" s="559"/>
      <c r="DE269" s="62"/>
      <c r="DF269" s="560"/>
      <c r="DG269" s="561"/>
      <c r="DH269" s="558">
        <v>0</v>
      </c>
      <c r="DI269" s="559"/>
      <c r="DJ269" s="62"/>
      <c r="DK269" s="560"/>
      <c r="DL269" s="561"/>
      <c r="DM269" s="558">
        <v>0</v>
      </c>
      <c r="DN269" s="559"/>
      <c r="DO269" s="62"/>
      <c r="DP269" s="560"/>
      <c r="DQ269" s="561"/>
      <c r="DR269" s="558">
        <v>0</v>
      </c>
      <c r="DS269" s="559"/>
      <c r="DT269" s="62"/>
      <c r="DU269" s="560"/>
      <c r="DV269" s="561"/>
      <c r="DW269" s="558">
        <v>0</v>
      </c>
      <c r="DX269" s="559"/>
      <c r="DY269" s="62"/>
      <c r="DZ269" s="560"/>
      <c r="EA269" s="561"/>
      <c r="EB269" s="558">
        <v>0</v>
      </c>
      <c r="EC269" s="559"/>
      <c r="ED269" s="62"/>
      <c r="EE269" s="560"/>
      <c r="EF269" s="561"/>
      <c r="EG269" s="558">
        <v>0</v>
      </c>
      <c r="EH269" s="559"/>
      <c r="EI269" s="62"/>
      <c r="EJ269" s="560"/>
      <c r="EK269" s="561"/>
      <c r="EL269" s="558">
        <v>906965</v>
      </c>
      <c r="EM269" s="559"/>
      <c r="EN269" s="62"/>
      <c r="EO269" s="153"/>
      <c r="ER269" s="49"/>
      <c r="ES269" s="49"/>
    </row>
    <row r="270" spans="4:149" ht="12.75" customHeight="1" x14ac:dyDescent="0.2">
      <c r="D270" s="153" t="s">
        <v>339</v>
      </c>
      <c r="F270" s="484"/>
      <c r="G270" s="62">
        <v>0</v>
      </c>
      <c r="H270" s="61"/>
      <c r="I270" s="62"/>
      <c r="J270" s="560"/>
      <c r="K270" s="560"/>
      <c r="L270" s="62">
        <v>37035</v>
      </c>
      <c r="M270" s="61"/>
      <c r="N270" s="62"/>
      <c r="O270" s="560"/>
      <c r="P270" s="560"/>
      <c r="Q270" s="62">
        <v>36486</v>
      </c>
      <c r="R270" s="61"/>
      <c r="S270" s="62"/>
      <c r="T270" s="560"/>
      <c r="U270" s="560"/>
      <c r="V270" s="62">
        <v>14431</v>
      </c>
      <c r="W270" s="61"/>
      <c r="X270" s="62"/>
      <c r="Y270" s="560"/>
      <c r="Z270" s="560"/>
      <c r="AA270" s="62">
        <v>0</v>
      </c>
      <c r="AB270" s="61"/>
      <c r="AC270" s="62"/>
      <c r="AD270" s="560"/>
      <c r="AE270" s="560"/>
      <c r="AF270" s="62">
        <v>0</v>
      </c>
      <c r="AG270" s="61"/>
      <c r="AH270" s="62"/>
      <c r="AI270" s="560"/>
      <c r="AJ270" s="560"/>
      <c r="AK270" s="62">
        <v>0</v>
      </c>
      <c r="AL270" s="61"/>
      <c r="AM270" s="62"/>
      <c r="AN270" s="560"/>
      <c r="AO270" s="560"/>
      <c r="AP270" s="62">
        <v>0</v>
      </c>
      <c r="AQ270" s="61"/>
      <c r="AR270" s="62"/>
      <c r="AS270" s="560"/>
      <c r="AT270" s="560"/>
      <c r="AU270" s="62">
        <v>0</v>
      </c>
      <c r="AV270" s="61"/>
      <c r="AW270" s="62"/>
      <c r="AX270" s="560"/>
      <c r="AY270" s="560"/>
      <c r="AZ270" s="62">
        <v>0</v>
      </c>
      <c r="BA270" s="61"/>
      <c r="BB270" s="62"/>
      <c r="BC270" s="560"/>
      <c r="BD270" s="560"/>
      <c r="BE270" s="62">
        <v>0</v>
      </c>
      <c r="BF270" s="61"/>
      <c r="BG270" s="62"/>
      <c r="BH270" s="560"/>
      <c r="BI270" s="560"/>
      <c r="BJ270" s="62">
        <v>0</v>
      </c>
      <c r="BK270" s="61"/>
      <c r="BL270" s="62"/>
      <c r="BM270" s="560"/>
      <c r="BN270" s="560"/>
      <c r="BO270" s="62">
        <v>0</v>
      </c>
      <c r="BP270" s="61"/>
      <c r="BQ270" s="62"/>
      <c r="BR270" s="560"/>
      <c r="BS270" s="560"/>
      <c r="BT270" s="62">
        <v>87952</v>
      </c>
      <c r="BU270" s="61"/>
      <c r="BV270" s="62"/>
      <c r="BW270" s="560"/>
      <c r="BX270" s="560"/>
      <c r="BY270" s="62">
        <v>129580</v>
      </c>
      <c r="BZ270" s="61"/>
      <c r="CA270" s="62"/>
      <c r="CB270" s="560"/>
      <c r="CC270" s="560"/>
      <c r="CD270" s="62">
        <v>0</v>
      </c>
      <c r="CE270" s="61"/>
      <c r="CF270" s="62"/>
      <c r="CG270" s="560"/>
      <c r="CH270" s="560"/>
      <c r="CI270" s="62">
        <v>0</v>
      </c>
      <c r="CJ270" s="61"/>
      <c r="CK270" s="62"/>
      <c r="CL270" s="560"/>
      <c r="CM270" s="560"/>
      <c r="CN270" s="62">
        <v>0</v>
      </c>
      <c r="CO270" s="61"/>
      <c r="CP270" s="62"/>
      <c r="CQ270" s="560"/>
      <c r="CR270" s="560"/>
      <c r="CS270" s="62">
        <v>95155</v>
      </c>
      <c r="CT270" s="61"/>
      <c r="CU270" s="62"/>
      <c r="CV270" s="560"/>
      <c r="CW270" s="560"/>
      <c r="CX270" s="62">
        <v>34425</v>
      </c>
      <c r="CY270" s="61"/>
      <c r="CZ270" s="62"/>
      <c r="DA270" s="560"/>
      <c r="DB270" s="560"/>
      <c r="DC270" s="62">
        <v>0</v>
      </c>
      <c r="DD270" s="61"/>
      <c r="DE270" s="62"/>
      <c r="DF270" s="560"/>
      <c r="DG270" s="560"/>
      <c r="DH270" s="62">
        <v>0</v>
      </c>
      <c r="DI270" s="61"/>
      <c r="DJ270" s="62"/>
      <c r="DK270" s="560"/>
      <c r="DL270" s="560"/>
      <c r="DM270" s="62">
        <v>0</v>
      </c>
      <c r="DN270" s="61"/>
      <c r="DO270" s="62"/>
      <c r="DP270" s="560"/>
      <c r="DQ270" s="560"/>
      <c r="DR270" s="62">
        <v>0</v>
      </c>
      <c r="DS270" s="61"/>
      <c r="DT270" s="62"/>
      <c r="DU270" s="560"/>
      <c r="DV270" s="560"/>
      <c r="DW270" s="62">
        <v>0</v>
      </c>
      <c r="DX270" s="61"/>
      <c r="DY270" s="62"/>
      <c r="DZ270" s="560"/>
      <c r="EA270" s="560"/>
      <c r="EB270" s="62">
        <v>0</v>
      </c>
      <c r="EC270" s="61"/>
      <c r="ED270" s="62"/>
      <c r="EE270" s="560"/>
      <c r="EF270" s="560"/>
      <c r="EG270" s="62">
        <v>0</v>
      </c>
      <c r="EH270" s="61"/>
      <c r="EI270" s="62"/>
      <c r="EJ270" s="560"/>
      <c r="EK270" s="560"/>
      <c r="EL270" s="62">
        <v>95155</v>
      </c>
      <c r="EM270" s="61"/>
      <c r="EN270" s="62"/>
      <c r="EO270" s="153"/>
      <c r="ER270" s="49"/>
      <c r="ES270" s="49"/>
    </row>
    <row r="271" spans="4:149" ht="12.75" customHeight="1" x14ac:dyDescent="0.2">
      <c r="D271" s="153" t="s">
        <v>353</v>
      </c>
      <c r="F271" s="504"/>
      <c r="G271" s="123">
        <v>0</v>
      </c>
      <c r="H271" s="122"/>
      <c r="I271" s="62"/>
      <c r="J271" s="560"/>
      <c r="K271" s="569"/>
      <c r="L271" s="123">
        <v>0</v>
      </c>
      <c r="M271" s="122"/>
      <c r="N271" s="62"/>
      <c r="O271" s="560"/>
      <c r="P271" s="569"/>
      <c r="Q271" s="123">
        <v>0</v>
      </c>
      <c r="R271" s="122"/>
      <c r="S271" s="62"/>
      <c r="T271" s="560"/>
      <c r="U271" s="569"/>
      <c r="V271" s="123">
        <v>0</v>
      </c>
      <c r="W271" s="122"/>
      <c r="X271" s="62"/>
      <c r="Y271" s="560"/>
      <c r="Z271" s="569"/>
      <c r="AA271" s="123">
        <v>0</v>
      </c>
      <c r="AB271" s="122"/>
      <c r="AC271" s="62"/>
      <c r="AD271" s="560"/>
      <c r="AE271" s="569"/>
      <c r="AF271" s="123">
        <v>0</v>
      </c>
      <c r="AG271" s="122"/>
      <c r="AH271" s="62"/>
      <c r="AI271" s="560"/>
      <c r="AJ271" s="569"/>
      <c r="AK271" s="123">
        <v>0</v>
      </c>
      <c r="AL271" s="122"/>
      <c r="AM271" s="62"/>
      <c r="AN271" s="560"/>
      <c r="AO271" s="569"/>
      <c r="AP271" s="123">
        <v>0</v>
      </c>
      <c r="AQ271" s="122"/>
      <c r="AR271" s="62"/>
      <c r="AS271" s="560"/>
      <c r="AT271" s="569"/>
      <c r="AU271" s="123">
        <v>0</v>
      </c>
      <c r="AV271" s="122"/>
      <c r="AW271" s="62"/>
      <c r="AX271" s="560"/>
      <c r="AY271" s="569"/>
      <c r="AZ271" s="123">
        <v>0</v>
      </c>
      <c r="BA271" s="122"/>
      <c r="BB271" s="62"/>
      <c r="BC271" s="560"/>
      <c r="BD271" s="569"/>
      <c r="BE271" s="123">
        <v>0</v>
      </c>
      <c r="BF271" s="122"/>
      <c r="BG271" s="62"/>
      <c r="BH271" s="560"/>
      <c r="BI271" s="569"/>
      <c r="BJ271" s="123">
        <v>0</v>
      </c>
      <c r="BK271" s="122"/>
      <c r="BL271" s="62"/>
      <c r="BM271" s="560"/>
      <c r="BN271" s="569"/>
      <c r="BO271" s="123">
        <v>0</v>
      </c>
      <c r="BP271" s="122"/>
      <c r="BQ271" s="62"/>
      <c r="BR271" s="560"/>
      <c r="BS271" s="569"/>
      <c r="BT271" s="123">
        <v>0</v>
      </c>
      <c r="BU271" s="122"/>
      <c r="BV271" s="62"/>
      <c r="BW271" s="560"/>
      <c r="BX271" s="569"/>
      <c r="BY271" s="123">
        <v>0</v>
      </c>
      <c r="BZ271" s="122"/>
      <c r="CA271" s="62"/>
      <c r="CB271" s="560"/>
      <c r="CC271" s="569"/>
      <c r="CD271" s="123">
        <v>0</v>
      </c>
      <c r="CE271" s="122"/>
      <c r="CF271" s="62"/>
      <c r="CG271" s="560"/>
      <c r="CH271" s="569"/>
      <c r="CI271" s="123">
        <v>0</v>
      </c>
      <c r="CJ271" s="122"/>
      <c r="CK271" s="62"/>
      <c r="CL271" s="560"/>
      <c r="CM271" s="569"/>
      <c r="CN271" s="123">
        <v>0</v>
      </c>
      <c r="CO271" s="122"/>
      <c r="CP271" s="62"/>
      <c r="CQ271" s="560"/>
      <c r="CR271" s="569"/>
      <c r="CS271" s="123">
        <v>0</v>
      </c>
      <c r="CT271" s="122"/>
      <c r="CU271" s="62"/>
      <c r="CV271" s="560"/>
      <c r="CW271" s="569"/>
      <c r="CX271" s="123">
        <v>0</v>
      </c>
      <c r="CY271" s="122"/>
      <c r="CZ271" s="62"/>
      <c r="DA271" s="560"/>
      <c r="DB271" s="569"/>
      <c r="DC271" s="123">
        <v>0</v>
      </c>
      <c r="DD271" s="122"/>
      <c r="DE271" s="62"/>
      <c r="DF271" s="560"/>
      <c r="DG271" s="569"/>
      <c r="DH271" s="123">
        <v>0</v>
      </c>
      <c r="DI271" s="122"/>
      <c r="DJ271" s="62"/>
      <c r="DK271" s="560"/>
      <c r="DL271" s="569"/>
      <c r="DM271" s="123">
        <v>0</v>
      </c>
      <c r="DN271" s="122"/>
      <c r="DO271" s="62"/>
      <c r="DP271" s="560"/>
      <c r="DQ271" s="569"/>
      <c r="DR271" s="123">
        <v>0</v>
      </c>
      <c r="DS271" s="122"/>
      <c r="DT271" s="62"/>
      <c r="DU271" s="560"/>
      <c r="DV271" s="569"/>
      <c r="DW271" s="123">
        <v>0</v>
      </c>
      <c r="DX271" s="122"/>
      <c r="DY271" s="62"/>
      <c r="DZ271" s="560"/>
      <c r="EA271" s="569"/>
      <c r="EB271" s="123">
        <v>0</v>
      </c>
      <c r="EC271" s="122"/>
      <c r="ED271" s="62"/>
      <c r="EE271" s="560"/>
      <c r="EF271" s="569"/>
      <c r="EG271" s="123">
        <v>0</v>
      </c>
      <c r="EH271" s="122"/>
      <c r="EI271" s="62"/>
      <c r="EJ271" s="560"/>
      <c r="EK271" s="569"/>
      <c r="EL271" s="123">
        <v>0</v>
      </c>
      <c r="EM271" s="122"/>
      <c r="EN271" s="62"/>
      <c r="EO271" s="153"/>
      <c r="ER271" s="49"/>
      <c r="ES271" s="49"/>
    </row>
    <row r="272" spans="4:149" ht="12.75" customHeight="1" x14ac:dyDescent="0.2">
      <c r="D272" s="153"/>
      <c r="G272" s="62"/>
      <c r="H272" s="62"/>
      <c r="I272" s="62"/>
      <c r="J272" s="560"/>
      <c r="K272" s="62"/>
      <c r="L272" s="62"/>
      <c r="M272" s="62"/>
      <c r="N272" s="62"/>
      <c r="O272" s="560"/>
      <c r="P272" s="62"/>
      <c r="Q272" s="62"/>
      <c r="R272" s="62"/>
      <c r="S272" s="62"/>
      <c r="T272" s="560"/>
      <c r="U272" s="62"/>
      <c r="V272" s="62"/>
      <c r="W272" s="62"/>
      <c r="X272" s="62"/>
      <c r="Y272" s="560"/>
      <c r="Z272" s="62"/>
      <c r="AA272" s="62"/>
      <c r="AB272" s="62"/>
      <c r="AC272" s="62"/>
      <c r="AD272" s="560"/>
      <c r="AE272" s="62"/>
      <c r="AF272" s="62"/>
      <c r="AG272" s="62"/>
      <c r="AH272" s="62"/>
      <c r="AI272" s="560"/>
      <c r="AJ272" s="62"/>
      <c r="AK272" s="62"/>
      <c r="AL272" s="62"/>
      <c r="AM272" s="62"/>
      <c r="AN272" s="560"/>
      <c r="AO272" s="62"/>
      <c r="AP272" s="62"/>
      <c r="AQ272" s="62"/>
      <c r="AR272" s="62"/>
      <c r="AS272" s="560"/>
      <c r="AT272" s="62"/>
      <c r="AU272" s="62"/>
      <c r="AV272" s="62"/>
      <c r="AW272" s="62"/>
      <c r="AX272" s="560"/>
      <c r="AY272" s="62"/>
      <c r="AZ272" s="62"/>
      <c r="BA272" s="62"/>
      <c r="BB272" s="62"/>
      <c r="BC272" s="560"/>
      <c r="BD272" s="62"/>
      <c r="BE272" s="62"/>
      <c r="BF272" s="62"/>
      <c r="BG272" s="62"/>
      <c r="BH272" s="560"/>
      <c r="BI272" s="62"/>
      <c r="BJ272" s="62"/>
      <c r="BK272" s="62"/>
      <c r="BL272" s="62"/>
      <c r="BM272" s="560"/>
      <c r="BN272" s="62"/>
      <c r="BO272" s="62"/>
      <c r="BP272" s="62"/>
      <c r="BQ272" s="62"/>
      <c r="BR272" s="560"/>
      <c r="BS272" s="62"/>
      <c r="BT272" s="62"/>
      <c r="BU272" s="62"/>
      <c r="BV272" s="62"/>
      <c r="BW272" s="560"/>
      <c r="BX272" s="62"/>
      <c r="BY272" s="62"/>
      <c r="BZ272" s="62"/>
      <c r="CA272" s="62"/>
      <c r="CB272" s="560"/>
      <c r="CC272" s="62"/>
      <c r="CD272" s="62"/>
      <c r="CE272" s="62"/>
      <c r="CF272" s="62"/>
      <c r="CG272" s="560"/>
      <c r="CH272" s="62"/>
      <c r="CI272" s="62"/>
      <c r="CJ272" s="62"/>
      <c r="CK272" s="62"/>
      <c r="CL272" s="560"/>
      <c r="CM272" s="62"/>
      <c r="CN272" s="62"/>
      <c r="CO272" s="62"/>
      <c r="CP272" s="62"/>
      <c r="CQ272" s="560"/>
      <c r="CR272" s="62"/>
      <c r="CS272" s="62"/>
      <c r="CT272" s="62"/>
      <c r="CU272" s="62"/>
      <c r="CV272" s="560"/>
      <c r="CW272" s="62"/>
      <c r="CX272" s="62"/>
      <c r="CY272" s="62"/>
      <c r="CZ272" s="62"/>
      <c r="DA272" s="560"/>
      <c r="DB272" s="62"/>
      <c r="DC272" s="62"/>
      <c r="DD272" s="62"/>
      <c r="DE272" s="62"/>
      <c r="DF272" s="560"/>
      <c r="DG272" s="62"/>
      <c r="DH272" s="62"/>
      <c r="DI272" s="62"/>
      <c r="DJ272" s="62"/>
      <c r="DK272" s="560"/>
      <c r="DL272" s="62"/>
      <c r="DM272" s="62"/>
      <c r="DN272" s="62"/>
      <c r="DO272" s="62"/>
      <c r="DP272" s="560"/>
      <c r="DQ272" s="62"/>
      <c r="DR272" s="62"/>
      <c r="DS272" s="62"/>
      <c r="DT272" s="62"/>
      <c r="DU272" s="560"/>
      <c r="DV272" s="62"/>
      <c r="DW272" s="62"/>
      <c r="DX272" s="62"/>
      <c r="DY272" s="62"/>
      <c r="DZ272" s="560"/>
      <c r="EA272" s="62"/>
      <c r="EB272" s="62"/>
      <c r="EC272" s="62"/>
      <c r="ED272" s="62"/>
      <c r="EE272" s="560"/>
      <c r="EF272" s="62"/>
      <c r="EG272" s="62"/>
      <c r="EH272" s="62"/>
      <c r="EI272" s="62"/>
      <c r="EJ272" s="560"/>
      <c r="EK272" s="62"/>
      <c r="EL272" s="62"/>
      <c r="EM272" s="62"/>
      <c r="EN272" s="62"/>
      <c r="EO272" s="153"/>
      <c r="ER272" s="49"/>
      <c r="ES272" s="49"/>
    </row>
    <row r="273" spans="4:149" ht="12.75" hidden="1" customHeight="1" x14ac:dyDescent="0.2">
      <c r="D273" s="153" t="s">
        <v>358</v>
      </c>
      <c r="G273" s="62">
        <v>0</v>
      </c>
      <c r="H273" s="62"/>
      <c r="I273" s="62"/>
      <c r="J273" s="560"/>
      <c r="K273" s="62"/>
      <c r="L273" s="62">
        <v>0</v>
      </c>
      <c r="M273" s="62"/>
      <c r="N273" s="62"/>
      <c r="O273" s="560"/>
      <c r="P273" s="62"/>
      <c r="Q273" s="62">
        <v>0</v>
      </c>
      <c r="R273" s="62"/>
      <c r="S273" s="62"/>
      <c r="T273" s="560"/>
      <c r="U273" s="62"/>
      <c r="V273" s="62">
        <v>0</v>
      </c>
      <c r="W273" s="62"/>
      <c r="X273" s="62"/>
      <c r="Y273" s="560"/>
      <c r="Z273" s="62"/>
      <c r="AA273" s="62">
        <v>0</v>
      </c>
      <c r="AB273" s="62"/>
      <c r="AC273" s="62"/>
      <c r="AD273" s="560"/>
      <c r="AE273" s="62"/>
      <c r="AF273" s="62">
        <v>0</v>
      </c>
      <c r="AG273" s="62"/>
      <c r="AH273" s="62"/>
      <c r="AI273" s="560"/>
      <c r="AJ273" s="62"/>
      <c r="AK273" s="62">
        <v>0</v>
      </c>
      <c r="AL273" s="62"/>
      <c r="AM273" s="62"/>
      <c r="AN273" s="560"/>
      <c r="AO273" s="62"/>
      <c r="AP273" s="62">
        <v>0</v>
      </c>
      <c r="AQ273" s="62"/>
      <c r="AR273" s="62"/>
      <c r="AS273" s="560"/>
      <c r="AT273" s="62"/>
      <c r="AU273" s="62">
        <v>0</v>
      </c>
      <c r="AV273" s="62"/>
      <c r="AW273" s="62"/>
      <c r="AX273" s="560"/>
      <c r="AY273" s="62"/>
      <c r="AZ273" s="62">
        <v>0</v>
      </c>
      <c r="BA273" s="62"/>
      <c r="BB273" s="62"/>
      <c r="BC273" s="560"/>
      <c r="BD273" s="62"/>
      <c r="BE273" s="62">
        <v>0</v>
      </c>
      <c r="BF273" s="62"/>
      <c r="BG273" s="62"/>
      <c r="BH273" s="560"/>
      <c r="BI273" s="62"/>
      <c r="BJ273" s="62">
        <v>0</v>
      </c>
      <c r="BK273" s="62"/>
      <c r="BL273" s="62"/>
      <c r="BM273" s="560"/>
      <c r="BN273" s="62"/>
      <c r="BO273" s="62">
        <v>0</v>
      </c>
      <c r="BP273" s="62"/>
      <c r="BQ273" s="62"/>
      <c r="BR273" s="560"/>
      <c r="BS273" s="62"/>
      <c r="BT273" s="62">
        <v>0</v>
      </c>
      <c r="BU273" s="62"/>
      <c r="BV273" s="62"/>
      <c r="BW273" s="560"/>
      <c r="BX273" s="62"/>
      <c r="BY273" s="62">
        <v>0</v>
      </c>
      <c r="BZ273" s="62"/>
      <c r="CA273" s="62"/>
      <c r="CB273" s="560"/>
      <c r="CC273" s="62"/>
      <c r="CD273" s="62">
        <v>0</v>
      </c>
      <c r="CE273" s="62"/>
      <c r="CF273" s="62"/>
      <c r="CG273" s="560"/>
      <c r="CH273" s="62"/>
      <c r="CI273" s="62">
        <v>0</v>
      </c>
      <c r="CJ273" s="62"/>
      <c r="CK273" s="62"/>
      <c r="CL273" s="560"/>
      <c r="CM273" s="62"/>
      <c r="CN273" s="62">
        <v>0</v>
      </c>
      <c r="CO273" s="62"/>
      <c r="CP273" s="62"/>
      <c r="CQ273" s="560"/>
      <c r="CR273" s="62"/>
      <c r="CS273" s="62">
        <v>0</v>
      </c>
      <c r="CT273" s="62"/>
      <c r="CU273" s="62"/>
      <c r="CV273" s="560"/>
      <c r="CW273" s="62"/>
      <c r="CX273" s="62">
        <v>0</v>
      </c>
      <c r="CY273" s="62"/>
      <c r="CZ273" s="62"/>
      <c r="DA273" s="560"/>
      <c r="DB273" s="62"/>
      <c r="DC273" s="62">
        <v>0</v>
      </c>
      <c r="DD273" s="62"/>
      <c r="DE273" s="62"/>
      <c r="DF273" s="560"/>
      <c r="DG273" s="62"/>
      <c r="DH273" s="62">
        <v>0</v>
      </c>
      <c r="DI273" s="62"/>
      <c r="DJ273" s="62"/>
      <c r="DK273" s="560"/>
      <c r="DL273" s="62"/>
      <c r="DM273" s="62">
        <v>0</v>
      </c>
      <c r="DN273" s="62"/>
      <c r="DO273" s="62"/>
      <c r="DP273" s="560"/>
      <c r="DQ273" s="62"/>
      <c r="DR273" s="62">
        <v>0</v>
      </c>
      <c r="DS273" s="62"/>
      <c r="DT273" s="62"/>
      <c r="DU273" s="560"/>
      <c r="DV273" s="62"/>
      <c r="DW273" s="62">
        <v>0</v>
      </c>
      <c r="DX273" s="62"/>
      <c r="DY273" s="62"/>
      <c r="DZ273" s="560"/>
      <c r="EA273" s="62"/>
      <c r="EB273" s="62">
        <v>0</v>
      </c>
      <c r="EC273" s="62"/>
      <c r="ED273" s="62"/>
      <c r="EE273" s="560"/>
      <c r="EF273" s="62"/>
      <c r="EG273" s="62">
        <v>0</v>
      </c>
      <c r="EH273" s="62"/>
      <c r="EI273" s="62"/>
      <c r="EJ273" s="560"/>
      <c r="EK273" s="62"/>
      <c r="EL273" s="62">
        <v>0</v>
      </c>
      <c r="EM273" s="62"/>
      <c r="EN273" s="62"/>
      <c r="EO273" s="153"/>
      <c r="ER273" s="49"/>
      <c r="ES273" s="49"/>
    </row>
    <row r="274" spans="4:149" ht="12.75" hidden="1" customHeight="1" x14ac:dyDescent="0.2">
      <c r="D274" s="153" t="s">
        <v>336</v>
      </c>
      <c r="F274" s="490"/>
      <c r="G274" s="558">
        <v>0</v>
      </c>
      <c r="H274" s="559"/>
      <c r="I274" s="62"/>
      <c r="J274" s="560"/>
      <c r="K274" s="561"/>
      <c r="L274" s="558">
        <v>0</v>
      </c>
      <c r="M274" s="559"/>
      <c r="N274" s="62"/>
      <c r="O274" s="560"/>
      <c r="P274" s="561"/>
      <c r="Q274" s="558">
        <v>0</v>
      </c>
      <c r="R274" s="559"/>
      <c r="S274" s="62"/>
      <c r="T274" s="560"/>
      <c r="U274" s="561"/>
      <c r="V274" s="558">
        <v>0</v>
      </c>
      <c r="W274" s="559"/>
      <c r="X274" s="62"/>
      <c r="Y274" s="560"/>
      <c r="Z274" s="561"/>
      <c r="AA274" s="558">
        <v>0</v>
      </c>
      <c r="AB274" s="559"/>
      <c r="AC274" s="62"/>
      <c r="AD274" s="560"/>
      <c r="AE274" s="561"/>
      <c r="AF274" s="558">
        <v>0</v>
      </c>
      <c r="AG274" s="559"/>
      <c r="AH274" s="62"/>
      <c r="AI274" s="560"/>
      <c r="AJ274" s="561"/>
      <c r="AK274" s="558">
        <v>0</v>
      </c>
      <c r="AL274" s="559"/>
      <c r="AM274" s="62"/>
      <c r="AN274" s="560"/>
      <c r="AO274" s="561"/>
      <c r="AP274" s="558">
        <v>0</v>
      </c>
      <c r="AQ274" s="559"/>
      <c r="AR274" s="62"/>
      <c r="AS274" s="560"/>
      <c r="AT274" s="561"/>
      <c r="AU274" s="558">
        <v>0</v>
      </c>
      <c r="AV274" s="559"/>
      <c r="AW274" s="62"/>
      <c r="AX274" s="560"/>
      <c r="AY274" s="561"/>
      <c r="AZ274" s="558">
        <v>0</v>
      </c>
      <c r="BA274" s="559"/>
      <c r="BB274" s="62"/>
      <c r="BC274" s="560"/>
      <c r="BD274" s="561"/>
      <c r="BE274" s="558">
        <v>0</v>
      </c>
      <c r="BF274" s="559"/>
      <c r="BG274" s="62"/>
      <c r="BH274" s="560"/>
      <c r="BI274" s="561"/>
      <c r="BJ274" s="558">
        <v>0</v>
      </c>
      <c r="BK274" s="559"/>
      <c r="BL274" s="62"/>
      <c r="BM274" s="560"/>
      <c r="BN274" s="561"/>
      <c r="BO274" s="558">
        <v>0</v>
      </c>
      <c r="BP274" s="559"/>
      <c r="BQ274" s="62"/>
      <c r="BR274" s="560"/>
      <c r="BS274" s="561"/>
      <c r="BT274" s="558">
        <v>0</v>
      </c>
      <c r="BU274" s="559"/>
      <c r="BV274" s="62"/>
      <c r="BW274" s="560"/>
      <c r="BX274" s="561"/>
      <c r="BY274" s="558">
        <v>0</v>
      </c>
      <c r="BZ274" s="559"/>
      <c r="CA274" s="62"/>
      <c r="CB274" s="560"/>
      <c r="CC274" s="561"/>
      <c r="CD274" s="558">
        <v>0</v>
      </c>
      <c r="CE274" s="559"/>
      <c r="CF274" s="62"/>
      <c r="CG274" s="560"/>
      <c r="CH274" s="561"/>
      <c r="CI274" s="558">
        <v>0</v>
      </c>
      <c r="CJ274" s="559"/>
      <c r="CK274" s="62"/>
      <c r="CL274" s="560"/>
      <c r="CM274" s="561"/>
      <c r="CN274" s="558">
        <v>0</v>
      </c>
      <c r="CO274" s="559"/>
      <c r="CP274" s="62"/>
      <c r="CQ274" s="560"/>
      <c r="CR274" s="561"/>
      <c r="CS274" s="558">
        <v>0</v>
      </c>
      <c r="CT274" s="559"/>
      <c r="CU274" s="62"/>
      <c r="CV274" s="560"/>
      <c r="CW274" s="561"/>
      <c r="CX274" s="558">
        <v>0</v>
      </c>
      <c r="CY274" s="559"/>
      <c r="CZ274" s="62"/>
      <c r="DA274" s="560"/>
      <c r="DB274" s="561"/>
      <c r="DC274" s="558">
        <v>0</v>
      </c>
      <c r="DD274" s="559"/>
      <c r="DE274" s="62"/>
      <c r="DF274" s="560"/>
      <c r="DG274" s="561"/>
      <c r="DH274" s="558">
        <v>0</v>
      </c>
      <c r="DI274" s="559"/>
      <c r="DJ274" s="62"/>
      <c r="DK274" s="560"/>
      <c r="DL274" s="561"/>
      <c r="DM274" s="558">
        <v>0</v>
      </c>
      <c r="DN274" s="559"/>
      <c r="DO274" s="62"/>
      <c r="DP274" s="560"/>
      <c r="DQ274" s="561"/>
      <c r="DR274" s="558">
        <v>0</v>
      </c>
      <c r="DS274" s="559"/>
      <c r="DT274" s="62"/>
      <c r="DU274" s="560"/>
      <c r="DV274" s="561"/>
      <c r="DW274" s="558">
        <v>0</v>
      </c>
      <c r="DX274" s="559"/>
      <c r="DY274" s="62"/>
      <c r="DZ274" s="560"/>
      <c r="EA274" s="561"/>
      <c r="EB274" s="558">
        <v>0</v>
      </c>
      <c r="EC274" s="559"/>
      <c r="ED274" s="62"/>
      <c r="EE274" s="560"/>
      <c r="EF274" s="561"/>
      <c r="EG274" s="558">
        <v>0</v>
      </c>
      <c r="EH274" s="559"/>
      <c r="EI274" s="62"/>
      <c r="EJ274" s="560"/>
      <c r="EK274" s="561"/>
      <c r="EL274" s="558">
        <v>0</v>
      </c>
      <c r="EM274" s="559"/>
      <c r="EN274" s="62"/>
      <c r="EO274" s="153"/>
      <c r="ER274" s="49"/>
      <c r="ES274" s="49"/>
    </row>
    <row r="275" spans="4:149" ht="12.75" hidden="1" customHeight="1" x14ac:dyDescent="0.2">
      <c r="D275" s="153" t="s">
        <v>339</v>
      </c>
      <c r="F275" s="484"/>
      <c r="G275" s="62">
        <v>0</v>
      </c>
      <c r="H275" s="61"/>
      <c r="I275" s="62"/>
      <c r="J275" s="560"/>
      <c r="K275" s="560"/>
      <c r="L275" s="62">
        <v>0</v>
      </c>
      <c r="M275" s="61"/>
      <c r="N275" s="62"/>
      <c r="O275" s="560"/>
      <c r="P275" s="560"/>
      <c r="Q275" s="62">
        <v>0</v>
      </c>
      <c r="R275" s="61"/>
      <c r="S275" s="62"/>
      <c r="T275" s="560"/>
      <c r="U275" s="560"/>
      <c r="V275" s="62">
        <v>0</v>
      </c>
      <c r="W275" s="61"/>
      <c r="X275" s="62"/>
      <c r="Y275" s="560"/>
      <c r="Z275" s="560"/>
      <c r="AA275" s="62">
        <v>0</v>
      </c>
      <c r="AB275" s="61"/>
      <c r="AC275" s="62"/>
      <c r="AD275" s="560"/>
      <c r="AE275" s="560"/>
      <c r="AF275" s="62">
        <v>0</v>
      </c>
      <c r="AG275" s="61"/>
      <c r="AH275" s="62"/>
      <c r="AI275" s="560"/>
      <c r="AJ275" s="560"/>
      <c r="AK275" s="62">
        <v>0</v>
      </c>
      <c r="AL275" s="61"/>
      <c r="AM275" s="62"/>
      <c r="AN275" s="560"/>
      <c r="AO275" s="560"/>
      <c r="AP275" s="62">
        <v>0</v>
      </c>
      <c r="AQ275" s="61"/>
      <c r="AR275" s="62"/>
      <c r="AS275" s="560"/>
      <c r="AT275" s="560"/>
      <c r="AU275" s="62">
        <v>0</v>
      </c>
      <c r="AV275" s="61"/>
      <c r="AW275" s="62"/>
      <c r="AX275" s="560"/>
      <c r="AY275" s="560"/>
      <c r="AZ275" s="62">
        <v>0</v>
      </c>
      <c r="BA275" s="61"/>
      <c r="BB275" s="62"/>
      <c r="BC275" s="560"/>
      <c r="BD275" s="560"/>
      <c r="BE275" s="62">
        <v>0</v>
      </c>
      <c r="BF275" s="61"/>
      <c r="BG275" s="62"/>
      <c r="BH275" s="560"/>
      <c r="BI275" s="560"/>
      <c r="BJ275" s="62">
        <v>0</v>
      </c>
      <c r="BK275" s="61"/>
      <c r="BL275" s="62"/>
      <c r="BM275" s="560"/>
      <c r="BN275" s="560"/>
      <c r="BO275" s="62">
        <v>0</v>
      </c>
      <c r="BP275" s="61"/>
      <c r="BQ275" s="62"/>
      <c r="BR275" s="560"/>
      <c r="BS275" s="560"/>
      <c r="BT275" s="62">
        <v>0</v>
      </c>
      <c r="BU275" s="61"/>
      <c r="BV275" s="62"/>
      <c r="BW275" s="560"/>
      <c r="BX275" s="560"/>
      <c r="BY275" s="62">
        <v>0</v>
      </c>
      <c r="BZ275" s="61"/>
      <c r="CA275" s="62"/>
      <c r="CB275" s="560"/>
      <c r="CC275" s="560"/>
      <c r="CD275" s="62">
        <v>0</v>
      </c>
      <c r="CE275" s="61"/>
      <c r="CF275" s="62"/>
      <c r="CG275" s="560"/>
      <c r="CH275" s="560"/>
      <c r="CI275" s="62">
        <v>0</v>
      </c>
      <c r="CJ275" s="61"/>
      <c r="CK275" s="62"/>
      <c r="CL275" s="560"/>
      <c r="CM275" s="560"/>
      <c r="CN275" s="62">
        <v>0</v>
      </c>
      <c r="CO275" s="61"/>
      <c r="CP275" s="62"/>
      <c r="CQ275" s="560"/>
      <c r="CR275" s="560"/>
      <c r="CS275" s="62">
        <v>0</v>
      </c>
      <c r="CT275" s="61"/>
      <c r="CU275" s="62"/>
      <c r="CV275" s="560"/>
      <c r="CW275" s="560"/>
      <c r="CX275" s="62">
        <v>0</v>
      </c>
      <c r="CY275" s="61"/>
      <c r="CZ275" s="62"/>
      <c r="DA275" s="560"/>
      <c r="DB275" s="560"/>
      <c r="DC275" s="62">
        <v>0</v>
      </c>
      <c r="DD275" s="61"/>
      <c r="DE275" s="62"/>
      <c r="DF275" s="560"/>
      <c r="DG275" s="560"/>
      <c r="DH275" s="62">
        <v>0</v>
      </c>
      <c r="DI275" s="61"/>
      <c r="DJ275" s="62"/>
      <c r="DK275" s="560"/>
      <c r="DL275" s="560"/>
      <c r="DM275" s="62">
        <v>0</v>
      </c>
      <c r="DN275" s="61"/>
      <c r="DO275" s="62"/>
      <c r="DP275" s="560"/>
      <c r="DQ275" s="560"/>
      <c r="DR275" s="62">
        <v>0</v>
      </c>
      <c r="DS275" s="61"/>
      <c r="DT275" s="62"/>
      <c r="DU275" s="560"/>
      <c r="DV275" s="560"/>
      <c r="DW275" s="62">
        <v>0</v>
      </c>
      <c r="DX275" s="61"/>
      <c r="DY275" s="62"/>
      <c r="DZ275" s="560"/>
      <c r="EA275" s="560"/>
      <c r="EB275" s="62">
        <v>0</v>
      </c>
      <c r="EC275" s="61"/>
      <c r="ED275" s="62"/>
      <c r="EE275" s="560"/>
      <c r="EF275" s="560"/>
      <c r="EG275" s="62">
        <v>0</v>
      </c>
      <c r="EH275" s="61"/>
      <c r="EI275" s="62"/>
      <c r="EJ275" s="560"/>
      <c r="EK275" s="560"/>
      <c r="EL275" s="62">
        <v>0</v>
      </c>
      <c r="EM275" s="61"/>
      <c r="EN275" s="62"/>
      <c r="EO275" s="153"/>
      <c r="ER275" s="49"/>
      <c r="ES275" s="49"/>
    </row>
    <row r="276" spans="4:149" ht="12.75" hidden="1" customHeight="1" x14ac:dyDescent="0.2">
      <c r="D276" s="153" t="s">
        <v>353</v>
      </c>
      <c r="F276" s="504"/>
      <c r="G276" s="123">
        <v>0</v>
      </c>
      <c r="H276" s="122"/>
      <c r="I276" s="62"/>
      <c r="J276" s="560"/>
      <c r="K276" s="569"/>
      <c r="L276" s="123">
        <v>0</v>
      </c>
      <c r="M276" s="122"/>
      <c r="N276" s="62"/>
      <c r="O276" s="560"/>
      <c r="P276" s="569"/>
      <c r="Q276" s="123">
        <v>0</v>
      </c>
      <c r="R276" s="122"/>
      <c r="S276" s="62"/>
      <c r="T276" s="560"/>
      <c r="U276" s="569"/>
      <c r="V276" s="123">
        <v>0</v>
      </c>
      <c r="W276" s="122"/>
      <c r="X276" s="62"/>
      <c r="Y276" s="560"/>
      <c r="Z276" s="569"/>
      <c r="AA276" s="123">
        <v>0</v>
      </c>
      <c r="AB276" s="122"/>
      <c r="AC276" s="62"/>
      <c r="AD276" s="560"/>
      <c r="AE276" s="569"/>
      <c r="AF276" s="123">
        <v>0</v>
      </c>
      <c r="AG276" s="122"/>
      <c r="AH276" s="62"/>
      <c r="AI276" s="560"/>
      <c r="AJ276" s="569"/>
      <c r="AK276" s="123">
        <v>0</v>
      </c>
      <c r="AL276" s="122"/>
      <c r="AM276" s="62"/>
      <c r="AN276" s="560"/>
      <c r="AO276" s="569"/>
      <c r="AP276" s="123">
        <v>0</v>
      </c>
      <c r="AQ276" s="122"/>
      <c r="AR276" s="62"/>
      <c r="AS276" s="560"/>
      <c r="AT276" s="569"/>
      <c r="AU276" s="123">
        <v>0</v>
      </c>
      <c r="AV276" s="122"/>
      <c r="AW276" s="62"/>
      <c r="AX276" s="560"/>
      <c r="AY276" s="569"/>
      <c r="AZ276" s="123">
        <v>0</v>
      </c>
      <c r="BA276" s="122"/>
      <c r="BB276" s="62"/>
      <c r="BC276" s="560"/>
      <c r="BD276" s="569"/>
      <c r="BE276" s="123">
        <v>0</v>
      </c>
      <c r="BF276" s="122"/>
      <c r="BG276" s="62"/>
      <c r="BH276" s="560"/>
      <c r="BI276" s="569"/>
      <c r="BJ276" s="123">
        <v>0</v>
      </c>
      <c r="BK276" s="122"/>
      <c r="BL276" s="62"/>
      <c r="BM276" s="560"/>
      <c r="BN276" s="569"/>
      <c r="BO276" s="123">
        <v>0</v>
      </c>
      <c r="BP276" s="122"/>
      <c r="BQ276" s="62"/>
      <c r="BR276" s="560"/>
      <c r="BS276" s="569"/>
      <c r="BT276" s="123">
        <v>0</v>
      </c>
      <c r="BU276" s="122"/>
      <c r="BV276" s="62"/>
      <c r="BW276" s="560"/>
      <c r="BX276" s="569"/>
      <c r="BY276" s="123">
        <v>0</v>
      </c>
      <c r="BZ276" s="122"/>
      <c r="CA276" s="62"/>
      <c r="CB276" s="560"/>
      <c r="CC276" s="569"/>
      <c r="CD276" s="123">
        <v>0</v>
      </c>
      <c r="CE276" s="122"/>
      <c r="CF276" s="62"/>
      <c r="CG276" s="560"/>
      <c r="CH276" s="569"/>
      <c r="CI276" s="123">
        <v>0</v>
      </c>
      <c r="CJ276" s="122"/>
      <c r="CK276" s="62"/>
      <c r="CL276" s="560"/>
      <c r="CM276" s="569"/>
      <c r="CN276" s="123">
        <v>0</v>
      </c>
      <c r="CO276" s="122"/>
      <c r="CP276" s="62"/>
      <c r="CQ276" s="560"/>
      <c r="CR276" s="569"/>
      <c r="CS276" s="123">
        <v>0</v>
      </c>
      <c r="CT276" s="122"/>
      <c r="CU276" s="62"/>
      <c r="CV276" s="560"/>
      <c r="CW276" s="569"/>
      <c r="CX276" s="123">
        <v>0</v>
      </c>
      <c r="CY276" s="122"/>
      <c r="CZ276" s="62"/>
      <c r="DA276" s="560"/>
      <c r="DB276" s="569"/>
      <c r="DC276" s="123">
        <v>0</v>
      </c>
      <c r="DD276" s="122"/>
      <c r="DE276" s="62"/>
      <c r="DF276" s="560"/>
      <c r="DG276" s="569"/>
      <c r="DH276" s="123">
        <v>0</v>
      </c>
      <c r="DI276" s="122"/>
      <c r="DJ276" s="62"/>
      <c r="DK276" s="560"/>
      <c r="DL276" s="569"/>
      <c r="DM276" s="123">
        <v>0</v>
      </c>
      <c r="DN276" s="122"/>
      <c r="DO276" s="62"/>
      <c r="DP276" s="560"/>
      <c r="DQ276" s="569"/>
      <c r="DR276" s="123">
        <v>0</v>
      </c>
      <c r="DS276" s="122"/>
      <c r="DT276" s="62"/>
      <c r="DU276" s="560"/>
      <c r="DV276" s="569"/>
      <c r="DW276" s="123">
        <v>0</v>
      </c>
      <c r="DX276" s="122"/>
      <c r="DY276" s="62"/>
      <c r="DZ276" s="560"/>
      <c r="EA276" s="569"/>
      <c r="EB276" s="123">
        <v>0</v>
      </c>
      <c r="EC276" s="122"/>
      <c r="ED276" s="62"/>
      <c r="EE276" s="560"/>
      <c r="EF276" s="569"/>
      <c r="EG276" s="123">
        <v>0</v>
      </c>
      <c r="EH276" s="122"/>
      <c r="EI276" s="62"/>
      <c r="EJ276" s="560"/>
      <c r="EK276" s="569"/>
      <c r="EL276" s="123">
        <v>0</v>
      </c>
      <c r="EM276" s="122"/>
      <c r="EN276" s="62"/>
      <c r="EO276" s="153"/>
      <c r="ER276" s="49"/>
      <c r="ES276" s="49"/>
    </row>
    <row r="277" spans="4:149" ht="12.75" hidden="1" customHeight="1" x14ac:dyDescent="0.2">
      <c r="D277" s="153"/>
      <c r="G277" s="62"/>
      <c r="H277" s="62"/>
      <c r="I277" s="62"/>
      <c r="J277" s="560"/>
      <c r="K277" s="62"/>
      <c r="L277" s="62"/>
      <c r="M277" s="62"/>
      <c r="N277" s="62"/>
      <c r="O277" s="560"/>
      <c r="P277" s="62"/>
      <c r="Q277" s="62"/>
      <c r="R277" s="62"/>
      <c r="S277" s="62"/>
      <c r="T277" s="560"/>
      <c r="U277" s="62"/>
      <c r="V277" s="62"/>
      <c r="W277" s="62"/>
      <c r="X277" s="62"/>
      <c r="Y277" s="560"/>
      <c r="Z277" s="62"/>
      <c r="AA277" s="62"/>
      <c r="AB277" s="62"/>
      <c r="AC277" s="62"/>
      <c r="AD277" s="560"/>
      <c r="AE277" s="62"/>
      <c r="AF277" s="62"/>
      <c r="AG277" s="62"/>
      <c r="AH277" s="62"/>
      <c r="AI277" s="560"/>
      <c r="AJ277" s="62"/>
      <c r="AK277" s="62"/>
      <c r="AL277" s="62"/>
      <c r="AM277" s="62"/>
      <c r="AN277" s="560"/>
      <c r="AO277" s="62"/>
      <c r="AP277" s="62"/>
      <c r="AQ277" s="62"/>
      <c r="AR277" s="62"/>
      <c r="AS277" s="560"/>
      <c r="AT277" s="62"/>
      <c r="AU277" s="62"/>
      <c r="AV277" s="62"/>
      <c r="AW277" s="62"/>
      <c r="AX277" s="560"/>
      <c r="AY277" s="62"/>
      <c r="AZ277" s="62"/>
      <c r="BA277" s="62"/>
      <c r="BB277" s="62"/>
      <c r="BC277" s="560"/>
      <c r="BD277" s="62"/>
      <c r="BE277" s="62"/>
      <c r="BF277" s="62"/>
      <c r="BG277" s="62"/>
      <c r="BH277" s="560"/>
      <c r="BI277" s="62"/>
      <c r="BJ277" s="62"/>
      <c r="BK277" s="62"/>
      <c r="BL277" s="62"/>
      <c r="BM277" s="560"/>
      <c r="BN277" s="62"/>
      <c r="BO277" s="62"/>
      <c r="BP277" s="62"/>
      <c r="BQ277" s="62"/>
      <c r="BR277" s="560"/>
      <c r="BS277" s="62"/>
      <c r="BT277" s="62"/>
      <c r="BU277" s="62"/>
      <c r="BV277" s="62"/>
      <c r="BW277" s="560"/>
      <c r="BX277" s="62"/>
      <c r="BY277" s="62"/>
      <c r="BZ277" s="62"/>
      <c r="CA277" s="62"/>
      <c r="CB277" s="560"/>
      <c r="CC277" s="62"/>
      <c r="CD277" s="62"/>
      <c r="CE277" s="62"/>
      <c r="CF277" s="62"/>
      <c r="CG277" s="560"/>
      <c r="CH277" s="62"/>
      <c r="CI277" s="62"/>
      <c r="CJ277" s="62"/>
      <c r="CK277" s="62"/>
      <c r="CL277" s="560"/>
      <c r="CM277" s="62"/>
      <c r="CN277" s="62"/>
      <c r="CO277" s="62"/>
      <c r="CP277" s="62"/>
      <c r="CQ277" s="560"/>
      <c r="CR277" s="62"/>
      <c r="CS277" s="62"/>
      <c r="CT277" s="62"/>
      <c r="CU277" s="62"/>
      <c r="CV277" s="560"/>
      <c r="CW277" s="62"/>
      <c r="CX277" s="62"/>
      <c r="CY277" s="62"/>
      <c r="CZ277" s="62"/>
      <c r="DA277" s="560"/>
      <c r="DB277" s="62"/>
      <c r="DC277" s="62"/>
      <c r="DD277" s="62"/>
      <c r="DE277" s="62"/>
      <c r="DF277" s="560"/>
      <c r="DG277" s="62"/>
      <c r="DH277" s="62"/>
      <c r="DI277" s="62"/>
      <c r="DJ277" s="62"/>
      <c r="DK277" s="560"/>
      <c r="DL277" s="62"/>
      <c r="DM277" s="62"/>
      <c r="DN277" s="62"/>
      <c r="DO277" s="62"/>
      <c r="DP277" s="560"/>
      <c r="DQ277" s="62"/>
      <c r="DR277" s="62"/>
      <c r="DS277" s="62"/>
      <c r="DT277" s="62"/>
      <c r="DU277" s="560"/>
      <c r="DV277" s="62"/>
      <c r="DW277" s="62"/>
      <c r="DX277" s="62"/>
      <c r="DY277" s="62"/>
      <c r="DZ277" s="560"/>
      <c r="EA277" s="62"/>
      <c r="EB277" s="62"/>
      <c r="EC277" s="62"/>
      <c r="ED277" s="62"/>
      <c r="EE277" s="560"/>
      <c r="EF277" s="62"/>
      <c r="EG277" s="62"/>
      <c r="EH277" s="62"/>
      <c r="EI277" s="62"/>
      <c r="EJ277" s="560"/>
      <c r="EK277" s="62"/>
      <c r="EL277" s="62"/>
      <c r="EM277" s="62"/>
      <c r="EN277" s="62"/>
      <c r="EO277" s="153"/>
      <c r="ER277" s="49"/>
      <c r="ES277" s="49"/>
    </row>
    <row r="278" spans="4:149" ht="12.75" customHeight="1" x14ac:dyDescent="0.2">
      <c r="D278" s="153" t="s">
        <v>359</v>
      </c>
      <c r="G278" s="62">
        <v>0</v>
      </c>
      <c r="H278" s="62"/>
      <c r="I278" s="62"/>
      <c r="J278" s="560"/>
      <c r="K278" s="62"/>
      <c r="L278" s="62">
        <v>0</v>
      </c>
      <c r="M278" s="62"/>
      <c r="N278" s="62"/>
      <c r="O278" s="560"/>
      <c r="P278" s="62"/>
      <c r="Q278" s="62">
        <v>0</v>
      </c>
      <c r="R278" s="62"/>
      <c r="S278" s="62"/>
      <c r="T278" s="560"/>
      <c r="U278" s="62"/>
      <c r="V278" s="62">
        <v>0</v>
      </c>
      <c r="W278" s="62"/>
      <c r="X278" s="62"/>
      <c r="Y278" s="560"/>
      <c r="Z278" s="62"/>
      <c r="AA278" s="62">
        <v>0</v>
      </c>
      <c r="AB278" s="62"/>
      <c r="AC278" s="62"/>
      <c r="AD278" s="560"/>
      <c r="AE278" s="62"/>
      <c r="AF278" s="62">
        <v>0</v>
      </c>
      <c r="AG278" s="62"/>
      <c r="AH278" s="62"/>
      <c r="AI278" s="560"/>
      <c r="AJ278" s="62"/>
      <c r="AK278" s="62">
        <v>0</v>
      </c>
      <c r="AL278" s="62"/>
      <c r="AM278" s="62"/>
      <c r="AN278" s="560"/>
      <c r="AO278" s="62"/>
      <c r="AP278" s="62">
        <v>0</v>
      </c>
      <c r="AQ278" s="62"/>
      <c r="AR278" s="62"/>
      <c r="AS278" s="560"/>
      <c r="AT278" s="62"/>
      <c r="AU278" s="62">
        <v>0</v>
      </c>
      <c r="AV278" s="62"/>
      <c r="AW278" s="62"/>
      <c r="AX278" s="560"/>
      <c r="AY278" s="62"/>
      <c r="AZ278" s="62">
        <v>0</v>
      </c>
      <c r="BA278" s="62"/>
      <c r="BB278" s="62"/>
      <c r="BC278" s="560"/>
      <c r="BD278" s="62"/>
      <c r="BE278" s="62">
        <v>0</v>
      </c>
      <c r="BF278" s="62"/>
      <c r="BG278" s="62"/>
      <c r="BH278" s="560"/>
      <c r="BI278" s="62"/>
      <c r="BJ278" s="62">
        <v>0</v>
      </c>
      <c r="BK278" s="62"/>
      <c r="BL278" s="62"/>
      <c r="BM278" s="560"/>
      <c r="BN278" s="62"/>
      <c r="BO278" s="62">
        <v>0</v>
      </c>
      <c r="BP278" s="62"/>
      <c r="BQ278" s="62"/>
      <c r="BR278" s="560"/>
      <c r="BS278" s="62"/>
      <c r="BT278" s="62">
        <v>0</v>
      </c>
      <c r="BU278" s="62"/>
      <c r="BV278" s="62"/>
      <c r="BW278" s="560"/>
      <c r="BX278" s="62"/>
      <c r="BY278" s="62">
        <v>8793365</v>
      </c>
      <c r="BZ278" s="62"/>
      <c r="CA278" s="62"/>
      <c r="CB278" s="560"/>
      <c r="CC278" s="62"/>
      <c r="CD278" s="62">
        <v>1626641</v>
      </c>
      <c r="CE278" s="62"/>
      <c r="CF278" s="62"/>
      <c r="CG278" s="560"/>
      <c r="CH278" s="62"/>
      <c r="CI278" s="62">
        <v>501290</v>
      </c>
      <c r="CJ278" s="62"/>
      <c r="CK278" s="62"/>
      <c r="CL278" s="560"/>
      <c r="CM278" s="62"/>
      <c r="CN278" s="62">
        <v>0</v>
      </c>
      <c r="CO278" s="62"/>
      <c r="CP278" s="62"/>
      <c r="CQ278" s="560"/>
      <c r="CR278" s="62"/>
      <c r="CS278" s="62">
        <v>0</v>
      </c>
      <c r="CT278" s="62"/>
      <c r="CU278" s="62"/>
      <c r="CV278" s="560"/>
      <c r="CW278" s="62"/>
      <c r="CX278" s="62">
        <v>0</v>
      </c>
      <c r="CY278" s="62"/>
      <c r="CZ278" s="62"/>
      <c r="DA278" s="560"/>
      <c r="DB278" s="62"/>
      <c r="DC278" s="62">
        <v>238560</v>
      </c>
      <c r="DD278" s="62"/>
      <c r="DE278" s="62"/>
      <c r="DF278" s="560"/>
      <c r="DG278" s="62"/>
      <c r="DH278" s="62">
        <v>2550803</v>
      </c>
      <c r="DI278" s="62"/>
      <c r="DJ278" s="62"/>
      <c r="DK278" s="560"/>
      <c r="DL278" s="62"/>
      <c r="DM278" s="62">
        <v>1890152</v>
      </c>
      <c r="DN278" s="62"/>
      <c r="DO278" s="62"/>
      <c r="DP278" s="560"/>
      <c r="DQ278" s="62"/>
      <c r="DR278" s="62">
        <v>0</v>
      </c>
      <c r="DS278" s="62"/>
      <c r="DT278" s="62"/>
      <c r="DU278" s="560"/>
      <c r="DV278" s="62"/>
      <c r="DW278" s="62">
        <v>1095441</v>
      </c>
      <c r="DX278" s="62"/>
      <c r="DY278" s="62"/>
      <c r="DZ278" s="560"/>
      <c r="EA278" s="62"/>
      <c r="EB278" s="62">
        <v>800741</v>
      </c>
      <c r="EC278" s="62"/>
      <c r="ED278" s="62"/>
      <c r="EE278" s="560"/>
      <c r="EF278" s="62"/>
      <c r="EG278" s="62">
        <v>89737</v>
      </c>
      <c r="EH278" s="62"/>
      <c r="EI278" s="62"/>
      <c r="EJ278" s="560"/>
      <c r="EK278" s="62"/>
      <c r="EL278" s="62">
        <v>2127931</v>
      </c>
      <c r="EM278" s="62"/>
      <c r="EN278" s="62"/>
      <c r="EO278" s="153"/>
      <c r="ER278" s="49"/>
      <c r="ES278" s="49"/>
    </row>
    <row r="279" spans="4:149" ht="12.75" customHeight="1" x14ac:dyDescent="0.2">
      <c r="D279" s="153" t="s">
        <v>336</v>
      </c>
      <c r="F279" s="490"/>
      <c r="G279" s="558">
        <v>0</v>
      </c>
      <c r="H279" s="559"/>
      <c r="I279" s="62"/>
      <c r="J279" s="560"/>
      <c r="K279" s="561"/>
      <c r="L279" s="558">
        <v>0</v>
      </c>
      <c r="M279" s="559"/>
      <c r="N279" s="62"/>
      <c r="O279" s="560"/>
      <c r="P279" s="561"/>
      <c r="Q279" s="558">
        <v>0</v>
      </c>
      <c r="R279" s="559"/>
      <c r="S279" s="62"/>
      <c r="T279" s="560"/>
      <c r="U279" s="561"/>
      <c r="V279" s="558">
        <v>0</v>
      </c>
      <c r="W279" s="559"/>
      <c r="X279" s="62"/>
      <c r="Y279" s="560"/>
      <c r="Z279" s="561"/>
      <c r="AA279" s="558">
        <v>0</v>
      </c>
      <c r="AB279" s="559"/>
      <c r="AC279" s="62"/>
      <c r="AD279" s="560"/>
      <c r="AE279" s="561"/>
      <c r="AF279" s="558">
        <v>0</v>
      </c>
      <c r="AG279" s="559"/>
      <c r="AH279" s="62"/>
      <c r="AI279" s="560"/>
      <c r="AJ279" s="561"/>
      <c r="AK279" s="558">
        <v>0</v>
      </c>
      <c r="AL279" s="559"/>
      <c r="AM279" s="62"/>
      <c r="AN279" s="560"/>
      <c r="AO279" s="561"/>
      <c r="AP279" s="558">
        <v>0</v>
      </c>
      <c r="AQ279" s="559"/>
      <c r="AR279" s="62"/>
      <c r="AS279" s="560"/>
      <c r="AT279" s="561"/>
      <c r="AU279" s="558">
        <v>0</v>
      </c>
      <c r="AV279" s="559"/>
      <c r="AW279" s="62"/>
      <c r="AX279" s="560"/>
      <c r="AY279" s="561"/>
      <c r="AZ279" s="558">
        <v>0</v>
      </c>
      <c r="BA279" s="559"/>
      <c r="BB279" s="62"/>
      <c r="BC279" s="560"/>
      <c r="BD279" s="561"/>
      <c r="BE279" s="558">
        <v>0</v>
      </c>
      <c r="BF279" s="559"/>
      <c r="BG279" s="62"/>
      <c r="BH279" s="560"/>
      <c r="BI279" s="561"/>
      <c r="BJ279" s="558">
        <v>0</v>
      </c>
      <c r="BK279" s="559"/>
      <c r="BL279" s="62"/>
      <c r="BM279" s="560"/>
      <c r="BN279" s="561"/>
      <c r="BO279" s="558">
        <v>0</v>
      </c>
      <c r="BP279" s="559"/>
      <c r="BQ279" s="62"/>
      <c r="BR279" s="560"/>
      <c r="BS279" s="561"/>
      <c r="BT279" s="558">
        <v>0</v>
      </c>
      <c r="BU279" s="559"/>
      <c r="BV279" s="62"/>
      <c r="BW279" s="560"/>
      <c r="BX279" s="561"/>
      <c r="BY279" s="558">
        <v>7326236</v>
      </c>
      <c r="BZ279" s="559"/>
      <c r="CA279" s="62"/>
      <c r="CB279" s="560"/>
      <c r="CC279" s="561"/>
      <c r="CD279" s="558">
        <v>1307176</v>
      </c>
      <c r="CE279" s="559"/>
      <c r="CF279" s="62"/>
      <c r="CG279" s="560"/>
      <c r="CH279" s="561"/>
      <c r="CI279" s="558">
        <v>415567</v>
      </c>
      <c r="CJ279" s="559"/>
      <c r="CK279" s="62"/>
      <c r="CL279" s="560"/>
      <c r="CM279" s="561"/>
      <c r="CN279" s="558">
        <v>0</v>
      </c>
      <c r="CO279" s="559"/>
      <c r="CP279" s="62"/>
      <c r="CQ279" s="560"/>
      <c r="CR279" s="561"/>
      <c r="CS279" s="558">
        <v>0</v>
      </c>
      <c r="CT279" s="559"/>
      <c r="CU279" s="62"/>
      <c r="CV279" s="560"/>
      <c r="CW279" s="561"/>
      <c r="CX279" s="558">
        <v>0</v>
      </c>
      <c r="CY279" s="559"/>
      <c r="CZ279" s="62"/>
      <c r="DA279" s="560"/>
      <c r="DB279" s="561"/>
      <c r="DC279" s="558">
        <v>206347</v>
      </c>
      <c r="DD279" s="559"/>
      <c r="DE279" s="62"/>
      <c r="DF279" s="560"/>
      <c r="DG279" s="561"/>
      <c r="DH279" s="558">
        <v>2131731</v>
      </c>
      <c r="DI279" s="559"/>
      <c r="DJ279" s="62"/>
      <c r="DK279" s="560"/>
      <c r="DL279" s="561"/>
      <c r="DM279" s="558">
        <v>1572763</v>
      </c>
      <c r="DN279" s="559"/>
      <c r="DO279" s="62"/>
      <c r="DP279" s="560"/>
      <c r="DQ279" s="561"/>
      <c r="DR279" s="558">
        <v>0</v>
      </c>
      <c r="DS279" s="559"/>
      <c r="DT279" s="62"/>
      <c r="DU279" s="560"/>
      <c r="DV279" s="561"/>
      <c r="DW279" s="558">
        <v>919256</v>
      </c>
      <c r="DX279" s="559"/>
      <c r="DY279" s="62"/>
      <c r="DZ279" s="560"/>
      <c r="EA279" s="561"/>
      <c r="EB279" s="558">
        <v>697337</v>
      </c>
      <c r="EC279" s="559"/>
      <c r="ED279" s="62"/>
      <c r="EE279" s="560"/>
      <c r="EF279" s="561"/>
      <c r="EG279" s="558">
        <v>76059</v>
      </c>
      <c r="EH279" s="559"/>
      <c r="EI279" s="62"/>
      <c r="EJ279" s="560"/>
      <c r="EK279" s="561"/>
      <c r="EL279" s="558">
        <v>1722743</v>
      </c>
      <c r="EM279" s="559"/>
      <c r="EN279" s="62"/>
      <c r="EO279" s="153"/>
      <c r="ER279" s="49"/>
      <c r="ES279" s="49"/>
    </row>
    <row r="280" spans="4:149" ht="12.75" customHeight="1" x14ac:dyDescent="0.2">
      <c r="D280" s="153" t="s">
        <v>339</v>
      </c>
      <c r="F280" s="484"/>
      <c r="G280" s="62">
        <v>0</v>
      </c>
      <c r="H280" s="61"/>
      <c r="I280" s="62"/>
      <c r="J280" s="560"/>
      <c r="K280" s="560"/>
      <c r="L280" s="62">
        <v>0</v>
      </c>
      <c r="M280" s="61"/>
      <c r="N280" s="62"/>
      <c r="O280" s="560"/>
      <c r="P280" s="560"/>
      <c r="Q280" s="62">
        <v>0</v>
      </c>
      <c r="R280" s="61"/>
      <c r="S280" s="62"/>
      <c r="T280" s="560"/>
      <c r="U280" s="560"/>
      <c r="V280" s="62">
        <v>0</v>
      </c>
      <c r="W280" s="61"/>
      <c r="X280" s="62"/>
      <c r="Y280" s="560"/>
      <c r="Z280" s="560"/>
      <c r="AA280" s="62">
        <v>0</v>
      </c>
      <c r="AB280" s="61"/>
      <c r="AC280" s="62"/>
      <c r="AD280" s="560"/>
      <c r="AE280" s="560"/>
      <c r="AF280" s="62">
        <v>0</v>
      </c>
      <c r="AG280" s="61"/>
      <c r="AH280" s="62"/>
      <c r="AI280" s="560"/>
      <c r="AJ280" s="560"/>
      <c r="AK280" s="62">
        <v>0</v>
      </c>
      <c r="AL280" s="61"/>
      <c r="AM280" s="62"/>
      <c r="AN280" s="560"/>
      <c r="AO280" s="560"/>
      <c r="AP280" s="62">
        <v>0</v>
      </c>
      <c r="AQ280" s="61"/>
      <c r="AR280" s="62"/>
      <c r="AS280" s="560"/>
      <c r="AT280" s="560"/>
      <c r="AU280" s="62">
        <v>0</v>
      </c>
      <c r="AV280" s="61"/>
      <c r="AW280" s="62"/>
      <c r="AX280" s="560"/>
      <c r="AY280" s="560"/>
      <c r="AZ280" s="62">
        <v>0</v>
      </c>
      <c r="BA280" s="61"/>
      <c r="BB280" s="62"/>
      <c r="BC280" s="560"/>
      <c r="BD280" s="560"/>
      <c r="BE280" s="62">
        <v>0</v>
      </c>
      <c r="BF280" s="61"/>
      <c r="BG280" s="62"/>
      <c r="BH280" s="560"/>
      <c r="BI280" s="560"/>
      <c r="BJ280" s="62">
        <v>0</v>
      </c>
      <c r="BK280" s="61"/>
      <c r="BL280" s="62"/>
      <c r="BM280" s="560"/>
      <c r="BN280" s="560"/>
      <c r="BO280" s="62">
        <v>0</v>
      </c>
      <c r="BP280" s="61"/>
      <c r="BQ280" s="62"/>
      <c r="BR280" s="560"/>
      <c r="BS280" s="560"/>
      <c r="BT280" s="62">
        <v>0</v>
      </c>
      <c r="BU280" s="61"/>
      <c r="BV280" s="62"/>
      <c r="BW280" s="560"/>
      <c r="BX280" s="560"/>
      <c r="BY280" s="62">
        <v>1467129</v>
      </c>
      <c r="BZ280" s="61"/>
      <c r="CA280" s="62"/>
      <c r="CB280" s="560"/>
      <c r="CC280" s="560"/>
      <c r="CD280" s="62">
        <v>319465</v>
      </c>
      <c r="CE280" s="61"/>
      <c r="CF280" s="62"/>
      <c r="CG280" s="560"/>
      <c r="CH280" s="560"/>
      <c r="CI280" s="62">
        <v>85723</v>
      </c>
      <c r="CJ280" s="61"/>
      <c r="CK280" s="62"/>
      <c r="CL280" s="560"/>
      <c r="CM280" s="560"/>
      <c r="CN280" s="62">
        <v>0</v>
      </c>
      <c r="CO280" s="61"/>
      <c r="CP280" s="62"/>
      <c r="CQ280" s="560"/>
      <c r="CR280" s="560"/>
      <c r="CS280" s="62">
        <v>0</v>
      </c>
      <c r="CT280" s="61"/>
      <c r="CU280" s="62"/>
      <c r="CV280" s="560"/>
      <c r="CW280" s="560"/>
      <c r="CX280" s="62">
        <v>0</v>
      </c>
      <c r="CY280" s="61"/>
      <c r="CZ280" s="62"/>
      <c r="DA280" s="560"/>
      <c r="DB280" s="560"/>
      <c r="DC280" s="62">
        <v>32213</v>
      </c>
      <c r="DD280" s="61"/>
      <c r="DE280" s="62"/>
      <c r="DF280" s="560"/>
      <c r="DG280" s="560"/>
      <c r="DH280" s="62">
        <v>419072</v>
      </c>
      <c r="DI280" s="61"/>
      <c r="DJ280" s="62"/>
      <c r="DK280" s="560"/>
      <c r="DL280" s="560"/>
      <c r="DM280" s="62">
        <v>317389</v>
      </c>
      <c r="DN280" s="61"/>
      <c r="DO280" s="62"/>
      <c r="DP280" s="560"/>
      <c r="DQ280" s="560"/>
      <c r="DR280" s="62">
        <v>0</v>
      </c>
      <c r="DS280" s="61"/>
      <c r="DT280" s="62"/>
      <c r="DU280" s="560"/>
      <c r="DV280" s="560"/>
      <c r="DW280" s="62">
        <v>176185</v>
      </c>
      <c r="DX280" s="61"/>
      <c r="DY280" s="62"/>
      <c r="DZ280" s="560"/>
      <c r="EA280" s="560"/>
      <c r="EB280" s="62">
        <v>103404</v>
      </c>
      <c r="EC280" s="61"/>
      <c r="ED280" s="62"/>
      <c r="EE280" s="560"/>
      <c r="EF280" s="560"/>
      <c r="EG280" s="62">
        <v>13678</v>
      </c>
      <c r="EH280" s="61"/>
      <c r="EI280" s="62"/>
      <c r="EJ280" s="560"/>
      <c r="EK280" s="560"/>
      <c r="EL280" s="62">
        <v>405188</v>
      </c>
      <c r="EM280" s="61"/>
      <c r="EN280" s="62"/>
      <c r="EO280" s="153"/>
      <c r="ER280" s="49"/>
      <c r="ES280" s="49"/>
    </row>
    <row r="281" spans="4:149" ht="12.75" customHeight="1" x14ac:dyDescent="0.2">
      <c r="D281" s="153" t="s">
        <v>353</v>
      </c>
      <c r="F281" s="504"/>
      <c r="G281" s="123">
        <v>0</v>
      </c>
      <c r="H281" s="122"/>
      <c r="I281" s="62"/>
      <c r="J281" s="560"/>
      <c r="K281" s="569"/>
      <c r="L281" s="123">
        <v>0</v>
      </c>
      <c r="M281" s="122"/>
      <c r="N281" s="62"/>
      <c r="O281" s="560"/>
      <c r="P281" s="569"/>
      <c r="Q281" s="123">
        <v>0</v>
      </c>
      <c r="R281" s="122"/>
      <c r="S281" s="62"/>
      <c r="T281" s="560"/>
      <c r="U281" s="569"/>
      <c r="V281" s="123">
        <v>0</v>
      </c>
      <c r="W281" s="122"/>
      <c r="X281" s="62"/>
      <c r="Y281" s="560"/>
      <c r="Z281" s="569"/>
      <c r="AA281" s="123">
        <v>0</v>
      </c>
      <c r="AB281" s="122"/>
      <c r="AC281" s="62"/>
      <c r="AD281" s="560"/>
      <c r="AE281" s="569"/>
      <c r="AF281" s="123">
        <v>0</v>
      </c>
      <c r="AG281" s="122"/>
      <c r="AH281" s="62"/>
      <c r="AI281" s="560"/>
      <c r="AJ281" s="569"/>
      <c r="AK281" s="123">
        <v>0</v>
      </c>
      <c r="AL281" s="122"/>
      <c r="AM281" s="62"/>
      <c r="AN281" s="560"/>
      <c r="AO281" s="569"/>
      <c r="AP281" s="123">
        <v>0</v>
      </c>
      <c r="AQ281" s="122"/>
      <c r="AR281" s="62"/>
      <c r="AS281" s="560"/>
      <c r="AT281" s="569"/>
      <c r="AU281" s="123">
        <v>0</v>
      </c>
      <c r="AV281" s="122"/>
      <c r="AW281" s="62"/>
      <c r="AX281" s="560"/>
      <c r="AY281" s="569"/>
      <c r="AZ281" s="123">
        <v>0</v>
      </c>
      <c r="BA281" s="122"/>
      <c r="BB281" s="62"/>
      <c r="BC281" s="560"/>
      <c r="BD281" s="569"/>
      <c r="BE281" s="123">
        <v>0</v>
      </c>
      <c r="BF281" s="122"/>
      <c r="BG281" s="62"/>
      <c r="BH281" s="560"/>
      <c r="BI281" s="569"/>
      <c r="BJ281" s="123">
        <v>0</v>
      </c>
      <c r="BK281" s="122"/>
      <c r="BL281" s="62"/>
      <c r="BM281" s="560"/>
      <c r="BN281" s="569"/>
      <c r="BO281" s="123">
        <v>0</v>
      </c>
      <c r="BP281" s="122"/>
      <c r="BQ281" s="62"/>
      <c r="BR281" s="560"/>
      <c r="BS281" s="569"/>
      <c r="BT281" s="123">
        <v>0</v>
      </c>
      <c r="BU281" s="122"/>
      <c r="BV281" s="62"/>
      <c r="BW281" s="560"/>
      <c r="BX281" s="569"/>
      <c r="BY281" s="123">
        <v>0</v>
      </c>
      <c r="BZ281" s="122"/>
      <c r="CA281" s="62"/>
      <c r="CB281" s="560"/>
      <c r="CC281" s="569"/>
      <c r="CD281" s="123">
        <v>0</v>
      </c>
      <c r="CE281" s="122"/>
      <c r="CF281" s="62"/>
      <c r="CG281" s="560"/>
      <c r="CH281" s="569"/>
      <c r="CI281" s="123">
        <v>0</v>
      </c>
      <c r="CJ281" s="122"/>
      <c r="CK281" s="62"/>
      <c r="CL281" s="560"/>
      <c r="CM281" s="569"/>
      <c r="CN281" s="123">
        <v>0</v>
      </c>
      <c r="CO281" s="122"/>
      <c r="CP281" s="62"/>
      <c r="CQ281" s="560"/>
      <c r="CR281" s="569"/>
      <c r="CS281" s="123">
        <v>0</v>
      </c>
      <c r="CT281" s="122"/>
      <c r="CU281" s="62"/>
      <c r="CV281" s="560"/>
      <c r="CW281" s="569"/>
      <c r="CX281" s="123">
        <v>0</v>
      </c>
      <c r="CY281" s="122"/>
      <c r="CZ281" s="62"/>
      <c r="DA281" s="560"/>
      <c r="DB281" s="569"/>
      <c r="DC281" s="123">
        <v>0</v>
      </c>
      <c r="DD281" s="122"/>
      <c r="DE281" s="62"/>
      <c r="DF281" s="560"/>
      <c r="DG281" s="569"/>
      <c r="DH281" s="123">
        <v>0</v>
      </c>
      <c r="DI281" s="122"/>
      <c r="DJ281" s="62"/>
      <c r="DK281" s="560"/>
      <c r="DL281" s="569"/>
      <c r="DM281" s="123">
        <v>0</v>
      </c>
      <c r="DN281" s="122"/>
      <c r="DO281" s="62"/>
      <c r="DP281" s="560"/>
      <c r="DQ281" s="569"/>
      <c r="DR281" s="123">
        <v>0</v>
      </c>
      <c r="DS281" s="122"/>
      <c r="DT281" s="62"/>
      <c r="DU281" s="560"/>
      <c r="DV281" s="569"/>
      <c r="DW281" s="123">
        <v>0</v>
      </c>
      <c r="DX281" s="122"/>
      <c r="DY281" s="62"/>
      <c r="DZ281" s="560"/>
      <c r="EA281" s="569"/>
      <c r="EB281" s="123">
        <v>0</v>
      </c>
      <c r="EC281" s="122"/>
      <c r="ED281" s="62"/>
      <c r="EE281" s="560"/>
      <c r="EF281" s="569"/>
      <c r="EG281" s="123">
        <v>0</v>
      </c>
      <c r="EH281" s="122"/>
      <c r="EI281" s="62"/>
      <c r="EJ281" s="560"/>
      <c r="EK281" s="569"/>
      <c r="EL281" s="123">
        <v>0</v>
      </c>
      <c r="EM281" s="122"/>
      <c r="EN281" s="62"/>
      <c r="EO281" s="153"/>
      <c r="ER281" s="49"/>
      <c r="ES281" s="49"/>
    </row>
    <row r="282" spans="4:149" ht="12.75" customHeight="1" x14ac:dyDescent="0.2">
      <c r="D282" s="153"/>
      <c r="G282" s="62"/>
      <c r="H282" s="62"/>
      <c r="I282" s="62"/>
      <c r="J282" s="560"/>
      <c r="K282" s="62"/>
      <c r="L282" s="62"/>
      <c r="M282" s="62"/>
      <c r="N282" s="62"/>
      <c r="O282" s="560"/>
      <c r="P282" s="62"/>
      <c r="Q282" s="62"/>
      <c r="R282" s="62"/>
      <c r="S282" s="62"/>
      <c r="T282" s="560"/>
      <c r="U282" s="62"/>
      <c r="V282" s="62"/>
      <c r="W282" s="62"/>
      <c r="X282" s="62"/>
      <c r="Y282" s="560"/>
      <c r="Z282" s="62"/>
      <c r="AA282" s="62"/>
      <c r="AB282" s="62"/>
      <c r="AC282" s="62"/>
      <c r="AD282" s="560"/>
      <c r="AE282" s="62"/>
      <c r="AF282" s="62"/>
      <c r="AG282" s="62"/>
      <c r="AH282" s="62"/>
      <c r="AI282" s="560"/>
      <c r="AJ282" s="62"/>
      <c r="AK282" s="62"/>
      <c r="AL282" s="62"/>
      <c r="AM282" s="62"/>
      <c r="AN282" s="560"/>
      <c r="AO282" s="62"/>
      <c r="AP282" s="62"/>
      <c r="AQ282" s="62"/>
      <c r="AR282" s="62"/>
      <c r="AS282" s="560"/>
      <c r="AT282" s="62"/>
      <c r="AU282" s="62"/>
      <c r="AV282" s="62"/>
      <c r="AW282" s="62"/>
      <c r="AX282" s="560"/>
      <c r="AY282" s="62"/>
      <c r="AZ282" s="62"/>
      <c r="BA282" s="62"/>
      <c r="BB282" s="62"/>
      <c r="BC282" s="560"/>
      <c r="BD282" s="62"/>
      <c r="BE282" s="62"/>
      <c r="BF282" s="62"/>
      <c r="BG282" s="62"/>
      <c r="BH282" s="560"/>
      <c r="BI282" s="62"/>
      <c r="BJ282" s="62"/>
      <c r="BK282" s="62"/>
      <c r="BL282" s="62"/>
      <c r="BM282" s="560"/>
      <c r="BN282" s="62"/>
      <c r="BO282" s="62"/>
      <c r="BP282" s="62"/>
      <c r="BQ282" s="62"/>
      <c r="BR282" s="560"/>
      <c r="BS282" s="62"/>
      <c r="BT282" s="62"/>
      <c r="BU282" s="62"/>
      <c r="BV282" s="62"/>
      <c r="BW282" s="560"/>
      <c r="BX282" s="62"/>
      <c r="BY282" s="62"/>
      <c r="BZ282" s="62"/>
      <c r="CA282" s="62"/>
      <c r="CB282" s="560"/>
      <c r="CC282" s="62"/>
      <c r="CD282" s="62"/>
      <c r="CE282" s="62"/>
      <c r="CF282" s="62"/>
      <c r="CG282" s="560"/>
      <c r="CH282" s="62"/>
      <c r="CI282" s="62"/>
      <c r="CJ282" s="62"/>
      <c r="CK282" s="62"/>
      <c r="CL282" s="560"/>
      <c r="CM282" s="62"/>
      <c r="CN282" s="62"/>
      <c r="CO282" s="62"/>
      <c r="CP282" s="62"/>
      <c r="CQ282" s="560"/>
      <c r="CR282" s="62"/>
      <c r="CS282" s="62"/>
      <c r="CT282" s="62"/>
      <c r="CU282" s="62"/>
      <c r="CV282" s="560"/>
      <c r="CW282" s="62"/>
      <c r="CX282" s="62"/>
      <c r="CY282" s="62"/>
      <c r="CZ282" s="62"/>
      <c r="DA282" s="560"/>
      <c r="DB282" s="62"/>
      <c r="DC282" s="62"/>
      <c r="DD282" s="62"/>
      <c r="DE282" s="62"/>
      <c r="DF282" s="560"/>
      <c r="DG282" s="62"/>
      <c r="DH282" s="62"/>
      <c r="DI282" s="62"/>
      <c r="DJ282" s="62"/>
      <c r="DK282" s="560"/>
      <c r="DL282" s="62"/>
      <c r="DM282" s="62"/>
      <c r="DN282" s="62"/>
      <c r="DO282" s="62"/>
      <c r="DP282" s="560"/>
      <c r="DQ282" s="62"/>
      <c r="DR282" s="62"/>
      <c r="DS282" s="62"/>
      <c r="DT282" s="62"/>
      <c r="DU282" s="560"/>
      <c r="DV282" s="62"/>
      <c r="DW282" s="62"/>
      <c r="DX282" s="62"/>
      <c r="DY282" s="62"/>
      <c r="DZ282" s="560"/>
      <c r="EA282" s="62"/>
      <c r="EB282" s="62"/>
      <c r="EC282" s="62"/>
      <c r="ED282" s="62"/>
      <c r="EE282" s="560"/>
      <c r="EF282" s="62"/>
      <c r="EG282" s="62"/>
      <c r="EH282" s="62"/>
      <c r="EI282" s="62"/>
      <c r="EJ282" s="560"/>
      <c r="EK282" s="62"/>
      <c r="EL282" s="62"/>
      <c r="EM282" s="62"/>
      <c r="EN282" s="62"/>
      <c r="EO282" s="153"/>
      <c r="ER282" s="49"/>
      <c r="ES282" s="49"/>
    </row>
    <row r="283" spans="4:149" ht="12.75" customHeight="1" x14ac:dyDescent="0.2">
      <c r="D283" s="153" t="s">
        <v>360</v>
      </c>
      <c r="G283" s="62">
        <v>0</v>
      </c>
      <c r="H283" s="62"/>
      <c r="I283" s="62"/>
      <c r="J283" s="560"/>
      <c r="K283" s="62"/>
      <c r="L283" s="62">
        <v>114954</v>
      </c>
      <c r="M283" s="62"/>
      <c r="N283" s="62"/>
      <c r="O283" s="560"/>
      <c r="P283" s="62"/>
      <c r="Q283" s="62">
        <v>588166</v>
      </c>
      <c r="R283" s="62"/>
      <c r="S283" s="62"/>
      <c r="T283" s="560"/>
      <c r="U283" s="62"/>
      <c r="V283" s="62">
        <v>0</v>
      </c>
      <c r="W283" s="62"/>
      <c r="X283" s="62"/>
      <c r="Y283" s="560"/>
      <c r="Z283" s="62"/>
      <c r="AA283" s="62">
        <v>0</v>
      </c>
      <c r="AB283" s="62"/>
      <c r="AC283" s="62"/>
      <c r="AD283" s="560"/>
      <c r="AE283" s="62"/>
      <c r="AF283" s="62">
        <v>0</v>
      </c>
      <c r="AG283" s="62"/>
      <c r="AH283" s="62"/>
      <c r="AI283" s="560"/>
      <c r="AJ283" s="62"/>
      <c r="AK283" s="62">
        <v>0</v>
      </c>
      <c r="AL283" s="62"/>
      <c r="AM283" s="62"/>
      <c r="AN283" s="560"/>
      <c r="AO283" s="62"/>
      <c r="AP283" s="62">
        <v>0</v>
      </c>
      <c r="AQ283" s="62"/>
      <c r="AR283" s="62"/>
      <c r="AS283" s="560"/>
      <c r="AT283" s="62"/>
      <c r="AU283" s="62">
        <v>0</v>
      </c>
      <c r="AV283" s="62"/>
      <c r="AW283" s="62"/>
      <c r="AX283" s="560"/>
      <c r="AY283" s="62"/>
      <c r="AZ283" s="62">
        <v>0</v>
      </c>
      <c r="BA283" s="62"/>
      <c r="BB283" s="62"/>
      <c r="BC283" s="560"/>
      <c r="BD283" s="62"/>
      <c r="BE283" s="62">
        <v>0</v>
      </c>
      <c r="BF283" s="62"/>
      <c r="BG283" s="62"/>
      <c r="BH283" s="560"/>
      <c r="BI283" s="62"/>
      <c r="BJ283" s="62">
        <v>0</v>
      </c>
      <c r="BK283" s="62"/>
      <c r="BL283" s="62"/>
      <c r="BM283" s="560"/>
      <c r="BN283" s="62"/>
      <c r="BO283" s="62">
        <v>0</v>
      </c>
      <c r="BP283" s="62"/>
      <c r="BQ283" s="62"/>
      <c r="BR283" s="560"/>
      <c r="BS283" s="62"/>
      <c r="BT283" s="62">
        <v>703120</v>
      </c>
      <c r="BU283" s="62"/>
      <c r="BV283" s="62"/>
      <c r="BW283" s="560"/>
      <c r="BX283" s="62"/>
      <c r="BY283" s="62">
        <v>2584125</v>
      </c>
      <c r="BZ283" s="62"/>
      <c r="CA283" s="62"/>
      <c r="CB283" s="560"/>
      <c r="CC283" s="62"/>
      <c r="CD283" s="62">
        <v>347167</v>
      </c>
      <c r="CE283" s="62"/>
      <c r="CF283" s="62"/>
      <c r="CG283" s="560"/>
      <c r="CH283" s="62"/>
      <c r="CI283" s="62">
        <v>0</v>
      </c>
      <c r="CJ283" s="62"/>
      <c r="CK283" s="62"/>
      <c r="CL283" s="560"/>
      <c r="CM283" s="62"/>
      <c r="CN283" s="62">
        <v>0</v>
      </c>
      <c r="CO283" s="62"/>
      <c r="CP283" s="62"/>
      <c r="CQ283" s="560"/>
      <c r="CR283" s="62"/>
      <c r="CS283" s="62">
        <v>0</v>
      </c>
      <c r="CT283" s="62"/>
      <c r="CU283" s="62"/>
      <c r="CV283" s="560"/>
      <c r="CW283" s="62"/>
      <c r="CX283" s="62">
        <v>0</v>
      </c>
      <c r="CY283" s="62"/>
      <c r="CZ283" s="62"/>
      <c r="DA283" s="560"/>
      <c r="DB283" s="62"/>
      <c r="DC283" s="62">
        <v>0</v>
      </c>
      <c r="DD283" s="62"/>
      <c r="DE283" s="62"/>
      <c r="DF283" s="560"/>
      <c r="DG283" s="62"/>
      <c r="DH283" s="62">
        <v>1224685</v>
      </c>
      <c r="DI283" s="62"/>
      <c r="DJ283" s="62"/>
      <c r="DK283" s="560"/>
      <c r="DL283" s="62"/>
      <c r="DM283" s="62">
        <v>0</v>
      </c>
      <c r="DN283" s="62"/>
      <c r="DO283" s="62"/>
      <c r="DP283" s="560"/>
      <c r="DQ283" s="62"/>
      <c r="DR283" s="62">
        <v>0</v>
      </c>
      <c r="DS283" s="62"/>
      <c r="DT283" s="62"/>
      <c r="DU283" s="560"/>
      <c r="DV283" s="62"/>
      <c r="DW283" s="62">
        <v>0</v>
      </c>
      <c r="DX283" s="62"/>
      <c r="DY283" s="62"/>
      <c r="DZ283" s="560"/>
      <c r="EA283" s="62"/>
      <c r="EB283" s="62">
        <v>895441</v>
      </c>
      <c r="EC283" s="62"/>
      <c r="ED283" s="62"/>
      <c r="EE283" s="560"/>
      <c r="EF283" s="62"/>
      <c r="EG283" s="62">
        <v>116832</v>
      </c>
      <c r="EH283" s="62"/>
      <c r="EI283" s="62"/>
      <c r="EJ283" s="560"/>
      <c r="EK283" s="62"/>
      <c r="EL283" s="62">
        <v>347167</v>
      </c>
      <c r="EM283" s="62"/>
      <c r="EN283" s="62"/>
      <c r="EO283" s="153"/>
      <c r="ER283" s="49"/>
      <c r="ES283" s="49"/>
    </row>
    <row r="284" spans="4:149" ht="12.75" customHeight="1" x14ac:dyDescent="0.2">
      <c r="D284" s="153" t="s">
        <v>336</v>
      </c>
      <c r="F284" s="490"/>
      <c r="G284" s="558">
        <v>0</v>
      </c>
      <c r="H284" s="559"/>
      <c r="I284" s="62"/>
      <c r="J284" s="560"/>
      <c r="K284" s="561"/>
      <c r="L284" s="558">
        <v>100841</v>
      </c>
      <c r="M284" s="559"/>
      <c r="N284" s="62"/>
      <c r="O284" s="560"/>
      <c r="P284" s="561"/>
      <c r="Q284" s="558">
        <v>502019</v>
      </c>
      <c r="R284" s="559"/>
      <c r="S284" s="62"/>
      <c r="T284" s="560"/>
      <c r="U284" s="561"/>
      <c r="V284" s="558">
        <v>0</v>
      </c>
      <c r="W284" s="559"/>
      <c r="X284" s="62"/>
      <c r="Y284" s="560"/>
      <c r="Z284" s="561"/>
      <c r="AA284" s="558">
        <v>0</v>
      </c>
      <c r="AB284" s="559"/>
      <c r="AC284" s="62"/>
      <c r="AD284" s="560"/>
      <c r="AE284" s="561"/>
      <c r="AF284" s="558">
        <v>0</v>
      </c>
      <c r="AG284" s="559"/>
      <c r="AH284" s="62"/>
      <c r="AI284" s="560"/>
      <c r="AJ284" s="561"/>
      <c r="AK284" s="558">
        <v>0</v>
      </c>
      <c r="AL284" s="559"/>
      <c r="AM284" s="62"/>
      <c r="AN284" s="560"/>
      <c r="AO284" s="561"/>
      <c r="AP284" s="558">
        <v>0</v>
      </c>
      <c r="AQ284" s="559"/>
      <c r="AR284" s="62"/>
      <c r="AS284" s="560"/>
      <c r="AT284" s="561"/>
      <c r="AU284" s="558">
        <v>0</v>
      </c>
      <c r="AV284" s="559"/>
      <c r="AW284" s="62"/>
      <c r="AX284" s="560"/>
      <c r="AY284" s="561"/>
      <c r="AZ284" s="558">
        <v>0</v>
      </c>
      <c r="BA284" s="559"/>
      <c r="BB284" s="62"/>
      <c r="BC284" s="560"/>
      <c r="BD284" s="561"/>
      <c r="BE284" s="558">
        <v>0</v>
      </c>
      <c r="BF284" s="559"/>
      <c r="BG284" s="62"/>
      <c r="BH284" s="560"/>
      <c r="BI284" s="561"/>
      <c r="BJ284" s="558">
        <v>0</v>
      </c>
      <c r="BK284" s="559"/>
      <c r="BL284" s="62"/>
      <c r="BM284" s="560"/>
      <c r="BN284" s="561"/>
      <c r="BO284" s="558">
        <v>0</v>
      </c>
      <c r="BP284" s="559"/>
      <c r="BQ284" s="62"/>
      <c r="BR284" s="560"/>
      <c r="BS284" s="561"/>
      <c r="BT284" s="558">
        <v>602860</v>
      </c>
      <c r="BU284" s="559"/>
      <c r="BV284" s="62"/>
      <c r="BW284" s="560"/>
      <c r="BX284" s="561"/>
      <c r="BY284" s="558">
        <v>2229832</v>
      </c>
      <c r="BZ284" s="559"/>
      <c r="CA284" s="62"/>
      <c r="CB284" s="560"/>
      <c r="CC284" s="561"/>
      <c r="CD284" s="558">
        <v>283557</v>
      </c>
      <c r="CE284" s="559"/>
      <c r="CF284" s="62"/>
      <c r="CG284" s="560"/>
      <c r="CH284" s="561"/>
      <c r="CI284" s="558">
        <v>0</v>
      </c>
      <c r="CJ284" s="559"/>
      <c r="CK284" s="62"/>
      <c r="CL284" s="560"/>
      <c r="CM284" s="561"/>
      <c r="CN284" s="558">
        <v>0</v>
      </c>
      <c r="CO284" s="559"/>
      <c r="CP284" s="62"/>
      <c r="CQ284" s="560"/>
      <c r="CR284" s="561"/>
      <c r="CS284" s="558">
        <v>0</v>
      </c>
      <c r="CT284" s="559"/>
      <c r="CU284" s="62"/>
      <c r="CV284" s="560"/>
      <c r="CW284" s="561"/>
      <c r="CX284" s="558">
        <v>0</v>
      </c>
      <c r="CY284" s="559"/>
      <c r="CZ284" s="62"/>
      <c r="DA284" s="560"/>
      <c r="DB284" s="561"/>
      <c r="DC284" s="558">
        <v>0</v>
      </c>
      <c r="DD284" s="559"/>
      <c r="DE284" s="62"/>
      <c r="DF284" s="560"/>
      <c r="DG284" s="561"/>
      <c r="DH284" s="558">
        <v>1047246</v>
      </c>
      <c r="DI284" s="559"/>
      <c r="DJ284" s="62"/>
      <c r="DK284" s="560"/>
      <c r="DL284" s="561"/>
      <c r="DM284" s="558">
        <v>0</v>
      </c>
      <c r="DN284" s="559"/>
      <c r="DO284" s="62"/>
      <c r="DP284" s="560"/>
      <c r="DQ284" s="561"/>
      <c r="DR284" s="558">
        <v>0</v>
      </c>
      <c r="DS284" s="559"/>
      <c r="DT284" s="62"/>
      <c r="DU284" s="560"/>
      <c r="DV284" s="561"/>
      <c r="DW284" s="558">
        <v>0</v>
      </c>
      <c r="DX284" s="559"/>
      <c r="DY284" s="62"/>
      <c r="DZ284" s="560"/>
      <c r="EA284" s="561"/>
      <c r="EB284" s="558">
        <v>797651</v>
      </c>
      <c r="EC284" s="559"/>
      <c r="ED284" s="62"/>
      <c r="EE284" s="560"/>
      <c r="EF284" s="561"/>
      <c r="EG284" s="558">
        <v>101378</v>
      </c>
      <c r="EH284" s="559"/>
      <c r="EI284" s="62"/>
      <c r="EJ284" s="560"/>
      <c r="EK284" s="561"/>
      <c r="EL284" s="558">
        <v>283557</v>
      </c>
      <c r="EM284" s="559"/>
      <c r="EN284" s="62"/>
      <c r="EO284" s="153"/>
      <c r="ER284" s="49"/>
      <c r="ES284" s="49"/>
    </row>
    <row r="285" spans="4:149" ht="12.75" customHeight="1" x14ac:dyDescent="0.2">
      <c r="D285" s="153" t="s">
        <v>339</v>
      </c>
      <c r="F285" s="484"/>
      <c r="G285" s="62">
        <v>0</v>
      </c>
      <c r="H285" s="61"/>
      <c r="I285" s="62"/>
      <c r="J285" s="560"/>
      <c r="K285" s="560"/>
      <c r="L285" s="62">
        <v>14113</v>
      </c>
      <c r="M285" s="61"/>
      <c r="N285" s="62"/>
      <c r="O285" s="560"/>
      <c r="P285" s="560"/>
      <c r="Q285" s="62">
        <v>86147</v>
      </c>
      <c r="R285" s="61"/>
      <c r="S285" s="62"/>
      <c r="T285" s="560"/>
      <c r="U285" s="560"/>
      <c r="V285" s="62">
        <v>0</v>
      </c>
      <c r="W285" s="61"/>
      <c r="X285" s="62"/>
      <c r="Y285" s="560"/>
      <c r="Z285" s="560"/>
      <c r="AA285" s="62">
        <v>0</v>
      </c>
      <c r="AB285" s="61"/>
      <c r="AC285" s="62"/>
      <c r="AD285" s="560"/>
      <c r="AE285" s="560"/>
      <c r="AF285" s="62">
        <v>0</v>
      </c>
      <c r="AG285" s="61"/>
      <c r="AH285" s="62"/>
      <c r="AI285" s="560"/>
      <c r="AJ285" s="560"/>
      <c r="AK285" s="62">
        <v>0</v>
      </c>
      <c r="AL285" s="61"/>
      <c r="AM285" s="62"/>
      <c r="AN285" s="560"/>
      <c r="AO285" s="560"/>
      <c r="AP285" s="62">
        <v>0</v>
      </c>
      <c r="AQ285" s="61"/>
      <c r="AR285" s="62"/>
      <c r="AS285" s="560"/>
      <c r="AT285" s="560"/>
      <c r="AU285" s="62">
        <v>0</v>
      </c>
      <c r="AV285" s="61"/>
      <c r="AW285" s="62"/>
      <c r="AX285" s="560"/>
      <c r="AY285" s="560"/>
      <c r="AZ285" s="62">
        <v>0</v>
      </c>
      <c r="BA285" s="61"/>
      <c r="BB285" s="62"/>
      <c r="BC285" s="560"/>
      <c r="BD285" s="560"/>
      <c r="BE285" s="62">
        <v>0</v>
      </c>
      <c r="BF285" s="61"/>
      <c r="BG285" s="62"/>
      <c r="BH285" s="560"/>
      <c r="BI285" s="560"/>
      <c r="BJ285" s="62">
        <v>0</v>
      </c>
      <c r="BK285" s="61"/>
      <c r="BL285" s="62"/>
      <c r="BM285" s="560"/>
      <c r="BN285" s="560"/>
      <c r="BO285" s="62">
        <v>0</v>
      </c>
      <c r="BP285" s="61"/>
      <c r="BQ285" s="62"/>
      <c r="BR285" s="560"/>
      <c r="BS285" s="560"/>
      <c r="BT285" s="62">
        <v>100260</v>
      </c>
      <c r="BU285" s="61"/>
      <c r="BV285" s="62"/>
      <c r="BW285" s="560"/>
      <c r="BX285" s="560"/>
      <c r="BY285" s="62">
        <v>354293</v>
      </c>
      <c r="BZ285" s="61"/>
      <c r="CA285" s="62"/>
      <c r="CB285" s="560"/>
      <c r="CC285" s="560"/>
      <c r="CD285" s="62">
        <v>63610</v>
      </c>
      <c r="CE285" s="61"/>
      <c r="CF285" s="62"/>
      <c r="CG285" s="560"/>
      <c r="CH285" s="560"/>
      <c r="CI285" s="62">
        <v>0</v>
      </c>
      <c r="CJ285" s="61"/>
      <c r="CK285" s="62"/>
      <c r="CL285" s="560"/>
      <c r="CM285" s="560"/>
      <c r="CN285" s="62">
        <v>0</v>
      </c>
      <c r="CO285" s="61"/>
      <c r="CP285" s="62"/>
      <c r="CQ285" s="560"/>
      <c r="CR285" s="560"/>
      <c r="CS285" s="62">
        <v>0</v>
      </c>
      <c r="CT285" s="61"/>
      <c r="CU285" s="62"/>
      <c r="CV285" s="560"/>
      <c r="CW285" s="560"/>
      <c r="CX285" s="62">
        <v>0</v>
      </c>
      <c r="CY285" s="61"/>
      <c r="CZ285" s="62"/>
      <c r="DA285" s="560"/>
      <c r="DB285" s="560"/>
      <c r="DC285" s="62">
        <v>0</v>
      </c>
      <c r="DD285" s="61"/>
      <c r="DE285" s="62"/>
      <c r="DF285" s="560"/>
      <c r="DG285" s="560"/>
      <c r="DH285" s="62">
        <v>177439</v>
      </c>
      <c r="DI285" s="61"/>
      <c r="DJ285" s="62"/>
      <c r="DK285" s="560"/>
      <c r="DL285" s="560"/>
      <c r="DM285" s="62">
        <v>0</v>
      </c>
      <c r="DN285" s="61"/>
      <c r="DO285" s="62"/>
      <c r="DP285" s="560"/>
      <c r="DQ285" s="560"/>
      <c r="DR285" s="62">
        <v>0</v>
      </c>
      <c r="DS285" s="61"/>
      <c r="DT285" s="62"/>
      <c r="DU285" s="560"/>
      <c r="DV285" s="560"/>
      <c r="DW285" s="62">
        <v>0</v>
      </c>
      <c r="DX285" s="61"/>
      <c r="DY285" s="62"/>
      <c r="DZ285" s="560"/>
      <c r="EA285" s="560"/>
      <c r="EB285" s="62">
        <v>97790</v>
      </c>
      <c r="EC285" s="61"/>
      <c r="ED285" s="62"/>
      <c r="EE285" s="560"/>
      <c r="EF285" s="560"/>
      <c r="EG285" s="62">
        <v>15454</v>
      </c>
      <c r="EH285" s="61"/>
      <c r="EI285" s="62"/>
      <c r="EJ285" s="560"/>
      <c r="EK285" s="560"/>
      <c r="EL285" s="62">
        <v>63610</v>
      </c>
      <c r="EM285" s="61"/>
      <c r="EN285" s="62"/>
      <c r="EO285" s="153"/>
      <c r="ER285" s="49"/>
      <c r="ES285" s="49"/>
    </row>
    <row r="286" spans="4:149" ht="12.75" customHeight="1" x14ac:dyDescent="0.2">
      <c r="D286" s="153" t="s">
        <v>341</v>
      </c>
      <c r="F286" s="504"/>
      <c r="G286" s="123">
        <v>0</v>
      </c>
      <c r="H286" s="122"/>
      <c r="I286" s="62"/>
      <c r="J286" s="560"/>
      <c r="K286" s="569"/>
      <c r="L286" s="123">
        <v>0</v>
      </c>
      <c r="M286" s="122"/>
      <c r="N286" s="62"/>
      <c r="O286" s="560"/>
      <c r="P286" s="569"/>
      <c r="Q286" s="123">
        <v>0</v>
      </c>
      <c r="R286" s="122"/>
      <c r="S286" s="62"/>
      <c r="T286" s="560"/>
      <c r="U286" s="569"/>
      <c r="V286" s="123">
        <v>0</v>
      </c>
      <c r="W286" s="122"/>
      <c r="X286" s="62"/>
      <c r="Y286" s="560"/>
      <c r="Z286" s="569"/>
      <c r="AA286" s="123">
        <v>0</v>
      </c>
      <c r="AB286" s="122"/>
      <c r="AC286" s="62"/>
      <c r="AD286" s="560"/>
      <c r="AE286" s="569"/>
      <c r="AF286" s="123">
        <v>0</v>
      </c>
      <c r="AG286" s="122"/>
      <c r="AH286" s="62"/>
      <c r="AI286" s="560"/>
      <c r="AJ286" s="569"/>
      <c r="AK286" s="123">
        <v>0</v>
      </c>
      <c r="AL286" s="122"/>
      <c r="AM286" s="62"/>
      <c r="AN286" s="560"/>
      <c r="AO286" s="569"/>
      <c r="AP286" s="123">
        <v>0</v>
      </c>
      <c r="AQ286" s="122"/>
      <c r="AR286" s="62"/>
      <c r="AS286" s="560"/>
      <c r="AT286" s="569"/>
      <c r="AU286" s="123">
        <v>0</v>
      </c>
      <c r="AV286" s="122"/>
      <c r="AW286" s="62"/>
      <c r="AX286" s="560"/>
      <c r="AY286" s="569"/>
      <c r="AZ286" s="123">
        <v>0</v>
      </c>
      <c r="BA286" s="122"/>
      <c r="BB286" s="62"/>
      <c r="BC286" s="560"/>
      <c r="BD286" s="569"/>
      <c r="BE286" s="123">
        <v>0</v>
      </c>
      <c r="BF286" s="122"/>
      <c r="BG286" s="62"/>
      <c r="BH286" s="560"/>
      <c r="BI286" s="569"/>
      <c r="BJ286" s="123">
        <v>0</v>
      </c>
      <c r="BK286" s="122"/>
      <c r="BL286" s="62"/>
      <c r="BM286" s="560"/>
      <c r="BN286" s="569"/>
      <c r="BO286" s="123">
        <v>0</v>
      </c>
      <c r="BP286" s="122"/>
      <c r="BQ286" s="62"/>
      <c r="BR286" s="560"/>
      <c r="BS286" s="569"/>
      <c r="BT286" s="123">
        <v>0</v>
      </c>
      <c r="BU286" s="122"/>
      <c r="BV286" s="62"/>
      <c r="BW286" s="560"/>
      <c r="BX286" s="569"/>
      <c r="BY286" s="123">
        <v>0</v>
      </c>
      <c r="BZ286" s="122"/>
      <c r="CA286" s="62"/>
      <c r="CB286" s="560"/>
      <c r="CC286" s="569"/>
      <c r="CD286" s="123">
        <v>0</v>
      </c>
      <c r="CE286" s="122"/>
      <c r="CF286" s="62"/>
      <c r="CG286" s="560"/>
      <c r="CH286" s="569"/>
      <c r="CI286" s="123">
        <v>0</v>
      </c>
      <c r="CJ286" s="122"/>
      <c r="CK286" s="62"/>
      <c r="CL286" s="560"/>
      <c r="CM286" s="569"/>
      <c r="CN286" s="123">
        <v>0</v>
      </c>
      <c r="CO286" s="122"/>
      <c r="CP286" s="62"/>
      <c r="CQ286" s="560"/>
      <c r="CR286" s="569"/>
      <c r="CS286" s="123">
        <v>0</v>
      </c>
      <c r="CT286" s="122"/>
      <c r="CU286" s="62"/>
      <c r="CV286" s="560"/>
      <c r="CW286" s="569"/>
      <c r="CX286" s="123">
        <v>0</v>
      </c>
      <c r="CY286" s="122"/>
      <c r="CZ286" s="62"/>
      <c r="DA286" s="560"/>
      <c r="DB286" s="569"/>
      <c r="DC286" s="123">
        <v>0</v>
      </c>
      <c r="DD286" s="122"/>
      <c r="DE286" s="62"/>
      <c r="DF286" s="560"/>
      <c r="DG286" s="569"/>
      <c r="DH286" s="123">
        <v>0</v>
      </c>
      <c r="DI286" s="122"/>
      <c r="DJ286" s="62"/>
      <c r="DK286" s="560"/>
      <c r="DL286" s="569"/>
      <c r="DM286" s="123">
        <v>0</v>
      </c>
      <c r="DN286" s="122"/>
      <c r="DO286" s="62"/>
      <c r="DP286" s="560"/>
      <c r="DQ286" s="569"/>
      <c r="DR286" s="123">
        <v>0</v>
      </c>
      <c r="DS286" s="122"/>
      <c r="DT286" s="62"/>
      <c r="DU286" s="560"/>
      <c r="DV286" s="569"/>
      <c r="DW286" s="123">
        <v>0</v>
      </c>
      <c r="DX286" s="122"/>
      <c r="DY286" s="62"/>
      <c r="DZ286" s="560"/>
      <c r="EA286" s="569"/>
      <c r="EB286" s="123">
        <v>0</v>
      </c>
      <c r="EC286" s="122"/>
      <c r="ED286" s="62"/>
      <c r="EE286" s="560"/>
      <c r="EF286" s="569"/>
      <c r="EG286" s="123">
        <v>0</v>
      </c>
      <c r="EH286" s="122"/>
      <c r="EI286" s="62"/>
      <c r="EJ286" s="560"/>
      <c r="EK286" s="569"/>
      <c r="EL286" s="123">
        <v>0</v>
      </c>
      <c r="EM286" s="122"/>
      <c r="EN286" s="62"/>
      <c r="EO286" s="153"/>
      <c r="ER286" s="49"/>
      <c r="ES286" s="49"/>
    </row>
    <row r="287" spans="4:149" ht="12.75" customHeight="1" x14ac:dyDescent="0.2">
      <c r="D287" s="153"/>
      <c r="G287" s="62"/>
      <c r="H287" s="62"/>
      <c r="I287" s="62"/>
      <c r="J287" s="560"/>
      <c r="K287" s="62"/>
      <c r="L287" s="62"/>
      <c r="M287" s="62"/>
      <c r="N287" s="62"/>
      <c r="O287" s="560"/>
      <c r="P287" s="62"/>
      <c r="Q287" s="62"/>
      <c r="R287" s="62"/>
      <c r="S287" s="62"/>
      <c r="T287" s="560"/>
      <c r="U287" s="62"/>
      <c r="V287" s="62"/>
      <c r="W287" s="62"/>
      <c r="X287" s="62"/>
      <c r="Y287" s="560"/>
      <c r="Z287" s="62"/>
      <c r="AA287" s="62"/>
      <c r="AB287" s="62"/>
      <c r="AC287" s="62"/>
      <c r="AD287" s="560"/>
      <c r="AE287" s="62"/>
      <c r="AF287" s="62"/>
      <c r="AG287" s="62"/>
      <c r="AH287" s="62"/>
      <c r="AI287" s="560"/>
      <c r="AJ287" s="62"/>
      <c r="AK287" s="62"/>
      <c r="AL287" s="62"/>
      <c r="AM287" s="62"/>
      <c r="AN287" s="560"/>
      <c r="AO287" s="62"/>
      <c r="AP287" s="62"/>
      <c r="AQ287" s="62"/>
      <c r="AR287" s="62"/>
      <c r="AS287" s="560"/>
      <c r="AT287" s="62"/>
      <c r="AU287" s="62"/>
      <c r="AV287" s="62"/>
      <c r="AW287" s="62"/>
      <c r="AX287" s="560"/>
      <c r="AY287" s="62"/>
      <c r="AZ287" s="62"/>
      <c r="BA287" s="62"/>
      <c r="BB287" s="62"/>
      <c r="BC287" s="560"/>
      <c r="BD287" s="62"/>
      <c r="BE287" s="62"/>
      <c r="BF287" s="62"/>
      <c r="BG287" s="62"/>
      <c r="BH287" s="560"/>
      <c r="BI287" s="62"/>
      <c r="BJ287" s="62"/>
      <c r="BK287" s="62"/>
      <c r="BL287" s="62"/>
      <c r="BM287" s="560"/>
      <c r="BN287" s="62"/>
      <c r="BO287" s="62"/>
      <c r="BP287" s="62"/>
      <c r="BQ287" s="62"/>
      <c r="BR287" s="560"/>
      <c r="BS287" s="62"/>
      <c r="BT287" s="62"/>
      <c r="BU287" s="62"/>
      <c r="BV287" s="62"/>
      <c r="BW287" s="560"/>
      <c r="BX287" s="62"/>
      <c r="BY287" s="62"/>
      <c r="BZ287" s="62"/>
      <c r="CA287" s="62"/>
      <c r="CB287" s="560"/>
      <c r="CC287" s="62"/>
      <c r="CD287" s="62"/>
      <c r="CE287" s="62"/>
      <c r="CF287" s="62"/>
      <c r="CG287" s="560"/>
      <c r="CH287" s="62"/>
      <c r="CI287" s="62"/>
      <c r="CJ287" s="62"/>
      <c r="CK287" s="62"/>
      <c r="CL287" s="560"/>
      <c r="CM287" s="62"/>
      <c r="CN287" s="62"/>
      <c r="CO287" s="62"/>
      <c r="CP287" s="62"/>
      <c r="CQ287" s="560"/>
      <c r="CR287" s="62"/>
      <c r="CS287" s="62"/>
      <c r="CT287" s="62"/>
      <c r="CU287" s="62"/>
      <c r="CV287" s="560"/>
      <c r="CW287" s="62"/>
      <c r="CX287" s="62"/>
      <c r="CY287" s="62"/>
      <c r="CZ287" s="62"/>
      <c r="DA287" s="560"/>
      <c r="DB287" s="62"/>
      <c r="DC287" s="62"/>
      <c r="DD287" s="62"/>
      <c r="DE287" s="62"/>
      <c r="DF287" s="560"/>
      <c r="DG287" s="62"/>
      <c r="DH287" s="62"/>
      <c r="DI287" s="62"/>
      <c r="DJ287" s="62"/>
      <c r="DK287" s="560"/>
      <c r="DL287" s="62"/>
      <c r="DM287" s="62"/>
      <c r="DN287" s="62"/>
      <c r="DO287" s="62"/>
      <c r="DP287" s="560"/>
      <c r="DQ287" s="62"/>
      <c r="DR287" s="62"/>
      <c r="DS287" s="62"/>
      <c r="DT287" s="62"/>
      <c r="DU287" s="560"/>
      <c r="DV287" s="62"/>
      <c r="DW287" s="62"/>
      <c r="DX287" s="62"/>
      <c r="DY287" s="62"/>
      <c r="DZ287" s="560"/>
      <c r="EA287" s="62"/>
      <c r="EB287" s="62"/>
      <c r="EC287" s="62"/>
      <c r="ED287" s="62"/>
      <c r="EE287" s="560"/>
      <c r="EF287" s="62"/>
      <c r="EG287" s="62"/>
      <c r="EH287" s="62"/>
      <c r="EI287" s="62"/>
      <c r="EJ287" s="560"/>
      <c r="EK287" s="62"/>
      <c r="EL287" s="62"/>
      <c r="EM287" s="62"/>
      <c r="EN287" s="62"/>
      <c r="EO287" s="153"/>
      <c r="ER287" s="49"/>
      <c r="ES287" s="49"/>
    </row>
    <row r="288" spans="4:149" ht="12.75" hidden="1" customHeight="1" x14ac:dyDescent="0.2">
      <c r="D288" s="153" t="s">
        <v>361</v>
      </c>
      <c r="G288" s="62">
        <v>0</v>
      </c>
      <c r="H288" s="62"/>
      <c r="I288" s="62"/>
      <c r="J288" s="560"/>
      <c r="K288" s="62"/>
      <c r="L288" s="62">
        <v>0</v>
      </c>
      <c r="M288" s="62"/>
      <c r="N288" s="62"/>
      <c r="O288" s="560"/>
      <c r="P288" s="62"/>
      <c r="Q288" s="62">
        <v>0</v>
      </c>
      <c r="R288" s="62"/>
      <c r="S288" s="62"/>
      <c r="T288" s="560"/>
      <c r="U288" s="62"/>
      <c r="V288" s="62">
        <v>0</v>
      </c>
      <c r="W288" s="62"/>
      <c r="X288" s="62"/>
      <c r="Y288" s="560"/>
      <c r="Z288" s="62"/>
      <c r="AA288" s="62">
        <v>0</v>
      </c>
      <c r="AB288" s="62"/>
      <c r="AC288" s="62"/>
      <c r="AD288" s="560"/>
      <c r="AE288" s="62"/>
      <c r="AF288" s="62">
        <v>0</v>
      </c>
      <c r="AG288" s="62"/>
      <c r="AH288" s="62"/>
      <c r="AI288" s="560"/>
      <c r="AJ288" s="62"/>
      <c r="AK288" s="62">
        <v>0</v>
      </c>
      <c r="AL288" s="62"/>
      <c r="AM288" s="62"/>
      <c r="AN288" s="560"/>
      <c r="AO288" s="62"/>
      <c r="AP288" s="62">
        <v>0</v>
      </c>
      <c r="AQ288" s="62"/>
      <c r="AR288" s="62"/>
      <c r="AS288" s="560"/>
      <c r="AT288" s="62"/>
      <c r="AU288" s="62">
        <v>0</v>
      </c>
      <c r="AV288" s="62"/>
      <c r="AW288" s="62"/>
      <c r="AX288" s="560"/>
      <c r="AY288" s="62"/>
      <c r="AZ288" s="62">
        <v>0</v>
      </c>
      <c r="BA288" s="62"/>
      <c r="BB288" s="62"/>
      <c r="BC288" s="560"/>
      <c r="BD288" s="62"/>
      <c r="BE288" s="62">
        <v>0</v>
      </c>
      <c r="BF288" s="62"/>
      <c r="BG288" s="62"/>
      <c r="BH288" s="560"/>
      <c r="BI288" s="62"/>
      <c r="BJ288" s="62">
        <v>0</v>
      </c>
      <c r="BK288" s="62"/>
      <c r="BL288" s="62"/>
      <c r="BM288" s="560"/>
      <c r="BN288" s="62"/>
      <c r="BO288" s="62">
        <v>0</v>
      </c>
      <c r="BP288" s="62"/>
      <c r="BQ288" s="62"/>
      <c r="BR288" s="560"/>
      <c r="BS288" s="62"/>
      <c r="BT288" s="62">
        <v>0</v>
      </c>
      <c r="BU288" s="62"/>
      <c r="BV288" s="62"/>
      <c r="BW288" s="560"/>
      <c r="BX288" s="62"/>
      <c r="BY288" s="62">
        <v>0</v>
      </c>
      <c r="BZ288" s="62"/>
      <c r="CA288" s="62"/>
      <c r="CB288" s="560"/>
      <c r="CC288" s="62"/>
      <c r="CD288" s="62">
        <v>0</v>
      </c>
      <c r="CE288" s="62"/>
      <c r="CF288" s="62"/>
      <c r="CG288" s="560"/>
      <c r="CH288" s="62"/>
      <c r="CI288" s="62">
        <v>0</v>
      </c>
      <c r="CJ288" s="62"/>
      <c r="CK288" s="62"/>
      <c r="CL288" s="560"/>
      <c r="CM288" s="62"/>
      <c r="CN288" s="62">
        <v>0</v>
      </c>
      <c r="CO288" s="62"/>
      <c r="CP288" s="62"/>
      <c r="CQ288" s="560"/>
      <c r="CR288" s="62"/>
      <c r="CS288" s="62">
        <v>0</v>
      </c>
      <c r="CT288" s="62"/>
      <c r="CU288" s="62"/>
      <c r="CV288" s="560"/>
      <c r="CW288" s="62"/>
      <c r="CX288" s="62">
        <v>0</v>
      </c>
      <c r="CY288" s="62"/>
      <c r="CZ288" s="62"/>
      <c r="DA288" s="560"/>
      <c r="DB288" s="62"/>
      <c r="DC288" s="62">
        <v>0</v>
      </c>
      <c r="DD288" s="62"/>
      <c r="DE288" s="62"/>
      <c r="DF288" s="560"/>
      <c r="DG288" s="62"/>
      <c r="DH288" s="62">
        <v>0</v>
      </c>
      <c r="DI288" s="62"/>
      <c r="DJ288" s="62"/>
      <c r="DK288" s="560"/>
      <c r="DL288" s="62"/>
      <c r="DM288" s="62">
        <v>0</v>
      </c>
      <c r="DN288" s="62"/>
      <c r="DO288" s="62"/>
      <c r="DP288" s="560"/>
      <c r="DQ288" s="62"/>
      <c r="DR288" s="62">
        <v>0</v>
      </c>
      <c r="DS288" s="62"/>
      <c r="DT288" s="62"/>
      <c r="DU288" s="560"/>
      <c r="DV288" s="62"/>
      <c r="DW288" s="62">
        <v>0</v>
      </c>
      <c r="DX288" s="62"/>
      <c r="DY288" s="62"/>
      <c r="DZ288" s="560"/>
      <c r="EA288" s="62"/>
      <c r="EB288" s="62">
        <v>0</v>
      </c>
      <c r="EC288" s="62"/>
      <c r="ED288" s="62"/>
      <c r="EE288" s="560"/>
      <c r="EF288" s="62"/>
      <c r="EG288" s="62">
        <v>0</v>
      </c>
      <c r="EH288" s="62"/>
      <c r="EI288" s="62"/>
      <c r="EJ288" s="560"/>
      <c r="EK288" s="62"/>
      <c r="EL288" s="62">
        <v>0</v>
      </c>
      <c r="EM288" s="62"/>
      <c r="EN288" s="62"/>
      <c r="EO288" s="153"/>
      <c r="ER288" s="49"/>
      <c r="ES288" s="49"/>
    </row>
    <row r="289" spans="4:149" ht="12.75" hidden="1" customHeight="1" x14ac:dyDescent="0.2">
      <c r="D289" s="153" t="s">
        <v>336</v>
      </c>
      <c r="F289" s="490"/>
      <c r="G289" s="558">
        <v>0</v>
      </c>
      <c r="H289" s="559"/>
      <c r="I289" s="62"/>
      <c r="J289" s="560"/>
      <c r="K289" s="561"/>
      <c r="L289" s="558">
        <v>0</v>
      </c>
      <c r="M289" s="559"/>
      <c r="N289" s="62"/>
      <c r="O289" s="560"/>
      <c r="P289" s="561"/>
      <c r="Q289" s="558">
        <v>0</v>
      </c>
      <c r="R289" s="559"/>
      <c r="S289" s="62"/>
      <c r="T289" s="560"/>
      <c r="U289" s="561"/>
      <c r="V289" s="558">
        <v>0</v>
      </c>
      <c r="W289" s="559"/>
      <c r="X289" s="62"/>
      <c r="Y289" s="560"/>
      <c r="Z289" s="561"/>
      <c r="AA289" s="558">
        <v>0</v>
      </c>
      <c r="AB289" s="559"/>
      <c r="AC289" s="62"/>
      <c r="AD289" s="560"/>
      <c r="AE289" s="561"/>
      <c r="AF289" s="558">
        <v>0</v>
      </c>
      <c r="AG289" s="559"/>
      <c r="AH289" s="62"/>
      <c r="AI289" s="560"/>
      <c r="AJ289" s="561"/>
      <c r="AK289" s="558">
        <v>0</v>
      </c>
      <c r="AL289" s="559"/>
      <c r="AM289" s="62"/>
      <c r="AN289" s="560"/>
      <c r="AO289" s="561"/>
      <c r="AP289" s="558">
        <v>0</v>
      </c>
      <c r="AQ289" s="559"/>
      <c r="AR289" s="62"/>
      <c r="AS289" s="560"/>
      <c r="AT289" s="561"/>
      <c r="AU289" s="558">
        <v>0</v>
      </c>
      <c r="AV289" s="559"/>
      <c r="AW289" s="62"/>
      <c r="AX289" s="560"/>
      <c r="AY289" s="561"/>
      <c r="AZ289" s="558">
        <v>0</v>
      </c>
      <c r="BA289" s="559"/>
      <c r="BB289" s="62"/>
      <c r="BC289" s="560"/>
      <c r="BD289" s="561"/>
      <c r="BE289" s="558">
        <v>0</v>
      </c>
      <c r="BF289" s="559"/>
      <c r="BG289" s="62"/>
      <c r="BH289" s="560"/>
      <c r="BI289" s="561"/>
      <c r="BJ289" s="558">
        <v>0</v>
      </c>
      <c r="BK289" s="559"/>
      <c r="BL289" s="62"/>
      <c r="BM289" s="560"/>
      <c r="BN289" s="561"/>
      <c r="BO289" s="558">
        <v>0</v>
      </c>
      <c r="BP289" s="559"/>
      <c r="BQ289" s="62"/>
      <c r="BR289" s="560"/>
      <c r="BS289" s="561"/>
      <c r="BT289" s="558">
        <v>0</v>
      </c>
      <c r="BU289" s="559"/>
      <c r="BV289" s="62"/>
      <c r="BW289" s="560"/>
      <c r="BX289" s="561"/>
      <c r="BY289" s="558">
        <v>0</v>
      </c>
      <c r="BZ289" s="559"/>
      <c r="CA289" s="62"/>
      <c r="CB289" s="560"/>
      <c r="CC289" s="561"/>
      <c r="CD289" s="558">
        <v>0</v>
      </c>
      <c r="CE289" s="559"/>
      <c r="CF289" s="62"/>
      <c r="CG289" s="560"/>
      <c r="CH289" s="561"/>
      <c r="CI289" s="558">
        <v>0</v>
      </c>
      <c r="CJ289" s="559"/>
      <c r="CK289" s="62"/>
      <c r="CL289" s="560"/>
      <c r="CM289" s="561"/>
      <c r="CN289" s="558">
        <v>0</v>
      </c>
      <c r="CO289" s="559"/>
      <c r="CP289" s="62"/>
      <c r="CQ289" s="560"/>
      <c r="CR289" s="561"/>
      <c r="CS289" s="558">
        <v>0</v>
      </c>
      <c r="CT289" s="559"/>
      <c r="CU289" s="62"/>
      <c r="CV289" s="560"/>
      <c r="CW289" s="561"/>
      <c r="CX289" s="558">
        <v>0</v>
      </c>
      <c r="CY289" s="559"/>
      <c r="CZ289" s="62"/>
      <c r="DA289" s="560"/>
      <c r="DB289" s="561"/>
      <c r="DC289" s="558">
        <v>0</v>
      </c>
      <c r="DD289" s="559"/>
      <c r="DE289" s="62"/>
      <c r="DF289" s="560"/>
      <c r="DG289" s="561"/>
      <c r="DH289" s="558">
        <v>0</v>
      </c>
      <c r="DI289" s="559"/>
      <c r="DJ289" s="62"/>
      <c r="DK289" s="560"/>
      <c r="DL289" s="561"/>
      <c r="DM289" s="558">
        <v>0</v>
      </c>
      <c r="DN289" s="559"/>
      <c r="DO289" s="62"/>
      <c r="DP289" s="560"/>
      <c r="DQ289" s="561"/>
      <c r="DR289" s="558">
        <v>0</v>
      </c>
      <c r="DS289" s="559"/>
      <c r="DT289" s="62"/>
      <c r="DU289" s="560"/>
      <c r="DV289" s="561"/>
      <c r="DW289" s="558">
        <v>0</v>
      </c>
      <c r="DX289" s="559"/>
      <c r="DY289" s="62"/>
      <c r="DZ289" s="560"/>
      <c r="EA289" s="561"/>
      <c r="EB289" s="558">
        <v>0</v>
      </c>
      <c r="EC289" s="559"/>
      <c r="ED289" s="62"/>
      <c r="EE289" s="560"/>
      <c r="EF289" s="561"/>
      <c r="EG289" s="558">
        <v>0</v>
      </c>
      <c r="EH289" s="559"/>
      <c r="EI289" s="62"/>
      <c r="EJ289" s="560"/>
      <c r="EK289" s="561"/>
      <c r="EL289" s="558">
        <v>0</v>
      </c>
      <c r="EM289" s="559"/>
      <c r="EN289" s="62"/>
      <c r="EO289" s="153"/>
      <c r="ER289" s="49"/>
      <c r="ES289" s="49"/>
    </row>
    <row r="290" spans="4:149" ht="12.75" hidden="1" customHeight="1" x14ac:dyDescent="0.2">
      <c r="D290" s="153" t="s">
        <v>339</v>
      </c>
      <c r="F290" s="484"/>
      <c r="G290" s="62">
        <v>0</v>
      </c>
      <c r="H290" s="61"/>
      <c r="I290" s="62"/>
      <c r="J290" s="560"/>
      <c r="K290" s="560"/>
      <c r="L290" s="62">
        <v>0</v>
      </c>
      <c r="M290" s="61"/>
      <c r="N290" s="62"/>
      <c r="O290" s="560"/>
      <c r="P290" s="560"/>
      <c r="Q290" s="62">
        <v>0</v>
      </c>
      <c r="R290" s="61"/>
      <c r="S290" s="62"/>
      <c r="T290" s="560"/>
      <c r="U290" s="560"/>
      <c r="V290" s="62">
        <v>0</v>
      </c>
      <c r="W290" s="61"/>
      <c r="X290" s="62"/>
      <c r="Y290" s="560"/>
      <c r="Z290" s="560"/>
      <c r="AA290" s="62">
        <v>0</v>
      </c>
      <c r="AB290" s="61"/>
      <c r="AC290" s="62"/>
      <c r="AD290" s="560"/>
      <c r="AE290" s="560"/>
      <c r="AF290" s="62">
        <v>0</v>
      </c>
      <c r="AG290" s="61"/>
      <c r="AH290" s="62"/>
      <c r="AI290" s="560"/>
      <c r="AJ290" s="560"/>
      <c r="AK290" s="62">
        <v>0</v>
      </c>
      <c r="AL290" s="61"/>
      <c r="AM290" s="62"/>
      <c r="AN290" s="560"/>
      <c r="AO290" s="560"/>
      <c r="AP290" s="62">
        <v>0</v>
      </c>
      <c r="AQ290" s="61"/>
      <c r="AR290" s="62"/>
      <c r="AS290" s="560"/>
      <c r="AT290" s="560"/>
      <c r="AU290" s="62">
        <v>0</v>
      </c>
      <c r="AV290" s="61"/>
      <c r="AW290" s="62"/>
      <c r="AX290" s="560"/>
      <c r="AY290" s="560"/>
      <c r="AZ290" s="62">
        <v>0</v>
      </c>
      <c r="BA290" s="61"/>
      <c r="BB290" s="62"/>
      <c r="BC290" s="560"/>
      <c r="BD290" s="560"/>
      <c r="BE290" s="62">
        <v>0</v>
      </c>
      <c r="BF290" s="61"/>
      <c r="BG290" s="62"/>
      <c r="BH290" s="560"/>
      <c r="BI290" s="560"/>
      <c r="BJ290" s="62">
        <v>0</v>
      </c>
      <c r="BK290" s="61"/>
      <c r="BL290" s="62"/>
      <c r="BM290" s="560"/>
      <c r="BN290" s="560"/>
      <c r="BO290" s="62">
        <v>0</v>
      </c>
      <c r="BP290" s="61"/>
      <c r="BQ290" s="62"/>
      <c r="BR290" s="560"/>
      <c r="BS290" s="560"/>
      <c r="BT290" s="62">
        <v>0</v>
      </c>
      <c r="BU290" s="61"/>
      <c r="BV290" s="62"/>
      <c r="BW290" s="560"/>
      <c r="BX290" s="560"/>
      <c r="BY290" s="62">
        <v>0</v>
      </c>
      <c r="BZ290" s="61"/>
      <c r="CA290" s="62"/>
      <c r="CB290" s="560"/>
      <c r="CC290" s="560"/>
      <c r="CD290" s="62">
        <v>0</v>
      </c>
      <c r="CE290" s="61"/>
      <c r="CF290" s="62"/>
      <c r="CG290" s="560"/>
      <c r="CH290" s="560"/>
      <c r="CI290" s="62">
        <v>0</v>
      </c>
      <c r="CJ290" s="61"/>
      <c r="CK290" s="62"/>
      <c r="CL290" s="560"/>
      <c r="CM290" s="560"/>
      <c r="CN290" s="62">
        <v>0</v>
      </c>
      <c r="CO290" s="61"/>
      <c r="CP290" s="62"/>
      <c r="CQ290" s="560"/>
      <c r="CR290" s="560"/>
      <c r="CS290" s="62">
        <v>0</v>
      </c>
      <c r="CT290" s="61"/>
      <c r="CU290" s="62"/>
      <c r="CV290" s="560"/>
      <c r="CW290" s="560"/>
      <c r="CX290" s="62">
        <v>0</v>
      </c>
      <c r="CY290" s="61"/>
      <c r="CZ290" s="62"/>
      <c r="DA290" s="560"/>
      <c r="DB290" s="560"/>
      <c r="DC290" s="62">
        <v>0</v>
      </c>
      <c r="DD290" s="61"/>
      <c r="DE290" s="62"/>
      <c r="DF290" s="560"/>
      <c r="DG290" s="560"/>
      <c r="DH290" s="62">
        <v>0</v>
      </c>
      <c r="DI290" s="61"/>
      <c r="DJ290" s="62"/>
      <c r="DK290" s="560"/>
      <c r="DL290" s="560"/>
      <c r="DM290" s="62">
        <v>0</v>
      </c>
      <c r="DN290" s="61"/>
      <c r="DO290" s="62"/>
      <c r="DP290" s="560"/>
      <c r="DQ290" s="560"/>
      <c r="DR290" s="62">
        <v>0</v>
      </c>
      <c r="DS290" s="61"/>
      <c r="DT290" s="62"/>
      <c r="DU290" s="560"/>
      <c r="DV290" s="560"/>
      <c r="DW290" s="62">
        <v>0</v>
      </c>
      <c r="DX290" s="61"/>
      <c r="DY290" s="62"/>
      <c r="DZ290" s="560"/>
      <c r="EA290" s="560"/>
      <c r="EB290" s="62">
        <v>0</v>
      </c>
      <c r="EC290" s="61"/>
      <c r="ED290" s="62"/>
      <c r="EE290" s="560"/>
      <c r="EF290" s="560"/>
      <c r="EG290" s="62">
        <v>0</v>
      </c>
      <c r="EH290" s="61"/>
      <c r="EI290" s="62"/>
      <c r="EJ290" s="560"/>
      <c r="EK290" s="560"/>
      <c r="EL290" s="62">
        <v>0</v>
      </c>
      <c r="EM290" s="61"/>
      <c r="EN290" s="62"/>
      <c r="EO290" s="153"/>
      <c r="ER290" s="49"/>
      <c r="ES290" s="49"/>
    </row>
    <row r="291" spans="4:149" ht="12.75" hidden="1" customHeight="1" x14ac:dyDescent="0.2">
      <c r="D291" s="153" t="s">
        <v>340</v>
      </c>
      <c r="F291" s="504"/>
      <c r="G291" s="123">
        <v>0</v>
      </c>
      <c r="H291" s="122"/>
      <c r="I291" s="62"/>
      <c r="J291" s="560"/>
      <c r="K291" s="569"/>
      <c r="L291" s="123">
        <v>0</v>
      </c>
      <c r="M291" s="122"/>
      <c r="N291" s="62"/>
      <c r="O291" s="560"/>
      <c r="P291" s="569"/>
      <c r="Q291" s="123">
        <v>0</v>
      </c>
      <c r="R291" s="122"/>
      <c r="S291" s="62"/>
      <c r="T291" s="560"/>
      <c r="U291" s="569"/>
      <c r="V291" s="123">
        <v>0</v>
      </c>
      <c r="W291" s="122"/>
      <c r="X291" s="62"/>
      <c r="Y291" s="560"/>
      <c r="Z291" s="569"/>
      <c r="AA291" s="123">
        <v>0</v>
      </c>
      <c r="AB291" s="122"/>
      <c r="AC291" s="62"/>
      <c r="AD291" s="560"/>
      <c r="AE291" s="569"/>
      <c r="AF291" s="123">
        <v>0</v>
      </c>
      <c r="AG291" s="122"/>
      <c r="AH291" s="62"/>
      <c r="AI291" s="560"/>
      <c r="AJ291" s="569"/>
      <c r="AK291" s="123">
        <v>0</v>
      </c>
      <c r="AL291" s="122"/>
      <c r="AM291" s="62"/>
      <c r="AN291" s="560"/>
      <c r="AO291" s="569"/>
      <c r="AP291" s="123">
        <v>0</v>
      </c>
      <c r="AQ291" s="122"/>
      <c r="AR291" s="62"/>
      <c r="AS291" s="560"/>
      <c r="AT291" s="569"/>
      <c r="AU291" s="123">
        <v>0</v>
      </c>
      <c r="AV291" s="122"/>
      <c r="AW291" s="62"/>
      <c r="AX291" s="560"/>
      <c r="AY291" s="569"/>
      <c r="AZ291" s="123">
        <v>0</v>
      </c>
      <c r="BA291" s="122"/>
      <c r="BB291" s="62"/>
      <c r="BC291" s="560"/>
      <c r="BD291" s="569"/>
      <c r="BE291" s="123">
        <v>0</v>
      </c>
      <c r="BF291" s="122"/>
      <c r="BG291" s="62"/>
      <c r="BH291" s="560"/>
      <c r="BI291" s="569"/>
      <c r="BJ291" s="123">
        <v>0</v>
      </c>
      <c r="BK291" s="122"/>
      <c r="BL291" s="62"/>
      <c r="BM291" s="560"/>
      <c r="BN291" s="569"/>
      <c r="BO291" s="123">
        <v>0</v>
      </c>
      <c r="BP291" s="122"/>
      <c r="BQ291" s="62"/>
      <c r="BR291" s="560"/>
      <c r="BS291" s="569"/>
      <c r="BT291" s="123">
        <v>0</v>
      </c>
      <c r="BU291" s="122"/>
      <c r="BV291" s="62"/>
      <c r="BW291" s="560"/>
      <c r="BX291" s="569"/>
      <c r="BY291" s="123">
        <v>0</v>
      </c>
      <c r="BZ291" s="122"/>
      <c r="CA291" s="62"/>
      <c r="CB291" s="560"/>
      <c r="CC291" s="569"/>
      <c r="CD291" s="123">
        <v>0</v>
      </c>
      <c r="CE291" s="122"/>
      <c r="CF291" s="62"/>
      <c r="CG291" s="560"/>
      <c r="CH291" s="569"/>
      <c r="CI291" s="123">
        <v>0</v>
      </c>
      <c r="CJ291" s="122"/>
      <c r="CK291" s="62"/>
      <c r="CL291" s="560"/>
      <c r="CM291" s="569"/>
      <c r="CN291" s="123">
        <v>0</v>
      </c>
      <c r="CO291" s="122"/>
      <c r="CP291" s="62"/>
      <c r="CQ291" s="560"/>
      <c r="CR291" s="569"/>
      <c r="CS291" s="123">
        <v>0</v>
      </c>
      <c r="CT291" s="122"/>
      <c r="CU291" s="62"/>
      <c r="CV291" s="560"/>
      <c r="CW291" s="569"/>
      <c r="CX291" s="123">
        <v>0</v>
      </c>
      <c r="CY291" s="122"/>
      <c r="CZ291" s="62"/>
      <c r="DA291" s="560"/>
      <c r="DB291" s="569"/>
      <c r="DC291" s="123">
        <v>0</v>
      </c>
      <c r="DD291" s="122"/>
      <c r="DE291" s="62"/>
      <c r="DF291" s="560"/>
      <c r="DG291" s="569"/>
      <c r="DH291" s="123">
        <v>0</v>
      </c>
      <c r="DI291" s="122"/>
      <c r="DJ291" s="62"/>
      <c r="DK291" s="560"/>
      <c r="DL291" s="569"/>
      <c r="DM291" s="123">
        <v>0</v>
      </c>
      <c r="DN291" s="122"/>
      <c r="DO291" s="62"/>
      <c r="DP291" s="560"/>
      <c r="DQ291" s="569"/>
      <c r="DR291" s="123">
        <v>0</v>
      </c>
      <c r="DS291" s="122"/>
      <c r="DT291" s="62"/>
      <c r="DU291" s="560"/>
      <c r="DV291" s="569"/>
      <c r="DW291" s="123">
        <v>0</v>
      </c>
      <c r="DX291" s="122"/>
      <c r="DY291" s="62"/>
      <c r="DZ291" s="560"/>
      <c r="EA291" s="569"/>
      <c r="EB291" s="123">
        <v>0</v>
      </c>
      <c r="EC291" s="122"/>
      <c r="ED291" s="62"/>
      <c r="EE291" s="560"/>
      <c r="EF291" s="569"/>
      <c r="EG291" s="123">
        <v>0</v>
      </c>
      <c r="EH291" s="122"/>
      <c r="EI291" s="62"/>
      <c r="EJ291" s="560"/>
      <c r="EK291" s="569"/>
      <c r="EL291" s="123">
        <v>0</v>
      </c>
      <c r="EM291" s="122"/>
      <c r="EN291" s="62"/>
      <c r="EO291" s="153"/>
      <c r="ER291" s="49"/>
      <c r="ES291" s="49"/>
    </row>
    <row r="292" spans="4:149" ht="12.75" hidden="1" customHeight="1" x14ac:dyDescent="0.2">
      <c r="D292" s="153"/>
      <c r="G292" s="62"/>
      <c r="H292" s="62"/>
      <c r="I292" s="62"/>
      <c r="J292" s="560"/>
      <c r="K292" s="62"/>
      <c r="L292" s="62"/>
      <c r="M292" s="62"/>
      <c r="N292" s="62"/>
      <c r="O292" s="560"/>
      <c r="P292" s="62"/>
      <c r="Q292" s="62"/>
      <c r="R292" s="62"/>
      <c r="S292" s="62"/>
      <c r="T292" s="560"/>
      <c r="U292" s="62"/>
      <c r="V292" s="62"/>
      <c r="W292" s="62"/>
      <c r="X292" s="62"/>
      <c r="Y292" s="560"/>
      <c r="Z292" s="62"/>
      <c r="AA292" s="62"/>
      <c r="AB292" s="62"/>
      <c r="AC292" s="62"/>
      <c r="AD292" s="560"/>
      <c r="AE292" s="62"/>
      <c r="AF292" s="62"/>
      <c r="AG292" s="62"/>
      <c r="AH292" s="62"/>
      <c r="AI292" s="560"/>
      <c r="AJ292" s="62"/>
      <c r="AK292" s="62"/>
      <c r="AL292" s="62"/>
      <c r="AM292" s="62"/>
      <c r="AN292" s="560"/>
      <c r="AO292" s="62"/>
      <c r="AP292" s="62"/>
      <c r="AQ292" s="62"/>
      <c r="AR292" s="62"/>
      <c r="AS292" s="560"/>
      <c r="AT292" s="62"/>
      <c r="AU292" s="62"/>
      <c r="AV292" s="62"/>
      <c r="AW292" s="62"/>
      <c r="AX292" s="560"/>
      <c r="AY292" s="62"/>
      <c r="AZ292" s="62"/>
      <c r="BA292" s="62"/>
      <c r="BB292" s="62"/>
      <c r="BC292" s="560"/>
      <c r="BD292" s="62"/>
      <c r="BE292" s="62"/>
      <c r="BF292" s="62"/>
      <c r="BG292" s="62"/>
      <c r="BH292" s="560"/>
      <c r="BI292" s="62"/>
      <c r="BJ292" s="62"/>
      <c r="BK292" s="62"/>
      <c r="BL292" s="62"/>
      <c r="BM292" s="560"/>
      <c r="BN292" s="62"/>
      <c r="BO292" s="62"/>
      <c r="BP292" s="62"/>
      <c r="BQ292" s="62"/>
      <c r="BR292" s="560"/>
      <c r="BS292" s="62"/>
      <c r="BT292" s="62"/>
      <c r="BU292" s="62"/>
      <c r="BV292" s="62"/>
      <c r="BW292" s="560"/>
      <c r="BX292" s="62"/>
      <c r="BY292" s="62"/>
      <c r="BZ292" s="62"/>
      <c r="CA292" s="62"/>
      <c r="CB292" s="560"/>
      <c r="CC292" s="62"/>
      <c r="CD292" s="62"/>
      <c r="CE292" s="62"/>
      <c r="CF292" s="62"/>
      <c r="CG292" s="560"/>
      <c r="CH292" s="62"/>
      <c r="CI292" s="62"/>
      <c r="CJ292" s="62"/>
      <c r="CK292" s="62"/>
      <c r="CL292" s="560"/>
      <c r="CM292" s="62"/>
      <c r="CN292" s="62"/>
      <c r="CO292" s="62"/>
      <c r="CP292" s="62"/>
      <c r="CQ292" s="560"/>
      <c r="CR292" s="62"/>
      <c r="CS292" s="62"/>
      <c r="CT292" s="62"/>
      <c r="CU292" s="62"/>
      <c r="CV292" s="560"/>
      <c r="CW292" s="62"/>
      <c r="CX292" s="62"/>
      <c r="CY292" s="62"/>
      <c r="CZ292" s="62"/>
      <c r="DA292" s="560"/>
      <c r="DB292" s="62"/>
      <c r="DC292" s="62"/>
      <c r="DD292" s="62"/>
      <c r="DE292" s="62"/>
      <c r="DF292" s="560"/>
      <c r="DG292" s="62"/>
      <c r="DH292" s="62"/>
      <c r="DI292" s="62"/>
      <c r="DJ292" s="62"/>
      <c r="DK292" s="560"/>
      <c r="DL292" s="62"/>
      <c r="DM292" s="62"/>
      <c r="DN292" s="62"/>
      <c r="DO292" s="62"/>
      <c r="DP292" s="560"/>
      <c r="DQ292" s="62"/>
      <c r="DR292" s="62"/>
      <c r="DS292" s="62"/>
      <c r="DT292" s="62"/>
      <c r="DU292" s="560"/>
      <c r="DV292" s="62"/>
      <c r="DW292" s="62"/>
      <c r="DX292" s="62"/>
      <c r="DY292" s="62"/>
      <c r="DZ292" s="560"/>
      <c r="EA292" s="62"/>
      <c r="EB292" s="62"/>
      <c r="EC292" s="62"/>
      <c r="ED292" s="62"/>
      <c r="EE292" s="560"/>
      <c r="EF292" s="62"/>
      <c r="EG292" s="62"/>
      <c r="EH292" s="62"/>
      <c r="EI292" s="62"/>
      <c r="EJ292" s="560"/>
      <c r="EK292" s="62"/>
      <c r="EL292" s="62"/>
      <c r="EM292" s="62"/>
      <c r="EN292" s="62"/>
      <c r="EO292" s="153"/>
      <c r="ER292" s="49"/>
      <c r="ES292" s="49"/>
    </row>
    <row r="293" spans="4:149" ht="12.75" customHeight="1" x14ac:dyDescent="0.2">
      <c r="D293" s="153" t="s">
        <v>362</v>
      </c>
      <c r="G293" s="62">
        <v>0</v>
      </c>
      <c r="H293" s="62"/>
      <c r="I293" s="62"/>
      <c r="J293" s="560"/>
      <c r="K293" s="62"/>
      <c r="L293" s="62">
        <v>178480</v>
      </c>
      <c r="M293" s="62"/>
      <c r="N293" s="62"/>
      <c r="O293" s="560"/>
      <c r="P293" s="62"/>
      <c r="Q293" s="62">
        <v>1666214</v>
      </c>
      <c r="R293" s="62"/>
      <c r="S293" s="62"/>
      <c r="T293" s="560"/>
      <c r="U293" s="62"/>
      <c r="V293" s="62">
        <v>0</v>
      </c>
      <c r="W293" s="62"/>
      <c r="X293" s="62"/>
      <c r="Y293" s="560"/>
      <c r="Z293" s="62"/>
      <c r="AA293" s="62">
        <v>0</v>
      </c>
      <c r="AB293" s="62"/>
      <c r="AC293" s="62"/>
      <c r="AD293" s="560"/>
      <c r="AE293" s="62"/>
      <c r="AF293" s="62">
        <v>0</v>
      </c>
      <c r="AG293" s="62"/>
      <c r="AH293" s="62"/>
      <c r="AI293" s="560"/>
      <c r="AJ293" s="62"/>
      <c r="AK293" s="62">
        <v>0</v>
      </c>
      <c r="AL293" s="62"/>
      <c r="AM293" s="62"/>
      <c r="AN293" s="560"/>
      <c r="AO293" s="62"/>
      <c r="AP293" s="62">
        <v>0</v>
      </c>
      <c r="AQ293" s="62"/>
      <c r="AR293" s="62"/>
      <c r="AS293" s="560"/>
      <c r="AT293" s="62"/>
      <c r="AU293" s="62">
        <v>0</v>
      </c>
      <c r="AV293" s="62"/>
      <c r="AW293" s="62"/>
      <c r="AX293" s="560"/>
      <c r="AY293" s="62"/>
      <c r="AZ293" s="62">
        <v>0</v>
      </c>
      <c r="BA293" s="62"/>
      <c r="BB293" s="62"/>
      <c r="BC293" s="560"/>
      <c r="BD293" s="62"/>
      <c r="BE293" s="62">
        <v>0</v>
      </c>
      <c r="BF293" s="62"/>
      <c r="BG293" s="62"/>
      <c r="BH293" s="560"/>
      <c r="BI293" s="62"/>
      <c r="BJ293" s="62">
        <v>0</v>
      </c>
      <c r="BK293" s="62"/>
      <c r="BL293" s="62"/>
      <c r="BM293" s="560"/>
      <c r="BN293" s="62"/>
      <c r="BO293" s="62">
        <v>0</v>
      </c>
      <c r="BP293" s="62"/>
      <c r="BQ293" s="62"/>
      <c r="BR293" s="560"/>
      <c r="BS293" s="62"/>
      <c r="BT293" s="62">
        <v>1844694</v>
      </c>
      <c r="BU293" s="62"/>
      <c r="BV293" s="62"/>
      <c r="BW293" s="560"/>
      <c r="BX293" s="62"/>
      <c r="BY293" s="62">
        <v>1503095</v>
      </c>
      <c r="BZ293" s="62"/>
      <c r="CA293" s="62"/>
      <c r="CB293" s="560"/>
      <c r="CC293" s="62"/>
      <c r="CD293" s="62">
        <v>0</v>
      </c>
      <c r="CE293" s="62"/>
      <c r="CF293" s="62"/>
      <c r="CG293" s="560"/>
      <c r="CH293" s="62"/>
      <c r="CI293" s="62">
        <v>0</v>
      </c>
      <c r="CJ293" s="62"/>
      <c r="CK293" s="62"/>
      <c r="CL293" s="560"/>
      <c r="CM293" s="62"/>
      <c r="CN293" s="62">
        <v>0</v>
      </c>
      <c r="CO293" s="62"/>
      <c r="CP293" s="62"/>
      <c r="CQ293" s="560"/>
      <c r="CR293" s="62"/>
      <c r="CS293" s="62">
        <v>0</v>
      </c>
      <c r="CT293" s="62"/>
      <c r="CU293" s="62"/>
      <c r="CV293" s="560"/>
      <c r="CW293" s="62"/>
      <c r="CX293" s="62">
        <v>0</v>
      </c>
      <c r="CY293" s="62"/>
      <c r="CZ293" s="62"/>
      <c r="DA293" s="560"/>
      <c r="DB293" s="62"/>
      <c r="DC293" s="62">
        <v>0</v>
      </c>
      <c r="DD293" s="62"/>
      <c r="DE293" s="62"/>
      <c r="DF293" s="560"/>
      <c r="DG293" s="62"/>
      <c r="DH293" s="62">
        <v>0</v>
      </c>
      <c r="DI293" s="62"/>
      <c r="DJ293" s="62"/>
      <c r="DK293" s="560"/>
      <c r="DL293" s="62"/>
      <c r="DM293" s="62">
        <v>1232510</v>
      </c>
      <c r="DN293" s="62"/>
      <c r="DO293" s="62"/>
      <c r="DP293" s="560"/>
      <c r="DQ293" s="62"/>
      <c r="DR293" s="62">
        <v>270585</v>
      </c>
      <c r="DS293" s="62"/>
      <c r="DT293" s="62"/>
      <c r="DU293" s="560"/>
      <c r="DV293" s="62"/>
      <c r="DW293" s="62">
        <v>0</v>
      </c>
      <c r="DX293" s="62"/>
      <c r="DY293" s="62"/>
      <c r="DZ293" s="560"/>
      <c r="EA293" s="62"/>
      <c r="EB293" s="62">
        <v>0</v>
      </c>
      <c r="EC293" s="62"/>
      <c r="ED293" s="62"/>
      <c r="EE293" s="560"/>
      <c r="EF293" s="62"/>
      <c r="EG293" s="62">
        <v>0</v>
      </c>
      <c r="EH293" s="62"/>
      <c r="EI293" s="62"/>
      <c r="EJ293" s="560"/>
      <c r="EK293" s="62"/>
      <c r="EL293" s="62">
        <v>0</v>
      </c>
      <c r="EM293" s="62"/>
      <c r="EN293" s="62"/>
      <c r="EO293" s="153"/>
      <c r="ER293" s="49"/>
      <c r="ES293" s="49"/>
    </row>
    <row r="294" spans="4:149" ht="12.75" customHeight="1" x14ac:dyDescent="0.2">
      <c r="D294" s="153" t="s">
        <v>336</v>
      </c>
      <c r="F294" s="490"/>
      <c r="G294" s="558">
        <v>0</v>
      </c>
      <c r="H294" s="559"/>
      <c r="I294" s="62"/>
      <c r="J294" s="560"/>
      <c r="K294" s="561"/>
      <c r="L294" s="558">
        <v>151242</v>
      </c>
      <c r="M294" s="559"/>
      <c r="N294" s="62"/>
      <c r="O294" s="560"/>
      <c r="P294" s="561"/>
      <c r="Q294" s="558">
        <v>1370162</v>
      </c>
      <c r="R294" s="559"/>
      <c r="S294" s="62"/>
      <c r="T294" s="560"/>
      <c r="U294" s="561"/>
      <c r="V294" s="558">
        <v>0</v>
      </c>
      <c r="W294" s="559"/>
      <c r="X294" s="62"/>
      <c r="Y294" s="560"/>
      <c r="Z294" s="561"/>
      <c r="AA294" s="558">
        <v>0</v>
      </c>
      <c r="AB294" s="559"/>
      <c r="AC294" s="62"/>
      <c r="AD294" s="560"/>
      <c r="AE294" s="561"/>
      <c r="AF294" s="558">
        <v>0</v>
      </c>
      <c r="AG294" s="559"/>
      <c r="AH294" s="62"/>
      <c r="AI294" s="560"/>
      <c r="AJ294" s="561"/>
      <c r="AK294" s="558">
        <v>0</v>
      </c>
      <c r="AL294" s="559"/>
      <c r="AM294" s="62"/>
      <c r="AN294" s="560"/>
      <c r="AO294" s="561"/>
      <c r="AP294" s="558">
        <v>0</v>
      </c>
      <c r="AQ294" s="559"/>
      <c r="AR294" s="62"/>
      <c r="AS294" s="560"/>
      <c r="AT294" s="561"/>
      <c r="AU294" s="558">
        <v>0</v>
      </c>
      <c r="AV294" s="559"/>
      <c r="AW294" s="62"/>
      <c r="AX294" s="560"/>
      <c r="AY294" s="561"/>
      <c r="AZ294" s="558">
        <v>0</v>
      </c>
      <c r="BA294" s="559"/>
      <c r="BB294" s="62"/>
      <c r="BC294" s="560"/>
      <c r="BD294" s="561"/>
      <c r="BE294" s="558">
        <v>0</v>
      </c>
      <c r="BF294" s="559"/>
      <c r="BG294" s="62"/>
      <c r="BH294" s="560"/>
      <c r="BI294" s="561"/>
      <c r="BJ294" s="558">
        <v>0</v>
      </c>
      <c r="BK294" s="559"/>
      <c r="BL294" s="62"/>
      <c r="BM294" s="560"/>
      <c r="BN294" s="561"/>
      <c r="BO294" s="558">
        <v>0</v>
      </c>
      <c r="BP294" s="559"/>
      <c r="BQ294" s="62"/>
      <c r="BR294" s="560"/>
      <c r="BS294" s="561"/>
      <c r="BT294" s="558">
        <v>1521404</v>
      </c>
      <c r="BU294" s="559"/>
      <c r="BV294" s="62"/>
      <c r="BW294" s="560"/>
      <c r="BX294" s="561"/>
      <c r="BY294" s="558">
        <v>1237035</v>
      </c>
      <c r="BZ294" s="559"/>
      <c r="CA294" s="62"/>
      <c r="CB294" s="560"/>
      <c r="CC294" s="561"/>
      <c r="CD294" s="558">
        <v>0</v>
      </c>
      <c r="CE294" s="559"/>
      <c r="CF294" s="62"/>
      <c r="CG294" s="560"/>
      <c r="CH294" s="561"/>
      <c r="CI294" s="558">
        <v>0</v>
      </c>
      <c r="CJ294" s="559"/>
      <c r="CK294" s="62"/>
      <c r="CL294" s="560"/>
      <c r="CM294" s="561"/>
      <c r="CN294" s="558">
        <v>0</v>
      </c>
      <c r="CO294" s="559"/>
      <c r="CP294" s="62"/>
      <c r="CQ294" s="560"/>
      <c r="CR294" s="561"/>
      <c r="CS294" s="558">
        <v>0</v>
      </c>
      <c r="CT294" s="559"/>
      <c r="CU294" s="62"/>
      <c r="CV294" s="560"/>
      <c r="CW294" s="561"/>
      <c r="CX294" s="558">
        <v>0</v>
      </c>
      <c r="CY294" s="559"/>
      <c r="CZ294" s="62"/>
      <c r="DA294" s="560"/>
      <c r="DB294" s="561"/>
      <c r="DC294" s="558">
        <v>0</v>
      </c>
      <c r="DD294" s="559"/>
      <c r="DE294" s="62"/>
      <c r="DF294" s="560"/>
      <c r="DG294" s="561"/>
      <c r="DH294" s="558">
        <v>0</v>
      </c>
      <c r="DI294" s="559"/>
      <c r="DJ294" s="62"/>
      <c r="DK294" s="560"/>
      <c r="DL294" s="561"/>
      <c r="DM294" s="558">
        <v>1013527</v>
      </c>
      <c r="DN294" s="559"/>
      <c r="DO294" s="62"/>
      <c r="DP294" s="560"/>
      <c r="DQ294" s="561"/>
      <c r="DR294" s="558">
        <v>223508</v>
      </c>
      <c r="DS294" s="559"/>
      <c r="DT294" s="62"/>
      <c r="DU294" s="560"/>
      <c r="DV294" s="561"/>
      <c r="DW294" s="558">
        <v>0</v>
      </c>
      <c r="DX294" s="559"/>
      <c r="DY294" s="62"/>
      <c r="DZ294" s="560"/>
      <c r="EA294" s="561"/>
      <c r="EB294" s="558">
        <v>0</v>
      </c>
      <c r="EC294" s="559"/>
      <c r="ED294" s="62"/>
      <c r="EE294" s="560"/>
      <c r="EF294" s="561"/>
      <c r="EG294" s="558">
        <v>0</v>
      </c>
      <c r="EH294" s="559"/>
      <c r="EI294" s="62"/>
      <c r="EJ294" s="560"/>
      <c r="EK294" s="561"/>
      <c r="EL294" s="558">
        <v>0</v>
      </c>
      <c r="EM294" s="559"/>
      <c r="EN294" s="62"/>
      <c r="EO294" s="153"/>
      <c r="ER294" s="49"/>
      <c r="ES294" s="49"/>
    </row>
    <row r="295" spans="4:149" ht="12.75" customHeight="1" x14ac:dyDescent="0.2">
      <c r="D295" s="153" t="s">
        <v>339</v>
      </c>
      <c r="F295" s="484"/>
      <c r="G295" s="62">
        <v>0</v>
      </c>
      <c r="H295" s="61"/>
      <c r="I295" s="62"/>
      <c r="J295" s="560"/>
      <c r="K295" s="560"/>
      <c r="L295" s="62">
        <v>27238</v>
      </c>
      <c r="M295" s="61"/>
      <c r="N295" s="62"/>
      <c r="O295" s="560"/>
      <c r="P295" s="560"/>
      <c r="Q295" s="62">
        <v>296052</v>
      </c>
      <c r="R295" s="61"/>
      <c r="S295" s="62"/>
      <c r="T295" s="560"/>
      <c r="U295" s="560"/>
      <c r="V295" s="62">
        <v>0</v>
      </c>
      <c r="W295" s="61"/>
      <c r="X295" s="62"/>
      <c r="Y295" s="560"/>
      <c r="Z295" s="560"/>
      <c r="AA295" s="62">
        <v>0</v>
      </c>
      <c r="AB295" s="61"/>
      <c r="AC295" s="62"/>
      <c r="AD295" s="560"/>
      <c r="AE295" s="560"/>
      <c r="AF295" s="62">
        <v>0</v>
      </c>
      <c r="AG295" s="61"/>
      <c r="AH295" s="62"/>
      <c r="AI295" s="560"/>
      <c r="AJ295" s="560"/>
      <c r="AK295" s="62">
        <v>0</v>
      </c>
      <c r="AL295" s="61"/>
      <c r="AM295" s="62"/>
      <c r="AN295" s="560"/>
      <c r="AO295" s="560"/>
      <c r="AP295" s="62">
        <v>0</v>
      </c>
      <c r="AQ295" s="61"/>
      <c r="AR295" s="62"/>
      <c r="AS295" s="560"/>
      <c r="AT295" s="560"/>
      <c r="AU295" s="62">
        <v>0</v>
      </c>
      <c r="AV295" s="61"/>
      <c r="AW295" s="62"/>
      <c r="AX295" s="560"/>
      <c r="AY295" s="560"/>
      <c r="AZ295" s="62">
        <v>0</v>
      </c>
      <c r="BA295" s="61"/>
      <c r="BB295" s="62"/>
      <c r="BC295" s="560"/>
      <c r="BD295" s="560"/>
      <c r="BE295" s="62">
        <v>0</v>
      </c>
      <c r="BF295" s="61"/>
      <c r="BG295" s="62"/>
      <c r="BH295" s="560"/>
      <c r="BI295" s="560"/>
      <c r="BJ295" s="62">
        <v>0</v>
      </c>
      <c r="BK295" s="61"/>
      <c r="BL295" s="62"/>
      <c r="BM295" s="560"/>
      <c r="BN295" s="560"/>
      <c r="BO295" s="62">
        <v>0</v>
      </c>
      <c r="BP295" s="61"/>
      <c r="BQ295" s="62"/>
      <c r="BR295" s="560"/>
      <c r="BS295" s="560"/>
      <c r="BT295" s="62">
        <v>323290</v>
      </c>
      <c r="BU295" s="61"/>
      <c r="BV295" s="62"/>
      <c r="BW295" s="560"/>
      <c r="BX295" s="560"/>
      <c r="BY295" s="62">
        <v>266060</v>
      </c>
      <c r="BZ295" s="61"/>
      <c r="CA295" s="62"/>
      <c r="CB295" s="560"/>
      <c r="CC295" s="560"/>
      <c r="CD295" s="62">
        <v>0</v>
      </c>
      <c r="CE295" s="61"/>
      <c r="CF295" s="62"/>
      <c r="CG295" s="560"/>
      <c r="CH295" s="560"/>
      <c r="CI295" s="62">
        <v>0</v>
      </c>
      <c r="CJ295" s="61"/>
      <c r="CK295" s="62"/>
      <c r="CL295" s="560"/>
      <c r="CM295" s="560"/>
      <c r="CN295" s="62">
        <v>0</v>
      </c>
      <c r="CO295" s="61"/>
      <c r="CP295" s="62"/>
      <c r="CQ295" s="560"/>
      <c r="CR295" s="560"/>
      <c r="CS295" s="62">
        <v>0</v>
      </c>
      <c r="CT295" s="61"/>
      <c r="CU295" s="62"/>
      <c r="CV295" s="560"/>
      <c r="CW295" s="560"/>
      <c r="CX295" s="62">
        <v>0</v>
      </c>
      <c r="CY295" s="61"/>
      <c r="CZ295" s="62"/>
      <c r="DA295" s="560"/>
      <c r="DB295" s="560"/>
      <c r="DC295" s="62">
        <v>0</v>
      </c>
      <c r="DD295" s="61"/>
      <c r="DE295" s="62"/>
      <c r="DF295" s="560"/>
      <c r="DG295" s="560"/>
      <c r="DH295" s="62">
        <v>0</v>
      </c>
      <c r="DI295" s="61"/>
      <c r="DJ295" s="62"/>
      <c r="DK295" s="560"/>
      <c r="DL295" s="560"/>
      <c r="DM295" s="62">
        <v>218983</v>
      </c>
      <c r="DN295" s="61"/>
      <c r="DO295" s="62"/>
      <c r="DP295" s="560"/>
      <c r="DQ295" s="560"/>
      <c r="DR295" s="62">
        <v>47077</v>
      </c>
      <c r="DS295" s="61"/>
      <c r="DT295" s="62"/>
      <c r="DU295" s="560"/>
      <c r="DV295" s="560"/>
      <c r="DW295" s="62">
        <v>0</v>
      </c>
      <c r="DX295" s="61"/>
      <c r="DY295" s="62"/>
      <c r="DZ295" s="560"/>
      <c r="EA295" s="560"/>
      <c r="EB295" s="62">
        <v>0</v>
      </c>
      <c r="EC295" s="61"/>
      <c r="ED295" s="62"/>
      <c r="EE295" s="560"/>
      <c r="EF295" s="560"/>
      <c r="EG295" s="62">
        <v>0</v>
      </c>
      <c r="EH295" s="61"/>
      <c r="EI295" s="62"/>
      <c r="EJ295" s="560"/>
      <c r="EK295" s="560"/>
      <c r="EL295" s="62">
        <v>0</v>
      </c>
      <c r="EM295" s="61"/>
      <c r="EN295" s="62"/>
      <c r="EO295" s="153"/>
      <c r="ER295" s="49"/>
      <c r="ES295" s="49"/>
    </row>
    <row r="296" spans="4:149" ht="12.75" customHeight="1" x14ac:dyDescent="0.2">
      <c r="D296" s="153" t="s">
        <v>340</v>
      </c>
      <c r="F296" s="504"/>
      <c r="G296" s="123">
        <v>0</v>
      </c>
      <c r="H296" s="122"/>
      <c r="I296" s="62"/>
      <c r="J296" s="560"/>
      <c r="K296" s="569"/>
      <c r="L296" s="123">
        <v>0</v>
      </c>
      <c r="M296" s="122"/>
      <c r="N296" s="62"/>
      <c r="O296" s="560"/>
      <c r="P296" s="569"/>
      <c r="Q296" s="123">
        <v>0</v>
      </c>
      <c r="R296" s="122"/>
      <c r="S296" s="62"/>
      <c r="T296" s="560"/>
      <c r="U296" s="569"/>
      <c r="V296" s="123">
        <v>0</v>
      </c>
      <c r="W296" s="122"/>
      <c r="X296" s="62"/>
      <c r="Y296" s="560"/>
      <c r="Z296" s="569"/>
      <c r="AA296" s="123">
        <v>0</v>
      </c>
      <c r="AB296" s="122"/>
      <c r="AC296" s="62"/>
      <c r="AD296" s="560"/>
      <c r="AE296" s="569"/>
      <c r="AF296" s="123">
        <v>0</v>
      </c>
      <c r="AG296" s="122"/>
      <c r="AH296" s="62"/>
      <c r="AI296" s="560"/>
      <c r="AJ296" s="569"/>
      <c r="AK296" s="123">
        <v>0</v>
      </c>
      <c r="AL296" s="122"/>
      <c r="AM296" s="62"/>
      <c r="AN296" s="560"/>
      <c r="AO296" s="569"/>
      <c r="AP296" s="123">
        <v>0</v>
      </c>
      <c r="AQ296" s="122"/>
      <c r="AR296" s="62"/>
      <c r="AS296" s="560"/>
      <c r="AT296" s="569"/>
      <c r="AU296" s="123">
        <v>0</v>
      </c>
      <c r="AV296" s="122"/>
      <c r="AW296" s="62"/>
      <c r="AX296" s="560"/>
      <c r="AY296" s="569"/>
      <c r="AZ296" s="123">
        <v>0</v>
      </c>
      <c r="BA296" s="122"/>
      <c r="BB296" s="62"/>
      <c r="BC296" s="560"/>
      <c r="BD296" s="569"/>
      <c r="BE296" s="123">
        <v>0</v>
      </c>
      <c r="BF296" s="122"/>
      <c r="BG296" s="62"/>
      <c r="BH296" s="560"/>
      <c r="BI296" s="569"/>
      <c r="BJ296" s="123">
        <v>0</v>
      </c>
      <c r="BK296" s="122"/>
      <c r="BL296" s="62"/>
      <c r="BM296" s="560"/>
      <c r="BN296" s="569"/>
      <c r="BO296" s="123">
        <v>0</v>
      </c>
      <c r="BP296" s="122"/>
      <c r="BQ296" s="62"/>
      <c r="BR296" s="560"/>
      <c r="BS296" s="569"/>
      <c r="BT296" s="123">
        <v>0</v>
      </c>
      <c r="BU296" s="122"/>
      <c r="BV296" s="62"/>
      <c r="BW296" s="560"/>
      <c r="BX296" s="569"/>
      <c r="BY296" s="123">
        <v>0</v>
      </c>
      <c r="BZ296" s="122"/>
      <c r="CA296" s="62"/>
      <c r="CB296" s="560"/>
      <c r="CC296" s="569"/>
      <c r="CD296" s="123">
        <v>0</v>
      </c>
      <c r="CE296" s="122"/>
      <c r="CF296" s="62"/>
      <c r="CG296" s="560"/>
      <c r="CH296" s="569"/>
      <c r="CI296" s="123">
        <v>0</v>
      </c>
      <c r="CJ296" s="122"/>
      <c r="CK296" s="62"/>
      <c r="CL296" s="560"/>
      <c r="CM296" s="569"/>
      <c r="CN296" s="123">
        <v>0</v>
      </c>
      <c r="CO296" s="122"/>
      <c r="CP296" s="62"/>
      <c r="CQ296" s="560"/>
      <c r="CR296" s="569"/>
      <c r="CS296" s="123">
        <v>0</v>
      </c>
      <c r="CT296" s="122"/>
      <c r="CU296" s="62"/>
      <c r="CV296" s="560"/>
      <c r="CW296" s="569"/>
      <c r="CX296" s="123">
        <v>0</v>
      </c>
      <c r="CY296" s="122"/>
      <c r="CZ296" s="62"/>
      <c r="DA296" s="560"/>
      <c r="DB296" s="569"/>
      <c r="DC296" s="123">
        <v>0</v>
      </c>
      <c r="DD296" s="122"/>
      <c r="DE296" s="62"/>
      <c r="DF296" s="560"/>
      <c r="DG296" s="569"/>
      <c r="DH296" s="123">
        <v>0</v>
      </c>
      <c r="DI296" s="122"/>
      <c r="DJ296" s="62"/>
      <c r="DK296" s="560"/>
      <c r="DL296" s="569"/>
      <c r="DM296" s="123">
        <v>0</v>
      </c>
      <c r="DN296" s="122"/>
      <c r="DO296" s="62"/>
      <c r="DP296" s="560"/>
      <c r="DQ296" s="569"/>
      <c r="DR296" s="123">
        <v>0</v>
      </c>
      <c r="DS296" s="122"/>
      <c r="DT296" s="62"/>
      <c r="DU296" s="560"/>
      <c r="DV296" s="569"/>
      <c r="DW296" s="123">
        <v>0</v>
      </c>
      <c r="DX296" s="122"/>
      <c r="DY296" s="62"/>
      <c r="DZ296" s="560"/>
      <c r="EA296" s="569"/>
      <c r="EB296" s="123">
        <v>0</v>
      </c>
      <c r="EC296" s="122"/>
      <c r="ED296" s="62"/>
      <c r="EE296" s="560"/>
      <c r="EF296" s="569"/>
      <c r="EG296" s="123">
        <v>0</v>
      </c>
      <c r="EH296" s="122"/>
      <c r="EI296" s="62"/>
      <c r="EJ296" s="560"/>
      <c r="EK296" s="569"/>
      <c r="EL296" s="123">
        <v>0</v>
      </c>
      <c r="EM296" s="122"/>
      <c r="EN296" s="62"/>
      <c r="EO296" s="153"/>
      <c r="ER296" s="49"/>
      <c r="ES296" s="49"/>
    </row>
    <row r="297" spans="4:149" ht="12.75" customHeight="1" x14ac:dyDescent="0.2">
      <c r="D297" s="153"/>
      <c r="G297" s="62"/>
      <c r="H297" s="62"/>
      <c r="I297" s="62"/>
      <c r="J297" s="560"/>
      <c r="K297" s="62"/>
      <c r="L297" s="62"/>
      <c r="M297" s="62"/>
      <c r="N297" s="62"/>
      <c r="O297" s="560"/>
      <c r="P297" s="62"/>
      <c r="Q297" s="62"/>
      <c r="R297" s="62"/>
      <c r="S297" s="62"/>
      <c r="T297" s="560"/>
      <c r="U297" s="62"/>
      <c r="V297" s="62"/>
      <c r="W297" s="62"/>
      <c r="X297" s="62"/>
      <c r="Y297" s="560"/>
      <c r="Z297" s="62"/>
      <c r="AA297" s="62"/>
      <c r="AB297" s="62"/>
      <c r="AC297" s="62"/>
      <c r="AD297" s="560"/>
      <c r="AE297" s="62"/>
      <c r="AF297" s="62"/>
      <c r="AG297" s="62"/>
      <c r="AH297" s="62"/>
      <c r="AI297" s="560"/>
      <c r="AJ297" s="62"/>
      <c r="AK297" s="62"/>
      <c r="AL297" s="62"/>
      <c r="AM297" s="62"/>
      <c r="AN297" s="560"/>
      <c r="AO297" s="62"/>
      <c r="AP297" s="62"/>
      <c r="AQ297" s="62"/>
      <c r="AR297" s="62"/>
      <c r="AS297" s="560"/>
      <c r="AT297" s="62"/>
      <c r="AU297" s="62"/>
      <c r="AV297" s="62"/>
      <c r="AW297" s="62"/>
      <c r="AX297" s="560"/>
      <c r="AY297" s="62"/>
      <c r="AZ297" s="62"/>
      <c r="BA297" s="62"/>
      <c r="BB297" s="62"/>
      <c r="BC297" s="560"/>
      <c r="BD297" s="62"/>
      <c r="BE297" s="62"/>
      <c r="BF297" s="62"/>
      <c r="BG297" s="62"/>
      <c r="BH297" s="560"/>
      <c r="BI297" s="62"/>
      <c r="BJ297" s="62"/>
      <c r="BK297" s="62"/>
      <c r="BL297" s="62"/>
      <c r="BM297" s="560"/>
      <c r="BN297" s="62"/>
      <c r="BO297" s="62"/>
      <c r="BP297" s="62"/>
      <c r="BQ297" s="62"/>
      <c r="BR297" s="560"/>
      <c r="BS297" s="62"/>
      <c r="BT297" s="62"/>
      <c r="BU297" s="62"/>
      <c r="BV297" s="62"/>
      <c r="BW297" s="560"/>
      <c r="BX297" s="62"/>
      <c r="BY297" s="62"/>
      <c r="BZ297" s="62"/>
      <c r="CA297" s="62"/>
      <c r="CB297" s="560"/>
      <c r="CC297" s="62"/>
      <c r="CD297" s="62"/>
      <c r="CE297" s="62"/>
      <c r="CF297" s="62"/>
      <c r="CG297" s="560"/>
      <c r="CH297" s="62"/>
      <c r="CI297" s="62"/>
      <c r="CJ297" s="62"/>
      <c r="CK297" s="62"/>
      <c r="CL297" s="560"/>
      <c r="CM297" s="62"/>
      <c r="CN297" s="62"/>
      <c r="CO297" s="62"/>
      <c r="CP297" s="62"/>
      <c r="CQ297" s="560"/>
      <c r="CR297" s="62"/>
      <c r="CS297" s="62"/>
      <c r="CT297" s="62"/>
      <c r="CU297" s="62"/>
      <c r="CV297" s="560"/>
      <c r="CW297" s="62"/>
      <c r="CX297" s="62"/>
      <c r="CY297" s="62"/>
      <c r="CZ297" s="62"/>
      <c r="DA297" s="560"/>
      <c r="DB297" s="62"/>
      <c r="DC297" s="62"/>
      <c r="DD297" s="62"/>
      <c r="DE297" s="62"/>
      <c r="DF297" s="560"/>
      <c r="DG297" s="62"/>
      <c r="DH297" s="62"/>
      <c r="DI297" s="62"/>
      <c r="DJ297" s="62"/>
      <c r="DK297" s="560"/>
      <c r="DL297" s="62"/>
      <c r="DM297" s="62"/>
      <c r="DN297" s="62"/>
      <c r="DO297" s="62"/>
      <c r="DP297" s="560"/>
      <c r="DQ297" s="62"/>
      <c r="DR297" s="62"/>
      <c r="DS297" s="62"/>
      <c r="DT297" s="62"/>
      <c r="DU297" s="560"/>
      <c r="DV297" s="62"/>
      <c r="DW297" s="62"/>
      <c r="DX297" s="62"/>
      <c r="DY297" s="62"/>
      <c r="DZ297" s="560"/>
      <c r="EA297" s="62"/>
      <c r="EB297" s="62"/>
      <c r="EC297" s="62"/>
      <c r="ED297" s="62"/>
      <c r="EE297" s="560"/>
      <c r="EF297" s="62"/>
      <c r="EG297" s="62"/>
      <c r="EH297" s="62"/>
      <c r="EI297" s="62"/>
      <c r="EJ297" s="560"/>
      <c r="EK297" s="62"/>
      <c r="EL297" s="62"/>
      <c r="EM297" s="62"/>
      <c r="EN297" s="62"/>
      <c r="EO297" s="153"/>
      <c r="ER297" s="49"/>
      <c r="ES297" s="49"/>
    </row>
    <row r="298" spans="4:149" ht="12.75" customHeight="1" x14ac:dyDescent="0.2">
      <c r="D298" s="153" t="s">
        <v>363</v>
      </c>
      <c r="G298" s="62">
        <v>0</v>
      </c>
      <c r="H298" s="62"/>
      <c r="I298" s="62"/>
      <c r="J298" s="560"/>
      <c r="K298" s="62"/>
      <c r="L298" s="62">
        <v>426979</v>
      </c>
      <c r="M298" s="62"/>
      <c r="N298" s="62"/>
      <c r="O298" s="560"/>
      <c r="P298" s="62"/>
      <c r="Q298" s="62">
        <v>0</v>
      </c>
      <c r="R298" s="62"/>
      <c r="S298" s="62"/>
      <c r="T298" s="560"/>
      <c r="U298" s="62"/>
      <c r="V298" s="62">
        <v>0</v>
      </c>
      <c r="W298" s="62"/>
      <c r="X298" s="62"/>
      <c r="Y298" s="560"/>
      <c r="Z298" s="62"/>
      <c r="AA298" s="62">
        <v>0</v>
      </c>
      <c r="AB298" s="62"/>
      <c r="AC298" s="62"/>
      <c r="AD298" s="560"/>
      <c r="AE298" s="62"/>
      <c r="AF298" s="62">
        <v>0</v>
      </c>
      <c r="AG298" s="62"/>
      <c r="AH298" s="62"/>
      <c r="AI298" s="560"/>
      <c r="AJ298" s="62"/>
      <c r="AK298" s="62">
        <v>0</v>
      </c>
      <c r="AL298" s="62"/>
      <c r="AM298" s="62"/>
      <c r="AN298" s="560"/>
      <c r="AO298" s="62"/>
      <c r="AP298" s="62">
        <v>0</v>
      </c>
      <c r="AQ298" s="62"/>
      <c r="AR298" s="62"/>
      <c r="AS298" s="560"/>
      <c r="AT298" s="62"/>
      <c r="AU298" s="62">
        <v>0</v>
      </c>
      <c r="AV298" s="62"/>
      <c r="AW298" s="62"/>
      <c r="AX298" s="560"/>
      <c r="AY298" s="62"/>
      <c r="AZ298" s="62">
        <v>0</v>
      </c>
      <c r="BA298" s="62"/>
      <c r="BB298" s="62"/>
      <c r="BC298" s="560"/>
      <c r="BD298" s="62"/>
      <c r="BE298" s="62">
        <v>0</v>
      </c>
      <c r="BF298" s="62"/>
      <c r="BG298" s="62"/>
      <c r="BH298" s="560"/>
      <c r="BI298" s="62"/>
      <c r="BJ298" s="62">
        <v>0</v>
      </c>
      <c r="BK298" s="62"/>
      <c r="BL298" s="62"/>
      <c r="BM298" s="560"/>
      <c r="BN298" s="62"/>
      <c r="BO298" s="62">
        <v>0</v>
      </c>
      <c r="BP298" s="62"/>
      <c r="BQ298" s="62"/>
      <c r="BR298" s="560"/>
      <c r="BS298" s="62"/>
      <c r="BT298" s="62">
        <v>426979</v>
      </c>
      <c r="BU298" s="62"/>
      <c r="BV298" s="62"/>
      <c r="BW298" s="560"/>
      <c r="BX298" s="62"/>
      <c r="BY298" s="62">
        <v>7484573</v>
      </c>
      <c r="BZ298" s="62"/>
      <c r="CA298" s="62"/>
      <c r="CB298" s="560"/>
      <c r="CC298" s="62"/>
      <c r="CD298" s="62">
        <v>1235834</v>
      </c>
      <c r="CE298" s="62"/>
      <c r="CF298" s="62"/>
      <c r="CG298" s="560"/>
      <c r="CH298" s="62"/>
      <c r="CI298" s="62">
        <v>1743651</v>
      </c>
      <c r="CJ298" s="62"/>
      <c r="CK298" s="62"/>
      <c r="CL298" s="560"/>
      <c r="CM298" s="62"/>
      <c r="CN298" s="62">
        <v>2445720</v>
      </c>
      <c r="CO298" s="62"/>
      <c r="CP298" s="62"/>
      <c r="CQ298" s="560"/>
      <c r="CR298" s="62"/>
      <c r="CS298" s="62">
        <v>499864</v>
      </c>
      <c r="CT298" s="62"/>
      <c r="CU298" s="62"/>
      <c r="CV298" s="560"/>
      <c r="CW298" s="62"/>
      <c r="CX298" s="62">
        <v>736888</v>
      </c>
      <c r="CY298" s="62"/>
      <c r="CZ298" s="62"/>
      <c r="DA298" s="560"/>
      <c r="DB298" s="62"/>
      <c r="DC298" s="62">
        <v>182775</v>
      </c>
      <c r="DD298" s="62"/>
      <c r="DE298" s="62"/>
      <c r="DF298" s="560"/>
      <c r="DG298" s="62"/>
      <c r="DH298" s="62">
        <v>0</v>
      </c>
      <c r="DI298" s="62"/>
      <c r="DJ298" s="62"/>
      <c r="DK298" s="560"/>
      <c r="DL298" s="62"/>
      <c r="DM298" s="62">
        <v>0</v>
      </c>
      <c r="DN298" s="62"/>
      <c r="DO298" s="62"/>
      <c r="DP298" s="560"/>
      <c r="DQ298" s="62"/>
      <c r="DR298" s="62">
        <v>31106</v>
      </c>
      <c r="DS298" s="62"/>
      <c r="DT298" s="62"/>
      <c r="DU298" s="560"/>
      <c r="DV298" s="62"/>
      <c r="DW298" s="62">
        <v>608735</v>
      </c>
      <c r="DX298" s="62"/>
      <c r="DY298" s="62"/>
      <c r="DZ298" s="560"/>
      <c r="EA298" s="62"/>
      <c r="EB298" s="62">
        <v>0</v>
      </c>
      <c r="EC298" s="62"/>
      <c r="ED298" s="62"/>
      <c r="EE298" s="560"/>
      <c r="EF298" s="62"/>
      <c r="EG298" s="62">
        <v>0</v>
      </c>
      <c r="EH298" s="62"/>
      <c r="EI298" s="62"/>
      <c r="EJ298" s="560"/>
      <c r="EK298" s="62"/>
      <c r="EL298" s="62">
        <v>5925069</v>
      </c>
      <c r="EM298" s="62"/>
      <c r="EN298" s="62"/>
      <c r="EO298" s="153"/>
      <c r="ER298" s="49"/>
      <c r="ES298" s="49"/>
    </row>
    <row r="299" spans="4:149" ht="12.75" customHeight="1" x14ac:dyDescent="0.2">
      <c r="D299" s="153" t="s">
        <v>336</v>
      </c>
      <c r="F299" s="490"/>
      <c r="G299" s="558">
        <v>0</v>
      </c>
      <c r="H299" s="559"/>
      <c r="I299" s="62"/>
      <c r="J299" s="560"/>
      <c r="K299" s="561"/>
      <c r="L299" s="558">
        <v>360729</v>
      </c>
      <c r="M299" s="559"/>
      <c r="N299" s="62"/>
      <c r="O299" s="560"/>
      <c r="P299" s="561"/>
      <c r="Q299" s="558">
        <v>0</v>
      </c>
      <c r="R299" s="559"/>
      <c r="S299" s="62"/>
      <c r="T299" s="560"/>
      <c r="U299" s="561"/>
      <c r="V299" s="558">
        <v>0</v>
      </c>
      <c r="W299" s="559"/>
      <c r="X299" s="62"/>
      <c r="Y299" s="560"/>
      <c r="Z299" s="561"/>
      <c r="AA299" s="558">
        <v>0</v>
      </c>
      <c r="AB299" s="559"/>
      <c r="AC299" s="62"/>
      <c r="AD299" s="560"/>
      <c r="AE299" s="561"/>
      <c r="AF299" s="558">
        <v>0</v>
      </c>
      <c r="AG299" s="559"/>
      <c r="AH299" s="62"/>
      <c r="AI299" s="560"/>
      <c r="AJ299" s="561"/>
      <c r="AK299" s="558">
        <v>0</v>
      </c>
      <c r="AL299" s="559"/>
      <c r="AM299" s="62"/>
      <c r="AN299" s="560"/>
      <c r="AO299" s="561"/>
      <c r="AP299" s="558">
        <v>0</v>
      </c>
      <c r="AQ299" s="559"/>
      <c r="AR299" s="62"/>
      <c r="AS299" s="560"/>
      <c r="AT299" s="561"/>
      <c r="AU299" s="558">
        <v>0</v>
      </c>
      <c r="AV299" s="559"/>
      <c r="AW299" s="62"/>
      <c r="AX299" s="560"/>
      <c r="AY299" s="561"/>
      <c r="AZ299" s="558">
        <v>0</v>
      </c>
      <c r="BA299" s="559"/>
      <c r="BB299" s="62"/>
      <c r="BC299" s="560"/>
      <c r="BD299" s="561"/>
      <c r="BE299" s="558">
        <v>0</v>
      </c>
      <c r="BF299" s="559"/>
      <c r="BG299" s="62"/>
      <c r="BH299" s="560"/>
      <c r="BI299" s="561"/>
      <c r="BJ299" s="558">
        <v>0</v>
      </c>
      <c r="BK299" s="559"/>
      <c r="BL299" s="62"/>
      <c r="BM299" s="560"/>
      <c r="BN299" s="561"/>
      <c r="BO299" s="558">
        <v>0</v>
      </c>
      <c r="BP299" s="559"/>
      <c r="BQ299" s="62"/>
      <c r="BR299" s="560"/>
      <c r="BS299" s="561"/>
      <c r="BT299" s="558">
        <v>360729</v>
      </c>
      <c r="BU299" s="559"/>
      <c r="BV299" s="62"/>
      <c r="BW299" s="560"/>
      <c r="BX299" s="561"/>
      <c r="BY299" s="558">
        <v>6225448</v>
      </c>
      <c r="BZ299" s="559"/>
      <c r="CA299" s="62"/>
      <c r="CB299" s="560"/>
      <c r="CC299" s="561"/>
      <c r="CD299" s="558">
        <v>1009321</v>
      </c>
      <c r="CE299" s="559"/>
      <c r="CF299" s="62"/>
      <c r="CG299" s="560"/>
      <c r="CH299" s="561"/>
      <c r="CI299" s="558">
        <v>1427865</v>
      </c>
      <c r="CJ299" s="559"/>
      <c r="CK299" s="62"/>
      <c r="CL299" s="560"/>
      <c r="CM299" s="561"/>
      <c r="CN299" s="558">
        <v>2065271</v>
      </c>
      <c r="CO299" s="559"/>
      <c r="CP299" s="62"/>
      <c r="CQ299" s="560"/>
      <c r="CR299" s="561"/>
      <c r="CS299" s="558">
        <v>421757</v>
      </c>
      <c r="CT299" s="559"/>
      <c r="CU299" s="62"/>
      <c r="CV299" s="560"/>
      <c r="CW299" s="561"/>
      <c r="CX299" s="558">
        <v>616245</v>
      </c>
      <c r="CY299" s="559"/>
      <c r="CZ299" s="62"/>
      <c r="DA299" s="560"/>
      <c r="DB299" s="561"/>
      <c r="DC299" s="558">
        <v>156037</v>
      </c>
      <c r="DD299" s="559"/>
      <c r="DE299" s="62"/>
      <c r="DF299" s="560"/>
      <c r="DG299" s="561"/>
      <c r="DH299" s="558">
        <v>0</v>
      </c>
      <c r="DI299" s="559"/>
      <c r="DJ299" s="62"/>
      <c r="DK299" s="560"/>
      <c r="DL299" s="561"/>
      <c r="DM299" s="558">
        <v>0</v>
      </c>
      <c r="DN299" s="559"/>
      <c r="DO299" s="62"/>
      <c r="DP299" s="560"/>
      <c r="DQ299" s="561"/>
      <c r="DR299" s="558">
        <v>25619</v>
      </c>
      <c r="DS299" s="559"/>
      <c r="DT299" s="62"/>
      <c r="DU299" s="560"/>
      <c r="DV299" s="561"/>
      <c r="DW299" s="558">
        <v>503333</v>
      </c>
      <c r="DX299" s="559"/>
      <c r="DY299" s="62"/>
      <c r="DZ299" s="560"/>
      <c r="EA299" s="561"/>
      <c r="EB299" s="558">
        <v>0</v>
      </c>
      <c r="EC299" s="559"/>
      <c r="ED299" s="62"/>
      <c r="EE299" s="560"/>
      <c r="EF299" s="561"/>
      <c r="EG299" s="558">
        <v>0</v>
      </c>
      <c r="EH299" s="559"/>
      <c r="EI299" s="62"/>
      <c r="EJ299" s="560"/>
      <c r="EK299" s="561"/>
      <c r="EL299" s="558">
        <v>4924214</v>
      </c>
      <c r="EM299" s="559"/>
      <c r="EN299" s="62"/>
      <c r="EO299" s="153"/>
      <c r="ER299" s="49"/>
      <c r="ES299" s="49"/>
    </row>
    <row r="300" spans="4:149" ht="12.75" customHeight="1" x14ac:dyDescent="0.2">
      <c r="D300" s="153" t="s">
        <v>339</v>
      </c>
      <c r="F300" s="484"/>
      <c r="G300" s="62">
        <v>0</v>
      </c>
      <c r="H300" s="61"/>
      <c r="I300" s="62"/>
      <c r="J300" s="560"/>
      <c r="K300" s="560"/>
      <c r="L300" s="62">
        <v>66250</v>
      </c>
      <c r="M300" s="61"/>
      <c r="N300" s="62"/>
      <c r="O300" s="560"/>
      <c r="P300" s="560"/>
      <c r="Q300" s="62">
        <v>0</v>
      </c>
      <c r="R300" s="61"/>
      <c r="S300" s="62"/>
      <c r="T300" s="560"/>
      <c r="U300" s="560"/>
      <c r="V300" s="62">
        <v>0</v>
      </c>
      <c r="W300" s="61"/>
      <c r="X300" s="62"/>
      <c r="Y300" s="560"/>
      <c r="Z300" s="560"/>
      <c r="AA300" s="62">
        <v>0</v>
      </c>
      <c r="AB300" s="61"/>
      <c r="AC300" s="62"/>
      <c r="AD300" s="560"/>
      <c r="AE300" s="560"/>
      <c r="AF300" s="62">
        <v>0</v>
      </c>
      <c r="AG300" s="61"/>
      <c r="AH300" s="62"/>
      <c r="AI300" s="560"/>
      <c r="AJ300" s="560"/>
      <c r="AK300" s="62">
        <v>0</v>
      </c>
      <c r="AL300" s="61"/>
      <c r="AM300" s="62"/>
      <c r="AN300" s="560"/>
      <c r="AO300" s="560"/>
      <c r="AP300" s="62">
        <v>0</v>
      </c>
      <c r="AQ300" s="61"/>
      <c r="AR300" s="62"/>
      <c r="AS300" s="560"/>
      <c r="AT300" s="560"/>
      <c r="AU300" s="62">
        <v>0</v>
      </c>
      <c r="AV300" s="61"/>
      <c r="AW300" s="62"/>
      <c r="AX300" s="560"/>
      <c r="AY300" s="560"/>
      <c r="AZ300" s="62">
        <v>0</v>
      </c>
      <c r="BA300" s="61"/>
      <c r="BB300" s="62"/>
      <c r="BC300" s="560"/>
      <c r="BD300" s="560"/>
      <c r="BE300" s="62">
        <v>0</v>
      </c>
      <c r="BF300" s="61"/>
      <c r="BG300" s="62"/>
      <c r="BH300" s="560"/>
      <c r="BI300" s="560"/>
      <c r="BJ300" s="62">
        <v>0</v>
      </c>
      <c r="BK300" s="61"/>
      <c r="BL300" s="62"/>
      <c r="BM300" s="560"/>
      <c r="BN300" s="560"/>
      <c r="BO300" s="62">
        <v>0</v>
      </c>
      <c r="BP300" s="61"/>
      <c r="BQ300" s="62"/>
      <c r="BR300" s="560"/>
      <c r="BS300" s="560"/>
      <c r="BT300" s="62">
        <v>66250</v>
      </c>
      <c r="BU300" s="61"/>
      <c r="BV300" s="62"/>
      <c r="BW300" s="560"/>
      <c r="BX300" s="560"/>
      <c r="BY300" s="62">
        <v>1259125</v>
      </c>
      <c r="BZ300" s="61"/>
      <c r="CA300" s="62"/>
      <c r="CB300" s="560"/>
      <c r="CC300" s="560"/>
      <c r="CD300" s="62">
        <v>226513</v>
      </c>
      <c r="CE300" s="61"/>
      <c r="CF300" s="62"/>
      <c r="CG300" s="560"/>
      <c r="CH300" s="560"/>
      <c r="CI300" s="62">
        <v>315786</v>
      </c>
      <c r="CJ300" s="61"/>
      <c r="CK300" s="62"/>
      <c r="CL300" s="560"/>
      <c r="CM300" s="560"/>
      <c r="CN300" s="62">
        <v>380449</v>
      </c>
      <c r="CO300" s="61"/>
      <c r="CP300" s="62"/>
      <c r="CQ300" s="560"/>
      <c r="CR300" s="560"/>
      <c r="CS300" s="62">
        <v>78107</v>
      </c>
      <c r="CT300" s="61"/>
      <c r="CU300" s="62"/>
      <c r="CV300" s="560"/>
      <c r="CW300" s="560"/>
      <c r="CX300" s="62">
        <v>120643</v>
      </c>
      <c r="CY300" s="61"/>
      <c r="CZ300" s="62"/>
      <c r="DA300" s="560"/>
      <c r="DB300" s="560"/>
      <c r="DC300" s="62">
        <v>26738</v>
      </c>
      <c r="DD300" s="61"/>
      <c r="DE300" s="62"/>
      <c r="DF300" s="560"/>
      <c r="DG300" s="560"/>
      <c r="DH300" s="62">
        <v>0</v>
      </c>
      <c r="DI300" s="61"/>
      <c r="DJ300" s="62"/>
      <c r="DK300" s="560"/>
      <c r="DL300" s="560"/>
      <c r="DM300" s="62">
        <v>0</v>
      </c>
      <c r="DN300" s="61"/>
      <c r="DO300" s="62"/>
      <c r="DP300" s="560"/>
      <c r="DQ300" s="560"/>
      <c r="DR300" s="62">
        <v>5487</v>
      </c>
      <c r="DS300" s="61"/>
      <c r="DT300" s="62"/>
      <c r="DU300" s="560"/>
      <c r="DV300" s="560"/>
      <c r="DW300" s="62">
        <v>105402</v>
      </c>
      <c r="DX300" s="61"/>
      <c r="DY300" s="62"/>
      <c r="DZ300" s="560"/>
      <c r="EA300" s="560"/>
      <c r="EB300" s="62">
        <v>0</v>
      </c>
      <c r="EC300" s="61"/>
      <c r="ED300" s="62"/>
      <c r="EE300" s="560"/>
      <c r="EF300" s="560"/>
      <c r="EG300" s="62">
        <v>0</v>
      </c>
      <c r="EH300" s="61"/>
      <c r="EI300" s="62"/>
      <c r="EJ300" s="560"/>
      <c r="EK300" s="560"/>
      <c r="EL300" s="62">
        <v>1000855</v>
      </c>
      <c r="EM300" s="61"/>
      <c r="EN300" s="62"/>
      <c r="EO300" s="153"/>
      <c r="ER300" s="49"/>
      <c r="ES300" s="49"/>
    </row>
    <row r="301" spans="4:149" ht="12.75" customHeight="1" x14ac:dyDescent="0.2">
      <c r="D301" s="153" t="s">
        <v>340</v>
      </c>
      <c r="F301" s="504"/>
      <c r="G301" s="123">
        <v>0</v>
      </c>
      <c r="H301" s="122"/>
      <c r="I301" s="62"/>
      <c r="J301" s="560"/>
      <c r="K301" s="569"/>
      <c r="L301" s="123">
        <v>0</v>
      </c>
      <c r="M301" s="122"/>
      <c r="N301" s="62"/>
      <c r="O301" s="560"/>
      <c r="P301" s="569"/>
      <c r="Q301" s="123">
        <v>0</v>
      </c>
      <c r="R301" s="122"/>
      <c r="S301" s="62"/>
      <c r="T301" s="560"/>
      <c r="U301" s="569"/>
      <c r="V301" s="123">
        <v>0</v>
      </c>
      <c r="W301" s="122"/>
      <c r="X301" s="62"/>
      <c r="Y301" s="560"/>
      <c r="Z301" s="569"/>
      <c r="AA301" s="123">
        <v>0</v>
      </c>
      <c r="AB301" s="122"/>
      <c r="AC301" s="62"/>
      <c r="AD301" s="560"/>
      <c r="AE301" s="569"/>
      <c r="AF301" s="123">
        <v>0</v>
      </c>
      <c r="AG301" s="122"/>
      <c r="AH301" s="62"/>
      <c r="AI301" s="560"/>
      <c r="AJ301" s="569"/>
      <c r="AK301" s="123">
        <v>0</v>
      </c>
      <c r="AL301" s="122"/>
      <c r="AM301" s="62"/>
      <c r="AN301" s="560"/>
      <c r="AO301" s="569"/>
      <c r="AP301" s="123">
        <v>0</v>
      </c>
      <c r="AQ301" s="122"/>
      <c r="AR301" s="62"/>
      <c r="AS301" s="560"/>
      <c r="AT301" s="569"/>
      <c r="AU301" s="123">
        <v>0</v>
      </c>
      <c r="AV301" s="122"/>
      <c r="AW301" s="62"/>
      <c r="AX301" s="560"/>
      <c r="AY301" s="569"/>
      <c r="AZ301" s="123">
        <v>0</v>
      </c>
      <c r="BA301" s="122"/>
      <c r="BB301" s="62"/>
      <c r="BC301" s="560"/>
      <c r="BD301" s="569"/>
      <c r="BE301" s="123">
        <v>0</v>
      </c>
      <c r="BF301" s="122"/>
      <c r="BG301" s="62"/>
      <c r="BH301" s="560"/>
      <c r="BI301" s="569"/>
      <c r="BJ301" s="123">
        <v>0</v>
      </c>
      <c r="BK301" s="122"/>
      <c r="BL301" s="62"/>
      <c r="BM301" s="560"/>
      <c r="BN301" s="569"/>
      <c r="BO301" s="123">
        <v>0</v>
      </c>
      <c r="BP301" s="122"/>
      <c r="BQ301" s="62"/>
      <c r="BR301" s="560"/>
      <c r="BS301" s="569"/>
      <c r="BT301" s="123">
        <v>0</v>
      </c>
      <c r="BU301" s="122"/>
      <c r="BV301" s="62"/>
      <c r="BW301" s="560"/>
      <c r="BX301" s="569"/>
      <c r="BY301" s="123">
        <v>0</v>
      </c>
      <c r="BZ301" s="122"/>
      <c r="CA301" s="62"/>
      <c r="CB301" s="560"/>
      <c r="CC301" s="569"/>
      <c r="CD301" s="123">
        <v>0</v>
      </c>
      <c r="CE301" s="122"/>
      <c r="CF301" s="62"/>
      <c r="CG301" s="560"/>
      <c r="CH301" s="569"/>
      <c r="CI301" s="123">
        <v>0</v>
      </c>
      <c r="CJ301" s="122"/>
      <c r="CK301" s="62"/>
      <c r="CL301" s="560"/>
      <c r="CM301" s="569"/>
      <c r="CN301" s="123">
        <v>0</v>
      </c>
      <c r="CO301" s="122"/>
      <c r="CP301" s="62"/>
      <c r="CQ301" s="560"/>
      <c r="CR301" s="569"/>
      <c r="CS301" s="123">
        <v>0</v>
      </c>
      <c r="CT301" s="122"/>
      <c r="CU301" s="62"/>
      <c r="CV301" s="560"/>
      <c r="CW301" s="569"/>
      <c r="CX301" s="123">
        <v>0</v>
      </c>
      <c r="CY301" s="122"/>
      <c r="CZ301" s="62"/>
      <c r="DA301" s="560"/>
      <c r="DB301" s="569"/>
      <c r="DC301" s="123">
        <v>0</v>
      </c>
      <c r="DD301" s="122"/>
      <c r="DE301" s="62"/>
      <c r="DF301" s="560"/>
      <c r="DG301" s="569"/>
      <c r="DH301" s="123">
        <v>0</v>
      </c>
      <c r="DI301" s="122"/>
      <c r="DJ301" s="62"/>
      <c r="DK301" s="560"/>
      <c r="DL301" s="569"/>
      <c r="DM301" s="123">
        <v>0</v>
      </c>
      <c r="DN301" s="122"/>
      <c r="DO301" s="62"/>
      <c r="DP301" s="560"/>
      <c r="DQ301" s="569"/>
      <c r="DR301" s="123">
        <v>0</v>
      </c>
      <c r="DS301" s="122"/>
      <c r="DT301" s="62"/>
      <c r="DU301" s="560"/>
      <c r="DV301" s="569"/>
      <c r="DW301" s="123">
        <v>0</v>
      </c>
      <c r="DX301" s="122"/>
      <c r="DY301" s="62"/>
      <c r="DZ301" s="560"/>
      <c r="EA301" s="569"/>
      <c r="EB301" s="123">
        <v>0</v>
      </c>
      <c r="EC301" s="122"/>
      <c r="ED301" s="62"/>
      <c r="EE301" s="560"/>
      <c r="EF301" s="569"/>
      <c r="EG301" s="123">
        <v>0</v>
      </c>
      <c r="EH301" s="122"/>
      <c r="EI301" s="62"/>
      <c r="EJ301" s="560"/>
      <c r="EK301" s="569"/>
      <c r="EL301" s="123">
        <v>0</v>
      </c>
      <c r="EM301" s="122"/>
      <c r="EN301" s="62"/>
      <c r="EO301" s="153"/>
      <c r="ER301" s="49"/>
      <c r="ES301" s="49"/>
    </row>
    <row r="302" spans="4:149" ht="12.75" hidden="1" customHeight="1" x14ac:dyDescent="0.2">
      <c r="D302" s="153"/>
      <c r="G302" s="62"/>
      <c r="H302" s="62"/>
      <c r="I302" s="62"/>
      <c r="J302" s="560"/>
      <c r="K302" s="62"/>
      <c r="L302" s="62"/>
      <c r="M302" s="62"/>
      <c r="N302" s="62"/>
      <c r="O302" s="560"/>
      <c r="P302" s="62"/>
      <c r="Q302" s="62"/>
      <c r="R302" s="62"/>
      <c r="S302" s="62"/>
      <c r="T302" s="560"/>
      <c r="U302" s="62"/>
      <c r="V302" s="62"/>
      <c r="W302" s="62"/>
      <c r="X302" s="62"/>
      <c r="Y302" s="560"/>
      <c r="Z302" s="62"/>
      <c r="AA302" s="62"/>
      <c r="AB302" s="62"/>
      <c r="AC302" s="62"/>
      <c r="AD302" s="560"/>
      <c r="AE302" s="62"/>
      <c r="AF302" s="62"/>
      <c r="AG302" s="62"/>
      <c r="AH302" s="62"/>
      <c r="AI302" s="560"/>
      <c r="AJ302" s="62"/>
      <c r="AK302" s="62"/>
      <c r="AL302" s="62"/>
      <c r="AM302" s="62"/>
      <c r="AN302" s="560"/>
      <c r="AO302" s="62"/>
      <c r="AP302" s="62"/>
      <c r="AQ302" s="62"/>
      <c r="AR302" s="62"/>
      <c r="AS302" s="560"/>
      <c r="AT302" s="62"/>
      <c r="AU302" s="62"/>
      <c r="AV302" s="62"/>
      <c r="AW302" s="62"/>
      <c r="AX302" s="560"/>
      <c r="AY302" s="62"/>
      <c r="AZ302" s="62"/>
      <c r="BA302" s="62"/>
      <c r="BB302" s="62"/>
      <c r="BC302" s="560"/>
      <c r="BD302" s="62"/>
      <c r="BE302" s="62"/>
      <c r="BF302" s="62"/>
      <c r="BG302" s="62"/>
      <c r="BH302" s="560"/>
      <c r="BI302" s="62"/>
      <c r="BJ302" s="62"/>
      <c r="BK302" s="62"/>
      <c r="BL302" s="62"/>
      <c r="BM302" s="560"/>
      <c r="BN302" s="62"/>
      <c r="BO302" s="62"/>
      <c r="BP302" s="62"/>
      <c r="BQ302" s="62"/>
      <c r="BR302" s="560"/>
      <c r="BS302" s="62"/>
      <c r="BT302" s="62"/>
      <c r="BU302" s="62"/>
      <c r="BV302" s="62"/>
      <c r="BW302" s="560"/>
      <c r="BX302" s="62"/>
      <c r="BY302" s="62"/>
      <c r="BZ302" s="62"/>
      <c r="CA302" s="62"/>
      <c r="CB302" s="560"/>
      <c r="CC302" s="62"/>
      <c r="CD302" s="62"/>
      <c r="CE302" s="62"/>
      <c r="CF302" s="62"/>
      <c r="CG302" s="560"/>
      <c r="CH302" s="62"/>
      <c r="CI302" s="62"/>
      <c r="CJ302" s="62"/>
      <c r="CK302" s="62"/>
      <c r="CL302" s="560"/>
      <c r="CM302" s="62"/>
      <c r="CN302" s="62"/>
      <c r="CO302" s="62"/>
      <c r="CP302" s="62"/>
      <c r="CQ302" s="560"/>
      <c r="CR302" s="62"/>
      <c r="CS302" s="62"/>
      <c r="CT302" s="62"/>
      <c r="CU302" s="62"/>
      <c r="CV302" s="560"/>
      <c r="CW302" s="62"/>
      <c r="CX302" s="62"/>
      <c r="CY302" s="62"/>
      <c r="CZ302" s="62"/>
      <c r="DA302" s="560"/>
      <c r="DB302" s="62"/>
      <c r="DC302" s="62"/>
      <c r="DD302" s="62"/>
      <c r="DE302" s="62"/>
      <c r="DF302" s="560"/>
      <c r="DG302" s="62"/>
      <c r="DH302" s="62"/>
      <c r="DI302" s="62"/>
      <c r="DJ302" s="62"/>
      <c r="DK302" s="560"/>
      <c r="DL302" s="62"/>
      <c r="DM302" s="62"/>
      <c r="DN302" s="62"/>
      <c r="DO302" s="62"/>
      <c r="DP302" s="560"/>
      <c r="DQ302" s="62"/>
      <c r="DR302" s="62"/>
      <c r="DS302" s="62"/>
      <c r="DT302" s="62"/>
      <c r="DU302" s="560"/>
      <c r="DV302" s="62"/>
      <c r="DW302" s="62"/>
      <c r="DX302" s="62"/>
      <c r="DY302" s="62"/>
      <c r="DZ302" s="560"/>
      <c r="EA302" s="62"/>
      <c r="EB302" s="62"/>
      <c r="EC302" s="62"/>
      <c r="ED302" s="62"/>
      <c r="EE302" s="560"/>
      <c r="EF302" s="62"/>
      <c r="EG302" s="62"/>
      <c r="EH302" s="62"/>
      <c r="EI302" s="62"/>
      <c r="EJ302" s="560"/>
      <c r="EK302" s="62"/>
      <c r="EL302" s="62"/>
      <c r="EM302" s="62"/>
      <c r="EN302" s="62"/>
      <c r="EO302" s="153"/>
      <c r="ER302" s="49"/>
      <c r="ES302" s="49"/>
    </row>
    <row r="303" spans="4:149" ht="12.75" hidden="1" customHeight="1" x14ac:dyDescent="0.2">
      <c r="D303" s="153" t="s">
        <v>365</v>
      </c>
      <c r="G303" s="62">
        <v>0</v>
      </c>
      <c r="H303" s="62"/>
      <c r="I303" s="62"/>
      <c r="J303" s="560"/>
      <c r="K303" s="62"/>
      <c r="L303" s="62">
        <v>0</v>
      </c>
      <c r="M303" s="62"/>
      <c r="N303" s="62"/>
      <c r="O303" s="560"/>
      <c r="P303" s="62"/>
      <c r="Q303" s="62">
        <v>0</v>
      </c>
      <c r="R303" s="62"/>
      <c r="S303" s="62"/>
      <c r="T303" s="560"/>
      <c r="U303" s="62"/>
      <c r="V303" s="62">
        <v>0</v>
      </c>
      <c r="W303" s="62"/>
      <c r="X303" s="62"/>
      <c r="Y303" s="560"/>
      <c r="Z303" s="62"/>
      <c r="AA303" s="62">
        <v>0</v>
      </c>
      <c r="AB303" s="62"/>
      <c r="AC303" s="62"/>
      <c r="AD303" s="560"/>
      <c r="AE303" s="62"/>
      <c r="AF303" s="62">
        <v>0</v>
      </c>
      <c r="AG303" s="62"/>
      <c r="AH303" s="62"/>
      <c r="AI303" s="560"/>
      <c r="AJ303" s="62"/>
      <c r="AK303" s="62">
        <v>0</v>
      </c>
      <c r="AL303" s="62"/>
      <c r="AM303" s="62"/>
      <c r="AN303" s="560"/>
      <c r="AO303" s="62"/>
      <c r="AP303" s="62">
        <v>0</v>
      </c>
      <c r="AQ303" s="62"/>
      <c r="AR303" s="62"/>
      <c r="AS303" s="560"/>
      <c r="AT303" s="62"/>
      <c r="AU303" s="62">
        <v>0</v>
      </c>
      <c r="AV303" s="62"/>
      <c r="AW303" s="62"/>
      <c r="AX303" s="560"/>
      <c r="AY303" s="62"/>
      <c r="AZ303" s="62">
        <v>0</v>
      </c>
      <c r="BA303" s="62"/>
      <c r="BB303" s="62"/>
      <c r="BC303" s="560"/>
      <c r="BD303" s="62"/>
      <c r="BE303" s="62">
        <v>0</v>
      </c>
      <c r="BF303" s="62"/>
      <c r="BG303" s="62"/>
      <c r="BH303" s="560"/>
      <c r="BI303" s="62"/>
      <c r="BJ303" s="62">
        <v>0</v>
      </c>
      <c r="BK303" s="62"/>
      <c r="BL303" s="62"/>
      <c r="BM303" s="560"/>
      <c r="BN303" s="62"/>
      <c r="BO303" s="62">
        <v>0</v>
      </c>
      <c r="BP303" s="62"/>
      <c r="BQ303" s="62"/>
      <c r="BR303" s="560"/>
      <c r="BS303" s="62"/>
      <c r="BT303" s="62">
        <v>0</v>
      </c>
      <c r="BU303" s="62"/>
      <c r="BV303" s="62"/>
      <c r="BW303" s="560"/>
      <c r="BX303" s="62"/>
      <c r="BY303" s="62">
        <v>0</v>
      </c>
      <c r="BZ303" s="62"/>
      <c r="CA303" s="62"/>
      <c r="CB303" s="560"/>
      <c r="CC303" s="62"/>
      <c r="CD303" s="62">
        <v>0</v>
      </c>
      <c r="CE303" s="62"/>
      <c r="CF303" s="62"/>
      <c r="CG303" s="560"/>
      <c r="CH303" s="62"/>
      <c r="CI303" s="62">
        <v>0</v>
      </c>
      <c r="CJ303" s="62"/>
      <c r="CK303" s="62"/>
      <c r="CL303" s="560"/>
      <c r="CM303" s="62"/>
      <c r="CN303" s="62">
        <v>0</v>
      </c>
      <c r="CO303" s="62"/>
      <c r="CP303" s="62"/>
      <c r="CQ303" s="560"/>
      <c r="CR303" s="62"/>
      <c r="CS303" s="62">
        <v>0</v>
      </c>
      <c r="CT303" s="62"/>
      <c r="CU303" s="62"/>
      <c r="CV303" s="560"/>
      <c r="CW303" s="62"/>
      <c r="CX303" s="62">
        <v>0</v>
      </c>
      <c r="CY303" s="62"/>
      <c r="CZ303" s="62"/>
      <c r="DA303" s="560"/>
      <c r="DB303" s="62"/>
      <c r="DC303" s="62">
        <v>0</v>
      </c>
      <c r="DD303" s="62"/>
      <c r="DE303" s="62"/>
      <c r="DF303" s="560"/>
      <c r="DG303" s="62"/>
      <c r="DH303" s="62">
        <v>0</v>
      </c>
      <c r="DI303" s="62"/>
      <c r="DJ303" s="62"/>
      <c r="DK303" s="560"/>
      <c r="DL303" s="62"/>
      <c r="DM303" s="62">
        <v>0</v>
      </c>
      <c r="DN303" s="62"/>
      <c r="DO303" s="62"/>
      <c r="DP303" s="560"/>
      <c r="DQ303" s="62"/>
      <c r="DR303" s="62">
        <v>0</v>
      </c>
      <c r="DS303" s="62"/>
      <c r="DT303" s="62"/>
      <c r="DU303" s="560"/>
      <c r="DV303" s="62"/>
      <c r="DW303" s="62">
        <v>0</v>
      </c>
      <c r="DX303" s="62"/>
      <c r="DY303" s="62"/>
      <c r="DZ303" s="560"/>
      <c r="EA303" s="62"/>
      <c r="EB303" s="62">
        <v>0</v>
      </c>
      <c r="EC303" s="62"/>
      <c r="ED303" s="62"/>
      <c r="EE303" s="560"/>
      <c r="EF303" s="62"/>
      <c r="EG303" s="62">
        <v>0</v>
      </c>
      <c r="EH303" s="62"/>
      <c r="EI303" s="62"/>
      <c r="EJ303" s="560"/>
      <c r="EK303" s="62"/>
      <c r="EL303" s="62">
        <v>0</v>
      </c>
      <c r="EM303" s="62"/>
      <c r="EN303" s="62"/>
      <c r="EO303" s="153"/>
      <c r="ER303" s="49"/>
      <c r="ES303" s="49"/>
    </row>
    <row r="304" spans="4:149" ht="12.75" hidden="1" customHeight="1" x14ac:dyDescent="0.2">
      <c r="D304" s="153" t="s">
        <v>336</v>
      </c>
      <c r="F304" s="490"/>
      <c r="G304" s="558">
        <v>0</v>
      </c>
      <c r="H304" s="559"/>
      <c r="I304" s="62"/>
      <c r="J304" s="560"/>
      <c r="K304" s="561"/>
      <c r="L304" s="558">
        <v>0</v>
      </c>
      <c r="M304" s="559"/>
      <c r="N304" s="62"/>
      <c r="O304" s="560"/>
      <c r="P304" s="561"/>
      <c r="Q304" s="558">
        <v>0</v>
      </c>
      <c r="R304" s="559"/>
      <c r="S304" s="62"/>
      <c r="T304" s="560"/>
      <c r="U304" s="561"/>
      <c r="V304" s="558">
        <v>0</v>
      </c>
      <c r="W304" s="559"/>
      <c r="X304" s="62"/>
      <c r="Y304" s="560"/>
      <c r="Z304" s="561"/>
      <c r="AA304" s="558">
        <v>0</v>
      </c>
      <c r="AB304" s="559"/>
      <c r="AC304" s="62"/>
      <c r="AD304" s="560"/>
      <c r="AE304" s="561"/>
      <c r="AF304" s="558">
        <v>0</v>
      </c>
      <c r="AG304" s="559"/>
      <c r="AH304" s="62"/>
      <c r="AI304" s="560"/>
      <c r="AJ304" s="561"/>
      <c r="AK304" s="558">
        <v>0</v>
      </c>
      <c r="AL304" s="559"/>
      <c r="AM304" s="62"/>
      <c r="AN304" s="560"/>
      <c r="AO304" s="561"/>
      <c r="AP304" s="558">
        <v>0</v>
      </c>
      <c r="AQ304" s="559"/>
      <c r="AR304" s="62"/>
      <c r="AS304" s="560"/>
      <c r="AT304" s="561"/>
      <c r="AU304" s="558">
        <v>0</v>
      </c>
      <c r="AV304" s="559"/>
      <c r="AW304" s="62"/>
      <c r="AX304" s="560"/>
      <c r="AY304" s="561"/>
      <c r="AZ304" s="558">
        <v>0</v>
      </c>
      <c r="BA304" s="559"/>
      <c r="BB304" s="62"/>
      <c r="BC304" s="560"/>
      <c r="BD304" s="561"/>
      <c r="BE304" s="558">
        <v>0</v>
      </c>
      <c r="BF304" s="559"/>
      <c r="BG304" s="62"/>
      <c r="BH304" s="560"/>
      <c r="BI304" s="561"/>
      <c r="BJ304" s="558">
        <v>0</v>
      </c>
      <c r="BK304" s="559"/>
      <c r="BL304" s="62"/>
      <c r="BM304" s="560"/>
      <c r="BN304" s="561"/>
      <c r="BO304" s="558">
        <v>0</v>
      </c>
      <c r="BP304" s="559"/>
      <c r="BQ304" s="62"/>
      <c r="BR304" s="560"/>
      <c r="BS304" s="561"/>
      <c r="BT304" s="558">
        <v>0</v>
      </c>
      <c r="BU304" s="559"/>
      <c r="BV304" s="62"/>
      <c r="BW304" s="560"/>
      <c r="BX304" s="561"/>
      <c r="BY304" s="558">
        <v>0</v>
      </c>
      <c r="BZ304" s="559"/>
      <c r="CA304" s="62"/>
      <c r="CB304" s="560"/>
      <c r="CC304" s="561"/>
      <c r="CD304" s="558">
        <v>0</v>
      </c>
      <c r="CE304" s="559"/>
      <c r="CF304" s="62"/>
      <c r="CG304" s="560"/>
      <c r="CH304" s="561"/>
      <c r="CI304" s="558">
        <v>0</v>
      </c>
      <c r="CJ304" s="559"/>
      <c r="CK304" s="62"/>
      <c r="CL304" s="560"/>
      <c r="CM304" s="561"/>
      <c r="CN304" s="558">
        <v>0</v>
      </c>
      <c r="CO304" s="559"/>
      <c r="CP304" s="62"/>
      <c r="CQ304" s="560"/>
      <c r="CR304" s="561"/>
      <c r="CS304" s="558">
        <v>0</v>
      </c>
      <c r="CT304" s="559"/>
      <c r="CU304" s="62"/>
      <c r="CV304" s="560"/>
      <c r="CW304" s="561"/>
      <c r="CX304" s="558">
        <v>0</v>
      </c>
      <c r="CY304" s="559"/>
      <c r="CZ304" s="62"/>
      <c r="DA304" s="560"/>
      <c r="DB304" s="561"/>
      <c r="DC304" s="558">
        <v>0</v>
      </c>
      <c r="DD304" s="559"/>
      <c r="DE304" s="62"/>
      <c r="DF304" s="560"/>
      <c r="DG304" s="561"/>
      <c r="DH304" s="558">
        <v>0</v>
      </c>
      <c r="DI304" s="559"/>
      <c r="DJ304" s="62"/>
      <c r="DK304" s="560"/>
      <c r="DL304" s="561"/>
      <c r="DM304" s="558">
        <v>0</v>
      </c>
      <c r="DN304" s="559"/>
      <c r="DO304" s="62"/>
      <c r="DP304" s="560"/>
      <c r="DQ304" s="561"/>
      <c r="DR304" s="558">
        <v>0</v>
      </c>
      <c r="DS304" s="559"/>
      <c r="DT304" s="62"/>
      <c r="DU304" s="560"/>
      <c r="DV304" s="561"/>
      <c r="DW304" s="558">
        <v>0</v>
      </c>
      <c r="DX304" s="559"/>
      <c r="DY304" s="62"/>
      <c r="DZ304" s="560"/>
      <c r="EA304" s="561"/>
      <c r="EB304" s="558">
        <v>0</v>
      </c>
      <c r="EC304" s="559"/>
      <c r="ED304" s="62"/>
      <c r="EE304" s="560"/>
      <c r="EF304" s="561"/>
      <c r="EG304" s="558">
        <v>0</v>
      </c>
      <c r="EH304" s="559"/>
      <c r="EI304" s="62"/>
      <c r="EJ304" s="560"/>
      <c r="EK304" s="561"/>
      <c r="EL304" s="558">
        <v>0</v>
      </c>
      <c r="EM304" s="559"/>
      <c r="EN304" s="62"/>
      <c r="EO304" s="153"/>
      <c r="ER304" s="49"/>
      <c r="ES304" s="49"/>
    </row>
    <row r="305" spans="4:149" ht="12.75" hidden="1" customHeight="1" x14ac:dyDescent="0.2">
      <c r="D305" s="153" t="s">
        <v>339</v>
      </c>
      <c r="F305" s="484"/>
      <c r="G305" s="62">
        <v>0</v>
      </c>
      <c r="H305" s="61"/>
      <c r="I305" s="62"/>
      <c r="J305" s="560"/>
      <c r="K305" s="560"/>
      <c r="L305" s="62">
        <v>0</v>
      </c>
      <c r="M305" s="61"/>
      <c r="N305" s="62"/>
      <c r="O305" s="560"/>
      <c r="P305" s="560"/>
      <c r="Q305" s="62">
        <v>0</v>
      </c>
      <c r="R305" s="61"/>
      <c r="S305" s="62"/>
      <c r="T305" s="560"/>
      <c r="U305" s="560"/>
      <c r="V305" s="62">
        <v>0</v>
      </c>
      <c r="W305" s="61"/>
      <c r="X305" s="62"/>
      <c r="Y305" s="560"/>
      <c r="Z305" s="560"/>
      <c r="AA305" s="62">
        <v>0</v>
      </c>
      <c r="AB305" s="61"/>
      <c r="AC305" s="62"/>
      <c r="AD305" s="560"/>
      <c r="AE305" s="560"/>
      <c r="AF305" s="62">
        <v>0</v>
      </c>
      <c r="AG305" s="61"/>
      <c r="AH305" s="62"/>
      <c r="AI305" s="560"/>
      <c r="AJ305" s="560"/>
      <c r="AK305" s="62">
        <v>0</v>
      </c>
      <c r="AL305" s="61"/>
      <c r="AM305" s="62"/>
      <c r="AN305" s="560"/>
      <c r="AO305" s="560"/>
      <c r="AP305" s="62">
        <v>0</v>
      </c>
      <c r="AQ305" s="61"/>
      <c r="AR305" s="62"/>
      <c r="AS305" s="560"/>
      <c r="AT305" s="560"/>
      <c r="AU305" s="62">
        <v>0</v>
      </c>
      <c r="AV305" s="61"/>
      <c r="AW305" s="62"/>
      <c r="AX305" s="560"/>
      <c r="AY305" s="560"/>
      <c r="AZ305" s="62">
        <v>0</v>
      </c>
      <c r="BA305" s="61"/>
      <c r="BB305" s="62"/>
      <c r="BC305" s="560"/>
      <c r="BD305" s="560"/>
      <c r="BE305" s="62">
        <v>0</v>
      </c>
      <c r="BF305" s="61"/>
      <c r="BG305" s="62"/>
      <c r="BH305" s="560"/>
      <c r="BI305" s="560"/>
      <c r="BJ305" s="62">
        <v>0</v>
      </c>
      <c r="BK305" s="61"/>
      <c r="BL305" s="62"/>
      <c r="BM305" s="560"/>
      <c r="BN305" s="560"/>
      <c r="BO305" s="62">
        <v>0</v>
      </c>
      <c r="BP305" s="61"/>
      <c r="BQ305" s="62"/>
      <c r="BR305" s="560"/>
      <c r="BS305" s="560"/>
      <c r="BT305" s="62">
        <v>0</v>
      </c>
      <c r="BU305" s="61"/>
      <c r="BV305" s="62"/>
      <c r="BW305" s="560"/>
      <c r="BX305" s="560"/>
      <c r="BY305" s="62">
        <v>0</v>
      </c>
      <c r="BZ305" s="61"/>
      <c r="CA305" s="62"/>
      <c r="CB305" s="560"/>
      <c r="CC305" s="560"/>
      <c r="CD305" s="62">
        <v>0</v>
      </c>
      <c r="CE305" s="61"/>
      <c r="CF305" s="62"/>
      <c r="CG305" s="560"/>
      <c r="CH305" s="560"/>
      <c r="CI305" s="62">
        <v>0</v>
      </c>
      <c r="CJ305" s="61"/>
      <c r="CK305" s="62"/>
      <c r="CL305" s="560"/>
      <c r="CM305" s="560"/>
      <c r="CN305" s="62">
        <v>0</v>
      </c>
      <c r="CO305" s="61"/>
      <c r="CP305" s="62"/>
      <c r="CQ305" s="560"/>
      <c r="CR305" s="560"/>
      <c r="CS305" s="62">
        <v>0</v>
      </c>
      <c r="CT305" s="61"/>
      <c r="CU305" s="62"/>
      <c r="CV305" s="560"/>
      <c r="CW305" s="560"/>
      <c r="CX305" s="62">
        <v>0</v>
      </c>
      <c r="CY305" s="61"/>
      <c r="CZ305" s="62"/>
      <c r="DA305" s="560"/>
      <c r="DB305" s="560"/>
      <c r="DC305" s="62">
        <v>0</v>
      </c>
      <c r="DD305" s="61"/>
      <c r="DE305" s="62"/>
      <c r="DF305" s="560"/>
      <c r="DG305" s="560"/>
      <c r="DH305" s="62">
        <v>0</v>
      </c>
      <c r="DI305" s="61"/>
      <c r="DJ305" s="62"/>
      <c r="DK305" s="560"/>
      <c r="DL305" s="560"/>
      <c r="DM305" s="62">
        <v>0</v>
      </c>
      <c r="DN305" s="61"/>
      <c r="DO305" s="62"/>
      <c r="DP305" s="560"/>
      <c r="DQ305" s="560"/>
      <c r="DR305" s="62">
        <v>0</v>
      </c>
      <c r="DS305" s="61"/>
      <c r="DT305" s="62"/>
      <c r="DU305" s="560"/>
      <c r="DV305" s="560"/>
      <c r="DW305" s="62">
        <v>0</v>
      </c>
      <c r="DX305" s="61"/>
      <c r="DY305" s="62"/>
      <c r="DZ305" s="560"/>
      <c r="EA305" s="560"/>
      <c r="EB305" s="62">
        <v>0</v>
      </c>
      <c r="EC305" s="61"/>
      <c r="ED305" s="62"/>
      <c r="EE305" s="560"/>
      <c r="EF305" s="560"/>
      <c r="EG305" s="62">
        <v>0</v>
      </c>
      <c r="EH305" s="61"/>
      <c r="EI305" s="62"/>
      <c r="EJ305" s="560"/>
      <c r="EK305" s="560"/>
      <c r="EL305" s="62">
        <v>0</v>
      </c>
      <c r="EM305" s="61"/>
      <c r="EN305" s="62"/>
      <c r="EO305" s="153"/>
      <c r="ER305" s="49"/>
      <c r="ES305" s="49"/>
    </row>
    <row r="306" spans="4:149" ht="12.75" hidden="1" customHeight="1" x14ac:dyDescent="0.2">
      <c r="D306" s="153" t="s">
        <v>340</v>
      </c>
      <c r="F306" s="504"/>
      <c r="G306" s="123">
        <v>0</v>
      </c>
      <c r="H306" s="122"/>
      <c r="I306" s="62"/>
      <c r="J306" s="560"/>
      <c r="K306" s="569"/>
      <c r="L306" s="123">
        <v>0</v>
      </c>
      <c r="M306" s="122"/>
      <c r="N306" s="62"/>
      <c r="O306" s="560"/>
      <c r="P306" s="569"/>
      <c r="Q306" s="123">
        <v>0</v>
      </c>
      <c r="R306" s="122"/>
      <c r="S306" s="62"/>
      <c r="T306" s="560"/>
      <c r="U306" s="569"/>
      <c r="V306" s="123">
        <v>0</v>
      </c>
      <c r="W306" s="122"/>
      <c r="X306" s="62"/>
      <c r="Y306" s="560"/>
      <c r="Z306" s="569"/>
      <c r="AA306" s="123">
        <v>0</v>
      </c>
      <c r="AB306" s="122"/>
      <c r="AC306" s="62"/>
      <c r="AD306" s="560"/>
      <c r="AE306" s="569"/>
      <c r="AF306" s="123">
        <v>0</v>
      </c>
      <c r="AG306" s="122"/>
      <c r="AH306" s="62"/>
      <c r="AI306" s="560"/>
      <c r="AJ306" s="569"/>
      <c r="AK306" s="123">
        <v>0</v>
      </c>
      <c r="AL306" s="122"/>
      <c r="AM306" s="62"/>
      <c r="AN306" s="560"/>
      <c r="AO306" s="569"/>
      <c r="AP306" s="123">
        <v>0</v>
      </c>
      <c r="AQ306" s="122"/>
      <c r="AR306" s="62"/>
      <c r="AS306" s="560"/>
      <c r="AT306" s="569"/>
      <c r="AU306" s="123">
        <v>0</v>
      </c>
      <c r="AV306" s="122"/>
      <c r="AW306" s="62"/>
      <c r="AX306" s="560"/>
      <c r="AY306" s="569"/>
      <c r="AZ306" s="123">
        <v>0</v>
      </c>
      <c r="BA306" s="122"/>
      <c r="BB306" s="62"/>
      <c r="BC306" s="560"/>
      <c r="BD306" s="569"/>
      <c r="BE306" s="123">
        <v>0</v>
      </c>
      <c r="BF306" s="122"/>
      <c r="BG306" s="62"/>
      <c r="BH306" s="560"/>
      <c r="BI306" s="569"/>
      <c r="BJ306" s="123">
        <v>0</v>
      </c>
      <c r="BK306" s="122"/>
      <c r="BL306" s="62"/>
      <c r="BM306" s="560"/>
      <c r="BN306" s="569"/>
      <c r="BO306" s="123">
        <v>0</v>
      </c>
      <c r="BP306" s="122"/>
      <c r="BQ306" s="62"/>
      <c r="BR306" s="560"/>
      <c r="BS306" s="569"/>
      <c r="BT306" s="123">
        <v>0</v>
      </c>
      <c r="BU306" s="122"/>
      <c r="BV306" s="62"/>
      <c r="BW306" s="560"/>
      <c r="BX306" s="569"/>
      <c r="BY306" s="123">
        <v>0</v>
      </c>
      <c r="BZ306" s="122"/>
      <c r="CA306" s="62"/>
      <c r="CB306" s="560"/>
      <c r="CC306" s="569"/>
      <c r="CD306" s="123">
        <v>0</v>
      </c>
      <c r="CE306" s="122"/>
      <c r="CF306" s="62"/>
      <c r="CG306" s="560"/>
      <c r="CH306" s="569"/>
      <c r="CI306" s="123">
        <v>0</v>
      </c>
      <c r="CJ306" s="122"/>
      <c r="CK306" s="62"/>
      <c r="CL306" s="560"/>
      <c r="CM306" s="569"/>
      <c r="CN306" s="123">
        <v>0</v>
      </c>
      <c r="CO306" s="122"/>
      <c r="CP306" s="62"/>
      <c r="CQ306" s="560"/>
      <c r="CR306" s="569"/>
      <c r="CS306" s="123">
        <v>0</v>
      </c>
      <c r="CT306" s="122"/>
      <c r="CU306" s="62"/>
      <c r="CV306" s="560"/>
      <c r="CW306" s="569"/>
      <c r="CX306" s="123">
        <v>0</v>
      </c>
      <c r="CY306" s="122"/>
      <c r="CZ306" s="62"/>
      <c r="DA306" s="560"/>
      <c r="DB306" s="569"/>
      <c r="DC306" s="123">
        <v>0</v>
      </c>
      <c r="DD306" s="122"/>
      <c r="DE306" s="62"/>
      <c r="DF306" s="560"/>
      <c r="DG306" s="569"/>
      <c r="DH306" s="123">
        <v>0</v>
      </c>
      <c r="DI306" s="122"/>
      <c r="DJ306" s="62"/>
      <c r="DK306" s="560"/>
      <c r="DL306" s="569"/>
      <c r="DM306" s="123">
        <v>0</v>
      </c>
      <c r="DN306" s="122"/>
      <c r="DO306" s="62"/>
      <c r="DP306" s="560"/>
      <c r="DQ306" s="569"/>
      <c r="DR306" s="123">
        <v>0</v>
      </c>
      <c r="DS306" s="122"/>
      <c r="DT306" s="62"/>
      <c r="DU306" s="560"/>
      <c r="DV306" s="569"/>
      <c r="DW306" s="123">
        <v>0</v>
      </c>
      <c r="DX306" s="122"/>
      <c r="DY306" s="62"/>
      <c r="DZ306" s="560"/>
      <c r="EA306" s="569"/>
      <c r="EB306" s="123">
        <v>0</v>
      </c>
      <c r="EC306" s="122"/>
      <c r="ED306" s="62"/>
      <c r="EE306" s="560"/>
      <c r="EF306" s="569"/>
      <c r="EG306" s="123">
        <v>0</v>
      </c>
      <c r="EH306" s="122"/>
      <c r="EI306" s="62"/>
      <c r="EJ306" s="560"/>
      <c r="EK306" s="569"/>
      <c r="EL306" s="123">
        <v>0</v>
      </c>
      <c r="EM306" s="122"/>
      <c r="EN306" s="62"/>
      <c r="EO306" s="153"/>
      <c r="ER306" s="49"/>
      <c r="ES306" s="49"/>
    </row>
    <row r="307" spans="4:149" ht="12.75" hidden="1" customHeight="1" x14ac:dyDescent="0.2">
      <c r="D307" s="153"/>
      <c r="G307" s="62"/>
      <c r="H307" s="62"/>
      <c r="I307" s="62"/>
      <c r="J307" s="560"/>
      <c r="K307" s="62"/>
      <c r="L307" s="62"/>
      <c r="M307" s="62"/>
      <c r="N307" s="62"/>
      <c r="O307" s="560"/>
      <c r="P307" s="62"/>
      <c r="Q307" s="62"/>
      <c r="R307" s="62"/>
      <c r="S307" s="62"/>
      <c r="T307" s="560"/>
      <c r="U307" s="62"/>
      <c r="V307" s="62"/>
      <c r="W307" s="62"/>
      <c r="X307" s="62"/>
      <c r="Y307" s="560"/>
      <c r="Z307" s="62"/>
      <c r="AA307" s="62"/>
      <c r="AB307" s="62"/>
      <c r="AC307" s="62"/>
      <c r="AD307" s="560"/>
      <c r="AE307" s="62"/>
      <c r="AF307" s="62"/>
      <c r="AG307" s="62"/>
      <c r="AH307" s="62"/>
      <c r="AI307" s="560"/>
      <c r="AJ307" s="62"/>
      <c r="AK307" s="62"/>
      <c r="AL307" s="62"/>
      <c r="AM307" s="62"/>
      <c r="AN307" s="560"/>
      <c r="AO307" s="62"/>
      <c r="AP307" s="62"/>
      <c r="AQ307" s="62"/>
      <c r="AR307" s="62"/>
      <c r="AS307" s="560"/>
      <c r="AT307" s="62"/>
      <c r="AU307" s="62"/>
      <c r="AV307" s="62"/>
      <c r="AW307" s="62"/>
      <c r="AX307" s="560"/>
      <c r="AY307" s="62"/>
      <c r="AZ307" s="62"/>
      <c r="BA307" s="62"/>
      <c r="BB307" s="62"/>
      <c r="BC307" s="560"/>
      <c r="BD307" s="62"/>
      <c r="BE307" s="62"/>
      <c r="BF307" s="62"/>
      <c r="BG307" s="62"/>
      <c r="BH307" s="560"/>
      <c r="BI307" s="62"/>
      <c r="BJ307" s="62"/>
      <c r="BK307" s="62"/>
      <c r="BL307" s="62"/>
      <c r="BM307" s="560"/>
      <c r="BN307" s="62"/>
      <c r="BO307" s="62"/>
      <c r="BP307" s="62"/>
      <c r="BQ307" s="62"/>
      <c r="BR307" s="560"/>
      <c r="BS307" s="62"/>
      <c r="BT307" s="62"/>
      <c r="BU307" s="62"/>
      <c r="BV307" s="62"/>
      <c r="BW307" s="560"/>
      <c r="BX307" s="62"/>
      <c r="BY307" s="62"/>
      <c r="BZ307" s="62"/>
      <c r="CA307" s="62"/>
      <c r="CB307" s="560"/>
      <c r="CC307" s="62"/>
      <c r="CD307" s="62"/>
      <c r="CE307" s="62"/>
      <c r="CF307" s="62"/>
      <c r="CG307" s="560"/>
      <c r="CH307" s="62"/>
      <c r="CI307" s="62"/>
      <c r="CJ307" s="62"/>
      <c r="CK307" s="62"/>
      <c r="CL307" s="560"/>
      <c r="CM307" s="62"/>
      <c r="CN307" s="62"/>
      <c r="CO307" s="62"/>
      <c r="CP307" s="62"/>
      <c r="CQ307" s="560"/>
      <c r="CR307" s="62"/>
      <c r="CS307" s="62"/>
      <c r="CT307" s="62"/>
      <c r="CU307" s="62"/>
      <c r="CV307" s="560"/>
      <c r="CW307" s="62"/>
      <c r="CX307" s="62"/>
      <c r="CY307" s="62"/>
      <c r="CZ307" s="62"/>
      <c r="DA307" s="560"/>
      <c r="DB307" s="62"/>
      <c r="DC307" s="62"/>
      <c r="DD307" s="62"/>
      <c r="DE307" s="62"/>
      <c r="DF307" s="560"/>
      <c r="DG307" s="62"/>
      <c r="DH307" s="62"/>
      <c r="DI307" s="62"/>
      <c r="DJ307" s="62"/>
      <c r="DK307" s="560"/>
      <c r="DL307" s="62"/>
      <c r="DM307" s="62"/>
      <c r="DN307" s="62"/>
      <c r="DO307" s="62"/>
      <c r="DP307" s="560"/>
      <c r="DQ307" s="62"/>
      <c r="DR307" s="62"/>
      <c r="DS307" s="62"/>
      <c r="DT307" s="62"/>
      <c r="DU307" s="560"/>
      <c r="DV307" s="62"/>
      <c r="DW307" s="62"/>
      <c r="DX307" s="62"/>
      <c r="DY307" s="62"/>
      <c r="DZ307" s="560"/>
      <c r="EA307" s="62"/>
      <c r="EB307" s="62"/>
      <c r="EC307" s="62"/>
      <c r="ED307" s="62"/>
      <c r="EE307" s="560"/>
      <c r="EF307" s="62"/>
      <c r="EG307" s="62"/>
      <c r="EH307" s="62"/>
      <c r="EI307" s="62"/>
      <c r="EJ307" s="560"/>
      <c r="EK307" s="62"/>
      <c r="EL307" s="62"/>
      <c r="EM307" s="62"/>
      <c r="EN307" s="62"/>
      <c r="EO307" s="153"/>
      <c r="ER307" s="49"/>
      <c r="ES307" s="49"/>
    </row>
    <row r="308" spans="4:149" ht="12.75" hidden="1" customHeight="1" x14ac:dyDescent="0.2">
      <c r="D308" s="153" t="s">
        <v>365</v>
      </c>
      <c r="G308" s="62">
        <v>0</v>
      </c>
      <c r="H308" s="62"/>
      <c r="I308" s="62"/>
      <c r="J308" s="560"/>
      <c r="K308" s="62"/>
      <c r="L308" s="62">
        <v>0</v>
      </c>
      <c r="M308" s="62"/>
      <c r="N308" s="62"/>
      <c r="O308" s="560"/>
      <c r="P308" s="62"/>
      <c r="Q308" s="62">
        <v>0</v>
      </c>
      <c r="R308" s="62"/>
      <c r="S308" s="62"/>
      <c r="T308" s="560"/>
      <c r="U308" s="62"/>
      <c r="V308" s="62">
        <v>0</v>
      </c>
      <c r="W308" s="62"/>
      <c r="X308" s="62"/>
      <c r="Y308" s="560"/>
      <c r="Z308" s="62"/>
      <c r="AA308" s="62">
        <v>0</v>
      </c>
      <c r="AB308" s="62"/>
      <c r="AC308" s="62"/>
      <c r="AD308" s="560"/>
      <c r="AE308" s="62"/>
      <c r="AF308" s="62">
        <v>0</v>
      </c>
      <c r="AG308" s="62"/>
      <c r="AH308" s="62"/>
      <c r="AI308" s="560"/>
      <c r="AJ308" s="62"/>
      <c r="AK308" s="62">
        <v>0</v>
      </c>
      <c r="AL308" s="62"/>
      <c r="AM308" s="62"/>
      <c r="AN308" s="560"/>
      <c r="AO308" s="62"/>
      <c r="AP308" s="62">
        <v>0</v>
      </c>
      <c r="AQ308" s="62"/>
      <c r="AR308" s="62"/>
      <c r="AS308" s="560"/>
      <c r="AT308" s="62"/>
      <c r="AU308" s="62">
        <v>0</v>
      </c>
      <c r="AV308" s="62"/>
      <c r="AW308" s="62"/>
      <c r="AX308" s="560"/>
      <c r="AY308" s="62"/>
      <c r="AZ308" s="62">
        <v>0</v>
      </c>
      <c r="BA308" s="62"/>
      <c r="BB308" s="62"/>
      <c r="BC308" s="560"/>
      <c r="BD308" s="62"/>
      <c r="BE308" s="62">
        <v>0</v>
      </c>
      <c r="BF308" s="62"/>
      <c r="BG308" s="62"/>
      <c r="BH308" s="560"/>
      <c r="BI308" s="62"/>
      <c r="BJ308" s="62">
        <v>0</v>
      </c>
      <c r="BK308" s="62"/>
      <c r="BL308" s="62"/>
      <c r="BM308" s="560"/>
      <c r="BN308" s="62"/>
      <c r="BO308" s="62">
        <v>0</v>
      </c>
      <c r="BP308" s="62"/>
      <c r="BQ308" s="62"/>
      <c r="BR308" s="560"/>
      <c r="BS308" s="62"/>
      <c r="BT308" s="62">
        <v>0</v>
      </c>
      <c r="BU308" s="62"/>
      <c r="BV308" s="62"/>
      <c r="BW308" s="560"/>
      <c r="BX308" s="62"/>
      <c r="BY308" s="62">
        <v>0</v>
      </c>
      <c r="BZ308" s="62"/>
      <c r="CA308" s="62"/>
      <c r="CB308" s="560"/>
      <c r="CC308" s="62"/>
      <c r="CD308" s="62">
        <v>0</v>
      </c>
      <c r="CE308" s="62"/>
      <c r="CF308" s="62"/>
      <c r="CG308" s="560"/>
      <c r="CH308" s="62"/>
      <c r="CI308" s="62">
        <v>0</v>
      </c>
      <c r="CJ308" s="62"/>
      <c r="CK308" s="62"/>
      <c r="CL308" s="560"/>
      <c r="CM308" s="62"/>
      <c r="CN308" s="62">
        <v>0</v>
      </c>
      <c r="CO308" s="62"/>
      <c r="CP308" s="62"/>
      <c r="CQ308" s="560"/>
      <c r="CR308" s="62"/>
      <c r="CS308" s="62">
        <v>0</v>
      </c>
      <c r="CT308" s="62"/>
      <c r="CU308" s="62"/>
      <c r="CV308" s="560"/>
      <c r="CW308" s="62"/>
      <c r="CX308" s="62">
        <v>0</v>
      </c>
      <c r="CY308" s="62"/>
      <c r="CZ308" s="62"/>
      <c r="DA308" s="560"/>
      <c r="DB308" s="62"/>
      <c r="DC308" s="62">
        <v>0</v>
      </c>
      <c r="DD308" s="62"/>
      <c r="DE308" s="62"/>
      <c r="DF308" s="560"/>
      <c r="DG308" s="62"/>
      <c r="DH308" s="62">
        <v>0</v>
      </c>
      <c r="DI308" s="62"/>
      <c r="DJ308" s="62"/>
      <c r="DK308" s="560"/>
      <c r="DL308" s="62"/>
      <c r="DM308" s="62">
        <v>0</v>
      </c>
      <c r="DN308" s="62"/>
      <c r="DO308" s="62"/>
      <c r="DP308" s="560"/>
      <c r="DQ308" s="62"/>
      <c r="DR308" s="62">
        <v>0</v>
      </c>
      <c r="DS308" s="62"/>
      <c r="DT308" s="62"/>
      <c r="DU308" s="560"/>
      <c r="DV308" s="62"/>
      <c r="DW308" s="62">
        <v>0</v>
      </c>
      <c r="DX308" s="62"/>
      <c r="DY308" s="62"/>
      <c r="DZ308" s="560"/>
      <c r="EA308" s="62"/>
      <c r="EB308" s="62">
        <v>0</v>
      </c>
      <c r="EC308" s="62"/>
      <c r="ED308" s="62"/>
      <c r="EE308" s="560"/>
      <c r="EF308" s="62"/>
      <c r="EG308" s="62">
        <v>0</v>
      </c>
      <c r="EH308" s="62"/>
      <c r="EI308" s="62"/>
      <c r="EJ308" s="560"/>
      <c r="EK308" s="62"/>
      <c r="EL308" s="62">
        <v>0</v>
      </c>
      <c r="EM308" s="62"/>
      <c r="EN308" s="62"/>
      <c r="EO308" s="153"/>
      <c r="ER308" s="49"/>
      <c r="ES308" s="49"/>
    </row>
    <row r="309" spans="4:149" ht="12.75" hidden="1" customHeight="1" x14ac:dyDescent="0.2">
      <c r="D309" s="153" t="s">
        <v>336</v>
      </c>
      <c r="F309" s="490"/>
      <c r="G309" s="558">
        <v>0</v>
      </c>
      <c r="H309" s="559"/>
      <c r="I309" s="62"/>
      <c r="J309" s="560"/>
      <c r="K309" s="561"/>
      <c r="L309" s="558">
        <v>0</v>
      </c>
      <c r="M309" s="559"/>
      <c r="N309" s="62"/>
      <c r="O309" s="560"/>
      <c r="P309" s="561"/>
      <c r="Q309" s="558">
        <v>0</v>
      </c>
      <c r="R309" s="559"/>
      <c r="S309" s="62"/>
      <c r="T309" s="560"/>
      <c r="U309" s="561"/>
      <c r="V309" s="558">
        <v>0</v>
      </c>
      <c r="W309" s="559"/>
      <c r="X309" s="62"/>
      <c r="Y309" s="560"/>
      <c r="Z309" s="561"/>
      <c r="AA309" s="558">
        <v>0</v>
      </c>
      <c r="AB309" s="559"/>
      <c r="AC309" s="62"/>
      <c r="AD309" s="560"/>
      <c r="AE309" s="561"/>
      <c r="AF309" s="558">
        <v>0</v>
      </c>
      <c r="AG309" s="559"/>
      <c r="AH309" s="62"/>
      <c r="AI309" s="560"/>
      <c r="AJ309" s="561"/>
      <c r="AK309" s="558">
        <v>0</v>
      </c>
      <c r="AL309" s="559"/>
      <c r="AM309" s="62"/>
      <c r="AN309" s="560"/>
      <c r="AO309" s="561"/>
      <c r="AP309" s="558">
        <v>0</v>
      </c>
      <c r="AQ309" s="559"/>
      <c r="AR309" s="62"/>
      <c r="AS309" s="560"/>
      <c r="AT309" s="561"/>
      <c r="AU309" s="558">
        <v>0</v>
      </c>
      <c r="AV309" s="559"/>
      <c r="AW309" s="62"/>
      <c r="AX309" s="560"/>
      <c r="AY309" s="561"/>
      <c r="AZ309" s="558">
        <v>0</v>
      </c>
      <c r="BA309" s="559"/>
      <c r="BB309" s="62"/>
      <c r="BC309" s="560"/>
      <c r="BD309" s="561"/>
      <c r="BE309" s="558">
        <v>0</v>
      </c>
      <c r="BF309" s="559"/>
      <c r="BG309" s="62"/>
      <c r="BH309" s="560"/>
      <c r="BI309" s="561"/>
      <c r="BJ309" s="558">
        <v>0</v>
      </c>
      <c r="BK309" s="559"/>
      <c r="BL309" s="62"/>
      <c r="BM309" s="560"/>
      <c r="BN309" s="561"/>
      <c r="BO309" s="558">
        <v>0</v>
      </c>
      <c r="BP309" s="559"/>
      <c r="BQ309" s="62"/>
      <c r="BR309" s="560"/>
      <c r="BS309" s="561"/>
      <c r="BT309" s="558">
        <v>0</v>
      </c>
      <c r="BU309" s="559"/>
      <c r="BV309" s="62"/>
      <c r="BW309" s="560"/>
      <c r="BX309" s="561"/>
      <c r="BY309" s="558">
        <v>0</v>
      </c>
      <c r="BZ309" s="559"/>
      <c r="CA309" s="62"/>
      <c r="CB309" s="560"/>
      <c r="CC309" s="561"/>
      <c r="CD309" s="558">
        <v>0</v>
      </c>
      <c r="CE309" s="559"/>
      <c r="CF309" s="62"/>
      <c r="CG309" s="560"/>
      <c r="CH309" s="561"/>
      <c r="CI309" s="558">
        <v>0</v>
      </c>
      <c r="CJ309" s="559"/>
      <c r="CK309" s="62"/>
      <c r="CL309" s="560"/>
      <c r="CM309" s="561"/>
      <c r="CN309" s="558">
        <v>0</v>
      </c>
      <c r="CO309" s="559"/>
      <c r="CP309" s="62"/>
      <c r="CQ309" s="560"/>
      <c r="CR309" s="561"/>
      <c r="CS309" s="558">
        <v>0</v>
      </c>
      <c r="CT309" s="559"/>
      <c r="CU309" s="62"/>
      <c r="CV309" s="560"/>
      <c r="CW309" s="561"/>
      <c r="CX309" s="558">
        <v>0</v>
      </c>
      <c r="CY309" s="559"/>
      <c r="CZ309" s="62"/>
      <c r="DA309" s="560"/>
      <c r="DB309" s="561"/>
      <c r="DC309" s="558">
        <v>0</v>
      </c>
      <c r="DD309" s="559"/>
      <c r="DE309" s="62"/>
      <c r="DF309" s="560"/>
      <c r="DG309" s="561"/>
      <c r="DH309" s="558">
        <v>0</v>
      </c>
      <c r="DI309" s="559"/>
      <c r="DJ309" s="62"/>
      <c r="DK309" s="560"/>
      <c r="DL309" s="561"/>
      <c r="DM309" s="558">
        <v>0</v>
      </c>
      <c r="DN309" s="559"/>
      <c r="DO309" s="62"/>
      <c r="DP309" s="560"/>
      <c r="DQ309" s="561"/>
      <c r="DR309" s="558">
        <v>0</v>
      </c>
      <c r="DS309" s="559"/>
      <c r="DT309" s="62"/>
      <c r="DU309" s="560"/>
      <c r="DV309" s="561"/>
      <c r="DW309" s="558">
        <v>0</v>
      </c>
      <c r="DX309" s="559"/>
      <c r="DY309" s="62"/>
      <c r="DZ309" s="560"/>
      <c r="EA309" s="561"/>
      <c r="EB309" s="558">
        <v>0</v>
      </c>
      <c r="EC309" s="559"/>
      <c r="ED309" s="62"/>
      <c r="EE309" s="560"/>
      <c r="EF309" s="561"/>
      <c r="EG309" s="558">
        <v>0</v>
      </c>
      <c r="EH309" s="559"/>
      <c r="EI309" s="62"/>
      <c r="EJ309" s="560"/>
      <c r="EK309" s="561"/>
      <c r="EL309" s="558">
        <v>0</v>
      </c>
      <c r="EM309" s="559"/>
      <c r="EN309" s="62"/>
      <c r="EO309" s="153"/>
      <c r="ER309" s="49"/>
      <c r="ES309" s="49"/>
    </row>
    <row r="310" spans="4:149" ht="12.75" hidden="1" customHeight="1" x14ac:dyDescent="0.2">
      <c r="D310" s="153" t="s">
        <v>339</v>
      </c>
      <c r="F310" s="484"/>
      <c r="G310" s="62">
        <v>0</v>
      </c>
      <c r="H310" s="61"/>
      <c r="I310" s="62"/>
      <c r="J310" s="560"/>
      <c r="K310" s="560"/>
      <c r="L310" s="62">
        <v>0</v>
      </c>
      <c r="M310" s="61"/>
      <c r="N310" s="62"/>
      <c r="O310" s="560"/>
      <c r="P310" s="560"/>
      <c r="Q310" s="62">
        <v>0</v>
      </c>
      <c r="R310" s="61"/>
      <c r="S310" s="62"/>
      <c r="T310" s="560"/>
      <c r="U310" s="560"/>
      <c r="V310" s="62">
        <v>0</v>
      </c>
      <c r="W310" s="61"/>
      <c r="X310" s="62"/>
      <c r="Y310" s="560"/>
      <c r="Z310" s="560"/>
      <c r="AA310" s="62">
        <v>0</v>
      </c>
      <c r="AB310" s="61"/>
      <c r="AC310" s="62"/>
      <c r="AD310" s="560"/>
      <c r="AE310" s="560"/>
      <c r="AF310" s="62">
        <v>0</v>
      </c>
      <c r="AG310" s="61"/>
      <c r="AH310" s="62"/>
      <c r="AI310" s="560"/>
      <c r="AJ310" s="560"/>
      <c r="AK310" s="62">
        <v>0</v>
      </c>
      <c r="AL310" s="61"/>
      <c r="AM310" s="62"/>
      <c r="AN310" s="560"/>
      <c r="AO310" s="560"/>
      <c r="AP310" s="62">
        <v>0</v>
      </c>
      <c r="AQ310" s="61"/>
      <c r="AR310" s="62"/>
      <c r="AS310" s="560"/>
      <c r="AT310" s="560"/>
      <c r="AU310" s="62">
        <v>0</v>
      </c>
      <c r="AV310" s="61"/>
      <c r="AW310" s="62"/>
      <c r="AX310" s="560"/>
      <c r="AY310" s="560"/>
      <c r="AZ310" s="62">
        <v>0</v>
      </c>
      <c r="BA310" s="61"/>
      <c r="BB310" s="62"/>
      <c r="BC310" s="560"/>
      <c r="BD310" s="560"/>
      <c r="BE310" s="62">
        <v>0</v>
      </c>
      <c r="BF310" s="61"/>
      <c r="BG310" s="62"/>
      <c r="BH310" s="560"/>
      <c r="BI310" s="560"/>
      <c r="BJ310" s="62">
        <v>0</v>
      </c>
      <c r="BK310" s="61"/>
      <c r="BL310" s="62"/>
      <c r="BM310" s="560"/>
      <c r="BN310" s="560"/>
      <c r="BO310" s="62">
        <v>0</v>
      </c>
      <c r="BP310" s="61"/>
      <c r="BQ310" s="62"/>
      <c r="BR310" s="560"/>
      <c r="BS310" s="560"/>
      <c r="BT310" s="62">
        <v>0</v>
      </c>
      <c r="BU310" s="61"/>
      <c r="BV310" s="62"/>
      <c r="BW310" s="560"/>
      <c r="BX310" s="560"/>
      <c r="BY310" s="62">
        <v>0</v>
      </c>
      <c r="BZ310" s="61"/>
      <c r="CA310" s="62"/>
      <c r="CB310" s="560"/>
      <c r="CC310" s="560"/>
      <c r="CD310" s="62">
        <v>0</v>
      </c>
      <c r="CE310" s="61"/>
      <c r="CF310" s="62"/>
      <c r="CG310" s="560"/>
      <c r="CH310" s="560"/>
      <c r="CI310" s="62">
        <v>0</v>
      </c>
      <c r="CJ310" s="61"/>
      <c r="CK310" s="62"/>
      <c r="CL310" s="560"/>
      <c r="CM310" s="560"/>
      <c r="CN310" s="62">
        <v>0</v>
      </c>
      <c r="CO310" s="61"/>
      <c r="CP310" s="62"/>
      <c r="CQ310" s="560"/>
      <c r="CR310" s="560"/>
      <c r="CS310" s="62">
        <v>0</v>
      </c>
      <c r="CT310" s="61"/>
      <c r="CU310" s="62"/>
      <c r="CV310" s="560"/>
      <c r="CW310" s="560"/>
      <c r="CX310" s="62">
        <v>0</v>
      </c>
      <c r="CY310" s="61"/>
      <c r="CZ310" s="62"/>
      <c r="DA310" s="560"/>
      <c r="DB310" s="560"/>
      <c r="DC310" s="62">
        <v>0</v>
      </c>
      <c r="DD310" s="61"/>
      <c r="DE310" s="62"/>
      <c r="DF310" s="560"/>
      <c r="DG310" s="560"/>
      <c r="DH310" s="62">
        <v>0</v>
      </c>
      <c r="DI310" s="61"/>
      <c r="DJ310" s="62"/>
      <c r="DK310" s="560"/>
      <c r="DL310" s="560"/>
      <c r="DM310" s="62">
        <v>0</v>
      </c>
      <c r="DN310" s="61"/>
      <c r="DO310" s="62"/>
      <c r="DP310" s="560"/>
      <c r="DQ310" s="560"/>
      <c r="DR310" s="62">
        <v>0</v>
      </c>
      <c r="DS310" s="61"/>
      <c r="DT310" s="62"/>
      <c r="DU310" s="560"/>
      <c r="DV310" s="560"/>
      <c r="DW310" s="62">
        <v>0</v>
      </c>
      <c r="DX310" s="61"/>
      <c r="DY310" s="62"/>
      <c r="DZ310" s="560"/>
      <c r="EA310" s="560"/>
      <c r="EB310" s="62">
        <v>0</v>
      </c>
      <c r="EC310" s="61"/>
      <c r="ED310" s="62"/>
      <c r="EE310" s="560"/>
      <c r="EF310" s="560"/>
      <c r="EG310" s="62">
        <v>0</v>
      </c>
      <c r="EH310" s="61"/>
      <c r="EI310" s="62"/>
      <c r="EJ310" s="560"/>
      <c r="EK310" s="560"/>
      <c r="EL310" s="62">
        <v>0</v>
      </c>
      <c r="EM310" s="61"/>
      <c r="EN310" s="62"/>
      <c r="EO310" s="153"/>
      <c r="ER310" s="49"/>
      <c r="ES310" s="49"/>
    </row>
    <row r="311" spans="4:149" ht="12.75" hidden="1" customHeight="1" x14ac:dyDescent="0.2">
      <c r="D311" s="153" t="s">
        <v>340</v>
      </c>
      <c r="F311" s="504"/>
      <c r="G311" s="123">
        <v>0</v>
      </c>
      <c r="H311" s="122"/>
      <c r="I311" s="62"/>
      <c r="J311" s="560"/>
      <c r="K311" s="569"/>
      <c r="L311" s="123">
        <v>0</v>
      </c>
      <c r="M311" s="122"/>
      <c r="N311" s="62"/>
      <c r="O311" s="560"/>
      <c r="P311" s="569"/>
      <c r="Q311" s="123">
        <v>0</v>
      </c>
      <c r="R311" s="122"/>
      <c r="S311" s="62"/>
      <c r="T311" s="560"/>
      <c r="U311" s="569"/>
      <c r="V311" s="123">
        <v>0</v>
      </c>
      <c r="W311" s="122"/>
      <c r="X311" s="62"/>
      <c r="Y311" s="560"/>
      <c r="Z311" s="569"/>
      <c r="AA311" s="123">
        <v>0</v>
      </c>
      <c r="AB311" s="122"/>
      <c r="AC311" s="62"/>
      <c r="AD311" s="560"/>
      <c r="AE311" s="569"/>
      <c r="AF311" s="123">
        <v>0</v>
      </c>
      <c r="AG311" s="122"/>
      <c r="AH311" s="62"/>
      <c r="AI311" s="560"/>
      <c r="AJ311" s="569"/>
      <c r="AK311" s="123">
        <v>0</v>
      </c>
      <c r="AL311" s="122"/>
      <c r="AM311" s="62"/>
      <c r="AN311" s="560"/>
      <c r="AO311" s="569"/>
      <c r="AP311" s="123">
        <v>0</v>
      </c>
      <c r="AQ311" s="122"/>
      <c r="AR311" s="62"/>
      <c r="AS311" s="560"/>
      <c r="AT311" s="569"/>
      <c r="AU311" s="123">
        <v>0</v>
      </c>
      <c r="AV311" s="122"/>
      <c r="AW311" s="62"/>
      <c r="AX311" s="560"/>
      <c r="AY311" s="569"/>
      <c r="AZ311" s="123">
        <v>0</v>
      </c>
      <c r="BA311" s="122"/>
      <c r="BB311" s="62"/>
      <c r="BC311" s="560"/>
      <c r="BD311" s="569"/>
      <c r="BE311" s="123">
        <v>0</v>
      </c>
      <c r="BF311" s="122"/>
      <c r="BG311" s="62"/>
      <c r="BH311" s="560"/>
      <c r="BI311" s="569"/>
      <c r="BJ311" s="123">
        <v>0</v>
      </c>
      <c r="BK311" s="122"/>
      <c r="BL311" s="62"/>
      <c r="BM311" s="560"/>
      <c r="BN311" s="569"/>
      <c r="BO311" s="123">
        <v>0</v>
      </c>
      <c r="BP311" s="122"/>
      <c r="BQ311" s="62"/>
      <c r="BR311" s="560"/>
      <c r="BS311" s="569"/>
      <c r="BT311" s="123">
        <v>0</v>
      </c>
      <c r="BU311" s="122"/>
      <c r="BV311" s="62"/>
      <c r="BW311" s="560"/>
      <c r="BX311" s="569"/>
      <c r="BY311" s="123">
        <v>0</v>
      </c>
      <c r="BZ311" s="122"/>
      <c r="CA311" s="62"/>
      <c r="CB311" s="560"/>
      <c r="CC311" s="569"/>
      <c r="CD311" s="123">
        <v>0</v>
      </c>
      <c r="CE311" s="122"/>
      <c r="CF311" s="62"/>
      <c r="CG311" s="560"/>
      <c r="CH311" s="569"/>
      <c r="CI311" s="123">
        <v>0</v>
      </c>
      <c r="CJ311" s="122"/>
      <c r="CK311" s="62"/>
      <c r="CL311" s="560"/>
      <c r="CM311" s="569"/>
      <c r="CN311" s="123">
        <v>0</v>
      </c>
      <c r="CO311" s="122"/>
      <c r="CP311" s="62"/>
      <c r="CQ311" s="560"/>
      <c r="CR311" s="569"/>
      <c r="CS311" s="123">
        <v>0</v>
      </c>
      <c r="CT311" s="122"/>
      <c r="CU311" s="62"/>
      <c r="CV311" s="560"/>
      <c r="CW311" s="569"/>
      <c r="CX311" s="123">
        <v>0</v>
      </c>
      <c r="CY311" s="122"/>
      <c r="CZ311" s="62"/>
      <c r="DA311" s="560"/>
      <c r="DB311" s="569"/>
      <c r="DC311" s="123">
        <v>0</v>
      </c>
      <c r="DD311" s="122"/>
      <c r="DE311" s="62"/>
      <c r="DF311" s="560"/>
      <c r="DG311" s="569"/>
      <c r="DH311" s="123">
        <v>0</v>
      </c>
      <c r="DI311" s="122"/>
      <c r="DJ311" s="62"/>
      <c r="DK311" s="560"/>
      <c r="DL311" s="569"/>
      <c r="DM311" s="123">
        <v>0</v>
      </c>
      <c r="DN311" s="122"/>
      <c r="DO311" s="62"/>
      <c r="DP311" s="560"/>
      <c r="DQ311" s="569"/>
      <c r="DR311" s="123">
        <v>0</v>
      </c>
      <c r="DS311" s="122"/>
      <c r="DT311" s="62"/>
      <c r="DU311" s="560"/>
      <c r="DV311" s="569"/>
      <c r="DW311" s="123">
        <v>0</v>
      </c>
      <c r="DX311" s="122"/>
      <c r="DY311" s="62"/>
      <c r="DZ311" s="560"/>
      <c r="EA311" s="569"/>
      <c r="EB311" s="123">
        <v>0</v>
      </c>
      <c r="EC311" s="122"/>
      <c r="ED311" s="62"/>
      <c r="EE311" s="560"/>
      <c r="EF311" s="569"/>
      <c r="EG311" s="123">
        <v>0</v>
      </c>
      <c r="EH311" s="122"/>
      <c r="EI311" s="62"/>
      <c r="EJ311" s="560"/>
      <c r="EK311" s="569"/>
      <c r="EL311" s="123">
        <v>0</v>
      </c>
      <c r="EM311" s="122"/>
      <c r="EN311" s="62"/>
      <c r="EO311" s="153"/>
      <c r="ER311" s="49"/>
      <c r="ES311" s="49"/>
    </row>
    <row r="312" spans="4:149" ht="12.75" customHeight="1" x14ac:dyDescent="0.2">
      <c r="D312" s="153"/>
      <c r="G312" s="62"/>
      <c r="H312" s="62"/>
      <c r="I312" s="62"/>
      <c r="J312" s="560"/>
      <c r="K312" s="62"/>
      <c r="L312" s="62"/>
      <c r="M312" s="62"/>
      <c r="N312" s="62"/>
      <c r="O312" s="560"/>
      <c r="P312" s="62"/>
      <c r="Q312" s="62"/>
      <c r="R312" s="62"/>
      <c r="S312" s="62"/>
      <c r="T312" s="560"/>
      <c r="U312" s="62"/>
      <c r="V312" s="62"/>
      <c r="W312" s="62"/>
      <c r="X312" s="62"/>
      <c r="Y312" s="560"/>
      <c r="Z312" s="62"/>
      <c r="AA312" s="62"/>
      <c r="AB312" s="62"/>
      <c r="AC312" s="62"/>
      <c r="AD312" s="560"/>
      <c r="AE312" s="62"/>
      <c r="AF312" s="62"/>
      <c r="AG312" s="62"/>
      <c r="AH312" s="62"/>
      <c r="AI312" s="560"/>
      <c r="AJ312" s="62"/>
      <c r="AK312" s="62"/>
      <c r="AL312" s="62"/>
      <c r="AM312" s="62"/>
      <c r="AN312" s="560"/>
      <c r="AO312" s="62"/>
      <c r="AP312" s="62"/>
      <c r="AQ312" s="62"/>
      <c r="AR312" s="62"/>
      <c r="AS312" s="560"/>
      <c r="AT312" s="62"/>
      <c r="AU312" s="62"/>
      <c r="AV312" s="62"/>
      <c r="AW312" s="62"/>
      <c r="AX312" s="560"/>
      <c r="AY312" s="62"/>
      <c r="AZ312" s="62"/>
      <c r="BA312" s="62"/>
      <c r="BB312" s="62"/>
      <c r="BC312" s="560"/>
      <c r="BD312" s="62"/>
      <c r="BE312" s="62"/>
      <c r="BF312" s="62"/>
      <c r="BG312" s="62"/>
      <c r="BH312" s="560"/>
      <c r="BI312" s="62"/>
      <c r="BJ312" s="62"/>
      <c r="BK312" s="62"/>
      <c r="BL312" s="62"/>
      <c r="BM312" s="560"/>
      <c r="BN312" s="62"/>
      <c r="BO312" s="62"/>
      <c r="BP312" s="62"/>
      <c r="BQ312" s="62"/>
      <c r="BR312" s="560"/>
      <c r="BS312" s="62"/>
      <c r="BT312" s="62"/>
      <c r="BU312" s="62"/>
      <c r="BV312" s="62"/>
      <c r="BW312" s="560"/>
      <c r="BX312" s="62"/>
      <c r="BY312" s="62"/>
      <c r="BZ312" s="62"/>
      <c r="CA312" s="62"/>
      <c r="CB312" s="560"/>
      <c r="CC312" s="62"/>
      <c r="CD312" s="62"/>
      <c r="CE312" s="62"/>
      <c r="CF312" s="62"/>
      <c r="CG312" s="560"/>
      <c r="CH312" s="62"/>
      <c r="CI312" s="62"/>
      <c r="CJ312" s="62"/>
      <c r="CK312" s="62"/>
      <c r="CL312" s="560"/>
      <c r="CM312" s="62"/>
      <c r="CN312" s="62"/>
      <c r="CO312" s="62"/>
      <c r="CP312" s="62"/>
      <c r="CQ312" s="560"/>
      <c r="CR312" s="62"/>
      <c r="CS312" s="62"/>
      <c r="CT312" s="62"/>
      <c r="CU312" s="62"/>
      <c r="CV312" s="560"/>
      <c r="CW312" s="62"/>
      <c r="CX312" s="62"/>
      <c r="CY312" s="62"/>
      <c r="CZ312" s="62"/>
      <c r="DA312" s="560"/>
      <c r="DB312" s="62"/>
      <c r="DC312" s="62"/>
      <c r="DD312" s="62"/>
      <c r="DE312" s="62"/>
      <c r="DF312" s="560"/>
      <c r="DG312" s="62"/>
      <c r="DH312" s="62"/>
      <c r="DI312" s="62"/>
      <c r="DJ312" s="62"/>
      <c r="DK312" s="560"/>
      <c r="DL312" s="62"/>
      <c r="DM312" s="62"/>
      <c r="DN312" s="62"/>
      <c r="DO312" s="62"/>
      <c r="DP312" s="560"/>
      <c r="DQ312" s="62"/>
      <c r="DR312" s="62"/>
      <c r="DS312" s="62"/>
      <c r="DT312" s="62"/>
      <c r="DU312" s="560"/>
      <c r="DV312" s="62"/>
      <c r="DW312" s="62"/>
      <c r="DX312" s="62"/>
      <c r="DY312" s="62"/>
      <c r="DZ312" s="560"/>
      <c r="EA312" s="62"/>
      <c r="EB312" s="62"/>
      <c r="EC312" s="62"/>
      <c r="ED312" s="62"/>
      <c r="EE312" s="560"/>
      <c r="EF312" s="62"/>
      <c r="EG312" s="62"/>
      <c r="EH312" s="62"/>
      <c r="EI312" s="62"/>
      <c r="EJ312" s="560"/>
      <c r="EK312" s="62"/>
      <c r="EL312" s="62"/>
      <c r="EM312" s="62"/>
      <c r="EN312" s="62"/>
      <c r="EO312" s="153"/>
      <c r="ER312" s="49"/>
      <c r="ES312" s="49"/>
    </row>
    <row r="313" spans="4:149" s="49" customFormat="1" x14ac:dyDescent="0.2">
      <c r="D313" s="267" t="s">
        <v>330</v>
      </c>
      <c r="E313" s="589"/>
      <c r="F313" s="268"/>
      <c r="G313" s="50">
        <v>0</v>
      </c>
      <c r="H313" s="50"/>
      <c r="I313" s="50"/>
      <c r="J313" s="556"/>
      <c r="K313" s="50"/>
      <c r="L313" s="50">
        <v>827198</v>
      </c>
      <c r="M313" s="50"/>
      <c r="N313" s="50"/>
      <c r="O313" s="556"/>
      <c r="P313" s="50"/>
      <c r="Q313" s="50">
        <v>3114442</v>
      </c>
      <c r="R313" s="50"/>
      <c r="S313" s="50"/>
      <c r="T313" s="556"/>
      <c r="U313" s="50"/>
      <c r="V313" s="50">
        <v>860933</v>
      </c>
      <c r="W313" s="50"/>
      <c r="X313" s="50"/>
      <c r="Y313" s="556"/>
      <c r="Z313" s="50"/>
      <c r="AA313" s="50">
        <v>95339</v>
      </c>
      <c r="AB313" s="50"/>
      <c r="AC313" s="50"/>
      <c r="AD313" s="556"/>
      <c r="AE313" s="50"/>
      <c r="AF313" s="50">
        <v>0</v>
      </c>
      <c r="AG313" s="50"/>
      <c r="AH313" s="50"/>
      <c r="AI313" s="556"/>
      <c r="AJ313" s="50"/>
      <c r="AK313" s="50">
        <v>0</v>
      </c>
      <c r="AL313" s="50"/>
      <c r="AM313" s="50"/>
      <c r="AN313" s="556"/>
      <c r="AO313" s="273"/>
      <c r="AP313" s="50">
        <v>0</v>
      </c>
      <c r="AQ313" s="62"/>
      <c r="AR313" s="50"/>
      <c r="AS313" s="556"/>
      <c r="AT313" s="50"/>
      <c r="AU313" s="50">
        <v>0</v>
      </c>
      <c r="AV313" s="50"/>
      <c r="AW313" s="50"/>
      <c r="AX313" s="556"/>
      <c r="AY313" s="50"/>
      <c r="AZ313" s="50">
        <v>0</v>
      </c>
      <c r="BA313" s="50"/>
      <c r="BB313" s="50"/>
      <c r="BC313" s="556"/>
      <c r="BD313" s="50"/>
      <c r="BE313" s="50">
        <v>0</v>
      </c>
      <c r="BF313" s="50"/>
      <c r="BG313" s="50"/>
      <c r="BH313" s="556"/>
      <c r="BI313" s="50"/>
      <c r="BJ313" s="50">
        <v>0</v>
      </c>
      <c r="BK313" s="50"/>
      <c r="BL313" s="50"/>
      <c r="BM313" s="556"/>
      <c r="BN313" s="50"/>
      <c r="BO313" s="50">
        <v>0</v>
      </c>
      <c r="BP313" s="50"/>
      <c r="BQ313" s="50"/>
      <c r="BR313" s="556"/>
      <c r="BS313" s="50"/>
      <c r="BT313" s="50">
        <v>4897912</v>
      </c>
      <c r="BU313" s="50"/>
      <c r="BV313" s="50"/>
      <c r="BW313" s="556"/>
      <c r="BX313" s="50"/>
      <c r="BY313" s="50">
        <v>7476976</v>
      </c>
      <c r="BZ313" s="50"/>
      <c r="CA313" s="50"/>
      <c r="CB313" s="556"/>
      <c r="CC313" s="50"/>
      <c r="CD313" s="50">
        <v>195061</v>
      </c>
      <c r="CE313" s="50"/>
      <c r="CF313" s="50"/>
      <c r="CG313" s="556"/>
      <c r="CH313" s="50"/>
      <c r="CI313" s="50">
        <v>0</v>
      </c>
      <c r="CJ313" s="50"/>
      <c r="CK313" s="50"/>
      <c r="CL313" s="556"/>
      <c r="CM313" s="50"/>
      <c r="CN313" s="50">
        <v>956108</v>
      </c>
      <c r="CO313" s="50"/>
      <c r="CP313" s="50"/>
      <c r="CQ313" s="556"/>
      <c r="CR313" s="50"/>
      <c r="CS313" s="50">
        <v>380371</v>
      </c>
      <c r="CT313" s="50"/>
      <c r="CU313" s="50"/>
      <c r="CV313" s="556"/>
      <c r="CW313" s="50"/>
      <c r="CX313" s="50">
        <v>83879</v>
      </c>
      <c r="CY313" s="50"/>
      <c r="CZ313" s="50"/>
      <c r="DA313" s="556"/>
      <c r="DB313" s="50"/>
      <c r="DC313" s="50">
        <v>27624</v>
      </c>
      <c r="DD313" s="50"/>
      <c r="DE313" s="50"/>
      <c r="DF313" s="556"/>
      <c r="DG313" s="273"/>
      <c r="DH313" s="50">
        <v>481602</v>
      </c>
      <c r="DI313" s="62"/>
      <c r="DJ313" s="50"/>
      <c r="DK313" s="556"/>
      <c r="DL313" s="50"/>
      <c r="DM313" s="50">
        <v>1204105</v>
      </c>
      <c r="DN313" s="50"/>
      <c r="DO313" s="50"/>
      <c r="DP313" s="556"/>
      <c r="DQ313" s="50"/>
      <c r="DR313" s="50">
        <v>342784</v>
      </c>
      <c r="DS313" s="50"/>
      <c r="DT313" s="50"/>
      <c r="DU313" s="556"/>
      <c r="DV313" s="50"/>
      <c r="DW313" s="50">
        <v>0</v>
      </c>
      <c r="DX313" s="50"/>
      <c r="DY313" s="50"/>
      <c r="DZ313" s="556"/>
      <c r="EA313" s="50"/>
      <c r="EB313" s="50">
        <v>772365</v>
      </c>
      <c r="EC313" s="50"/>
      <c r="ED313" s="50"/>
      <c r="EE313" s="556"/>
      <c r="EF313" s="50"/>
      <c r="EG313" s="50">
        <v>3033077</v>
      </c>
      <c r="EH313" s="50"/>
      <c r="EI313" s="50"/>
      <c r="EJ313" s="556"/>
      <c r="EK313" s="50"/>
      <c r="EL313" s="50">
        <v>1531540</v>
      </c>
      <c r="EM313" s="50"/>
      <c r="EN313" s="50"/>
      <c r="EO313" s="241"/>
      <c r="EQ313" s="147"/>
    </row>
    <row r="314" spans="4:149" x14ac:dyDescent="0.2">
      <c r="D314" s="153" t="s">
        <v>336</v>
      </c>
      <c r="E314" s="583"/>
      <c r="F314" s="590"/>
      <c r="G314" s="567">
        <v>0</v>
      </c>
      <c r="H314" s="565"/>
      <c r="I314" s="62"/>
      <c r="J314" s="560"/>
      <c r="K314" s="566"/>
      <c r="L314" s="567">
        <v>827198</v>
      </c>
      <c r="M314" s="565"/>
      <c r="N314" s="62"/>
      <c r="O314" s="560"/>
      <c r="P314" s="566"/>
      <c r="Q314" s="567">
        <v>3114442</v>
      </c>
      <c r="R314" s="565"/>
      <c r="S314" s="62"/>
      <c r="T314" s="560"/>
      <c r="U314" s="566"/>
      <c r="V314" s="567">
        <v>860933</v>
      </c>
      <c r="W314" s="565"/>
      <c r="X314" s="62"/>
      <c r="Y314" s="560"/>
      <c r="Z314" s="566"/>
      <c r="AA314" s="567">
        <v>95339</v>
      </c>
      <c r="AB314" s="565"/>
      <c r="AC314" s="62"/>
      <c r="AD314" s="560"/>
      <c r="AE314" s="566"/>
      <c r="AF314" s="567">
        <v>0</v>
      </c>
      <c r="AG314" s="565"/>
      <c r="AH314" s="62"/>
      <c r="AI314" s="560"/>
      <c r="AJ314" s="566"/>
      <c r="AK314" s="567">
        <v>0</v>
      </c>
      <c r="AL314" s="565"/>
      <c r="AM314" s="62"/>
      <c r="AN314" s="560"/>
      <c r="AO314" s="566"/>
      <c r="AP314" s="567">
        <v>0</v>
      </c>
      <c r="AQ314" s="565"/>
      <c r="AR314" s="62"/>
      <c r="AS314" s="560"/>
      <c r="AT314" s="566"/>
      <c r="AU314" s="567">
        <v>0</v>
      </c>
      <c r="AV314" s="565"/>
      <c r="AW314" s="62"/>
      <c r="AX314" s="560"/>
      <c r="AY314" s="566"/>
      <c r="AZ314" s="567">
        <v>0</v>
      </c>
      <c r="BA314" s="565"/>
      <c r="BB314" s="62"/>
      <c r="BC314" s="560"/>
      <c r="BD314" s="566"/>
      <c r="BE314" s="567">
        <v>0</v>
      </c>
      <c r="BF314" s="565"/>
      <c r="BG314" s="62"/>
      <c r="BH314" s="560"/>
      <c r="BI314" s="566"/>
      <c r="BJ314" s="567">
        <v>0</v>
      </c>
      <c r="BK314" s="565"/>
      <c r="BL314" s="62"/>
      <c r="BM314" s="560"/>
      <c r="BN314" s="566"/>
      <c r="BO314" s="567">
        <v>0</v>
      </c>
      <c r="BP314" s="565"/>
      <c r="BQ314" s="62"/>
      <c r="BR314" s="560"/>
      <c r="BS314" s="566"/>
      <c r="BT314" s="591">
        <v>4897912</v>
      </c>
      <c r="BU314" s="565"/>
      <c r="BV314" s="62"/>
      <c r="BW314" s="560"/>
      <c r="BX314" s="566"/>
      <c r="BY314" s="567">
        <v>7476976</v>
      </c>
      <c r="BZ314" s="565"/>
      <c r="CA314" s="62"/>
      <c r="CB314" s="560"/>
      <c r="CC314" s="566"/>
      <c r="CD314" s="567">
        <v>195061</v>
      </c>
      <c r="CE314" s="565"/>
      <c r="CF314" s="62"/>
      <c r="CG314" s="560"/>
      <c r="CH314" s="566"/>
      <c r="CI314" s="567">
        <v>0</v>
      </c>
      <c r="CJ314" s="565"/>
      <c r="CK314" s="62"/>
      <c r="CL314" s="560"/>
      <c r="CM314" s="566"/>
      <c r="CN314" s="567">
        <v>956108</v>
      </c>
      <c r="CO314" s="565"/>
      <c r="CP314" s="62"/>
      <c r="CQ314" s="560"/>
      <c r="CR314" s="566"/>
      <c r="CS314" s="567">
        <v>380371</v>
      </c>
      <c r="CT314" s="565"/>
      <c r="CU314" s="62"/>
      <c r="CV314" s="560"/>
      <c r="CW314" s="566"/>
      <c r="CX314" s="567">
        <v>83879</v>
      </c>
      <c r="CY314" s="565"/>
      <c r="CZ314" s="62"/>
      <c r="DA314" s="560"/>
      <c r="DB314" s="566"/>
      <c r="DC314" s="567">
        <v>27624</v>
      </c>
      <c r="DD314" s="565"/>
      <c r="DE314" s="62"/>
      <c r="DF314" s="560"/>
      <c r="DG314" s="566"/>
      <c r="DH314" s="567">
        <v>481602</v>
      </c>
      <c r="DI314" s="565"/>
      <c r="DJ314" s="62"/>
      <c r="DK314" s="560"/>
      <c r="DL314" s="566"/>
      <c r="DM314" s="567">
        <v>1204105</v>
      </c>
      <c r="DN314" s="565"/>
      <c r="DO314" s="62"/>
      <c r="DP314" s="560"/>
      <c r="DQ314" s="566"/>
      <c r="DR314" s="567">
        <v>342784</v>
      </c>
      <c r="DS314" s="565"/>
      <c r="DT314" s="62"/>
      <c r="DU314" s="560"/>
      <c r="DV314" s="566"/>
      <c r="DW314" s="567">
        <v>0</v>
      </c>
      <c r="DX314" s="565"/>
      <c r="DY314" s="62"/>
      <c r="DZ314" s="560"/>
      <c r="EA314" s="566"/>
      <c r="EB314" s="567">
        <v>772365</v>
      </c>
      <c r="EC314" s="565"/>
      <c r="ED314" s="62"/>
      <c r="EE314" s="560"/>
      <c r="EF314" s="566"/>
      <c r="EG314" s="567">
        <v>3033077</v>
      </c>
      <c r="EH314" s="565"/>
      <c r="EI314" s="62"/>
      <c r="EJ314" s="560"/>
      <c r="EK314" s="566"/>
      <c r="EL314" s="591">
        <v>1531540</v>
      </c>
      <c r="EM314" s="565"/>
      <c r="EN314" s="62"/>
      <c r="EO314" s="153"/>
      <c r="ER314" s="49"/>
      <c r="ES314" s="49"/>
    </row>
    <row r="315" spans="4:149" x14ac:dyDescent="0.2">
      <c r="D315" s="153"/>
      <c r="E315" s="583"/>
      <c r="F315" s="273"/>
      <c r="G315" s="62"/>
      <c r="H315" s="62"/>
      <c r="I315" s="62"/>
      <c r="J315" s="560"/>
      <c r="K315" s="62"/>
      <c r="L315" s="62"/>
      <c r="M315" s="62"/>
      <c r="N315" s="62"/>
      <c r="O315" s="560"/>
      <c r="P315" s="62"/>
      <c r="Q315" s="62"/>
      <c r="R315" s="62"/>
      <c r="S315" s="62"/>
      <c r="T315" s="560"/>
      <c r="U315" s="62"/>
      <c r="V315" s="62"/>
      <c r="W315" s="62"/>
      <c r="X315" s="62"/>
      <c r="Y315" s="560"/>
      <c r="Z315" s="62"/>
      <c r="AA315" s="62"/>
      <c r="AB315" s="62"/>
      <c r="AC315" s="62"/>
      <c r="AD315" s="560"/>
      <c r="AE315" s="62"/>
      <c r="AF315" s="62"/>
      <c r="AG315" s="62"/>
      <c r="AH315" s="62"/>
      <c r="AI315" s="560"/>
      <c r="AJ315" s="62"/>
      <c r="AK315" s="62"/>
      <c r="AL315" s="62"/>
      <c r="AM315" s="62"/>
      <c r="AN315" s="560"/>
      <c r="AO315" s="62"/>
      <c r="AP315" s="62"/>
      <c r="AQ315" s="62"/>
      <c r="AR315" s="62"/>
      <c r="AS315" s="560"/>
      <c r="AT315" s="62"/>
      <c r="AU315" s="62"/>
      <c r="AV315" s="62"/>
      <c r="AW315" s="62"/>
      <c r="AX315" s="560"/>
      <c r="AY315" s="62"/>
      <c r="AZ315" s="62"/>
      <c r="BA315" s="62"/>
      <c r="BB315" s="62"/>
      <c r="BC315" s="560"/>
      <c r="BD315" s="62"/>
      <c r="BE315" s="62"/>
      <c r="BF315" s="62"/>
      <c r="BG315" s="62"/>
      <c r="BH315" s="560"/>
      <c r="BI315" s="62"/>
      <c r="BJ315" s="62"/>
      <c r="BK315" s="62"/>
      <c r="BL315" s="62"/>
      <c r="BM315" s="560"/>
      <c r="BN315" s="62"/>
      <c r="BO315" s="62"/>
      <c r="BP315" s="62"/>
      <c r="BQ315" s="62"/>
      <c r="BR315" s="560"/>
      <c r="BS315" s="62"/>
      <c r="BT315" s="62"/>
      <c r="BU315" s="62"/>
      <c r="BV315" s="62"/>
      <c r="BW315" s="560"/>
      <c r="BX315" s="62"/>
      <c r="BY315" s="62"/>
      <c r="BZ315" s="62"/>
      <c r="CA315" s="62"/>
      <c r="CB315" s="560"/>
      <c r="CC315" s="62"/>
      <c r="CD315" s="62"/>
      <c r="CE315" s="62"/>
      <c r="CF315" s="62"/>
      <c r="CG315" s="560"/>
      <c r="CH315" s="62"/>
      <c r="CI315" s="62"/>
      <c r="CJ315" s="62"/>
      <c r="CK315" s="62"/>
      <c r="CL315" s="560"/>
      <c r="CM315" s="62"/>
      <c r="CN315" s="62"/>
      <c r="CO315" s="62"/>
      <c r="CP315" s="62"/>
      <c r="CQ315" s="560"/>
      <c r="CR315" s="62"/>
      <c r="CS315" s="62"/>
      <c r="CT315" s="62"/>
      <c r="CU315" s="62"/>
      <c r="CV315" s="560"/>
      <c r="CW315" s="62"/>
      <c r="CX315" s="62"/>
      <c r="CY315" s="62"/>
      <c r="CZ315" s="62"/>
      <c r="DA315" s="560"/>
      <c r="DB315" s="62"/>
      <c r="DC315" s="62"/>
      <c r="DD315" s="62"/>
      <c r="DE315" s="62"/>
      <c r="DF315" s="560"/>
      <c r="DG315" s="62"/>
      <c r="DH315" s="62"/>
      <c r="DI315" s="62"/>
      <c r="DJ315" s="62"/>
      <c r="DK315" s="560"/>
      <c r="DL315" s="62"/>
      <c r="DM315" s="62"/>
      <c r="DN315" s="62"/>
      <c r="DO315" s="62"/>
      <c r="DP315" s="560"/>
      <c r="DQ315" s="62"/>
      <c r="DR315" s="62"/>
      <c r="DS315" s="62"/>
      <c r="DT315" s="62"/>
      <c r="DU315" s="560"/>
      <c r="DV315" s="62"/>
      <c r="DW315" s="62"/>
      <c r="DX315" s="62"/>
      <c r="DY315" s="62"/>
      <c r="DZ315" s="560"/>
      <c r="EA315" s="62"/>
      <c r="EB315" s="62"/>
      <c r="EC315" s="62"/>
      <c r="ED315" s="62"/>
      <c r="EE315" s="560"/>
      <c r="EF315" s="62"/>
      <c r="EG315" s="62"/>
      <c r="EH315" s="62"/>
      <c r="EI315" s="62"/>
      <c r="EJ315" s="560"/>
      <c r="EK315" s="62"/>
      <c r="EL315" s="62"/>
      <c r="EM315" s="62"/>
      <c r="EN315" s="62"/>
      <c r="EO315" s="153"/>
      <c r="ER315" s="49"/>
      <c r="ES315" s="49"/>
    </row>
    <row r="316" spans="4:149" ht="12.75" hidden="1" customHeight="1" x14ac:dyDescent="0.2">
      <c r="D316" s="153" t="s">
        <v>379</v>
      </c>
      <c r="G316" s="62">
        <v>0</v>
      </c>
      <c r="H316" s="62"/>
      <c r="I316" s="62"/>
      <c r="J316" s="560"/>
      <c r="K316" s="62"/>
      <c r="L316" s="62">
        <v>0</v>
      </c>
      <c r="M316" s="62"/>
      <c r="N316" s="62"/>
      <c r="O316" s="560"/>
      <c r="P316" s="62"/>
      <c r="Q316" s="62">
        <v>0</v>
      </c>
      <c r="R316" s="62"/>
      <c r="S316" s="62"/>
      <c r="T316" s="560"/>
      <c r="U316" s="62"/>
      <c r="V316" s="62">
        <v>0</v>
      </c>
      <c r="W316" s="62"/>
      <c r="X316" s="62"/>
      <c r="Y316" s="560"/>
      <c r="Z316" s="62"/>
      <c r="AA316" s="62">
        <v>0</v>
      </c>
      <c r="AB316" s="62"/>
      <c r="AC316" s="62"/>
      <c r="AD316" s="560"/>
      <c r="AE316" s="62"/>
      <c r="AF316" s="62">
        <v>0</v>
      </c>
      <c r="AG316" s="62"/>
      <c r="AH316" s="62"/>
      <c r="AI316" s="560"/>
      <c r="AJ316" s="62"/>
      <c r="AK316" s="62">
        <v>0</v>
      </c>
      <c r="AL316" s="62"/>
      <c r="AM316" s="62"/>
      <c r="AN316" s="560"/>
      <c r="AO316" s="62"/>
      <c r="AP316" s="62">
        <v>0</v>
      </c>
      <c r="AQ316" s="62"/>
      <c r="AR316" s="62"/>
      <c r="AS316" s="560"/>
      <c r="AT316" s="62"/>
      <c r="AU316" s="62">
        <v>0</v>
      </c>
      <c r="AV316" s="62"/>
      <c r="AW316" s="62"/>
      <c r="AX316" s="560"/>
      <c r="AY316" s="62"/>
      <c r="AZ316" s="62">
        <v>0</v>
      </c>
      <c r="BA316" s="62"/>
      <c r="BB316" s="62"/>
      <c r="BC316" s="560"/>
      <c r="BD316" s="62"/>
      <c r="BE316" s="62">
        <v>0</v>
      </c>
      <c r="BF316" s="62"/>
      <c r="BG316" s="62"/>
      <c r="BH316" s="560"/>
      <c r="BI316" s="62"/>
      <c r="BJ316" s="62">
        <v>0</v>
      </c>
      <c r="BK316" s="62"/>
      <c r="BL316" s="62"/>
      <c r="BM316" s="560"/>
      <c r="BN316" s="62"/>
      <c r="BO316" s="62">
        <v>0</v>
      </c>
      <c r="BP316" s="62"/>
      <c r="BQ316" s="62"/>
      <c r="BR316" s="560"/>
      <c r="BS316" s="62"/>
      <c r="BT316" s="62">
        <v>0</v>
      </c>
      <c r="BU316" s="62"/>
      <c r="BV316" s="62"/>
      <c r="BW316" s="560"/>
      <c r="BX316" s="62"/>
      <c r="BY316" s="62">
        <v>0</v>
      </c>
      <c r="BZ316" s="62"/>
      <c r="CA316" s="62"/>
      <c r="CB316" s="560"/>
      <c r="CC316" s="62"/>
      <c r="CD316" s="62">
        <v>0</v>
      </c>
      <c r="CE316" s="62"/>
      <c r="CF316" s="62"/>
      <c r="CG316" s="560"/>
      <c r="CH316" s="62"/>
      <c r="CI316" s="62">
        <v>0</v>
      </c>
      <c r="CJ316" s="62"/>
      <c r="CK316" s="62"/>
      <c r="CL316" s="560"/>
      <c r="CM316" s="62"/>
      <c r="CN316" s="62">
        <v>0</v>
      </c>
      <c r="CO316" s="62"/>
      <c r="CP316" s="62"/>
      <c r="CQ316" s="560"/>
      <c r="CR316" s="62"/>
      <c r="CS316" s="62">
        <v>0</v>
      </c>
      <c r="CT316" s="62"/>
      <c r="CU316" s="62"/>
      <c r="CV316" s="560"/>
      <c r="CW316" s="62"/>
      <c r="CX316" s="62">
        <v>0</v>
      </c>
      <c r="CY316" s="62"/>
      <c r="CZ316" s="62"/>
      <c r="DA316" s="560"/>
      <c r="DB316" s="62"/>
      <c r="DC316" s="62">
        <v>0</v>
      </c>
      <c r="DD316" s="62"/>
      <c r="DE316" s="62"/>
      <c r="DF316" s="560"/>
      <c r="DG316" s="62"/>
      <c r="DH316" s="62">
        <v>0</v>
      </c>
      <c r="DI316" s="62"/>
      <c r="DJ316" s="62"/>
      <c r="DK316" s="560"/>
      <c r="DL316" s="62"/>
      <c r="DM316" s="62">
        <v>0</v>
      </c>
      <c r="DN316" s="62"/>
      <c r="DO316" s="62"/>
      <c r="DP316" s="560"/>
      <c r="DQ316" s="62"/>
      <c r="DR316" s="62">
        <v>0</v>
      </c>
      <c r="DS316" s="62"/>
      <c r="DT316" s="62"/>
      <c r="DU316" s="560"/>
      <c r="DV316" s="62"/>
      <c r="DW316" s="62">
        <v>0</v>
      </c>
      <c r="DX316" s="62"/>
      <c r="DY316" s="62"/>
      <c r="DZ316" s="560"/>
      <c r="EA316" s="62"/>
      <c r="EB316" s="62">
        <v>0</v>
      </c>
      <c r="EC316" s="62"/>
      <c r="ED316" s="62"/>
      <c r="EE316" s="560"/>
      <c r="EF316" s="62"/>
      <c r="EG316" s="62">
        <v>0</v>
      </c>
      <c r="EH316" s="62"/>
      <c r="EI316" s="62"/>
      <c r="EJ316" s="560"/>
      <c r="EK316" s="62"/>
      <c r="EL316" s="62">
        <v>0</v>
      </c>
      <c r="EM316" s="62"/>
      <c r="EN316" s="62"/>
      <c r="EO316" s="153"/>
      <c r="ER316" s="49"/>
      <c r="ES316" s="49"/>
    </row>
    <row r="317" spans="4:149" ht="12.75" hidden="1" customHeight="1" x14ac:dyDescent="0.2">
      <c r="D317" s="153" t="s">
        <v>336</v>
      </c>
      <c r="F317" s="563"/>
      <c r="G317" s="567">
        <v>0</v>
      </c>
      <c r="H317" s="565"/>
      <c r="I317" s="62"/>
      <c r="J317" s="560"/>
      <c r="K317" s="566"/>
      <c r="L317" s="567">
        <v>0</v>
      </c>
      <c r="M317" s="565"/>
      <c r="N317" s="62"/>
      <c r="O317" s="560"/>
      <c r="P317" s="566"/>
      <c r="Q317" s="567">
        <v>0</v>
      </c>
      <c r="R317" s="565"/>
      <c r="S317" s="62"/>
      <c r="T317" s="560"/>
      <c r="U317" s="566"/>
      <c r="V317" s="567">
        <v>0</v>
      </c>
      <c r="W317" s="565"/>
      <c r="X317" s="62"/>
      <c r="Y317" s="560"/>
      <c r="Z317" s="566"/>
      <c r="AA317" s="567">
        <v>0</v>
      </c>
      <c r="AB317" s="565"/>
      <c r="AC317" s="62"/>
      <c r="AD317" s="560"/>
      <c r="AE317" s="566"/>
      <c r="AF317" s="567">
        <v>0</v>
      </c>
      <c r="AG317" s="565"/>
      <c r="AH317" s="62"/>
      <c r="AI317" s="560"/>
      <c r="AJ317" s="566"/>
      <c r="AK317" s="567">
        <v>0</v>
      </c>
      <c r="AL317" s="565"/>
      <c r="AM317" s="62"/>
      <c r="AN317" s="560"/>
      <c r="AO317" s="566"/>
      <c r="AP317" s="567">
        <v>0</v>
      </c>
      <c r="AQ317" s="565"/>
      <c r="AR317" s="62"/>
      <c r="AS317" s="560"/>
      <c r="AT317" s="566"/>
      <c r="AU317" s="567">
        <v>0</v>
      </c>
      <c r="AV317" s="565"/>
      <c r="AW317" s="62"/>
      <c r="AX317" s="560"/>
      <c r="AY317" s="566"/>
      <c r="AZ317" s="567">
        <v>0</v>
      </c>
      <c r="BA317" s="565"/>
      <c r="BB317" s="62"/>
      <c r="BC317" s="560"/>
      <c r="BD317" s="566"/>
      <c r="BE317" s="567">
        <v>0</v>
      </c>
      <c r="BF317" s="565"/>
      <c r="BG317" s="62"/>
      <c r="BH317" s="560"/>
      <c r="BI317" s="566"/>
      <c r="BJ317" s="567">
        <v>0</v>
      </c>
      <c r="BK317" s="565"/>
      <c r="BL317" s="62"/>
      <c r="BM317" s="560"/>
      <c r="BN317" s="566"/>
      <c r="BO317" s="567">
        <v>0</v>
      </c>
      <c r="BP317" s="565"/>
      <c r="BQ317" s="62"/>
      <c r="BR317" s="560"/>
      <c r="BS317" s="566"/>
      <c r="BT317" s="567">
        <v>0</v>
      </c>
      <c r="BU317" s="565"/>
      <c r="BV317" s="62"/>
      <c r="BW317" s="560"/>
      <c r="BX317" s="566"/>
      <c r="BY317" s="567">
        <v>0</v>
      </c>
      <c r="BZ317" s="565"/>
      <c r="CA317" s="62"/>
      <c r="CB317" s="560"/>
      <c r="CC317" s="566"/>
      <c r="CD317" s="567">
        <v>0</v>
      </c>
      <c r="CE317" s="565"/>
      <c r="CF317" s="62"/>
      <c r="CG317" s="560"/>
      <c r="CH317" s="566"/>
      <c r="CI317" s="567">
        <v>0</v>
      </c>
      <c r="CJ317" s="565"/>
      <c r="CK317" s="62"/>
      <c r="CL317" s="560"/>
      <c r="CM317" s="566"/>
      <c r="CN317" s="567">
        <v>0</v>
      </c>
      <c r="CO317" s="565"/>
      <c r="CP317" s="62"/>
      <c r="CQ317" s="560"/>
      <c r="CR317" s="566"/>
      <c r="CS317" s="567">
        <v>0</v>
      </c>
      <c r="CT317" s="565"/>
      <c r="CU317" s="62"/>
      <c r="CV317" s="560"/>
      <c r="CW317" s="566"/>
      <c r="CX317" s="567">
        <v>0</v>
      </c>
      <c r="CY317" s="565"/>
      <c r="CZ317" s="62"/>
      <c r="DA317" s="560"/>
      <c r="DB317" s="566"/>
      <c r="DC317" s="567">
        <v>0</v>
      </c>
      <c r="DD317" s="565"/>
      <c r="DE317" s="62"/>
      <c r="DF317" s="560"/>
      <c r="DG317" s="566"/>
      <c r="DH317" s="567">
        <v>0</v>
      </c>
      <c r="DI317" s="565"/>
      <c r="DJ317" s="62"/>
      <c r="DK317" s="560"/>
      <c r="DL317" s="566"/>
      <c r="DM317" s="567">
        <v>0</v>
      </c>
      <c r="DN317" s="565"/>
      <c r="DO317" s="62"/>
      <c r="DP317" s="560"/>
      <c r="DQ317" s="566"/>
      <c r="DR317" s="567">
        <v>0</v>
      </c>
      <c r="DS317" s="565"/>
      <c r="DT317" s="62"/>
      <c r="DU317" s="560"/>
      <c r="DV317" s="566"/>
      <c r="DW317" s="567">
        <v>0</v>
      </c>
      <c r="DX317" s="565"/>
      <c r="DY317" s="62"/>
      <c r="DZ317" s="560"/>
      <c r="EA317" s="566"/>
      <c r="EB317" s="567">
        <v>0</v>
      </c>
      <c r="EC317" s="565"/>
      <c r="ED317" s="62"/>
      <c r="EE317" s="560"/>
      <c r="EF317" s="566"/>
      <c r="EG317" s="567">
        <v>0</v>
      </c>
      <c r="EH317" s="565"/>
      <c r="EI317" s="62"/>
      <c r="EJ317" s="560"/>
      <c r="EK317" s="566"/>
      <c r="EL317" s="567">
        <v>0</v>
      </c>
      <c r="EM317" s="565"/>
      <c r="EN317" s="62"/>
      <c r="EO317" s="153"/>
      <c r="ER317" s="49"/>
      <c r="ES317" s="49"/>
    </row>
    <row r="318" spans="4:149" ht="12.75" customHeight="1" x14ac:dyDescent="0.2">
      <c r="D318" s="153"/>
      <c r="E318" s="583"/>
      <c r="F318" s="273"/>
      <c r="G318" s="62"/>
      <c r="H318" s="62"/>
      <c r="I318" s="62"/>
      <c r="J318" s="560"/>
      <c r="K318" s="62"/>
      <c r="L318" s="62"/>
      <c r="M318" s="62"/>
      <c r="N318" s="62"/>
      <c r="O318" s="560"/>
      <c r="P318" s="62"/>
      <c r="Q318" s="62"/>
      <c r="R318" s="62"/>
      <c r="S318" s="62"/>
      <c r="T318" s="560"/>
      <c r="U318" s="62"/>
      <c r="V318" s="62"/>
      <c r="W318" s="62"/>
      <c r="X318" s="62"/>
      <c r="Y318" s="560"/>
      <c r="Z318" s="62"/>
      <c r="AA318" s="62"/>
      <c r="AB318" s="62"/>
      <c r="AC318" s="62"/>
      <c r="AD318" s="560"/>
      <c r="AE318" s="62"/>
      <c r="AF318" s="62"/>
      <c r="AG318" s="62"/>
      <c r="AH318" s="62"/>
      <c r="AI318" s="560"/>
      <c r="AJ318" s="62"/>
      <c r="AK318" s="62"/>
      <c r="AL318" s="62"/>
      <c r="AM318" s="62"/>
      <c r="AN318" s="560"/>
      <c r="AO318" s="62"/>
      <c r="AP318" s="62"/>
      <c r="AQ318" s="62"/>
      <c r="AR318" s="62"/>
      <c r="AS318" s="560"/>
      <c r="AT318" s="62"/>
      <c r="AU318" s="62"/>
      <c r="AV318" s="62"/>
      <c r="AW318" s="62"/>
      <c r="AX318" s="560"/>
      <c r="AY318" s="62"/>
      <c r="AZ318" s="62"/>
      <c r="BA318" s="62"/>
      <c r="BB318" s="62"/>
      <c r="BC318" s="560"/>
      <c r="BD318" s="62"/>
      <c r="BE318" s="62"/>
      <c r="BF318" s="62"/>
      <c r="BG318" s="62"/>
      <c r="BH318" s="560"/>
      <c r="BI318" s="62"/>
      <c r="BJ318" s="62"/>
      <c r="BK318" s="62"/>
      <c r="BL318" s="62"/>
      <c r="BM318" s="560"/>
      <c r="BN318" s="62"/>
      <c r="BO318" s="62"/>
      <c r="BP318" s="62"/>
      <c r="BQ318" s="62"/>
      <c r="BR318" s="560"/>
      <c r="BS318" s="62"/>
      <c r="BT318" s="62"/>
      <c r="BU318" s="62"/>
      <c r="BV318" s="62"/>
      <c r="BW318" s="560"/>
      <c r="BX318" s="62"/>
      <c r="BY318" s="62"/>
      <c r="BZ318" s="62"/>
      <c r="CA318" s="62"/>
      <c r="CB318" s="560"/>
      <c r="CC318" s="62"/>
      <c r="CD318" s="62"/>
      <c r="CE318" s="62"/>
      <c r="CF318" s="62"/>
      <c r="CG318" s="560"/>
      <c r="CH318" s="62"/>
      <c r="CI318" s="62"/>
      <c r="CJ318" s="62"/>
      <c r="CK318" s="62"/>
      <c r="CL318" s="560"/>
      <c r="CM318" s="62"/>
      <c r="CN318" s="62"/>
      <c r="CO318" s="62"/>
      <c r="CP318" s="62"/>
      <c r="CQ318" s="560"/>
      <c r="CR318" s="62"/>
      <c r="CS318" s="62"/>
      <c r="CT318" s="62"/>
      <c r="CU318" s="62"/>
      <c r="CV318" s="560"/>
      <c r="CW318" s="62"/>
      <c r="CX318" s="62"/>
      <c r="CY318" s="62"/>
      <c r="CZ318" s="62"/>
      <c r="DA318" s="560"/>
      <c r="DB318" s="62"/>
      <c r="DC318" s="62"/>
      <c r="DD318" s="62"/>
      <c r="DE318" s="62"/>
      <c r="DF318" s="560"/>
      <c r="DG318" s="62"/>
      <c r="DH318" s="62"/>
      <c r="DI318" s="62"/>
      <c r="DJ318" s="62"/>
      <c r="DK318" s="560"/>
      <c r="DL318" s="62"/>
      <c r="DM318" s="62"/>
      <c r="DN318" s="62"/>
      <c r="DO318" s="62"/>
      <c r="DP318" s="560"/>
      <c r="DQ318" s="62"/>
      <c r="DR318" s="62"/>
      <c r="DS318" s="62"/>
      <c r="DT318" s="62"/>
      <c r="DU318" s="560"/>
      <c r="DV318" s="62"/>
      <c r="DW318" s="62"/>
      <c r="DX318" s="62"/>
      <c r="DY318" s="62"/>
      <c r="DZ318" s="560"/>
      <c r="EA318" s="62"/>
      <c r="EB318" s="62"/>
      <c r="EC318" s="62"/>
      <c r="ED318" s="62"/>
      <c r="EE318" s="560"/>
      <c r="EF318" s="62"/>
      <c r="EG318" s="62"/>
      <c r="EH318" s="62"/>
      <c r="EI318" s="62"/>
      <c r="EJ318" s="560"/>
      <c r="EK318" s="62"/>
      <c r="EL318" s="62"/>
      <c r="EM318" s="62"/>
      <c r="EN318" s="62"/>
      <c r="EO318" s="153"/>
      <c r="ER318" s="49"/>
      <c r="ES318" s="49"/>
    </row>
    <row r="319" spans="4:149" x14ac:dyDescent="0.2">
      <c r="D319" s="153" t="s">
        <v>338</v>
      </c>
      <c r="G319" s="62">
        <v>0</v>
      </c>
      <c r="H319" s="62"/>
      <c r="I319" s="62"/>
      <c r="J319" s="560"/>
      <c r="K319" s="62"/>
      <c r="L319" s="62">
        <v>0</v>
      </c>
      <c r="M319" s="62"/>
      <c r="N319" s="62"/>
      <c r="O319" s="560"/>
      <c r="P319" s="62"/>
      <c r="Q319" s="62">
        <v>0</v>
      </c>
      <c r="R319" s="62"/>
      <c r="S319" s="62"/>
      <c r="T319" s="560"/>
      <c r="U319" s="62"/>
      <c r="V319" s="62">
        <v>0</v>
      </c>
      <c r="W319" s="62"/>
      <c r="X319" s="62"/>
      <c r="Y319" s="560"/>
      <c r="Z319" s="62"/>
      <c r="AA319" s="62">
        <v>0</v>
      </c>
      <c r="AB319" s="62"/>
      <c r="AC319" s="62"/>
      <c r="AD319" s="560"/>
      <c r="AE319" s="62"/>
      <c r="AF319" s="62">
        <v>0</v>
      </c>
      <c r="AG319" s="62"/>
      <c r="AH319" s="62"/>
      <c r="AI319" s="560"/>
      <c r="AJ319" s="62"/>
      <c r="AK319" s="62">
        <v>0</v>
      </c>
      <c r="AL319" s="62"/>
      <c r="AM319" s="62"/>
      <c r="AN319" s="560"/>
      <c r="AO319" s="62"/>
      <c r="AP319" s="62">
        <v>0</v>
      </c>
      <c r="AQ319" s="62"/>
      <c r="AR319" s="62"/>
      <c r="AS319" s="560"/>
      <c r="AT319" s="62"/>
      <c r="AU319" s="62">
        <v>0</v>
      </c>
      <c r="AV319" s="62"/>
      <c r="AW319" s="62"/>
      <c r="AX319" s="560"/>
      <c r="AY319" s="62"/>
      <c r="AZ319" s="62">
        <v>0</v>
      </c>
      <c r="BA319" s="62"/>
      <c r="BB319" s="62"/>
      <c r="BC319" s="560"/>
      <c r="BD319" s="62"/>
      <c r="BE319" s="62">
        <v>0</v>
      </c>
      <c r="BF319" s="62"/>
      <c r="BG319" s="62"/>
      <c r="BH319" s="560"/>
      <c r="BI319" s="62"/>
      <c r="BJ319" s="62">
        <v>0</v>
      </c>
      <c r="BK319" s="62"/>
      <c r="BL319" s="62"/>
      <c r="BM319" s="560"/>
      <c r="BN319" s="62"/>
      <c r="BO319" s="62">
        <v>0</v>
      </c>
      <c r="BP319" s="62"/>
      <c r="BQ319" s="62"/>
      <c r="BR319" s="560"/>
      <c r="BS319" s="62"/>
      <c r="BT319" s="62">
        <v>0</v>
      </c>
      <c r="BU319" s="62"/>
      <c r="BV319" s="62"/>
      <c r="BW319" s="560"/>
      <c r="BX319" s="62"/>
      <c r="BY319" s="62">
        <v>42458</v>
      </c>
      <c r="BZ319" s="62"/>
      <c r="CA319" s="62"/>
      <c r="CB319" s="560"/>
      <c r="CC319" s="62"/>
      <c r="CD319" s="62">
        <v>0</v>
      </c>
      <c r="CE319" s="62"/>
      <c r="CF319" s="62"/>
      <c r="CG319" s="560"/>
      <c r="CH319" s="62"/>
      <c r="CI319" s="62">
        <v>0</v>
      </c>
      <c r="CJ319" s="62"/>
      <c r="CK319" s="62"/>
      <c r="CL319" s="560"/>
      <c r="CM319" s="62"/>
      <c r="CN319" s="62">
        <v>0</v>
      </c>
      <c r="CO319" s="62"/>
      <c r="CP319" s="62"/>
      <c r="CQ319" s="560"/>
      <c r="CR319" s="62"/>
      <c r="CS319" s="62">
        <v>0</v>
      </c>
      <c r="CT319" s="62"/>
      <c r="CU319" s="62"/>
      <c r="CV319" s="560"/>
      <c r="CW319" s="62"/>
      <c r="CX319" s="62">
        <v>0</v>
      </c>
      <c r="CY319" s="62"/>
      <c r="CZ319" s="62"/>
      <c r="DA319" s="560"/>
      <c r="DB319" s="62"/>
      <c r="DC319" s="62">
        <v>0</v>
      </c>
      <c r="DD319" s="62"/>
      <c r="DE319" s="62"/>
      <c r="DF319" s="560"/>
      <c r="DG319" s="62"/>
      <c r="DH319" s="62">
        <v>0</v>
      </c>
      <c r="DI319" s="62"/>
      <c r="DJ319" s="62"/>
      <c r="DK319" s="560"/>
      <c r="DL319" s="62"/>
      <c r="DM319" s="62">
        <v>0</v>
      </c>
      <c r="DN319" s="62"/>
      <c r="DO319" s="62"/>
      <c r="DP319" s="560"/>
      <c r="DQ319" s="62"/>
      <c r="DR319" s="62">
        <v>0</v>
      </c>
      <c r="DS319" s="62"/>
      <c r="DT319" s="62"/>
      <c r="DU319" s="560"/>
      <c r="DV319" s="62"/>
      <c r="DW319" s="62">
        <v>0</v>
      </c>
      <c r="DX319" s="62"/>
      <c r="DY319" s="62"/>
      <c r="DZ319" s="560"/>
      <c r="EA319" s="62"/>
      <c r="EB319" s="62">
        <v>0</v>
      </c>
      <c r="EC319" s="62"/>
      <c r="ED319" s="62"/>
      <c r="EE319" s="560"/>
      <c r="EF319" s="62"/>
      <c r="EG319" s="62">
        <v>42458</v>
      </c>
      <c r="EH319" s="62"/>
      <c r="EI319" s="62"/>
      <c r="EJ319" s="560"/>
      <c r="EK319" s="62"/>
      <c r="EL319" s="62">
        <v>0</v>
      </c>
      <c r="EM319" s="62"/>
      <c r="EN319" s="62"/>
      <c r="EO319" s="153"/>
      <c r="ER319" s="49"/>
      <c r="ES319" s="49"/>
    </row>
    <row r="320" spans="4:149" x14ac:dyDescent="0.2">
      <c r="D320" s="153" t="s">
        <v>336</v>
      </c>
      <c r="F320" s="563"/>
      <c r="G320" s="567">
        <v>0</v>
      </c>
      <c r="H320" s="565"/>
      <c r="I320" s="62"/>
      <c r="J320" s="560"/>
      <c r="K320" s="566"/>
      <c r="L320" s="567">
        <v>0</v>
      </c>
      <c r="M320" s="565"/>
      <c r="N320" s="62"/>
      <c r="O320" s="560"/>
      <c r="P320" s="566"/>
      <c r="Q320" s="567">
        <v>0</v>
      </c>
      <c r="R320" s="565"/>
      <c r="S320" s="62"/>
      <c r="T320" s="560"/>
      <c r="U320" s="566"/>
      <c r="V320" s="567">
        <v>0</v>
      </c>
      <c r="W320" s="565"/>
      <c r="X320" s="62"/>
      <c r="Y320" s="560"/>
      <c r="Z320" s="566"/>
      <c r="AA320" s="567">
        <v>0</v>
      </c>
      <c r="AB320" s="565"/>
      <c r="AC320" s="62"/>
      <c r="AD320" s="560"/>
      <c r="AE320" s="566"/>
      <c r="AF320" s="567">
        <v>0</v>
      </c>
      <c r="AG320" s="565"/>
      <c r="AH320" s="62"/>
      <c r="AI320" s="560"/>
      <c r="AJ320" s="566"/>
      <c r="AK320" s="567">
        <v>0</v>
      </c>
      <c r="AL320" s="565"/>
      <c r="AM320" s="62"/>
      <c r="AN320" s="560"/>
      <c r="AO320" s="566"/>
      <c r="AP320" s="567">
        <v>0</v>
      </c>
      <c r="AQ320" s="565"/>
      <c r="AR320" s="62"/>
      <c r="AS320" s="560"/>
      <c r="AT320" s="566"/>
      <c r="AU320" s="567">
        <v>0</v>
      </c>
      <c r="AV320" s="565"/>
      <c r="AW320" s="62"/>
      <c r="AX320" s="560"/>
      <c r="AY320" s="566"/>
      <c r="AZ320" s="567">
        <v>0</v>
      </c>
      <c r="BA320" s="565"/>
      <c r="BB320" s="62"/>
      <c r="BC320" s="560"/>
      <c r="BD320" s="566"/>
      <c r="BE320" s="567">
        <v>0</v>
      </c>
      <c r="BF320" s="565"/>
      <c r="BG320" s="62"/>
      <c r="BH320" s="560"/>
      <c r="BI320" s="566"/>
      <c r="BJ320" s="567">
        <v>0</v>
      </c>
      <c r="BK320" s="565"/>
      <c r="BL320" s="62"/>
      <c r="BM320" s="560"/>
      <c r="BN320" s="566"/>
      <c r="BO320" s="567">
        <v>0</v>
      </c>
      <c r="BP320" s="565"/>
      <c r="BQ320" s="62"/>
      <c r="BR320" s="560"/>
      <c r="BS320" s="566"/>
      <c r="BT320" s="567">
        <v>0</v>
      </c>
      <c r="BU320" s="565"/>
      <c r="BV320" s="62"/>
      <c r="BW320" s="560"/>
      <c r="BX320" s="566"/>
      <c r="BY320" s="567">
        <v>42458</v>
      </c>
      <c r="BZ320" s="565"/>
      <c r="CA320" s="62"/>
      <c r="CB320" s="560"/>
      <c r="CC320" s="566"/>
      <c r="CD320" s="567">
        <v>0</v>
      </c>
      <c r="CE320" s="565"/>
      <c r="CF320" s="62"/>
      <c r="CG320" s="560"/>
      <c r="CH320" s="566"/>
      <c r="CI320" s="567">
        <v>0</v>
      </c>
      <c r="CJ320" s="565"/>
      <c r="CK320" s="62"/>
      <c r="CL320" s="560"/>
      <c r="CM320" s="566"/>
      <c r="CN320" s="567">
        <v>0</v>
      </c>
      <c r="CO320" s="565"/>
      <c r="CP320" s="62"/>
      <c r="CQ320" s="560"/>
      <c r="CR320" s="566"/>
      <c r="CS320" s="567">
        <v>0</v>
      </c>
      <c r="CT320" s="565"/>
      <c r="CU320" s="62"/>
      <c r="CV320" s="560"/>
      <c r="CW320" s="566"/>
      <c r="CX320" s="567">
        <v>0</v>
      </c>
      <c r="CY320" s="565"/>
      <c r="CZ320" s="62"/>
      <c r="DA320" s="560"/>
      <c r="DB320" s="566"/>
      <c r="DC320" s="567">
        <v>0</v>
      </c>
      <c r="DD320" s="565"/>
      <c r="DE320" s="62"/>
      <c r="DF320" s="560"/>
      <c r="DG320" s="566"/>
      <c r="DH320" s="567">
        <v>0</v>
      </c>
      <c r="DI320" s="565"/>
      <c r="DJ320" s="62"/>
      <c r="DK320" s="560"/>
      <c r="DL320" s="566"/>
      <c r="DM320" s="567">
        <v>0</v>
      </c>
      <c r="DN320" s="565"/>
      <c r="DO320" s="62"/>
      <c r="DP320" s="560"/>
      <c r="DQ320" s="566"/>
      <c r="DR320" s="567">
        <v>0</v>
      </c>
      <c r="DS320" s="565"/>
      <c r="DT320" s="62"/>
      <c r="DU320" s="560"/>
      <c r="DV320" s="566"/>
      <c r="DW320" s="567">
        <v>0</v>
      </c>
      <c r="DX320" s="565"/>
      <c r="DY320" s="62"/>
      <c r="DZ320" s="560"/>
      <c r="EA320" s="566"/>
      <c r="EB320" s="567">
        <v>0</v>
      </c>
      <c r="EC320" s="565"/>
      <c r="ED320" s="62"/>
      <c r="EE320" s="560"/>
      <c r="EF320" s="566"/>
      <c r="EG320" s="567">
        <v>42458</v>
      </c>
      <c r="EH320" s="565"/>
      <c r="EI320" s="62"/>
      <c r="EJ320" s="560"/>
      <c r="EK320" s="566"/>
      <c r="EL320" s="567">
        <v>0</v>
      </c>
      <c r="EM320" s="565"/>
      <c r="EN320" s="62"/>
      <c r="EO320" s="153"/>
      <c r="ER320" s="49"/>
      <c r="ES320" s="49"/>
    </row>
    <row r="321" spans="4:149" hidden="1" x14ac:dyDescent="0.2">
      <c r="D321" s="153"/>
      <c r="G321" s="62"/>
      <c r="H321" s="62"/>
      <c r="I321" s="62"/>
      <c r="J321" s="560"/>
      <c r="K321" s="62"/>
      <c r="L321" s="62"/>
      <c r="M321" s="62"/>
      <c r="N321" s="62"/>
      <c r="O321" s="560"/>
      <c r="P321" s="62"/>
      <c r="Q321" s="62"/>
      <c r="R321" s="62"/>
      <c r="S321" s="62"/>
      <c r="T321" s="560"/>
      <c r="U321" s="62"/>
      <c r="V321" s="62"/>
      <c r="W321" s="62"/>
      <c r="X321" s="62"/>
      <c r="Y321" s="560"/>
      <c r="Z321" s="62"/>
      <c r="AA321" s="62"/>
      <c r="AB321" s="62"/>
      <c r="AC321" s="62"/>
      <c r="AD321" s="560"/>
      <c r="AE321" s="62"/>
      <c r="AF321" s="62"/>
      <c r="AG321" s="62"/>
      <c r="AH321" s="62"/>
      <c r="AI321" s="560"/>
      <c r="AJ321" s="62"/>
      <c r="AK321" s="62"/>
      <c r="AL321" s="62"/>
      <c r="AM321" s="62"/>
      <c r="AN321" s="560"/>
      <c r="AO321" s="62"/>
      <c r="AP321" s="62"/>
      <c r="AQ321" s="62"/>
      <c r="AR321" s="62"/>
      <c r="AS321" s="560"/>
      <c r="AT321" s="62"/>
      <c r="AU321" s="62"/>
      <c r="AV321" s="62"/>
      <c r="AW321" s="62"/>
      <c r="AX321" s="560"/>
      <c r="AY321" s="62"/>
      <c r="AZ321" s="62"/>
      <c r="BA321" s="62"/>
      <c r="BB321" s="62"/>
      <c r="BC321" s="560"/>
      <c r="BD321" s="62"/>
      <c r="BE321" s="62"/>
      <c r="BF321" s="62"/>
      <c r="BG321" s="62"/>
      <c r="BH321" s="560"/>
      <c r="BI321" s="62"/>
      <c r="BJ321" s="62"/>
      <c r="BK321" s="62"/>
      <c r="BL321" s="62"/>
      <c r="BM321" s="560"/>
      <c r="BN321" s="62"/>
      <c r="BO321" s="62"/>
      <c r="BP321" s="62"/>
      <c r="BQ321" s="62"/>
      <c r="BR321" s="560"/>
      <c r="BS321" s="62"/>
      <c r="BT321" s="62"/>
      <c r="BU321" s="62"/>
      <c r="BV321" s="62"/>
      <c r="BW321" s="560"/>
      <c r="BX321" s="62"/>
      <c r="BY321" s="62"/>
      <c r="BZ321" s="62"/>
      <c r="CA321" s="62"/>
      <c r="CB321" s="560"/>
      <c r="CC321" s="62"/>
      <c r="CD321" s="62"/>
      <c r="CE321" s="62"/>
      <c r="CF321" s="62"/>
      <c r="CG321" s="560"/>
      <c r="CH321" s="62"/>
      <c r="CI321" s="62"/>
      <c r="CJ321" s="62"/>
      <c r="CK321" s="62"/>
      <c r="CL321" s="560"/>
      <c r="CM321" s="62"/>
      <c r="CN321" s="62"/>
      <c r="CO321" s="62"/>
      <c r="CP321" s="62"/>
      <c r="CQ321" s="560"/>
      <c r="CR321" s="62"/>
      <c r="CS321" s="62"/>
      <c r="CT321" s="62"/>
      <c r="CU321" s="62"/>
      <c r="CV321" s="560"/>
      <c r="CW321" s="62"/>
      <c r="CX321" s="62"/>
      <c r="CY321" s="62"/>
      <c r="CZ321" s="62"/>
      <c r="DA321" s="560"/>
      <c r="DB321" s="62"/>
      <c r="DC321" s="62"/>
      <c r="DD321" s="62"/>
      <c r="DE321" s="62"/>
      <c r="DF321" s="560"/>
      <c r="DG321" s="62"/>
      <c r="DH321" s="62"/>
      <c r="DI321" s="62"/>
      <c r="DJ321" s="62"/>
      <c r="DK321" s="560"/>
      <c r="DL321" s="62"/>
      <c r="DM321" s="62"/>
      <c r="DN321" s="62"/>
      <c r="DO321" s="62"/>
      <c r="DP321" s="560"/>
      <c r="DQ321" s="62"/>
      <c r="DR321" s="62"/>
      <c r="DS321" s="62"/>
      <c r="DT321" s="62"/>
      <c r="DU321" s="560"/>
      <c r="DV321" s="62"/>
      <c r="DW321" s="62"/>
      <c r="DX321" s="62"/>
      <c r="DY321" s="62"/>
      <c r="DZ321" s="560"/>
      <c r="EA321" s="62"/>
      <c r="EB321" s="62"/>
      <c r="EC321" s="62"/>
      <c r="ED321" s="62"/>
      <c r="EE321" s="560"/>
      <c r="EF321" s="62"/>
      <c r="EG321" s="62"/>
      <c r="EH321" s="62"/>
      <c r="EI321" s="62"/>
      <c r="EJ321" s="560"/>
      <c r="EK321" s="62"/>
      <c r="EL321" s="62"/>
      <c r="EM321" s="62"/>
      <c r="EN321" s="62"/>
      <c r="EO321" s="153"/>
      <c r="ER321" s="49"/>
      <c r="ES321" s="49"/>
    </row>
    <row r="322" spans="4:149" ht="12.75" hidden="1" customHeight="1" x14ac:dyDescent="0.2">
      <c r="D322" s="153" t="s">
        <v>342</v>
      </c>
      <c r="G322" s="62">
        <v>0</v>
      </c>
      <c r="H322" s="62"/>
      <c r="I322" s="62"/>
      <c r="J322" s="560"/>
      <c r="K322" s="62"/>
      <c r="L322" s="62">
        <v>0</v>
      </c>
      <c r="M322" s="62"/>
      <c r="N322" s="62"/>
      <c r="O322" s="560"/>
      <c r="P322" s="62"/>
      <c r="Q322" s="62">
        <v>0</v>
      </c>
      <c r="R322" s="62"/>
      <c r="S322" s="62"/>
      <c r="T322" s="560"/>
      <c r="U322" s="62"/>
      <c r="V322" s="62">
        <v>0</v>
      </c>
      <c r="W322" s="62"/>
      <c r="X322" s="62"/>
      <c r="Y322" s="560"/>
      <c r="Z322" s="62"/>
      <c r="AA322" s="62">
        <v>0</v>
      </c>
      <c r="AB322" s="62"/>
      <c r="AC322" s="62"/>
      <c r="AD322" s="560"/>
      <c r="AE322" s="62"/>
      <c r="AF322" s="62">
        <v>0</v>
      </c>
      <c r="AG322" s="62"/>
      <c r="AH322" s="62"/>
      <c r="AI322" s="560"/>
      <c r="AJ322" s="62"/>
      <c r="AK322" s="62">
        <v>0</v>
      </c>
      <c r="AL322" s="62"/>
      <c r="AM322" s="62"/>
      <c r="AN322" s="560"/>
      <c r="AO322" s="62"/>
      <c r="AP322" s="62">
        <v>0</v>
      </c>
      <c r="AQ322" s="62"/>
      <c r="AR322" s="62"/>
      <c r="AS322" s="560"/>
      <c r="AT322" s="62"/>
      <c r="AU322" s="62">
        <v>0</v>
      </c>
      <c r="AV322" s="62"/>
      <c r="AW322" s="62"/>
      <c r="AX322" s="560"/>
      <c r="AY322" s="62"/>
      <c r="AZ322" s="62">
        <v>0</v>
      </c>
      <c r="BA322" s="62"/>
      <c r="BB322" s="62"/>
      <c r="BC322" s="560"/>
      <c r="BD322" s="62"/>
      <c r="BE322" s="62">
        <v>0</v>
      </c>
      <c r="BF322" s="62"/>
      <c r="BG322" s="62"/>
      <c r="BH322" s="560"/>
      <c r="BI322" s="62"/>
      <c r="BJ322" s="62">
        <v>0</v>
      </c>
      <c r="BK322" s="62"/>
      <c r="BL322" s="62"/>
      <c r="BM322" s="560"/>
      <c r="BN322" s="62"/>
      <c r="BO322" s="62">
        <v>0</v>
      </c>
      <c r="BP322" s="62"/>
      <c r="BQ322" s="62"/>
      <c r="BR322" s="560"/>
      <c r="BS322" s="62"/>
      <c r="BT322" s="62">
        <v>0</v>
      </c>
      <c r="BU322" s="62"/>
      <c r="BV322" s="62"/>
      <c r="BW322" s="560"/>
      <c r="BX322" s="62"/>
      <c r="BY322" s="62">
        <v>0</v>
      </c>
      <c r="BZ322" s="62"/>
      <c r="CA322" s="62"/>
      <c r="CB322" s="560"/>
      <c r="CC322" s="62"/>
      <c r="CD322" s="62">
        <v>0</v>
      </c>
      <c r="CE322" s="62"/>
      <c r="CF322" s="62"/>
      <c r="CG322" s="560"/>
      <c r="CH322" s="62"/>
      <c r="CI322" s="62">
        <v>0</v>
      </c>
      <c r="CJ322" s="62"/>
      <c r="CK322" s="62"/>
      <c r="CL322" s="560"/>
      <c r="CM322" s="62"/>
      <c r="CN322" s="62">
        <v>0</v>
      </c>
      <c r="CO322" s="62"/>
      <c r="CP322" s="62"/>
      <c r="CQ322" s="560"/>
      <c r="CR322" s="62"/>
      <c r="CS322" s="62">
        <v>0</v>
      </c>
      <c r="CT322" s="62"/>
      <c r="CU322" s="62"/>
      <c r="CV322" s="560"/>
      <c r="CW322" s="62"/>
      <c r="CX322" s="62">
        <v>0</v>
      </c>
      <c r="CY322" s="62"/>
      <c r="CZ322" s="62"/>
      <c r="DA322" s="560"/>
      <c r="DB322" s="62"/>
      <c r="DC322" s="62">
        <v>0</v>
      </c>
      <c r="DD322" s="62"/>
      <c r="DE322" s="62"/>
      <c r="DF322" s="560"/>
      <c r="DG322" s="62"/>
      <c r="DH322" s="62">
        <v>0</v>
      </c>
      <c r="DI322" s="62"/>
      <c r="DJ322" s="62"/>
      <c r="DK322" s="560"/>
      <c r="DL322" s="62"/>
      <c r="DM322" s="62">
        <v>0</v>
      </c>
      <c r="DN322" s="62"/>
      <c r="DO322" s="62"/>
      <c r="DP322" s="560"/>
      <c r="DQ322" s="62"/>
      <c r="DR322" s="62">
        <v>0</v>
      </c>
      <c r="DS322" s="62"/>
      <c r="DT322" s="62"/>
      <c r="DU322" s="560"/>
      <c r="DV322" s="62"/>
      <c r="DW322" s="62">
        <v>0</v>
      </c>
      <c r="DX322" s="62"/>
      <c r="DY322" s="62"/>
      <c r="DZ322" s="560"/>
      <c r="EA322" s="62"/>
      <c r="EB322" s="62">
        <v>0</v>
      </c>
      <c r="EC322" s="62"/>
      <c r="ED322" s="62"/>
      <c r="EE322" s="560"/>
      <c r="EF322" s="62"/>
      <c r="EG322" s="62">
        <v>0</v>
      </c>
      <c r="EH322" s="62"/>
      <c r="EI322" s="62"/>
      <c r="EJ322" s="560"/>
      <c r="EK322" s="62"/>
      <c r="EL322" s="62">
        <v>0</v>
      </c>
      <c r="EM322" s="62"/>
      <c r="EN322" s="62"/>
      <c r="EO322" s="153"/>
      <c r="ER322" s="49"/>
      <c r="ES322" s="49"/>
    </row>
    <row r="323" spans="4:149" ht="12.75" hidden="1" customHeight="1" x14ac:dyDescent="0.2">
      <c r="D323" s="153" t="s">
        <v>336</v>
      </c>
      <c r="F323" s="563"/>
      <c r="G323" s="567">
        <v>0</v>
      </c>
      <c r="H323" s="565"/>
      <c r="I323" s="62"/>
      <c r="J323" s="560"/>
      <c r="K323" s="566"/>
      <c r="L323" s="567">
        <v>0</v>
      </c>
      <c r="M323" s="565"/>
      <c r="N323" s="62"/>
      <c r="O323" s="560"/>
      <c r="P323" s="566"/>
      <c r="Q323" s="567">
        <v>0</v>
      </c>
      <c r="R323" s="565"/>
      <c r="S323" s="62"/>
      <c r="T323" s="560"/>
      <c r="U323" s="566"/>
      <c r="V323" s="567">
        <v>0</v>
      </c>
      <c r="W323" s="565"/>
      <c r="X323" s="62"/>
      <c r="Y323" s="560"/>
      <c r="Z323" s="566"/>
      <c r="AA323" s="567">
        <v>0</v>
      </c>
      <c r="AB323" s="565"/>
      <c r="AC323" s="62"/>
      <c r="AD323" s="560"/>
      <c r="AE323" s="566"/>
      <c r="AF323" s="567">
        <v>0</v>
      </c>
      <c r="AG323" s="565"/>
      <c r="AH323" s="62"/>
      <c r="AI323" s="560"/>
      <c r="AJ323" s="566"/>
      <c r="AK323" s="567">
        <v>0</v>
      </c>
      <c r="AL323" s="565"/>
      <c r="AM323" s="62"/>
      <c r="AN323" s="560"/>
      <c r="AO323" s="566"/>
      <c r="AP323" s="567">
        <v>0</v>
      </c>
      <c r="AQ323" s="565"/>
      <c r="AR323" s="62"/>
      <c r="AS323" s="560"/>
      <c r="AT323" s="566"/>
      <c r="AU323" s="567">
        <v>0</v>
      </c>
      <c r="AV323" s="565"/>
      <c r="AW323" s="62"/>
      <c r="AX323" s="560"/>
      <c r="AY323" s="566"/>
      <c r="AZ323" s="567">
        <v>0</v>
      </c>
      <c r="BA323" s="565"/>
      <c r="BB323" s="62"/>
      <c r="BC323" s="560"/>
      <c r="BD323" s="566"/>
      <c r="BE323" s="567">
        <v>0</v>
      </c>
      <c r="BF323" s="565"/>
      <c r="BG323" s="62"/>
      <c r="BH323" s="560"/>
      <c r="BI323" s="566"/>
      <c r="BJ323" s="567">
        <v>0</v>
      </c>
      <c r="BK323" s="565"/>
      <c r="BL323" s="62"/>
      <c r="BM323" s="560"/>
      <c r="BN323" s="566"/>
      <c r="BO323" s="567">
        <v>0</v>
      </c>
      <c r="BP323" s="565"/>
      <c r="BQ323" s="62"/>
      <c r="BR323" s="560"/>
      <c r="BS323" s="566"/>
      <c r="BT323" s="567">
        <v>0</v>
      </c>
      <c r="BU323" s="565"/>
      <c r="BV323" s="62"/>
      <c r="BW323" s="560"/>
      <c r="BX323" s="566"/>
      <c r="BY323" s="567">
        <v>0</v>
      </c>
      <c r="BZ323" s="565"/>
      <c r="CA323" s="62"/>
      <c r="CB323" s="560"/>
      <c r="CC323" s="566"/>
      <c r="CD323" s="567">
        <v>0</v>
      </c>
      <c r="CE323" s="565"/>
      <c r="CF323" s="62"/>
      <c r="CG323" s="560"/>
      <c r="CH323" s="566"/>
      <c r="CI323" s="567">
        <v>0</v>
      </c>
      <c r="CJ323" s="565"/>
      <c r="CK323" s="62"/>
      <c r="CL323" s="560"/>
      <c r="CM323" s="566"/>
      <c r="CN323" s="567">
        <v>0</v>
      </c>
      <c r="CO323" s="565"/>
      <c r="CP323" s="62"/>
      <c r="CQ323" s="560"/>
      <c r="CR323" s="566"/>
      <c r="CS323" s="567">
        <v>0</v>
      </c>
      <c r="CT323" s="565"/>
      <c r="CU323" s="62"/>
      <c r="CV323" s="560"/>
      <c r="CW323" s="566"/>
      <c r="CX323" s="567">
        <v>0</v>
      </c>
      <c r="CY323" s="565"/>
      <c r="CZ323" s="62"/>
      <c r="DA323" s="560"/>
      <c r="DB323" s="566"/>
      <c r="DC323" s="567">
        <v>0</v>
      </c>
      <c r="DD323" s="565"/>
      <c r="DE323" s="62"/>
      <c r="DF323" s="560"/>
      <c r="DG323" s="566"/>
      <c r="DH323" s="567">
        <v>0</v>
      </c>
      <c r="DI323" s="565"/>
      <c r="DJ323" s="62"/>
      <c r="DK323" s="560"/>
      <c r="DL323" s="566"/>
      <c r="DM323" s="567">
        <v>0</v>
      </c>
      <c r="DN323" s="565"/>
      <c r="DO323" s="62"/>
      <c r="DP323" s="560"/>
      <c r="DQ323" s="566"/>
      <c r="DR323" s="567">
        <v>0</v>
      </c>
      <c r="DS323" s="565"/>
      <c r="DT323" s="62"/>
      <c r="DU323" s="560"/>
      <c r="DV323" s="566"/>
      <c r="DW323" s="567">
        <v>0</v>
      </c>
      <c r="DX323" s="565"/>
      <c r="DY323" s="62"/>
      <c r="DZ323" s="560"/>
      <c r="EA323" s="566"/>
      <c r="EB323" s="567">
        <v>0</v>
      </c>
      <c r="EC323" s="565"/>
      <c r="ED323" s="62"/>
      <c r="EE323" s="560"/>
      <c r="EF323" s="566"/>
      <c r="EG323" s="567">
        <v>0</v>
      </c>
      <c r="EH323" s="565"/>
      <c r="EI323" s="62"/>
      <c r="EJ323" s="560"/>
      <c r="EK323" s="566"/>
      <c r="EL323" s="567">
        <v>0</v>
      </c>
      <c r="EM323" s="565"/>
      <c r="EN323" s="62"/>
      <c r="EO323" s="153"/>
      <c r="ER323" s="49"/>
      <c r="ES323" s="49"/>
    </row>
    <row r="324" spans="4:149" ht="12.75" hidden="1" customHeight="1" x14ac:dyDescent="0.2">
      <c r="D324" s="153"/>
      <c r="G324" s="62"/>
      <c r="H324" s="62"/>
      <c r="I324" s="62"/>
      <c r="J324" s="560"/>
      <c r="K324" s="62"/>
      <c r="L324" s="62"/>
      <c r="M324" s="62"/>
      <c r="N324" s="62"/>
      <c r="O324" s="560"/>
      <c r="P324" s="62"/>
      <c r="Q324" s="62"/>
      <c r="R324" s="62"/>
      <c r="S324" s="62"/>
      <c r="T324" s="560"/>
      <c r="U324" s="62"/>
      <c r="V324" s="62"/>
      <c r="W324" s="62"/>
      <c r="X324" s="62"/>
      <c r="Y324" s="560"/>
      <c r="Z324" s="62"/>
      <c r="AA324" s="62"/>
      <c r="AB324" s="62"/>
      <c r="AC324" s="62"/>
      <c r="AD324" s="560"/>
      <c r="AE324" s="62"/>
      <c r="AF324" s="62"/>
      <c r="AG324" s="62"/>
      <c r="AH324" s="62"/>
      <c r="AI324" s="560"/>
      <c r="AJ324" s="62"/>
      <c r="AK324" s="62"/>
      <c r="AL324" s="62"/>
      <c r="AM324" s="62"/>
      <c r="AN324" s="560"/>
      <c r="AO324" s="62"/>
      <c r="AP324" s="62"/>
      <c r="AQ324" s="62"/>
      <c r="AR324" s="62"/>
      <c r="AS324" s="560"/>
      <c r="AT324" s="62"/>
      <c r="AU324" s="62"/>
      <c r="AV324" s="62"/>
      <c r="AW324" s="62"/>
      <c r="AX324" s="560"/>
      <c r="AY324" s="62"/>
      <c r="AZ324" s="62"/>
      <c r="BA324" s="62"/>
      <c r="BB324" s="62"/>
      <c r="BC324" s="560"/>
      <c r="BD324" s="62"/>
      <c r="BE324" s="62"/>
      <c r="BF324" s="62"/>
      <c r="BG324" s="62"/>
      <c r="BH324" s="560"/>
      <c r="BI324" s="62"/>
      <c r="BJ324" s="62"/>
      <c r="BK324" s="62"/>
      <c r="BL324" s="62"/>
      <c r="BM324" s="560"/>
      <c r="BN324" s="62"/>
      <c r="BO324" s="62"/>
      <c r="BP324" s="62"/>
      <c r="BQ324" s="62"/>
      <c r="BR324" s="560"/>
      <c r="BS324" s="62"/>
      <c r="BT324" s="62"/>
      <c r="BU324" s="62"/>
      <c r="BV324" s="62"/>
      <c r="BW324" s="560"/>
      <c r="BX324" s="62"/>
      <c r="BY324" s="62"/>
      <c r="BZ324" s="62"/>
      <c r="CA324" s="62"/>
      <c r="CB324" s="560"/>
      <c r="CC324" s="62"/>
      <c r="CD324" s="592"/>
      <c r="CE324" s="592"/>
      <c r="CF324" s="592"/>
      <c r="CG324" s="593"/>
      <c r="CH324" s="592"/>
      <c r="CI324" s="592"/>
      <c r="CJ324" s="592"/>
      <c r="CK324" s="592"/>
      <c r="CL324" s="593"/>
      <c r="CM324" s="592"/>
      <c r="CN324" s="592"/>
      <c r="CO324" s="592"/>
      <c r="CP324" s="592"/>
      <c r="CQ324" s="593"/>
      <c r="CR324" s="592"/>
      <c r="CS324" s="592"/>
      <c r="CT324" s="592"/>
      <c r="CU324" s="592"/>
      <c r="CV324" s="593"/>
      <c r="CW324" s="592"/>
      <c r="CX324" s="592"/>
      <c r="CY324" s="592"/>
      <c r="CZ324" s="592"/>
      <c r="DA324" s="593"/>
      <c r="DB324" s="592"/>
      <c r="DC324" s="592"/>
      <c r="DD324" s="592"/>
      <c r="DE324" s="592"/>
      <c r="DF324" s="593"/>
      <c r="DG324" s="592"/>
      <c r="DH324" s="592"/>
      <c r="DI324" s="592"/>
      <c r="DJ324" s="592"/>
      <c r="DK324" s="593"/>
      <c r="DL324" s="592"/>
      <c r="DM324" s="592"/>
      <c r="DN324" s="592"/>
      <c r="DO324" s="592"/>
      <c r="DP324" s="593"/>
      <c r="DQ324" s="592"/>
      <c r="DR324" s="592"/>
      <c r="DS324" s="592"/>
      <c r="DT324" s="592"/>
      <c r="DU324" s="593"/>
      <c r="DV324" s="592"/>
      <c r="DW324" s="592"/>
      <c r="DX324" s="592"/>
      <c r="DY324" s="592"/>
      <c r="DZ324" s="593"/>
      <c r="EA324" s="592"/>
      <c r="EB324" s="592"/>
      <c r="EC324" s="592"/>
      <c r="ED324" s="592"/>
      <c r="EE324" s="593"/>
      <c r="EF324" s="592"/>
      <c r="EG324" s="592"/>
      <c r="EH324" s="62"/>
      <c r="EI324" s="62"/>
      <c r="EJ324" s="560"/>
      <c r="EK324" s="62"/>
      <c r="EL324" s="62"/>
      <c r="EM324" s="62"/>
      <c r="EN324" s="62"/>
      <c r="EO324" s="153"/>
      <c r="ER324" s="49"/>
      <c r="ES324" s="49"/>
    </row>
    <row r="325" spans="4:149" hidden="1" x14ac:dyDescent="0.2">
      <c r="D325" s="153" t="s">
        <v>343</v>
      </c>
      <c r="G325" s="62">
        <v>0</v>
      </c>
      <c r="H325" s="62"/>
      <c r="I325" s="62"/>
      <c r="J325" s="560"/>
      <c r="K325" s="62"/>
      <c r="L325" s="62">
        <v>0</v>
      </c>
      <c r="M325" s="62"/>
      <c r="N325" s="62"/>
      <c r="O325" s="560"/>
      <c r="P325" s="62"/>
      <c r="Q325" s="62">
        <v>0</v>
      </c>
      <c r="R325" s="62"/>
      <c r="S325" s="62"/>
      <c r="T325" s="560"/>
      <c r="U325" s="62"/>
      <c r="V325" s="62">
        <v>0</v>
      </c>
      <c r="W325" s="62"/>
      <c r="X325" s="62"/>
      <c r="Y325" s="560"/>
      <c r="Z325" s="62"/>
      <c r="AA325" s="62">
        <v>0</v>
      </c>
      <c r="AB325" s="62"/>
      <c r="AC325" s="62"/>
      <c r="AD325" s="560"/>
      <c r="AE325" s="62"/>
      <c r="AF325" s="62">
        <v>0</v>
      </c>
      <c r="AG325" s="62"/>
      <c r="AH325" s="62"/>
      <c r="AI325" s="560"/>
      <c r="AJ325" s="62"/>
      <c r="AK325" s="62">
        <v>0</v>
      </c>
      <c r="AL325" s="62"/>
      <c r="AM325" s="62"/>
      <c r="AN325" s="560"/>
      <c r="AO325" s="62"/>
      <c r="AP325" s="62">
        <v>0</v>
      </c>
      <c r="AQ325" s="62"/>
      <c r="AR325" s="62"/>
      <c r="AS325" s="560"/>
      <c r="AT325" s="62"/>
      <c r="AU325" s="62">
        <v>0</v>
      </c>
      <c r="AV325" s="62"/>
      <c r="AW325" s="62"/>
      <c r="AX325" s="560"/>
      <c r="AY325" s="62"/>
      <c r="AZ325" s="62">
        <v>0</v>
      </c>
      <c r="BA325" s="62"/>
      <c r="BB325" s="62"/>
      <c r="BC325" s="560"/>
      <c r="BD325" s="62"/>
      <c r="BE325" s="62">
        <v>0</v>
      </c>
      <c r="BF325" s="62"/>
      <c r="BG325" s="62"/>
      <c r="BH325" s="560"/>
      <c r="BI325" s="62"/>
      <c r="BJ325" s="62">
        <v>0</v>
      </c>
      <c r="BK325" s="62"/>
      <c r="BL325" s="62"/>
      <c r="BM325" s="560"/>
      <c r="BN325" s="62"/>
      <c r="BO325" s="62">
        <v>0</v>
      </c>
      <c r="BP325" s="62"/>
      <c r="BQ325" s="62"/>
      <c r="BR325" s="560"/>
      <c r="BS325" s="62"/>
      <c r="BT325" s="62">
        <v>0</v>
      </c>
      <c r="BU325" s="62"/>
      <c r="BV325" s="62"/>
      <c r="BW325" s="560"/>
      <c r="BX325" s="62"/>
      <c r="BY325" s="62">
        <v>0</v>
      </c>
      <c r="BZ325" s="62"/>
      <c r="CA325" s="62"/>
      <c r="CB325" s="560"/>
      <c r="CC325" s="62"/>
      <c r="CD325" s="62">
        <v>0</v>
      </c>
      <c r="CE325" s="62"/>
      <c r="CF325" s="62"/>
      <c r="CG325" s="560"/>
      <c r="CH325" s="62"/>
      <c r="CI325" s="62">
        <v>0</v>
      </c>
      <c r="CJ325" s="62"/>
      <c r="CK325" s="62"/>
      <c r="CL325" s="560"/>
      <c r="CM325" s="62"/>
      <c r="CN325" s="62">
        <v>0</v>
      </c>
      <c r="CO325" s="62"/>
      <c r="CP325" s="62"/>
      <c r="CQ325" s="560"/>
      <c r="CR325" s="62"/>
      <c r="CS325" s="62">
        <v>0</v>
      </c>
      <c r="CT325" s="62"/>
      <c r="CU325" s="62"/>
      <c r="CV325" s="560"/>
      <c r="CW325" s="62"/>
      <c r="CX325" s="62">
        <v>0</v>
      </c>
      <c r="CY325" s="62"/>
      <c r="CZ325" s="62"/>
      <c r="DA325" s="560"/>
      <c r="DB325" s="62"/>
      <c r="DC325" s="62">
        <v>0</v>
      </c>
      <c r="DD325" s="62"/>
      <c r="DE325" s="62"/>
      <c r="DF325" s="560"/>
      <c r="DG325" s="62"/>
      <c r="DH325" s="62">
        <v>0</v>
      </c>
      <c r="DI325" s="62"/>
      <c r="DJ325" s="62"/>
      <c r="DK325" s="560"/>
      <c r="DL325" s="62"/>
      <c r="DM325" s="62">
        <v>0</v>
      </c>
      <c r="DN325" s="62"/>
      <c r="DO325" s="62"/>
      <c r="DP325" s="560"/>
      <c r="DQ325" s="62"/>
      <c r="DR325" s="62">
        <v>0</v>
      </c>
      <c r="DS325" s="62"/>
      <c r="DT325" s="62"/>
      <c r="DU325" s="560"/>
      <c r="DV325" s="62"/>
      <c r="DW325" s="62">
        <v>0</v>
      </c>
      <c r="DX325" s="62"/>
      <c r="DY325" s="62"/>
      <c r="DZ325" s="560"/>
      <c r="EA325" s="62"/>
      <c r="EB325" s="62">
        <v>0</v>
      </c>
      <c r="EC325" s="62"/>
      <c r="ED325" s="62"/>
      <c r="EE325" s="560"/>
      <c r="EF325" s="62"/>
      <c r="EG325" s="62">
        <v>0</v>
      </c>
      <c r="EH325" s="62"/>
      <c r="EI325" s="62"/>
      <c r="EJ325" s="560"/>
      <c r="EK325" s="62"/>
      <c r="EL325" s="62">
        <v>0</v>
      </c>
      <c r="EM325" s="62"/>
      <c r="EN325" s="62"/>
      <c r="EO325" s="153"/>
      <c r="ER325" s="49"/>
      <c r="ES325" s="49"/>
    </row>
    <row r="326" spans="4:149" hidden="1" x14ac:dyDescent="0.2">
      <c r="D326" s="153" t="s">
        <v>336</v>
      </c>
      <c r="F326" s="563"/>
      <c r="G326" s="567">
        <v>0</v>
      </c>
      <c r="H326" s="565"/>
      <c r="I326" s="62"/>
      <c r="J326" s="560"/>
      <c r="K326" s="566"/>
      <c r="L326" s="567">
        <v>0</v>
      </c>
      <c r="M326" s="565"/>
      <c r="N326" s="62"/>
      <c r="O326" s="560"/>
      <c r="P326" s="566"/>
      <c r="Q326" s="567">
        <v>0</v>
      </c>
      <c r="R326" s="565"/>
      <c r="S326" s="62"/>
      <c r="T326" s="560"/>
      <c r="U326" s="566"/>
      <c r="V326" s="567">
        <v>0</v>
      </c>
      <c r="W326" s="565"/>
      <c r="X326" s="62"/>
      <c r="Y326" s="560"/>
      <c r="Z326" s="566"/>
      <c r="AA326" s="567">
        <v>0</v>
      </c>
      <c r="AB326" s="565"/>
      <c r="AC326" s="62"/>
      <c r="AD326" s="560"/>
      <c r="AE326" s="566"/>
      <c r="AF326" s="567">
        <v>0</v>
      </c>
      <c r="AG326" s="565"/>
      <c r="AH326" s="62"/>
      <c r="AI326" s="560"/>
      <c r="AJ326" s="566"/>
      <c r="AK326" s="567">
        <v>0</v>
      </c>
      <c r="AL326" s="565"/>
      <c r="AM326" s="62"/>
      <c r="AN326" s="560"/>
      <c r="AO326" s="566"/>
      <c r="AP326" s="567">
        <v>0</v>
      </c>
      <c r="AQ326" s="565"/>
      <c r="AR326" s="62"/>
      <c r="AS326" s="560"/>
      <c r="AT326" s="566"/>
      <c r="AU326" s="567">
        <v>0</v>
      </c>
      <c r="AV326" s="565"/>
      <c r="AW326" s="62"/>
      <c r="AX326" s="560"/>
      <c r="AY326" s="566"/>
      <c r="AZ326" s="567">
        <v>0</v>
      </c>
      <c r="BA326" s="565"/>
      <c r="BB326" s="62"/>
      <c r="BC326" s="560"/>
      <c r="BD326" s="566"/>
      <c r="BE326" s="567">
        <v>0</v>
      </c>
      <c r="BF326" s="565"/>
      <c r="BG326" s="62"/>
      <c r="BH326" s="560"/>
      <c r="BI326" s="566"/>
      <c r="BJ326" s="567">
        <v>0</v>
      </c>
      <c r="BK326" s="565"/>
      <c r="BL326" s="62"/>
      <c r="BM326" s="560"/>
      <c r="BN326" s="566"/>
      <c r="BO326" s="567">
        <v>0</v>
      </c>
      <c r="BP326" s="565"/>
      <c r="BQ326" s="62"/>
      <c r="BR326" s="560"/>
      <c r="BS326" s="566"/>
      <c r="BT326" s="567">
        <v>0</v>
      </c>
      <c r="BU326" s="565"/>
      <c r="BV326" s="62"/>
      <c r="BW326" s="560"/>
      <c r="BX326" s="566"/>
      <c r="BY326" s="567">
        <v>0</v>
      </c>
      <c r="BZ326" s="565"/>
      <c r="CA326" s="62"/>
      <c r="CB326" s="560"/>
      <c r="CC326" s="566"/>
      <c r="CD326" s="567">
        <v>0</v>
      </c>
      <c r="CE326" s="565"/>
      <c r="CF326" s="62"/>
      <c r="CG326" s="560"/>
      <c r="CH326" s="566"/>
      <c r="CI326" s="567">
        <v>0</v>
      </c>
      <c r="CJ326" s="565"/>
      <c r="CK326" s="62"/>
      <c r="CL326" s="560"/>
      <c r="CM326" s="566"/>
      <c r="CN326" s="567">
        <v>0</v>
      </c>
      <c r="CO326" s="565"/>
      <c r="CP326" s="62"/>
      <c r="CQ326" s="560"/>
      <c r="CR326" s="566"/>
      <c r="CS326" s="567">
        <v>0</v>
      </c>
      <c r="CT326" s="565"/>
      <c r="CU326" s="62"/>
      <c r="CV326" s="560"/>
      <c r="CW326" s="566"/>
      <c r="CX326" s="567">
        <v>0</v>
      </c>
      <c r="CY326" s="565"/>
      <c r="CZ326" s="62"/>
      <c r="DA326" s="560"/>
      <c r="DB326" s="566"/>
      <c r="DC326" s="567">
        <v>0</v>
      </c>
      <c r="DD326" s="565"/>
      <c r="DE326" s="62"/>
      <c r="DF326" s="560"/>
      <c r="DG326" s="566"/>
      <c r="DH326" s="567">
        <v>0</v>
      </c>
      <c r="DI326" s="565"/>
      <c r="DJ326" s="62"/>
      <c r="DK326" s="560"/>
      <c r="DL326" s="566"/>
      <c r="DM326" s="567">
        <v>0</v>
      </c>
      <c r="DN326" s="565"/>
      <c r="DO326" s="62"/>
      <c r="DP326" s="560"/>
      <c r="DQ326" s="566"/>
      <c r="DR326" s="567">
        <v>0</v>
      </c>
      <c r="DS326" s="565"/>
      <c r="DT326" s="62"/>
      <c r="DU326" s="560"/>
      <c r="DV326" s="566"/>
      <c r="DW326" s="567">
        <v>0</v>
      </c>
      <c r="DX326" s="565"/>
      <c r="DY326" s="62"/>
      <c r="DZ326" s="560"/>
      <c r="EA326" s="566"/>
      <c r="EB326" s="567">
        <v>0</v>
      </c>
      <c r="EC326" s="565"/>
      <c r="ED326" s="62"/>
      <c r="EE326" s="560"/>
      <c r="EF326" s="566"/>
      <c r="EG326" s="567">
        <v>0</v>
      </c>
      <c r="EH326" s="565"/>
      <c r="EI326" s="62"/>
      <c r="EJ326" s="560"/>
      <c r="EK326" s="566"/>
      <c r="EL326" s="567">
        <v>0</v>
      </c>
      <c r="EM326" s="565"/>
      <c r="EN326" s="62"/>
      <c r="EO326" s="153"/>
      <c r="ER326" s="49"/>
      <c r="ES326" s="49"/>
    </row>
    <row r="327" spans="4:149" x14ac:dyDescent="0.2">
      <c r="D327" s="153"/>
      <c r="G327" s="62"/>
      <c r="H327" s="62"/>
      <c r="I327" s="62"/>
      <c r="J327" s="560"/>
      <c r="K327" s="62"/>
      <c r="L327" s="62"/>
      <c r="M327" s="62"/>
      <c r="N327" s="62"/>
      <c r="O327" s="560"/>
      <c r="P327" s="62"/>
      <c r="Q327" s="62"/>
      <c r="R327" s="62"/>
      <c r="S327" s="62"/>
      <c r="T327" s="560"/>
      <c r="U327" s="62"/>
      <c r="V327" s="62"/>
      <c r="W327" s="62"/>
      <c r="X327" s="62"/>
      <c r="Y327" s="560"/>
      <c r="Z327" s="62"/>
      <c r="AA327" s="62"/>
      <c r="AB327" s="62"/>
      <c r="AC327" s="62"/>
      <c r="AD327" s="560"/>
      <c r="AE327" s="62"/>
      <c r="AF327" s="62"/>
      <c r="AG327" s="62"/>
      <c r="AH327" s="62"/>
      <c r="AI327" s="560"/>
      <c r="AJ327" s="62"/>
      <c r="AK327" s="62"/>
      <c r="AL327" s="62"/>
      <c r="AM327" s="62"/>
      <c r="AN327" s="560"/>
      <c r="AO327" s="62"/>
      <c r="AP327" s="62"/>
      <c r="AQ327" s="62"/>
      <c r="AR327" s="62"/>
      <c r="AS327" s="560"/>
      <c r="AT327" s="62"/>
      <c r="AU327" s="62"/>
      <c r="AV327" s="62"/>
      <c r="AW327" s="62"/>
      <c r="AX327" s="560"/>
      <c r="AY327" s="62"/>
      <c r="AZ327" s="62"/>
      <c r="BA327" s="62"/>
      <c r="BB327" s="62"/>
      <c r="BC327" s="560"/>
      <c r="BD327" s="62"/>
      <c r="BE327" s="62"/>
      <c r="BF327" s="62"/>
      <c r="BG327" s="62"/>
      <c r="BH327" s="560"/>
      <c r="BI327" s="62"/>
      <c r="BJ327" s="62"/>
      <c r="BK327" s="62"/>
      <c r="BL327" s="62"/>
      <c r="BM327" s="560"/>
      <c r="BN327" s="62"/>
      <c r="BO327" s="62"/>
      <c r="BP327" s="62"/>
      <c r="BQ327" s="62"/>
      <c r="BR327" s="560"/>
      <c r="BS327" s="62"/>
      <c r="BT327" s="62"/>
      <c r="BU327" s="62"/>
      <c r="BV327" s="62"/>
      <c r="BW327" s="560"/>
      <c r="BX327" s="62"/>
      <c r="BY327" s="62"/>
      <c r="BZ327" s="62"/>
      <c r="CA327" s="62"/>
      <c r="CB327" s="560"/>
      <c r="CC327" s="62"/>
      <c r="CD327" s="592"/>
      <c r="CE327" s="592"/>
      <c r="CF327" s="592"/>
      <c r="CG327" s="593"/>
      <c r="CH327" s="592"/>
      <c r="CI327" s="592"/>
      <c r="CJ327" s="592"/>
      <c r="CK327" s="592"/>
      <c r="CL327" s="593"/>
      <c r="CM327" s="592"/>
      <c r="CN327" s="592"/>
      <c r="CO327" s="592"/>
      <c r="CP327" s="592"/>
      <c r="CQ327" s="593"/>
      <c r="CR327" s="592"/>
      <c r="CS327" s="592"/>
      <c r="CT327" s="592"/>
      <c r="CU327" s="592"/>
      <c r="CV327" s="593"/>
      <c r="CW327" s="592"/>
      <c r="CX327" s="592"/>
      <c r="CY327" s="592"/>
      <c r="CZ327" s="592"/>
      <c r="DA327" s="593"/>
      <c r="DB327" s="592"/>
      <c r="DC327" s="592"/>
      <c r="DD327" s="592"/>
      <c r="DE327" s="592"/>
      <c r="DF327" s="593"/>
      <c r="DG327" s="592"/>
      <c r="DH327" s="592"/>
      <c r="DI327" s="592"/>
      <c r="DJ327" s="592"/>
      <c r="DK327" s="593"/>
      <c r="DL327" s="592"/>
      <c r="DM327" s="592"/>
      <c r="DN327" s="592"/>
      <c r="DO327" s="592"/>
      <c r="DP327" s="593"/>
      <c r="DQ327" s="592"/>
      <c r="DR327" s="592"/>
      <c r="DS327" s="592"/>
      <c r="DT327" s="592"/>
      <c r="DU327" s="593"/>
      <c r="DV327" s="592"/>
      <c r="DW327" s="592"/>
      <c r="DX327" s="592"/>
      <c r="DY327" s="592"/>
      <c r="DZ327" s="593"/>
      <c r="EA327" s="592"/>
      <c r="EB327" s="592"/>
      <c r="EC327" s="592"/>
      <c r="ED327" s="592"/>
      <c r="EE327" s="593"/>
      <c r="EF327" s="592"/>
      <c r="EG327" s="592"/>
      <c r="EH327" s="62"/>
      <c r="EI327" s="62"/>
      <c r="EJ327" s="560"/>
      <c r="EK327" s="62"/>
      <c r="EL327" s="62"/>
      <c r="EM327" s="62"/>
      <c r="EN327" s="62"/>
      <c r="EO327" s="153"/>
      <c r="ER327" s="49"/>
      <c r="ES327" s="49"/>
    </row>
    <row r="328" spans="4:149" ht="12.75" customHeight="1" x14ac:dyDescent="0.2">
      <c r="D328" s="153" t="s">
        <v>344</v>
      </c>
      <c r="G328" s="62">
        <v>0</v>
      </c>
      <c r="H328" s="62"/>
      <c r="I328" s="62"/>
      <c r="J328" s="560"/>
      <c r="K328" s="62"/>
      <c r="L328" s="62">
        <v>0</v>
      </c>
      <c r="M328" s="62"/>
      <c r="N328" s="62"/>
      <c r="O328" s="560"/>
      <c r="P328" s="62"/>
      <c r="Q328" s="62">
        <v>0</v>
      </c>
      <c r="R328" s="62"/>
      <c r="S328" s="62"/>
      <c r="T328" s="560"/>
      <c r="U328" s="62"/>
      <c r="V328" s="62">
        <v>0</v>
      </c>
      <c r="W328" s="62"/>
      <c r="X328" s="62"/>
      <c r="Y328" s="560"/>
      <c r="Z328" s="62"/>
      <c r="AA328" s="62">
        <v>95339</v>
      </c>
      <c r="AB328" s="62"/>
      <c r="AC328" s="62"/>
      <c r="AD328" s="560"/>
      <c r="AE328" s="62"/>
      <c r="AF328" s="62">
        <v>0</v>
      </c>
      <c r="AG328" s="62"/>
      <c r="AH328" s="62"/>
      <c r="AI328" s="560"/>
      <c r="AJ328" s="62"/>
      <c r="AK328" s="62">
        <v>0</v>
      </c>
      <c r="AL328" s="62"/>
      <c r="AM328" s="62"/>
      <c r="AN328" s="560"/>
      <c r="AO328" s="62"/>
      <c r="AP328" s="62">
        <v>0</v>
      </c>
      <c r="AQ328" s="62"/>
      <c r="AR328" s="62"/>
      <c r="AS328" s="560"/>
      <c r="AT328" s="62"/>
      <c r="AU328" s="62">
        <v>0</v>
      </c>
      <c r="AV328" s="62"/>
      <c r="AW328" s="62"/>
      <c r="AX328" s="560"/>
      <c r="AY328" s="62"/>
      <c r="AZ328" s="62">
        <v>0</v>
      </c>
      <c r="BA328" s="62"/>
      <c r="BB328" s="62"/>
      <c r="BC328" s="560"/>
      <c r="BD328" s="62"/>
      <c r="BE328" s="62">
        <v>0</v>
      </c>
      <c r="BF328" s="62"/>
      <c r="BG328" s="62"/>
      <c r="BH328" s="560"/>
      <c r="BI328" s="62"/>
      <c r="BJ328" s="62">
        <v>0</v>
      </c>
      <c r="BK328" s="62"/>
      <c r="BL328" s="62"/>
      <c r="BM328" s="560"/>
      <c r="BN328" s="62"/>
      <c r="BO328" s="62">
        <v>0</v>
      </c>
      <c r="BP328" s="62"/>
      <c r="BQ328" s="62"/>
      <c r="BR328" s="560"/>
      <c r="BS328" s="62"/>
      <c r="BT328" s="62">
        <v>95339</v>
      </c>
      <c r="BU328" s="62"/>
      <c r="BV328" s="62"/>
      <c r="BW328" s="560"/>
      <c r="BX328" s="62"/>
      <c r="BY328" s="62">
        <v>1390857</v>
      </c>
      <c r="BZ328" s="62"/>
      <c r="CA328" s="62"/>
      <c r="CB328" s="560"/>
      <c r="CC328" s="62"/>
      <c r="CD328" s="62">
        <v>0</v>
      </c>
      <c r="CE328" s="62"/>
      <c r="CF328" s="62"/>
      <c r="CG328" s="560"/>
      <c r="CH328" s="62"/>
      <c r="CI328" s="62">
        <v>0</v>
      </c>
      <c r="CJ328" s="62"/>
      <c r="CK328" s="62"/>
      <c r="CL328" s="560"/>
      <c r="CM328" s="62"/>
      <c r="CN328" s="62">
        <v>743035</v>
      </c>
      <c r="CO328" s="62"/>
      <c r="CP328" s="62"/>
      <c r="CQ328" s="560"/>
      <c r="CR328" s="62"/>
      <c r="CS328" s="62">
        <v>113087</v>
      </c>
      <c r="CT328" s="62"/>
      <c r="CU328" s="62"/>
      <c r="CV328" s="560"/>
      <c r="CW328" s="62"/>
      <c r="CX328" s="62">
        <v>0</v>
      </c>
      <c r="CY328" s="62"/>
      <c r="CZ328" s="62"/>
      <c r="DA328" s="560"/>
      <c r="DB328" s="62"/>
      <c r="DC328" s="62">
        <v>27624</v>
      </c>
      <c r="DD328" s="62"/>
      <c r="DE328" s="62"/>
      <c r="DF328" s="560"/>
      <c r="DG328" s="62"/>
      <c r="DH328" s="62">
        <v>0</v>
      </c>
      <c r="DI328" s="62"/>
      <c r="DJ328" s="62"/>
      <c r="DK328" s="560"/>
      <c r="DL328" s="62"/>
      <c r="DM328" s="62">
        <v>171068</v>
      </c>
      <c r="DN328" s="62"/>
      <c r="DO328" s="62"/>
      <c r="DP328" s="560"/>
      <c r="DQ328" s="62"/>
      <c r="DR328" s="62">
        <v>0</v>
      </c>
      <c r="DS328" s="62"/>
      <c r="DT328" s="62"/>
      <c r="DU328" s="560"/>
      <c r="DV328" s="62"/>
      <c r="DW328" s="62">
        <v>0</v>
      </c>
      <c r="DX328" s="62"/>
      <c r="DY328" s="62"/>
      <c r="DZ328" s="560"/>
      <c r="EA328" s="62"/>
      <c r="EB328" s="62">
        <v>248416</v>
      </c>
      <c r="EC328" s="62"/>
      <c r="ED328" s="62"/>
      <c r="EE328" s="560"/>
      <c r="EF328" s="62"/>
      <c r="EG328" s="62">
        <v>87627</v>
      </c>
      <c r="EH328" s="62"/>
      <c r="EI328" s="62"/>
      <c r="EJ328" s="560"/>
      <c r="EK328" s="62"/>
      <c r="EL328" s="62">
        <v>856122</v>
      </c>
      <c r="EM328" s="62"/>
      <c r="EN328" s="62"/>
      <c r="EO328" s="153"/>
      <c r="ER328" s="49"/>
      <c r="ES328" s="49"/>
    </row>
    <row r="329" spans="4:149" ht="12.75" customHeight="1" x14ac:dyDescent="0.2">
      <c r="D329" s="153" t="s">
        <v>336</v>
      </c>
      <c r="F329" s="563"/>
      <c r="G329" s="594">
        <v>0</v>
      </c>
      <c r="H329" s="565"/>
      <c r="I329" s="62"/>
      <c r="J329" s="560"/>
      <c r="K329" s="566"/>
      <c r="L329" s="594">
        <v>0</v>
      </c>
      <c r="M329" s="565"/>
      <c r="N329" s="62"/>
      <c r="O329" s="560"/>
      <c r="P329" s="566"/>
      <c r="Q329" s="594">
        <v>0</v>
      </c>
      <c r="R329" s="565"/>
      <c r="S329" s="62"/>
      <c r="T329" s="560"/>
      <c r="U329" s="566"/>
      <c r="V329" s="594">
        <v>0</v>
      </c>
      <c r="W329" s="565"/>
      <c r="X329" s="61"/>
      <c r="Y329" s="560"/>
      <c r="Z329" s="566"/>
      <c r="AA329" s="594">
        <v>95339</v>
      </c>
      <c r="AB329" s="565"/>
      <c r="AC329" s="58"/>
      <c r="AD329" s="560"/>
      <c r="AE329" s="566"/>
      <c r="AF329" s="594">
        <v>0</v>
      </c>
      <c r="AG329" s="565"/>
      <c r="AH329" s="62"/>
      <c r="AI329" s="560"/>
      <c r="AJ329" s="566"/>
      <c r="AK329" s="594">
        <v>0</v>
      </c>
      <c r="AL329" s="565"/>
      <c r="AM329" s="62"/>
      <c r="AN329" s="560"/>
      <c r="AO329" s="566"/>
      <c r="AP329" s="594">
        <v>0</v>
      </c>
      <c r="AQ329" s="565"/>
      <c r="AR329" s="62"/>
      <c r="AS329" s="560"/>
      <c r="AT329" s="566"/>
      <c r="AU329" s="594">
        <v>0</v>
      </c>
      <c r="AV329" s="565"/>
      <c r="AW329" s="62"/>
      <c r="AX329" s="560"/>
      <c r="AY329" s="566"/>
      <c r="AZ329" s="594">
        <v>0</v>
      </c>
      <c r="BA329" s="565"/>
      <c r="BB329" s="62"/>
      <c r="BC329" s="560"/>
      <c r="BD329" s="566"/>
      <c r="BE329" s="594">
        <v>0</v>
      </c>
      <c r="BF329" s="565"/>
      <c r="BG329" s="62"/>
      <c r="BH329" s="560"/>
      <c r="BI329" s="566"/>
      <c r="BJ329" s="594">
        <v>0</v>
      </c>
      <c r="BK329" s="565"/>
      <c r="BL329" s="62"/>
      <c r="BM329" s="560"/>
      <c r="BN329" s="566"/>
      <c r="BO329" s="594">
        <v>0</v>
      </c>
      <c r="BP329" s="565"/>
      <c r="BQ329" s="62"/>
      <c r="BR329" s="560"/>
      <c r="BS329" s="563"/>
      <c r="BT329" s="594">
        <v>95339</v>
      </c>
      <c r="BU329" s="565"/>
      <c r="BV329" s="62"/>
      <c r="BW329" s="58"/>
      <c r="BX329" s="563"/>
      <c r="BY329" s="594">
        <v>1390857</v>
      </c>
      <c r="BZ329" s="565"/>
      <c r="CA329" s="62"/>
      <c r="CB329" s="560"/>
      <c r="CC329" s="566"/>
      <c r="CD329" s="567">
        <v>0</v>
      </c>
      <c r="CE329" s="565"/>
      <c r="CF329" s="62"/>
      <c r="CG329" s="560"/>
      <c r="CH329" s="566"/>
      <c r="CI329" s="567">
        <v>0</v>
      </c>
      <c r="CJ329" s="565"/>
      <c r="CK329" s="62"/>
      <c r="CL329" s="560"/>
      <c r="CM329" s="566"/>
      <c r="CN329" s="567">
        <v>743035</v>
      </c>
      <c r="CO329" s="565"/>
      <c r="CP329" s="62"/>
      <c r="CQ329" s="560"/>
      <c r="CR329" s="566"/>
      <c r="CS329" s="567">
        <v>113087</v>
      </c>
      <c r="CT329" s="565"/>
      <c r="CU329" s="62"/>
      <c r="CV329" s="560"/>
      <c r="CW329" s="566"/>
      <c r="CX329" s="567">
        <v>0</v>
      </c>
      <c r="CY329" s="565"/>
      <c r="CZ329" s="62"/>
      <c r="DA329" s="560"/>
      <c r="DB329" s="566"/>
      <c r="DC329" s="567">
        <v>27624</v>
      </c>
      <c r="DD329" s="565"/>
      <c r="DE329" s="62"/>
      <c r="DF329" s="560"/>
      <c r="DG329" s="566"/>
      <c r="DH329" s="567">
        <v>0</v>
      </c>
      <c r="DI329" s="565"/>
      <c r="DJ329" s="62"/>
      <c r="DK329" s="560"/>
      <c r="DL329" s="566"/>
      <c r="DM329" s="567">
        <v>171068</v>
      </c>
      <c r="DN329" s="565"/>
      <c r="DO329" s="62"/>
      <c r="DP329" s="560"/>
      <c r="DQ329" s="566"/>
      <c r="DR329" s="567">
        <v>0</v>
      </c>
      <c r="DS329" s="565"/>
      <c r="DT329" s="62"/>
      <c r="DU329" s="560"/>
      <c r="DV329" s="566"/>
      <c r="DW329" s="567">
        <v>0</v>
      </c>
      <c r="DX329" s="565"/>
      <c r="DY329" s="62"/>
      <c r="DZ329" s="560"/>
      <c r="EA329" s="566"/>
      <c r="EB329" s="567">
        <v>248416</v>
      </c>
      <c r="EC329" s="565"/>
      <c r="ED329" s="62"/>
      <c r="EE329" s="560"/>
      <c r="EF329" s="566"/>
      <c r="EG329" s="567">
        <v>87627</v>
      </c>
      <c r="EH329" s="565"/>
      <c r="EI329" s="62"/>
      <c r="EJ329" s="560"/>
      <c r="EK329" s="566"/>
      <c r="EL329" s="594">
        <v>856122</v>
      </c>
      <c r="EM329" s="565"/>
      <c r="EN329" s="595"/>
      <c r="EO329" s="153"/>
      <c r="ER329" s="49"/>
      <c r="ES329" s="49"/>
    </row>
    <row r="330" spans="4:149" ht="12.75" customHeight="1" x14ac:dyDescent="0.2">
      <c r="D330" s="153"/>
      <c r="G330" s="62"/>
      <c r="H330" s="62"/>
      <c r="I330" s="62"/>
      <c r="J330" s="560"/>
      <c r="K330" s="62"/>
      <c r="L330" s="62"/>
      <c r="M330" s="62"/>
      <c r="N330" s="62"/>
      <c r="O330" s="560"/>
      <c r="P330" s="62"/>
      <c r="Q330" s="62"/>
      <c r="R330" s="62"/>
      <c r="S330" s="62"/>
      <c r="T330" s="560"/>
      <c r="U330" s="62"/>
      <c r="V330" s="62"/>
      <c r="W330" s="62"/>
      <c r="X330" s="62"/>
      <c r="Y330" s="560"/>
      <c r="Z330" s="62"/>
      <c r="AA330" s="62"/>
      <c r="AB330" s="62"/>
      <c r="AC330" s="62"/>
      <c r="AD330" s="560"/>
      <c r="AE330" s="62"/>
      <c r="AF330" s="62"/>
      <c r="AG330" s="62"/>
      <c r="AH330" s="62"/>
      <c r="AI330" s="560"/>
      <c r="AJ330" s="62"/>
      <c r="AK330" s="62"/>
      <c r="AL330" s="62"/>
      <c r="AM330" s="62"/>
      <c r="AN330" s="560"/>
      <c r="AO330" s="62"/>
      <c r="AP330" s="62"/>
      <c r="AQ330" s="62"/>
      <c r="AR330" s="62"/>
      <c r="AS330" s="560"/>
      <c r="AT330" s="62"/>
      <c r="AU330" s="62"/>
      <c r="AV330" s="62"/>
      <c r="AW330" s="62"/>
      <c r="AX330" s="560"/>
      <c r="AY330" s="62"/>
      <c r="AZ330" s="62"/>
      <c r="BA330" s="62"/>
      <c r="BB330" s="62"/>
      <c r="BC330" s="560"/>
      <c r="BD330" s="62"/>
      <c r="BE330" s="62"/>
      <c r="BF330" s="62"/>
      <c r="BG330" s="62"/>
      <c r="BH330" s="560"/>
      <c r="BI330" s="62"/>
      <c r="BJ330" s="62"/>
      <c r="BK330" s="62"/>
      <c r="BL330" s="62"/>
      <c r="BM330" s="560"/>
      <c r="BN330" s="62"/>
      <c r="BO330" s="62"/>
      <c r="BP330" s="62"/>
      <c r="BQ330" s="62"/>
      <c r="BR330" s="560"/>
      <c r="BS330" s="62"/>
      <c r="BT330" s="62"/>
      <c r="BU330" s="62"/>
      <c r="BV330" s="62"/>
      <c r="BW330" s="560"/>
      <c r="BX330" s="62"/>
      <c r="BY330" s="62"/>
      <c r="BZ330" s="62"/>
      <c r="CA330" s="62"/>
      <c r="CB330" s="560"/>
      <c r="CC330" s="62"/>
      <c r="CD330" s="592"/>
      <c r="CE330" s="592"/>
      <c r="CF330" s="592"/>
      <c r="CG330" s="593"/>
      <c r="CH330" s="592"/>
      <c r="CI330" s="592"/>
      <c r="CJ330" s="592"/>
      <c r="CK330" s="592"/>
      <c r="CL330" s="593"/>
      <c r="CM330" s="592"/>
      <c r="CN330" s="592"/>
      <c r="CO330" s="592"/>
      <c r="CP330" s="592"/>
      <c r="CQ330" s="593"/>
      <c r="CR330" s="592"/>
      <c r="CS330" s="592"/>
      <c r="CT330" s="592"/>
      <c r="CU330" s="592"/>
      <c r="CV330" s="593"/>
      <c r="CW330" s="592"/>
      <c r="CX330" s="592"/>
      <c r="CY330" s="592"/>
      <c r="CZ330" s="592"/>
      <c r="DA330" s="593"/>
      <c r="DB330" s="592"/>
      <c r="DC330" s="592"/>
      <c r="DD330" s="592"/>
      <c r="DE330" s="592"/>
      <c r="DF330" s="593"/>
      <c r="DG330" s="592"/>
      <c r="DH330" s="592"/>
      <c r="DI330" s="592"/>
      <c r="DJ330" s="592"/>
      <c r="DK330" s="593"/>
      <c r="DL330" s="592"/>
      <c r="DM330" s="592"/>
      <c r="DN330" s="592"/>
      <c r="DO330" s="592"/>
      <c r="DP330" s="593"/>
      <c r="DQ330" s="592"/>
      <c r="DR330" s="592"/>
      <c r="DS330" s="592"/>
      <c r="DT330" s="592"/>
      <c r="DU330" s="593"/>
      <c r="DV330" s="592"/>
      <c r="DW330" s="592"/>
      <c r="DX330" s="592"/>
      <c r="DY330" s="592"/>
      <c r="DZ330" s="593"/>
      <c r="EA330" s="592"/>
      <c r="EB330" s="592"/>
      <c r="EC330" s="592"/>
      <c r="ED330" s="592"/>
      <c r="EE330" s="593"/>
      <c r="EF330" s="592"/>
      <c r="EG330" s="592"/>
      <c r="EH330" s="62"/>
      <c r="EI330" s="62"/>
      <c r="EJ330" s="560"/>
      <c r="EK330" s="62"/>
      <c r="EL330" s="62"/>
      <c r="EM330" s="62"/>
      <c r="EN330" s="62"/>
      <c r="EO330" s="153"/>
      <c r="ER330" s="49"/>
      <c r="ES330" s="49"/>
    </row>
    <row r="331" spans="4:149" x14ac:dyDescent="0.2">
      <c r="D331" s="153" t="s">
        <v>345</v>
      </c>
      <c r="G331" s="62">
        <v>0</v>
      </c>
      <c r="H331" s="62"/>
      <c r="I331" s="62"/>
      <c r="J331" s="560"/>
      <c r="K331" s="62"/>
      <c r="L331" s="62">
        <v>161641</v>
      </c>
      <c r="M331" s="62"/>
      <c r="N331" s="62"/>
      <c r="O331" s="560"/>
      <c r="P331" s="62"/>
      <c r="Q331" s="62">
        <v>0</v>
      </c>
      <c r="R331" s="62"/>
      <c r="S331" s="62"/>
      <c r="T331" s="560"/>
      <c r="U331" s="62"/>
      <c r="V331" s="62">
        <v>0</v>
      </c>
      <c r="W331" s="62"/>
      <c r="X331" s="62"/>
      <c r="Y331" s="560"/>
      <c r="Z331" s="62"/>
      <c r="AA331" s="62">
        <v>0</v>
      </c>
      <c r="AB331" s="62"/>
      <c r="AC331" s="62"/>
      <c r="AD331" s="560"/>
      <c r="AE331" s="62"/>
      <c r="AF331" s="62">
        <v>0</v>
      </c>
      <c r="AG331" s="62"/>
      <c r="AH331" s="62"/>
      <c r="AI331" s="560"/>
      <c r="AJ331" s="62"/>
      <c r="AK331" s="62">
        <v>0</v>
      </c>
      <c r="AL331" s="62"/>
      <c r="AM331" s="62"/>
      <c r="AN331" s="560"/>
      <c r="AO331" s="62"/>
      <c r="AP331" s="62">
        <v>0</v>
      </c>
      <c r="AQ331" s="62"/>
      <c r="AR331" s="62"/>
      <c r="AS331" s="560"/>
      <c r="AT331" s="62"/>
      <c r="AU331" s="62">
        <v>0</v>
      </c>
      <c r="AV331" s="62"/>
      <c r="AW331" s="62"/>
      <c r="AX331" s="560"/>
      <c r="AY331" s="62"/>
      <c r="AZ331" s="62">
        <v>0</v>
      </c>
      <c r="BA331" s="62"/>
      <c r="BB331" s="62"/>
      <c r="BC331" s="560"/>
      <c r="BD331" s="62"/>
      <c r="BE331" s="62">
        <v>0</v>
      </c>
      <c r="BF331" s="62"/>
      <c r="BG331" s="62"/>
      <c r="BH331" s="560"/>
      <c r="BI331" s="62"/>
      <c r="BJ331" s="62">
        <v>0</v>
      </c>
      <c r="BK331" s="62"/>
      <c r="BL331" s="62"/>
      <c r="BM331" s="560"/>
      <c r="BN331" s="62"/>
      <c r="BO331" s="62">
        <v>0</v>
      </c>
      <c r="BP331" s="62"/>
      <c r="BQ331" s="62"/>
      <c r="BR331" s="560"/>
      <c r="BS331" s="62"/>
      <c r="BT331" s="62">
        <v>161641</v>
      </c>
      <c r="BU331" s="62"/>
      <c r="BV331" s="62"/>
      <c r="BW331" s="560"/>
      <c r="BX331" s="62"/>
      <c r="BY331" s="62">
        <v>482070</v>
      </c>
      <c r="BZ331" s="62"/>
      <c r="CA331" s="62"/>
      <c r="CB331" s="560"/>
      <c r="CC331" s="62"/>
      <c r="CD331" s="62">
        <v>0</v>
      </c>
      <c r="CE331" s="62"/>
      <c r="CF331" s="62"/>
      <c r="CG331" s="560"/>
      <c r="CH331" s="62"/>
      <c r="CI331" s="62">
        <v>0</v>
      </c>
      <c r="CJ331" s="62"/>
      <c r="CK331" s="62"/>
      <c r="CL331" s="560"/>
      <c r="CM331" s="62"/>
      <c r="CN331" s="62">
        <v>0</v>
      </c>
      <c r="CO331" s="62"/>
      <c r="CP331" s="62"/>
      <c r="CQ331" s="560"/>
      <c r="CR331" s="62"/>
      <c r="CS331" s="62">
        <v>0</v>
      </c>
      <c r="CT331" s="62"/>
      <c r="CU331" s="62"/>
      <c r="CV331" s="560"/>
      <c r="CW331" s="62"/>
      <c r="CX331" s="62">
        <v>0</v>
      </c>
      <c r="CY331" s="62"/>
      <c r="CZ331" s="62"/>
      <c r="DA331" s="560"/>
      <c r="DB331" s="62"/>
      <c r="DC331" s="62">
        <v>0</v>
      </c>
      <c r="DD331" s="62"/>
      <c r="DE331" s="62"/>
      <c r="DF331" s="560"/>
      <c r="DG331" s="62"/>
      <c r="DH331" s="62">
        <v>425997</v>
      </c>
      <c r="DI331" s="62"/>
      <c r="DJ331" s="62"/>
      <c r="DK331" s="560"/>
      <c r="DL331" s="62"/>
      <c r="DM331" s="62">
        <v>0</v>
      </c>
      <c r="DN331" s="62"/>
      <c r="DO331" s="62"/>
      <c r="DP331" s="560"/>
      <c r="DQ331" s="62"/>
      <c r="DR331" s="62">
        <v>0</v>
      </c>
      <c r="DS331" s="62"/>
      <c r="DT331" s="62"/>
      <c r="DU331" s="560"/>
      <c r="DV331" s="62"/>
      <c r="DW331" s="62">
        <v>0</v>
      </c>
      <c r="DX331" s="62"/>
      <c r="DY331" s="62"/>
      <c r="DZ331" s="560"/>
      <c r="EA331" s="62"/>
      <c r="EB331" s="62">
        <v>56073</v>
      </c>
      <c r="EC331" s="62"/>
      <c r="ED331" s="62"/>
      <c r="EE331" s="560"/>
      <c r="EF331" s="62"/>
      <c r="EG331" s="62">
        <v>0</v>
      </c>
      <c r="EH331" s="62"/>
      <c r="EI331" s="62"/>
      <c r="EJ331" s="560"/>
      <c r="EK331" s="62"/>
      <c r="EL331" s="62">
        <v>0</v>
      </c>
      <c r="EM331" s="62"/>
      <c r="EN331" s="62"/>
      <c r="EO331" s="153"/>
      <c r="ER331" s="49"/>
      <c r="ES331" s="49"/>
    </row>
    <row r="332" spans="4:149" x14ac:dyDescent="0.2">
      <c r="D332" s="153" t="s">
        <v>336</v>
      </c>
      <c r="F332" s="563"/>
      <c r="G332" s="594">
        <v>0</v>
      </c>
      <c r="H332" s="565"/>
      <c r="I332" s="62"/>
      <c r="J332" s="560"/>
      <c r="K332" s="566"/>
      <c r="L332" s="594">
        <v>161641</v>
      </c>
      <c r="M332" s="565"/>
      <c r="N332" s="62"/>
      <c r="O332" s="560"/>
      <c r="P332" s="566"/>
      <c r="Q332" s="594">
        <v>0</v>
      </c>
      <c r="R332" s="565"/>
      <c r="S332" s="62"/>
      <c r="T332" s="560"/>
      <c r="U332" s="566"/>
      <c r="V332" s="594">
        <v>0</v>
      </c>
      <c r="W332" s="565"/>
      <c r="X332" s="61"/>
      <c r="Y332" s="560"/>
      <c r="Z332" s="566"/>
      <c r="AA332" s="594">
        <v>0</v>
      </c>
      <c r="AB332" s="565"/>
      <c r="AC332" s="58"/>
      <c r="AD332" s="560"/>
      <c r="AE332" s="566"/>
      <c r="AF332" s="594">
        <v>0</v>
      </c>
      <c r="AG332" s="565"/>
      <c r="AH332" s="62"/>
      <c r="AI332" s="560"/>
      <c r="AJ332" s="566"/>
      <c r="AK332" s="594">
        <v>0</v>
      </c>
      <c r="AL332" s="565"/>
      <c r="AM332" s="62"/>
      <c r="AN332" s="560"/>
      <c r="AO332" s="566"/>
      <c r="AP332" s="594">
        <v>0</v>
      </c>
      <c r="AQ332" s="565"/>
      <c r="AR332" s="62"/>
      <c r="AS332" s="560"/>
      <c r="AT332" s="566"/>
      <c r="AU332" s="594">
        <v>0</v>
      </c>
      <c r="AV332" s="565"/>
      <c r="AW332" s="62"/>
      <c r="AX332" s="560"/>
      <c r="AY332" s="566"/>
      <c r="AZ332" s="594">
        <v>0</v>
      </c>
      <c r="BA332" s="565"/>
      <c r="BB332" s="62"/>
      <c r="BC332" s="560"/>
      <c r="BD332" s="566"/>
      <c r="BE332" s="594">
        <v>0</v>
      </c>
      <c r="BF332" s="565"/>
      <c r="BG332" s="62"/>
      <c r="BH332" s="560"/>
      <c r="BI332" s="566"/>
      <c r="BJ332" s="594">
        <v>0</v>
      </c>
      <c r="BK332" s="565"/>
      <c r="BL332" s="62"/>
      <c r="BM332" s="560"/>
      <c r="BN332" s="566"/>
      <c r="BO332" s="594">
        <v>0</v>
      </c>
      <c r="BP332" s="565"/>
      <c r="BQ332" s="62"/>
      <c r="BR332" s="560"/>
      <c r="BS332" s="563">
        <v>54207</v>
      </c>
      <c r="BT332" s="594">
        <v>161641</v>
      </c>
      <c r="BU332" s="565">
        <v>0</v>
      </c>
      <c r="BV332" s="62"/>
      <c r="BW332" s="58"/>
      <c r="BX332" s="563"/>
      <c r="BY332" s="594">
        <v>482070</v>
      </c>
      <c r="BZ332" s="565"/>
      <c r="CA332" s="62"/>
      <c r="CB332" s="560"/>
      <c r="CC332" s="566"/>
      <c r="CD332" s="567">
        <v>0</v>
      </c>
      <c r="CE332" s="565"/>
      <c r="CF332" s="62"/>
      <c r="CG332" s="560"/>
      <c r="CH332" s="566"/>
      <c r="CI332" s="567">
        <v>0</v>
      </c>
      <c r="CJ332" s="565"/>
      <c r="CK332" s="62"/>
      <c r="CL332" s="560"/>
      <c r="CM332" s="566"/>
      <c r="CN332" s="567">
        <v>0</v>
      </c>
      <c r="CO332" s="565"/>
      <c r="CP332" s="62"/>
      <c r="CQ332" s="560"/>
      <c r="CR332" s="566"/>
      <c r="CS332" s="567">
        <v>0</v>
      </c>
      <c r="CT332" s="565"/>
      <c r="CU332" s="62"/>
      <c r="CV332" s="560"/>
      <c r="CW332" s="566"/>
      <c r="CX332" s="567">
        <v>0</v>
      </c>
      <c r="CY332" s="565"/>
      <c r="CZ332" s="62"/>
      <c r="DA332" s="560"/>
      <c r="DB332" s="566"/>
      <c r="DC332" s="567">
        <v>0</v>
      </c>
      <c r="DD332" s="565"/>
      <c r="DE332" s="62"/>
      <c r="DF332" s="560"/>
      <c r="DG332" s="566"/>
      <c r="DH332" s="567">
        <v>425997</v>
      </c>
      <c r="DI332" s="565"/>
      <c r="DJ332" s="62"/>
      <c r="DK332" s="560"/>
      <c r="DL332" s="566"/>
      <c r="DM332" s="567">
        <v>0</v>
      </c>
      <c r="DN332" s="565"/>
      <c r="DO332" s="62"/>
      <c r="DP332" s="560"/>
      <c r="DQ332" s="566"/>
      <c r="DR332" s="567">
        <v>0</v>
      </c>
      <c r="DS332" s="565"/>
      <c r="DT332" s="62"/>
      <c r="DU332" s="560"/>
      <c r="DV332" s="566"/>
      <c r="DW332" s="567">
        <v>0</v>
      </c>
      <c r="DX332" s="565"/>
      <c r="DY332" s="62"/>
      <c r="DZ332" s="560"/>
      <c r="EA332" s="566"/>
      <c r="EB332" s="567">
        <v>56073</v>
      </c>
      <c r="EC332" s="565"/>
      <c r="ED332" s="62"/>
      <c r="EE332" s="560"/>
      <c r="EF332" s="566"/>
      <c r="EG332" s="567">
        <v>0</v>
      </c>
      <c r="EH332" s="565">
        <v>0</v>
      </c>
      <c r="EI332" s="62"/>
      <c r="EJ332" s="560"/>
      <c r="EK332" s="566">
        <v>54207</v>
      </c>
      <c r="EL332" s="594">
        <v>0</v>
      </c>
      <c r="EM332" s="565">
        <v>0</v>
      </c>
      <c r="EN332" s="595"/>
      <c r="EO332" s="153"/>
      <c r="ER332" s="49"/>
      <c r="ES332" s="49"/>
    </row>
    <row r="333" spans="4:149" x14ac:dyDescent="0.2">
      <c r="D333" s="153"/>
      <c r="G333" s="62"/>
      <c r="H333" s="62"/>
      <c r="I333" s="62"/>
      <c r="J333" s="560"/>
      <c r="K333" s="62"/>
      <c r="L333" s="62"/>
      <c r="M333" s="62"/>
      <c r="N333" s="62"/>
      <c r="O333" s="560"/>
      <c r="P333" s="62"/>
      <c r="Q333" s="62"/>
      <c r="R333" s="62"/>
      <c r="S333" s="62"/>
      <c r="T333" s="560"/>
      <c r="U333" s="62"/>
      <c r="V333" s="62"/>
      <c r="W333" s="62"/>
      <c r="X333" s="62"/>
      <c r="Y333" s="560"/>
      <c r="Z333" s="62"/>
      <c r="AA333" s="62"/>
      <c r="AB333" s="62"/>
      <c r="AC333" s="62"/>
      <c r="AD333" s="560"/>
      <c r="AE333" s="62"/>
      <c r="AF333" s="62"/>
      <c r="AG333" s="62"/>
      <c r="AH333" s="62"/>
      <c r="AI333" s="560"/>
      <c r="AJ333" s="62"/>
      <c r="AK333" s="62"/>
      <c r="AL333" s="62"/>
      <c r="AM333" s="62"/>
      <c r="AN333" s="560"/>
      <c r="AO333" s="62"/>
      <c r="AP333" s="62"/>
      <c r="AQ333" s="62"/>
      <c r="AR333" s="62"/>
      <c r="AS333" s="560"/>
      <c r="AT333" s="62"/>
      <c r="AU333" s="62"/>
      <c r="AV333" s="62"/>
      <c r="AW333" s="62"/>
      <c r="AX333" s="560"/>
      <c r="AY333" s="62"/>
      <c r="AZ333" s="62"/>
      <c r="BA333" s="62"/>
      <c r="BB333" s="62"/>
      <c r="BC333" s="560"/>
      <c r="BD333" s="62"/>
      <c r="BE333" s="62"/>
      <c r="BF333" s="62"/>
      <c r="BG333" s="62"/>
      <c r="BH333" s="560"/>
      <c r="BI333" s="62"/>
      <c r="BJ333" s="62"/>
      <c r="BK333" s="62"/>
      <c r="BL333" s="62"/>
      <c r="BM333" s="560"/>
      <c r="BN333" s="62"/>
      <c r="BO333" s="62"/>
      <c r="BP333" s="62"/>
      <c r="BQ333" s="62"/>
      <c r="BR333" s="560"/>
      <c r="BS333" s="62"/>
      <c r="BT333" s="62"/>
      <c r="BU333" s="62"/>
      <c r="BV333" s="62"/>
      <c r="BW333" s="560"/>
      <c r="BX333" s="62"/>
      <c r="BY333" s="62"/>
      <c r="BZ333" s="62"/>
      <c r="CA333" s="62"/>
      <c r="CB333" s="560"/>
      <c r="CC333" s="62"/>
      <c r="CD333" s="62"/>
      <c r="CE333" s="62"/>
      <c r="CF333" s="62"/>
      <c r="CG333" s="560"/>
      <c r="CH333" s="62"/>
      <c r="CI333" s="62"/>
      <c r="CJ333" s="62"/>
      <c r="CK333" s="62"/>
      <c r="CL333" s="560"/>
      <c r="CM333" s="62"/>
      <c r="CN333" s="62"/>
      <c r="CO333" s="62"/>
      <c r="CP333" s="62"/>
      <c r="CQ333" s="560"/>
      <c r="CR333" s="62"/>
      <c r="CS333" s="62"/>
      <c r="CT333" s="62"/>
      <c r="CU333" s="62"/>
      <c r="CV333" s="560"/>
      <c r="CW333" s="62"/>
      <c r="CX333" s="62"/>
      <c r="CY333" s="62"/>
      <c r="CZ333" s="62"/>
      <c r="DA333" s="560"/>
      <c r="DB333" s="62"/>
      <c r="DC333" s="62"/>
      <c r="DD333" s="62"/>
      <c r="DE333" s="62"/>
      <c r="DF333" s="560"/>
      <c r="DG333" s="62"/>
      <c r="DH333" s="62"/>
      <c r="DI333" s="62"/>
      <c r="DJ333" s="62"/>
      <c r="DK333" s="560"/>
      <c r="DL333" s="62"/>
      <c r="DM333" s="62"/>
      <c r="DN333" s="62"/>
      <c r="DO333" s="62"/>
      <c r="DP333" s="560"/>
      <c r="DQ333" s="62"/>
      <c r="DR333" s="62"/>
      <c r="DS333" s="62"/>
      <c r="DT333" s="62"/>
      <c r="DU333" s="560"/>
      <c r="DV333" s="62"/>
      <c r="DW333" s="62"/>
      <c r="DX333" s="62"/>
      <c r="DY333" s="62"/>
      <c r="DZ333" s="560"/>
      <c r="EA333" s="62"/>
      <c r="EB333" s="62"/>
      <c r="EC333" s="62"/>
      <c r="ED333" s="62"/>
      <c r="EE333" s="560"/>
      <c r="EF333" s="62"/>
      <c r="EG333" s="62"/>
      <c r="EH333" s="62"/>
      <c r="EI333" s="62"/>
      <c r="EJ333" s="560"/>
      <c r="EK333" s="62"/>
      <c r="EL333" s="62"/>
      <c r="EM333" s="62"/>
      <c r="EN333" s="62"/>
      <c r="EO333" s="153"/>
      <c r="ER333" s="49"/>
      <c r="ES333" s="49"/>
    </row>
    <row r="334" spans="4:149" ht="12.75" hidden="1" customHeight="1" x14ac:dyDescent="0.2">
      <c r="D334" s="153" t="s">
        <v>346</v>
      </c>
      <c r="G334" s="62">
        <v>0</v>
      </c>
      <c r="H334" s="62"/>
      <c r="I334" s="62"/>
      <c r="J334" s="560"/>
      <c r="K334" s="62"/>
      <c r="L334" s="62">
        <v>0</v>
      </c>
      <c r="M334" s="62"/>
      <c r="N334" s="62"/>
      <c r="O334" s="560"/>
      <c r="P334" s="62"/>
      <c r="Q334" s="62">
        <v>0</v>
      </c>
      <c r="R334" s="62"/>
      <c r="S334" s="62"/>
      <c r="T334" s="560"/>
      <c r="U334" s="62"/>
      <c r="V334" s="62">
        <v>0</v>
      </c>
      <c r="W334" s="62"/>
      <c r="X334" s="62"/>
      <c r="Y334" s="560"/>
      <c r="Z334" s="62"/>
      <c r="AA334" s="62">
        <v>0</v>
      </c>
      <c r="AB334" s="62"/>
      <c r="AC334" s="62"/>
      <c r="AD334" s="560"/>
      <c r="AE334" s="62"/>
      <c r="AF334" s="62">
        <v>0</v>
      </c>
      <c r="AG334" s="62"/>
      <c r="AH334" s="62"/>
      <c r="AI334" s="560"/>
      <c r="AJ334" s="62"/>
      <c r="AK334" s="62">
        <v>0</v>
      </c>
      <c r="AL334" s="62"/>
      <c r="AM334" s="62"/>
      <c r="AN334" s="560"/>
      <c r="AO334" s="62"/>
      <c r="AP334" s="62">
        <v>0</v>
      </c>
      <c r="AQ334" s="62"/>
      <c r="AR334" s="62"/>
      <c r="AS334" s="560"/>
      <c r="AT334" s="62"/>
      <c r="AU334" s="62">
        <v>0</v>
      </c>
      <c r="AV334" s="62"/>
      <c r="AW334" s="62"/>
      <c r="AX334" s="560"/>
      <c r="AY334" s="62"/>
      <c r="AZ334" s="62">
        <v>0</v>
      </c>
      <c r="BA334" s="62"/>
      <c r="BB334" s="62"/>
      <c r="BC334" s="560"/>
      <c r="BD334" s="62"/>
      <c r="BE334" s="62">
        <v>0</v>
      </c>
      <c r="BF334" s="62"/>
      <c r="BG334" s="62"/>
      <c r="BH334" s="560"/>
      <c r="BI334" s="62"/>
      <c r="BJ334" s="62">
        <v>0</v>
      </c>
      <c r="BK334" s="62"/>
      <c r="BL334" s="62"/>
      <c r="BM334" s="560"/>
      <c r="BN334" s="62"/>
      <c r="BO334" s="62">
        <v>0</v>
      </c>
      <c r="BP334" s="62"/>
      <c r="BQ334" s="62"/>
      <c r="BR334" s="560"/>
      <c r="BS334" s="62"/>
      <c r="BT334" s="62">
        <v>0</v>
      </c>
      <c r="BU334" s="62"/>
      <c r="BV334" s="62"/>
      <c r="BW334" s="560"/>
      <c r="BX334" s="62"/>
      <c r="BY334" s="62">
        <v>0</v>
      </c>
      <c r="BZ334" s="62"/>
      <c r="CA334" s="62"/>
      <c r="CB334" s="560"/>
      <c r="CC334" s="62"/>
      <c r="CD334" s="147">
        <v>0</v>
      </c>
      <c r="CE334" s="62">
        <v>0</v>
      </c>
      <c r="CF334" s="62"/>
      <c r="CG334" s="560"/>
      <c r="CI334" s="147">
        <v>0</v>
      </c>
      <c r="CJ334" s="62"/>
      <c r="CK334" s="62"/>
      <c r="CL334" s="560"/>
      <c r="CN334" s="147">
        <v>0</v>
      </c>
      <c r="CO334" s="62"/>
      <c r="CP334" s="62"/>
      <c r="CQ334" s="560"/>
      <c r="CS334" s="147">
        <v>0</v>
      </c>
      <c r="CT334" s="62"/>
      <c r="CU334" s="62"/>
      <c r="CV334" s="560"/>
      <c r="CX334" s="147">
        <v>0</v>
      </c>
      <c r="CY334" s="62"/>
      <c r="CZ334" s="62"/>
      <c r="DA334" s="560"/>
      <c r="DC334" s="147">
        <v>0</v>
      </c>
      <c r="DD334" s="62"/>
      <c r="DE334" s="62"/>
      <c r="DF334" s="560"/>
      <c r="DH334" s="147">
        <v>0</v>
      </c>
      <c r="DI334" s="62"/>
      <c r="DJ334" s="62"/>
      <c r="DK334" s="560"/>
      <c r="DM334" s="147">
        <v>0</v>
      </c>
      <c r="DN334" s="62"/>
      <c r="DO334" s="62"/>
      <c r="DP334" s="560"/>
      <c r="DR334" s="147">
        <v>0</v>
      </c>
      <c r="DS334" s="62"/>
      <c r="DT334" s="62"/>
      <c r="DU334" s="560"/>
      <c r="DW334" s="147">
        <v>0</v>
      </c>
      <c r="DX334" s="62"/>
      <c r="DY334" s="62"/>
      <c r="DZ334" s="560"/>
      <c r="EB334" s="147">
        <v>0</v>
      </c>
      <c r="EC334" s="62"/>
      <c r="ED334" s="62"/>
      <c r="EE334" s="560"/>
      <c r="EG334" s="62">
        <v>0</v>
      </c>
      <c r="EH334" s="62"/>
      <c r="EI334" s="62"/>
      <c r="EJ334" s="560"/>
      <c r="EK334" s="62"/>
      <c r="EL334" s="62">
        <v>0</v>
      </c>
      <c r="EM334" s="62"/>
      <c r="EN334" s="62"/>
      <c r="EO334" s="153"/>
      <c r="ER334" s="49"/>
      <c r="ES334" s="49"/>
    </row>
    <row r="335" spans="4:149" ht="12.75" hidden="1" customHeight="1" x14ac:dyDescent="0.2">
      <c r="D335" s="153" t="s">
        <v>336</v>
      </c>
      <c r="F335" s="563"/>
      <c r="G335" s="567">
        <v>0</v>
      </c>
      <c r="H335" s="565"/>
      <c r="I335" s="62"/>
      <c r="J335" s="560"/>
      <c r="K335" s="566"/>
      <c r="L335" s="567">
        <v>0</v>
      </c>
      <c r="M335" s="565"/>
      <c r="N335" s="62"/>
      <c r="O335" s="560"/>
      <c r="P335" s="566"/>
      <c r="Q335" s="567">
        <v>0</v>
      </c>
      <c r="R335" s="565"/>
      <c r="S335" s="62"/>
      <c r="T335" s="560"/>
      <c r="U335" s="566"/>
      <c r="V335" s="567">
        <v>0</v>
      </c>
      <c r="W335" s="565"/>
      <c r="X335" s="62"/>
      <c r="Y335" s="560"/>
      <c r="Z335" s="566"/>
      <c r="AA335" s="567">
        <v>0</v>
      </c>
      <c r="AB335" s="565"/>
      <c r="AC335" s="62"/>
      <c r="AD335" s="560"/>
      <c r="AE335" s="566"/>
      <c r="AF335" s="567">
        <v>0</v>
      </c>
      <c r="AG335" s="565"/>
      <c r="AH335" s="62"/>
      <c r="AI335" s="560"/>
      <c r="AJ335" s="566"/>
      <c r="AK335" s="567">
        <v>0</v>
      </c>
      <c r="AL335" s="565"/>
      <c r="AM335" s="62"/>
      <c r="AN335" s="560"/>
      <c r="AO335" s="566"/>
      <c r="AP335" s="567">
        <v>0</v>
      </c>
      <c r="AQ335" s="565"/>
      <c r="AR335" s="62"/>
      <c r="AS335" s="560"/>
      <c r="AT335" s="566"/>
      <c r="AU335" s="567">
        <v>0</v>
      </c>
      <c r="AV335" s="565"/>
      <c r="AW335" s="62"/>
      <c r="AX335" s="560"/>
      <c r="AY335" s="566"/>
      <c r="AZ335" s="567">
        <v>0</v>
      </c>
      <c r="BA335" s="565"/>
      <c r="BB335" s="62"/>
      <c r="BC335" s="560"/>
      <c r="BD335" s="566"/>
      <c r="BE335" s="567">
        <v>0</v>
      </c>
      <c r="BF335" s="565"/>
      <c r="BG335" s="62"/>
      <c r="BH335" s="560"/>
      <c r="BI335" s="566"/>
      <c r="BJ335" s="567">
        <v>0</v>
      </c>
      <c r="BK335" s="565"/>
      <c r="BL335" s="62"/>
      <c r="BM335" s="560"/>
      <c r="BN335" s="566"/>
      <c r="BO335" s="567">
        <v>0</v>
      </c>
      <c r="BP335" s="565"/>
      <c r="BQ335" s="62"/>
      <c r="BR335" s="560"/>
      <c r="BS335" s="566"/>
      <c r="BT335" s="567">
        <v>0</v>
      </c>
      <c r="BU335" s="565"/>
      <c r="BV335" s="62"/>
      <c r="BW335" s="560"/>
      <c r="BX335" s="566"/>
      <c r="BY335" s="567">
        <v>0</v>
      </c>
      <c r="BZ335" s="565"/>
      <c r="CA335" s="62"/>
      <c r="CB335" s="560"/>
      <c r="CC335" s="566"/>
      <c r="CD335" s="567">
        <v>0</v>
      </c>
      <c r="CE335" s="565"/>
      <c r="CF335" s="58"/>
      <c r="CG335" s="560"/>
      <c r="CH335" s="563"/>
      <c r="CI335" s="567">
        <v>0</v>
      </c>
      <c r="CJ335" s="565"/>
      <c r="CK335" s="62"/>
      <c r="CL335" s="560"/>
      <c r="CM335" s="563"/>
      <c r="CN335" s="567">
        <v>0</v>
      </c>
      <c r="CO335" s="565"/>
      <c r="CP335" s="62"/>
      <c r="CQ335" s="560"/>
      <c r="CR335" s="563"/>
      <c r="CS335" s="567">
        <v>0</v>
      </c>
      <c r="CT335" s="565"/>
      <c r="CU335" s="62"/>
      <c r="CV335" s="560"/>
      <c r="CW335" s="563"/>
      <c r="CX335" s="567">
        <v>0</v>
      </c>
      <c r="CY335" s="565"/>
      <c r="CZ335" s="62"/>
      <c r="DA335" s="560"/>
      <c r="DB335" s="563"/>
      <c r="DC335" s="567">
        <v>0</v>
      </c>
      <c r="DD335" s="565"/>
      <c r="DE335" s="62"/>
      <c r="DF335" s="560"/>
      <c r="DG335" s="563"/>
      <c r="DH335" s="567">
        <v>0</v>
      </c>
      <c r="DI335" s="565"/>
      <c r="DJ335" s="62"/>
      <c r="DK335" s="560"/>
      <c r="DL335" s="563"/>
      <c r="DM335" s="567">
        <v>0</v>
      </c>
      <c r="DN335" s="565"/>
      <c r="DO335" s="62"/>
      <c r="DP335" s="560"/>
      <c r="DQ335" s="563"/>
      <c r="DR335" s="567">
        <v>0</v>
      </c>
      <c r="DS335" s="565"/>
      <c r="DT335" s="62"/>
      <c r="DU335" s="560"/>
      <c r="DV335" s="563"/>
      <c r="DW335" s="567">
        <v>0</v>
      </c>
      <c r="DX335" s="565"/>
      <c r="DY335" s="62"/>
      <c r="DZ335" s="560"/>
      <c r="EA335" s="563"/>
      <c r="EB335" s="567">
        <v>0</v>
      </c>
      <c r="EC335" s="565"/>
      <c r="ED335" s="62"/>
      <c r="EE335" s="560"/>
      <c r="EF335" s="563"/>
      <c r="EG335" s="567">
        <v>0</v>
      </c>
      <c r="EH335" s="565"/>
      <c r="EI335" s="62"/>
      <c r="EJ335" s="560"/>
      <c r="EK335" s="566"/>
      <c r="EL335" s="567">
        <v>0</v>
      </c>
      <c r="EM335" s="565"/>
      <c r="EN335" s="62"/>
      <c r="EO335" s="153"/>
      <c r="ER335" s="49"/>
      <c r="ES335" s="49"/>
    </row>
    <row r="336" spans="4:149" ht="12.75" hidden="1" customHeight="1" x14ac:dyDescent="0.2">
      <c r="D336" s="153"/>
      <c r="G336" s="62"/>
      <c r="H336" s="62"/>
      <c r="I336" s="62"/>
      <c r="J336" s="560"/>
      <c r="K336" s="62"/>
      <c r="L336" s="62"/>
      <c r="M336" s="62"/>
      <c r="N336" s="62"/>
      <c r="O336" s="560"/>
      <c r="P336" s="62"/>
      <c r="Q336" s="62"/>
      <c r="R336" s="62"/>
      <c r="S336" s="62"/>
      <c r="T336" s="560"/>
      <c r="U336" s="62"/>
      <c r="V336" s="62"/>
      <c r="W336" s="62"/>
      <c r="X336" s="62"/>
      <c r="Y336" s="560"/>
      <c r="Z336" s="62"/>
      <c r="AA336" s="62"/>
      <c r="AB336" s="62"/>
      <c r="AC336" s="62"/>
      <c r="AD336" s="560"/>
      <c r="AE336" s="62"/>
      <c r="AF336" s="62"/>
      <c r="AG336" s="62"/>
      <c r="AH336" s="62"/>
      <c r="AI336" s="560"/>
      <c r="AJ336" s="62"/>
      <c r="AK336" s="62"/>
      <c r="AL336" s="62"/>
      <c r="AM336" s="62"/>
      <c r="AN336" s="560"/>
      <c r="AO336" s="62"/>
      <c r="AP336" s="62"/>
      <c r="AQ336" s="62"/>
      <c r="AR336" s="62"/>
      <c r="AS336" s="560"/>
      <c r="AT336" s="62"/>
      <c r="AU336" s="62"/>
      <c r="AV336" s="62"/>
      <c r="AW336" s="62"/>
      <c r="AX336" s="560"/>
      <c r="AY336" s="62"/>
      <c r="AZ336" s="62"/>
      <c r="BA336" s="62"/>
      <c r="BB336" s="62"/>
      <c r="BC336" s="560"/>
      <c r="BD336" s="62"/>
      <c r="BE336" s="62"/>
      <c r="BF336" s="62"/>
      <c r="BG336" s="62"/>
      <c r="BH336" s="560"/>
      <c r="BI336" s="62"/>
      <c r="BJ336" s="62"/>
      <c r="BK336" s="62"/>
      <c r="BL336" s="62"/>
      <c r="BM336" s="560"/>
      <c r="BN336" s="62"/>
      <c r="BO336" s="62"/>
      <c r="BP336" s="62"/>
      <c r="BQ336" s="62"/>
      <c r="BR336" s="560"/>
      <c r="BS336" s="62"/>
      <c r="BT336" s="62"/>
      <c r="BU336" s="62"/>
      <c r="BV336" s="62"/>
      <c r="BW336" s="560"/>
      <c r="BX336" s="62"/>
      <c r="BY336" s="62"/>
      <c r="BZ336" s="62"/>
      <c r="CA336" s="62"/>
      <c r="CB336" s="560"/>
      <c r="CC336" s="62"/>
      <c r="CD336" s="62"/>
      <c r="CE336" s="62"/>
      <c r="CF336" s="62"/>
      <c r="CG336" s="560"/>
      <c r="CH336" s="62"/>
      <c r="CI336" s="62"/>
      <c r="CJ336" s="62"/>
      <c r="CK336" s="62"/>
      <c r="CL336" s="560"/>
      <c r="CM336" s="62"/>
      <c r="CN336" s="62"/>
      <c r="CO336" s="62"/>
      <c r="CP336" s="62"/>
      <c r="CQ336" s="560"/>
      <c r="CR336" s="62"/>
      <c r="CS336" s="62"/>
      <c r="CT336" s="62"/>
      <c r="CU336" s="62"/>
      <c r="CV336" s="560"/>
      <c r="CW336" s="62"/>
      <c r="CX336" s="62"/>
      <c r="CY336" s="62"/>
      <c r="CZ336" s="62"/>
      <c r="DA336" s="560"/>
      <c r="DB336" s="62"/>
      <c r="DC336" s="62"/>
      <c r="DD336" s="62"/>
      <c r="DE336" s="62"/>
      <c r="DF336" s="560"/>
      <c r="DG336" s="62"/>
      <c r="DH336" s="62"/>
      <c r="DI336" s="62"/>
      <c r="DJ336" s="62"/>
      <c r="DK336" s="560"/>
      <c r="DL336" s="62"/>
      <c r="DM336" s="62"/>
      <c r="DN336" s="62"/>
      <c r="DO336" s="62"/>
      <c r="DP336" s="560"/>
      <c r="DQ336" s="62"/>
      <c r="DR336" s="62"/>
      <c r="DS336" s="62"/>
      <c r="DT336" s="62"/>
      <c r="DU336" s="560"/>
      <c r="DV336" s="62"/>
      <c r="DW336" s="62"/>
      <c r="DX336" s="62"/>
      <c r="DY336" s="62"/>
      <c r="DZ336" s="560"/>
      <c r="EA336" s="62"/>
      <c r="EB336" s="62"/>
      <c r="EC336" s="62"/>
      <c r="ED336" s="62"/>
      <c r="EE336" s="560"/>
      <c r="EF336" s="62"/>
      <c r="EG336" s="62"/>
      <c r="EH336" s="62"/>
      <c r="EI336" s="62"/>
      <c r="EJ336" s="560"/>
      <c r="EK336" s="62"/>
      <c r="EL336" s="62"/>
      <c r="EM336" s="62"/>
      <c r="EN336" s="62"/>
      <c r="EO336" s="153"/>
      <c r="ER336" s="49"/>
      <c r="ES336" s="49"/>
    </row>
    <row r="337" spans="4:149" x14ac:dyDescent="0.2">
      <c r="D337" s="153" t="s">
        <v>347</v>
      </c>
      <c r="G337" s="62">
        <v>0</v>
      </c>
      <c r="H337" s="62"/>
      <c r="I337" s="62"/>
      <c r="J337" s="560"/>
      <c r="L337" s="62">
        <v>0</v>
      </c>
      <c r="M337" s="62"/>
      <c r="N337" s="62"/>
      <c r="O337" s="560"/>
      <c r="Q337" s="62">
        <v>0</v>
      </c>
      <c r="R337" s="62"/>
      <c r="S337" s="62"/>
      <c r="T337" s="560"/>
      <c r="V337" s="62">
        <v>0</v>
      </c>
      <c r="W337" s="62"/>
      <c r="X337" s="62"/>
      <c r="Y337" s="560"/>
      <c r="AA337" s="62">
        <v>0</v>
      </c>
      <c r="AB337" s="62"/>
      <c r="AC337" s="62"/>
      <c r="AD337" s="560"/>
      <c r="AF337" s="62">
        <v>0</v>
      </c>
      <c r="AG337" s="62"/>
      <c r="AH337" s="62"/>
      <c r="AI337" s="560"/>
      <c r="AK337" s="62">
        <v>0</v>
      </c>
      <c r="AL337" s="62"/>
      <c r="AM337" s="62"/>
      <c r="AN337" s="560"/>
      <c r="AP337" s="62">
        <v>0</v>
      </c>
      <c r="AQ337" s="62"/>
      <c r="AR337" s="62"/>
      <c r="AS337" s="560"/>
      <c r="AU337" s="62">
        <v>0</v>
      </c>
      <c r="AV337" s="62"/>
      <c r="AW337" s="62"/>
      <c r="AX337" s="560"/>
      <c r="AZ337" s="62">
        <v>0</v>
      </c>
      <c r="BA337" s="62"/>
      <c r="BB337" s="62"/>
      <c r="BC337" s="560"/>
      <c r="BE337" s="62">
        <v>0</v>
      </c>
      <c r="BF337" s="62"/>
      <c r="BG337" s="62"/>
      <c r="BH337" s="560"/>
      <c r="BJ337" s="62">
        <v>0</v>
      </c>
      <c r="BK337" s="62"/>
      <c r="BL337" s="62"/>
      <c r="BM337" s="560"/>
      <c r="BO337" s="62">
        <v>0</v>
      </c>
      <c r="BP337" s="62"/>
      <c r="BQ337" s="62"/>
      <c r="BR337" s="560"/>
      <c r="BT337" s="62">
        <v>0</v>
      </c>
      <c r="BU337" s="62"/>
      <c r="BV337" s="62"/>
      <c r="BW337" s="560"/>
      <c r="BY337" s="62">
        <v>90245</v>
      </c>
      <c r="BZ337" s="62"/>
      <c r="CA337" s="62"/>
      <c r="CB337" s="560"/>
      <c r="CD337" s="147">
        <v>0</v>
      </c>
      <c r="CE337" s="62">
        <v>0</v>
      </c>
      <c r="CF337" s="62"/>
      <c r="CG337" s="560"/>
      <c r="CI337" s="147">
        <v>0</v>
      </c>
      <c r="CJ337" s="62"/>
      <c r="CK337" s="62"/>
      <c r="CL337" s="560"/>
      <c r="CN337" s="147">
        <v>0</v>
      </c>
      <c r="CO337" s="62"/>
      <c r="CP337" s="62"/>
      <c r="CQ337" s="560"/>
      <c r="CS337" s="147">
        <v>0</v>
      </c>
      <c r="CT337" s="62"/>
      <c r="CU337" s="62"/>
      <c r="CV337" s="560"/>
      <c r="CX337" s="147">
        <v>0</v>
      </c>
      <c r="CY337" s="62"/>
      <c r="CZ337" s="62"/>
      <c r="DA337" s="560"/>
      <c r="DC337" s="147">
        <v>0</v>
      </c>
      <c r="DD337" s="62"/>
      <c r="DE337" s="62"/>
      <c r="DF337" s="560"/>
      <c r="DH337" s="147">
        <v>0</v>
      </c>
      <c r="DI337" s="62"/>
      <c r="DJ337" s="62"/>
      <c r="DK337" s="560"/>
      <c r="DM337" s="147">
        <v>0</v>
      </c>
      <c r="DN337" s="62"/>
      <c r="DO337" s="62"/>
      <c r="DP337" s="560"/>
      <c r="DR337" s="147">
        <v>0</v>
      </c>
      <c r="DS337" s="62"/>
      <c r="DT337" s="62"/>
      <c r="DU337" s="560"/>
      <c r="DW337" s="147">
        <v>0</v>
      </c>
      <c r="DX337" s="62"/>
      <c r="DY337" s="62"/>
      <c r="DZ337" s="560"/>
      <c r="EB337" s="147">
        <v>90245</v>
      </c>
      <c r="EC337" s="62"/>
      <c r="ED337" s="62"/>
      <c r="EE337" s="560"/>
      <c r="EG337" s="62">
        <v>0</v>
      </c>
      <c r="EH337" s="62"/>
      <c r="EI337" s="62"/>
      <c r="EJ337" s="560"/>
      <c r="EL337" s="62">
        <v>0</v>
      </c>
      <c r="EM337" s="62"/>
      <c r="EN337" s="62"/>
      <c r="EO337" s="153"/>
      <c r="ER337" s="49"/>
      <c r="ES337" s="49"/>
    </row>
    <row r="338" spans="4:149" x14ac:dyDescent="0.2">
      <c r="D338" s="153" t="s">
        <v>336</v>
      </c>
      <c r="F338" s="563"/>
      <c r="G338" s="567">
        <v>0</v>
      </c>
      <c r="H338" s="565"/>
      <c r="I338" s="62"/>
      <c r="J338" s="560"/>
      <c r="K338" s="563"/>
      <c r="L338" s="567">
        <v>0</v>
      </c>
      <c r="M338" s="565"/>
      <c r="N338" s="62"/>
      <c r="O338" s="560"/>
      <c r="P338" s="563"/>
      <c r="Q338" s="567">
        <v>0</v>
      </c>
      <c r="R338" s="565"/>
      <c r="S338" s="62"/>
      <c r="T338" s="560"/>
      <c r="U338" s="563"/>
      <c r="V338" s="567">
        <v>0</v>
      </c>
      <c r="W338" s="565"/>
      <c r="X338" s="62"/>
      <c r="Y338" s="560"/>
      <c r="Z338" s="563"/>
      <c r="AA338" s="567">
        <v>0</v>
      </c>
      <c r="AB338" s="565"/>
      <c r="AC338" s="62"/>
      <c r="AD338" s="560"/>
      <c r="AE338" s="563"/>
      <c r="AF338" s="567">
        <v>0</v>
      </c>
      <c r="AG338" s="565"/>
      <c r="AH338" s="62"/>
      <c r="AI338" s="560"/>
      <c r="AJ338" s="563"/>
      <c r="AK338" s="567">
        <v>0</v>
      </c>
      <c r="AL338" s="565"/>
      <c r="AM338" s="62"/>
      <c r="AN338" s="560"/>
      <c r="AO338" s="563"/>
      <c r="AP338" s="567">
        <v>0</v>
      </c>
      <c r="AQ338" s="565"/>
      <c r="AR338" s="62"/>
      <c r="AS338" s="560"/>
      <c r="AT338" s="563"/>
      <c r="AU338" s="567">
        <v>0</v>
      </c>
      <c r="AV338" s="565"/>
      <c r="AW338" s="62"/>
      <c r="AX338" s="560"/>
      <c r="AY338" s="563"/>
      <c r="AZ338" s="567">
        <v>0</v>
      </c>
      <c r="BA338" s="565"/>
      <c r="BB338" s="62"/>
      <c r="BC338" s="560"/>
      <c r="BD338" s="563"/>
      <c r="BE338" s="567">
        <v>0</v>
      </c>
      <c r="BF338" s="565"/>
      <c r="BG338" s="62"/>
      <c r="BH338" s="560"/>
      <c r="BI338" s="563"/>
      <c r="BJ338" s="567">
        <v>0</v>
      </c>
      <c r="BK338" s="565"/>
      <c r="BL338" s="62"/>
      <c r="BM338" s="560"/>
      <c r="BN338" s="563"/>
      <c r="BO338" s="567">
        <v>0</v>
      </c>
      <c r="BP338" s="565"/>
      <c r="BQ338" s="62"/>
      <c r="BR338" s="560"/>
      <c r="BS338" s="563"/>
      <c r="BT338" s="567">
        <v>0</v>
      </c>
      <c r="BU338" s="565"/>
      <c r="BV338" s="62"/>
      <c r="BW338" s="560"/>
      <c r="BX338" s="563"/>
      <c r="BY338" s="567">
        <v>90245</v>
      </c>
      <c r="BZ338" s="565"/>
      <c r="CA338" s="62"/>
      <c r="CB338" s="560"/>
      <c r="CC338" s="563"/>
      <c r="CD338" s="567">
        <v>0</v>
      </c>
      <c r="CE338" s="565"/>
      <c r="CF338" s="58"/>
      <c r="CG338" s="560"/>
      <c r="CH338" s="563"/>
      <c r="CI338" s="567">
        <v>0</v>
      </c>
      <c r="CJ338" s="565"/>
      <c r="CK338" s="62"/>
      <c r="CL338" s="560"/>
      <c r="CM338" s="563"/>
      <c r="CN338" s="567">
        <v>0</v>
      </c>
      <c r="CO338" s="565"/>
      <c r="CP338" s="62"/>
      <c r="CQ338" s="560"/>
      <c r="CR338" s="563"/>
      <c r="CS338" s="567">
        <v>0</v>
      </c>
      <c r="CT338" s="565"/>
      <c r="CU338" s="62"/>
      <c r="CV338" s="560"/>
      <c r="CW338" s="563"/>
      <c r="CX338" s="567">
        <v>0</v>
      </c>
      <c r="CY338" s="565"/>
      <c r="CZ338" s="62"/>
      <c r="DA338" s="560"/>
      <c r="DB338" s="563"/>
      <c r="DC338" s="567">
        <v>0</v>
      </c>
      <c r="DD338" s="565"/>
      <c r="DE338" s="62"/>
      <c r="DF338" s="560"/>
      <c r="DG338" s="563"/>
      <c r="DH338" s="567">
        <v>0</v>
      </c>
      <c r="DI338" s="565"/>
      <c r="DJ338" s="62"/>
      <c r="DK338" s="560"/>
      <c r="DL338" s="563"/>
      <c r="DM338" s="567">
        <v>0</v>
      </c>
      <c r="DN338" s="565"/>
      <c r="DO338" s="62"/>
      <c r="DP338" s="560"/>
      <c r="DQ338" s="563"/>
      <c r="DR338" s="567">
        <v>0</v>
      </c>
      <c r="DS338" s="565"/>
      <c r="DT338" s="62"/>
      <c r="DU338" s="560"/>
      <c r="DV338" s="563"/>
      <c r="DW338" s="567">
        <v>0</v>
      </c>
      <c r="DX338" s="565"/>
      <c r="DY338" s="62"/>
      <c r="DZ338" s="560"/>
      <c r="EA338" s="563"/>
      <c r="EB338" s="567">
        <v>90245</v>
      </c>
      <c r="EC338" s="565"/>
      <c r="ED338" s="62"/>
      <c r="EE338" s="560"/>
      <c r="EF338" s="563"/>
      <c r="EG338" s="567">
        <v>0</v>
      </c>
      <c r="EH338" s="565"/>
      <c r="EI338" s="62"/>
      <c r="EJ338" s="560"/>
      <c r="EK338" s="563"/>
      <c r="EL338" s="567">
        <v>0</v>
      </c>
      <c r="EM338" s="565"/>
      <c r="EN338" s="62"/>
      <c r="EO338" s="153"/>
      <c r="ER338" s="49"/>
      <c r="ES338" s="49"/>
    </row>
    <row r="339" spans="4:149" x14ac:dyDescent="0.2">
      <c r="D339" s="153"/>
      <c r="G339" s="62"/>
      <c r="H339" s="62"/>
      <c r="I339" s="62"/>
      <c r="J339" s="560"/>
      <c r="K339" s="62"/>
      <c r="L339" s="62"/>
      <c r="M339" s="62"/>
      <c r="N339" s="62"/>
      <c r="O339" s="560"/>
      <c r="P339" s="62"/>
      <c r="Q339" s="62"/>
      <c r="R339" s="62"/>
      <c r="S339" s="62"/>
      <c r="T339" s="560"/>
      <c r="U339" s="62"/>
      <c r="V339" s="62"/>
      <c r="W339" s="62"/>
      <c r="X339" s="62"/>
      <c r="Y339" s="560"/>
      <c r="Z339" s="62"/>
      <c r="AA339" s="62"/>
      <c r="AB339" s="62"/>
      <c r="AC339" s="62"/>
      <c r="AD339" s="560"/>
      <c r="AE339" s="62"/>
      <c r="AF339" s="62"/>
      <c r="AG339" s="62"/>
      <c r="AH339" s="62"/>
      <c r="AI339" s="560"/>
      <c r="AJ339" s="62"/>
      <c r="AK339" s="62"/>
      <c r="AL339" s="62"/>
      <c r="AM339" s="62"/>
      <c r="AN339" s="560"/>
      <c r="AO339" s="62"/>
      <c r="AP339" s="62"/>
      <c r="AQ339" s="62"/>
      <c r="AR339" s="62"/>
      <c r="AS339" s="560"/>
      <c r="AT339" s="62"/>
      <c r="AU339" s="62"/>
      <c r="AV339" s="62"/>
      <c r="AW339" s="62"/>
      <c r="AX339" s="560"/>
      <c r="AY339" s="62"/>
      <c r="AZ339" s="62"/>
      <c r="BA339" s="62"/>
      <c r="BB339" s="62"/>
      <c r="BC339" s="560"/>
      <c r="BD339" s="62"/>
      <c r="BE339" s="62"/>
      <c r="BF339" s="62"/>
      <c r="BG339" s="62"/>
      <c r="BH339" s="560"/>
      <c r="BI339" s="62"/>
      <c r="BJ339" s="62"/>
      <c r="BK339" s="62"/>
      <c r="BL339" s="62"/>
      <c r="BM339" s="560"/>
      <c r="BN339" s="62"/>
      <c r="BO339" s="62"/>
      <c r="BP339" s="62"/>
      <c r="BQ339" s="62"/>
      <c r="BR339" s="560"/>
      <c r="BS339" s="62"/>
      <c r="BT339" s="62"/>
      <c r="BU339" s="62"/>
      <c r="BV339" s="62"/>
      <c r="BW339" s="560"/>
      <c r="BX339" s="62"/>
      <c r="BY339" s="62"/>
      <c r="BZ339" s="62"/>
      <c r="CA339" s="62"/>
      <c r="CB339" s="560"/>
      <c r="CC339" s="62"/>
      <c r="CD339" s="62"/>
      <c r="CE339" s="62"/>
      <c r="CF339" s="62"/>
      <c r="CG339" s="560"/>
      <c r="CH339" s="62"/>
      <c r="CI339" s="62"/>
      <c r="CJ339" s="62"/>
      <c r="CK339" s="62"/>
      <c r="CL339" s="560"/>
      <c r="CM339" s="62"/>
      <c r="CN339" s="62"/>
      <c r="CO339" s="62"/>
      <c r="CP339" s="62"/>
      <c r="CQ339" s="560"/>
      <c r="CR339" s="62"/>
      <c r="CS339" s="62"/>
      <c r="CT339" s="62"/>
      <c r="CU339" s="62"/>
      <c r="CV339" s="560"/>
      <c r="CW339" s="62"/>
      <c r="CX339" s="62"/>
      <c r="CY339" s="62"/>
      <c r="CZ339" s="62"/>
      <c r="DA339" s="560"/>
      <c r="DB339" s="62"/>
      <c r="DC339" s="62"/>
      <c r="DD339" s="62"/>
      <c r="DE339" s="62"/>
      <c r="DF339" s="560"/>
      <c r="DG339" s="62"/>
      <c r="DH339" s="62"/>
      <c r="DI339" s="62"/>
      <c r="DJ339" s="62"/>
      <c r="DK339" s="560"/>
      <c r="DL339" s="62"/>
      <c r="DM339" s="62"/>
      <c r="DN339" s="62"/>
      <c r="DO339" s="62"/>
      <c r="DP339" s="560"/>
      <c r="DQ339" s="62"/>
      <c r="DR339" s="62"/>
      <c r="DS339" s="62"/>
      <c r="DT339" s="62"/>
      <c r="DU339" s="560"/>
      <c r="DV339" s="62"/>
      <c r="DW339" s="62"/>
      <c r="DX339" s="62"/>
      <c r="DY339" s="62"/>
      <c r="DZ339" s="560"/>
      <c r="EA339" s="62"/>
      <c r="EB339" s="62"/>
      <c r="EC339" s="62"/>
      <c r="ED339" s="62"/>
      <c r="EE339" s="560"/>
      <c r="EF339" s="62"/>
      <c r="EG339" s="62"/>
      <c r="EH339" s="62"/>
      <c r="EI339" s="62"/>
      <c r="EJ339" s="560"/>
      <c r="EK339" s="62"/>
      <c r="EL339" s="62"/>
      <c r="EM339" s="62"/>
      <c r="EN339" s="62"/>
      <c r="EO339" s="153"/>
      <c r="ER339" s="49"/>
      <c r="ES339" s="49"/>
    </row>
    <row r="340" spans="4:149" ht="12.75" hidden="1" customHeight="1" x14ac:dyDescent="0.2">
      <c r="D340" s="153" t="s">
        <v>348</v>
      </c>
      <c r="G340" s="62">
        <v>0</v>
      </c>
      <c r="H340" s="62"/>
      <c r="I340" s="62"/>
      <c r="J340" s="560"/>
      <c r="K340" s="62"/>
      <c r="L340" s="62">
        <v>0</v>
      </c>
      <c r="M340" s="62"/>
      <c r="N340" s="62"/>
      <c r="O340" s="560"/>
      <c r="P340" s="62"/>
      <c r="Q340" s="62">
        <v>0</v>
      </c>
      <c r="R340" s="62"/>
      <c r="S340" s="62"/>
      <c r="T340" s="560"/>
      <c r="U340" s="62"/>
      <c r="V340" s="62">
        <v>0</v>
      </c>
      <c r="W340" s="62"/>
      <c r="X340" s="62"/>
      <c r="Y340" s="560"/>
      <c r="Z340" s="62"/>
      <c r="AA340" s="62">
        <v>0</v>
      </c>
      <c r="AB340" s="62"/>
      <c r="AC340" s="62"/>
      <c r="AD340" s="560"/>
      <c r="AE340" s="62"/>
      <c r="AF340" s="62">
        <v>0</v>
      </c>
      <c r="AG340" s="62"/>
      <c r="AH340" s="62"/>
      <c r="AI340" s="560"/>
      <c r="AJ340" s="62"/>
      <c r="AK340" s="62">
        <v>0</v>
      </c>
      <c r="AL340" s="62"/>
      <c r="AM340" s="62"/>
      <c r="AN340" s="560"/>
      <c r="AO340" s="62"/>
      <c r="AP340" s="62">
        <v>0</v>
      </c>
      <c r="AQ340" s="62"/>
      <c r="AR340" s="62"/>
      <c r="AS340" s="560"/>
      <c r="AT340" s="62"/>
      <c r="AU340" s="62">
        <v>0</v>
      </c>
      <c r="AV340" s="62"/>
      <c r="AW340" s="62"/>
      <c r="AX340" s="560"/>
      <c r="AY340" s="62"/>
      <c r="AZ340" s="62">
        <v>0</v>
      </c>
      <c r="BA340" s="62"/>
      <c r="BB340" s="62"/>
      <c r="BC340" s="560"/>
      <c r="BD340" s="62"/>
      <c r="BE340" s="62">
        <v>0</v>
      </c>
      <c r="BF340" s="62"/>
      <c r="BG340" s="62"/>
      <c r="BH340" s="560"/>
      <c r="BI340" s="62"/>
      <c r="BJ340" s="62">
        <v>0</v>
      </c>
      <c r="BK340" s="62"/>
      <c r="BL340" s="62"/>
      <c r="BM340" s="560"/>
      <c r="BN340" s="62"/>
      <c r="BO340" s="62">
        <v>0</v>
      </c>
      <c r="BP340" s="62"/>
      <c r="BQ340" s="62"/>
      <c r="BR340" s="560"/>
      <c r="BS340" s="62"/>
      <c r="BT340" s="62">
        <v>0</v>
      </c>
      <c r="BU340" s="62"/>
      <c r="BV340" s="62"/>
      <c r="BW340" s="560"/>
      <c r="BX340" s="62"/>
      <c r="BY340" s="62">
        <v>0</v>
      </c>
      <c r="BZ340" s="62"/>
      <c r="CA340" s="62"/>
      <c r="CB340" s="560"/>
      <c r="CC340" s="62"/>
      <c r="CD340" s="62">
        <v>0</v>
      </c>
      <c r="CE340" s="62"/>
      <c r="CF340" s="62"/>
      <c r="CG340" s="560"/>
      <c r="CH340" s="62"/>
      <c r="CI340" s="62">
        <v>0</v>
      </c>
      <c r="CJ340" s="62"/>
      <c r="CK340" s="62"/>
      <c r="CL340" s="560"/>
      <c r="CM340" s="62"/>
      <c r="CN340" s="62">
        <v>0</v>
      </c>
      <c r="CO340" s="62"/>
      <c r="CP340" s="62"/>
      <c r="CQ340" s="560"/>
      <c r="CR340" s="62"/>
      <c r="CS340" s="62">
        <v>0</v>
      </c>
      <c r="CT340" s="62"/>
      <c r="CU340" s="62"/>
      <c r="CV340" s="560"/>
      <c r="CW340" s="62"/>
      <c r="CX340" s="62">
        <v>0</v>
      </c>
      <c r="CY340" s="62"/>
      <c r="CZ340" s="62"/>
      <c r="DA340" s="560"/>
      <c r="DB340" s="62"/>
      <c r="DC340" s="62">
        <v>0</v>
      </c>
      <c r="DD340" s="62"/>
      <c r="DE340" s="62"/>
      <c r="DF340" s="560"/>
      <c r="DG340" s="62"/>
      <c r="DH340" s="62">
        <v>0</v>
      </c>
      <c r="DI340" s="62"/>
      <c r="DJ340" s="62"/>
      <c r="DK340" s="560"/>
      <c r="DL340" s="62"/>
      <c r="DM340" s="62">
        <v>0</v>
      </c>
      <c r="DN340" s="62"/>
      <c r="DO340" s="62"/>
      <c r="DP340" s="560"/>
      <c r="DQ340" s="62"/>
      <c r="DR340" s="62">
        <v>0</v>
      </c>
      <c r="DS340" s="62"/>
      <c r="DT340" s="62"/>
      <c r="DU340" s="560"/>
      <c r="DV340" s="62"/>
      <c r="DW340" s="62">
        <v>0</v>
      </c>
      <c r="DX340" s="62"/>
      <c r="DY340" s="62"/>
      <c r="DZ340" s="560"/>
      <c r="EA340" s="62"/>
      <c r="EB340" s="62">
        <v>0</v>
      </c>
      <c r="EC340" s="62"/>
      <c r="ED340" s="62"/>
      <c r="EE340" s="560"/>
      <c r="EF340" s="62"/>
      <c r="EG340" s="62">
        <v>0</v>
      </c>
      <c r="EH340" s="62"/>
      <c r="EI340" s="62"/>
      <c r="EJ340" s="560"/>
      <c r="EK340" s="62"/>
      <c r="EL340" s="62">
        <v>0</v>
      </c>
      <c r="EM340" s="62"/>
      <c r="EN340" s="62"/>
      <c r="EO340" s="153"/>
      <c r="ER340" s="49"/>
      <c r="ES340" s="49"/>
    </row>
    <row r="341" spans="4:149" ht="12.75" hidden="1" customHeight="1" x14ac:dyDescent="0.2">
      <c r="D341" s="153" t="s">
        <v>336</v>
      </c>
      <c r="F341" s="563"/>
      <c r="G341" s="567">
        <v>0</v>
      </c>
      <c r="H341" s="565"/>
      <c r="I341" s="62"/>
      <c r="J341" s="560"/>
      <c r="K341" s="566"/>
      <c r="L341" s="567">
        <v>0</v>
      </c>
      <c r="M341" s="565"/>
      <c r="N341" s="62"/>
      <c r="O341" s="560"/>
      <c r="P341" s="566"/>
      <c r="Q341" s="567">
        <v>0</v>
      </c>
      <c r="R341" s="565"/>
      <c r="S341" s="62"/>
      <c r="T341" s="560"/>
      <c r="U341" s="566"/>
      <c r="V341" s="567">
        <v>0</v>
      </c>
      <c r="W341" s="565"/>
      <c r="X341" s="62"/>
      <c r="Y341" s="560"/>
      <c r="Z341" s="566"/>
      <c r="AA341" s="567">
        <v>0</v>
      </c>
      <c r="AB341" s="565"/>
      <c r="AC341" s="62"/>
      <c r="AD341" s="560"/>
      <c r="AE341" s="566"/>
      <c r="AF341" s="567">
        <v>0</v>
      </c>
      <c r="AG341" s="565"/>
      <c r="AH341" s="62"/>
      <c r="AI341" s="560"/>
      <c r="AJ341" s="566"/>
      <c r="AK341" s="567">
        <v>0</v>
      </c>
      <c r="AL341" s="565"/>
      <c r="AM341" s="62"/>
      <c r="AN341" s="560"/>
      <c r="AO341" s="566"/>
      <c r="AP341" s="567">
        <v>0</v>
      </c>
      <c r="AQ341" s="565"/>
      <c r="AR341" s="62"/>
      <c r="AS341" s="560"/>
      <c r="AT341" s="566"/>
      <c r="AU341" s="567">
        <v>0</v>
      </c>
      <c r="AV341" s="565"/>
      <c r="AW341" s="62"/>
      <c r="AX341" s="560"/>
      <c r="AY341" s="566"/>
      <c r="AZ341" s="567">
        <v>0</v>
      </c>
      <c r="BA341" s="565"/>
      <c r="BB341" s="62"/>
      <c r="BC341" s="560"/>
      <c r="BD341" s="566"/>
      <c r="BE341" s="567">
        <v>0</v>
      </c>
      <c r="BF341" s="565"/>
      <c r="BG341" s="62"/>
      <c r="BH341" s="560"/>
      <c r="BI341" s="566"/>
      <c r="BJ341" s="567">
        <v>0</v>
      </c>
      <c r="BK341" s="565"/>
      <c r="BL341" s="62"/>
      <c r="BM341" s="560"/>
      <c r="BN341" s="566"/>
      <c r="BO341" s="567">
        <v>0</v>
      </c>
      <c r="BP341" s="565"/>
      <c r="BQ341" s="62"/>
      <c r="BR341" s="560"/>
      <c r="BS341" s="566"/>
      <c r="BT341" s="567">
        <v>0</v>
      </c>
      <c r="BU341" s="565"/>
      <c r="BV341" s="62"/>
      <c r="BW341" s="560"/>
      <c r="BX341" s="566"/>
      <c r="BY341" s="567">
        <v>0</v>
      </c>
      <c r="BZ341" s="565"/>
      <c r="CA341" s="62"/>
      <c r="CB341" s="560"/>
      <c r="CC341" s="566"/>
      <c r="CD341" s="567">
        <v>0</v>
      </c>
      <c r="CE341" s="565"/>
      <c r="CF341" s="62"/>
      <c r="CG341" s="560"/>
      <c r="CH341" s="566"/>
      <c r="CI341" s="567">
        <v>0</v>
      </c>
      <c r="CJ341" s="565"/>
      <c r="CK341" s="62"/>
      <c r="CL341" s="560"/>
      <c r="CM341" s="566"/>
      <c r="CN341" s="567">
        <v>0</v>
      </c>
      <c r="CO341" s="565"/>
      <c r="CP341" s="62"/>
      <c r="CQ341" s="560"/>
      <c r="CR341" s="566"/>
      <c r="CS341" s="567">
        <v>0</v>
      </c>
      <c r="CT341" s="565"/>
      <c r="CU341" s="62"/>
      <c r="CV341" s="560"/>
      <c r="CW341" s="566"/>
      <c r="CX341" s="567">
        <v>0</v>
      </c>
      <c r="CY341" s="565"/>
      <c r="CZ341" s="62"/>
      <c r="DA341" s="560"/>
      <c r="DB341" s="566"/>
      <c r="DC341" s="567">
        <v>0</v>
      </c>
      <c r="DD341" s="565"/>
      <c r="DE341" s="62"/>
      <c r="DF341" s="560"/>
      <c r="DG341" s="566"/>
      <c r="DH341" s="567">
        <v>0</v>
      </c>
      <c r="DI341" s="565"/>
      <c r="DJ341" s="62"/>
      <c r="DK341" s="560"/>
      <c r="DL341" s="566"/>
      <c r="DM341" s="567">
        <v>0</v>
      </c>
      <c r="DN341" s="565"/>
      <c r="DO341" s="62"/>
      <c r="DP341" s="560"/>
      <c r="DQ341" s="566"/>
      <c r="DR341" s="567">
        <v>0</v>
      </c>
      <c r="DS341" s="565"/>
      <c r="DT341" s="62"/>
      <c r="DU341" s="560"/>
      <c r="DV341" s="566"/>
      <c r="DW341" s="567">
        <v>0</v>
      </c>
      <c r="DX341" s="565"/>
      <c r="DY341" s="62"/>
      <c r="DZ341" s="560"/>
      <c r="EA341" s="566"/>
      <c r="EB341" s="567">
        <v>0</v>
      </c>
      <c r="EC341" s="565"/>
      <c r="ED341" s="62"/>
      <c r="EE341" s="560"/>
      <c r="EF341" s="566"/>
      <c r="EG341" s="567">
        <v>0</v>
      </c>
      <c r="EH341" s="565"/>
      <c r="EI341" s="62"/>
      <c r="EJ341" s="560"/>
      <c r="EK341" s="563"/>
      <c r="EL341" s="567">
        <v>0</v>
      </c>
      <c r="EM341" s="565"/>
      <c r="EN341" s="62"/>
      <c r="EO341" s="153"/>
      <c r="ER341" s="49"/>
      <c r="ES341" s="49"/>
    </row>
    <row r="342" spans="4:149" ht="12.75" hidden="1" customHeight="1" x14ac:dyDescent="0.2">
      <c r="D342" s="153"/>
      <c r="G342" s="62"/>
      <c r="H342" s="62"/>
      <c r="I342" s="62"/>
      <c r="J342" s="560"/>
      <c r="K342" s="62"/>
      <c r="L342" s="62"/>
      <c r="M342" s="62"/>
      <c r="N342" s="62"/>
      <c r="O342" s="560"/>
      <c r="P342" s="62"/>
      <c r="Q342" s="62"/>
      <c r="R342" s="62"/>
      <c r="S342" s="62"/>
      <c r="T342" s="560"/>
      <c r="U342" s="62"/>
      <c r="V342" s="62"/>
      <c r="W342" s="62"/>
      <c r="X342" s="62"/>
      <c r="Y342" s="560"/>
      <c r="Z342" s="62"/>
      <c r="AA342" s="62"/>
      <c r="AB342" s="62"/>
      <c r="AC342" s="62"/>
      <c r="AD342" s="560"/>
      <c r="AE342" s="62"/>
      <c r="AF342" s="62"/>
      <c r="AG342" s="62"/>
      <c r="AH342" s="62"/>
      <c r="AI342" s="560"/>
      <c r="AJ342" s="62"/>
      <c r="AK342" s="62"/>
      <c r="AL342" s="62"/>
      <c r="AM342" s="62"/>
      <c r="AN342" s="560"/>
      <c r="AO342" s="62"/>
      <c r="AP342" s="62"/>
      <c r="AQ342" s="62"/>
      <c r="AR342" s="62"/>
      <c r="AS342" s="560"/>
      <c r="AT342" s="62"/>
      <c r="AU342" s="62"/>
      <c r="AV342" s="62"/>
      <c r="AW342" s="62"/>
      <c r="AX342" s="560"/>
      <c r="AY342" s="62"/>
      <c r="AZ342" s="62"/>
      <c r="BA342" s="62"/>
      <c r="BB342" s="62"/>
      <c r="BC342" s="560"/>
      <c r="BD342" s="62"/>
      <c r="BE342" s="62"/>
      <c r="BF342" s="62"/>
      <c r="BG342" s="62"/>
      <c r="BH342" s="560"/>
      <c r="BI342" s="62"/>
      <c r="BJ342" s="62"/>
      <c r="BK342" s="62"/>
      <c r="BL342" s="62"/>
      <c r="BM342" s="560"/>
      <c r="BN342" s="62"/>
      <c r="BO342" s="62"/>
      <c r="BP342" s="62"/>
      <c r="BQ342" s="62"/>
      <c r="BR342" s="560"/>
      <c r="BS342" s="62"/>
      <c r="BT342" s="62"/>
      <c r="BU342" s="62"/>
      <c r="BV342" s="62"/>
      <c r="BW342" s="560"/>
      <c r="BX342" s="62"/>
      <c r="BY342" s="62"/>
      <c r="BZ342" s="62"/>
      <c r="CA342" s="62"/>
      <c r="CB342" s="560"/>
      <c r="CC342" s="62"/>
      <c r="CD342" s="592"/>
      <c r="CE342" s="592"/>
      <c r="CF342" s="592"/>
      <c r="CG342" s="593"/>
      <c r="CH342" s="592"/>
      <c r="CI342" s="592"/>
      <c r="CJ342" s="592"/>
      <c r="CK342" s="592"/>
      <c r="CL342" s="593"/>
      <c r="CM342" s="592"/>
      <c r="CN342" s="592"/>
      <c r="CO342" s="592"/>
      <c r="CP342" s="592"/>
      <c r="CQ342" s="593"/>
      <c r="CR342" s="592"/>
      <c r="CS342" s="592"/>
      <c r="CT342" s="592"/>
      <c r="CU342" s="592"/>
      <c r="CV342" s="593"/>
      <c r="CW342" s="592"/>
      <c r="CX342" s="592"/>
      <c r="CY342" s="592"/>
      <c r="CZ342" s="592"/>
      <c r="DA342" s="593"/>
      <c r="DB342" s="592"/>
      <c r="DC342" s="592"/>
      <c r="DD342" s="592"/>
      <c r="DE342" s="592"/>
      <c r="DF342" s="593"/>
      <c r="DG342" s="592"/>
      <c r="DH342" s="592"/>
      <c r="DI342" s="592"/>
      <c r="DJ342" s="592"/>
      <c r="DK342" s="593"/>
      <c r="DL342" s="592"/>
      <c r="DM342" s="592"/>
      <c r="DN342" s="592"/>
      <c r="DO342" s="592"/>
      <c r="DP342" s="593"/>
      <c r="DQ342" s="592"/>
      <c r="DR342" s="592"/>
      <c r="DS342" s="592"/>
      <c r="DT342" s="592"/>
      <c r="DU342" s="593"/>
      <c r="DV342" s="592"/>
      <c r="DW342" s="592"/>
      <c r="DX342" s="592"/>
      <c r="DY342" s="592"/>
      <c r="DZ342" s="593"/>
      <c r="EA342" s="592"/>
      <c r="EB342" s="592"/>
      <c r="EC342" s="592"/>
      <c r="ED342" s="592"/>
      <c r="EE342" s="593"/>
      <c r="EF342" s="592"/>
      <c r="EG342" s="592"/>
      <c r="EH342" s="62"/>
      <c r="EI342" s="62"/>
      <c r="EJ342" s="560"/>
      <c r="EK342" s="62"/>
      <c r="EL342" s="62"/>
      <c r="EM342" s="62"/>
      <c r="EN342" s="62"/>
      <c r="EO342" s="153"/>
      <c r="ER342" s="49"/>
      <c r="ES342" s="49"/>
    </row>
    <row r="343" spans="4:149" s="49" customFormat="1" ht="12.75" hidden="1" customHeight="1" x14ac:dyDescent="0.2">
      <c r="D343" s="503" t="s">
        <v>349</v>
      </c>
      <c r="E343" s="589"/>
      <c r="F343" s="268"/>
      <c r="G343" s="62">
        <v>0</v>
      </c>
      <c r="H343" s="62"/>
      <c r="I343" s="62"/>
      <c r="J343" s="560"/>
      <c r="K343" s="62"/>
      <c r="L343" s="62">
        <v>0</v>
      </c>
      <c r="M343" s="62"/>
      <c r="N343" s="62"/>
      <c r="O343" s="560"/>
      <c r="P343" s="62"/>
      <c r="Q343" s="62">
        <v>0</v>
      </c>
      <c r="R343" s="62"/>
      <c r="S343" s="62"/>
      <c r="T343" s="560"/>
      <c r="U343" s="62"/>
      <c r="V343" s="62">
        <v>0</v>
      </c>
      <c r="W343" s="62"/>
      <c r="X343" s="62"/>
      <c r="Y343" s="560"/>
      <c r="Z343" s="62"/>
      <c r="AA343" s="62">
        <v>0</v>
      </c>
      <c r="AB343" s="62"/>
      <c r="AC343" s="62"/>
      <c r="AD343" s="560"/>
      <c r="AE343" s="62"/>
      <c r="AF343" s="62">
        <v>0</v>
      </c>
      <c r="AG343" s="62"/>
      <c r="AH343" s="62"/>
      <c r="AI343" s="560"/>
      <c r="AJ343" s="62"/>
      <c r="AK343" s="62">
        <v>0</v>
      </c>
      <c r="AL343" s="62"/>
      <c r="AM343" s="62"/>
      <c r="AN343" s="560"/>
      <c r="AO343" s="62"/>
      <c r="AP343" s="62">
        <v>0</v>
      </c>
      <c r="AQ343" s="62"/>
      <c r="AR343" s="62"/>
      <c r="AS343" s="560"/>
      <c r="AT343" s="62"/>
      <c r="AU343" s="62">
        <v>0</v>
      </c>
      <c r="AV343" s="62"/>
      <c r="AW343" s="62"/>
      <c r="AX343" s="560"/>
      <c r="AY343" s="62"/>
      <c r="AZ343" s="62">
        <v>0</v>
      </c>
      <c r="BA343" s="62"/>
      <c r="BB343" s="62"/>
      <c r="BC343" s="560"/>
      <c r="BD343" s="62"/>
      <c r="BE343" s="62">
        <v>0</v>
      </c>
      <c r="BF343" s="62"/>
      <c r="BG343" s="62"/>
      <c r="BH343" s="560"/>
      <c r="BI343" s="62"/>
      <c r="BJ343" s="62">
        <v>0</v>
      </c>
      <c r="BK343" s="62"/>
      <c r="BL343" s="62"/>
      <c r="BM343" s="560"/>
      <c r="BN343" s="62"/>
      <c r="BO343" s="62">
        <v>0</v>
      </c>
      <c r="BP343" s="62"/>
      <c r="BQ343" s="62"/>
      <c r="BR343" s="560"/>
      <c r="BS343" s="62"/>
      <c r="BT343" s="62">
        <v>0</v>
      </c>
      <c r="BU343" s="62"/>
      <c r="BV343" s="62"/>
      <c r="BW343" s="560"/>
      <c r="BX343" s="62"/>
      <c r="BY343" s="62">
        <v>0</v>
      </c>
      <c r="BZ343" s="62"/>
      <c r="CA343" s="62"/>
      <c r="CB343" s="560"/>
      <c r="CC343" s="62"/>
      <c r="CD343" s="62">
        <v>0</v>
      </c>
      <c r="CE343" s="62"/>
      <c r="CF343" s="62"/>
      <c r="CG343" s="560"/>
      <c r="CH343" s="62"/>
      <c r="CI343" s="62">
        <v>0</v>
      </c>
      <c r="CJ343" s="62"/>
      <c r="CK343" s="62"/>
      <c r="CL343" s="560"/>
      <c r="CM343" s="62"/>
      <c r="CN343" s="62">
        <v>0</v>
      </c>
      <c r="CO343" s="62"/>
      <c r="CP343" s="62"/>
      <c r="CQ343" s="560"/>
      <c r="CR343" s="62"/>
      <c r="CS343" s="62">
        <v>0</v>
      </c>
      <c r="CT343" s="62"/>
      <c r="CU343" s="62"/>
      <c r="CV343" s="560"/>
      <c r="CW343" s="62"/>
      <c r="CX343" s="62">
        <v>0</v>
      </c>
      <c r="CY343" s="62"/>
      <c r="CZ343" s="62"/>
      <c r="DA343" s="560"/>
      <c r="DB343" s="62"/>
      <c r="DC343" s="62">
        <v>0</v>
      </c>
      <c r="DD343" s="62"/>
      <c r="DE343" s="62"/>
      <c r="DF343" s="560"/>
      <c r="DG343" s="62"/>
      <c r="DH343" s="62">
        <v>0</v>
      </c>
      <c r="DI343" s="62"/>
      <c r="DJ343" s="62"/>
      <c r="DK343" s="560"/>
      <c r="DL343" s="62"/>
      <c r="DM343" s="62">
        <v>0</v>
      </c>
      <c r="DN343" s="62"/>
      <c r="DO343" s="62"/>
      <c r="DP343" s="560"/>
      <c r="DQ343" s="62"/>
      <c r="DR343" s="62">
        <v>0</v>
      </c>
      <c r="DS343" s="62"/>
      <c r="DT343" s="62"/>
      <c r="DU343" s="560"/>
      <c r="DV343" s="62"/>
      <c r="DW343" s="62">
        <v>0</v>
      </c>
      <c r="DX343" s="62"/>
      <c r="DY343" s="62"/>
      <c r="DZ343" s="560"/>
      <c r="EA343" s="62"/>
      <c r="EB343" s="62">
        <v>0</v>
      </c>
      <c r="EC343" s="62"/>
      <c r="ED343" s="62"/>
      <c r="EE343" s="560"/>
      <c r="EF343" s="62"/>
      <c r="EG343" s="62">
        <v>0</v>
      </c>
      <c r="EH343" s="62"/>
      <c r="EI343" s="62"/>
      <c r="EJ343" s="560"/>
      <c r="EK343" s="62"/>
      <c r="EL343" s="62">
        <v>0</v>
      </c>
      <c r="EM343" s="62"/>
      <c r="EN343" s="50"/>
      <c r="EO343" s="241"/>
      <c r="EQ343" s="147"/>
    </row>
    <row r="344" spans="4:149" ht="12.75" hidden="1" customHeight="1" x14ac:dyDescent="0.2">
      <c r="D344" s="153" t="s">
        <v>336</v>
      </c>
      <c r="E344" s="583"/>
      <c r="F344" s="590"/>
      <c r="G344" s="567">
        <v>0</v>
      </c>
      <c r="H344" s="565"/>
      <c r="I344" s="62"/>
      <c r="J344" s="560"/>
      <c r="K344" s="566"/>
      <c r="L344" s="567">
        <v>0</v>
      </c>
      <c r="M344" s="565"/>
      <c r="N344" s="62"/>
      <c r="O344" s="560"/>
      <c r="P344" s="566"/>
      <c r="Q344" s="567">
        <v>0</v>
      </c>
      <c r="R344" s="565"/>
      <c r="S344" s="62"/>
      <c r="T344" s="560"/>
      <c r="U344" s="566"/>
      <c r="V344" s="567">
        <v>0</v>
      </c>
      <c r="W344" s="565"/>
      <c r="X344" s="62"/>
      <c r="Y344" s="560"/>
      <c r="Z344" s="566"/>
      <c r="AA344" s="567">
        <v>0</v>
      </c>
      <c r="AB344" s="565"/>
      <c r="AC344" s="62"/>
      <c r="AD344" s="560"/>
      <c r="AE344" s="566"/>
      <c r="AF344" s="567">
        <v>0</v>
      </c>
      <c r="AG344" s="565"/>
      <c r="AH344" s="62"/>
      <c r="AI344" s="560"/>
      <c r="AJ344" s="566"/>
      <c r="AK344" s="567">
        <v>0</v>
      </c>
      <c r="AL344" s="565"/>
      <c r="AM344" s="62"/>
      <c r="AN344" s="560"/>
      <c r="AO344" s="566"/>
      <c r="AP344" s="567">
        <v>0</v>
      </c>
      <c r="AQ344" s="565"/>
      <c r="AR344" s="62"/>
      <c r="AS344" s="560"/>
      <c r="AT344" s="566"/>
      <c r="AU344" s="567">
        <v>0</v>
      </c>
      <c r="AV344" s="565"/>
      <c r="AW344" s="62"/>
      <c r="AX344" s="560"/>
      <c r="AY344" s="566"/>
      <c r="AZ344" s="567">
        <v>0</v>
      </c>
      <c r="BA344" s="565"/>
      <c r="BB344" s="62"/>
      <c r="BC344" s="560"/>
      <c r="BD344" s="566"/>
      <c r="BE344" s="567">
        <v>0</v>
      </c>
      <c r="BF344" s="565"/>
      <c r="BG344" s="62"/>
      <c r="BH344" s="560"/>
      <c r="BI344" s="566"/>
      <c r="BJ344" s="567">
        <v>0</v>
      </c>
      <c r="BK344" s="565"/>
      <c r="BL344" s="62"/>
      <c r="BM344" s="560"/>
      <c r="BN344" s="566"/>
      <c r="BO344" s="567">
        <v>0</v>
      </c>
      <c r="BP344" s="565"/>
      <c r="BQ344" s="62"/>
      <c r="BR344" s="560"/>
      <c r="BS344" s="566"/>
      <c r="BT344" s="567">
        <v>0</v>
      </c>
      <c r="BU344" s="565"/>
      <c r="BV344" s="62"/>
      <c r="BW344" s="560"/>
      <c r="BX344" s="566"/>
      <c r="BY344" s="567">
        <v>0</v>
      </c>
      <c r="BZ344" s="565"/>
      <c r="CA344" s="62"/>
      <c r="CB344" s="560"/>
      <c r="CC344" s="566"/>
      <c r="CD344" s="567">
        <v>0</v>
      </c>
      <c r="CE344" s="565"/>
      <c r="CF344" s="62"/>
      <c r="CG344" s="560"/>
      <c r="CH344" s="566"/>
      <c r="CI344" s="567">
        <v>0</v>
      </c>
      <c r="CJ344" s="565"/>
      <c r="CK344" s="62"/>
      <c r="CL344" s="560"/>
      <c r="CM344" s="566"/>
      <c r="CN344" s="567">
        <v>0</v>
      </c>
      <c r="CO344" s="565"/>
      <c r="CP344" s="62"/>
      <c r="CQ344" s="560"/>
      <c r="CR344" s="566"/>
      <c r="CS344" s="567">
        <v>0</v>
      </c>
      <c r="CT344" s="565"/>
      <c r="CU344" s="62"/>
      <c r="CV344" s="560"/>
      <c r="CW344" s="566"/>
      <c r="CX344" s="567">
        <v>0</v>
      </c>
      <c r="CY344" s="565"/>
      <c r="CZ344" s="62"/>
      <c r="DA344" s="560"/>
      <c r="DB344" s="566"/>
      <c r="DC344" s="567">
        <v>0</v>
      </c>
      <c r="DD344" s="565"/>
      <c r="DE344" s="62"/>
      <c r="DF344" s="560"/>
      <c r="DG344" s="566"/>
      <c r="DH344" s="567">
        <v>0</v>
      </c>
      <c r="DI344" s="565"/>
      <c r="DJ344" s="62"/>
      <c r="DK344" s="560"/>
      <c r="DL344" s="566"/>
      <c r="DM344" s="567">
        <v>0</v>
      </c>
      <c r="DN344" s="565"/>
      <c r="DO344" s="62"/>
      <c r="DP344" s="560"/>
      <c r="DQ344" s="566"/>
      <c r="DR344" s="567">
        <v>0</v>
      </c>
      <c r="DS344" s="565"/>
      <c r="DT344" s="62"/>
      <c r="DU344" s="560"/>
      <c r="DV344" s="566"/>
      <c r="DW344" s="567">
        <v>0</v>
      </c>
      <c r="DX344" s="565"/>
      <c r="DY344" s="62"/>
      <c r="DZ344" s="560"/>
      <c r="EA344" s="566"/>
      <c r="EB344" s="567">
        <v>0</v>
      </c>
      <c r="EC344" s="565"/>
      <c r="ED344" s="62"/>
      <c r="EE344" s="560"/>
      <c r="EF344" s="566"/>
      <c r="EG344" s="567">
        <v>0</v>
      </c>
      <c r="EH344" s="565"/>
      <c r="EI344" s="62"/>
      <c r="EJ344" s="560"/>
      <c r="EK344" s="566"/>
      <c r="EL344" s="567">
        <v>0</v>
      </c>
      <c r="EM344" s="565"/>
      <c r="EN344" s="62"/>
      <c r="EO344" s="153"/>
      <c r="ER344" s="49"/>
      <c r="ES344" s="49"/>
    </row>
    <row r="345" spans="4:149" ht="12.75" hidden="1" customHeight="1" x14ac:dyDescent="0.2">
      <c r="D345" s="153"/>
      <c r="H345" s="62"/>
      <c r="I345" s="62"/>
      <c r="J345" s="560"/>
      <c r="K345" s="62"/>
      <c r="O345" s="484"/>
      <c r="T345" s="484"/>
      <c r="Y345" s="484"/>
      <c r="AD345" s="484"/>
      <c r="AI345" s="484"/>
      <c r="AN345" s="484"/>
      <c r="AS345" s="484"/>
      <c r="AX345" s="484"/>
      <c r="BC345" s="484"/>
      <c r="BH345" s="484"/>
      <c r="BM345" s="484"/>
      <c r="BR345" s="484"/>
      <c r="BW345" s="484"/>
      <c r="BZ345" s="62"/>
      <c r="CA345" s="62"/>
      <c r="CB345" s="560"/>
      <c r="CC345" s="62"/>
      <c r="CD345" s="592"/>
      <c r="CE345" s="592"/>
      <c r="CF345" s="592"/>
      <c r="CG345" s="593"/>
      <c r="CH345" s="592"/>
      <c r="CI345" s="592"/>
      <c r="CJ345" s="592"/>
      <c r="CK345" s="592"/>
      <c r="CL345" s="593"/>
      <c r="CM345" s="592"/>
      <c r="CN345" s="592"/>
      <c r="CO345" s="592"/>
      <c r="CP345" s="592"/>
      <c r="CQ345" s="593"/>
      <c r="CR345" s="592"/>
      <c r="CS345" s="592"/>
      <c r="CT345" s="592"/>
      <c r="CU345" s="592"/>
      <c r="CV345" s="593"/>
      <c r="CW345" s="592"/>
      <c r="CX345" s="592"/>
      <c r="CY345" s="592"/>
      <c r="CZ345" s="592"/>
      <c r="DA345" s="593"/>
      <c r="DB345" s="592"/>
      <c r="DC345" s="592"/>
      <c r="DD345" s="592"/>
      <c r="DE345" s="592"/>
      <c r="DF345" s="593"/>
      <c r="DG345" s="592"/>
      <c r="DH345" s="592"/>
      <c r="DI345" s="592"/>
      <c r="DJ345" s="592"/>
      <c r="DK345" s="593"/>
      <c r="DL345" s="592"/>
      <c r="DM345" s="592"/>
      <c r="DN345" s="592"/>
      <c r="DO345" s="592"/>
      <c r="DP345" s="593"/>
      <c r="DQ345" s="592"/>
      <c r="DR345" s="592"/>
      <c r="DS345" s="592"/>
      <c r="DT345" s="592"/>
      <c r="DU345" s="593"/>
      <c r="DV345" s="592"/>
      <c r="DW345" s="592"/>
      <c r="DX345" s="592"/>
      <c r="DY345" s="592"/>
      <c r="DZ345" s="593"/>
      <c r="EA345" s="592"/>
      <c r="EB345" s="592"/>
      <c r="EC345" s="592"/>
      <c r="ED345" s="592"/>
      <c r="EE345" s="593"/>
      <c r="EF345" s="592"/>
      <c r="EG345" s="592"/>
      <c r="EJ345" s="484"/>
      <c r="EO345" s="153"/>
      <c r="ER345" s="49"/>
      <c r="ES345" s="49"/>
    </row>
    <row r="346" spans="4:149" ht="12.75" hidden="1" customHeight="1" x14ac:dyDescent="0.2">
      <c r="D346" s="153" t="s">
        <v>378</v>
      </c>
      <c r="G346" s="62">
        <v>0</v>
      </c>
      <c r="H346" s="62"/>
      <c r="I346" s="62"/>
      <c r="J346" s="560"/>
      <c r="K346" s="62"/>
      <c r="L346" s="62">
        <v>0</v>
      </c>
      <c r="M346" s="62"/>
      <c r="N346" s="62"/>
      <c r="O346" s="560"/>
      <c r="P346" s="62"/>
      <c r="Q346" s="62">
        <v>0</v>
      </c>
      <c r="R346" s="62"/>
      <c r="S346" s="62"/>
      <c r="T346" s="560"/>
      <c r="U346" s="62"/>
      <c r="V346" s="62">
        <v>0</v>
      </c>
      <c r="W346" s="62"/>
      <c r="X346" s="62"/>
      <c r="Y346" s="560"/>
      <c r="Z346" s="62"/>
      <c r="AA346" s="62">
        <v>0</v>
      </c>
      <c r="AB346" s="62"/>
      <c r="AC346" s="62"/>
      <c r="AD346" s="560"/>
      <c r="AE346" s="62"/>
      <c r="AF346" s="62">
        <v>0</v>
      </c>
      <c r="AG346" s="62"/>
      <c r="AH346" s="62"/>
      <c r="AI346" s="560"/>
      <c r="AJ346" s="62"/>
      <c r="AK346" s="62">
        <v>0</v>
      </c>
      <c r="AL346" s="62"/>
      <c r="AM346" s="62"/>
      <c r="AN346" s="560"/>
      <c r="AO346" s="62"/>
      <c r="AP346" s="62">
        <v>0</v>
      </c>
      <c r="AQ346" s="62"/>
      <c r="AR346" s="62"/>
      <c r="AS346" s="560"/>
      <c r="AT346" s="62"/>
      <c r="AU346" s="62">
        <v>0</v>
      </c>
      <c r="AV346" s="62"/>
      <c r="AW346" s="62"/>
      <c r="AX346" s="560"/>
      <c r="AY346" s="62"/>
      <c r="AZ346" s="62">
        <v>0</v>
      </c>
      <c r="BA346" s="62"/>
      <c r="BB346" s="62"/>
      <c r="BC346" s="560"/>
      <c r="BD346" s="62"/>
      <c r="BE346" s="62">
        <v>0</v>
      </c>
      <c r="BF346" s="62"/>
      <c r="BG346" s="62"/>
      <c r="BH346" s="560"/>
      <c r="BI346" s="62"/>
      <c r="BJ346" s="62">
        <v>0</v>
      </c>
      <c r="BK346" s="62"/>
      <c r="BL346" s="62"/>
      <c r="BM346" s="560"/>
      <c r="BN346" s="62"/>
      <c r="BO346" s="62">
        <v>0</v>
      </c>
      <c r="BP346" s="62"/>
      <c r="BQ346" s="62"/>
      <c r="BR346" s="560"/>
      <c r="BS346" s="62"/>
      <c r="BT346" s="62">
        <v>0</v>
      </c>
      <c r="BU346" s="62"/>
      <c r="BV346" s="62"/>
      <c r="BW346" s="560"/>
      <c r="BX346" s="62"/>
      <c r="BY346" s="62">
        <v>0</v>
      </c>
      <c r="BZ346" s="62"/>
      <c r="CA346" s="62"/>
      <c r="CB346" s="560"/>
      <c r="CC346" s="62"/>
      <c r="CD346" s="62">
        <v>0</v>
      </c>
      <c r="CE346" s="62"/>
      <c r="CF346" s="62"/>
      <c r="CG346" s="560"/>
      <c r="CH346" s="62"/>
      <c r="CI346" s="62">
        <v>0</v>
      </c>
      <c r="CJ346" s="62"/>
      <c r="CK346" s="62"/>
      <c r="CL346" s="560"/>
      <c r="CM346" s="62"/>
      <c r="CN346" s="62">
        <v>0</v>
      </c>
      <c r="CO346" s="62"/>
      <c r="CP346" s="62"/>
      <c r="CQ346" s="560"/>
      <c r="CR346" s="62"/>
      <c r="CS346" s="62">
        <v>0</v>
      </c>
      <c r="CT346" s="62"/>
      <c r="CU346" s="62"/>
      <c r="CV346" s="560"/>
      <c r="CW346" s="62"/>
      <c r="CX346" s="62">
        <v>0</v>
      </c>
      <c r="CY346" s="62"/>
      <c r="CZ346" s="62"/>
      <c r="DA346" s="560"/>
      <c r="DB346" s="62"/>
      <c r="DC346" s="62">
        <v>0</v>
      </c>
      <c r="DD346" s="62"/>
      <c r="DE346" s="62"/>
      <c r="DF346" s="560"/>
      <c r="DG346" s="62"/>
      <c r="DH346" s="62">
        <v>0</v>
      </c>
      <c r="DI346" s="62"/>
      <c r="DJ346" s="62"/>
      <c r="DK346" s="560"/>
      <c r="DL346" s="62"/>
      <c r="DM346" s="62">
        <v>0</v>
      </c>
      <c r="DN346" s="62"/>
      <c r="DO346" s="62"/>
      <c r="DP346" s="560"/>
      <c r="DQ346" s="62"/>
      <c r="DR346" s="62">
        <v>0</v>
      </c>
      <c r="DS346" s="62"/>
      <c r="DT346" s="62"/>
      <c r="DU346" s="560"/>
      <c r="DV346" s="62"/>
      <c r="DW346" s="62">
        <v>0</v>
      </c>
      <c r="DX346" s="62"/>
      <c r="DY346" s="62"/>
      <c r="DZ346" s="560"/>
      <c r="EA346" s="62"/>
      <c r="EB346" s="62">
        <v>0</v>
      </c>
      <c r="EC346" s="62"/>
      <c r="ED346" s="62"/>
      <c r="EE346" s="560"/>
      <c r="EF346" s="62"/>
      <c r="EG346" s="62">
        <v>0</v>
      </c>
      <c r="EH346" s="62"/>
      <c r="EI346" s="62"/>
      <c r="EJ346" s="560"/>
      <c r="EK346" s="62"/>
      <c r="EL346" s="62">
        <v>0</v>
      </c>
      <c r="EM346" s="62"/>
      <c r="EN346" s="62"/>
      <c r="EO346" s="153"/>
      <c r="ER346" s="49"/>
      <c r="ES346" s="49"/>
    </row>
    <row r="347" spans="4:149" ht="12.75" hidden="1" customHeight="1" x14ac:dyDescent="0.2">
      <c r="D347" s="153" t="s">
        <v>336</v>
      </c>
      <c r="F347" s="563"/>
      <c r="G347" s="567">
        <v>0</v>
      </c>
      <c r="H347" s="565"/>
      <c r="I347" s="62"/>
      <c r="J347" s="560"/>
      <c r="K347" s="566"/>
      <c r="L347" s="567">
        <v>0</v>
      </c>
      <c r="M347" s="565"/>
      <c r="N347" s="62"/>
      <c r="O347" s="560"/>
      <c r="P347" s="566"/>
      <c r="Q347" s="567">
        <v>0</v>
      </c>
      <c r="R347" s="565"/>
      <c r="S347" s="62"/>
      <c r="T347" s="560"/>
      <c r="U347" s="566"/>
      <c r="V347" s="567">
        <v>0</v>
      </c>
      <c r="W347" s="565"/>
      <c r="X347" s="62"/>
      <c r="Y347" s="560"/>
      <c r="Z347" s="566"/>
      <c r="AA347" s="567">
        <v>0</v>
      </c>
      <c r="AB347" s="565"/>
      <c r="AC347" s="62"/>
      <c r="AD347" s="560"/>
      <c r="AE347" s="566"/>
      <c r="AF347" s="567">
        <v>0</v>
      </c>
      <c r="AG347" s="565"/>
      <c r="AH347" s="62"/>
      <c r="AI347" s="560"/>
      <c r="AJ347" s="566"/>
      <c r="AK347" s="567">
        <v>0</v>
      </c>
      <c r="AL347" s="565"/>
      <c r="AM347" s="62"/>
      <c r="AN347" s="560"/>
      <c r="AO347" s="566"/>
      <c r="AP347" s="567">
        <v>0</v>
      </c>
      <c r="AQ347" s="565"/>
      <c r="AR347" s="62"/>
      <c r="AS347" s="560"/>
      <c r="AT347" s="566"/>
      <c r="AU347" s="567">
        <v>0</v>
      </c>
      <c r="AV347" s="565"/>
      <c r="AW347" s="62"/>
      <c r="AX347" s="560"/>
      <c r="AY347" s="566"/>
      <c r="AZ347" s="567">
        <v>0</v>
      </c>
      <c r="BA347" s="565"/>
      <c r="BB347" s="62"/>
      <c r="BC347" s="560"/>
      <c r="BD347" s="566"/>
      <c r="BE347" s="567">
        <v>0</v>
      </c>
      <c r="BF347" s="565"/>
      <c r="BG347" s="62"/>
      <c r="BH347" s="560"/>
      <c r="BI347" s="566"/>
      <c r="BJ347" s="567">
        <v>0</v>
      </c>
      <c r="BK347" s="565"/>
      <c r="BL347" s="62"/>
      <c r="BM347" s="560"/>
      <c r="BN347" s="566"/>
      <c r="BO347" s="567">
        <v>0</v>
      </c>
      <c r="BP347" s="565"/>
      <c r="BQ347" s="62"/>
      <c r="BR347" s="560"/>
      <c r="BS347" s="566"/>
      <c r="BT347" s="567">
        <v>0</v>
      </c>
      <c r="BU347" s="565"/>
      <c r="BV347" s="62"/>
      <c r="BW347" s="560"/>
      <c r="BX347" s="566"/>
      <c r="BY347" s="567">
        <v>0</v>
      </c>
      <c r="BZ347" s="565"/>
      <c r="CA347" s="62"/>
      <c r="CB347" s="560"/>
      <c r="CC347" s="566"/>
      <c r="CD347" s="567">
        <v>0</v>
      </c>
      <c r="CE347" s="565"/>
      <c r="CF347" s="62"/>
      <c r="CG347" s="560"/>
      <c r="CH347" s="566"/>
      <c r="CI347" s="567">
        <v>0</v>
      </c>
      <c r="CJ347" s="565"/>
      <c r="CK347" s="62"/>
      <c r="CL347" s="560"/>
      <c r="CM347" s="566"/>
      <c r="CN347" s="567">
        <v>0</v>
      </c>
      <c r="CO347" s="565"/>
      <c r="CP347" s="62"/>
      <c r="CQ347" s="560"/>
      <c r="CR347" s="566"/>
      <c r="CS347" s="567">
        <v>0</v>
      </c>
      <c r="CT347" s="565"/>
      <c r="CU347" s="62"/>
      <c r="CV347" s="560"/>
      <c r="CW347" s="566"/>
      <c r="CX347" s="567">
        <v>0</v>
      </c>
      <c r="CY347" s="565"/>
      <c r="CZ347" s="62"/>
      <c r="DA347" s="560"/>
      <c r="DB347" s="566"/>
      <c r="DC347" s="567">
        <v>0</v>
      </c>
      <c r="DD347" s="565"/>
      <c r="DE347" s="62"/>
      <c r="DF347" s="560"/>
      <c r="DG347" s="566"/>
      <c r="DH347" s="567">
        <v>0</v>
      </c>
      <c r="DI347" s="565"/>
      <c r="DJ347" s="62"/>
      <c r="DK347" s="560"/>
      <c r="DL347" s="566"/>
      <c r="DM347" s="567">
        <v>0</v>
      </c>
      <c r="DN347" s="565"/>
      <c r="DO347" s="62"/>
      <c r="DP347" s="560"/>
      <c r="DQ347" s="566"/>
      <c r="DR347" s="567">
        <v>0</v>
      </c>
      <c r="DS347" s="565"/>
      <c r="DT347" s="62"/>
      <c r="DU347" s="560"/>
      <c r="DV347" s="566"/>
      <c r="DW347" s="567">
        <v>0</v>
      </c>
      <c r="DX347" s="565"/>
      <c r="DY347" s="62"/>
      <c r="DZ347" s="560"/>
      <c r="EA347" s="566"/>
      <c r="EB347" s="567">
        <v>0</v>
      </c>
      <c r="EC347" s="565"/>
      <c r="ED347" s="62"/>
      <c r="EE347" s="560"/>
      <c r="EF347" s="566"/>
      <c r="EG347" s="567">
        <v>0</v>
      </c>
      <c r="EH347" s="565"/>
      <c r="EI347" s="62"/>
      <c r="EJ347" s="560"/>
      <c r="EK347" s="566"/>
      <c r="EL347" s="567">
        <v>0</v>
      </c>
      <c r="EM347" s="565"/>
      <c r="EN347" s="62"/>
      <c r="EO347" s="153"/>
      <c r="ER347" s="49"/>
      <c r="ES347" s="49"/>
    </row>
    <row r="348" spans="4:149" ht="12.75" hidden="1" customHeight="1" x14ac:dyDescent="0.2">
      <c r="D348" s="153"/>
      <c r="G348" s="62"/>
      <c r="H348" s="62"/>
      <c r="I348" s="62"/>
      <c r="J348" s="560"/>
      <c r="K348" s="62"/>
      <c r="L348" s="62"/>
      <c r="M348" s="62"/>
      <c r="N348" s="62"/>
      <c r="O348" s="560"/>
      <c r="P348" s="62"/>
      <c r="Q348" s="62"/>
      <c r="R348" s="62"/>
      <c r="S348" s="62"/>
      <c r="T348" s="560"/>
      <c r="U348" s="62"/>
      <c r="V348" s="62"/>
      <c r="W348" s="62"/>
      <c r="X348" s="62"/>
      <c r="Y348" s="560"/>
      <c r="Z348" s="62"/>
      <c r="AA348" s="62"/>
      <c r="AB348" s="62"/>
      <c r="AC348" s="62"/>
      <c r="AD348" s="560"/>
      <c r="AE348" s="62"/>
      <c r="AF348" s="62"/>
      <c r="AG348" s="62"/>
      <c r="AH348" s="62"/>
      <c r="AI348" s="560"/>
      <c r="AJ348" s="62"/>
      <c r="AK348" s="62"/>
      <c r="AL348" s="62"/>
      <c r="AM348" s="62"/>
      <c r="AN348" s="560"/>
      <c r="AO348" s="62"/>
      <c r="AP348" s="62"/>
      <c r="AQ348" s="62"/>
      <c r="AR348" s="62"/>
      <c r="AS348" s="560"/>
      <c r="AT348" s="62"/>
      <c r="AU348" s="62"/>
      <c r="AV348" s="62"/>
      <c r="AW348" s="62"/>
      <c r="AX348" s="560"/>
      <c r="AY348" s="62"/>
      <c r="AZ348" s="62"/>
      <c r="BA348" s="62"/>
      <c r="BB348" s="62"/>
      <c r="BC348" s="560"/>
      <c r="BD348" s="62"/>
      <c r="BE348" s="62"/>
      <c r="BF348" s="62"/>
      <c r="BG348" s="62"/>
      <c r="BH348" s="560"/>
      <c r="BI348" s="62"/>
      <c r="BJ348" s="62"/>
      <c r="BK348" s="62"/>
      <c r="BL348" s="62"/>
      <c r="BM348" s="560"/>
      <c r="BN348" s="62"/>
      <c r="BO348" s="62"/>
      <c r="BP348" s="62"/>
      <c r="BQ348" s="62"/>
      <c r="BR348" s="560"/>
      <c r="BS348" s="62"/>
      <c r="BT348" s="62"/>
      <c r="BU348" s="62"/>
      <c r="BV348" s="62"/>
      <c r="BW348" s="560"/>
      <c r="BX348" s="62"/>
      <c r="BY348" s="62"/>
      <c r="BZ348" s="62"/>
      <c r="CA348" s="62"/>
      <c r="CB348" s="560"/>
      <c r="CC348" s="62"/>
      <c r="CD348" s="62"/>
      <c r="CE348" s="62"/>
      <c r="CF348" s="62"/>
      <c r="CG348" s="560"/>
      <c r="CH348" s="62"/>
      <c r="CI348" s="62"/>
      <c r="CJ348" s="62"/>
      <c r="CK348" s="62"/>
      <c r="CL348" s="560"/>
      <c r="CM348" s="62"/>
      <c r="CN348" s="62"/>
      <c r="CO348" s="62"/>
      <c r="CP348" s="62"/>
      <c r="CQ348" s="560"/>
      <c r="CR348" s="62"/>
      <c r="CS348" s="62"/>
      <c r="CT348" s="62"/>
      <c r="CU348" s="62"/>
      <c r="CV348" s="560"/>
      <c r="CW348" s="62"/>
      <c r="CX348" s="62"/>
      <c r="CY348" s="62"/>
      <c r="CZ348" s="62"/>
      <c r="DA348" s="560"/>
      <c r="DB348" s="62"/>
      <c r="DC348" s="62"/>
      <c r="DD348" s="62"/>
      <c r="DE348" s="62"/>
      <c r="DF348" s="560"/>
      <c r="DG348" s="62"/>
      <c r="DH348" s="62"/>
      <c r="DI348" s="62"/>
      <c r="DJ348" s="62"/>
      <c r="DK348" s="560"/>
      <c r="DL348" s="62"/>
      <c r="DM348" s="62"/>
      <c r="DN348" s="62"/>
      <c r="DO348" s="62"/>
      <c r="DP348" s="560"/>
      <c r="DQ348" s="62"/>
      <c r="DR348" s="62"/>
      <c r="DS348" s="62"/>
      <c r="DT348" s="62"/>
      <c r="DU348" s="560"/>
      <c r="DV348" s="62"/>
      <c r="DW348" s="62"/>
      <c r="DX348" s="62"/>
      <c r="DY348" s="62"/>
      <c r="DZ348" s="560"/>
      <c r="EA348" s="62"/>
      <c r="EB348" s="62"/>
      <c r="EC348" s="62"/>
      <c r="ED348" s="62"/>
      <c r="EE348" s="560"/>
      <c r="EF348" s="62"/>
      <c r="EG348" s="62"/>
      <c r="EH348" s="62"/>
      <c r="EI348" s="62"/>
      <c r="EJ348" s="560"/>
      <c r="EK348" s="62"/>
      <c r="EL348" s="62"/>
      <c r="EM348" s="62"/>
      <c r="EN348" s="62"/>
      <c r="EO348" s="153"/>
      <c r="ER348" s="49"/>
      <c r="ES348" s="49"/>
    </row>
    <row r="349" spans="4:149" ht="12.75" hidden="1" customHeight="1" x14ac:dyDescent="0.2">
      <c r="D349" s="153" t="s">
        <v>378</v>
      </c>
      <c r="G349" s="62">
        <v>0</v>
      </c>
      <c r="H349" s="62"/>
      <c r="I349" s="62"/>
      <c r="J349" s="560"/>
      <c r="K349" s="62"/>
      <c r="L349" s="62">
        <v>0</v>
      </c>
      <c r="M349" s="62"/>
      <c r="N349" s="62"/>
      <c r="O349" s="560"/>
      <c r="P349" s="62"/>
      <c r="Q349" s="62">
        <v>0</v>
      </c>
      <c r="R349" s="62"/>
      <c r="S349" s="62"/>
      <c r="T349" s="560"/>
      <c r="U349" s="62"/>
      <c r="V349" s="62">
        <v>0</v>
      </c>
      <c r="W349" s="62"/>
      <c r="X349" s="62"/>
      <c r="Y349" s="560"/>
      <c r="Z349" s="62">
        <v>0</v>
      </c>
      <c r="AA349" s="62">
        <v>0</v>
      </c>
      <c r="AB349" s="62">
        <v>0</v>
      </c>
      <c r="AC349" s="62">
        <v>0</v>
      </c>
      <c r="AD349" s="560">
        <v>0</v>
      </c>
      <c r="AE349" s="62">
        <v>0</v>
      </c>
      <c r="AF349" s="62">
        <v>0</v>
      </c>
      <c r="AG349" s="62">
        <v>0</v>
      </c>
      <c r="AH349" s="62">
        <v>0</v>
      </c>
      <c r="AI349" s="560">
        <v>0</v>
      </c>
      <c r="AJ349" s="62">
        <v>0</v>
      </c>
      <c r="AK349" s="62">
        <v>0</v>
      </c>
      <c r="AL349" s="62">
        <v>0</v>
      </c>
      <c r="AM349" s="62">
        <v>0</v>
      </c>
      <c r="AN349" s="560">
        <v>0</v>
      </c>
      <c r="AO349" s="62">
        <v>0</v>
      </c>
      <c r="AP349" s="62">
        <v>0</v>
      </c>
      <c r="AQ349" s="62">
        <v>0</v>
      </c>
      <c r="AR349" s="62">
        <v>0</v>
      </c>
      <c r="AS349" s="560">
        <v>0</v>
      </c>
      <c r="AT349" s="62">
        <v>0</v>
      </c>
      <c r="AU349" s="62">
        <v>0</v>
      </c>
      <c r="AV349" s="62">
        <v>0</v>
      </c>
      <c r="AW349" s="62">
        <v>0</v>
      </c>
      <c r="AX349" s="560">
        <v>0</v>
      </c>
      <c r="AY349" s="62">
        <v>0</v>
      </c>
      <c r="AZ349" s="62">
        <v>0</v>
      </c>
      <c r="BA349" s="62">
        <v>0</v>
      </c>
      <c r="BB349" s="62">
        <v>0</v>
      </c>
      <c r="BC349" s="560">
        <v>0</v>
      </c>
      <c r="BD349" s="62">
        <v>0</v>
      </c>
      <c r="BE349" s="62">
        <v>0</v>
      </c>
      <c r="BF349" s="62">
        <v>0</v>
      </c>
      <c r="BG349" s="62">
        <v>0</v>
      </c>
      <c r="BH349" s="560">
        <v>0</v>
      </c>
      <c r="BI349" s="62">
        <v>0</v>
      </c>
      <c r="BJ349" s="62">
        <v>0</v>
      </c>
      <c r="BK349" s="62">
        <v>0</v>
      </c>
      <c r="BL349" s="62">
        <v>0</v>
      </c>
      <c r="BM349" s="560">
        <v>0</v>
      </c>
      <c r="BN349" s="62">
        <v>0</v>
      </c>
      <c r="BO349" s="62">
        <v>0</v>
      </c>
      <c r="BP349" s="62">
        <v>0</v>
      </c>
      <c r="BQ349" s="62">
        <v>0</v>
      </c>
      <c r="BR349" s="560"/>
      <c r="BS349" s="62"/>
      <c r="BT349" s="62">
        <v>0</v>
      </c>
      <c r="BU349" s="62"/>
      <c r="BV349" s="62"/>
      <c r="BW349" s="560"/>
      <c r="BX349" s="62"/>
      <c r="BY349" s="62">
        <v>0</v>
      </c>
      <c r="BZ349" s="62"/>
      <c r="CA349" s="62"/>
      <c r="CB349" s="560"/>
      <c r="CC349" s="62"/>
      <c r="CD349" s="147">
        <v>0</v>
      </c>
      <c r="CE349" s="62">
        <v>0</v>
      </c>
      <c r="CF349" s="62"/>
      <c r="CG349" s="560"/>
      <c r="CI349" s="147">
        <v>0</v>
      </c>
      <c r="CJ349" s="62"/>
      <c r="CK349" s="62"/>
      <c r="CL349" s="560"/>
      <c r="CN349" s="147">
        <v>0</v>
      </c>
      <c r="CO349" s="62"/>
      <c r="CP349" s="62"/>
      <c r="CQ349" s="560"/>
      <c r="CS349" s="147">
        <v>0</v>
      </c>
      <c r="CT349" s="62"/>
      <c r="CU349" s="62"/>
      <c r="CV349" s="560"/>
      <c r="CX349" s="147">
        <v>0</v>
      </c>
      <c r="CY349" s="62"/>
      <c r="CZ349" s="62"/>
      <c r="DA349" s="560"/>
      <c r="DC349" s="147">
        <v>0</v>
      </c>
      <c r="DD349" s="62"/>
      <c r="DE349" s="62"/>
      <c r="DF349" s="560"/>
      <c r="DH349" s="147">
        <v>0</v>
      </c>
      <c r="DI349" s="62"/>
      <c r="DJ349" s="62"/>
      <c r="DK349" s="560"/>
      <c r="DM349" s="147">
        <v>0</v>
      </c>
      <c r="DN349" s="62"/>
      <c r="DO349" s="62"/>
      <c r="DP349" s="560"/>
      <c r="DR349" s="147">
        <v>0</v>
      </c>
      <c r="DS349" s="62"/>
      <c r="DT349" s="62"/>
      <c r="DU349" s="560"/>
      <c r="DW349" s="147">
        <v>0</v>
      </c>
      <c r="DX349" s="62"/>
      <c r="DY349" s="62"/>
      <c r="DZ349" s="560"/>
      <c r="EB349" s="147">
        <v>0</v>
      </c>
      <c r="EC349" s="62"/>
      <c r="ED349" s="62"/>
      <c r="EE349" s="560"/>
      <c r="EG349" s="62">
        <v>0</v>
      </c>
      <c r="EH349" s="62">
        <v>0</v>
      </c>
      <c r="EI349" s="62">
        <v>0</v>
      </c>
      <c r="EJ349" s="560"/>
      <c r="EK349" s="62"/>
      <c r="EL349" s="62">
        <v>0</v>
      </c>
      <c r="EM349" s="62"/>
      <c r="EN349" s="62"/>
      <c r="EO349" s="153"/>
      <c r="ER349" s="49"/>
      <c r="ES349" s="49"/>
    </row>
    <row r="350" spans="4:149" ht="12.75" hidden="1" customHeight="1" x14ac:dyDescent="0.2">
      <c r="D350" s="153" t="s">
        <v>336</v>
      </c>
      <c r="F350" s="563"/>
      <c r="G350" s="567">
        <v>0</v>
      </c>
      <c r="H350" s="565"/>
      <c r="I350" s="62"/>
      <c r="J350" s="560"/>
      <c r="K350" s="566"/>
      <c r="L350" s="567">
        <v>0</v>
      </c>
      <c r="M350" s="565"/>
      <c r="N350" s="62"/>
      <c r="O350" s="560"/>
      <c r="P350" s="566"/>
      <c r="Q350" s="567">
        <v>0</v>
      </c>
      <c r="R350" s="565"/>
      <c r="S350" s="62"/>
      <c r="T350" s="560"/>
      <c r="U350" s="566"/>
      <c r="V350" s="567">
        <v>0</v>
      </c>
      <c r="W350" s="565"/>
      <c r="X350" s="62"/>
      <c r="Y350" s="560"/>
      <c r="Z350" s="566"/>
      <c r="AA350" s="567">
        <v>0</v>
      </c>
      <c r="AB350" s="565"/>
      <c r="AC350" s="62"/>
      <c r="AD350" s="560"/>
      <c r="AE350" s="566"/>
      <c r="AF350" s="567">
        <v>0</v>
      </c>
      <c r="AG350" s="565"/>
      <c r="AH350" s="62"/>
      <c r="AI350" s="560"/>
      <c r="AJ350" s="566"/>
      <c r="AK350" s="567">
        <v>0</v>
      </c>
      <c r="AL350" s="565"/>
      <c r="AM350" s="62"/>
      <c r="AN350" s="560"/>
      <c r="AO350" s="566"/>
      <c r="AP350" s="567">
        <v>0</v>
      </c>
      <c r="AQ350" s="565"/>
      <c r="AR350" s="62"/>
      <c r="AS350" s="560"/>
      <c r="AT350" s="566"/>
      <c r="AU350" s="567">
        <v>0</v>
      </c>
      <c r="AV350" s="565"/>
      <c r="AW350" s="62"/>
      <c r="AX350" s="560"/>
      <c r="AY350" s="566"/>
      <c r="AZ350" s="567">
        <v>0</v>
      </c>
      <c r="BA350" s="565"/>
      <c r="BB350" s="62"/>
      <c r="BC350" s="560"/>
      <c r="BD350" s="566"/>
      <c r="BE350" s="567">
        <v>0</v>
      </c>
      <c r="BF350" s="565"/>
      <c r="BG350" s="62"/>
      <c r="BH350" s="560"/>
      <c r="BI350" s="566"/>
      <c r="BJ350" s="567">
        <v>0</v>
      </c>
      <c r="BK350" s="565"/>
      <c r="BL350" s="62"/>
      <c r="BM350" s="560"/>
      <c r="BN350" s="566"/>
      <c r="BO350" s="567">
        <v>0</v>
      </c>
      <c r="BP350" s="565"/>
      <c r="BQ350" s="62"/>
      <c r="BR350" s="560"/>
      <c r="BS350" s="566"/>
      <c r="BT350" s="567">
        <v>0</v>
      </c>
      <c r="BU350" s="565"/>
      <c r="BV350" s="62"/>
      <c r="BW350" s="560"/>
      <c r="BX350" s="566"/>
      <c r="BY350" s="567">
        <v>0</v>
      </c>
      <c r="BZ350" s="565"/>
      <c r="CA350" s="62"/>
      <c r="CB350" s="560"/>
      <c r="CC350" s="566"/>
      <c r="CD350" s="567">
        <v>0</v>
      </c>
      <c r="CE350" s="565"/>
      <c r="CF350" s="58"/>
      <c r="CG350" s="560"/>
      <c r="CH350" s="563"/>
      <c r="CI350" s="567">
        <v>0</v>
      </c>
      <c r="CJ350" s="565"/>
      <c r="CK350" s="62"/>
      <c r="CL350" s="560"/>
      <c r="CM350" s="563"/>
      <c r="CN350" s="567">
        <v>0</v>
      </c>
      <c r="CO350" s="565"/>
      <c r="CP350" s="62"/>
      <c r="CQ350" s="560"/>
      <c r="CR350" s="563"/>
      <c r="CS350" s="567">
        <v>0</v>
      </c>
      <c r="CT350" s="565"/>
      <c r="CU350" s="62"/>
      <c r="CV350" s="560"/>
      <c r="CW350" s="563"/>
      <c r="CX350" s="567">
        <v>0</v>
      </c>
      <c r="CY350" s="565"/>
      <c r="CZ350" s="62"/>
      <c r="DA350" s="560"/>
      <c r="DB350" s="563"/>
      <c r="DC350" s="567">
        <v>0</v>
      </c>
      <c r="DD350" s="565"/>
      <c r="DE350" s="62"/>
      <c r="DF350" s="560"/>
      <c r="DG350" s="563"/>
      <c r="DH350" s="567">
        <v>0</v>
      </c>
      <c r="DI350" s="565"/>
      <c r="DJ350" s="62"/>
      <c r="DK350" s="560"/>
      <c r="DL350" s="563"/>
      <c r="DM350" s="567">
        <v>0</v>
      </c>
      <c r="DN350" s="565"/>
      <c r="DO350" s="62"/>
      <c r="DP350" s="560"/>
      <c r="DQ350" s="563"/>
      <c r="DR350" s="567">
        <v>0</v>
      </c>
      <c r="DS350" s="565"/>
      <c r="DT350" s="62"/>
      <c r="DU350" s="560"/>
      <c r="DV350" s="563"/>
      <c r="DW350" s="567">
        <v>0</v>
      </c>
      <c r="DX350" s="565"/>
      <c r="DY350" s="62"/>
      <c r="DZ350" s="560"/>
      <c r="EA350" s="563"/>
      <c r="EB350" s="567">
        <v>0</v>
      </c>
      <c r="EC350" s="565"/>
      <c r="ED350" s="62"/>
      <c r="EE350" s="560"/>
      <c r="EF350" s="563"/>
      <c r="EG350" s="567">
        <v>0</v>
      </c>
      <c r="EH350" s="565"/>
      <c r="EI350" s="62"/>
      <c r="EJ350" s="560"/>
      <c r="EK350" s="566"/>
      <c r="EL350" s="567">
        <v>0</v>
      </c>
      <c r="EM350" s="565"/>
      <c r="EN350" s="62"/>
      <c r="EO350" s="153"/>
      <c r="ER350" s="49"/>
      <c r="ES350" s="49"/>
    </row>
    <row r="351" spans="4:149" ht="12.75" hidden="1" customHeight="1" x14ac:dyDescent="0.2">
      <c r="D351" s="153"/>
      <c r="G351" s="62"/>
      <c r="H351" s="62"/>
      <c r="I351" s="62"/>
      <c r="J351" s="560"/>
      <c r="K351" s="62"/>
      <c r="L351" s="62"/>
      <c r="M351" s="62"/>
      <c r="N351" s="62"/>
      <c r="O351" s="560"/>
      <c r="P351" s="62"/>
      <c r="Q351" s="62"/>
      <c r="R351" s="62"/>
      <c r="S351" s="62"/>
      <c r="T351" s="560"/>
      <c r="U351" s="62"/>
      <c r="V351" s="62"/>
      <c r="W351" s="62"/>
      <c r="X351" s="62"/>
      <c r="Y351" s="560"/>
      <c r="Z351" s="62"/>
      <c r="AA351" s="62"/>
      <c r="AB351" s="62"/>
      <c r="AC351" s="62"/>
      <c r="AD351" s="560"/>
      <c r="AE351" s="62"/>
      <c r="AF351" s="62"/>
      <c r="AG351" s="62"/>
      <c r="AH351" s="62"/>
      <c r="AI351" s="560"/>
      <c r="AJ351" s="62"/>
      <c r="AK351" s="62"/>
      <c r="AL351" s="62"/>
      <c r="AM351" s="62"/>
      <c r="AN351" s="560"/>
      <c r="AO351" s="62"/>
      <c r="AP351" s="62"/>
      <c r="AQ351" s="62"/>
      <c r="AR351" s="62"/>
      <c r="AS351" s="560"/>
      <c r="AT351" s="62"/>
      <c r="AU351" s="62"/>
      <c r="AV351" s="62"/>
      <c r="AW351" s="62"/>
      <c r="AX351" s="560"/>
      <c r="AY351" s="62"/>
      <c r="AZ351" s="62"/>
      <c r="BA351" s="62"/>
      <c r="BB351" s="62"/>
      <c r="BC351" s="560"/>
      <c r="BD351" s="62"/>
      <c r="BE351" s="62"/>
      <c r="BF351" s="62"/>
      <c r="BG351" s="62"/>
      <c r="BH351" s="560"/>
      <c r="BI351" s="62"/>
      <c r="BJ351" s="62"/>
      <c r="BK351" s="62"/>
      <c r="BL351" s="62"/>
      <c r="BM351" s="560"/>
      <c r="BN351" s="62"/>
      <c r="BO351" s="62"/>
      <c r="BP351" s="62"/>
      <c r="BQ351" s="62"/>
      <c r="BR351" s="560"/>
      <c r="BS351" s="62"/>
      <c r="BT351" s="62"/>
      <c r="BU351" s="62"/>
      <c r="BV351" s="62"/>
      <c r="BW351" s="560"/>
      <c r="BX351" s="62"/>
      <c r="BY351" s="62"/>
      <c r="BZ351" s="62"/>
      <c r="CA351" s="62"/>
      <c r="CB351" s="560"/>
      <c r="CC351" s="62"/>
      <c r="CD351" s="592"/>
      <c r="CE351" s="592"/>
      <c r="CF351" s="592"/>
      <c r="CG351" s="593"/>
      <c r="CH351" s="592"/>
      <c r="CI351" s="592"/>
      <c r="CJ351" s="592"/>
      <c r="CK351" s="592"/>
      <c r="CL351" s="593"/>
      <c r="CM351" s="592"/>
      <c r="CN351" s="592"/>
      <c r="CO351" s="592"/>
      <c r="CP351" s="592"/>
      <c r="CQ351" s="593"/>
      <c r="CR351" s="592"/>
      <c r="CS351" s="592"/>
      <c r="CT351" s="592"/>
      <c r="CU351" s="592"/>
      <c r="CV351" s="593"/>
      <c r="CW351" s="592"/>
      <c r="CX351" s="592"/>
      <c r="CY351" s="592"/>
      <c r="CZ351" s="592"/>
      <c r="DA351" s="593"/>
      <c r="DB351" s="592"/>
      <c r="DC351" s="592"/>
      <c r="DD351" s="592"/>
      <c r="DE351" s="592"/>
      <c r="DF351" s="593"/>
      <c r="DG351" s="592"/>
      <c r="DH351" s="592"/>
      <c r="DI351" s="592"/>
      <c r="DJ351" s="592"/>
      <c r="DK351" s="593"/>
      <c r="DL351" s="592"/>
      <c r="DM351" s="592"/>
      <c r="DN351" s="592"/>
      <c r="DO351" s="592"/>
      <c r="DP351" s="593"/>
      <c r="DQ351" s="592"/>
      <c r="DR351" s="592"/>
      <c r="DS351" s="592"/>
      <c r="DT351" s="592"/>
      <c r="DU351" s="593"/>
      <c r="DV351" s="592"/>
      <c r="DW351" s="592"/>
      <c r="DX351" s="592"/>
      <c r="DY351" s="592"/>
      <c r="DZ351" s="593"/>
      <c r="EA351" s="592"/>
      <c r="EB351" s="592"/>
      <c r="EC351" s="592"/>
      <c r="ED351" s="592"/>
      <c r="EE351" s="593"/>
      <c r="EF351" s="592"/>
      <c r="EG351" s="592"/>
      <c r="EH351" s="62"/>
      <c r="EI351" s="62"/>
      <c r="EJ351" s="560"/>
      <c r="EK351" s="62"/>
      <c r="EL351" s="62"/>
      <c r="EM351" s="62"/>
      <c r="EN351" s="62"/>
      <c r="EO351" s="153"/>
      <c r="ER351" s="49"/>
      <c r="ES351" s="49"/>
    </row>
    <row r="352" spans="4:149" ht="12.75" customHeight="1" x14ac:dyDescent="0.2">
      <c r="D352" s="153" t="s">
        <v>380</v>
      </c>
      <c r="G352" s="62">
        <v>0</v>
      </c>
      <c r="H352" s="62"/>
      <c r="I352" s="62"/>
      <c r="J352" s="560"/>
      <c r="K352" s="62"/>
      <c r="L352" s="62">
        <v>51405</v>
      </c>
      <c r="M352" s="62"/>
      <c r="N352" s="62"/>
      <c r="O352" s="560"/>
      <c r="P352" s="62"/>
      <c r="Q352" s="62">
        <v>1238921</v>
      </c>
      <c r="R352" s="62"/>
      <c r="S352" s="62"/>
      <c r="T352" s="560"/>
      <c r="U352" s="62"/>
      <c r="V352" s="62">
        <v>93254</v>
      </c>
      <c r="W352" s="62"/>
      <c r="X352" s="62"/>
      <c r="Y352" s="560"/>
      <c r="Z352" s="62"/>
      <c r="AA352" s="62">
        <v>0</v>
      </c>
      <c r="AB352" s="62"/>
      <c r="AC352" s="62"/>
      <c r="AD352" s="560"/>
      <c r="AE352" s="62"/>
      <c r="AF352" s="62">
        <v>0</v>
      </c>
      <c r="AG352" s="62"/>
      <c r="AH352" s="62"/>
      <c r="AI352" s="560"/>
      <c r="AJ352" s="62"/>
      <c r="AK352" s="62">
        <v>0</v>
      </c>
      <c r="AL352" s="62"/>
      <c r="AM352" s="62"/>
      <c r="AN352" s="560"/>
      <c r="AO352" s="62"/>
      <c r="AP352" s="62">
        <v>0</v>
      </c>
      <c r="AQ352" s="62"/>
      <c r="AR352" s="62"/>
      <c r="AS352" s="560"/>
      <c r="AT352" s="62"/>
      <c r="AU352" s="62">
        <v>0</v>
      </c>
      <c r="AV352" s="62"/>
      <c r="AW352" s="62"/>
      <c r="AX352" s="560"/>
      <c r="AY352" s="62"/>
      <c r="AZ352" s="62">
        <v>0</v>
      </c>
      <c r="BA352" s="62"/>
      <c r="BB352" s="62"/>
      <c r="BC352" s="560"/>
      <c r="BD352" s="62"/>
      <c r="BE352" s="62">
        <v>0</v>
      </c>
      <c r="BF352" s="62"/>
      <c r="BG352" s="62"/>
      <c r="BH352" s="560"/>
      <c r="BI352" s="62"/>
      <c r="BJ352" s="62">
        <v>0</v>
      </c>
      <c r="BK352" s="62"/>
      <c r="BL352" s="62"/>
      <c r="BM352" s="560"/>
      <c r="BN352" s="62"/>
      <c r="BO352" s="62">
        <v>0</v>
      </c>
      <c r="BP352" s="62"/>
      <c r="BQ352" s="62"/>
      <c r="BR352" s="560"/>
      <c r="BS352" s="62"/>
      <c r="BT352" s="62">
        <v>1383580</v>
      </c>
      <c r="BU352" s="62"/>
      <c r="BV352" s="62"/>
      <c r="BW352" s="560"/>
      <c r="BX352" s="62"/>
      <c r="BY352" s="62">
        <v>864052</v>
      </c>
      <c r="BZ352" s="62"/>
      <c r="CA352" s="62"/>
      <c r="CB352" s="560"/>
      <c r="CC352" s="62"/>
      <c r="CD352" s="62">
        <v>137929</v>
      </c>
      <c r="CE352" s="62"/>
      <c r="CF352" s="62"/>
      <c r="CG352" s="560"/>
      <c r="CH352" s="62"/>
      <c r="CI352" s="62">
        <v>0</v>
      </c>
      <c r="CJ352" s="62"/>
      <c r="CK352" s="62"/>
      <c r="CL352" s="560"/>
      <c r="CM352" s="62"/>
      <c r="CN352" s="62">
        <v>0</v>
      </c>
      <c r="CO352" s="62"/>
      <c r="CP352" s="62"/>
      <c r="CQ352" s="560"/>
      <c r="CR352" s="62"/>
      <c r="CS352" s="62">
        <v>480357</v>
      </c>
      <c r="CT352" s="62"/>
      <c r="CU352" s="62"/>
      <c r="CV352" s="560"/>
      <c r="CW352" s="62"/>
      <c r="CX352" s="62">
        <v>0</v>
      </c>
      <c r="CY352" s="62"/>
      <c r="CZ352" s="62"/>
      <c r="DA352" s="560"/>
      <c r="DB352" s="62"/>
      <c r="DC352" s="62">
        <v>0</v>
      </c>
      <c r="DD352" s="62"/>
      <c r="DE352" s="62"/>
      <c r="DF352" s="560"/>
      <c r="DG352" s="62"/>
      <c r="DH352" s="62">
        <v>0</v>
      </c>
      <c r="DI352" s="62"/>
      <c r="DJ352" s="62"/>
      <c r="DK352" s="560"/>
      <c r="DL352" s="62"/>
      <c r="DM352" s="62">
        <v>192876</v>
      </c>
      <c r="DN352" s="62"/>
      <c r="DO352" s="62"/>
      <c r="DP352" s="560"/>
      <c r="DQ352" s="62"/>
      <c r="DR352" s="62">
        <v>0</v>
      </c>
      <c r="DS352" s="62"/>
      <c r="DT352" s="62"/>
      <c r="DU352" s="560"/>
      <c r="DV352" s="62"/>
      <c r="DW352" s="62">
        <v>0</v>
      </c>
      <c r="DX352" s="62"/>
      <c r="DY352" s="62"/>
      <c r="DZ352" s="560"/>
      <c r="EA352" s="62"/>
      <c r="EB352" s="62">
        <v>52890</v>
      </c>
      <c r="EC352" s="62"/>
      <c r="ED352" s="62"/>
      <c r="EE352" s="560"/>
      <c r="EF352" s="62"/>
      <c r="EG352" s="62">
        <v>0</v>
      </c>
      <c r="EH352" s="62"/>
      <c r="EI352" s="62"/>
      <c r="EJ352" s="560"/>
      <c r="EK352" s="62"/>
      <c r="EL352" s="62">
        <v>618286</v>
      </c>
      <c r="EN352" s="574"/>
      <c r="EO352" s="153"/>
      <c r="EP352" s="49"/>
      <c r="EQ352" s="49"/>
      <c r="ER352" s="49"/>
      <c r="ES352" s="49"/>
    </row>
    <row r="353" spans="4:149" ht="12.75" customHeight="1" x14ac:dyDescent="0.2">
      <c r="D353" s="153" t="s">
        <v>336</v>
      </c>
      <c r="F353" s="563"/>
      <c r="G353" s="567">
        <v>0</v>
      </c>
      <c r="H353" s="565"/>
      <c r="I353" s="62"/>
      <c r="J353" s="560"/>
      <c r="K353" s="566"/>
      <c r="L353" s="567">
        <v>51405</v>
      </c>
      <c r="M353" s="565"/>
      <c r="N353" s="62"/>
      <c r="O353" s="560"/>
      <c r="P353" s="566"/>
      <c r="Q353" s="567">
        <v>1238921</v>
      </c>
      <c r="R353" s="565"/>
      <c r="S353" s="62"/>
      <c r="T353" s="560"/>
      <c r="U353" s="566"/>
      <c r="V353" s="567">
        <v>93254</v>
      </c>
      <c r="W353" s="565"/>
      <c r="X353" s="62"/>
      <c r="Y353" s="560"/>
      <c r="Z353" s="566"/>
      <c r="AA353" s="567">
        <v>0</v>
      </c>
      <c r="AB353" s="565"/>
      <c r="AC353" s="62"/>
      <c r="AD353" s="560"/>
      <c r="AE353" s="566"/>
      <c r="AF353" s="567">
        <v>0</v>
      </c>
      <c r="AG353" s="565"/>
      <c r="AH353" s="62"/>
      <c r="AI353" s="560"/>
      <c r="AJ353" s="566"/>
      <c r="AK353" s="567">
        <v>0</v>
      </c>
      <c r="AL353" s="565"/>
      <c r="AM353" s="62"/>
      <c r="AN353" s="560"/>
      <c r="AO353" s="566"/>
      <c r="AP353" s="567">
        <v>0</v>
      </c>
      <c r="AQ353" s="565"/>
      <c r="AR353" s="62"/>
      <c r="AS353" s="560"/>
      <c r="AT353" s="566"/>
      <c r="AU353" s="567">
        <v>0</v>
      </c>
      <c r="AV353" s="565"/>
      <c r="AW353" s="62"/>
      <c r="AX353" s="560"/>
      <c r="AY353" s="566"/>
      <c r="AZ353" s="567">
        <v>0</v>
      </c>
      <c r="BA353" s="565"/>
      <c r="BB353" s="62"/>
      <c r="BC353" s="560"/>
      <c r="BD353" s="566"/>
      <c r="BE353" s="567">
        <v>0</v>
      </c>
      <c r="BF353" s="565"/>
      <c r="BG353" s="62"/>
      <c r="BH353" s="560"/>
      <c r="BI353" s="566"/>
      <c r="BJ353" s="567">
        <v>0</v>
      </c>
      <c r="BK353" s="565"/>
      <c r="BL353" s="62"/>
      <c r="BM353" s="560"/>
      <c r="BN353" s="566"/>
      <c r="BO353" s="567">
        <v>0</v>
      </c>
      <c r="BP353" s="565"/>
      <c r="BQ353" s="62"/>
      <c r="BR353" s="560"/>
      <c r="BS353" s="566"/>
      <c r="BT353" s="567">
        <v>1383580</v>
      </c>
      <c r="BU353" s="565"/>
      <c r="BV353" s="62"/>
      <c r="BW353" s="560"/>
      <c r="BX353" s="566"/>
      <c r="BY353" s="567">
        <v>864052</v>
      </c>
      <c r="BZ353" s="565"/>
      <c r="CA353" s="62"/>
      <c r="CB353" s="560"/>
      <c r="CC353" s="566"/>
      <c r="CD353" s="567">
        <v>137929</v>
      </c>
      <c r="CE353" s="565"/>
      <c r="CF353" s="62"/>
      <c r="CG353" s="560"/>
      <c r="CH353" s="566"/>
      <c r="CI353" s="567">
        <v>0</v>
      </c>
      <c r="CJ353" s="565"/>
      <c r="CK353" s="62"/>
      <c r="CL353" s="560"/>
      <c r="CM353" s="566"/>
      <c r="CN353" s="567">
        <v>0</v>
      </c>
      <c r="CO353" s="565"/>
      <c r="CP353" s="62"/>
      <c r="CQ353" s="560"/>
      <c r="CR353" s="566"/>
      <c r="CS353" s="567">
        <v>480357</v>
      </c>
      <c r="CT353" s="565"/>
      <c r="CU353" s="62"/>
      <c r="CV353" s="560"/>
      <c r="CW353" s="566"/>
      <c r="CX353" s="567">
        <v>0</v>
      </c>
      <c r="CY353" s="565"/>
      <c r="CZ353" s="62"/>
      <c r="DA353" s="560"/>
      <c r="DB353" s="566"/>
      <c r="DC353" s="567">
        <v>0</v>
      </c>
      <c r="DD353" s="565"/>
      <c r="DE353" s="62"/>
      <c r="DF353" s="560"/>
      <c r="DG353" s="566"/>
      <c r="DH353" s="567">
        <v>0</v>
      </c>
      <c r="DI353" s="565"/>
      <c r="DJ353" s="62"/>
      <c r="DK353" s="560"/>
      <c r="DL353" s="566"/>
      <c r="DM353" s="567">
        <v>192876</v>
      </c>
      <c r="DN353" s="565"/>
      <c r="DO353" s="62"/>
      <c r="DP353" s="560"/>
      <c r="DQ353" s="566"/>
      <c r="DR353" s="567">
        <v>0</v>
      </c>
      <c r="DS353" s="565"/>
      <c r="DT353" s="62"/>
      <c r="DU353" s="560"/>
      <c r="DV353" s="566"/>
      <c r="DW353" s="567">
        <v>0</v>
      </c>
      <c r="DX353" s="565"/>
      <c r="DY353" s="62"/>
      <c r="DZ353" s="560"/>
      <c r="EA353" s="566"/>
      <c r="EB353" s="567">
        <v>52890</v>
      </c>
      <c r="EC353" s="565"/>
      <c r="ED353" s="62"/>
      <c r="EE353" s="560"/>
      <c r="EF353" s="566"/>
      <c r="EG353" s="567">
        <v>0</v>
      </c>
      <c r="EH353" s="565"/>
      <c r="EI353" s="62"/>
      <c r="EJ353" s="560"/>
      <c r="EK353" s="566"/>
      <c r="EL353" s="567">
        <v>618286</v>
      </c>
      <c r="EM353" s="596"/>
      <c r="EO353" s="153"/>
      <c r="EP353" s="49"/>
      <c r="EQ353" s="49"/>
      <c r="ER353" s="49"/>
      <c r="ES353" s="49"/>
    </row>
    <row r="354" spans="4:149" ht="12.75" customHeight="1" x14ac:dyDescent="0.2">
      <c r="D354" s="153"/>
      <c r="G354" s="62"/>
      <c r="H354" s="62"/>
      <c r="I354" s="62"/>
      <c r="J354" s="560"/>
      <c r="K354" s="62"/>
      <c r="L354" s="62"/>
      <c r="M354" s="62"/>
      <c r="N354" s="62"/>
      <c r="O354" s="560"/>
      <c r="P354" s="62"/>
      <c r="Q354" s="62"/>
      <c r="R354" s="62"/>
      <c r="S354" s="62"/>
      <c r="T354" s="560"/>
      <c r="U354" s="62"/>
      <c r="V354" s="62"/>
      <c r="W354" s="62"/>
      <c r="X354" s="62"/>
      <c r="Y354" s="560"/>
      <c r="Z354" s="62"/>
      <c r="AA354" s="62"/>
      <c r="AB354" s="62"/>
      <c r="AC354" s="62"/>
      <c r="AD354" s="560"/>
      <c r="AE354" s="62"/>
      <c r="AF354" s="62"/>
      <c r="AG354" s="62"/>
      <c r="AH354" s="62"/>
      <c r="AI354" s="560"/>
      <c r="AJ354" s="62"/>
      <c r="AK354" s="62"/>
      <c r="AL354" s="62"/>
      <c r="AM354" s="62"/>
      <c r="AN354" s="560"/>
      <c r="AO354" s="62"/>
      <c r="AP354" s="62"/>
      <c r="AQ354" s="62"/>
      <c r="AR354" s="62"/>
      <c r="AS354" s="560"/>
      <c r="AT354" s="62"/>
      <c r="AU354" s="62"/>
      <c r="AV354" s="62"/>
      <c r="AW354" s="62"/>
      <c r="AX354" s="560"/>
      <c r="AY354" s="62"/>
      <c r="AZ354" s="62"/>
      <c r="BA354" s="62"/>
      <c r="BB354" s="62"/>
      <c r="BC354" s="560"/>
      <c r="BD354" s="62"/>
      <c r="BE354" s="62"/>
      <c r="BF354" s="62"/>
      <c r="BG354" s="62"/>
      <c r="BH354" s="560"/>
      <c r="BI354" s="62"/>
      <c r="BJ354" s="62"/>
      <c r="BK354" s="62"/>
      <c r="BL354" s="62"/>
      <c r="BM354" s="560"/>
      <c r="BN354" s="62"/>
      <c r="BO354" s="62"/>
      <c r="BP354" s="62"/>
      <c r="BQ354" s="62"/>
      <c r="BR354" s="560"/>
      <c r="BS354" s="62"/>
      <c r="BT354" s="62"/>
      <c r="BU354" s="62"/>
      <c r="BV354" s="62"/>
      <c r="BW354" s="560"/>
      <c r="BX354" s="62"/>
      <c r="BY354" s="62"/>
      <c r="BZ354" s="62"/>
      <c r="CA354" s="62"/>
      <c r="CB354" s="560"/>
      <c r="CC354" s="62"/>
      <c r="CD354" s="592"/>
      <c r="CE354" s="592"/>
      <c r="CF354" s="592"/>
      <c r="CG354" s="593"/>
      <c r="CH354" s="592"/>
      <c r="CI354" s="592"/>
      <c r="CJ354" s="592"/>
      <c r="CK354" s="592"/>
      <c r="CL354" s="593"/>
      <c r="CM354" s="592"/>
      <c r="CN354" s="592"/>
      <c r="CO354" s="592"/>
      <c r="CP354" s="592"/>
      <c r="CQ354" s="593"/>
      <c r="CR354" s="592"/>
      <c r="CS354" s="592"/>
      <c r="CT354" s="592"/>
      <c r="CU354" s="592"/>
      <c r="CV354" s="593"/>
      <c r="CW354" s="592"/>
      <c r="CX354" s="592"/>
      <c r="CY354" s="592"/>
      <c r="CZ354" s="592"/>
      <c r="DA354" s="593"/>
      <c r="DB354" s="592"/>
      <c r="DC354" s="592"/>
      <c r="DD354" s="592"/>
      <c r="DE354" s="592"/>
      <c r="DF354" s="593"/>
      <c r="DG354" s="592"/>
      <c r="DH354" s="592"/>
      <c r="DI354" s="592"/>
      <c r="DJ354" s="592"/>
      <c r="DK354" s="593"/>
      <c r="DL354" s="592"/>
      <c r="DM354" s="592"/>
      <c r="DN354" s="592"/>
      <c r="DO354" s="592"/>
      <c r="DP354" s="593"/>
      <c r="DQ354" s="592"/>
      <c r="DR354" s="592"/>
      <c r="DS354" s="592"/>
      <c r="DT354" s="592"/>
      <c r="DU354" s="593"/>
      <c r="DV354" s="592"/>
      <c r="DW354" s="592"/>
      <c r="DX354" s="592"/>
      <c r="DY354" s="592"/>
      <c r="DZ354" s="593"/>
      <c r="EA354" s="592"/>
      <c r="EB354" s="592"/>
      <c r="EC354" s="592"/>
      <c r="ED354" s="592"/>
      <c r="EE354" s="593"/>
      <c r="EF354" s="592"/>
      <c r="EG354" s="592"/>
      <c r="EH354" s="62"/>
      <c r="EI354" s="62"/>
      <c r="EJ354" s="560"/>
      <c r="EK354" s="62"/>
      <c r="EL354" s="62"/>
      <c r="EM354" s="62"/>
      <c r="EN354" s="62"/>
      <c r="EO354" s="153"/>
      <c r="ER354" s="49"/>
      <c r="ES354" s="49"/>
    </row>
    <row r="355" spans="4:149" ht="12.75" customHeight="1" x14ac:dyDescent="0.2">
      <c r="D355" s="153" t="s">
        <v>352</v>
      </c>
      <c r="G355" s="62">
        <v>0</v>
      </c>
      <c r="H355" s="62"/>
      <c r="I355" s="62"/>
      <c r="J355" s="560"/>
      <c r="K355" s="62"/>
      <c r="L355" s="62">
        <v>354961</v>
      </c>
      <c r="M355" s="62"/>
      <c r="N355" s="62"/>
      <c r="O355" s="560"/>
      <c r="P355" s="62"/>
      <c r="Q355" s="62">
        <v>1469964</v>
      </c>
      <c r="R355" s="62"/>
      <c r="S355" s="62"/>
      <c r="T355" s="560"/>
      <c r="U355" s="62"/>
      <c r="V355" s="62">
        <v>362091</v>
      </c>
      <c r="W355" s="62"/>
      <c r="X355" s="62"/>
      <c r="Y355" s="560"/>
      <c r="Z355" s="62"/>
      <c r="AA355" s="62">
        <v>0</v>
      </c>
      <c r="AB355" s="62"/>
      <c r="AC355" s="62"/>
      <c r="AD355" s="560"/>
      <c r="AE355" s="62"/>
      <c r="AF355" s="62">
        <v>0</v>
      </c>
      <c r="AG355" s="62"/>
      <c r="AH355" s="62"/>
      <c r="AI355" s="560"/>
      <c r="AJ355" s="62"/>
      <c r="AK355" s="62">
        <v>0</v>
      </c>
      <c r="AL355" s="62"/>
      <c r="AM355" s="62"/>
      <c r="AN355" s="560"/>
      <c r="AO355" s="62"/>
      <c r="AP355" s="62">
        <v>0</v>
      </c>
      <c r="AQ355" s="62"/>
      <c r="AR355" s="62"/>
      <c r="AS355" s="560"/>
      <c r="AT355" s="62"/>
      <c r="AU355" s="62">
        <v>0</v>
      </c>
      <c r="AV355" s="62"/>
      <c r="AW355" s="62"/>
      <c r="AX355" s="560"/>
      <c r="AY355" s="62"/>
      <c r="AZ355" s="62">
        <v>0</v>
      </c>
      <c r="BA355" s="62"/>
      <c r="BB355" s="62"/>
      <c r="BC355" s="560"/>
      <c r="BD355" s="62"/>
      <c r="BE355" s="62">
        <v>0</v>
      </c>
      <c r="BF355" s="62"/>
      <c r="BG355" s="62"/>
      <c r="BH355" s="560"/>
      <c r="BI355" s="62"/>
      <c r="BJ355" s="62">
        <v>0</v>
      </c>
      <c r="BK355" s="62"/>
      <c r="BL355" s="62"/>
      <c r="BM355" s="560"/>
      <c r="BN355" s="62"/>
      <c r="BO355" s="62">
        <v>0</v>
      </c>
      <c r="BP355" s="62"/>
      <c r="BQ355" s="62"/>
      <c r="BR355" s="560"/>
      <c r="BS355" s="62"/>
      <c r="BT355" s="62">
        <v>2187016</v>
      </c>
      <c r="BU355" s="62"/>
      <c r="BV355" s="62"/>
      <c r="BW355" s="560"/>
      <c r="BX355" s="62"/>
      <c r="BY355" s="62">
        <v>633846</v>
      </c>
      <c r="BZ355" s="62"/>
      <c r="CA355" s="62"/>
      <c r="CB355" s="560"/>
      <c r="CC355" s="62"/>
      <c r="CD355" s="62">
        <v>0</v>
      </c>
      <c r="CE355" s="62"/>
      <c r="CF355" s="62"/>
      <c r="CG355" s="560"/>
      <c r="CH355" s="62"/>
      <c r="CI355" s="62">
        <v>0</v>
      </c>
      <c r="CJ355" s="62"/>
      <c r="CK355" s="62"/>
      <c r="CL355" s="560"/>
      <c r="CM355" s="62"/>
      <c r="CN355" s="62">
        <v>0</v>
      </c>
      <c r="CO355" s="62"/>
      <c r="CP355" s="62"/>
      <c r="CQ355" s="560"/>
      <c r="CR355" s="62"/>
      <c r="CS355" s="62">
        <v>0</v>
      </c>
      <c r="CT355" s="62"/>
      <c r="CU355" s="62"/>
      <c r="CV355" s="560"/>
      <c r="CW355" s="62"/>
      <c r="CX355" s="62">
        <v>0</v>
      </c>
      <c r="CY355" s="62"/>
      <c r="CZ355" s="62"/>
      <c r="DA355" s="560"/>
      <c r="DB355" s="62"/>
      <c r="DC355" s="62">
        <v>0</v>
      </c>
      <c r="DD355" s="62"/>
      <c r="DE355" s="62"/>
      <c r="DF355" s="560"/>
      <c r="DG355" s="62"/>
      <c r="DH355" s="62">
        <v>0</v>
      </c>
      <c r="DI355" s="62"/>
      <c r="DJ355" s="62"/>
      <c r="DK355" s="560"/>
      <c r="DL355" s="62"/>
      <c r="DM355" s="62">
        <v>0</v>
      </c>
      <c r="DN355" s="62"/>
      <c r="DO355" s="62"/>
      <c r="DP355" s="560"/>
      <c r="DQ355" s="62"/>
      <c r="DR355" s="62">
        <v>115323</v>
      </c>
      <c r="DS355" s="62"/>
      <c r="DT355" s="62"/>
      <c r="DU355" s="560"/>
      <c r="DV355" s="62"/>
      <c r="DW355" s="62">
        <v>0</v>
      </c>
      <c r="DX355" s="62"/>
      <c r="DY355" s="62"/>
      <c r="DZ355" s="560"/>
      <c r="EA355" s="62"/>
      <c r="EB355" s="62">
        <v>0</v>
      </c>
      <c r="EC355" s="62"/>
      <c r="ED355" s="62"/>
      <c r="EE355" s="560"/>
      <c r="EF355" s="62"/>
      <c r="EG355" s="62">
        <v>518523</v>
      </c>
      <c r="EH355" s="62"/>
      <c r="EI355" s="62"/>
      <c r="EJ355" s="560"/>
      <c r="EK355" s="62"/>
      <c r="EL355" s="62">
        <v>0</v>
      </c>
      <c r="EM355" s="62"/>
      <c r="EN355" s="62"/>
      <c r="EO355" s="153"/>
      <c r="ER355" s="49"/>
      <c r="ES355" s="49"/>
    </row>
    <row r="356" spans="4:149" ht="12.75" customHeight="1" x14ac:dyDescent="0.2">
      <c r="D356" s="153" t="s">
        <v>336</v>
      </c>
      <c r="F356" s="563"/>
      <c r="G356" s="567">
        <v>0</v>
      </c>
      <c r="H356" s="565"/>
      <c r="I356" s="62"/>
      <c r="J356" s="560"/>
      <c r="K356" s="566"/>
      <c r="L356" s="567">
        <v>354961</v>
      </c>
      <c r="M356" s="565"/>
      <c r="N356" s="62"/>
      <c r="O356" s="560"/>
      <c r="P356" s="566"/>
      <c r="Q356" s="567">
        <v>1469964</v>
      </c>
      <c r="R356" s="565"/>
      <c r="S356" s="62"/>
      <c r="T356" s="560"/>
      <c r="U356" s="566"/>
      <c r="V356" s="567">
        <v>362091</v>
      </c>
      <c r="W356" s="565"/>
      <c r="X356" s="62"/>
      <c r="Y356" s="560"/>
      <c r="Z356" s="566"/>
      <c r="AA356" s="567">
        <v>0</v>
      </c>
      <c r="AB356" s="565"/>
      <c r="AC356" s="62"/>
      <c r="AD356" s="560"/>
      <c r="AE356" s="566"/>
      <c r="AF356" s="567">
        <v>0</v>
      </c>
      <c r="AG356" s="565"/>
      <c r="AH356" s="62"/>
      <c r="AI356" s="560"/>
      <c r="AJ356" s="566"/>
      <c r="AK356" s="567">
        <v>0</v>
      </c>
      <c r="AL356" s="565"/>
      <c r="AM356" s="62"/>
      <c r="AN356" s="560"/>
      <c r="AO356" s="566"/>
      <c r="AP356" s="567">
        <v>0</v>
      </c>
      <c r="AQ356" s="565"/>
      <c r="AR356" s="62"/>
      <c r="AS356" s="560"/>
      <c r="AT356" s="566"/>
      <c r="AU356" s="567">
        <v>0</v>
      </c>
      <c r="AV356" s="565"/>
      <c r="AW356" s="62"/>
      <c r="AX356" s="560"/>
      <c r="AY356" s="566"/>
      <c r="AZ356" s="567">
        <v>0</v>
      </c>
      <c r="BA356" s="565"/>
      <c r="BB356" s="62"/>
      <c r="BC356" s="560"/>
      <c r="BD356" s="566"/>
      <c r="BE356" s="567">
        <v>0</v>
      </c>
      <c r="BF356" s="565"/>
      <c r="BG356" s="62"/>
      <c r="BH356" s="560"/>
      <c r="BI356" s="566"/>
      <c r="BJ356" s="567">
        <v>0</v>
      </c>
      <c r="BK356" s="565"/>
      <c r="BL356" s="62"/>
      <c r="BM356" s="560"/>
      <c r="BN356" s="566"/>
      <c r="BO356" s="567">
        <v>0</v>
      </c>
      <c r="BP356" s="565"/>
      <c r="BQ356" s="62"/>
      <c r="BR356" s="560"/>
      <c r="BS356" s="566"/>
      <c r="BT356" s="567">
        <v>2187016</v>
      </c>
      <c r="BU356" s="565"/>
      <c r="BV356" s="62"/>
      <c r="BW356" s="560"/>
      <c r="BX356" s="566"/>
      <c r="BY356" s="567">
        <v>633846</v>
      </c>
      <c r="BZ356" s="565"/>
      <c r="CA356" s="62"/>
      <c r="CB356" s="560"/>
      <c r="CC356" s="566"/>
      <c r="CD356" s="567">
        <v>0</v>
      </c>
      <c r="CE356" s="565"/>
      <c r="CF356" s="62"/>
      <c r="CG356" s="560"/>
      <c r="CH356" s="566"/>
      <c r="CI356" s="567">
        <v>0</v>
      </c>
      <c r="CJ356" s="565"/>
      <c r="CK356" s="62"/>
      <c r="CL356" s="560"/>
      <c r="CM356" s="566"/>
      <c r="CN356" s="567">
        <v>0</v>
      </c>
      <c r="CO356" s="565"/>
      <c r="CP356" s="62"/>
      <c r="CQ356" s="560"/>
      <c r="CR356" s="566"/>
      <c r="CS356" s="567">
        <v>0</v>
      </c>
      <c r="CT356" s="565"/>
      <c r="CU356" s="62"/>
      <c r="CV356" s="560"/>
      <c r="CW356" s="566"/>
      <c r="CX356" s="567">
        <v>0</v>
      </c>
      <c r="CY356" s="565"/>
      <c r="CZ356" s="62"/>
      <c r="DA356" s="560"/>
      <c r="DB356" s="566"/>
      <c r="DC356" s="567">
        <v>0</v>
      </c>
      <c r="DD356" s="565"/>
      <c r="DE356" s="62"/>
      <c r="DF356" s="560"/>
      <c r="DG356" s="566"/>
      <c r="DH356" s="567">
        <v>0</v>
      </c>
      <c r="DI356" s="565"/>
      <c r="DJ356" s="62"/>
      <c r="DK356" s="560"/>
      <c r="DL356" s="566"/>
      <c r="DM356" s="567">
        <v>0</v>
      </c>
      <c r="DN356" s="565"/>
      <c r="DO356" s="62"/>
      <c r="DP356" s="560"/>
      <c r="DQ356" s="566"/>
      <c r="DR356" s="567">
        <v>115323</v>
      </c>
      <c r="DS356" s="565"/>
      <c r="DT356" s="62"/>
      <c r="DU356" s="560"/>
      <c r="DV356" s="566"/>
      <c r="DW356" s="567">
        <v>0</v>
      </c>
      <c r="DX356" s="565"/>
      <c r="DY356" s="62"/>
      <c r="DZ356" s="560"/>
      <c r="EA356" s="566"/>
      <c r="EB356" s="567">
        <v>0</v>
      </c>
      <c r="EC356" s="565"/>
      <c r="ED356" s="62"/>
      <c r="EE356" s="560"/>
      <c r="EF356" s="566"/>
      <c r="EG356" s="567">
        <v>518523</v>
      </c>
      <c r="EH356" s="565"/>
      <c r="EI356" s="62"/>
      <c r="EJ356" s="560"/>
      <c r="EK356" s="566"/>
      <c r="EL356" s="567">
        <v>0</v>
      </c>
      <c r="EM356" s="565"/>
      <c r="EN356" s="62"/>
      <c r="EO356" s="153"/>
      <c r="ER356" s="49"/>
      <c r="ES356" s="49"/>
    </row>
    <row r="357" spans="4:149" ht="12.75" customHeight="1" x14ac:dyDescent="0.2">
      <c r="D357" s="153"/>
      <c r="G357" s="62"/>
      <c r="H357" s="62"/>
      <c r="I357" s="62"/>
      <c r="J357" s="560"/>
      <c r="K357" s="62"/>
      <c r="L357" s="62"/>
      <c r="M357" s="62"/>
      <c r="N357" s="62"/>
      <c r="O357" s="560"/>
      <c r="P357" s="62"/>
      <c r="Q357" s="62"/>
      <c r="R357" s="62"/>
      <c r="S357" s="62"/>
      <c r="T357" s="560"/>
      <c r="U357" s="62"/>
      <c r="V357" s="62"/>
      <c r="W357" s="62"/>
      <c r="X357" s="62"/>
      <c r="Y357" s="560"/>
      <c r="Z357" s="62"/>
      <c r="AA357" s="62"/>
      <c r="AB357" s="62"/>
      <c r="AC357" s="62"/>
      <c r="AD357" s="560"/>
      <c r="AE357" s="62"/>
      <c r="AF357" s="62"/>
      <c r="AG357" s="62"/>
      <c r="AH357" s="62"/>
      <c r="AI357" s="560"/>
      <c r="AJ357" s="62"/>
      <c r="AK357" s="62"/>
      <c r="AL357" s="62"/>
      <c r="AM357" s="62"/>
      <c r="AN357" s="560"/>
      <c r="AO357" s="62"/>
      <c r="AP357" s="62"/>
      <c r="AQ357" s="62"/>
      <c r="AR357" s="62"/>
      <c r="AS357" s="560"/>
      <c r="AT357" s="62"/>
      <c r="AU357" s="62"/>
      <c r="AV357" s="62"/>
      <c r="AW357" s="62"/>
      <c r="AX357" s="560"/>
      <c r="AY357" s="62"/>
      <c r="AZ357" s="62"/>
      <c r="BA357" s="62"/>
      <c r="BB357" s="62"/>
      <c r="BC357" s="560"/>
      <c r="BD357" s="62"/>
      <c r="BE357" s="62"/>
      <c r="BF357" s="62"/>
      <c r="BG357" s="62"/>
      <c r="BH357" s="560"/>
      <c r="BI357" s="62"/>
      <c r="BJ357" s="62"/>
      <c r="BK357" s="62"/>
      <c r="BL357" s="62"/>
      <c r="BM357" s="560"/>
      <c r="BN357" s="62"/>
      <c r="BO357" s="62"/>
      <c r="BP357" s="62"/>
      <c r="BQ357" s="62"/>
      <c r="BR357" s="560"/>
      <c r="BS357" s="62"/>
      <c r="BT357" s="62"/>
      <c r="BU357" s="62"/>
      <c r="BV357" s="62"/>
      <c r="BW357" s="560"/>
      <c r="BX357" s="62"/>
      <c r="BY357" s="62"/>
      <c r="BZ357" s="62"/>
      <c r="CA357" s="62"/>
      <c r="CB357" s="560"/>
      <c r="CC357" s="62"/>
      <c r="CD357" s="62"/>
      <c r="CE357" s="62"/>
      <c r="CF357" s="62"/>
      <c r="CG357" s="560"/>
      <c r="CH357" s="62"/>
      <c r="CI357" s="62"/>
      <c r="CJ357" s="62"/>
      <c r="CK357" s="62"/>
      <c r="CL357" s="560"/>
      <c r="CM357" s="62"/>
      <c r="CN357" s="62"/>
      <c r="CO357" s="62"/>
      <c r="CP357" s="62"/>
      <c r="CQ357" s="560"/>
      <c r="CR357" s="62"/>
      <c r="CS357" s="62"/>
      <c r="CT357" s="62"/>
      <c r="CU357" s="62"/>
      <c r="CV357" s="560"/>
      <c r="CW357" s="62"/>
      <c r="CX357" s="62"/>
      <c r="CY357" s="62"/>
      <c r="CZ357" s="62"/>
      <c r="DA357" s="560"/>
      <c r="DB357" s="62"/>
      <c r="DC357" s="62"/>
      <c r="DD357" s="62"/>
      <c r="DE357" s="62"/>
      <c r="DF357" s="560"/>
      <c r="DG357" s="62"/>
      <c r="DH357" s="62"/>
      <c r="DI357" s="62"/>
      <c r="DJ357" s="62"/>
      <c r="DK357" s="560"/>
      <c r="DL357" s="62"/>
      <c r="DM357" s="62"/>
      <c r="DN357" s="62"/>
      <c r="DO357" s="62"/>
      <c r="DP357" s="560"/>
      <c r="DQ357" s="62"/>
      <c r="DR357" s="62"/>
      <c r="DS357" s="62"/>
      <c r="DT357" s="62"/>
      <c r="DU357" s="560"/>
      <c r="DV357" s="62"/>
      <c r="DW357" s="62"/>
      <c r="DX357" s="62"/>
      <c r="DY357" s="62"/>
      <c r="DZ357" s="560"/>
      <c r="EA357" s="62"/>
      <c r="EB357" s="62"/>
      <c r="EC357" s="62"/>
      <c r="ED357" s="62"/>
      <c r="EE357" s="560"/>
      <c r="EF357" s="62"/>
      <c r="EG357" s="62"/>
      <c r="EH357" s="62"/>
      <c r="EI357" s="62"/>
      <c r="EJ357" s="560"/>
      <c r="EK357" s="62"/>
      <c r="EL357" s="62"/>
      <c r="EM357" s="62"/>
      <c r="EN357" s="62"/>
      <c r="EO357" s="153"/>
      <c r="ER357" s="49"/>
      <c r="ES357" s="49"/>
    </row>
    <row r="358" spans="4:149" ht="12.75" customHeight="1" x14ac:dyDescent="0.2">
      <c r="D358" s="153" t="s">
        <v>354</v>
      </c>
      <c r="G358" s="62">
        <v>0</v>
      </c>
      <c r="H358" s="62"/>
      <c r="I358" s="62"/>
      <c r="J358" s="560"/>
      <c r="K358" s="62"/>
      <c r="L358" s="62">
        <v>0</v>
      </c>
      <c r="M358" s="62"/>
      <c r="N358" s="62"/>
      <c r="O358" s="560"/>
      <c r="P358" s="62"/>
      <c r="Q358" s="62">
        <v>55166</v>
      </c>
      <c r="R358" s="62"/>
      <c r="S358" s="62"/>
      <c r="T358" s="560"/>
      <c r="U358" s="62"/>
      <c r="V358" s="62">
        <v>230067</v>
      </c>
      <c r="W358" s="62"/>
      <c r="X358" s="62"/>
      <c r="Y358" s="560"/>
      <c r="Z358" s="62"/>
      <c r="AA358" s="62">
        <v>0</v>
      </c>
      <c r="AB358" s="62"/>
      <c r="AC358" s="62"/>
      <c r="AD358" s="560"/>
      <c r="AE358" s="62"/>
      <c r="AF358" s="62">
        <v>0</v>
      </c>
      <c r="AG358" s="62"/>
      <c r="AH358" s="62"/>
      <c r="AI358" s="560"/>
      <c r="AJ358" s="62"/>
      <c r="AK358" s="62">
        <v>0</v>
      </c>
      <c r="AL358" s="62"/>
      <c r="AM358" s="62"/>
      <c r="AN358" s="560"/>
      <c r="AO358" s="62"/>
      <c r="AP358" s="62">
        <v>0</v>
      </c>
      <c r="AQ358" s="62"/>
      <c r="AR358" s="62"/>
      <c r="AS358" s="560"/>
      <c r="AT358" s="62"/>
      <c r="AU358" s="62">
        <v>0</v>
      </c>
      <c r="AV358" s="62"/>
      <c r="AW358" s="62"/>
      <c r="AX358" s="560"/>
      <c r="AY358" s="62"/>
      <c r="AZ358" s="62">
        <v>0</v>
      </c>
      <c r="BA358" s="62"/>
      <c r="BB358" s="62"/>
      <c r="BC358" s="560"/>
      <c r="BD358" s="62"/>
      <c r="BE358" s="62">
        <v>0</v>
      </c>
      <c r="BF358" s="62"/>
      <c r="BG358" s="62"/>
      <c r="BH358" s="560"/>
      <c r="BI358" s="62"/>
      <c r="BJ358" s="62">
        <v>0</v>
      </c>
      <c r="BK358" s="62"/>
      <c r="BL358" s="62"/>
      <c r="BM358" s="560"/>
      <c r="BN358" s="62"/>
      <c r="BO358" s="62">
        <v>0</v>
      </c>
      <c r="BP358" s="62"/>
      <c r="BQ358" s="62"/>
      <c r="BR358" s="560"/>
      <c r="BS358" s="62"/>
      <c r="BT358" s="62">
        <v>285233</v>
      </c>
      <c r="BU358" s="62"/>
      <c r="BV358" s="62"/>
      <c r="BW358" s="560"/>
      <c r="BX358" s="62"/>
      <c r="BY358" s="62">
        <v>1256940</v>
      </c>
      <c r="BZ358" s="62"/>
      <c r="CA358" s="62"/>
      <c r="CB358" s="560"/>
      <c r="CC358" s="62"/>
      <c r="CD358" s="62">
        <v>15296</v>
      </c>
      <c r="CE358" s="62"/>
      <c r="CF358" s="62"/>
      <c r="CG358" s="560"/>
      <c r="CH358" s="62"/>
      <c r="CI358" s="62">
        <v>0</v>
      </c>
      <c r="CJ358" s="62"/>
      <c r="CK358" s="62"/>
      <c r="CL358" s="560"/>
      <c r="CM358" s="62"/>
      <c r="CN358" s="62">
        <v>213073</v>
      </c>
      <c r="CO358" s="62"/>
      <c r="CP358" s="62"/>
      <c r="CQ358" s="560"/>
      <c r="CR358" s="62"/>
      <c r="CS358" s="62">
        <v>-213073</v>
      </c>
      <c r="CT358" s="62"/>
      <c r="CU358" s="62"/>
      <c r="CV358" s="560"/>
      <c r="CW358" s="62"/>
      <c r="CX358" s="62">
        <v>0</v>
      </c>
      <c r="CY358" s="62"/>
      <c r="CZ358" s="62"/>
      <c r="DA358" s="560"/>
      <c r="DB358" s="62"/>
      <c r="DC358" s="62">
        <v>0</v>
      </c>
      <c r="DD358" s="62"/>
      <c r="DE358" s="62"/>
      <c r="DF358" s="560"/>
      <c r="DG358" s="62"/>
      <c r="DH358" s="62">
        <v>0</v>
      </c>
      <c r="DI358" s="62"/>
      <c r="DJ358" s="62"/>
      <c r="DK358" s="560"/>
      <c r="DL358" s="62"/>
      <c r="DM358" s="62">
        <v>0</v>
      </c>
      <c r="DN358" s="62"/>
      <c r="DO358" s="62"/>
      <c r="DP358" s="560"/>
      <c r="DQ358" s="62"/>
      <c r="DR358" s="62">
        <v>227461</v>
      </c>
      <c r="DS358" s="62"/>
      <c r="DT358" s="62"/>
      <c r="DU358" s="560"/>
      <c r="DV358" s="62"/>
      <c r="DW358" s="62">
        <v>0</v>
      </c>
      <c r="DX358" s="62"/>
      <c r="DY358" s="62"/>
      <c r="DZ358" s="560"/>
      <c r="EA358" s="62"/>
      <c r="EB358" s="62">
        <v>232101</v>
      </c>
      <c r="EC358" s="62"/>
      <c r="ED358" s="62"/>
      <c r="EE358" s="560"/>
      <c r="EF358" s="62"/>
      <c r="EG358" s="62">
        <v>782082</v>
      </c>
      <c r="EH358" s="62"/>
      <c r="EI358" s="62"/>
      <c r="EJ358" s="560"/>
      <c r="EK358" s="62"/>
      <c r="EL358" s="62">
        <v>15296</v>
      </c>
      <c r="EM358" s="62"/>
      <c r="EN358" s="62"/>
      <c r="EO358" s="153"/>
      <c r="ER358" s="49"/>
      <c r="ES358" s="49"/>
    </row>
    <row r="359" spans="4:149" ht="12.75" customHeight="1" x14ac:dyDescent="0.2">
      <c r="D359" s="153" t="s">
        <v>336</v>
      </c>
      <c r="F359" s="563"/>
      <c r="G359" s="567">
        <v>0</v>
      </c>
      <c r="H359" s="565"/>
      <c r="I359" s="62"/>
      <c r="J359" s="560"/>
      <c r="K359" s="566"/>
      <c r="L359" s="567">
        <v>0</v>
      </c>
      <c r="M359" s="565"/>
      <c r="N359" s="62"/>
      <c r="O359" s="560"/>
      <c r="P359" s="566"/>
      <c r="Q359" s="567">
        <v>55166</v>
      </c>
      <c r="R359" s="565"/>
      <c r="S359" s="62"/>
      <c r="T359" s="560"/>
      <c r="U359" s="566"/>
      <c r="V359" s="567">
        <v>230067</v>
      </c>
      <c r="W359" s="565"/>
      <c r="X359" s="62"/>
      <c r="Y359" s="560"/>
      <c r="Z359" s="566"/>
      <c r="AA359" s="567">
        <v>0</v>
      </c>
      <c r="AB359" s="565"/>
      <c r="AC359" s="62"/>
      <c r="AD359" s="560"/>
      <c r="AE359" s="566"/>
      <c r="AF359" s="567">
        <v>0</v>
      </c>
      <c r="AG359" s="565"/>
      <c r="AH359" s="62"/>
      <c r="AI359" s="560"/>
      <c r="AJ359" s="566"/>
      <c r="AK359" s="567">
        <v>0</v>
      </c>
      <c r="AL359" s="565"/>
      <c r="AM359" s="62"/>
      <c r="AN359" s="560"/>
      <c r="AO359" s="566"/>
      <c r="AP359" s="567">
        <v>0</v>
      </c>
      <c r="AQ359" s="565"/>
      <c r="AR359" s="62"/>
      <c r="AS359" s="560"/>
      <c r="AT359" s="566"/>
      <c r="AU359" s="567">
        <v>0</v>
      </c>
      <c r="AV359" s="565"/>
      <c r="AW359" s="62"/>
      <c r="AX359" s="560"/>
      <c r="AY359" s="566"/>
      <c r="AZ359" s="567">
        <v>0</v>
      </c>
      <c r="BA359" s="565"/>
      <c r="BB359" s="62"/>
      <c r="BC359" s="560"/>
      <c r="BD359" s="566"/>
      <c r="BE359" s="567">
        <v>0</v>
      </c>
      <c r="BF359" s="565"/>
      <c r="BG359" s="62"/>
      <c r="BH359" s="560"/>
      <c r="BI359" s="566"/>
      <c r="BJ359" s="567">
        <v>0</v>
      </c>
      <c r="BK359" s="565"/>
      <c r="BL359" s="62"/>
      <c r="BM359" s="560"/>
      <c r="BN359" s="566"/>
      <c r="BO359" s="567">
        <v>0</v>
      </c>
      <c r="BP359" s="565"/>
      <c r="BQ359" s="62"/>
      <c r="BR359" s="560"/>
      <c r="BS359" s="566"/>
      <c r="BT359" s="567">
        <v>285233</v>
      </c>
      <c r="BU359" s="565"/>
      <c r="BV359" s="62"/>
      <c r="BW359" s="560"/>
      <c r="BX359" s="566"/>
      <c r="BY359" s="567">
        <v>1256940</v>
      </c>
      <c r="BZ359" s="565"/>
      <c r="CA359" s="62"/>
      <c r="CB359" s="560"/>
      <c r="CC359" s="566"/>
      <c r="CD359" s="567">
        <v>15296</v>
      </c>
      <c r="CE359" s="565"/>
      <c r="CF359" s="62"/>
      <c r="CG359" s="560"/>
      <c r="CH359" s="566"/>
      <c r="CI359" s="567">
        <v>0</v>
      </c>
      <c r="CJ359" s="565"/>
      <c r="CK359" s="62"/>
      <c r="CL359" s="560"/>
      <c r="CM359" s="566"/>
      <c r="CN359" s="567">
        <v>213073</v>
      </c>
      <c r="CO359" s="565"/>
      <c r="CP359" s="62"/>
      <c r="CQ359" s="560"/>
      <c r="CR359" s="566"/>
      <c r="CS359" s="567">
        <v>-213073</v>
      </c>
      <c r="CT359" s="565"/>
      <c r="CU359" s="62"/>
      <c r="CV359" s="560"/>
      <c r="CW359" s="566"/>
      <c r="CX359" s="567">
        <v>0</v>
      </c>
      <c r="CY359" s="565"/>
      <c r="CZ359" s="62"/>
      <c r="DA359" s="560"/>
      <c r="DB359" s="566"/>
      <c r="DC359" s="567">
        <v>0</v>
      </c>
      <c r="DD359" s="565"/>
      <c r="DE359" s="62"/>
      <c r="DF359" s="560"/>
      <c r="DG359" s="566"/>
      <c r="DH359" s="567">
        <v>0</v>
      </c>
      <c r="DI359" s="565"/>
      <c r="DJ359" s="62"/>
      <c r="DK359" s="560"/>
      <c r="DL359" s="566"/>
      <c r="DM359" s="567">
        <v>0</v>
      </c>
      <c r="DN359" s="565"/>
      <c r="DO359" s="62"/>
      <c r="DP359" s="560"/>
      <c r="DQ359" s="566"/>
      <c r="DR359" s="567">
        <v>227461</v>
      </c>
      <c r="DS359" s="565"/>
      <c r="DT359" s="62"/>
      <c r="DU359" s="560"/>
      <c r="DV359" s="566"/>
      <c r="DW359" s="567">
        <v>0</v>
      </c>
      <c r="DX359" s="565"/>
      <c r="DY359" s="62"/>
      <c r="DZ359" s="560"/>
      <c r="EA359" s="566"/>
      <c r="EB359" s="567">
        <v>232101</v>
      </c>
      <c r="EC359" s="565"/>
      <c r="ED359" s="62"/>
      <c r="EE359" s="560"/>
      <c r="EF359" s="566"/>
      <c r="EG359" s="567">
        <v>782082</v>
      </c>
      <c r="EH359" s="565"/>
      <c r="EI359" s="62"/>
      <c r="EJ359" s="560"/>
      <c r="EK359" s="566"/>
      <c r="EL359" s="567">
        <v>15296</v>
      </c>
      <c r="EM359" s="565"/>
      <c r="EN359" s="62"/>
      <c r="EO359" s="153"/>
      <c r="ER359" s="49"/>
      <c r="ES359" s="49"/>
    </row>
    <row r="360" spans="4:149" ht="12.75" customHeight="1" x14ac:dyDescent="0.2">
      <c r="D360" s="153"/>
      <c r="G360" s="62"/>
      <c r="H360" s="62"/>
      <c r="I360" s="62"/>
      <c r="J360" s="560"/>
      <c r="K360" s="62"/>
      <c r="L360" s="62"/>
      <c r="M360" s="62"/>
      <c r="N360" s="62"/>
      <c r="O360" s="560"/>
      <c r="P360" s="62"/>
      <c r="Q360" s="62"/>
      <c r="R360" s="62"/>
      <c r="S360" s="62"/>
      <c r="T360" s="560"/>
      <c r="U360" s="62"/>
      <c r="V360" s="62"/>
      <c r="W360" s="62"/>
      <c r="X360" s="62"/>
      <c r="Y360" s="560"/>
      <c r="Z360" s="62"/>
      <c r="AA360" s="62"/>
      <c r="AB360" s="62"/>
      <c r="AC360" s="62"/>
      <c r="AD360" s="560"/>
      <c r="AE360" s="62"/>
      <c r="AF360" s="62"/>
      <c r="AG360" s="62"/>
      <c r="AH360" s="62"/>
      <c r="AI360" s="560"/>
      <c r="AJ360" s="62"/>
      <c r="AK360" s="62"/>
      <c r="AL360" s="62"/>
      <c r="AM360" s="62"/>
      <c r="AN360" s="560"/>
      <c r="AO360" s="62"/>
      <c r="AP360" s="62"/>
      <c r="AQ360" s="62"/>
      <c r="AR360" s="62"/>
      <c r="AS360" s="560"/>
      <c r="AT360" s="62"/>
      <c r="AU360" s="62"/>
      <c r="AV360" s="62"/>
      <c r="AW360" s="62"/>
      <c r="AX360" s="560"/>
      <c r="AY360" s="62"/>
      <c r="AZ360" s="62"/>
      <c r="BA360" s="62"/>
      <c r="BB360" s="62"/>
      <c r="BC360" s="560"/>
      <c r="BD360" s="62"/>
      <c r="BE360" s="62"/>
      <c r="BF360" s="62"/>
      <c r="BG360" s="62"/>
      <c r="BH360" s="560"/>
      <c r="BI360" s="62"/>
      <c r="BJ360" s="62"/>
      <c r="BK360" s="62"/>
      <c r="BL360" s="62"/>
      <c r="BM360" s="560"/>
      <c r="BN360" s="62"/>
      <c r="BO360" s="62"/>
      <c r="BP360" s="62"/>
      <c r="BQ360" s="62"/>
      <c r="BR360" s="560"/>
      <c r="BS360" s="62"/>
      <c r="BT360" s="62"/>
      <c r="BU360" s="62"/>
      <c r="BV360" s="62"/>
      <c r="BW360" s="560"/>
      <c r="BX360" s="62"/>
      <c r="BY360" s="62"/>
      <c r="BZ360" s="62"/>
      <c r="CA360" s="62"/>
      <c r="CB360" s="560"/>
      <c r="CC360" s="62"/>
      <c r="CD360" s="62"/>
      <c r="CE360" s="62"/>
      <c r="CF360" s="62"/>
      <c r="CG360" s="560"/>
      <c r="CH360" s="62"/>
      <c r="CI360" s="62"/>
      <c r="CJ360" s="62"/>
      <c r="CK360" s="62"/>
      <c r="CL360" s="560"/>
      <c r="CM360" s="62"/>
      <c r="CN360" s="62"/>
      <c r="CO360" s="62"/>
      <c r="CP360" s="62"/>
      <c r="CQ360" s="560"/>
      <c r="CR360" s="62"/>
      <c r="CS360" s="62"/>
      <c r="CT360" s="62"/>
      <c r="CU360" s="62"/>
      <c r="CV360" s="560"/>
      <c r="CW360" s="62"/>
      <c r="CX360" s="62"/>
      <c r="CY360" s="62"/>
      <c r="CZ360" s="62"/>
      <c r="DA360" s="560"/>
      <c r="DB360" s="62"/>
      <c r="DC360" s="62"/>
      <c r="DD360" s="62"/>
      <c r="DE360" s="62"/>
      <c r="DF360" s="560"/>
      <c r="DG360" s="62"/>
      <c r="DH360" s="62"/>
      <c r="DI360" s="62"/>
      <c r="DJ360" s="62"/>
      <c r="DK360" s="560"/>
      <c r="DL360" s="62"/>
      <c r="DM360" s="62"/>
      <c r="DN360" s="62"/>
      <c r="DO360" s="62"/>
      <c r="DP360" s="560"/>
      <c r="DQ360" s="62"/>
      <c r="DR360" s="62"/>
      <c r="DS360" s="62"/>
      <c r="DT360" s="62"/>
      <c r="DU360" s="560"/>
      <c r="DV360" s="62"/>
      <c r="DW360" s="62"/>
      <c r="DX360" s="62"/>
      <c r="DY360" s="62"/>
      <c r="DZ360" s="560"/>
      <c r="EA360" s="62"/>
      <c r="EB360" s="62"/>
      <c r="EC360" s="62"/>
      <c r="ED360" s="62"/>
      <c r="EE360" s="560"/>
      <c r="EF360" s="62"/>
      <c r="EG360" s="62"/>
      <c r="EH360" s="62"/>
      <c r="EI360" s="62"/>
      <c r="EJ360" s="560"/>
      <c r="EK360" s="62"/>
      <c r="EL360" s="62"/>
      <c r="EM360" s="62"/>
      <c r="EN360" s="62"/>
      <c r="EO360" s="153"/>
      <c r="ER360" s="49"/>
      <c r="ES360" s="49"/>
    </row>
    <row r="361" spans="4:149" ht="12.75" customHeight="1" x14ac:dyDescent="0.2">
      <c r="D361" s="153" t="s">
        <v>355</v>
      </c>
      <c r="G361" s="62">
        <v>0</v>
      </c>
      <c r="H361" s="62"/>
      <c r="I361" s="62"/>
      <c r="J361" s="560"/>
      <c r="K361" s="62"/>
      <c r="L361" s="62">
        <v>0</v>
      </c>
      <c r="M361" s="62"/>
      <c r="N361" s="62"/>
      <c r="O361" s="560"/>
      <c r="P361" s="62"/>
      <c r="Q361" s="62">
        <v>0</v>
      </c>
      <c r="R361" s="62"/>
      <c r="S361" s="62"/>
      <c r="T361" s="560"/>
      <c r="U361" s="62"/>
      <c r="V361" s="62">
        <v>0</v>
      </c>
      <c r="W361" s="62"/>
      <c r="X361" s="62"/>
      <c r="Y361" s="560"/>
      <c r="Z361" s="62"/>
      <c r="AA361" s="62">
        <v>0</v>
      </c>
      <c r="AB361" s="62"/>
      <c r="AC361" s="62"/>
      <c r="AD361" s="560"/>
      <c r="AE361" s="62"/>
      <c r="AF361" s="62">
        <v>0</v>
      </c>
      <c r="AG361" s="62"/>
      <c r="AH361" s="62"/>
      <c r="AI361" s="560"/>
      <c r="AJ361" s="62"/>
      <c r="AK361" s="62">
        <v>0</v>
      </c>
      <c r="AL361" s="62"/>
      <c r="AM361" s="62"/>
      <c r="AN361" s="560"/>
      <c r="AO361" s="62"/>
      <c r="AP361" s="62">
        <v>0</v>
      </c>
      <c r="AQ361" s="62"/>
      <c r="AR361" s="62"/>
      <c r="AS361" s="560"/>
      <c r="AT361" s="62"/>
      <c r="AU361" s="62">
        <v>0</v>
      </c>
      <c r="AV361" s="62"/>
      <c r="AW361" s="62"/>
      <c r="AX361" s="560"/>
      <c r="AY361" s="62"/>
      <c r="AZ361" s="62">
        <v>0</v>
      </c>
      <c r="BA361" s="62"/>
      <c r="BB361" s="62"/>
      <c r="BC361" s="560"/>
      <c r="BD361" s="62"/>
      <c r="BE361" s="62">
        <v>0</v>
      </c>
      <c r="BF361" s="62"/>
      <c r="BG361" s="62"/>
      <c r="BH361" s="560"/>
      <c r="BI361" s="62"/>
      <c r="BJ361" s="62">
        <v>0</v>
      </c>
      <c r="BK361" s="62"/>
      <c r="BL361" s="62"/>
      <c r="BM361" s="560"/>
      <c r="BN361" s="62"/>
      <c r="BO361" s="62">
        <v>0</v>
      </c>
      <c r="BP361" s="62"/>
      <c r="BQ361" s="62"/>
      <c r="BR361" s="560"/>
      <c r="BS361" s="62"/>
      <c r="BT361" s="62">
        <v>0</v>
      </c>
      <c r="BU361" s="62"/>
      <c r="BV361" s="62"/>
      <c r="BW361" s="560"/>
      <c r="BX361" s="62"/>
      <c r="BY361" s="62">
        <v>203060</v>
      </c>
      <c r="BZ361" s="62"/>
      <c r="CA361" s="62"/>
      <c r="CB361" s="560"/>
      <c r="CC361" s="62"/>
      <c r="CD361" s="62">
        <v>41836</v>
      </c>
      <c r="CE361" s="62"/>
      <c r="CF361" s="62"/>
      <c r="CG361" s="560"/>
      <c r="CH361" s="62"/>
      <c r="CI361" s="62">
        <v>0</v>
      </c>
      <c r="CJ361" s="62"/>
      <c r="CK361" s="62"/>
      <c r="CL361" s="560"/>
      <c r="CM361" s="62"/>
      <c r="CN361" s="62">
        <v>0</v>
      </c>
      <c r="CO361" s="62"/>
      <c r="CP361" s="62"/>
      <c r="CQ361" s="560"/>
      <c r="CR361" s="62"/>
      <c r="CS361" s="62">
        <v>0</v>
      </c>
      <c r="CT361" s="62"/>
      <c r="CU361" s="62"/>
      <c r="CV361" s="560"/>
      <c r="CW361" s="62"/>
      <c r="CX361" s="62">
        <v>0</v>
      </c>
      <c r="CY361" s="62"/>
      <c r="CZ361" s="62"/>
      <c r="DA361" s="560"/>
      <c r="DB361" s="62"/>
      <c r="DC361" s="62">
        <v>0</v>
      </c>
      <c r="DD361" s="62"/>
      <c r="DE361" s="62"/>
      <c r="DF361" s="560"/>
      <c r="DG361" s="62"/>
      <c r="DH361" s="62">
        <v>0</v>
      </c>
      <c r="DI361" s="62"/>
      <c r="DJ361" s="62"/>
      <c r="DK361" s="560"/>
      <c r="DL361" s="62"/>
      <c r="DM361" s="62">
        <v>0</v>
      </c>
      <c r="DN361" s="62"/>
      <c r="DO361" s="62"/>
      <c r="DP361" s="560"/>
      <c r="DQ361" s="62"/>
      <c r="DR361" s="62">
        <v>0</v>
      </c>
      <c r="DS361" s="62"/>
      <c r="DT361" s="62"/>
      <c r="DU361" s="560"/>
      <c r="DV361" s="62"/>
      <c r="DW361" s="62">
        <v>0</v>
      </c>
      <c r="DX361" s="62"/>
      <c r="DY361" s="62"/>
      <c r="DZ361" s="560"/>
      <c r="EA361" s="62"/>
      <c r="EB361" s="62">
        <v>0</v>
      </c>
      <c r="EC361" s="62"/>
      <c r="ED361" s="62"/>
      <c r="EE361" s="560"/>
      <c r="EF361" s="62"/>
      <c r="EG361" s="62">
        <v>161224</v>
      </c>
      <c r="EH361" s="62"/>
      <c r="EI361" s="62"/>
      <c r="EJ361" s="560"/>
      <c r="EK361" s="62"/>
      <c r="EL361" s="62">
        <v>41836</v>
      </c>
      <c r="EM361" s="62"/>
      <c r="EN361" s="62"/>
      <c r="EO361" s="153"/>
      <c r="ER361" s="49"/>
      <c r="ES361" s="49"/>
    </row>
    <row r="362" spans="4:149" ht="12.75" customHeight="1" x14ac:dyDescent="0.2">
      <c r="D362" s="153" t="s">
        <v>336</v>
      </c>
      <c r="F362" s="563"/>
      <c r="G362" s="567">
        <v>0</v>
      </c>
      <c r="H362" s="565"/>
      <c r="I362" s="62"/>
      <c r="J362" s="560"/>
      <c r="K362" s="566"/>
      <c r="L362" s="567">
        <v>0</v>
      </c>
      <c r="M362" s="565"/>
      <c r="N362" s="62"/>
      <c r="O362" s="560"/>
      <c r="P362" s="566"/>
      <c r="Q362" s="567">
        <v>0</v>
      </c>
      <c r="R362" s="565"/>
      <c r="S362" s="62"/>
      <c r="T362" s="560"/>
      <c r="U362" s="566"/>
      <c r="V362" s="567">
        <v>0</v>
      </c>
      <c r="W362" s="565"/>
      <c r="X362" s="62"/>
      <c r="Y362" s="560"/>
      <c r="Z362" s="566"/>
      <c r="AA362" s="567">
        <v>0</v>
      </c>
      <c r="AB362" s="565"/>
      <c r="AC362" s="62"/>
      <c r="AD362" s="560"/>
      <c r="AE362" s="566"/>
      <c r="AF362" s="567">
        <v>0</v>
      </c>
      <c r="AG362" s="565"/>
      <c r="AH362" s="62"/>
      <c r="AI362" s="560"/>
      <c r="AJ362" s="566"/>
      <c r="AK362" s="567">
        <v>0</v>
      </c>
      <c r="AL362" s="565"/>
      <c r="AM362" s="62"/>
      <c r="AN362" s="560"/>
      <c r="AO362" s="566"/>
      <c r="AP362" s="567">
        <v>0</v>
      </c>
      <c r="AQ362" s="565"/>
      <c r="AR362" s="62"/>
      <c r="AS362" s="560"/>
      <c r="AT362" s="566"/>
      <c r="AU362" s="567">
        <v>0</v>
      </c>
      <c r="AV362" s="565"/>
      <c r="AW362" s="62"/>
      <c r="AX362" s="560"/>
      <c r="AY362" s="566"/>
      <c r="AZ362" s="567">
        <v>0</v>
      </c>
      <c r="BA362" s="565"/>
      <c r="BB362" s="62"/>
      <c r="BC362" s="560"/>
      <c r="BD362" s="566"/>
      <c r="BE362" s="567">
        <v>0</v>
      </c>
      <c r="BF362" s="565"/>
      <c r="BG362" s="62"/>
      <c r="BH362" s="560"/>
      <c r="BI362" s="566"/>
      <c r="BJ362" s="567">
        <v>0</v>
      </c>
      <c r="BK362" s="565"/>
      <c r="BL362" s="62"/>
      <c r="BM362" s="560"/>
      <c r="BN362" s="566"/>
      <c r="BO362" s="567">
        <v>0</v>
      </c>
      <c r="BP362" s="565"/>
      <c r="BQ362" s="62"/>
      <c r="BR362" s="560"/>
      <c r="BS362" s="566"/>
      <c r="BT362" s="567">
        <v>0</v>
      </c>
      <c r="BU362" s="565"/>
      <c r="BV362" s="62"/>
      <c r="BW362" s="560"/>
      <c r="BX362" s="566"/>
      <c r="BY362" s="567">
        <v>203060</v>
      </c>
      <c r="BZ362" s="565"/>
      <c r="CA362" s="62"/>
      <c r="CB362" s="560"/>
      <c r="CC362" s="566"/>
      <c r="CD362" s="567">
        <v>41836</v>
      </c>
      <c r="CE362" s="565"/>
      <c r="CF362" s="62"/>
      <c r="CG362" s="560"/>
      <c r="CH362" s="566"/>
      <c r="CI362" s="567">
        <v>0</v>
      </c>
      <c r="CJ362" s="565"/>
      <c r="CK362" s="62"/>
      <c r="CL362" s="560"/>
      <c r="CM362" s="566"/>
      <c r="CN362" s="567">
        <v>0</v>
      </c>
      <c r="CO362" s="565"/>
      <c r="CP362" s="62"/>
      <c r="CQ362" s="560"/>
      <c r="CR362" s="566"/>
      <c r="CS362" s="567">
        <v>0</v>
      </c>
      <c r="CT362" s="565"/>
      <c r="CU362" s="62"/>
      <c r="CV362" s="560"/>
      <c r="CW362" s="566"/>
      <c r="CX362" s="567">
        <v>0</v>
      </c>
      <c r="CY362" s="565"/>
      <c r="CZ362" s="62"/>
      <c r="DA362" s="560"/>
      <c r="DB362" s="566"/>
      <c r="DC362" s="567">
        <v>0</v>
      </c>
      <c r="DD362" s="565"/>
      <c r="DE362" s="62"/>
      <c r="DF362" s="560"/>
      <c r="DG362" s="566"/>
      <c r="DH362" s="567">
        <v>0</v>
      </c>
      <c r="DI362" s="565"/>
      <c r="DJ362" s="62"/>
      <c r="DK362" s="560"/>
      <c r="DL362" s="566"/>
      <c r="DM362" s="567">
        <v>0</v>
      </c>
      <c r="DN362" s="565"/>
      <c r="DO362" s="62"/>
      <c r="DP362" s="560"/>
      <c r="DQ362" s="566"/>
      <c r="DR362" s="567">
        <v>0</v>
      </c>
      <c r="DS362" s="565"/>
      <c r="DT362" s="62"/>
      <c r="DU362" s="560"/>
      <c r="DV362" s="566"/>
      <c r="DW362" s="567">
        <v>0</v>
      </c>
      <c r="DX362" s="565"/>
      <c r="DY362" s="62"/>
      <c r="DZ362" s="560"/>
      <c r="EA362" s="566"/>
      <c r="EB362" s="567">
        <v>0</v>
      </c>
      <c r="EC362" s="565"/>
      <c r="ED362" s="62"/>
      <c r="EE362" s="560"/>
      <c r="EF362" s="566"/>
      <c r="EG362" s="567">
        <v>161224</v>
      </c>
      <c r="EH362" s="565"/>
      <c r="EI362" s="62"/>
      <c r="EJ362" s="560"/>
      <c r="EK362" s="566"/>
      <c r="EL362" s="567">
        <v>41836</v>
      </c>
      <c r="EM362" s="565"/>
      <c r="EN362" s="62"/>
      <c r="EO362" s="153"/>
      <c r="ER362" s="49"/>
      <c r="ES362" s="49"/>
    </row>
    <row r="363" spans="4:149" ht="12.75" customHeight="1" x14ac:dyDescent="0.2">
      <c r="D363" s="153"/>
      <c r="G363" s="62"/>
      <c r="H363" s="62"/>
      <c r="I363" s="62"/>
      <c r="J363" s="560"/>
      <c r="K363" s="62"/>
      <c r="L363" s="62"/>
      <c r="M363" s="62"/>
      <c r="N363" s="62"/>
      <c r="O363" s="560"/>
      <c r="P363" s="62"/>
      <c r="Q363" s="62"/>
      <c r="R363" s="62"/>
      <c r="S363" s="62"/>
      <c r="T363" s="560"/>
      <c r="U363" s="62"/>
      <c r="V363" s="62"/>
      <c r="W363" s="62"/>
      <c r="X363" s="62"/>
      <c r="Y363" s="560"/>
      <c r="Z363" s="62"/>
      <c r="AA363" s="62"/>
      <c r="AB363" s="62"/>
      <c r="AC363" s="62"/>
      <c r="AD363" s="560"/>
      <c r="AE363" s="62"/>
      <c r="AF363" s="62"/>
      <c r="AG363" s="62"/>
      <c r="AH363" s="62"/>
      <c r="AI363" s="560"/>
      <c r="AJ363" s="62"/>
      <c r="AK363" s="62"/>
      <c r="AL363" s="62"/>
      <c r="AM363" s="62"/>
      <c r="AN363" s="560"/>
      <c r="AO363" s="62"/>
      <c r="AP363" s="62"/>
      <c r="AQ363" s="62"/>
      <c r="AR363" s="62"/>
      <c r="AS363" s="560"/>
      <c r="AT363" s="62"/>
      <c r="AU363" s="62"/>
      <c r="AV363" s="62"/>
      <c r="AW363" s="62"/>
      <c r="AX363" s="560"/>
      <c r="AY363" s="62"/>
      <c r="AZ363" s="62"/>
      <c r="BA363" s="62"/>
      <c r="BB363" s="62"/>
      <c r="BC363" s="560"/>
      <c r="BD363" s="62"/>
      <c r="BE363" s="62"/>
      <c r="BF363" s="62"/>
      <c r="BG363" s="62"/>
      <c r="BH363" s="560"/>
      <c r="BI363" s="62"/>
      <c r="BJ363" s="62"/>
      <c r="BK363" s="62"/>
      <c r="BL363" s="62"/>
      <c r="BM363" s="560"/>
      <c r="BN363" s="62"/>
      <c r="BO363" s="62"/>
      <c r="BP363" s="62"/>
      <c r="BQ363" s="62"/>
      <c r="BR363" s="560"/>
      <c r="BS363" s="62"/>
      <c r="BT363" s="62"/>
      <c r="BU363" s="62"/>
      <c r="BV363" s="62"/>
      <c r="BW363" s="560"/>
      <c r="BX363" s="62"/>
      <c r="BY363" s="62"/>
      <c r="BZ363" s="62"/>
      <c r="CA363" s="62"/>
      <c r="CB363" s="560"/>
      <c r="CC363" s="62"/>
      <c r="CD363" s="62"/>
      <c r="CE363" s="62"/>
      <c r="CF363" s="62"/>
      <c r="CG363" s="560"/>
      <c r="CH363" s="62"/>
      <c r="CI363" s="62"/>
      <c r="CJ363" s="62"/>
      <c r="CK363" s="62"/>
      <c r="CL363" s="560"/>
      <c r="CM363" s="62"/>
      <c r="CN363" s="62"/>
      <c r="CO363" s="62"/>
      <c r="CP363" s="62"/>
      <c r="CQ363" s="560"/>
      <c r="CR363" s="62"/>
      <c r="CS363" s="62"/>
      <c r="CT363" s="62"/>
      <c r="CU363" s="62"/>
      <c r="CV363" s="560"/>
      <c r="CW363" s="62"/>
      <c r="CX363" s="62"/>
      <c r="CY363" s="62"/>
      <c r="CZ363" s="62"/>
      <c r="DA363" s="560"/>
      <c r="DB363" s="62"/>
      <c r="DC363" s="62"/>
      <c r="DD363" s="62"/>
      <c r="DE363" s="62"/>
      <c r="DF363" s="560"/>
      <c r="DG363" s="62"/>
      <c r="DH363" s="62"/>
      <c r="DI363" s="62"/>
      <c r="DJ363" s="62"/>
      <c r="DK363" s="560"/>
      <c r="DL363" s="62"/>
      <c r="DM363" s="62"/>
      <c r="DN363" s="62"/>
      <c r="DO363" s="62"/>
      <c r="DP363" s="560"/>
      <c r="DQ363" s="62"/>
      <c r="DR363" s="62"/>
      <c r="DS363" s="62"/>
      <c r="DT363" s="62"/>
      <c r="DU363" s="560"/>
      <c r="DV363" s="62"/>
      <c r="DW363" s="62"/>
      <c r="DX363" s="62"/>
      <c r="DY363" s="62"/>
      <c r="DZ363" s="560"/>
      <c r="EA363" s="62"/>
      <c r="EB363" s="62"/>
      <c r="EC363" s="62"/>
      <c r="ED363" s="62"/>
      <c r="EE363" s="560"/>
      <c r="EF363" s="62"/>
      <c r="EG363" s="62"/>
      <c r="EH363" s="62"/>
      <c r="EI363" s="62"/>
      <c r="EJ363" s="560"/>
      <c r="EK363" s="62"/>
      <c r="EL363" s="62"/>
      <c r="EM363" s="62"/>
      <c r="EN363" s="62"/>
      <c r="EO363" s="153"/>
      <c r="ER363" s="49"/>
      <c r="ES363" s="49"/>
    </row>
    <row r="364" spans="4:149" x14ac:dyDescent="0.2">
      <c r="D364" s="153" t="s">
        <v>356</v>
      </c>
      <c r="G364" s="62">
        <v>0</v>
      </c>
      <c r="H364" s="62"/>
      <c r="I364" s="62"/>
      <c r="J364" s="560"/>
      <c r="L364" s="62">
        <v>0</v>
      </c>
      <c r="M364" s="62"/>
      <c r="N364" s="62"/>
      <c r="O364" s="560"/>
      <c r="Q364" s="62">
        <v>87218</v>
      </c>
      <c r="R364" s="62"/>
      <c r="S364" s="62"/>
      <c r="T364" s="560"/>
      <c r="V364" s="62">
        <v>0</v>
      </c>
      <c r="W364" s="62"/>
      <c r="X364" s="62"/>
      <c r="Y364" s="560"/>
      <c r="AA364" s="62">
        <v>0</v>
      </c>
      <c r="AB364" s="62"/>
      <c r="AC364" s="62"/>
      <c r="AD364" s="560"/>
      <c r="AF364" s="62">
        <v>0</v>
      </c>
      <c r="AG364" s="62"/>
      <c r="AH364" s="62"/>
      <c r="AI364" s="560"/>
      <c r="AK364" s="62">
        <v>0</v>
      </c>
      <c r="AL364" s="62"/>
      <c r="AM364" s="62"/>
      <c r="AN364" s="560"/>
      <c r="AP364" s="62">
        <v>0</v>
      </c>
      <c r="AQ364" s="62"/>
      <c r="AR364" s="62"/>
      <c r="AS364" s="560"/>
      <c r="AU364" s="62">
        <v>0</v>
      </c>
      <c r="AV364" s="62"/>
      <c r="AW364" s="62"/>
      <c r="AX364" s="560"/>
      <c r="AZ364" s="62">
        <v>0</v>
      </c>
      <c r="BA364" s="62"/>
      <c r="BB364" s="62"/>
      <c r="BC364" s="560"/>
      <c r="BE364" s="62">
        <v>0</v>
      </c>
      <c r="BF364" s="62"/>
      <c r="BG364" s="62"/>
      <c r="BH364" s="560"/>
      <c r="BJ364" s="62">
        <v>0</v>
      </c>
      <c r="BK364" s="62"/>
      <c r="BL364" s="62"/>
      <c r="BM364" s="560"/>
      <c r="BO364" s="62">
        <v>0</v>
      </c>
      <c r="BP364" s="62"/>
      <c r="BQ364" s="62"/>
      <c r="BR364" s="560"/>
      <c r="BT364" s="62">
        <v>87218</v>
      </c>
      <c r="BU364" s="62"/>
      <c r="BV364" s="62"/>
      <c r="BW364" s="560"/>
      <c r="BY364" s="62">
        <v>530579</v>
      </c>
      <c r="BZ364" s="62"/>
      <c r="CA364" s="62"/>
      <c r="CB364" s="560"/>
      <c r="CD364" s="62">
        <v>0</v>
      </c>
      <c r="CE364" s="62"/>
      <c r="CF364" s="62"/>
      <c r="CG364" s="560"/>
      <c r="CH364" s="62"/>
      <c r="CI364" s="62">
        <v>0</v>
      </c>
      <c r="CJ364" s="62"/>
      <c r="CK364" s="62"/>
      <c r="CL364" s="560"/>
      <c r="CM364" s="62"/>
      <c r="CN364" s="62">
        <v>0</v>
      </c>
      <c r="CO364" s="62"/>
      <c r="CP364" s="62"/>
      <c r="CQ364" s="560"/>
      <c r="CR364" s="62"/>
      <c r="CS364" s="62">
        <v>0</v>
      </c>
      <c r="CT364" s="62"/>
      <c r="CU364" s="62"/>
      <c r="CV364" s="560"/>
      <c r="CW364" s="62"/>
      <c r="CX364" s="62">
        <v>0</v>
      </c>
      <c r="CY364" s="62"/>
      <c r="CZ364" s="62"/>
      <c r="DA364" s="560"/>
      <c r="DB364" s="62"/>
      <c r="DC364" s="62">
        <v>0</v>
      </c>
      <c r="DD364" s="62"/>
      <c r="DE364" s="62"/>
      <c r="DF364" s="560"/>
      <c r="DG364" s="62"/>
      <c r="DH364" s="62">
        <v>0</v>
      </c>
      <c r="DI364" s="62"/>
      <c r="DJ364" s="62"/>
      <c r="DK364" s="560"/>
      <c r="DL364" s="62"/>
      <c r="DM364" s="62">
        <v>530579</v>
      </c>
      <c r="DN364" s="62"/>
      <c r="DO364" s="62"/>
      <c r="DP364" s="560"/>
      <c r="DQ364" s="62"/>
      <c r="DR364" s="62">
        <v>0</v>
      </c>
      <c r="DS364" s="62"/>
      <c r="DT364" s="62"/>
      <c r="DU364" s="560"/>
      <c r="DV364" s="62"/>
      <c r="DW364" s="62">
        <v>0</v>
      </c>
      <c r="DX364" s="62"/>
      <c r="DY364" s="62"/>
      <c r="DZ364" s="560"/>
      <c r="EA364" s="62"/>
      <c r="EB364" s="62">
        <v>0</v>
      </c>
      <c r="EC364" s="62"/>
      <c r="ED364" s="62"/>
      <c r="EE364" s="560"/>
      <c r="EF364" s="62"/>
      <c r="EG364" s="62">
        <v>0</v>
      </c>
      <c r="EH364" s="62"/>
      <c r="EI364" s="62"/>
      <c r="EJ364" s="560"/>
      <c r="EL364" s="62">
        <v>0</v>
      </c>
      <c r="EM364" s="62"/>
      <c r="EN364" s="62"/>
      <c r="EO364" s="153"/>
      <c r="ER364" s="49"/>
      <c r="ES364" s="49"/>
    </row>
    <row r="365" spans="4:149" x14ac:dyDescent="0.2">
      <c r="D365" s="153" t="s">
        <v>336</v>
      </c>
      <c r="F365" s="563"/>
      <c r="G365" s="567">
        <v>0</v>
      </c>
      <c r="H365" s="565"/>
      <c r="I365" s="62"/>
      <c r="J365" s="560"/>
      <c r="K365" s="563"/>
      <c r="L365" s="567">
        <v>0</v>
      </c>
      <c r="M365" s="565"/>
      <c r="N365" s="62"/>
      <c r="O365" s="560"/>
      <c r="P365" s="563"/>
      <c r="Q365" s="567">
        <v>87218</v>
      </c>
      <c r="R365" s="565"/>
      <c r="S365" s="62"/>
      <c r="T365" s="560"/>
      <c r="U365" s="563"/>
      <c r="V365" s="567">
        <v>0</v>
      </c>
      <c r="W365" s="565"/>
      <c r="X365" s="62"/>
      <c r="Y365" s="560"/>
      <c r="Z365" s="563"/>
      <c r="AA365" s="567">
        <v>0</v>
      </c>
      <c r="AB365" s="565"/>
      <c r="AC365" s="62"/>
      <c r="AD365" s="560"/>
      <c r="AE365" s="563"/>
      <c r="AF365" s="567">
        <v>0</v>
      </c>
      <c r="AG365" s="565"/>
      <c r="AH365" s="62"/>
      <c r="AI365" s="560"/>
      <c r="AJ365" s="563"/>
      <c r="AK365" s="567">
        <v>0</v>
      </c>
      <c r="AL365" s="565"/>
      <c r="AM365" s="62"/>
      <c r="AN365" s="560"/>
      <c r="AO365" s="563"/>
      <c r="AP365" s="567">
        <v>0</v>
      </c>
      <c r="AQ365" s="565"/>
      <c r="AR365" s="62"/>
      <c r="AS365" s="560"/>
      <c r="AT365" s="563"/>
      <c r="AU365" s="567">
        <v>0</v>
      </c>
      <c r="AV365" s="565"/>
      <c r="AW365" s="62"/>
      <c r="AX365" s="560"/>
      <c r="AY365" s="563"/>
      <c r="AZ365" s="567">
        <v>0</v>
      </c>
      <c r="BA365" s="565"/>
      <c r="BB365" s="62"/>
      <c r="BC365" s="560"/>
      <c r="BD365" s="563"/>
      <c r="BE365" s="567">
        <v>0</v>
      </c>
      <c r="BF365" s="565"/>
      <c r="BG365" s="62"/>
      <c r="BH365" s="560"/>
      <c r="BI365" s="563"/>
      <c r="BJ365" s="567">
        <v>0</v>
      </c>
      <c r="BK365" s="565"/>
      <c r="BL365" s="62"/>
      <c r="BM365" s="560"/>
      <c r="BN365" s="563"/>
      <c r="BO365" s="567">
        <v>0</v>
      </c>
      <c r="BP365" s="565"/>
      <c r="BQ365" s="62"/>
      <c r="BR365" s="560"/>
      <c r="BS365" s="563"/>
      <c r="BT365" s="567">
        <v>87218</v>
      </c>
      <c r="BU365" s="565"/>
      <c r="BV365" s="62"/>
      <c r="BW365" s="560"/>
      <c r="BX365" s="563"/>
      <c r="BY365" s="567">
        <v>530579</v>
      </c>
      <c r="BZ365" s="565"/>
      <c r="CA365" s="62"/>
      <c r="CB365" s="560"/>
      <c r="CC365" s="563"/>
      <c r="CD365" s="567">
        <v>0</v>
      </c>
      <c r="CE365" s="565"/>
      <c r="CF365" s="62"/>
      <c r="CG365" s="560"/>
      <c r="CH365" s="566"/>
      <c r="CI365" s="567">
        <v>0</v>
      </c>
      <c r="CJ365" s="565"/>
      <c r="CK365" s="62"/>
      <c r="CL365" s="560"/>
      <c r="CM365" s="566"/>
      <c r="CN365" s="567">
        <v>0</v>
      </c>
      <c r="CO365" s="565"/>
      <c r="CP365" s="62"/>
      <c r="CQ365" s="560"/>
      <c r="CR365" s="566"/>
      <c r="CS365" s="567">
        <v>0</v>
      </c>
      <c r="CT365" s="565"/>
      <c r="CU365" s="62"/>
      <c r="CV365" s="560"/>
      <c r="CW365" s="566"/>
      <c r="CX365" s="567">
        <v>0</v>
      </c>
      <c r="CY365" s="565"/>
      <c r="CZ365" s="62"/>
      <c r="DA365" s="560"/>
      <c r="DB365" s="566"/>
      <c r="DC365" s="567">
        <v>0</v>
      </c>
      <c r="DD365" s="565"/>
      <c r="DE365" s="62"/>
      <c r="DF365" s="560"/>
      <c r="DG365" s="566"/>
      <c r="DH365" s="567">
        <v>0</v>
      </c>
      <c r="DI365" s="565"/>
      <c r="DJ365" s="62"/>
      <c r="DK365" s="560"/>
      <c r="DL365" s="566"/>
      <c r="DM365" s="567">
        <v>530579</v>
      </c>
      <c r="DN365" s="565"/>
      <c r="DO365" s="62"/>
      <c r="DP365" s="560"/>
      <c r="DQ365" s="566"/>
      <c r="DR365" s="567">
        <v>0</v>
      </c>
      <c r="DS365" s="565"/>
      <c r="DT365" s="62"/>
      <c r="DU365" s="560"/>
      <c r="DV365" s="566"/>
      <c r="DW365" s="567">
        <v>0</v>
      </c>
      <c r="DX365" s="565"/>
      <c r="DY365" s="62"/>
      <c r="DZ365" s="560"/>
      <c r="EA365" s="566"/>
      <c r="EB365" s="567">
        <v>0</v>
      </c>
      <c r="EC365" s="565"/>
      <c r="ED365" s="62"/>
      <c r="EE365" s="560"/>
      <c r="EF365" s="566"/>
      <c r="EG365" s="567">
        <v>0</v>
      </c>
      <c r="EH365" s="565"/>
      <c r="EI365" s="62"/>
      <c r="EJ365" s="560"/>
      <c r="EK365" s="563"/>
      <c r="EL365" s="567">
        <v>0</v>
      </c>
      <c r="EM365" s="565"/>
      <c r="EN365" s="62"/>
      <c r="EO365" s="153"/>
      <c r="ER365" s="49"/>
      <c r="ES365" s="49"/>
    </row>
    <row r="366" spans="4:149" x14ac:dyDescent="0.2">
      <c r="D366" s="153"/>
      <c r="G366" s="62"/>
      <c r="H366" s="62"/>
      <c r="I366" s="62"/>
      <c r="J366" s="560"/>
      <c r="K366" s="62"/>
      <c r="L366" s="62"/>
      <c r="M366" s="62"/>
      <c r="N366" s="62"/>
      <c r="O366" s="560"/>
      <c r="P366" s="62"/>
      <c r="Q366" s="62"/>
      <c r="R366" s="62"/>
      <c r="S366" s="62"/>
      <c r="T366" s="560"/>
      <c r="U366" s="62"/>
      <c r="V366" s="62"/>
      <c r="W366" s="62"/>
      <c r="X366" s="62"/>
      <c r="Y366" s="560"/>
      <c r="Z366" s="62"/>
      <c r="AA366" s="62"/>
      <c r="AB366" s="62"/>
      <c r="AC366" s="62"/>
      <c r="AD366" s="560"/>
      <c r="AE366" s="62"/>
      <c r="AF366" s="62"/>
      <c r="AG366" s="62"/>
      <c r="AH366" s="62"/>
      <c r="AI366" s="560"/>
      <c r="AJ366" s="62"/>
      <c r="AK366" s="62"/>
      <c r="AL366" s="62"/>
      <c r="AM366" s="62"/>
      <c r="AN366" s="560"/>
      <c r="AO366" s="62"/>
      <c r="AP366" s="62"/>
      <c r="AQ366" s="62"/>
      <c r="AR366" s="62"/>
      <c r="AS366" s="560"/>
      <c r="AT366" s="62"/>
      <c r="AU366" s="62"/>
      <c r="AV366" s="62"/>
      <c r="AW366" s="62"/>
      <c r="AX366" s="560"/>
      <c r="AY366" s="62"/>
      <c r="AZ366" s="62"/>
      <c r="BA366" s="62"/>
      <c r="BB366" s="62"/>
      <c r="BC366" s="560"/>
      <c r="BD366" s="62"/>
      <c r="BE366" s="62"/>
      <c r="BF366" s="62"/>
      <c r="BG366" s="62"/>
      <c r="BH366" s="560"/>
      <c r="BI366" s="62"/>
      <c r="BJ366" s="62"/>
      <c r="BK366" s="62"/>
      <c r="BL366" s="62"/>
      <c r="BM366" s="560"/>
      <c r="BN366" s="62"/>
      <c r="BO366" s="62"/>
      <c r="BP366" s="62"/>
      <c r="BQ366" s="62"/>
      <c r="BR366" s="560"/>
      <c r="BS366" s="62"/>
      <c r="BT366" s="62"/>
      <c r="BU366" s="62"/>
      <c r="BV366" s="62"/>
      <c r="BW366" s="560"/>
      <c r="BX366" s="62"/>
      <c r="BY366" s="62"/>
      <c r="BZ366" s="62"/>
      <c r="CA366" s="62"/>
      <c r="CB366" s="560"/>
      <c r="CC366" s="62"/>
      <c r="CD366" s="62"/>
      <c r="CE366" s="62"/>
      <c r="CF366" s="62"/>
      <c r="CG366" s="560"/>
      <c r="CH366" s="62"/>
      <c r="CI366" s="62"/>
      <c r="CJ366" s="62"/>
      <c r="CK366" s="62"/>
      <c r="CL366" s="560"/>
      <c r="CM366" s="62"/>
      <c r="CN366" s="62"/>
      <c r="CO366" s="62"/>
      <c r="CP366" s="62"/>
      <c r="CQ366" s="560"/>
      <c r="CR366" s="62"/>
      <c r="CS366" s="62"/>
      <c r="CT366" s="62"/>
      <c r="CU366" s="62"/>
      <c r="CV366" s="560"/>
      <c r="CW366" s="62"/>
      <c r="CX366" s="62"/>
      <c r="CY366" s="62"/>
      <c r="CZ366" s="62"/>
      <c r="DA366" s="560"/>
      <c r="DB366" s="62"/>
      <c r="DC366" s="62"/>
      <c r="DD366" s="62"/>
      <c r="DE366" s="62"/>
      <c r="DF366" s="560"/>
      <c r="DG366" s="62"/>
      <c r="DH366" s="62"/>
      <c r="DI366" s="62"/>
      <c r="DJ366" s="62"/>
      <c r="DK366" s="560"/>
      <c r="DL366" s="62"/>
      <c r="DM366" s="62"/>
      <c r="DN366" s="62"/>
      <c r="DO366" s="62"/>
      <c r="DP366" s="560"/>
      <c r="DQ366" s="62"/>
      <c r="DR366" s="62"/>
      <c r="DS366" s="62"/>
      <c r="DT366" s="62"/>
      <c r="DU366" s="560"/>
      <c r="DV366" s="62"/>
      <c r="DW366" s="62"/>
      <c r="DX366" s="62"/>
      <c r="DY366" s="62"/>
      <c r="DZ366" s="560"/>
      <c r="EA366" s="62"/>
      <c r="EB366" s="62"/>
      <c r="EC366" s="62"/>
      <c r="ED366" s="62"/>
      <c r="EE366" s="560"/>
      <c r="EF366" s="62"/>
      <c r="EG366" s="62"/>
      <c r="EH366" s="62"/>
      <c r="EI366" s="62"/>
      <c r="EJ366" s="560"/>
      <c r="EK366" s="62"/>
      <c r="EL366" s="62"/>
      <c r="EM366" s="62"/>
      <c r="EN366" s="62"/>
      <c r="EO366" s="153"/>
      <c r="ER366" s="49"/>
      <c r="ES366" s="49"/>
    </row>
    <row r="367" spans="4:149" x14ac:dyDescent="0.2">
      <c r="D367" s="153" t="s">
        <v>357</v>
      </c>
      <c r="G367" s="62">
        <v>0</v>
      </c>
      <c r="I367" s="62"/>
      <c r="J367" s="560"/>
      <c r="K367" s="62"/>
      <c r="L367" s="62">
        <v>0</v>
      </c>
      <c r="M367" s="62"/>
      <c r="N367" s="62"/>
      <c r="O367" s="560"/>
      <c r="P367" s="62"/>
      <c r="Q367" s="62">
        <v>88771</v>
      </c>
      <c r="R367" s="62"/>
      <c r="S367" s="62"/>
      <c r="T367" s="560"/>
      <c r="U367" s="62"/>
      <c r="V367" s="62">
        <v>0</v>
      </c>
      <c r="W367" s="62"/>
      <c r="X367" s="62"/>
      <c r="Y367" s="560"/>
      <c r="Z367" s="62"/>
      <c r="AA367" s="62">
        <v>0</v>
      </c>
      <c r="AB367" s="62"/>
      <c r="AC367" s="62"/>
      <c r="AD367" s="560"/>
      <c r="AE367" s="62"/>
      <c r="AF367" s="62">
        <v>0</v>
      </c>
      <c r="AG367" s="62"/>
      <c r="AH367" s="62"/>
      <c r="AI367" s="560"/>
      <c r="AJ367" s="62"/>
      <c r="AK367" s="62">
        <v>0</v>
      </c>
      <c r="AL367" s="62"/>
      <c r="AM367" s="62"/>
      <c r="AN367" s="560"/>
      <c r="AO367" s="62"/>
      <c r="AP367" s="62">
        <v>0</v>
      </c>
      <c r="AQ367" s="62"/>
      <c r="AR367" s="62"/>
      <c r="AS367" s="560"/>
      <c r="AT367" s="62"/>
      <c r="AU367" s="62">
        <v>0</v>
      </c>
      <c r="AV367" s="62"/>
      <c r="AW367" s="62"/>
      <c r="AX367" s="560"/>
      <c r="AY367" s="62"/>
      <c r="AZ367" s="62">
        <v>0</v>
      </c>
      <c r="BA367" s="62"/>
      <c r="BB367" s="62"/>
      <c r="BC367" s="560"/>
      <c r="BD367" s="62"/>
      <c r="BE367" s="62">
        <v>0</v>
      </c>
      <c r="BF367" s="62"/>
      <c r="BG367" s="62"/>
      <c r="BH367" s="560"/>
      <c r="BI367" s="62"/>
      <c r="BJ367" s="62">
        <v>0</v>
      </c>
      <c r="BK367" s="62"/>
      <c r="BL367" s="62"/>
      <c r="BM367" s="560"/>
      <c r="BN367" s="62"/>
      <c r="BO367" s="62">
        <v>0</v>
      </c>
      <c r="BP367" s="62"/>
      <c r="BQ367" s="62"/>
      <c r="BR367" s="560"/>
      <c r="BS367" s="62"/>
      <c r="BT367" s="62">
        <v>88771</v>
      </c>
      <c r="BU367" s="62"/>
      <c r="BV367" s="62"/>
      <c r="BW367" s="560"/>
      <c r="BX367" s="62"/>
      <c r="BY367" s="62">
        <v>881202</v>
      </c>
      <c r="CA367" s="62"/>
      <c r="CB367" s="560"/>
      <c r="CC367" s="62"/>
      <c r="CD367" s="62">
        <v>0</v>
      </c>
      <c r="CE367" s="62"/>
      <c r="CF367" s="62"/>
      <c r="CG367" s="560"/>
      <c r="CH367" s="62"/>
      <c r="CI367" s="62">
        <v>0</v>
      </c>
      <c r="CJ367" s="62"/>
      <c r="CK367" s="62"/>
      <c r="CL367" s="560"/>
      <c r="CM367" s="62"/>
      <c r="CN367" s="62">
        <v>0</v>
      </c>
      <c r="CO367" s="62"/>
      <c r="CP367" s="62"/>
      <c r="CQ367" s="560"/>
      <c r="CR367" s="62"/>
      <c r="CS367" s="62">
        <v>0</v>
      </c>
      <c r="CT367" s="62"/>
      <c r="CU367" s="62"/>
      <c r="CV367" s="560"/>
      <c r="CW367" s="62"/>
      <c r="CX367" s="62">
        <v>0</v>
      </c>
      <c r="CY367" s="62"/>
      <c r="CZ367" s="62"/>
      <c r="DA367" s="560"/>
      <c r="DB367" s="62"/>
      <c r="DC367" s="62">
        <v>0</v>
      </c>
      <c r="DD367" s="62"/>
      <c r="DE367" s="62"/>
      <c r="DF367" s="560"/>
      <c r="DG367" s="62"/>
      <c r="DH367" s="62">
        <v>0</v>
      </c>
      <c r="DI367" s="62"/>
      <c r="DJ367" s="62"/>
      <c r="DK367" s="560"/>
      <c r="DL367" s="62"/>
      <c r="DM367" s="62">
        <v>179611</v>
      </c>
      <c r="DN367" s="62"/>
      <c r="DO367" s="62"/>
      <c r="DP367" s="560"/>
      <c r="DQ367" s="62"/>
      <c r="DR367" s="62">
        <v>0</v>
      </c>
      <c r="DS367" s="62"/>
      <c r="DT367" s="62"/>
      <c r="DU367" s="560"/>
      <c r="DV367" s="62"/>
      <c r="DW367" s="62">
        <v>0</v>
      </c>
      <c r="DX367" s="62"/>
      <c r="DY367" s="62"/>
      <c r="DZ367" s="560"/>
      <c r="EA367" s="62"/>
      <c r="EB367" s="62">
        <v>0</v>
      </c>
      <c r="EC367" s="62"/>
      <c r="ED367" s="62"/>
      <c r="EE367" s="560"/>
      <c r="EF367" s="62"/>
      <c r="EG367" s="62">
        <v>701591</v>
      </c>
      <c r="EH367" s="62"/>
      <c r="EI367" s="62"/>
      <c r="EJ367" s="560"/>
      <c r="EK367" s="62"/>
      <c r="EL367" s="62">
        <v>0</v>
      </c>
      <c r="EM367" s="62"/>
      <c r="EN367" s="62"/>
      <c r="EO367" s="153"/>
      <c r="ER367" s="49"/>
      <c r="ES367" s="49"/>
    </row>
    <row r="368" spans="4:149" x14ac:dyDescent="0.2">
      <c r="D368" s="153" t="s">
        <v>336</v>
      </c>
      <c r="F368" s="563"/>
      <c r="G368" s="567">
        <v>0</v>
      </c>
      <c r="H368" s="565"/>
      <c r="I368" s="62"/>
      <c r="J368" s="560"/>
      <c r="K368" s="563"/>
      <c r="L368" s="567">
        <v>0</v>
      </c>
      <c r="M368" s="565"/>
      <c r="N368" s="62"/>
      <c r="O368" s="560"/>
      <c r="P368" s="563"/>
      <c r="Q368" s="567">
        <v>88771</v>
      </c>
      <c r="R368" s="565"/>
      <c r="S368" s="62"/>
      <c r="T368" s="560"/>
      <c r="U368" s="563"/>
      <c r="V368" s="567">
        <v>0</v>
      </c>
      <c r="W368" s="565"/>
      <c r="X368" s="62"/>
      <c r="Y368" s="560"/>
      <c r="Z368" s="563"/>
      <c r="AA368" s="567">
        <v>0</v>
      </c>
      <c r="AB368" s="565"/>
      <c r="AC368" s="62"/>
      <c r="AD368" s="560"/>
      <c r="AE368" s="563"/>
      <c r="AF368" s="567">
        <v>0</v>
      </c>
      <c r="AG368" s="565"/>
      <c r="AH368" s="62"/>
      <c r="AI368" s="560"/>
      <c r="AJ368" s="563"/>
      <c r="AK368" s="567">
        <v>0</v>
      </c>
      <c r="AL368" s="565"/>
      <c r="AM368" s="62"/>
      <c r="AN368" s="560"/>
      <c r="AO368" s="563"/>
      <c r="AP368" s="567">
        <v>0</v>
      </c>
      <c r="AQ368" s="565"/>
      <c r="AR368" s="62"/>
      <c r="AS368" s="560"/>
      <c r="AT368" s="563"/>
      <c r="AU368" s="567">
        <v>0</v>
      </c>
      <c r="AV368" s="565"/>
      <c r="AW368" s="62"/>
      <c r="AX368" s="560"/>
      <c r="AY368" s="563"/>
      <c r="AZ368" s="567">
        <v>0</v>
      </c>
      <c r="BA368" s="565"/>
      <c r="BB368" s="62"/>
      <c r="BC368" s="560"/>
      <c r="BD368" s="563"/>
      <c r="BE368" s="567">
        <v>0</v>
      </c>
      <c r="BF368" s="565"/>
      <c r="BG368" s="62"/>
      <c r="BH368" s="560"/>
      <c r="BI368" s="563"/>
      <c r="BJ368" s="567">
        <v>0</v>
      </c>
      <c r="BK368" s="565"/>
      <c r="BL368" s="62"/>
      <c r="BM368" s="560"/>
      <c r="BN368" s="563"/>
      <c r="BO368" s="567">
        <v>0</v>
      </c>
      <c r="BP368" s="565"/>
      <c r="BQ368" s="62"/>
      <c r="BR368" s="560"/>
      <c r="BS368" s="563"/>
      <c r="BT368" s="567">
        <v>88771</v>
      </c>
      <c r="BU368" s="565"/>
      <c r="BV368" s="62"/>
      <c r="BW368" s="560"/>
      <c r="BX368" s="563"/>
      <c r="BY368" s="567">
        <v>881202</v>
      </c>
      <c r="BZ368" s="565"/>
      <c r="CA368" s="62"/>
      <c r="CB368" s="560"/>
      <c r="CC368" s="563"/>
      <c r="CD368" s="567">
        <v>0</v>
      </c>
      <c r="CE368" s="565"/>
      <c r="CF368" s="62"/>
      <c r="CG368" s="560"/>
      <c r="CH368" s="566"/>
      <c r="CI368" s="567">
        <v>0</v>
      </c>
      <c r="CJ368" s="565"/>
      <c r="CK368" s="62"/>
      <c r="CL368" s="560"/>
      <c r="CM368" s="566"/>
      <c r="CN368" s="567">
        <v>0</v>
      </c>
      <c r="CO368" s="565"/>
      <c r="CP368" s="62"/>
      <c r="CQ368" s="560"/>
      <c r="CR368" s="566"/>
      <c r="CS368" s="567">
        <v>0</v>
      </c>
      <c r="CT368" s="565"/>
      <c r="CU368" s="62"/>
      <c r="CV368" s="560"/>
      <c r="CW368" s="566"/>
      <c r="CX368" s="567">
        <v>0</v>
      </c>
      <c r="CY368" s="565"/>
      <c r="CZ368" s="62"/>
      <c r="DA368" s="560"/>
      <c r="DB368" s="566"/>
      <c r="DC368" s="567">
        <v>0</v>
      </c>
      <c r="DD368" s="565"/>
      <c r="DE368" s="62"/>
      <c r="DF368" s="560"/>
      <c r="DG368" s="566"/>
      <c r="DH368" s="567">
        <v>0</v>
      </c>
      <c r="DI368" s="565"/>
      <c r="DJ368" s="62"/>
      <c r="DK368" s="560"/>
      <c r="DL368" s="566"/>
      <c r="DM368" s="567">
        <v>179611</v>
      </c>
      <c r="DN368" s="565"/>
      <c r="DO368" s="62"/>
      <c r="DP368" s="560"/>
      <c r="DQ368" s="566"/>
      <c r="DR368" s="567">
        <v>0</v>
      </c>
      <c r="DS368" s="565"/>
      <c r="DT368" s="62"/>
      <c r="DU368" s="560"/>
      <c r="DV368" s="566"/>
      <c r="DW368" s="567">
        <v>0</v>
      </c>
      <c r="DX368" s="565"/>
      <c r="DY368" s="62"/>
      <c r="DZ368" s="560"/>
      <c r="EA368" s="566"/>
      <c r="EB368" s="567">
        <v>0</v>
      </c>
      <c r="EC368" s="565"/>
      <c r="ED368" s="62"/>
      <c r="EE368" s="560"/>
      <c r="EF368" s="566"/>
      <c r="EG368" s="567">
        <v>701591</v>
      </c>
      <c r="EH368" s="565"/>
      <c r="EI368" s="62"/>
      <c r="EJ368" s="560"/>
      <c r="EK368" s="563"/>
      <c r="EL368" s="567">
        <v>0</v>
      </c>
      <c r="EM368" s="565"/>
      <c r="EN368" s="62"/>
      <c r="EO368" s="153"/>
      <c r="ER368" s="49"/>
      <c r="ES368" s="49"/>
    </row>
    <row r="369" spans="4:149" x14ac:dyDescent="0.2">
      <c r="D369" s="153"/>
      <c r="G369" s="62"/>
      <c r="H369" s="62"/>
      <c r="I369" s="62"/>
      <c r="J369" s="560"/>
      <c r="L369" s="62"/>
      <c r="M369" s="62"/>
      <c r="N369" s="62"/>
      <c r="O369" s="560"/>
      <c r="Q369" s="62"/>
      <c r="R369" s="62"/>
      <c r="S369" s="62"/>
      <c r="T369" s="560"/>
      <c r="V369" s="62"/>
      <c r="W369" s="62"/>
      <c r="X369" s="62"/>
      <c r="Y369" s="560"/>
      <c r="AA369" s="62"/>
      <c r="AB369" s="62"/>
      <c r="AC369" s="62"/>
      <c r="AD369" s="560"/>
      <c r="AF369" s="62"/>
      <c r="AG369" s="62"/>
      <c r="AH369" s="62"/>
      <c r="AI369" s="560"/>
      <c r="AK369" s="62"/>
      <c r="AL369" s="62"/>
      <c r="AM369" s="62"/>
      <c r="AN369" s="560"/>
      <c r="AP369" s="62"/>
      <c r="AQ369" s="62"/>
      <c r="AR369" s="62"/>
      <c r="AS369" s="560"/>
      <c r="AU369" s="62"/>
      <c r="AV369" s="62"/>
      <c r="AW369" s="62"/>
      <c r="AX369" s="560"/>
      <c r="AZ369" s="62"/>
      <c r="BA369" s="62"/>
      <c r="BB369" s="62"/>
      <c r="BC369" s="560"/>
      <c r="BE369" s="62"/>
      <c r="BF369" s="62"/>
      <c r="BG369" s="62"/>
      <c r="BH369" s="560"/>
      <c r="BJ369" s="62"/>
      <c r="BK369" s="62"/>
      <c r="BL369" s="62"/>
      <c r="BM369" s="560"/>
      <c r="BO369" s="62"/>
      <c r="BP369" s="62"/>
      <c r="BQ369" s="62"/>
      <c r="BR369" s="560"/>
      <c r="BT369" s="62"/>
      <c r="BU369" s="62"/>
      <c r="BV369" s="62"/>
      <c r="BW369" s="560"/>
      <c r="BY369" s="62"/>
      <c r="BZ369" s="62"/>
      <c r="CA369" s="62"/>
      <c r="CB369" s="560"/>
      <c r="CD369" s="62"/>
      <c r="CE369" s="62"/>
      <c r="CF369" s="62"/>
      <c r="CG369" s="560"/>
      <c r="CH369" s="62"/>
      <c r="CI369" s="62"/>
      <c r="CJ369" s="62"/>
      <c r="CK369" s="62"/>
      <c r="CL369" s="560"/>
      <c r="CM369" s="62"/>
      <c r="CN369" s="62"/>
      <c r="CO369" s="62"/>
      <c r="CP369" s="62"/>
      <c r="CQ369" s="560"/>
      <c r="CR369" s="62"/>
      <c r="CS369" s="62"/>
      <c r="CT369" s="62"/>
      <c r="CU369" s="62"/>
      <c r="CV369" s="560"/>
      <c r="CW369" s="62"/>
      <c r="CX369" s="62"/>
      <c r="CY369" s="62"/>
      <c r="CZ369" s="62"/>
      <c r="DA369" s="560"/>
      <c r="DB369" s="62"/>
      <c r="DC369" s="62"/>
      <c r="DD369" s="62"/>
      <c r="DE369" s="62"/>
      <c r="DF369" s="560"/>
      <c r="DG369" s="62"/>
      <c r="DH369" s="62"/>
      <c r="DI369" s="62"/>
      <c r="DJ369" s="62"/>
      <c r="DK369" s="560"/>
      <c r="DL369" s="62"/>
      <c r="DM369" s="62"/>
      <c r="DN369" s="62"/>
      <c r="DO369" s="62"/>
      <c r="DP369" s="560"/>
      <c r="DQ369" s="62"/>
      <c r="DR369" s="62"/>
      <c r="DS369" s="62"/>
      <c r="DT369" s="62"/>
      <c r="DU369" s="560"/>
      <c r="DV369" s="62"/>
      <c r="DW369" s="62"/>
      <c r="DX369" s="62"/>
      <c r="DY369" s="62"/>
      <c r="DZ369" s="560"/>
      <c r="EA369" s="62"/>
      <c r="EB369" s="62"/>
      <c r="EC369" s="62"/>
      <c r="ED369" s="62"/>
      <c r="EE369" s="560"/>
      <c r="EF369" s="62"/>
      <c r="EG369" s="62"/>
      <c r="EH369" s="62"/>
      <c r="EI369" s="62"/>
      <c r="EJ369" s="560"/>
      <c r="EL369" s="62"/>
      <c r="EM369" s="62"/>
      <c r="EN369" s="62"/>
      <c r="EO369" s="153"/>
      <c r="ER369" s="49"/>
      <c r="ES369" s="49"/>
    </row>
    <row r="370" spans="4:149" x14ac:dyDescent="0.2">
      <c r="D370" s="153" t="s">
        <v>358</v>
      </c>
      <c r="G370" s="62">
        <v>0</v>
      </c>
      <c r="I370" s="62"/>
      <c r="J370" s="560"/>
      <c r="K370" s="62"/>
      <c r="L370" s="62">
        <v>0</v>
      </c>
      <c r="M370" s="62"/>
      <c r="N370" s="62"/>
      <c r="O370" s="560"/>
      <c r="P370" s="62"/>
      <c r="Q370" s="62">
        <v>0</v>
      </c>
      <c r="R370" s="62"/>
      <c r="S370" s="62"/>
      <c r="T370" s="560"/>
      <c r="U370" s="62"/>
      <c r="V370" s="62">
        <v>0</v>
      </c>
      <c r="W370" s="62"/>
      <c r="X370" s="62"/>
      <c r="Y370" s="560"/>
      <c r="Z370" s="62"/>
      <c r="AA370" s="62">
        <v>0</v>
      </c>
      <c r="AB370" s="62"/>
      <c r="AC370" s="62"/>
      <c r="AD370" s="560"/>
      <c r="AE370" s="62"/>
      <c r="AF370" s="62">
        <v>0</v>
      </c>
      <c r="AG370" s="62"/>
      <c r="AH370" s="62"/>
      <c r="AI370" s="560"/>
      <c r="AJ370" s="62"/>
      <c r="AK370" s="62">
        <v>0</v>
      </c>
      <c r="AL370" s="62"/>
      <c r="AM370" s="62"/>
      <c r="AN370" s="560"/>
      <c r="AO370" s="62"/>
      <c r="AP370" s="62">
        <v>0</v>
      </c>
      <c r="AQ370" s="62"/>
      <c r="AR370" s="62"/>
      <c r="AS370" s="560"/>
      <c r="AT370" s="62"/>
      <c r="AU370" s="62">
        <v>0</v>
      </c>
      <c r="AV370" s="62"/>
      <c r="AW370" s="62"/>
      <c r="AX370" s="560"/>
      <c r="AY370" s="62"/>
      <c r="AZ370" s="62">
        <v>0</v>
      </c>
      <c r="BA370" s="62"/>
      <c r="BB370" s="62"/>
      <c r="BC370" s="560"/>
      <c r="BD370" s="62"/>
      <c r="BE370" s="62">
        <v>0</v>
      </c>
      <c r="BF370" s="62"/>
      <c r="BG370" s="62"/>
      <c r="BH370" s="560"/>
      <c r="BI370" s="62"/>
      <c r="BJ370" s="62">
        <v>0</v>
      </c>
      <c r="BK370" s="62"/>
      <c r="BL370" s="62"/>
      <c r="BM370" s="560"/>
      <c r="BN370" s="62"/>
      <c r="BO370" s="62">
        <v>0</v>
      </c>
      <c r="BP370" s="62"/>
      <c r="BQ370" s="62"/>
      <c r="BR370" s="560"/>
      <c r="BT370" s="62">
        <v>0</v>
      </c>
      <c r="BU370" s="62"/>
      <c r="BV370" s="62"/>
      <c r="BW370" s="560"/>
      <c r="BY370" s="62">
        <v>185576</v>
      </c>
      <c r="CA370" s="62"/>
      <c r="CB370" s="560"/>
      <c r="CC370" s="62"/>
      <c r="CD370" s="62">
        <v>0</v>
      </c>
      <c r="CE370" s="62"/>
      <c r="CF370" s="62"/>
      <c r="CG370" s="560"/>
      <c r="CH370" s="62"/>
      <c r="CI370" s="62">
        <v>0</v>
      </c>
      <c r="CJ370" s="62"/>
      <c r="CK370" s="62"/>
      <c r="CL370" s="560"/>
      <c r="CM370" s="62"/>
      <c r="CN370" s="62">
        <v>0</v>
      </c>
      <c r="CO370" s="62"/>
      <c r="CP370" s="62"/>
      <c r="CQ370" s="560"/>
      <c r="CR370" s="62"/>
      <c r="CS370" s="62">
        <v>0</v>
      </c>
      <c r="CT370" s="62"/>
      <c r="CU370" s="62"/>
      <c r="CV370" s="560"/>
      <c r="CW370" s="62"/>
      <c r="CX370" s="62">
        <v>0</v>
      </c>
      <c r="CY370" s="62"/>
      <c r="CZ370" s="62"/>
      <c r="DA370" s="560"/>
      <c r="DB370" s="62"/>
      <c r="DC370" s="62">
        <v>0</v>
      </c>
      <c r="DD370" s="62"/>
      <c r="DE370" s="62"/>
      <c r="DF370" s="560"/>
      <c r="DG370" s="62"/>
      <c r="DH370" s="62">
        <v>55605</v>
      </c>
      <c r="DI370" s="62"/>
      <c r="DJ370" s="62"/>
      <c r="DK370" s="560"/>
      <c r="DL370" s="62"/>
      <c r="DM370" s="62">
        <v>129971</v>
      </c>
      <c r="DN370" s="62"/>
      <c r="DO370" s="62"/>
      <c r="DP370" s="560"/>
      <c r="DQ370" s="62"/>
      <c r="DR370" s="62">
        <v>0</v>
      </c>
      <c r="DS370" s="62"/>
      <c r="DT370" s="62"/>
      <c r="DU370" s="560"/>
      <c r="DV370" s="62"/>
      <c r="DW370" s="62">
        <v>0</v>
      </c>
      <c r="DX370" s="62"/>
      <c r="DY370" s="62"/>
      <c r="DZ370" s="560"/>
      <c r="EA370" s="62"/>
      <c r="EB370" s="62">
        <v>0</v>
      </c>
      <c r="EC370" s="62"/>
      <c r="ED370" s="62"/>
      <c r="EE370" s="560"/>
      <c r="EF370" s="62"/>
      <c r="EG370" s="62">
        <v>0</v>
      </c>
      <c r="EH370" s="62"/>
      <c r="EI370" s="62"/>
      <c r="EJ370" s="560"/>
      <c r="EL370" s="62">
        <v>0</v>
      </c>
      <c r="EM370" s="62"/>
      <c r="EN370" s="62"/>
      <c r="EO370" s="153"/>
      <c r="ER370" s="49"/>
      <c r="ES370" s="49"/>
    </row>
    <row r="371" spans="4:149" x14ac:dyDescent="0.2">
      <c r="D371" s="153" t="s">
        <v>336</v>
      </c>
      <c r="F371" s="563"/>
      <c r="G371" s="567">
        <v>0</v>
      </c>
      <c r="H371" s="565"/>
      <c r="I371" s="62"/>
      <c r="J371" s="560"/>
      <c r="K371" s="563"/>
      <c r="L371" s="567">
        <v>0</v>
      </c>
      <c r="M371" s="565"/>
      <c r="N371" s="62"/>
      <c r="O371" s="560"/>
      <c r="P371" s="563"/>
      <c r="Q371" s="567">
        <v>0</v>
      </c>
      <c r="R371" s="565"/>
      <c r="S371" s="62"/>
      <c r="T371" s="560"/>
      <c r="U371" s="563"/>
      <c r="V371" s="567">
        <v>0</v>
      </c>
      <c r="W371" s="565"/>
      <c r="X371" s="62"/>
      <c r="Y371" s="560"/>
      <c r="Z371" s="563"/>
      <c r="AA371" s="567">
        <v>0</v>
      </c>
      <c r="AB371" s="565"/>
      <c r="AC371" s="62"/>
      <c r="AD371" s="560"/>
      <c r="AE371" s="563"/>
      <c r="AF371" s="567">
        <v>0</v>
      </c>
      <c r="AG371" s="565"/>
      <c r="AH371" s="62"/>
      <c r="AI371" s="560"/>
      <c r="AJ371" s="563"/>
      <c r="AK371" s="567">
        <v>0</v>
      </c>
      <c r="AL371" s="565"/>
      <c r="AM371" s="62"/>
      <c r="AN371" s="560"/>
      <c r="AO371" s="563"/>
      <c r="AP371" s="567">
        <v>0</v>
      </c>
      <c r="AQ371" s="565"/>
      <c r="AR371" s="62"/>
      <c r="AS371" s="560"/>
      <c r="AT371" s="563"/>
      <c r="AU371" s="567">
        <v>0</v>
      </c>
      <c r="AV371" s="565"/>
      <c r="AW371" s="62"/>
      <c r="AX371" s="560"/>
      <c r="AY371" s="563"/>
      <c r="AZ371" s="567">
        <v>0</v>
      </c>
      <c r="BA371" s="565"/>
      <c r="BB371" s="62"/>
      <c r="BC371" s="560"/>
      <c r="BD371" s="563"/>
      <c r="BE371" s="567">
        <v>0</v>
      </c>
      <c r="BF371" s="565"/>
      <c r="BG371" s="62"/>
      <c r="BH371" s="560"/>
      <c r="BI371" s="563"/>
      <c r="BJ371" s="567">
        <v>0</v>
      </c>
      <c r="BK371" s="565"/>
      <c r="BL371" s="62"/>
      <c r="BM371" s="560"/>
      <c r="BN371" s="563"/>
      <c r="BO371" s="567">
        <v>0</v>
      </c>
      <c r="BP371" s="565"/>
      <c r="BQ371" s="62"/>
      <c r="BR371" s="560"/>
      <c r="BS371" s="563"/>
      <c r="BT371" s="567">
        <v>0</v>
      </c>
      <c r="BU371" s="565"/>
      <c r="BV371" s="62"/>
      <c r="BW371" s="560"/>
      <c r="BX371" s="563"/>
      <c r="BY371" s="567">
        <v>185576</v>
      </c>
      <c r="BZ371" s="565"/>
      <c r="CA371" s="62"/>
      <c r="CB371" s="560"/>
      <c r="CC371" s="563"/>
      <c r="CD371" s="567">
        <v>0</v>
      </c>
      <c r="CE371" s="565"/>
      <c r="CF371" s="62"/>
      <c r="CG371" s="560"/>
      <c r="CH371" s="566"/>
      <c r="CI371" s="567">
        <v>0</v>
      </c>
      <c r="CJ371" s="565"/>
      <c r="CK371" s="62"/>
      <c r="CL371" s="560"/>
      <c r="CM371" s="566"/>
      <c r="CN371" s="567">
        <v>0</v>
      </c>
      <c r="CO371" s="565"/>
      <c r="CP371" s="62"/>
      <c r="CQ371" s="560"/>
      <c r="CR371" s="566"/>
      <c r="CS371" s="567">
        <v>0</v>
      </c>
      <c r="CT371" s="565"/>
      <c r="CU371" s="62"/>
      <c r="CV371" s="560"/>
      <c r="CW371" s="566"/>
      <c r="CX371" s="567">
        <v>0</v>
      </c>
      <c r="CY371" s="565"/>
      <c r="CZ371" s="62"/>
      <c r="DA371" s="560"/>
      <c r="DB371" s="566"/>
      <c r="DC371" s="567">
        <v>0</v>
      </c>
      <c r="DD371" s="565"/>
      <c r="DE371" s="62"/>
      <c r="DF371" s="560"/>
      <c r="DG371" s="566"/>
      <c r="DH371" s="567">
        <v>55605</v>
      </c>
      <c r="DI371" s="565"/>
      <c r="DJ371" s="62"/>
      <c r="DK371" s="560"/>
      <c r="DL371" s="566"/>
      <c r="DM371" s="567">
        <v>129971</v>
      </c>
      <c r="DN371" s="565"/>
      <c r="DO371" s="62"/>
      <c r="DP371" s="560"/>
      <c r="DQ371" s="566"/>
      <c r="DR371" s="567">
        <v>0</v>
      </c>
      <c r="DS371" s="565"/>
      <c r="DT371" s="62"/>
      <c r="DU371" s="560"/>
      <c r="DV371" s="566"/>
      <c r="DW371" s="567">
        <v>0</v>
      </c>
      <c r="DX371" s="565"/>
      <c r="DY371" s="62"/>
      <c r="DZ371" s="560"/>
      <c r="EA371" s="566"/>
      <c r="EB371" s="567">
        <v>0</v>
      </c>
      <c r="EC371" s="565"/>
      <c r="ED371" s="62"/>
      <c r="EE371" s="560"/>
      <c r="EF371" s="566"/>
      <c r="EG371" s="567">
        <v>0</v>
      </c>
      <c r="EH371" s="565"/>
      <c r="EI371" s="62"/>
      <c r="EJ371" s="560"/>
      <c r="EK371" s="563"/>
      <c r="EL371" s="567">
        <v>0</v>
      </c>
      <c r="EM371" s="565"/>
      <c r="EN371" s="62"/>
      <c r="EO371" s="153"/>
      <c r="ER371" s="49"/>
      <c r="ES371" s="49"/>
    </row>
    <row r="372" spans="4:149" x14ac:dyDescent="0.2">
      <c r="D372" s="153"/>
      <c r="G372" s="62"/>
      <c r="H372" s="62"/>
      <c r="I372" s="62"/>
      <c r="J372" s="560"/>
      <c r="L372" s="62"/>
      <c r="M372" s="62"/>
      <c r="N372" s="62"/>
      <c r="O372" s="560"/>
      <c r="Q372" s="62"/>
      <c r="R372" s="62"/>
      <c r="S372" s="62"/>
      <c r="T372" s="560"/>
      <c r="V372" s="62"/>
      <c r="W372" s="62"/>
      <c r="X372" s="62"/>
      <c r="Y372" s="560"/>
      <c r="AA372" s="62"/>
      <c r="AB372" s="62"/>
      <c r="AC372" s="62"/>
      <c r="AD372" s="560"/>
      <c r="AF372" s="62"/>
      <c r="AG372" s="62"/>
      <c r="AH372" s="62"/>
      <c r="AI372" s="560"/>
      <c r="AK372" s="62"/>
      <c r="AL372" s="62"/>
      <c r="AM372" s="62"/>
      <c r="AN372" s="560"/>
      <c r="AP372" s="62"/>
      <c r="AQ372" s="62"/>
      <c r="AR372" s="62"/>
      <c r="AS372" s="560"/>
      <c r="AU372" s="62"/>
      <c r="AV372" s="62"/>
      <c r="AW372" s="62"/>
      <c r="AX372" s="560"/>
      <c r="AZ372" s="62"/>
      <c r="BA372" s="62"/>
      <c r="BB372" s="62"/>
      <c r="BC372" s="560"/>
      <c r="BE372" s="62"/>
      <c r="BF372" s="62"/>
      <c r="BG372" s="62"/>
      <c r="BH372" s="560"/>
      <c r="BJ372" s="62"/>
      <c r="BK372" s="62"/>
      <c r="BL372" s="62"/>
      <c r="BM372" s="560"/>
      <c r="BO372" s="62"/>
      <c r="BP372" s="62"/>
      <c r="BQ372" s="62"/>
      <c r="BR372" s="560"/>
      <c r="BT372" s="62"/>
      <c r="BU372" s="62"/>
      <c r="BV372" s="62"/>
      <c r="BW372" s="560"/>
      <c r="BY372" s="62"/>
      <c r="BZ372" s="62"/>
      <c r="CA372" s="62"/>
      <c r="CB372" s="560"/>
      <c r="CD372" s="62"/>
      <c r="CE372" s="62"/>
      <c r="CF372" s="62"/>
      <c r="CG372" s="560"/>
      <c r="CH372" s="62"/>
      <c r="CI372" s="62"/>
      <c r="CJ372" s="62"/>
      <c r="CK372" s="62"/>
      <c r="CL372" s="560"/>
      <c r="CM372" s="62"/>
      <c r="CN372" s="62"/>
      <c r="CO372" s="62"/>
      <c r="CP372" s="62"/>
      <c r="CQ372" s="560"/>
      <c r="CR372" s="62"/>
      <c r="CS372" s="62"/>
      <c r="CT372" s="62"/>
      <c r="CU372" s="62"/>
      <c r="CV372" s="560"/>
      <c r="CW372" s="62"/>
      <c r="CX372" s="62"/>
      <c r="CY372" s="62"/>
      <c r="CZ372" s="62"/>
      <c r="DA372" s="560"/>
      <c r="DB372" s="62"/>
      <c r="DC372" s="62"/>
      <c r="DD372" s="62"/>
      <c r="DE372" s="62"/>
      <c r="DF372" s="560"/>
      <c r="DG372" s="62"/>
      <c r="DH372" s="62"/>
      <c r="DI372" s="62"/>
      <c r="DJ372" s="62"/>
      <c r="DK372" s="560"/>
      <c r="DL372" s="62"/>
      <c r="DM372" s="62"/>
      <c r="DN372" s="62"/>
      <c r="DO372" s="62"/>
      <c r="DP372" s="560"/>
      <c r="DQ372" s="62"/>
      <c r="DR372" s="62"/>
      <c r="DS372" s="62"/>
      <c r="DT372" s="62"/>
      <c r="DU372" s="560"/>
      <c r="DV372" s="62"/>
      <c r="DW372" s="62"/>
      <c r="DX372" s="62"/>
      <c r="DY372" s="62"/>
      <c r="DZ372" s="560"/>
      <c r="EA372" s="62"/>
      <c r="EB372" s="62"/>
      <c r="EC372" s="62"/>
      <c r="ED372" s="62"/>
      <c r="EE372" s="560"/>
      <c r="EF372" s="62"/>
      <c r="EG372" s="62"/>
      <c r="EH372" s="62"/>
      <c r="EI372" s="62"/>
      <c r="EJ372" s="560"/>
      <c r="EL372" s="62"/>
      <c r="EM372" s="62"/>
      <c r="EN372" s="62"/>
      <c r="EO372" s="153"/>
      <c r="ER372" s="49"/>
      <c r="ES372" s="49"/>
    </row>
    <row r="373" spans="4:149" ht="12.75" customHeight="1" x14ac:dyDescent="0.2">
      <c r="D373" s="153" t="s">
        <v>359</v>
      </c>
      <c r="G373" s="62">
        <v>0</v>
      </c>
      <c r="I373" s="62"/>
      <c r="J373" s="560"/>
      <c r="K373" s="62"/>
      <c r="L373" s="62">
        <v>0</v>
      </c>
      <c r="M373" s="62"/>
      <c r="N373" s="62"/>
      <c r="O373" s="560"/>
      <c r="P373" s="62"/>
      <c r="Q373" s="62">
        <v>46261</v>
      </c>
      <c r="R373" s="62"/>
      <c r="S373" s="62"/>
      <c r="T373" s="560"/>
      <c r="U373" s="62"/>
      <c r="V373" s="62">
        <v>46376</v>
      </c>
      <c r="W373" s="62"/>
      <c r="X373" s="62"/>
      <c r="Y373" s="560"/>
      <c r="Z373" s="62"/>
      <c r="AA373" s="62">
        <v>0</v>
      </c>
      <c r="AB373" s="62"/>
      <c r="AC373" s="62"/>
      <c r="AD373" s="560"/>
      <c r="AE373" s="62"/>
      <c r="AF373" s="62">
        <v>0</v>
      </c>
      <c r="AG373" s="62"/>
      <c r="AH373" s="62"/>
      <c r="AI373" s="560"/>
      <c r="AJ373" s="62"/>
      <c r="AK373" s="62">
        <v>0</v>
      </c>
      <c r="AL373" s="62"/>
      <c r="AM373" s="62"/>
      <c r="AN373" s="560"/>
      <c r="AO373" s="62"/>
      <c r="AP373" s="62">
        <v>0</v>
      </c>
      <c r="AQ373" s="62"/>
      <c r="AR373" s="62"/>
      <c r="AS373" s="560"/>
      <c r="AT373" s="62"/>
      <c r="AU373" s="62">
        <v>0</v>
      </c>
      <c r="AV373" s="62"/>
      <c r="AW373" s="62"/>
      <c r="AX373" s="560"/>
      <c r="AY373" s="62"/>
      <c r="AZ373" s="62">
        <v>0</v>
      </c>
      <c r="BA373" s="62"/>
      <c r="BB373" s="62"/>
      <c r="BC373" s="560"/>
      <c r="BD373" s="62"/>
      <c r="BE373" s="62">
        <v>0</v>
      </c>
      <c r="BF373" s="62"/>
      <c r="BG373" s="62"/>
      <c r="BH373" s="560"/>
      <c r="BI373" s="62"/>
      <c r="BJ373" s="62">
        <v>0</v>
      </c>
      <c r="BK373" s="62"/>
      <c r="BL373" s="62"/>
      <c r="BM373" s="560"/>
      <c r="BN373" s="62"/>
      <c r="BO373" s="62">
        <v>0</v>
      </c>
      <c r="BP373" s="62"/>
      <c r="BQ373" s="62"/>
      <c r="BR373" s="560"/>
      <c r="BT373" s="62">
        <v>92637</v>
      </c>
      <c r="BU373" s="62"/>
      <c r="BV373" s="62"/>
      <c r="BW373" s="560"/>
      <c r="BY373" s="62">
        <v>56461</v>
      </c>
      <c r="CA373" s="62"/>
      <c r="CB373" s="560"/>
      <c r="CC373" s="62"/>
      <c r="CD373" s="62">
        <v>0</v>
      </c>
      <c r="CE373" s="62"/>
      <c r="CF373" s="62"/>
      <c r="CG373" s="560"/>
      <c r="CH373" s="62"/>
      <c r="CI373" s="62">
        <v>0</v>
      </c>
      <c r="CJ373" s="62"/>
      <c r="CK373" s="62"/>
      <c r="CL373" s="560"/>
      <c r="CM373" s="62"/>
      <c r="CN373" s="62">
        <v>0</v>
      </c>
      <c r="CO373" s="62"/>
      <c r="CP373" s="62"/>
      <c r="CQ373" s="560"/>
      <c r="CR373" s="62"/>
      <c r="CS373" s="62">
        <v>0</v>
      </c>
      <c r="CT373" s="62"/>
      <c r="CU373" s="62"/>
      <c r="CV373" s="560"/>
      <c r="CW373" s="62"/>
      <c r="CX373" s="62">
        <v>0</v>
      </c>
      <c r="CY373" s="62"/>
      <c r="CZ373" s="62"/>
      <c r="DA373" s="560"/>
      <c r="DB373" s="62"/>
      <c r="DC373" s="62">
        <v>0</v>
      </c>
      <c r="DD373" s="62"/>
      <c r="DE373" s="62"/>
      <c r="DF373" s="560"/>
      <c r="DG373" s="62"/>
      <c r="DH373" s="62">
        <v>0</v>
      </c>
      <c r="DI373" s="62"/>
      <c r="DJ373" s="62"/>
      <c r="DK373" s="560"/>
      <c r="DL373" s="62"/>
      <c r="DM373" s="62">
        <v>0</v>
      </c>
      <c r="DN373" s="62"/>
      <c r="DO373" s="62"/>
      <c r="DP373" s="560"/>
      <c r="DQ373" s="62"/>
      <c r="DR373" s="62">
        <v>0</v>
      </c>
      <c r="DS373" s="62"/>
      <c r="DT373" s="62"/>
      <c r="DU373" s="560"/>
      <c r="DV373" s="62"/>
      <c r="DW373" s="62">
        <v>0</v>
      </c>
      <c r="DX373" s="62"/>
      <c r="DY373" s="62"/>
      <c r="DZ373" s="560"/>
      <c r="EA373" s="62"/>
      <c r="EB373" s="62">
        <v>0</v>
      </c>
      <c r="EC373" s="62"/>
      <c r="ED373" s="62"/>
      <c r="EE373" s="560"/>
      <c r="EF373" s="62"/>
      <c r="EG373" s="62">
        <v>56461</v>
      </c>
      <c r="EH373" s="62"/>
      <c r="EI373" s="62"/>
      <c r="EJ373" s="560"/>
      <c r="EL373" s="62">
        <v>0</v>
      </c>
      <c r="EM373" s="62"/>
      <c r="EN373" s="62"/>
      <c r="EO373" s="153"/>
      <c r="ER373" s="49"/>
      <c r="ES373" s="49"/>
    </row>
    <row r="374" spans="4:149" ht="12.75" customHeight="1" x14ac:dyDescent="0.2">
      <c r="D374" s="153" t="s">
        <v>336</v>
      </c>
      <c r="F374" s="563"/>
      <c r="G374" s="567">
        <v>0</v>
      </c>
      <c r="H374" s="565"/>
      <c r="I374" s="62"/>
      <c r="J374" s="560"/>
      <c r="K374" s="563"/>
      <c r="L374" s="567">
        <v>0</v>
      </c>
      <c r="M374" s="565"/>
      <c r="N374" s="62"/>
      <c r="O374" s="560"/>
      <c r="P374" s="563"/>
      <c r="Q374" s="567">
        <v>46261</v>
      </c>
      <c r="R374" s="565"/>
      <c r="S374" s="62"/>
      <c r="T374" s="560"/>
      <c r="U374" s="563"/>
      <c r="V374" s="567">
        <v>46376</v>
      </c>
      <c r="W374" s="565"/>
      <c r="X374" s="62"/>
      <c r="Y374" s="560"/>
      <c r="Z374" s="563"/>
      <c r="AA374" s="567">
        <v>0</v>
      </c>
      <c r="AB374" s="565"/>
      <c r="AC374" s="62"/>
      <c r="AD374" s="560"/>
      <c r="AE374" s="563"/>
      <c r="AF374" s="567">
        <v>0</v>
      </c>
      <c r="AG374" s="565"/>
      <c r="AH374" s="62"/>
      <c r="AI374" s="560"/>
      <c r="AJ374" s="563"/>
      <c r="AK374" s="567">
        <v>0</v>
      </c>
      <c r="AL374" s="565"/>
      <c r="AM374" s="62"/>
      <c r="AN374" s="560"/>
      <c r="AO374" s="563"/>
      <c r="AP374" s="567">
        <v>0</v>
      </c>
      <c r="AQ374" s="565"/>
      <c r="AR374" s="62"/>
      <c r="AS374" s="560"/>
      <c r="AT374" s="563"/>
      <c r="AU374" s="567">
        <v>0</v>
      </c>
      <c r="AV374" s="565"/>
      <c r="AW374" s="62"/>
      <c r="AX374" s="560"/>
      <c r="AY374" s="563"/>
      <c r="AZ374" s="567">
        <v>0</v>
      </c>
      <c r="BA374" s="565"/>
      <c r="BB374" s="62"/>
      <c r="BC374" s="560"/>
      <c r="BD374" s="563"/>
      <c r="BE374" s="567">
        <v>0</v>
      </c>
      <c r="BF374" s="565"/>
      <c r="BG374" s="62"/>
      <c r="BH374" s="560"/>
      <c r="BI374" s="563"/>
      <c r="BJ374" s="567">
        <v>0</v>
      </c>
      <c r="BK374" s="565"/>
      <c r="BL374" s="62"/>
      <c r="BM374" s="560"/>
      <c r="BN374" s="563"/>
      <c r="BO374" s="567">
        <v>0</v>
      </c>
      <c r="BP374" s="565"/>
      <c r="BQ374" s="62"/>
      <c r="BR374" s="560"/>
      <c r="BS374" s="563"/>
      <c r="BT374" s="567">
        <v>92637</v>
      </c>
      <c r="BU374" s="565"/>
      <c r="BV374" s="62"/>
      <c r="BW374" s="560"/>
      <c r="BX374" s="563"/>
      <c r="BY374" s="567">
        <v>56461</v>
      </c>
      <c r="BZ374" s="565"/>
      <c r="CA374" s="62"/>
      <c r="CB374" s="560"/>
      <c r="CC374" s="563"/>
      <c r="CD374" s="567">
        <v>0</v>
      </c>
      <c r="CE374" s="565"/>
      <c r="CF374" s="62"/>
      <c r="CG374" s="560"/>
      <c r="CH374" s="566"/>
      <c r="CI374" s="567">
        <v>0</v>
      </c>
      <c r="CJ374" s="565"/>
      <c r="CK374" s="62"/>
      <c r="CL374" s="560"/>
      <c r="CM374" s="566"/>
      <c r="CN374" s="567">
        <v>0</v>
      </c>
      <c r="CO374" s="565"/>
      <c r="CP374" s="62"/>
      <c r="CQ374" s="560"/>
      <c r="CR374" s="566"/>
      <c r="CS374" s="567">
        <v>0</v>
      </c>
      <c r="CT374" s="565"/>
      <c r="CU374" s="62"/>
      <c r="CV374" s="560"/>
      <c r="CW374" s="566"/>
      <c r="CX374" s="567">
        <v>0</v>
      </c>
      <c r="CY374" s="565"/>
      <c r="CZ374" s="62"/>
      <c r="DA374" s="560"/>
      <c r="DB374" s="566"/>
      <c r="DC374" s="567">
        <v>0</v>
      </c>
      <c r="DD374" s="565"/>
      <c r="DE374" s="62"/>
      <c r="DF374" s="560"/>
      <c r="DG374" s="566"/>
      <c r="DH374" s="567">
        <v>0</v>
      </c>
      <c r="DI374" s="565"/>
      <c r="DJ374" s="62"/>
      <c r="DK374" s="560"/>
      <c r="DL374" s="566"/>
      <c r="DM374" s="567">
        <v>0</v>
      </c>
      <c r="DN374" s="565"/>
      <c r="DO374" s="62"/>
      <c r="DP374" s="560"/>
      <c r="DQ374" s="566"/>
      <c r="DR374" s="567">
        <v>0</v>
      </c>
      <c r="DS374" s="565"/>
      <c r="DT374" s="62"/>
      <c r="DU374" s="560"/>
      <c r="DV374" s="566"/>
      <c r="DW374" s="567">
        <v>0</v>
      </c>
      <c r="DX374" s="565"/>
      <c r="DY374" s="62"/>
      <c r="DZ374" s="560"/>
      <c r="EA374" s="566"/>
      <c r="EB374" s="567">
        <v>0</v>
      </c>
      <c r="EC374" s="565"/>
      <c r="ED374" s="62"/>
      <c r="EE374" s="560"/>
      <c r="EF374" s="566"/>
      <c r="EG374" s="567">
        <v>56461</v>
      </c>
      <c r="EH374" s="565"/>
      <c r="EI374" s="62"/>
      <c r="EJ374" s="560"/>
      <c r="EK374" s="563"/>
      <c r="EL374" s="567">
        <v>0</v>
      </c>
      <c r="EM374" s="565"/>
      <c r="EN374" s="62"/>
      <c r="EO374" s="153"/>
      <c r="ER374" s="49"/>
      <c r="ES374" s="49"/>
    </row>
    <row r="375" spans="4:149" ht="12.75" customHeight="1" x14ac:dyDescent="0.2">
      <c r="D375" s="153"/>
      <c r="G375" s="62"/>
      <c r="H375" s="62"/>
      <c r="I375" s="62"/>
      <c r="J375" s="560"/>
      <c r="L375" s="62"/>
      <c r="M375" s="62"/>
      <c r="N375" s="62"/>
      <c r="O375" s="560"/>
      <c r="Q375" s="62"/>
      <c r="R375" s="62"/>
      <c r="S375" s="62"/>
      <c r="T375" s="560"/>
      <c r="V375" s="62"/>
      <c r="W375" s="62"/>
      <c r="X375" s="62"/>
      <c r="Y375" s="560"/>
      <c r="AA375" s="62"/>
      <c r="AB375" s="62"/>
      <c r="AC375" s="62"/>
      <c r="AD375" s="560"/>
      <c r="AF375" s="62"/>
      <c r="AG375" s="62"/>
      <c r="AH375" s="62"/>
      <c r="AI375" s="560"/>
      <c r="AK375" s="62"/>
      <c r="AL375" s="62"/>
      <c r="AM375" s="62"/>
      <c r="AN375" s="560"/>
      <c r="AP375" s="62"/>
      <c r="AQ375" s="62"/>
      <c r="AR375" s="62"/>
      <c r="AS375" s="560"/>
      <c r="AU375" s="62"/>
      <c r="AV375" s="62"/>
      <c r="AW375" s="62"/>
      <c r="AX375" s="560"/>
      <c r="AZ375" s="62"/>
      <c r="BA375" s="62"/>
      <c r="BB375" s="62"/>
      <c r="BC375" s="560"/>
      <c r="BE375" s="62"/>
      <c r="BF375" s="62"/>
      <c r="BG375" s="62"/>
      <c r="BH375" s="560"/>
      <c r="BJ375" s="62"/>
      <c r="BK375" s="62"/>
      <c r="BL375" s="62"/>
      <c r="BM375" s="560"/>
      <c r="BO375" s="62"/>
      <c r="BP375" s="62"/>
      <c r="BQ375" s="62"/>
      <c r="BR375" s="560"/>
      <c r="BT375" s="62"/>
      <c r="BU375" s="62"/>
      <c r="BV375" s="62"/>
      <c r="BW375" s="560"/>
      <c r="BY375" s="62"/>
      <c r="BZ375" s="62"/>
      <c r="CA375" s="62"/>
      <c r="CB375" s="560"/>
      <c r="CD375" s="62"/>
      <c r="CE375" s="62"/>
      <c r="CF375" s="62"/>
      <c r="CG375" s="560"/>
      <c r="CH375" s="62"/>
      <c r="CI375" s="62"/>
      <c r="CJ375" s="62"/>
      <c r="CK375" s="62"/>
      <c r="CL375" s="560"/>
      <c r="CM375" s="62"/>
      <c r="CN375" s="62"/>
      <c r="CO375" s="62"/>
      <c r="CP375" s="62"/>
      <c r="CQ375" s="560"/>
      <c r="CR375" s="62"/>
      <c r="CS375" s="62"/>
      <c r="CT375" s="62"/>
      <c r="CU375" s="62"/>
      <c r="CV375" s="560"/>
      <c r="CW375" s="62"/>
      <c r="CX375" s="62"/>
      <c r="CY375" s="62"/>
      <c r="CZ375" s="62"/>
      <c r="DA375" s="560"/>
      <c r="DB375" s="62"/>
      <c r="DC375" s="62"/>
      <c r="DD375" s="62"/>
      <c r="DE375" s="62"/>
      <c r="DF375" s="560"/>
      <c r="DG375" s="62"/>
      <c r="DH375" s="62"/>
      <c r="DI375" s="62"/>
      <c r="DJ375" s="62"/>
      <c r="DK375" s="560"/>
      <c r="DL375" s="62"/>
      <c r="DM375" s="62"/>
      <c r="DN375" s="62"/>
      <c r="DO375" s="62"/>
      <c r="DP375" s="560"/>
      <c r="DQ375" s="62"/>
      <c r="DR375" s="62"/>
      <c r="DS375" s="62"/>
      <c r="DT375" s="62"/>
      <c r="DU375" s="560"/>
      <c r="DV375" s="62"/>
      <c r="DW375" s="62"/>
      <c r="DX375" s="62"/>
      <c r="DY375" s="62"/>
      <c r="DZ375" s="560"/>
      <c r="EA375" s="62"/>
      <c r="EB375" s="62"/>
      <c r="EC375" s="62"/>
      <c r="ED375" s="62"/>
      <c r="EE375" s="560"/>
      <c r="EF375" s="62"/>
      <c r="EG375" s="62"/>
      <c r="EH375" s="62"/>
      <c r="EI375" s="62"/>
      <c r="EJ375" s="560"/>
      <c r="EL375" s="62"/>
      <c r="EM375" s="62"/>
      <c r="EN375" s="62"/>
      <c r="EO375" s="153"/>
      <c r="ER375" s="49"/>
      <c r="ES375" s="49"/>
    </row>
    <row r="376" spans="4:149" x14ac:dyDescent="0.2">
      <c r="D376" s="153" t="s">
        <v>360</v>
      </c>
      <c r="G376" s="62">
        <v>0</v>
      </c>
      <c r="I376" s="62"/>
      <c r="J376" s="560"/>
      <c r="K376" s="62"/>
      <c r="L376" s="62">
        <v>259191</v>
      </c>
      <c r="M376" s="62"/>
      <c r="N376" s="62"/>
      <c r="O376" s="560"/>
      <c r="P376" s="62"/>
      <c r="Q376" s="62">
        <v>0</v>
      </c>
      <c r="R376" s="62"/>
      <c r="S376" s="62"/>
      <c r="T376" s="560"/>
      <c r="U376" s="62"/>
      <c r="V376" s="62">
        <v>0</v>
      </c>
      <c r="W376" s="62"/>
      <c r="X376" s="62"/>
      <c r="Y376" s="560"/>
      <c r="Z376" s="62"/>
      <c r="AA376" s="62">
        <v>0</v>
      </c>
      <c r="AB376" s="62"/>
      <c r="AC376" s="62"/>
      <c r="AD376" s="560"/>
      <c r="AE376" s="62"/>
      <c r="AF376" s="62">
        <v>0</v>
      </c>
      <c r="AG376" s="62"/>
      <c r="AH376" s="62"/>
      <c r="AI376" s="560"/>
      <c r="AJ376" s="62"/>
      <c r="AK376" s="62">
        <v>0</v>
      </c>
      <c r="AL376" s="62"/>
      <c r="AM376" s="62"/>
      <c r="AN376" s="560"/>
      <c r="AO376" s="62"/>
      <c r="AP376" s="62">
        <v>0</v>
      </c>
      <c r="AQ376" s="62"/>
      <c r="AR376" s="62"/>
      <c r="AS376" s="560"/>
      <c r="AT376" s="62"/>
      <c r="AU376" s="62">
        <v>0</v>
      </c>
      <c r="AV376" s="62"/>
      <c r="AW376" s="62"/>
      <c r="AX376" s="560"/>
      <c r="AY376" s="62"/>
      <c r="AZ376" s="62">
        <v>0</v>
      </c>
      <c r="BA376" s="62"/>
      <c r="BB376" s="62"/>
      <c r="BC376" s="560"/>
      <c r="BD376" s="62"/>
      <c r="BE376" s="62">
        <v>0</v>
      </c>
      <c r="BF376" s="62"/>
      <c r="BG376" s="62"/>
      <c r="BH376" s="560"/>
      <c r="BI376" s="62"/>
      <c r="BJ376" s="62">
        <v>0</v>
      </c>
      <c r="BK376" s="62"/>
      <c r="BL376" s="62"/>
      <c r="BM376" s="560"/>
      <c r="BN376" s="62"/>
      <c r="BO376" s="62">
        <v>0</v>
      </c>
      <c r="BP376" s="62"/>
      <c r="BQ376" s="62"/>
      <c r="BR376" s="560"/>
      <c r="BT376" s="62">
        <v>259191</v>
      </c>
      <c r="BU376" s="62"/>
      <c r="BV376" s="62"/>
      <c r="BW376" s="560"/>
      <c r="BY376" s="62">
        <v>410666</v>
      </c>
      <c r="CA376" s="62"/>
      <c r="CB376" s="560"/>
      <c r="CC376" s="62"/>
      <c r="CD376" s="62">
        <v>0</v>
      </c>
      <c r="CE376" s="62"/>
      <c r="CF376" s="62"/>
      <c r="CG376" s="560"/>
      <c r="CH376" s="62"/>
      <c r="CI376" s="62">
        <v>0</v>
      </c>
      <c r="CJ376" s="62"/>
      <c r="CK376" s="62"/>
      <c r="CL376" s="560"/>
      <c r="CM376" s="62"/>
      <c r="CN376" s="62">
        <v>0</v>
      </c>
      <c r="CO376" s="62"/>
      <c r="CP376" s="62"/>
      <c r="CQ376" s="560"/>
      <c r="CR376" s="62"/>
      <c r="CS376" s="62">
        <v>0</v>
      </c>
      <c r="CT376" s="62"/>
      <c r="CU376" s="62"/>
      <c r="CV376" s="560"/>
      <c r="CW376" s="62"/>
      <c r="CX376" s="62">
        <v>0</v>
      </c>
      <c r="CY376" s="62"/>
      <c r="CZ376" s="62"/>
      <c r="DA376" s="560"/>
      <c r="DB376" s="62"/>
      <c r="DC376" s="62">
        <v>0</v>
      </c>
      <c r="DD376" s="62"/>
      <c r="DE376" s="62"/>
      <c r="DF376" s="560"/>
      <c r="DG376" s="62"/>
      <c r="DH376" s="62">
        <v>0</v>
      </c>
      <c r="DI376" s="62"/>
      <c r="DJ376" s="62"/>
      <c r="DK376" s="560"/>
      <c r="DL376" s="62"/>
      <c r="DM376" s="62">
        <v>0</v>
      </c>
      <c r="DN376" s="62"/>
      <c r="DO376" s="62"/>
      <c r="DP376" s="560"/>
      <c r="DQ376" s="62"/>
      <c r="DR376" s="62">
        <v>0</v>
      </c>
      <c r="DS376" s="62"/>
      <c r="DT376" s="62"/>
      <c r="DU376" s="560"/>
      <c r="DV376" s="62"/>
      <c r="DW376" s="62">
        <v>0</v>
      </c>
      <c r="DX376" s="62"/>
      <c r="DY376" s="62"/>
      <c r="DZ376" s="560"/>
      <c r="EA376" s="62"/>
      <c r="EB376" s="62">
        <v>0</v>
      </c>
      <c r="EC376" s="62"/>
      <c r="ED376" s="62"/>
      <c r="EE376" s="560"/>
      <c r="EF376" s="62"/>
      <c r="EG376" s="62">
        <v>410666</v>
      </c>
      <c r="EH376" s="62"/>
      <c r="EI376" s="62"/>
      <c r="EJ376" s="560"/>
      <c r="EL376" s="62">
        <v>0</v>
      </c>
      <c r="EM376" s="62"/>
      <c r="EN376" s="62"/>
      <c r="EO376" s="153"/>
      <c r="ER376" s="49"/>
      <c r="ES376" s="49"/>
    </row>
    <row r="377" spans="4:149" x14ac:dyDescent="0.2">
      <c r="D377" s="153" t="s">
        <v>336</v>
      </c>
      <c r="F377" s="563"/>
      <c r="G377" s="567">
        <v>0</v>
      </c>
      <c r="H377" s="565"/>
      <c r="I377" s="62"/>
      <c r="J377" s="560"/>
      <c r="K377" s="563"/>
      <c r="L377" s="567">
        <v>259191</v>
      </c>
      <c r="M377" s="565"/>
      <c r="N377" s="62"/>
      <c r="O377" s="560"/>
      <c r="P377" s="563"/>
      <c r="Q377" s="567">
        <v>0</v>
      </c>
      <c r="R377" s="565"/>
      <c r="S377" s="62"/>
      <c r="T377" s="560"/>
      <c r="U377" s="563"/>
      <c r="V377" s="567">
        <v>0</v>
      </c>
      <c r="W377" s="565"/>
      <c r="X377" s="62"/>
      <c r="Y377" s="560"/>
      <c r="Z377" s="563"/>
      <c r="AA377" s="567">
        <v>0</v>
      </c>
      <c r="AB377" s="565"/>
      <c r="AC377" s="62"/>
      <c r="AD377" s="560"/>
      <c r="AE377" s="563"/>
      <c r="AF377" s="567">
        <v>0</v>
      </c>
      <c r="AG377" s="565"/>
      <c r="AH377" s="62"/>
      <c r="AI377" s="560"/>
      <c r="AJ377" s="563"/>
      <c r="AK377" s="567">
        <v>0</v>
      </c>
      <c r="AL377" s="565"/>
      <c r="AM377" s="62"/>
      <c r="AN377" s="560"/>
      <c r="AO377" s="563"/>
      <c r="AP377" s="567">
        <v>0</v>
      </c>
      <c r="AQ377" s="565"/>
      <c r="AR377" s="62"/>
      <c r="AS377" s="560"/>
      <c r="AT377" s="563"/>
      <c r="AU377" s="567">
        <v>0</v>
      </c>
      <c r="AV377" s="565"/>
      <c r="AW377" s="62"/>
      <c r="AX377" s="560"/>
      <c r="AY377" s="563"/>
      <c r="AZ377" s="567">
        <v>0</v>
      </c>
      <c r="BA377" s="565"/>
      <c r="BB377" s="62"/>
      <c r="BC377" s="560"/>
      <c r="BD377" s="563"/>
      <c r="BE377" s="567">
        <v>0</v>
      </c>
      <c r="BF377" s="565"/>
      <c r="BG377" s="62"/>
      <c r="BH377" s="560"/>
      <c r="BI377" s="563"/>
      <c r="BJ377" s="567">
        <v>0</v>
      </c>
      <c r="BK377" s="565"/>
      <c r="BL377" s="62"/>
      <c r="BM377" s="560"/>
      <c r="BN377" s="563"/>
      <c r="BO377" s="567">
        <v>0</v>
      </c>
      <c r="BP377" s="565"/>
      <c r="BQ377" s="62"/>
      <c r="BR377" s="560"/>
      <c r="BS377" s="563"/>
      <c r="BT377" s="567">
        <v>259191</v>
      </c>
      <c r="BU377" s="565"/>
      <c r="BV377" s="62"/>
      <c r="BW377" s="560"/>
      <c r="BX377" s="563"/>
      <c r="BY377" s="567">
        <v>410666</v>
      </c>
      <c r="BZ377" s="565"/>
      <c r="CA377" s="62"/>
      <c r="CB377" s="560"/>
      <c r="CC377" s="563"/>
      <c r="CD377" s="567">
        <v>0</v>
      </c>
      <c r="CE377" s="565"/>
      <c r="CF377" s="62"/>
      <c r="CG377" s="560"/>
      <c r="CH377" s="566"/>
      <c r="CI377" s="567">
        <v>0</v>
      </c>
      <c r="CJ377" s="565"/>
      <c r="CK377" s="62"/>
      <c r="CL377" s="560"/>
      <c r="CM377" s="566"/>
      <c r="CN377" s="567">
        <v>0</v>
      </c>
      <c r="CO377" s="565"/>
      <c r="CP377" s="62"/>
      <c r="CQ377" s="560"/>
      <c r="CR377" s="566"/>
      <c r="CS377" s="567">
        <v>0</v>
      </c>
      <c r="CT377" s="565"/>
      <c r="CU377" s="62"/>
      <c r="CV377" s="560"/>
      <c r="CW377" s="566"/>
      <c r="CX377" s="567">
        <v>0</v>
      </c>
      <c r="CY377" s="565"/>
      <c r="CZ377" s="62"/>
      <c r="DA377" s="560"/>
      <c r="DB377" s="566"/>
      <c r="DC377" s="567">
        <v>0</v>
      </c>
      <c r="DD377" s="565"/>
      <c r="DE377" s="62"/>
      <c r="DF377" s="560"/>
      <c r="DG377" s="566"/>
      <c r="DH377" s="567">
        <v>0</v>
      </c>
      <c r="DI377" s="565"/>
      <c r="DJ377" s="62"/>
      <c r="DK377" s="560"/>
      <c r="DL377" s="566"/>
      <c r="DM377" s="567">
        <v>0</v>
      </c>
      <c r="DN377" s="565"/>
      <c r="DO377" s="62"/>
      <c r="DP377" s="560"/>
      <c r="DQ377" s="566"/>
      <c r="DR377" s="567">
        <v>0</v>
      </c>
      <c r="DS377" s="565"/>
      <c r="DT377" s="62"/>
      <c r="DU377" s="560"/>
      <c r="DV377" s="566"/>
      <c r="DW377" s="567">
        <v>0</v>
      </c>
      <c r="DX377" s="565"/>
      <c r="DY377" s="62"/>
      <c r="DZ377" s="560"/>
      <c r="EA377" s="566"/>
      <c r="EB377" s="567">
        <v>0</v>
      </c>
      <c r="EC377" s="565"/>
      <c r="ED377" s="62"/>
      <c r="EE377" s="560"/>
      <c r="EF377" s="566"/>
      <c r="EG377" s="567">
        <v>410666</v>
      </c>
      <c r="EH377" s="565"/>
      <c r="EI377" s="62"/>
      <c r="EJ377" s="560"/>
      <c r="EK377" s="563"/>
      <c r="EL377" s="567">
        <v>0</v>
      </c>
      <c r="EM377" s="565"/>
      <c r="EN377" s="62"/>
      <c r="EO377" s="153"/>
      <c r="ER377" s="49"/>
      <c r="ES377" s="49"/>
    </row>
    <row r="378" spans="4:149" x14ac:dyDescent="0.2">
      <c r="D378" s="153"/>
      <c r="G378" s="62"/>
      <c r="H378" s="62"/>
      <c r="I378" s="62"/>
      <c r="J378" s="560"/>
      <c r="L378" s="62"/>
      <c r="M378" s="62"/>
      <c r="N378" s="62"/>
      <c r="O378" s="560"/>
      <c r="Q378" s="62"/>
      <c r="R378" s="62"/>
      <c r="S378" s="62"/>
      <c r="T378" s="560"/>
      <c r="V378" s="62"/>
      <c r="W378" s="62"/>
      <c r="X378" s="62"/>
      <c r="Y378" s="560"/>
      <c r="AA378" s="62"/>
      <c r="AB378" s="62"/>
      <c r="AC378" s="62"/>
      <c r="AD378" s="560"/>
      <c r="AF378" s="62"/>
      <c r="AG378" s="62"/>
      <c r="AH378" s="62"/>
      <c r="AI378" s="560"/>
      <c r="AK378" s="62"/>
      <c r="AL378" s="62"/>
      <c r="AM378" s="62"/>
      <c r="AN378" s="560"/>
      <c r="AP378" s="62"/>
      <c r="AQ378" s="62"/>
      <c r="AR378" s="62"/>
      <c r="AS378" s="560"/>
      <c r="AU378" s="62"/>
      <c r="AV378" s="62"/>
      <c r="AW378" s="62"/>
      <c r="AX378" s="560"/>
      <c r="AZ378" s="62"/>
      <c r="BA378" s="62"/>
      <c r="BB378" s="62"/>
      <c r="BC378" s="560"/>
      <c r="BE378" s="62"/>
      <c r="BF378" s="62"/>
      <c r="BG378" s="62"/>
      <c r="BH378" s="560"/>
      <c r="BJ378" s="62"/>
      <c r="BK378" s="62"/>
      <c r="BL378" s="62"/>
      <c r="BM378" s="560"/>
      <c r="BO378" s="62"/>
      <c r="BP378" s="62"/>
      <c r="BQ378" s="62"/>
      <c r="BR378" s="560"/>
      <c r="BT378" s="62"/>
      <c r="BU378" s="62"/>
      <c r="BV378" s="62"/>
      <c r="BW378" s="560"/>
      <c r="BY378" s="62"/>
      <c r="BZ378" s="62"/>
      <c r="CA378" s="62"/>
      <c r="CB378" s="560"/>
      <c r="CD378" s="62"/>
      <c r="CE378" s="62"/>
      <c r="CF378" s="62"/>
      <c r="CG378" s="560"/>
      <c r="CH378" s="62"/>
      <c r="CI378" s="62"/>
      <c r="CJ378" s="62"/>
      <c r="CK378" s="62"/>
      <c r="CL378" s="560"/>
      <c r="CM378" s="62"/>
      <c r="CN378" s="62"/>
      <c r="CO378" s="62"/>
      <c r="CP378" s="62"/>
      <c r="CQ378" s="560"/>
      <c r="CR378" s="62"/>
      <c r="CS378" s="62"/>
      <c r="CT378" s="62"/>
      <c r="CU378" s="62"/>
      <c r="CV378" s="560"/>
      <c r="CW378" s="62"/>
      <c r="CX378" s="62"/>
      <c r="CY378" s="62"/>
      <c r="CZ378" s="62"/>
      <c r="DA378" s="560"/>
      <c r="DB378" s="62"/>
      <c r="DC378" s="62"/>
      <c r="DD378" s="62"/>
      <c r="DE378" s="62"/>
      <c r="DF378" s="560"/>
      <c r="DG378" s="62"/>
      <c r="DH378" s="62"/>
      <c r="DI378" s="62"/>
      <c r="DJ378" s="62"/>
      <c r="DK378" s="560"/>
      <c r="DL378" s="62"/>
      <c r="DM378" s="62"/>
      <c r="DN378" s="62"/>
      <c r="DO378" s="62"/>
      <c r="DP378" s="560"/>
      <c r="DQ378" s="62"/>
      <c r="DR378" s="62"/>
      <c r="DS378" s="62"/>
      <c r="DT378" s="62"/>
      <c r="DU378" s="560"/>
      <c r="DV378" s="62"/>
      <c r="DW378" s="62"/>
      <c r="DX378" s="62"/>
      <c r="DY378" s="62"/>
      <c r="DZ378" s="560"/>
      <c r="EA378" s="62"/>
      <c r="EB378" s="62"/>
      <c r="EC378" s="62"/>
      <c r="ED378" s="62"/>
      <c r="EE378" s="560"/>
      <c r="EF378" s="62"/>
      <c r="EG378" s="62"/>
      <c r="EH378" s="62"/>
      <c r="EI378" s="62"/>
      <c r="EJ378" s="560"/>
      <c r="EL378" s="62"/>
      <c r="EM378" s="62"/>
      <c r="EN378" s="62"/>
      <c r="EO378" s="153"/>
      <c r="ER378" s="49"/>
      <c r="ES378" s="49"/>
    </row>
    <row r="379" spans="4:149" x14ac:dyDescent="0.2">
      <c r="D379" s="153" t="s">
        <v>361</v>
      </c>
      <c r="G379" s="62">
        <v>0</v>
      </c>
      <c r="H379" s="62"/>
      <c r="I379" s="62"/>
      <c r="J379" s="560"/>
      <c r="L379" s="62">
        <v>0</v>
      </c>
      <c r="M379" s="62"/>
      <c r="N379" s="62"/>
      <c r="O379" s="560"/>
      <c r="Q379" s="62">
        <v>0</v>
      </c>
      <c r="R379" s="62"/>
      <c r="S379" s="62"/>
      <c r="T379" s="560"/>
      <c r="V379" s="62">
        <v>129145</v>
      </c>
      <c r="W379" s="62"/>
      <c r="X379" s="62"/>
      <c r="Y379" s="560"/>
      <c r="AA379" s="62">
        <v>0</v>
      </c>
      <c r="AB379" s="62"/>
      <c r="AC379" s="62"/>
      <c r="AD379" s="560"/>
      <c r="AF379" s="62">
        <v>0</v>
      </c>
      <c r="AG379" s="62"/>
      <c r="AH379" s="62"/>
      <c r="AI379" s="560"/>
      <c r="AK379" s="62">
        <v>0</v>
      </c>
      <c r="AL379" s="62"/>
      <c r="AM379" s="62"/>
      <c r="AN379" s="560"/>
      <c r="AP379" s="62">
        <v>0</v>
      </c>
      <c r="AQ379" s="62"/>
      <c r="AR379" s="62"/>
      <c r="AS379" s="560"/>
      <c r="AU379" s="62">
        <v>0</v>
      </c>
      <c r="AV379" s="62"/>
      <c r="AW379" s="62"/>
      <c r="AX379" s="560"/>
      <c r="AZ379" s="62">
        <v>0</v>
      </c>
      <c r="BA379" s="62"/>
      <c r="BB379" s="62"/>
      <c r="BC379" s="560"/>
      <c r="BE379" s="62">
        <v>0</v>
      </c>
      <c r="BF379" s="62"/>
      <c r="BG379" s="62"/>
      <c r="BH379" s="560"/>
      <c r="BJ379" s="62">
        <v>0</v>
      </c>
      <c r="BK379" s="62"/>
      <c r="BL379" s="62"/>
      <c r="BM379" s="560"/>
      <c r="BO379" s="62">
        <v>0</v>
      </c>
      <c r="BP379" s="62"/>
      <c r="BQ379" s="62"/>
      <c r="BR379" s="560"/>
      <c r="BT379" s="62">
        <v>129145</v>
      </c>
      <c r="BU379" s="62"/>
      <c r="BV379" s="62"/>
      <c r="BW379" s="560"/>
      <c r="BY379" s="62">
        <v>92640</v>
      </c>
      <c r="BZ379" s="62"/>
      <c r="CA379" s="62"/>
      <c r="CB379" s="560"/>
      <c r="CD379" s="62">
        <v>0</v>
      </c>
      <c r="CE379" s="62"/>
      <c r="CF379" s="62"/>
      <c r="CG379" s="560"/>
      <c r="CH379" s="62"/>
      <c r="CI379" s="62">
        <v>0</v>
      </c>
      <c r="CJ379" s="62"/>
      <c r="CK379" s="62"/>
      <c r="CL379" s="560"/>
      <c r="CM379" s="62"/>
      <c r="CN379" s="62">
        <v>0</v>
      </c>
      <c r="CO379" s="62"/>
      <c r="CP379" s="62"/>
      <c r="CQ379" s="560"/>
      <c r="CR379" s="62"/>
      <c r="CS379" s="62">
        <v>0</v>
      </c>
      <c r="CT379" s="62"/>
      <c r="CU379" s="62"/>
      <c r="CV379" s="560"/>
      <c r="CW379" s="62"/>
      <c r="CX379" s="62">
        <v>0</v>
      </c>
      <c r="CY379" s="62"/>
      <c r="CZ379" s="62"/>
      <c r="DA379" s="560"/>
      <c r="DB379" s="62"/>
      <c r="DC379" s="62">
        <v>0</v>
      </c>
      <c r="DD379" s="62"/>
      <c r="DE379" s="62"/>
      <c r="DF379" s="560"/>
      <c r="DG379" s="62"/>
      <c r="DH379" s="62">
        <v>0</v>
      </c>
      <c r="DI379" s="62"/>
      <c r="DJ379" s="62"/>
      <c r="DK379" s="560"/>
      <c r="DL379" s="62"/>
      <c r="DM379" s="62">
        <v>0</v>
      </c>
      <c r="DN379" s="62"/>
      <c r="DO379" s="62"/>
      <c r="DP379" s="560"/>
      <c r="DQ379" s="62"/>
      <c r="DR379" s="62">
        <v>0</v>
      </c>
      <c r="DS379" s="62"/>
      <c r="DT379" s="62"/>
      <c r="DU379" s="560"/>
      <c r="DV379" s="62"/>
      <c r="DW379" s="62">
        <v>0</v>
      </c>
      <c r="DX379" s="62"/>
      <c r="DY379" s="62"/>
      <c r="DZ379" s="560"/>
      <c r="EA379" s="62"/>
      <c r="EB379" s="62">
        <v>92640</v>
      </c>
      <c r="EC379" s="62"/>
      <c r="ED379" s="62"/>
      <c r="EE379" s="560"/>
      <c r="EF379" s="62"/>
      <c r="EG379" s="62">
        <v>0</v>
      </c>
      <c r="EH379" s="62"/>
      <c r="EI379" s="62"/>
      <c r="EJ379" s="560"/>
      <c r="EL379" s="62">
        <v>0</v>
      </c>
      <c r="EM379" s="62"/>
      <c r="EN379" s="62"/>
      <c r="EO379" s="153"/>
      <c r="ER379" s="49"/>
      <c r="ES379" s="49"/>
    </row>
    <row r="380" spans="4:149" x14ac:dyDescent="0.2">
      <c r="D380" s="153" t="s">
        <v>336</v>
      </c>
      <c r="F380" s="563"/>
      <c r="G380" s="567">
        <v>0</v>
      </c>
      <c r="H380" s="565"/>
      <c r="I380" s="62"/>
      <c r="J380" s="560"/>
      <c r="K380" s="563"/>
      <c r="L380" s="567">
        <v>0</v>
      </c>
      <c r="M380" s="565"/>
      <c r="N380" s="62"/>
      <c r="O380" s="560"/>
      <c r="P380" s="563"/>
      <c r="Q380" s="567">
        <v>0</v>
      </c>
      <c r="R380" s="565"/>
      <c r="S380" s="62"/>
      <c r="T380" s="560"/>
      <c r="U380" s="563"/>
      <c r="V380" s="567">
        <v>129145</v>
      </c>
      <c r="W380" s="565"/>
      <c r="X380" s="62"/>
      <c r="Y380" s="560"/>
      <c r="Z380" s="563"/>
      <c r="AA380" s="567">
        <v>0</v>
      </c>
      <c r="AB380" s="565"/>
      <c r="AC380" s="62"/>
      <c r="AD380" s="560"/>
      <c r="AE380" s="563"/>
      <c r="AF380" s="567">
        <v>0</v>
      </c>
      <c r="AG380" s="565"/>
      <c r="AH380" s="62"/>
      <c r="AI380" s="560"/>
      <c r="AJ380" s="563"/>
      <c r="AK380" s="567">
        <v>0</v>
      </c>
      <c r="AL380" s="565"/>
      <c r="AM380" s="62"/>
      <c r="AN380" s="560"/>
      <c r="AO380" s="563"/>
      <c r="AP380" s="567">
        <v>0</v>
      </c>
      <c r="AQ380" s="565"/>
      <c r="AR380" s="62"/>
      <c r="AS380" s="560"/>
      <c r="AT380" s="563"/>
      <c r="AU380" s="567">
        <v>0</v>
      </c>
      <c r="AV380" s="565"/>
      <c r="AW380" s="62"/>
      <c r="AX380" s="560"/>
      <c r="AY380" s="563"/>
      <c r="AZ380" s="567">
        <v>0</v>
      </c>
      <c r="BA380" s="565"/>
      <c r="BB380" s="62"/>
      <c r="BC380" s="560"/>
      <c r="BD380" s="563"/>
      <c r="BE380" s="567">
        <v>0</v>
      </c>
      <c r="BF380" s="565"/>
      <c r="BG380" s="62"/>
      <c r="BH380" s="560"/>
      <c r="BI380" s="563"/>
      <c r="BJ380" s="567">
        <v>0</v>
      </c>
      <c r="BK380" s="565"/>
      <c r="BL380" s="62"/>
      <c r="BM380" s="560"/>
      <c r="BN380" s="563"/>
      <c r="BO380" s="567">
        <v>0</v>
      </c>
      <c r="BP380" s="565"/>
      <c r="BQ380" s="62"/>
      <c r="BR380" s="560"/>
      <c r="BS380" s="563"/>
      <c r="BT380" s="567">
        <v>129145</v>
      </c>
      <c r="BU380" s="565"/>
      <c r="BV380" s="62"/>
      <c r="BW380" s="560"/>
      <c r="BX380" s="563"/>
      <c r="BY380" s="567">
        <v>92640</v>
      </c>
      <c r="BZ380" s="565"/>
      <c r="CA380" s="62"/>
      <c r="CB380" s="560"/>
      <c r="CC380" s="563"/>
      <c r="CD380" s="567">
        <v>0</v>
      </c>
      <c r="CE380" s="565"/>
      <c r="CF380" s="62"/>
      <c r="CG380" s="560"/>
      <c r="CH380" s="563"/>
      <c r="CI380" s="567">
        <v>0</v>
      </c>
      <c r="CJ380" s="565"/>
      <c r="CK380" s="62"/>
      <c r="CL380" s="560"/>
      <c r="CM380" s="563"/>
      <c r="CN380" s="567">
        <v>0</v>
      </c>
      <c r="CO380" s="565"/>
      <c r="CP380" s="62"/>
      <c r="CQ380" s="560"/>
      <c r="CR380" s="563"/>
      <c r="CS380" s="567">
        <v>0</v>
      </c>
      <c r="CT380" s="565"/>
      <c r="CU380" s="62"/>
      <c r="CV380" s="560"/>
      <c r="CW380" s="563"/>
      <c r="CX380" s="567">
        <v>0</v>
      </c>
      <c r="CY380" s="565"/>
      <c r="CZ380" s="62"/>
      <c r="DA380" s="560"/>
      <c r="DB380" s="563"/>
      <c r="DC380" s="567">
        <v>0</v>
      </c>
      <c r="DD380" s="565"/>
      <c r="DE380" s="61"/>
      <c r="DF380" s="58"/>
      <c r="DG380" s="563"/>
      <c r="DH380" s="567">
        <v>0</v>
      </c>
      <c r="DI380" s="565"/>
      <c r="DJ380" s="62"/>
      <c r="DK380" s="560"/>
      <c r="DL380" s="563"/>
      <c r="DM380" s="567">
        <v>0</v>
      </c>
      <c r="DN380" s="565"/>
      <c r="DO380" s="62"/>
      <c r="DP380" s="560"/>
      <c r="DQ380" s="563"/>
      <c r="DR380" s="567">
        <v>0</v>
      </c>
      <c r="DS380" s="565"/>
      <c r="DT380" s="62"/>
      <c r="DU380" s="560"/>
      <c r="DV380" s="563"/>
      <c r="DW380" s="567">
        <v>0</v>
      </c>
      <c r="DX380" s="565"/>
      <c r="DY380" s="62"/>
      <c r="DZ380" s="560"/>
      <c r="EA380" s="563"/>
      <c r="EB380" s="567">
        <v>92640</v>
      </c>
      <c r="EC380" s="565"/>
      <c r="ED380" s="62"/>
      <c r="EE380" s="560"/>
      <c r="EF380" s="563"/>
      <c r="EG380" s="567">
        <v>0</v>
      </c>
      <c r="EH380" s="565"/>
      <c r="EI380" s="62"/>
      <c r="EJ380" s="560"/>
      <c r="EK380" s="563"/>
      <c r="EL380" s="567">
        <v>0</v>
      </c>
      <c r="EM380" s="565"/>
      <c r="EN380" s="62"/>
      <c r="EO380" s="153"/>
      <c r="ER380" s="49"/>
      <c r="ES380" s="49"/>
    </row>
    <row r="381" spans="4:149" x14ac:dyDescent="0.2">
      <c r="D381" s="153"/>
      <c r="G381" s="62"/>
      <c r="H381" s="62"/>
      <c r="I381" s="62"/>
      <c r="J381" s="560"/>
      <c r="K381" s="62"/>
      <c r="L381" s="62"/>
      <c r="M381" s="62"/>
      <c r="N381" s="62"/>
      <c r="O381" s="560"/>
      <c r="P381" s="62"/>
      <c r="Q381" s="62"/>
      <c r="R381" s="62"/>
      <c r="S381" s="62"/>
      <c r="T381" s="560"/>
      <c r="U381" s="62"/>
      <c r="V381" s="62"/>
      <c r="W381" s="62"/>
      <c r="X381" s="62"/>
      <c r="Y381" s="560"/>
      <c r="Z381" s="62"/>
      <c r="AA381" s="62"/>
      <c r="AB381" s="62"/>
      <c r="AC381" s="62"/>
      <c r="AD381" s="560"/>
      <c r="AE381" s="62"/>
      <c r="AF381" s="62"/>
      <c r="AG381" s="62"/>
      <c r="AH381" s="62"/>
      <c r="AI381" s="560"/>
      <c r="AJ381" s="62"/>
      <c r="AK381" s="62"/>
      <c r="AL381" s="62"/>
      <c r="AM381" s="62"/>
      <c r="AN381" s="560"/>
      <c r="AO381" s="62"/>
      <c r="AP381" s="62"/>
      <c r="AQ381" s="62"/>
      <c r="AR381" s="62"/>
      <c r="AS381" s="560"/>
      <c r="AT381" s="62"/>
      <c r="AU381" s="62"/>
      <c r="AV381" s="62"/>
      <c r="AW381" s="62"/>
      <c r="AX381" s="560"/>
      <c r="AY381" s="62"/>
      <c r="AZ381" s="62"/>
      <c r="BA381" s="62"/>
      <c r="BB381" s="62"/>
      <c r="BC381" s="560"/>
      <c r="BD381" s="62"/>
      <c r="BE381" s="62"/>
      <c r="BF381" s="62"/>
      <c r="BG381" s="62"/>
      <c r="BH381" s="560"/>
      <c r="BI381" s="62"/>
      <c r="BJ381" s="62"/>
      <c r="BK381" s="62"/>
      <c r="BL381" s="62"/>
      <c r="BM381" s="560"/>
      <c r="BN381" s="62"/>
      <c r="BO381" s="62"/>
      <c r="BP381" s="62"/>
      <c r="BQ381" s="62"/>
      <c r="BR381" s="560"/>
      <c r="BS381" s="62"/>
      <c r="BT381" s="62"/>
      <c r="BU381" s="62"/>
      <c r="BV381" s="62"/>
      <c r="BW381" s="560"/>
      <c r="BX381" s="62"/>
      <c r="BY381" s="62"/>
      <c r="BZ381" s="62"/>
      <c r="CA381" s="62"/>
      <c r="CB381" s="560"/>
      <c r="CC381" s="62"/>
      <c r="CD381" s="62"/>
      <c r="CE381" s="62"/>
      <c r="CF381" s="62"/>
      <c r="CG381" s="560"/>
      <c r="CI381" s="62"/>
      <c r="CJ381" s="62"/>
      <c r="CK381" s="62"/>
      <c r="CL381" s="560"/>
      <c r="CN381" s="62"/>
      <c r="CO381" s="62"/>
      <c r="CP381" s="62"/>
      <c r="CQ381" s="560"/>
      <c r="CS381" s="62"/>
      <c r="CT381" s="62"/>
      <c r="CU381" s="62"/>
      <c r="CV381" s="560"/>
      <c r="CX381" s="62"/>
      <c r="CY381" s="62"/>
      <c r="CZ381" s="62"/>
      <c r="DA381" s="560"/>
      <c r="DC381" s="62"/>
      <c r="DD381" s="62"/>
      <c r="DE381" s="62"/>
      <c r="DF381" s="560"/>
      <c r="DH381" s="62"/>
      <c r="DI381" s="62"/>
      <c r="DJ381" s="62"/>
      <c r="DK381" s="560"/>
      <c r="DM381" s="62"/>
      <c r="DN381" s="62"/>
      <c r="DO381" s="62"/>
      <c r="DP381" s="560"/>
      <c r="DR381" s="62"/>
      <c r="DS381" s="62"/>
      <c r="DT381" s="62"/>
      <c r="DU381" s="560"/>
      <c r="DW381" s="62"/>
      <c r="DX381" s="62"/>
      <c r="DY381" s="62"/>
      <c r="DZ381" s="560"/>
      <c r="EB381" s="62"/>
      <c r="EC381" s="62"/>
      <c r="ED381" s="62"/>
      <c r="EE381" s="560"/>
      <c r="EG381" s="62"/>
      <c r="EH381" s="62"/>
      <c r="EI381" s="62"/>
      <c r="EJ381" s="560"/>
      <c r="EK381" s="62"/>
      <c r="EL381" s="62"/>
      <c r="EM381" s="62"/>
      <c r="EN381" s="62"/>
      <c r="EO381" s="153"/>
      <c r="ER381" s="49"/>
      <c r="ES381" s="49"/>
    </row>
    <row r="382" spans="4:149" x14ac:dyDescent="0.2">
      <c r="D382" s="153" t="s">
        <v>362</v>
      </c>
      <c r="G382" s="62">
        <v>0</v>
      </c>
      <c r="I382" s="62"/>
      <c r="J382" s="560"/>
      <c r="K382" s="62"/>
      <c r="L382" s="62">
        <v>0</v>
      </c>
      <c r="M382" s="62"/>
      <c r="N382" s="62"/>
      <c r="O382" s="560"/>
      <c r="P382" s="62"/>
      <c r="Q382" s="62">
        <v>39629</v>
      </c>
      <c r="R382" s="62"/>
      <c r="S382" s="62"/>
      <c r="T382" s="560"/>
      <c r="U382" s="62"/>
      <c r="V382" s="62">
        <v>0</v>
      </c>
      <c r="W382" s="62"/>
      <c r="X382" s="62"/>
      <c r="Y382" s="560"/>
      <c r="Z382" s="62"/>
      <c r="AA382" s="62">
        <v>0</v>
      </c>
      <c r="AB382" s="62"/>
      <c r="AC382" s="62"/>
      <c r="AD382" s="560"/>
      <c r="AE382" s="62"/>
      <c r="AF382" s="62">
        <v>0</v>
      </c>
      <c r="AG382" s="62"/>
      <c r="AH382" s="62"/>
      <c r="AI382" s="560"/>
      <c r="AJ382" s="62"/>
      <c r="AK382" s="62">
        <v>0</v>
      </c>
      <c r="AL382" s="62"/>
      <c r="AM382" s="62"/>
      <c r="AN382" s="560"/>
      <c r="AO382" s="62"/>
      <c r="AP382" s="62">
        <v>0</v>
      </c>
      <c r="AQ382" s="62"/>
      <c r="AR382" s="62"/>
      <c r="AS382" s="560"/>
      <c r="AT382" s="62"/>
      <c r="AU382" s="62">
        <v>0</v>
      </c>
      <c r="AV382" s="62"/>
      <c r="AW382" s="62"/>
      <c r="AX382" s="560"/>
      <c r="AY382" s="62"/>
      <c r="AZ382" s="62">
        <v>0</v>
      </c>
      <c r="BA382" s="62"/>
      <c r="BB382" s="62"/>
      <c r="BC382" s="560"/>
      <c r="BD382" s="62"/>
      <c r="BE382" s="62">
        <v>0</v>
      </c>
      <c r="BF382" s="62"/>
      <c r="BG382" s="62"/>
      <c r="BH382" s="560"/>
      <c r="BI382" s="62"/>
      <c r="BJ382" s="62">
        <v>0</v>
      </c>
      <c r="BK382" s="62"/>
      <c r="BL382" s="62"/>
      <c r="BM382" s="560"/>
      <c r="BN382" s="62"/>
      <c r="BO382" s="62">
        <v>0</v>
      </c>
      <c r="BP382" s="62"/>
      <c r="BQ382" s="62"/>
      <c r="BR382" s="560"/>
      <c r="BS382" s="62"/>
      <c r="BT382" s="62">
        <v>39629</v>
      </c>
      <c r="BU382" s="62"/>
      <c r="BV382" s="62"/>
      <c r="BW382" s="560"/>
      <c r="BX382" s="62"/>
      <c r="BY382" s="62">
        <v>256981</v>
      </c>
      <c r="CA382" s="62"/>
      <c r="CB382" s="560"/>
      <c r="CC382" s="62"/>
      <c r="CD382" s="62">
        <v>0</v>
      </c>
      <c r="CE382" s="62"/>
      <c r="CF382" s="62"/>
      <c r="CG382" s="560"/>
      <c r="CH382" s="62"/>
      <c r="CI382" s="62">
        <v>0</v>
      </c>
      <c r="CJ382" s="62"/>
      <c r="CK382" s="62"/>
      <c r="CL382" s="560"/>
      <c r="CM382" s="62"/>
      <c r="CN382" s="62">
        <v>0</v>
      </c>
      <c r="CO382" s="62"/>
      <c r="CP382" s="62"/>
      <c r="CQ382" s="560"/>
      <c r="CR382" s="62"/>
      <c r="CS382" s="62">
        <v>0</v>
      </c>
      <c r="CT382" s="62"/>
      <c r="CU382" s="62"/>
      <c r="CV382" s="560"/>
      <c r="CW382" s="62"/>
      <c r="CX382" s="62">
        <v>83879</v>
      </c>
      <c r="CY382" s="62"/>
      <c r="CZ382" s="62"/>
      <c r="DA382" s="560"/>
      <c r="DB382" s="62"/>
      <c r="DC382" s="62">
        <v>0</v>
      </c>
      <c r="DD382" s="62"/>
      <c r="DE382" s="62"/>
      <c r="DF382" s="560"/>
      <c r="DG382" s="62"/>
      <c r="DH382" s="62">
        <v>0</v>
      </c>
      <c r="DI382" s="62"/>
      <c r="DJ382" s="62"/>
      <c r="DK382" s="560"/>
      <c r="DL382" s="62"/>
      <c r="DM382" s="62">
        <v>0</v>
      </c>
      <c r="DN382" s="62"/>
      <c r="DO382" s="62"/>
      <c r="DP382" s="560"/>
      <c r="DQ382" s="62"/>
      <c r="DR382" s="62">
        <v>0</v>
      </c>
      <c r="DS382" s="62"/>
      <c r="DT382" s="62"/>
      <c r="DU382" s="560"/>
      <c r="DV382" s="62"/>
      <c r="DW382" s="62">
        <v>0</v>
      </c>
      <c r="DX382" s="62"/>
      <c r="DY382" s="62"/>
      <c r="DZ382" s="560"/>
      <c r="EA382" s="62"/>
      <c r="EB382" s="62">
        <v>0</v>
      </c>
      <c r="EC382" s="62"/>
      <c r="ED382" s="62"/>
      <c r="EE382" s="560"/>
      <c r="EF382" s="62"/>
      <c r="EG382" s="62">
        <v>173102</v>
      </c>
      <c r="EH382" s="62"/>
      <c r="EI382" s="62"/>
      <c r="EJ382" s="560"/>
      <c r="EK382" s="62"/>
      <c r="EL382" s="62">
        <v>0</v>
      </c>
      <c r="EM382" s="62"/>
      <c r="EN382" s="62"/>
      <c r="EO382" s="153"/>
      <c r="ER382" s="49"/>
      <c r="ES382" s="49"/>
    </row>
    <row r="383" spans="4:149" x14ac:dyDescent="0.2">
      <c r="D383" s="153" t="s">
        <v>336</v>
      </c>
      <c r="F383" s="563"/>
      <c r="G383" s="567">
        <v>0</v>
      </c>
      <c r="H383" s="565"/>
      <c r="I383" s="62"/>
      <c r="J383" s="560"/>
      <c r="K383" s="563"/>
      <c r="L383" s="567">
        <v>0</v>
      </c>
      <c r="M383" s="565"/>
      <c r="N383" s="62"/>
      <c r="O383" s="560"/>
      <c r="P383" s="563"/>
      <c r="Q383" s="567">
        <v>39629</v>
      </c>
      <c r="R383" s="565"/>
      <c r="S383" s="62"/>
      <c r="T383" s="560"/>
      <c r="U383" s="563"/>
      <c r="V383" s="567">
        <v>0</v>
      </c>
      <c r="W383" s="565"/>
      <c r="X383" s="62"/>
      <c r="Y383" s="560"/>
      <c r="Z383" s="563"/>
      <c r="AA383" s="567">
        <v>0</v>
      </c>
      <c r="AB383" s="565"/>
      <c r="AC383" s="62"/>
      <c r="AD383" s="560"/>
      <c r="AE383" s="563"/>
      <c r="AF383" s="567">
        <v>0</v>
      </c>
      <c r="AG383" s="565"/>
      <c r="AH383" s="62"/>
      <c r="AI383" s="560"/>
      <c r="AJ383" s="563"/>
      <c r="AK383" s="567">
        <v>0</v>
      </c>
      <c r="AL383" s="565"/>
      <c r="AM383" s="62"/>
      <c r="AN383" s="560"/>
      <c r="AO383" s="563"/>
      <c r="AP383" s="567">
        <v>0</v>
      </c>
      <c r="AQ383" s="565"/>
      <c r="AR383" s="62"/>
      <c r="AS383" s="560"/>
      <c r="AT383" s="563"/>
      <c r="AU383" s="567">
        <v>0</v>
      </c>
      <c r="AV383" s="565"/>
      <c r="AW383" s="62"/>
      <c r="AX383" s="560"/>
      <c r="AY383" s="563"/>
      <c r="AZ383" s="567">
        <v>0</v>
      </c>
      <c r="BA383" s="565"/>
      <c r="BB383" s="62"/>
      <c r="BC383" s="560"/>
      <c r="BD383" s="563"/>
      <c r="BE383" s="567">
        <v>0</v>
      </c>
      <c r="BF383" s="565"/>
      <c r="BG383" s="62"/>
      <c r="BH383" s="560"/>
      <c r="BI383" s="563"/>
      <c r="BJ383" s="567">
        <v>0</v>
      </c>
      <c r="BK383" s="565"/>
      <c r="BL383" s="62"/>
      <c r="BM383" s="560"/>
      <c r="BN383" s="563"/>
      <c r="BO383" s="567">
        <v>0</v>
      </c>
      <c r="BP383" s="565"/>
      <c r="BQ383" s="62"/>
      <c r="BR383" s="560"/>
      <c r="BS383" s="563"/>
      <c r="BT383" s="567">
        <v>39629</v>
      </c>
      <c r="BU383" s="565"/>
      <c r="BV383" s="62"/>
      <c r="BW383" s="560"/>
      <c r="BX383" s="563"/>
      <c r="BY383" s="567">
        <v>256981</v>
      </c>
      <c r="BZ383" s="565"/>
      <c r="CA383" s="62"/>
      <c r="CB383" s="560"/>
      <c r="CC383" s="563"/>
      <c r="CD383" s="567">
        <v>0</v>
      </c>
      <c r="CE383" s="565"/>
      <c r="CF383" s="62"/>
      <c r="CG383" s="560"/>
      <c r="CH383" s="566"/>
      <c r="CI383" s="567">
        <v>0</v>
      </c>
      <c r="CJ383" s="565"/>
      <c r="CK383" s="62"/>
      <c r="CL383" s="560"/>
      <c r="CM383" s="566"/>
      <c r="CN383" s="567">
        <v>0</v>
      </c>
      <c r="CO383" s="565"/>
      <c r="CP383" s="62"/>
      <c r="CQ383" s="560"/>
      <c r="CR383" s="566"/>
      <c r="CS383" s="567">
        <v>0</v>
      </c>
      <c r="CT383" s="565"/>
      <c r="CU383" s="62"/>
      <c r="CV383" s="560"/>
      <c r="CW383" s="566"/>
      <c r="CX383" s="567">
        <v>83879</v>
      </c>
      <c r="CY383" s="565"/>
      <c r="CZ383" s="62"/>
      <c r="DA383" s="560"/>
      <c r="DB383" s="566"/>
      <c r="DC383" s="567">
        <v>0</v>
      </c>
      <c r="DD383" s="565"/>
      <c r="DE383" s="62"/>
      <c r="DF383" s="560"/>
      <c r="DG383" s="566"/>
      <c r="DH383" s="567">
        <v>0</v>
      </c>
      <c r="DI383" s="565"/>
      <c r="DJ383" s="62"/>
      <c r="DK383" s="560"/>
      <c r="DL383" s="566"/>
      <c r="DM383" s="567">
        <v>0</v>
      </c>
      <c r="DN383" s="565"/>
      <c r="DO383" s="62"/>
      <c r="DP383" s="560"/>
      <c r="DQ383" s="566"/>
      <c r="DR383" s="567">
        <v>0</v>
      </c>
      <c r="DS383" s="565"/>
      <c r="DT383" s="62"/>
      <c r="DU383" s="560"/>
      <c r="DV383" s="566"/>
      <c r="DW383" s="567">
        <v>0</v>
      </c>
      <c r="DX383" s="565"/>
      <c r="DY383" s="62"/>
      <c r="DZ383" s="560"/>
      <c r="EA383" s="566"/>
      <c r="EB383" s="567">
        <v>0</v>
      </c>
      <c r="EC383" s="565"/>
      <c r="ED383" s="62"/>
      <c r="EE383" s="560"/>
      <c r="EF383" s="566"/>
      <c r="EG383" s="567">
        <v>173102</v>
      </c>
      <c r="EH383" s="565"/>
      <c r="EI383" s="62"/>
      <c r="EJ383" s="560"/>
      <c r="EK383" s="563"/>
      <c r="EL383" s="567">
        <v>0</v>
      </c>
      <c r="EM383" s="565"/>
      <c r="EN383" s="62"/>
      <c r="EO383" s="153"/>
      <c r="ER383" s="49"/>
      <c r="ES383" s="49"/>
    </row>
    <row r="384" spans="4:149" x14ac:dyDescent="0.2">
      <c r="D384" s="153"/>
      <c r="G384" s="62"/>
      <c r="H384" s="62"/>
      <c r="I384" s="62"/>
      <c r="J384" s="560"/>
      <c r="L384" s="62"/>
      <c r="M384" s="62"/>
      <c r="N384" s="62"/>
      <c r="O384" s="560"/>
      <c r="Q384" s="62"/>
      <c r="R384" s="62"/>
      <c r="S384" s="62"/>
      <c r="T384" s="560"/>
      <c r="V384" s="62"/>
      <c r="W384" s="62"/>
      <c r="X384" s="62"/>
      <c r="Y384" s="560"/>
      <c r="AA384" s="62"/>
      <c r="AB384" s="62"/>
      <c r="AC384" s="62"/>
      <c r="AD384" s="560"/>
      <c r="AF384" s="62"/>
      <c r="AG384" s="62"/>
      <c r="AH384" s="62"/>
      <c r="AI384" s="560"/>
      <c r="AK384" s="62"/>
      <c r="AL384" s="62"/>
      <c r="AM384" s="62"/>
      <c r="AN384" s="560"/>
      <c r="AP384" s="62"/>
      <c r="AQ384" s="62"/>
      <c r="AR384" s="62"/>
      <c r="AS384" s="560"/>
      <c r="AU384" s="62"/>
      <c r="AV384" s="62"/>
      <c r="AW384" s="62"/>
      <c r="AX384" s="560"/>
      <c r="AZ384" s="62"/>
      <c r="BA384" s="62"/>
      <c r="BB384" s="62"/>
      <c r="BC384" s="560"/>
      <c r="BE384" s="62"/>
      <c r="BF384" s="62"/>
      <c r="BG384" s="62"/>
      <c r="BH384" s="560"/>
      <c r="BJ384" s="62"/>
      <c r="BK384" s="62"/>
      <c r="BL384" s="62"/>
      <c r="BM384" s="560"/>
      <c r="BO384" s="62"/>
      <c r="BP384" s="62"/>
      <c r="BQ384" s="62"/>
      <c r="BR384" s="560"/>
      <c r="BT384" s="62"/>
      <c r="BU384" s="62"/>
      <c r="BV384" s="62"/>
      <c r="BW384" s="560"/>
      <c r="BY384" s="62"/>
      <c r="BZ384" s="62"/>
      <c r="CA384" s="62"/>
      <c r="CB384" s="560"/>
      <c r="CD384" s="62"/>
      <c r="CE384" s="62"/>
      <c r="CF384" s="62"/>
      <c r="CG384" s="560"/>
      <c r="CI384" s="62"/>
      <c r="CJ384" s="62"/>
      <c r="CK384" s="62"/>
      <c r="CL384" s="560"/>
      <c r="CN384" s="62"/>
      <c r="CO384" s="62"/>
      <c r="CP384" s="62"/>
      <c r="CQ384" s="560"/>
      <c r="CS384" s="62"/>
      <c r="CT384" s="62"/>
      <c r="CU384" s="62"/>
      <c r="CV384" s="560"/>
      <c r="CX384" s="62"/>
      <c r="CY384" s="62"/>
      <c r="CZ384" s="62"/>
      <c r="DA384" s="560"/>
      <c r="DC384" s="62"/>
      <c r="DD384" s="62"/>
      <c r="DE384" s="62"/>
      <c r="DF384" s="560"/>
      <c r="DH384" s="62"/>
      <c r="DI384" s="62"/>
      <c r="DJ384" s="62"/>
      <c r="DK384" s="560"/>
      <c r="DM384" s="62"/>
      <c r="DN384" s="62"/>
      <c r="DO384" s="62"/>
      <c r="DP384" s="560"/>
      <c r="DR384" s="62"/>
      <c r="DS384" s="62"/>
      <c r="DT384" s="62"/>
      <c r="DU384" s="560"/>
      <c r="DW384" s="62"/>
      <c r="DX384" s="62"/>
      <c r="DY384" s="62"/>
      <c r="DZ384" s="560"/>
      <c r="EB384" s="62"/>
      <c r="EC384" s="62"/>
      <c r="ED384" s="62"/>
      <c r="EE384" s="560"/>
      <c r="EG384" s="62"/>
      <c r="EH384" s="62"/>
      <c r="EI384" s="62"/>
      <c r="EJ384" s="560"/>
      <c r="EL384" s="62"/>
      <c r="EM384" s="62"/>
      <c r="EN384" s="62"/>
      <c r="EO384" s="153"/>
      <c r="ER384" s="49"/>
      <c r="ES384" s="49"/>
    </row>
    <row r="385" spans="4:149" x14ac:dyDescent="0.2">
      <c r="D385" s="153" t="s">
        <v>363</v>
      </c>
      <c r="G385" s="62">
        <v>0</v>
      </c>
      <c r="I385" s="62"/>
      <c r="J385" s="560"/>
      <c r="K385" s="62"/>
      <c r="L385" s="62">
        <v>0</v>
      </c>
      <c r="M385" s="62"/>
      <c r="N385" s="62"/>
      <c r="O385" s="560"/>
      <c r="P385" s="62"/>
      <c r="Q385" s="62">
        <v>88512</v>
      </c>
      <c r="R385" s="62"/>
      <c r="S385" s="62"/>
      <c r="T385" s="560"/>
      <c r="U385" s="62"/>
      <c r="V385" s="62">
        <v>0</v>
      </c>
      <c r="W385" s="62"/>
      <c r="X385" s="62"/>
      <c r="Y385" s="560"/>
      <c r="Z385" s="62"/>
      <c r="AA385" s="62">
        <v>0</v>
      </c>
      <c r="AB385" s="62"/>
      <c r="AC385" s="62"/>
      <c r="AD385" s="560"/>
      <c r="AE385" s="62"/>
      <c r="AF385" s="62">
        <v>0</v>
      </c>
      <c r="AG385" s="62"/>
      <c r="AH385" s="62"/>
      <c r="AI385" s="560"/>
      <c r="AJ385" s="62"/>
      <c r="AK385" s="62">
        <v>0</v>
      </c>
      <c r="AL385" s="62"/>
      <c r="AM385" s="62"/>
      <c r="AN385" s="560"/>
      <c r="AO385" s="62"/>
      <c r="AP385" s="62">
        <v>0</v>
      </c>
      <c r="AQ385" s="62"/>
      <c r="AR385" s="62"/>
      <c r="AS385" s="560"/>
      <c r="AT385" s="62"/>
      <c r="AU385" s="62">
        <v>0</v>
      </c>
      <c r="AV385" s="62"/>
      <c r="AW385" s="62"/>
      <c r="AX385" s="560"/>
      <c r="AY385" s="62"/>
      <c r="AZ385" s="62">
        <v>0</v>
      </c>
      <c r="BA385" s="62"/>
      <c r="BB385" s="62"/>
      <c r="BC385" s="560"/>
      <c r="BD385" s="62"/>
      <c r="BE385" s="62">
        <v>0</v>
      </c>
      <c r="BF385" s="62"/>
      <c r="BG385" s="62"/>
      <c r="BH385" s="560"/>
      <c r="BI385" s="62"/>
      <c r="BJ385" s="62">
        <v>0</v>
      </c>
      <c r="BK385" s="62"/>
      <c r="BL385" s="62"/>
      <c r="BM385" s="560"/>
      <c r="BN385" s="62"/>
      <c r="BO385" s="62">
        <v>0</v>
      </c>
      <c r="BP385" s="62"/>
      <c r="BQ385" s="62"/>
      <c r="BR385" s="560"/>
      <c r="BT385" s="62">
        <v>88512</v>
      </c>
      <c r="BU385" s="62"/>
      <c r="BV385" s="62"/>
      <c r="BW385" s="560"/>
      <c r="BY385" s="62">
        <v>99343</v>
      </c>
      <c r="CA385" s="62"/>
      <c r="CB385" s="560"/>
      <c r="CC385" s="62"/>
      <c r="CD385" s="62">
        <v>0</v>
      </c>
      <c r="CE385" s="62"/>
      <c r="CF385" s="62"/>
      <c r="CG385" s="560"/>
      <c r="CH385" s="62"/>
      <c r="CI385" s="62">
        <v>0</v>
      </c>
      <c r="CJ385" s="62"/>
      <c r="CK385" s="62"/>
      <c r="CL385" s="560"/>
      <c r="CM385" s="62"/>
      <c r="CN385" s="62">
        <v>0</v>
      </c>
      <c r="CO385" s="62"/>
      <c r="CP385" s="62"/>
      <c r="CQ385" s="560"/>
      <c r="CR385" s="62"/>
      <c r="CS385" s="62">
        <v>0</v>
      </c>
      <c r="CT385" s="62"/>
      <c r="CU385" s="62"/>
      <c r="CV385" s="560"/>
      <c r="CW385" s="62"/>
      <c r="CX385" s="62">
        <v>0</v>
      </c>
      <c r="CY385" s="62"/>
      <c r="CZ385" s="62"/>
      <c r="DA385" s="560"/>
      <c r="DB385" s="62"/>
      <c r="DC385" s="62">
        <v>0</v>
      </c>
      <c r="DD385" s="62"/>
      <c r="DE385" s="62"/>
      <c r="DF385" s="560"/>
      <c r="DG385" s="62"/>
      <c r="DH385" s="62">
        <v>0</v>
      </c>
      <c r="DI385" s="62"/>
      <c r="DJ385" s="62"/>
      <c r="DK385" s="560"/>
      <c r="DL385" s="62"/>
      <c r="DM385" s="62">
        <v>0</v>
      </c>
      <c r="DN385" s="62"/>
      <c r="DO385" s="62"/>
      <c r="DP385" s="560"/>
      <c r="DQ385" s="62"/>
      <c r="DR385" s="62">
        <v>0</v>
      </c>
      <c r="DS385" s="62"/>
      <c r="DT385" s="62"/>
      <c r="DU385" s="560"/>
      <c r="DV385" s="62"/>
      <c r="DW385" s="62">
        <v>0</v>
      </c>
      <c r="DX385" s="62"/>
      <c r="DY385" s="62"/>
      <c r="DZ385" s="560"/>
      <c r="EA385" s="62"/>
      <c r="EB385" s="62">
        <v>0</v>
      </c>
      <c r="EC385" s="62"/>
      <c r="ED385" s="62"/>
      <c r="EE385" s="560"/>
      <c r="EF385" s="62"/>
      <c r="EG385" s="62">
        <v>99343</v>
      </c>
      <c r="EH385" s="62"/>
      <c r="EI385" s="62"/>
      <c r="EJ385" s="560"/>
      <c r="EL385" s="62">
        <v>0</v>
      </c>
      <c r="EM385" s="62"/>
      <c r="EN385" s="62"/>
      <c r="EO385" s="153"/>
      <c r="ER385" s="49"/>
      <c r="ES385" s="49"/>
    </row>
    <row r="386" spans="4:149" x14ac:dyDescent="0.2">
      <c r="D386" s="153" t="s">
        <v>336</v>
      </c>
      <c r="F386" s="563"/>
      <c r="G386" s="567">
        <v>0</v>
      </c>
      <c r="H386" s="565"/>
      <c r="I386" s="62"/>
      <c r="J386" s="560"/>
      <c r="K386" s="563"/>
      <c r="L386" s="567">
        <v>0</v>
      </c>
      <c r="M386" s="565"/>
      <c r="N386" s="62"/>
      <c r="O386" s="560"/>
      <c r="P386" s="563"/>
      <c r="Q386" s="567">
        <v>88512</v>
      </c>
      <c r="R386" s="565"/>
      <c r="S386" s="62"/>
      <c r="T386" s="560"/>
      <c r="U386" s="563"/>
      <c r="V386" s="567">
        <v>0</v>
      </c>
      <c r="W386" s="565"/>
      <c r="X386" s="62"/>
      <c r="Y386" s="560"/>
      <c r="Z386" s="563"/>
      <c r="AA386" s="567">
        <v>0</v>
      </c>
      <c r="AB386" s="565"/>
      <c r="AC386" s="62"/>
      <c r="AD386" s="560"/>
      <c r="AE386" s="563"/>
      <c r="AF386" s="567">
        <v>0</v>
      </c>
      <c r="AG386" s="565"/>
      <c r="AH386" s="62"/>
      <c r="AI386" s="560"/>
      <c r="AJ386" s="563"/>
      <c r="AK386" s="567">
        <v>0</v>
      </c>
      <c r="AL386" s="565"/>
      <c r="AM386" s="62"/>
      <c r="AN386" s="560"/>
      <c r="AO386" s="563"/>
      <c r="AP386" s="567">
        <v>0</v>
      </c>
      <c r="AQ386" s="565"/>
      <c r="AR386" s="62"/>
      <c r="AS386" s="560"/>
      <c r="AT386" s="563"/>
      <c r="AU386" s="567">
        <v>0</v>
      </c>
      <c r="AV386" s="565"/>
      <c r="AW386" s="62"/>
      <c r="AX386" s="560"/>
      <c r="AY386" s="563"/>
      <c r="AZ386" s="567">
        <v>0</v>
      </c>
      <c r="BA386" s="565"/>
      <c r="BB386" s="62"/>
      <c r="BC386" s="560"/>
      <c r="BD386" s="563"/>
      <c r="BE386" s="567">
        <v>0</v>
      </c>
      <c r="BF386" s="565"/>
      <c r="BG386" s="62"/>
      <c r="BH386" s="560"/>
      <c r="BI386" s="563"/>
      <c r="BJ386" s="567">
        <v>0</v>
      </c>
      <c r="BK386" s="565"/>
      <c r="BL386" s="62"/>
      <c r="BM386" s="560"/>
      <c r="BN386" s="563"/>
      <c r="BO386" s="567">
        <v>0</v>
      </c>
      <c r="BP386" s="565"/>
      <c r="BQ386" s="62"/>
      <c r="BR386" s="560"/>
      <c r="BS386" s="563"/>
      <c r="BT386" s="567">
        <v>88512</v>
      </c>
      <c r="BU386" s="565"/>
      <c r="BV386" s="62"/>
      <c r="BW386" s="560"/>
      <c r="BX386" s="563"/>
      <c r="BY386" s="567">
        <v>99343</v>
      </c>
      <c r="BZ386" s="565"/>
      <c r="CA386" s="62"/>
      <c r="CB386" s="560"/>
      <c r="CC386" s="563"/>
      <c r="CD386" s="567">
        <v>0</v>
      </c>
      <c r="CE386" s="565"/>
      <c r="CF386" s="62"/>
      <c r="CG386" s="560"/>
      <c r="CH386" s="566"/>
      <c r="CI386" s="567">
        <v>0</v>
      </c>
      <c r="CJ386" s="565"/>
      <c r="CK386" s="62"/>
      <c r="CL386" s="560"/>
      <c r="CM386" s="566"/>
      <c r="CN386" s="567">
        <v>0</v>
      </c>
      <c r="CO386" s="565"/>
      <c r="CP386" s="62"/>
      <c r="CQ386" s="560"/>
      <c r="CR386" s="566"/>
      <c r="CS386" s="567">
        <v>0</v>
      </c>
      <c r="CT386" s="565"/>
      <c r="CU386" s="62"/>
      <c r="CV386" s="560"/>
      <c r="CW386" s="566"/>
      <c r="CX386" s="567">
        <v>0</v>
      </c>
      <c r="CY386" s="565"/>
      <c r="CZ386" s="62"/>
      <c r="DA386" s="560"/>
      <c r="DB386" s="566"/>
      <c r="DC386" s="567">
        <v>0</v>
      </c>
      <c r="DD386" s="565"/>
      <c r="DE386" s="62"/>
      <c r="DF386" s="560"/>
      <c r="DG386" s="566"/>
      <c r="DH386" s="567">
        <v>0</v>
      </c>
      <c r="DI386" s="565"/>
      <c r="DJ386" s="62"/>
      <c r="DK386" s="560"/>
      <c r="DL386" s="566"/>
      <c r="DM386" s="567">
        <v>0</v>
      </c>
      <c r="DN386" s="565"/>
      <c r="DO386" s="62"/>
      <c r="DP386" s="560"/>
      <c r="DQ386" s="566"/>
      <c r="DR386" s="567">
        <v>0</v>
      </c>
      <c r="DS386" s="565"/>
      <c r="DT386" s="62"/>
      <c r="DU386" s="560"/>
      <c r="DV386" s="566"/>
      <c r="DW386" s="567">
        <v>0</v>
      </c>
      <c r="DX386" s="565"/>
      <c r="DY386" s="62"/>
      <c r="DZ386" s="560"/>
      <c r="EA386" s="566"/>
      <c r="EB386" s="567">
        <v>0</v>
      </c>
      <c r="EC386" s="565"/>
      <c r="ED386" s="62"/>
      <c r="EE386" s="560"/>
      <c r="EF386" s="566"/>
      <c r="EG386" s="567">
        <v>99343</v>
      </c>
      <c r="EH386" s="565"/>
      <c r="EI386" s="62"/>
      <c r="EJ386" s="560"/>
      <c r="EK386" s="563"/>
      <c r="EL386" s="567">
        <v>0</v>
      </c>
      <c r="EM386" s="565"/>
      <c r="EN386" s="62"/>
      <c r="EO386" s="153"/>
      <c r="ER386" s="49"/>
      <c r="ES386" s="49"/>
    </row>
    <row r="387" spans="4:149" hidden="1" x14ac:dyDescent="0.2">
      <c r="D387" s="153"/>
      <c r="G387" s="62"/>
      <c r="H387" s="62"/>
      <c r="I387" s="62"/>
      <c r="J387" s="560"/>
      <c r="L387" s="62"/>
      <c r="M387" s="62"/>
      <c r="N387" s="62"/>
      <c r="O387" s="560"/>
      <c r="Q387" s="62"/>
      <c r="R387" s="62"/>
      <c r="S387" s="62"/>
      <c r="T387" s="560"/>
      <c r="V387" s="62"/>
      <c r="W387" s="62"/>
      <c r="X387" s="62"/>
      <c r="Y387" s="560"/>
      <c r="AA387" s="62"/>
      <c r="AB387" s="62"/>
      <c r="AC387" s="62"/>
      <c r="AD387" s="560"/>
      <c r="AF387" s="62"/>
      <c r="AG387" s="62"/>
      <c r="AH387" s="62"/>
      <c r="AI387" s="560"/>
      <c r="AK387" s="62"/>
      <c r="AL387" s="62"/>
      <c r="AM387" s="62"/>
      <c r="AN387" s="560"/>
      <c r="AP387" s="62"/>
      <c r="AQ387" s="62"/>
      <c r="AR387" s="62"/>
      <c r="AS387" s="560"/>
      <c r="AU387" s="62"/>
      <c r="AV387" s="62"/>
      <c r="AW387" s="62"/>
      <c r="AX387" s="560"/>
      <c r="AZ387" s="62"/>
      <c r="BA387" s="62"/>
      <c r="BB387" s="62"/>
      <c r="BC387" s="560"/>
      <c r="BE387" s="62"/>
      <c r="BF387" s="62"/>
      <c r="BG387" s="62"/>
      <c r="BH387" s="560"/>
      <c r="BJ387" s="62"/>
      <c r="BK387" s="62"/>
      <c r="BL387" s="62"/>
      <c r="BM387" s="560"/>
      <c r="BO387" s="62"/>
      <c r="BP387" s="62"/>
      <c r="BQ387" s="62"/>
      <c r="BR387" s="560"/>
      <c r="BT387" s="62"/>
      <c r="BU387" s="62"/>
      <c r="BV387" s="62"/>
      <c r="BW387" s="560"/>
      <c r="BY387" s="62"/>
      <c r="BZ387" s="62"/>
      <c r="CA387" s="62"/>
      <c r="CB387" s="560"/>
      <c r="CD387" s="62"/>
      <c r="CE387" s="62"/>
      <c r="CF387" s="62"/>
      <c r="CG387" s="560"/>
      <c r="CI387" s="62"/>
      <c r="CJ387" s="62"/>
      <c r="CK387" s="62"/>
      <c r="CL387" s="560"/>
      <c r="CN387" s="62"/>
      <c r="CO387" s="62"/>
      <c r="CP387" s="62"/>
      <c r="CQ387" s="560"/>
      <c r="CS387" s="62"/>
      <c r="CT387" s="62"/>
      <c r="CU387" s="62"/>
      <c r="CV387" s="560"/>
      <c r="CX387" s="62"/>
      <c r="CY387" s="62"/>
      <c r="CZ387" s="62"/>
      <c r="DA387" s="560"/>
      <c r="DC387" s="62"/>
      <c r="DD387" s="62"/>
      <c r="DE387" s="62"/>
      <c r="DF387" s="560"/>
      <c r="DH387" s="62"/>
      <c r="DI387" s="62"/>
      <c r="DJ387" s="62"/>
      <c r="DK387" s="560"/>
      <c r="DM387" s="62"/>
      <c r="DN387" s="62"/>
      <c r="DO387" s="62"/>
      <c r="DP387" s="560"/>
      <c r="DR387" s="62"/>
      <c r="DS387" s="62"/>
      <c r="DT387" s="62"/>
      <c r="DU387" s="560"/>
      <c r="DW387" s="62"/>
      <c r="DX387" s="62"/>
      <c r="DY387" s="62"/>
      <c r="DZ387" s="560"/>
      <c r="EB387" s="62"/>
      <c r="EC387" s="62"/>
      <c r="ED387" s="62"/>
      <c r="EE387" s="560"/>
      <c r="EG387" s="62"/>
      <c r="EH387" s="62"/>
      <c r="EI387" s="62"/>
      <c r="EJ387" s="560"/>
      <c r="EL387" s="62"/>
      <c r="EM387" s="62"/>
      <c r="EN387" s="62"/>
      <c r="EO387" s="153"/>
      <c r="ER387" s="49"/>
      <c r="ES387" s="49"/>
    </row>
    <row r="388" spans="4:149" hidden="1" x14ac:dyDescent="0.2">
      <c r="D388" s="153" t="s">
        <v>365</v>
      </c>
      <c r="G388" s="62">
        <v>0</v>
      </c>
      <c r="I388" s="62"/>
      <c r="J388" s="560"/>
      <c r="K388" s="62"/>
      <c r="L388" s="62">
        <v>0</v>
      </c>
      <c r="M388" s="62"/>
      <c r="N388" s="62"/>
      <c r="O388" s="560"/>
      <c r="P388" s="62"/>
      <c r="Q388" s="62">
        <v>0</v>
      </c>
      <c r="R388" s="62"/>
      <c r="S388" s="62"/>
      <c r="T388" s="560"/>
      <c r="U388" s="62"/>
      <c r="V388" s="62">
        <v>0</v>
      </c>
      <c r="W388" s="62"/>
      <c r="X388" s="62"/>
      <c r="Y388" s="560"/>
      <c r="Z388" s="62"/>
      <c r="AA388" s="62">
        <v>0</v>
      </c>
      <c r="AB388" s="62"/>
      <c r="AC388" s="62"/>
      <c r="AD388" s="560"/>
      <c r="AE388" s="62"/>
      <c r="AF388" s="62">
        <v>0</v>
      </c>
      <c r="AG388" s="62"/>
      <c r="AH388" s="62"/>
      <c r="AI388" s="560"/>
      <c r="AJ388" s="62"/>
      <c r="AK388" s="62">
        <v>0</v>
      </c>
      <c r="AL388" s="62"/>
      <c r="AM388" s="62"/>
      <c r="AN388" s="560"/>
      <c r="AO388" s="62"/>
      <c r="AP388" s="62">
        <v>0</v>
      </c>
      <c r="AQ388" s="62"/>
      <c r="AR388" s="62"/>
      <c r="AS388" s="560"/>
      <c r="AT388" s="62"/>
      <c r="AU388" s="62">
        <v>0</v>
      </c>
      <c r="AV388" s="62"/>
      <c r="AW388" s="62"/>
      <c r="AX388" s="560"/>
      <c r="AY388" s="62"/>
      <c r="AZ388" s="62">
        <v>0</v>
      </c>
      <c r="BA388" s="62"/>
      <c r="BB388" s="62"/>
      <c r="BC388" s="560"/>
      <c r="BD388" s="62"/>
      <c r="BE388" s="62">
        <v>0</v>
      </c>
      <c r="BF388" s="62"/>
      <c r="BG388" s="62"/>
      <c r="BH388" s="560"/>
      <c r="BI388" s="62"/>
      <c r="BJ388" s="62">
        <v>0</v>
      </c>
      <c r="BK388" s="62"/>
      <c r="BL388" s="62"/>
      <c r="BM388" s="560"/>
      <c r="BN388" s="62"/>
      <c r="BO388" s="62">
        <v>0</v>
      </c>
      <c r="BP388" s="62"/>
      <c r="BQ388" s="62"/>
      <c r="BR388" s="560"/>
      <c r="BT388" s="62">
        <v>0</v>
      </c>
      <c r="BU388" s="62"/>
      <c r="BV388" s="62"/>
      <c r="BW388" s="560"/>
      <c r="BY388" s="62">
        <v>0</v>
      </c>
      <c r="CA388" s="62"/>
      <c r="CB388" s="560"/>
      <c r="CC388" s="62"/>
      <c r="CD388" s="62">
        <v>0</v>
      </c>
      <c r="CE388" s="62"/>
      <c r="CF388" s="62"/>
      <c r="CG388" s="560"/>
      <c r="CH388" s="62"/>
      <c r="CI388" s="62">
        <v>0</v>
      </c>
      <c r="CJ388" s="62"/>
      <c r="CK388" s="62"/>
      <c r="CL388" s="560"/>
      <c r="CM388" s="62"/>
      <c r="CN388" s="62">
        <v>0</v>
      </c>
      <c r="CO388" s="62"/>
      <c r="CP388" s="62"/>
      <c r="CQ388" s="560"/>
      <c r="CR388" s="62"/>
      <c r="CS388" s="62">
        <v>0</v>
      </c>
      <c r="CT388" s="62"/>
      <c r="CU388" s="62"/>
      <c r="CV388" s="560"/>
      <c r="CW388" s="62"/>
      <c r="CX388" s="62">
        <v>0</v>
      </c>
      <c r="CY388" s="62"/>
      <c r="CZ388" s="62"/>
      <c r="DA388" s="560"/>
      <c r="DB388" s="62"/>
      <c r="DC388" s="62">
        <v>0</v>
      </c>
      <c r="DD388" s="62"/>
      <c r="DE388" s="62"/>
      <c r="DF388" s="560"/>
      <c r="DG388" s="62"/>
      <c r="DH388" s="62">
        <v>0</v>
      </c>
      <c r="DI388" s="62"/>
      <c r="DJ388" s="62"/>
      <c r="DK388" s="560"/>
      <c r="DL388" s="62"/>
      <c r="DM388" s="62">
        <v>0</v>
      </c>
      <c r="DN388" s="62"/>
      <c r="DO388" s="62"/>
      <c r="DP388" s="560"/>
      <c r="DQ388" s="62"/>
      <c r="DR388" s="62">
        <v>0</v>
      </c>
      <c r="DS388" s="62"/>
      <c r="DT388" s="62"/>
      <c r="DU388" s="560"/>
      <c r="DV388" s="62"/>
      <c r="DW388" s="62">
        <v>0</v>
      </c>
      <c r="DX388" s="62"/>
      <c r="DY388" s="62"/>
      <c r="DZ388" s="560"/>
      <c r="EA388" s="62"/>
      <c r="EB388" s="62">
        <v>0</v>
      </c>
      <c r="EC388" s="62"/>
      <c r="ED388" s="62"/>
      <c r="EE388" s="560"/>
      <c r="EF388" s="62"/>
      <c r="EG388" s="62">
        <v>0</v>
      </c>
      <c r="EH388" s="62"/>
      <c r="EI388" s="62"/>
      <c r="EJ388" s="560"/>
      <c r="EL388" s="62">
        <v>0</v>
      </c>
      <c r="EM388" s="62"/>
      <c r="EN388" s="62"/>
      <c r="EO388" s="153"/>
      <c r="ER388" s="49"/>
      <c r="ES388" s="49"/>
    </row>
    <row r="389" spans="4:149" hidden="1" x14ac:dyDescent="0.2">
      <c r="D389" s="153" t="s">
        <v>336</v>
      </c>
      <c r="F389" s="563"/>
      <c r="G389" s="567">
        <v>0</v>
      </c>
      <c r="H389" s="565"/>
      <c r="I389" s="62"/>
      <c r="J389" s="560"/>
      <c r="K389" s="563"/>
      <c r="L389" s="567">
        <v>0</v>
      </c>
      <c r="M389" s="565"/>
      <c r="N389" s="62"/>
      <c r="O389" s="560"/>
      <c r="P389" s="563"/>
      <c r="Q389" s="567">
        <v>0</v>
      </c>
      <c r="R389" s="565"/>
      <c r="S389" s="62"/>
      <c r="T389" s="560"/>
      <c r="U389" s="563"/>
      <c r="V389" s="567">
        <v>0</v>
      </c>
      <c r="W389" s="565"/>
      <c r="X389" s="62"/>
      <c r="Y389" s="560"/>
      <c r="Z389" s="563"/>
      <c r="AA389" s="567">
        <v>0</v>
      </c>
      <c r="AB389" s="565"/>
      <c r="AC389" s="62"/>
      <c r="AD389" s="560"/>
      <c r="AE389" s="563"/>
      <c r="AF389" s="567">
        <v>0</v>
      </c>
      <c r="AG389" s="565"/>
      <c r="AH389" s="62"/>
      <c r="AI389" s="560"/>
      <c r="AJ389" s="563"/>
      <c r="AK389" s="567">
        <v>0</v>
      </c>
      <c r="AL389" s="565"/>
      <c r="AM389" s="62"/>
      <c r="AN389" s="560"/>
      <c r="AO389" s="563"/>
      <c r="AP389" s="567">
        <v>0</v>
      </c>
      <c r="AQ389" s="565"/>
      <c r="AR389" s="62"/>
      <c r="AS389" s="560"/>
      <c r="AT389" s="563"/>
      <c r="AU389" s="567">
        <v>0</v>
      </c>
      <c r="AV389" s="565"/>
      <c r="AW389" s="62"/>
      <c r="AX389" s="560"/>
      <c r="AY389" s="563"/>
      <c r="AZ389" s="567">
        <v>0</v>
      </c>
      <c r="BA389" s="565"/>
      <c r="BB389" s="62"/>
      <c r="BC389" s="560"/>
      <c r="BD389" s="563"/>
      <c r="BE389" s="567">
        <v>0</v>
      </c>
      <c r="BF389" s="565"/>
      <c r="BG389" s="62"/>
      <c r="BH389" s="560"/>
      <c r="BI389" s="563"/>
      <c r="BJ389" s="567">
        <v>0</v>
      </c>
      <c r="BK389" s="565"/>
      <c r="BL389" s="62"/>
      <c r="BM389" s="560"/>
      <c r="BN389" s="563"/>
      <c r="BO389" s="567">
        <v>0</v>
      </c>
      <c r="BP389" s="565"/>
      <c r="BQ389" s="62"/>
      <c r="BR389" s="560"/>
      <c r="BS389" s="563"/>
      <c r="BT389" s="567">
        <v>0</v>
      </c>
      <c r="BU389" s="565"/>
      <c r="BV389" s="62"/>
      <c r="BW389" s="560"/>
      <c r="BX389" s="563"/>
      <c r="BY389" s="567">
        <v>0</v>
      </c>
      <c r="BZ389" s="565"/>
      <c r="CA389" s="62"/>
      <c r="CB389" s="560"/>
      <c r="CC389" s="563"/>
      <c r="CD389" s="567">
        <v>0</v>
      </c>
      <c r="CE389" s="565"/>
      <c r="CF389" s="62"/>
      <c r="CG389" s="560"/>
      <c r="CH389" s="563"/>
      <c r="CI389" s="567">
        <v>0</v>
      </c>
      <c r="CJ389" s="565"/>
      <c r="CK389" s="62"/>
      <c r="CL389" s="560"/>
      <c r="CM389" s="563"/>
      <c r="CN389" s="567">
        <v>0</v>
      </c>
      <c r="CO389" s="565"/>
      <c r="CP389" s="62"/>
      <c r="CQ389" s="560"/>
      <c r="CR389" s="563"/>
      <c r="CS389" s="567">
        <v>0</v>
      </c>
      <c r="CT389" s="565"/>
      <c r="CU389" s="62"/>
      <c r="CV389" s="560"/>
      <c r="CW389" s="563"/>
      <c r="CX389" s="567">
        <v>0</v>
      </c>
      <c r="CY389" s="565"/>
      <c r="CZ389" s="62"/>
      <c r="DA389" s="560"/>
      <c r="DB389" s="563"/>
      <c r="DC389" s="567">
        <v>0</v>
      </c>
      <c r="DD389" s="565"/>
      <c r="DE389" s="62"/>
      <c r="DF389" s="560"/>
      <c r="DG389" s="563"/>
      <c r="DH389" s="567">
        <v>0</v>
      </c>
      <c r="DI389" s="565"/>
      <c r="DJ389" s="62"/>
      <c r="DK389" s="560"/>
      <c r="DL389" s="563"/>
      <c r="DM389" s="567">
        <v>0</v>
      </c>
      <c r="DN389" s="565"/>
      <c r="DO389" s="62"/>
      <c r="DP389" s="560"/>
      <c r="DQ389" s="563"/>
      <c r="DR389" s="567">
        <v>0</v>
      </c>
      <c r="DS389" s="565"/>
      <c r="DT389" s="62"/>
      <c r="DU389" s="560"/>
      <c r="DV389" s="563"/>
      <c r="DW389" s="567">
        <v>0</v>
      </c>
      <c r="DX389" s="565"/>
      <c r="DY389" s="62"/>
      <c r="DZ389" s="560"/>
      <c r="EA389" s="563"/>
      <c r="EB389" s="567">
        <v>0</v>
      </c>
      <c r="EC389" s="565"/>
      <c r="ED389" s="62"/>
      <c r="EE389" s="560"/>
      <c r="EF389" s="563"/>
      <c r="EG389" s="567">
        <v>0</v>
      </c>
      <c r="EH389" s="565"/>
      <c r="EI389" s="62"/>
      <c r="EJ389" s="560"/>
      <c r="EK389" s="563"/>
      <c r="EL389" s="567">
        <v>0</v>
      </c>
      <c r="EM389" s="565"/>
      <c r="EN389" s="62"/>
      <c r="EO389" s="153"/>
      <c r="ER389" s="49"/>
      <c r="ES389" s="49"/>
    </row>
    <row r="390" spans="4:149" hidden="1" x14ac:dyDescent="0.2">
      <c r="D390" s="153"/>
      <c r="G390" s="62"/>
      <c r="H390" s="62"/>
      <c r="I390" s="62"/>
      <c r="J390" s="560"/>
      <c r="L390" s="62"/>
      <c r="M390" s="62"/>
      <c r="N390" s="62"/>
      <c r="O390" s="560"/>
      <c r="Q390" s="62"/>
      <c r="R390" s="62"/>
      <c r="S390" s="62"/>
      <c r="T390" s="560"/>
      <c r="V390" s="62"/>
      <c r="W390" s="62"/>
      <c r="X390" s="62"/>
      <c r="Y390" s="560"/>
      <c r="AA390" s="62"/>
      <c r="AB390" s="62"/>
      <c r="AC390" s="62"/>
      <c r="AD390" s="560"/>
      <c r="AF390" s="62"/>
      <c r="AG390" s="62"/>
      <c r="AH390" s="62"/>
      <c r="AI390" s="560"/>
      <c r="AK390" s="62"/>
      <c r="AL390" s="62"/>
      <c r="AM390" s="62"/>
      <c r="AN390" s="560"/>
      <c r="AP390" s="62"/>
      <c r="AQ390" s="62"/>
      <c r="AR390" s="62"/>
      <c r="AS390" s="560"/>
      <c r="AU390" s="62"/>
      <c r="AV390" s="62"/>
      <c r="AW390" s="62"/>
      <c r="AX390" s="560"/>
      <c r="AZ390" s="62"/>
      <c r="BA390" s="62"/>
      <c r="BB390" s="62"/>
      <c r="BC390" s="560"/>
      <c r="BE390" s="62"/>
      <c r="BF390" s="62"/>
      <c r="BG390" s="62"/>
      <c r="BH390" s="560"/>
      <c r="BJ390" s="62"/>
      <c r="BK390" s="62"/>
      <c r="BL390" s="62"/>
      <c r="BM390" s="560"/>
      <c r="BO390" s="62"/>
      <c r="BP390" s="62"/>
      <c r="BQ390" s="62"/>
      <c r="BR390" s="560"/>
      <c r="BT390" s="62"/>
      <c r="BU390" s="62"/>
      <c r="BV390" s="62"/>
      <c r="BW390" s="560"/>
      <c r="BY390" s="62"/>
      <c r="BZ390" s="62"/>
      <c r="CA390" s="62"/>
      <c r="CB390" s="560"/>
      <c r="CD390" s="62"/>
      <c r="CE390" s="62"/>
      <c r="CF390" s="62"/>
      <c r="CG390" s="560"/>
      <c r="CI390" s="62"/>
      <c r="CJ390" s="62"/>
      <c r="CK390" s="62"/>
      <c r="CL390" s="560"/>
      <c r="CN390" s="62"/>
      <c r="CO390" s="62"/>
      <c r="CP390" s="62"/>
      <c r="CQ390" s="560"/>
      <c r="CS390" s="62"/>
      <c r="CT390" s="62"/>
      <c r="CU390" s="62"/>
      <c r="CV390" s="560"/>
      <c r="CX390" s="62"/>
      <c r="CY390" s="62"/>
      <c r="CZ390" s="62"/>
      <c r="DA390" s="560"/>
      <c r="DC390" s="62"/>
      <c r="DD390" s="62"/>
      <c r="DE390" s="62"/>
      <c r="DF390" s="560"/>
      <c r="DH390" s="62"/>
      <c r="DI390" s="62"/>
      <c r="DJ390" s="62"/>
      <c r="DK390" s="560"/>
      <c r="DM390" s="62"/>
      <c r="DN390" s="62"/>
      <c r="DO390" s="62"/>
      <c r="DP390" s="560"/>
      <c r="DR390" s="62"/>
      <c r="DS390" s="62"/>
      <c r="DT390" s="62"/>
      <c r="DU390" s="560"/>
      <c r="DW390" s="62"/>
      <c r="DX390" s="62"/>
      <c r="DY390" s="62"/>
      <c r="DZ390" s="560"/>
      <c r="EB390" s="62"/>
      <c r="EC390" s="62"/>
      <c r="ED390" s="62"/>
      <c r="EE390" s="560"/>
      <c r="EG390" s="62"/>
      <c r="EH390" s="62"/>
      <c r="EI390" s="62"/>
      <c r="EJ390" s="560"/>
      <c r="EL390" s="62"/>
      <c r="EM390" s="62"/>
      <c r="EN390" s="62"/>
      <c r="EO390" s="153"/>
      <c r="ER390" s="49"/>
      <c r="ES390" s="49"/>
    </row>
    <row r="391" spans="4:149" hidden="1" x14ac:dyDescent="0.2">
      <c r="D391" s="153" t="s">
        <v>365</v>
      </c>
      <c r="G391" s="62">
        <v>0</v>
      </c>
      <c r="I391" s="62"/>
      <c r="J391" s="560"/>
      <c r="K391" s="62"/>
      <c r="L391" s="62">
        <v>0</v>
      </c>
      <c r="M391" s="62"/>
      <c r="N391" s="62"/>
      <c r="O391" s="560"/>
      <c r="P391" s="62"/>
      <c r="Q391" s="62">
        <v>0</v>
      </c>
      <c r="R391" s="62"/>
      <c r="S391" s="62"/>
      <c r="T391" s="560"/>
      <c r="U391" s="62"/>
      <c r="V391" s="62">
        <v>0</v>
      </c>
      <c r="W391" s="62"/>
      <c r="X391" s="62"/>
      <c r="Y391" s="560"/>
      <c r="Z391" s="62"/>
      <c r="AA391" s="62">
        <v>0</v>
      </c>
      <c r="AB391" s="62"/>
      <c r="AC391" s="62"/>
      <c r="AD391" s="560"/>
      <c r="AE391" s="62"/>
      <c r="AF391" s="62">
        <v>0</v>
      </c>
      <c r="AG391" s="62"/>
      <c r="AH391" s="62"/>
      <c r="AI391" s="560"/>
      <c r="AJ391" s="62"/>
      <c r="AK391" s="62">
        <v>0</v>
      </c>
      <c r="AL391" s="62"/>
      <c r="AM391" s="62"/>
      <c r="AN391" s="560"/>
      <c r="AO391" s="62"/>
      <c r="AP391" s="62">
        <v>0</v>
      </c>
      <c r="AQ391" s="62"/>
      <c r="AR391" s="62"/>
      <c r="AS391" s="560"/>
      <c r="AT391" s="62"/>
      <c r="AU391" s="62">
        <v>0</v>
      </c>
      <c r="AV391" s="62"/>
      <c r="AW391" s="62"/>
      <c r="AX391" s="560"/>
      <c r="AY391" s="62"/>
      <c r="AZ391" s="62">
        <v>0</v>
      </c>
      <c r="BA391" s="62"/>
      <c r="BB391" s="62"/>
      <c r="BC391" s="560"/>
      <c r="BD391" s="62"/>
      <c r="BE391" s="62">
        <v>0</v>
      </c>
      <c r="BF391" s="62"/>
      <c r="BG391" s="62"/>
      <c r="BH391" s="560"/>
      <c r="BI391" s="62"/>
      <c r="BJ391" s="62">
        <v>0</v>
      </c>
      <c r="BK391" s="62"/>
      <c r="BL391" s="62"/>
      <c r="BM391" s="560"/>
      <c r="BN391" s="62"/>
      <c r="BO391" s="62">
        <v>0</v>
      </c>
      <c r="BP391" s="62"/>
      <c r="BQ391" s="62"/>
      <c r="BR391" s="560"/>
      <c r="BT391" s="62">
        <v>0</v>
      </c>
      <c r="BU391" s="62"/>
      <c r="BV391" s="62"/>
      <c r="BW391" s="560"/>
      <c r="BY391" s="62">
        <v>0</v>
      </c>
      <c r="CA391" s="62"/>
      <c r="CB391" s="560"/>
      <c r="CC391" s="62"/>
      <c r="CD391" s="62">
        <v>0</v>
      </c>
      <c r="CE391" s="62"/>
      <c r="CF391" s="62"/>
      <c r="CG391" s="560"/>
      <c r="CH391" s="62"/>
      <c r="CI391" s="62">
        <v>0</v>
      </c>
      <c r="CJ391" s="62"/>
      <c r="CK391" s="62"/>
      <c r="CL391" s="560"/>
      <c r="CM391" s="62"/>
      <c r="CN391" s="62">
        <v>0</v>
      </c>
      <c r="CO391" s="62"/>
      <c r="CP391" s="62"/>
      <c r="CQ391" s="560"/>
      <c r="CR391" s="62"/>
      <c r="CS391" s="62">
        <v>0</v>
      </c>
      <c r="CT391" s="62"/>
      <c r="CU391" s="62"/>
      <c r="CV391" s="560"/>
      <c r="CW391" s="62"/>
      <c r="CX391" s="62">
        <v>0</v>
      </c>
      <c r="CY391" s="62"/>
      <c r="CZ391" s="62"/>
      <c r="DA391" s="560"/>
      <c r="DB391" s="62"/>
      <c r="DC391" s="62">
        <v>0</v>
      </c>
      <c r="DD391" s="62"/>
      <c r="DE391" s="62"/>
      <c r="DF391" s="560"/>
      <c r="DG391" s="62"/>
      <c r="DH391" s="62">
        <v>0</v>
      </c>
      <c r="DI391" s="62"/>
      <c r="DJ391" s="62"/>
      <c r="DK391" s="560"/>
      <c r="DL391" s="62"/>
      <c r="DM391" s="62">
        <v>0</v>
      </c>
      <c r="DN391" s="62"/>
      <c r="DO391" s="62"/>
      <c r="DP391" s="560"/>
      <c r="DQ391" s="62"/>
      <c r="DR391" s="62">
        <v>0</v>
      </c>
      <c r="DS391" s="62"/>
      <c r="DT391" s="62"/>
      <c r="DU391" s="560"/>
      <c r="DV391" s="62"/>
      <c r="DW391" s="62">
        <v>0</v>
      </c>
      <c r="DX391" s="62"/>
      <c r="DY391" s="62"/>
      <c r="DZ391" s="560"/>
      <c r="EA391" s="62"/>
      <c r="EB391" s="62">
        <v>0</v>
      </c>
      <c r="EC391" s="62"/>
      <c r="ED391" s="62"/>
      <c r="EE391" s="560"/>
      <c r="EF391" s="62"/>
      <c r="EG391" s="62">
        <v>0</v>
      </c>
      <c r="EH391" s="62"/>
      <c r="EI391" s="62"/>
      <c r="EJ391" s="560"/>
      <c r="EL391" s="62">
        <v>0</v>
      </c>
      <c r="EM391" s="62"/>
      <c r="EN391" s="62"/>
      <c r="EO391" s="153"/>
      <c r="ER391" s="49"/>
      <c r="ES391" s="49"/>
    </row>
    <row r="392" spans="4:149" hidden="1" x14ac:dyDescent="0.2">
      <c r="D392" s="153" t="s">
        <v>336</v>
      </c>
      <c r="F392" s="563"/>
      <c r="G392" s="567">
        <v>0</v>
      </c>
      <c r="H392" s="565"/>
      <c r="I392" s="62"/>
      <c r="J392" s="560"/>
      <c r="K392" s="563"/>
      <c r="L392" s="567">
        <v>0</v>
      </c>
      <c r="M392" s="565"/>
      <c r="N392" s="62"/>
      <c r="O392" s="560"/>
      <c r="P392" s="563"/>
      <c r="Q392" s="567">
        <v>0</v>
      </c>
      <c r="R392" s="565"/>
      <c r="S392" s="62"/>
      <c r="T392" s="560"/>
      <c r="U392" s="563"/>
      <c r="V392" s="567">
        <v>0</v>
      </c>
      <c r="W392" s="565"/>
      <c r="X392" s="62"/>
      <c r="Y392" s="560"/>
      <c r="Z392" s="563"/>
      <c r="AA392" s="567">
        <v>0</v>
      </c>
      <c r="AB392" s="565"/>
      <c r="AC392" s="62"/>
      <c r="AD392" s="560"/>
      <c r="AE392" s="563"/>
      <c r="AF392" s="567">
        <v>0</v>
      </c>
      <c r="AG392" s="565"/>
      <c r="AH392" s="62"/>
      <c r="AI392" s="560"/>
      <c r="AJ392" s="563"/>
      <c r="AK392" s="567">
        <v>0</v>
      </c>
      <c r="AL392" s="565"/>
      <c r="AM392" s="62"/>
      <c r="AN392" s="560"/>
      <c r="AO392" s="563"/>
      <c r="AP392" s="567">
        <v>0</v>
      </c>
      <c r="AQ392" s="565"/>
      <c r="AR392" s="62"/>
      <c r="AS392" s="560"/>
      <c r="AT392" s="563"/>
      <c r="AU392" s="567">
        <v>0</v>
      </c>
      <c r="AV392" s="565"/>
      <c r="AW392" s="62"/>
      <c r="AX392" s="560"/>
      <c r="AY392" s="563"/>
      <c r="AZ392" s="567">
        <v>0</v>
      </c>
      <c r="BA392" s="565"/>
      <c r="BB392" s="62"/>
      <c r="BC392" s="560"/>
      <c r="BD392" s="563"/>
      <c r="BE392" s="567">
        <v>0</v>
      </c>
      <c r="BF392" s="565"/>
      <c r="BG392" s="62"/>
      <c r="BH392" s="560"/>
      <c r="BI392" s="563"/>
      <c r="BJ392" s="567">
        <v>0</v>
      </c>
      <c r="BK392" s="565"/>
      <c r="BL392" s="62"/>
      <c r="BM392" s="560"/>
      <c r="BN392" s="563"/>
      <c r="BO392" s="567">
        <v>0</v>
      </c>
      <c r="BP392" s="565"/>
      <c r="BQ392" s="62"/>
      <c r="BR392" s="560"/>
      <c r="BS392" s="563"/>
      <c r="BT392" s="567">
        <v>0</v>
      </c>
      <c r="BU392" s="565"/>
      <c r="BV392" s="62"/>
      <c r="BW392" s="560"/>
      <c r="BX392" s="563"/>
      <c r="BY392" s="567">
        <v>0</v>
      </c>
      <c r="BZ392" s="565"/>
      <c r="CA392" s="62"/>
      <c r="CB392" s="560"/>
      <c r="CC392" s="563"/>
      <c r="CD392" s="567">
        <v>0</v>
      </c>
      <c r="CE392" s="565"/>
      <c r="CF392" s="62"/>
      <c r="CG392" s="560"/>
      <c r="CH392" s="563"/>
      <c r="CI392" s="567">
        <v>0</v>
      </c>
      <c r="CJ392" s="565"/>
      <c r="CK392" s="62"/>
      <c r="CL392" s="560"/>
      <c r="CM392" s="563"/>
      <c r="CN392" s="567">
        <v>0</v>
      </c>
      <c r="CO392" s="565"/>
      <c r="CP392" s="62"/>
      <c r="CQ392" s="560"/>
      <c r="CR392" s="563"/>
      <c r="CS392" s="567">
        <v>0</v>
      </c>
      <c r="CT392" s="565"/>
      <c r="CU392" s="62"/>
      <c r="CV392" s="560"/>
      <c r="CW392" s="563"/>
      <c r="CX392" s="567">
        <v>0</v>
      </c>
      <c r="CY392" s="565"/>
      <c r="CZ392" s="62"/>
      <c r="DA392" s="560"/>
      <c r="DB392" s="563"/>
      <c r="DC392" s="567">
        <v>0</v>
      </c>
      <c r="DD392" s="565"/>
      <c r="DE392" s="62"/>
      <c r="DF392" s="560"/>
      <c r="DG392" s="563"/>
      <c r="DH392" s="567">
        <v>0</v>
      </c>
      <c r="DI392" s="565"/>
      <c r="DJ392" s="62"/>
      <c r="DK392" s="560"/>
      <c r="DL392" s="563"/>
      <c r="DM392" s="567">
        <v>0</v>
      </c>
      <c r="DN392" s="565"/>
      <c r="DO392" s="62"/>
      <c r="DP392" s="560"/>
      <c r="DQ392" s="563"/>
      <c r="DR392" s="567">
        <v>0</v>
      </c>
      <c r="DS392" s="565"/>
      <c r="DT392" s="62"/>
      <c r="DU392" s="560"/>
      <c r="DV392" s="563"/>
      <c r="DW392" s="567">
        <v>0</v>
      </c>
      <c r="DX392" s="565"/>
      <c r="DY392" s="62"/>
      <c r="DZ392" s="560"/>
      <c r="EA392" s="563"/>
      <c r="EB392" s="567">
        <v>0</v>
      </c>
      <c r="EC392" s="565"/>
      <c r="ED392" s="62"/>
      <c r="EE392" s="560"/>
      <c r="EF392" s="563"/>
      <c r="EG392" s="567">
        <v>0</v>
      </c>
      <c r="EH392" s="565"/>
      <c r="EI392" s="62"/>
      <c r="EJ392" s="560"/>
      <c r="EK392" s="563"/>
      <c r="EL392" s="567">
        <v>0</v>
      </c>
      <c r="EM392" s="565"/>
      <c r="EN392" s="62"/>
      <c r="EO392" s="153"/>
      <c r="ER392" s="49"/>
      <c r="ES392" s="49"/>
    </row>
    <row r="393" spans="4:149" x14ac:dyDescent="0.2">
      <c r="D393" s="575"/>
      <c r="E393" s="576"/>
      <c r="F393" s="149"/>
      <c r="G393" s="132"/>
      <c r="H393" s="132"/>
      <c r="I393" s="132"/>
      <c r="J393" s="577"/>
      <c r="K393" s="132"/>
      <c r="L393" s="132"/>
      <c r="M393" s="132"/>
      <c r="N393" s="132"/>
      <c r="O393" s="577"/>
      <c r="P393" s="132"/>
      <c r="Q393" s="132"/>
      <c r="R393" s="132"/>
      <c r="S393" s="132"/>
      <c r="T393" s="577"/>
      <c r="U393" s="132"/>
      <c r="V393" s="132"/>
      <c r="W393" s="132"/>
      <c r="X393" s="132"/>
      <c r="Y393" s="577"/>
      <c r="Z393" s="132"/>
      <c r="AA393" s="132"/>
      <c r="AB393" s="132"/>
      <c r="AC393" s="132"/>
      <c r="AD393" s="577"/>
      <c r="AE393" s="132"/>
      <c r="AF393" s="132"/>
      <c r="AG393" s="132"/>
      <c r="AH393" s="132"/>
      <c r="AI393" s="577"/>
      <c r="AJ393" s="132"/>
      <c r="AK393" s="132"/>
      <c r="AL393" s="132"/>
      <c r="AM393" s="132"/>
      <c r="AN393" s="577"/>
      <c r="AO393" s="132"/>
      <c r="AP393" s="132"/>
      <c r="AQ393" s="132"/>
      <c r="AR393" s="132"/>
      <c r="AS393" s="577"/>
      <c r="AT393" s="132"/>
      <c r="AU393" s="132"/>
      <c r="AV393" s="132"/>
      <c r="AW393" s="132"/>
      <c r="AX393" s="577"/>
      <c r="AY393" s="132"/>
      <c r="AZ393" s="132"/>
      <c r="BA393" s="132"/>
      <c r="BB393" s="132"/>
      <c r="BC393" s="577"/>
      <c r="BD393" s="132"/>
      <c r="BE393" s="132"/>
      <c r="BF393" s="132"/>
      <c r="BG393" s="132"/>
      <c r="BH393" s="577"/>
      <c r="BI393" s="132"/>
      <c r="BJ393" s="132"/>
      <c r="BK393" s="132"/>
      <c r="BL393" s="132"/>
      <c r="BM393" s="577"/>
      <c r="BN393" s="132"/>
      <c r="BO393" s="132"/>
      <c r="BP393" s="132"/>
      <c r="BQ393" s="132"/>
      <c r="BR393" s="577"/>
      <c r="BS393" s="132"/>
      <c r="BT393" s="132"/>
      <c r="BU393" s="132"/>
      <c r="BV393" s="132"/>
      <c r="BW393" s="577"/>
      <c r="BX393" s="132"/>
      <c r="BY393" s="132"/>
      <c r="BZ393" s="132"/>
      <c r="CA393" s="132"/>
      <c r="CB393" s="577"/>
      <c r="CC393" s="132"/>
      <c r="CD393" s="132"/>
      <c r="CE393" s="132"/>
      <c r="CF393" s="132"/>
      <c r="CG393" s="577"/>
      <c r="CH393" s="132"/>
      <c r="CI393" s="132"/>
      <c r="CJ393" s="132"/>
      <c r="CK393" s="132"/>
      <c r="CL393" s="577"/>
      <c r="CM393" s="132"/>
      <c r="CN393" s="132"/>
      <c r="CO393" s="132"/>
      <c r="CP393" s="132"/>
      <c r="CQ393" s="577"/>
      <c r="CR393" s="132"/>
      <c r="CS393" s="132"/>
      <c r="CT393" s="132"/>
      <c r="CU393" s="132"/>
      <c r="CV393" s="577"/>
      <c r="CW393" s="132"/>
      <c r="CX393" s="132"/>
      <c r="CY393" s="132"/>
      <c r="CZ393" s="132"/>
      <c r="DA393" s="577"/>
      <c r="DB393" s="132"/>
      <c r="DC393" s="132"/>
      <c r="DD393" s="132"/>
      <c r="DE393" s="132"/>
      <c r="DF393" s="577"/>
      <c r="DG393" s="132"/>
      <c r="DH393" s="132"/>
      <c r="DI393" s="132"/>
      <c r="DJ393" s="132"/>
      <c r="DK393" s="577"/>
      <c r="DL393" s="132"/>
      <c r="DM393" s="132"/>
      <c r="DN393" s="132"/>
      <c r="DO393" s="132"/>
      <c r="DP393" s="577"/>
      <c r="DQ393" s="132"/>
      <c r="DR393" s="132"/>
      <c r="DS393" s="132"/>
      <c r="DT393" s="132"/>
      <c r="DU393" s="577"/>
      <c r="DV393" s="132"/>
      <c r="DW393" s="132"/>
      <c r="DX393" s="132"/>
      <c r="DY393" s="132"/>
      <c r="DZ393" s="577"/>
      <c r="EA393" s="132"/>
      <c r="EB393" s="132"/>
      <c r="EC393" s="132"/>
      <c r="ED393" s="132"/>
      <c r="EE393" s="577"/>
      <c r="EF393" s="132"/>
      <c r="EG393" s="132"/>
      <c r="EH393" s="132"/>
      <c r="EI393" s="132"/>
      <c r="EJ393" s="577"/>
      <c r="EK393" s="132"/>
      <c r="EL393" s="132"/>
      <c r="EM393" s="132"/>
      <c r="EN393" s="133"/>
      <c r="EO393" s="153"/>
      <c r="ER393" s="49"/>
      <c r="ES393" s="49"/>
    </row>
    <row r="394" spans="4:149" x14ac:dyDescent="0.2">
      <c r="E394" s="151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  <c r="DI394" s="62"/>
      <c r="DJ394" s="62"/>
      <c r="DK394" s="62"/>
      <c r="DL394" s="62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62"/>
      <c r="EM394" s="62"/>
      <c r="EN394" s="62"/>
    </row>
    <row r="395" spans="4:149" x14ac:dyDescent="0.2">
      <c r="E395" s="147"/>
    </row>
    <row r="396" spans="4:149" hidden="1" x14ac:dyDescent="0.2">
      <c r="E396" s="147"/>
    </row>
    <row r="397" spans="4:149" hidden="1" x14ac:dyDescent="0.2">
      <c r="E397" s="147"/>
    </row>
    <row r="398" spans="4:149" hidden="1" x14ac:dyDescent="0.2">
      <c r="E398" s="147"/>
      <c r="G398" s="147">
        <v>-53297305</v>
      </c>
      <c r="H398" s="147">
        <v>0</v>
      </c>
      <c r="I398" s="147">
        <v>0</v>
      </c>
      <c r="J398" s="147">
        <v>0</v>
      </c>
      <c r="K398" s="147">
        <v>0</v>
      </c>
      <c r="L398" s="147">
        <v>-16118850</v>
      </c>
      <c r="M398" s="147">
        <v>0</v>
      </c>
      <c r="N398" s="147">
        <v>0</v>
      </c>
      <c r="O398" s="147">
        <v>0</v>
      </c>
      <c r="P398" s="147">
        <v>0</v>
      </c>
      <c r="Q398" s="147">
        <v>2606398</v>
      </c>
      <c r="R398" s="147">
        <v>0</v>
      </c>
      <c r="S398" s="147">
        <v>0</v>
      </c>
      <c r="T398" s="147">
        <v>0</v>
      </c>
      <c r="U398" s="147">
        <v>0</v>
      </c>
      <c r="V398" s="147">
        <v>-4576012</v>
      </c>
      <c r="W398" s="147">
        <v>0</v>
      </c>
      <c r="X398" s="147">
        <v>0</v>
      </c>
      <c r="Y398" s="147">
        <v>0</v>
      </c>
      <c r="Z398" s="147">
        <v>0</v>
      </c>
      <c r="AA398" s="147">
        <v>15658171</v>
      </c>
      <c r="AB398" s="147">
        <v>0</v>
      </c>
      <c r="AC398" s="147">
        <v>0</v>
      </c>
      <c r="AD398" s="147">
        <v>0</v>
      </c>
      <c r="AE398" s="147">
        <v>0</v>
      </c>
      <c r="AF398" s="147">
        <v>-32590097</v>
      </c>
      <c r="AG398" s="147">
        <v>0</v>
      </c>
      <c r="AH398" s="147">
        <v>0</v>
      </c>
      <c r="AI398" s="147">
        <v>0</v>
      </c>
      <c r="AJ398" s="147">
        <v>0</v>
      </c>
      <c r="AK398" s="147">
        <v>-27539270</v>
      </c>
      <c r="AL398" s="147">
        <v>0</v>
      </c>
      <c r="AM398" s="147">
        <v>0</v>
      </c>
      <c r="AN398" s="147">
        <v>0</v>
      </c>
      <c r="AO398" s="147">
        <v>0</v>
      </c>
      <c r="AP398" s="147">
        <v>-39327697</v>
      </c>
      <c r="AQ398" s="147">
        <v>0</v>
      </c>
      <c r="AR398" s="147">
        <v>0</v>
      </c>
      <c r="AS398" s="147">
        <v>0</v>
      </c>
      <c r="AT398" s="147">
        <v>0</v>
      </c>
      <c r="AU398" s="147">
        <v>-28616895</v>
      </c>
      <c r="AV398" s="147">
        <v>0</v>
      </c>
      <c r="AW398" s="147">
        <v>0</v>
      </c>
      <c r="AX398" s="147">
        <v>0</v>
      </c>
      <c r="AY398" s="147">
        <v>0</v>
      </c>
      <c r="AZ398" s="147">
        <v>-29014323</v>
      </c>
      <c r="BA398" s="147">
        <v>0</v>
      </c>
      <c r="BB398" s="147">
        <v>0</v>
      </c>
      <c r="BC398" s="147">
        <v>0</v>
      </c>
      <c r="BD398" s="147">
        <v>0</v>
      </c>
      <c r="BE398" s="147">
        <v>-24327297</v>
      </c>
      <c r="BF398" s="147">
        <v>0</v>
      </c>
      <c r="BG398" s="147">
        <v>0</v>
      </c>
      <c r="BH398" s="147">
        <v>0</v>
      </c>
      <c r="BI398" s="147">
        <v>0</v>
      </c>
      <c r="BJ398" s="147">
        <v>-32478299</v>
      </c>
      <c r="BK398" s="147">
        <v>0</v>
      </c>
      <c r="BL398" s="147">
        <v>0</v>
      </c>
      <c r="BM398" s="147">
        <v>0</v>
      </c>
      <c r="BN398" s="147">
        <v>0</v>
      </c>
      <c r="BO398" s="147">
        <v>-33391155</v>
      </c>
      <c r="BP398" s="147">
        <v>0</v>
      </c>
      <c r="BQ398" s="147">
        <v>0</v>
      </c>
      <c r="BR398" s="147">
        <v>0</v>
      </c>
      <c r="BS398" s="147">
        <v>0</v>
      </c>
      <c r="BT398" s="147">
        <v>-2430293</v>
      </c>
      <c r="BU398" s="147">
        <v>0</v>
      </c>
      <c r="BV398" s="147">
        <v>0</v>
      </c>
      <c r="BW398" s="147">
        <v>0</v>
      </c>
      <c r="BX398" s="147">
        <v>0</v>
      </c>
      <c r="BZ398" s="147">
        <v>247285033</v>
      </c>
      <c r="CA398" s="147">
        <v>247285033</v>
      </c>
    </row>
    <row r="399" spans="4:149" hidden="1" x14ac:dyDescent="0.2">
      <c r="E399" s="147"/>
      <c r="G399" s="147">
        <v>8152248</v>
      </c>
      <c r="H399" s="147">
        <v>0</v>
      </c>
      <c r="I399" s="147">
        <v>0</v>
      </c>
      <c r="J399" s="147">
        <v>0</v>
      </c>
      <c r="K399" s="147">
        <v>0</v>
      </c>
      <c r="L399" s="147">
        <v>-8497467</v>
      </c>
      <c r="M399" s="147">
        <v>0</v>
      </c>
      <c r="N399" s="147">
        <v>0</v>
      </c>
      <c r="O399" s="147">
        <v>0</v>
      </c>
      <c r="P399" s="147">
        <v>0</v>
      </c>
      <c r="Q399" s="147">
        <v>-794622</v>
      </c>
      <c r="R399" s="147">
        <v>0</v>
      </c>
      <c r="S399" s="147">
        <v>0</v>
      </c>
      <c r="T399" s="147">
        <v>0</v>
      </c>
      <c r="U399" s="147">
        <v>0</v>
      </c>
      <c r="V399" s="147">
        <v>1818932</v>
      </c>
      <c r="W399" s="147">
        <v>0</v>
      </c>
      <c r="X399" s="147">
        <v>0</v>
      </c>
      <c r="Y399" s="147">
        <v>0</v>
      </c>
      <c r="Z399" s="147">
        <v>0</v>
      </c>
      <c r="AA399" s="147">
        <v>19399721</v>
      </c>
      <c r="AB399" s="147">
        <v>0</v>
      </c>
      <c r="AC399" s="147">
        <v>0</v>
      </c>
      <c r="AD399" s="147">
        <v>0</v>
      </c>
      <c r="AE399" s="147">
        <v>0</v>
      </c>
      <c r="AF399" s="147">
        <v>-27670253</v>
      </c>
      <c r="AG399" s="147">
        <v>0</v>
      </c>
      <c r="AH399" s="147">
        <v>0</v>
      </c>
      <c r="AI399" s="147">
        <v>0</v>
      </c>
      <c r="AJ399" s="147">
        <v>0</v>
      </c>
      <c r="AK399" s="147">
        <v>-25324462</v>
      </c>
      <c r="AL399" s="147">
        <v>0</v>
      </c>
      <c r="AM399" s="147">
        <v>0</v>
      </c>
      <c r="AN399" s="147">
        <v>0</v>
      </c>
      <c r="AO399" s="147">
        <v>0</v>
      </c>
      <c r="AP399" s="147">
        <v>-33828275</v>
      </c>
      <c r="AQ399" s="147">
        <v>0</v>
      </c>
      <c r="AR399" s="147">
        <v>0</v>
      </c>
      <c r="AS399" s="147">
        <v>0</v>
      </c>
      <c r="AT399" s="147">
        <v>0</v>
      </c>
      <c r="AU399" s="147">
        <v>-23303905</v>
      </c>
      <c r="AV399" s="147">
        <v>0</v>
      </c>
      <c r="AW399" s="147">
        <v>0</v>
      </c>
      <c r="AX399" s="147">
        <v>0</v>
      </c>
      <c r="AY399" s="147">
        <v>0</v>
      </c>
      <c r="AZ399" s="147">
        <v>-24962859</v>
      </c>
      <c r="BA399" s="147">
        <v>0</v>
      </c>
      <c r="BB399" s="147">
        <v>0</v>
      </c>
      <c r="BC399" s="147">
        <v>0</v>
      </c>
      <c r="BD399" s="147">
        <v>0</v>
      </c>
      <c r="BE399" s="147">
        <v>-21654275</v>
      </c>
      <c r="BF399" s="147">
        <v>0</v>
      </c>
      <c r="BG399" s="147">
        <v>0</v>
      </c>
      <c r="BH399" s="147">
        <v>0</v>
      </c>
      <c r="BI399" s="147">
        <v>0</v>
      </c>
      <c r="BJ399" s="147">
        <v>-28691924</v>
      </c>
      <c r="BK399" s="147">
        <v>0</v>
      </c>
      <c r="BL399" s="147">
        <v>0</v>
      </c>
      <c r="BM399" s="147">
        <v>0</v>
      </c>
      <c r="BN399" s="147">
        <v>0</v>
      </c>
      <c r="BO399" s="147">
        <v>-28529070</v>
      </c>
      <c r="BP399" s="147">
        <v>0</v>
      </c>
      <c r="BQ399" s="147">
        <v>0</v>
      </c>
      <c r="BR399" s="147">
        <v>0</v>
      </c>
      <c r="BS399" s="147">
        <v>0</v>
      </c>
      <c r="BT399" s="147">
        <v>11926564</v>
      </c>
      <c r="BU399" s="147">
        <v>0</v>
      </c>
      <c r="BV399" s="147">
        <v>0</v>
      </c>
      <c r="BW399" s="147">
        <v>0</v>
      </c>
      <c r="BX399" s="147">
        <v>0</v>
      </c>
      <c r="BZ399" s="147">
        <v>213965023</v>
      </c>
      <c r="CA399" s="147">
        <v>213965023</v>
      </c>
    </row>
    <row r="400" spans="4:149" hidden="1" x14ac:dyDescent="0.2">
      <c r="E400" s="147"/>
      <c r="G400" s="147">
        <v>-53972577</v>
      </c>
      <c r="H400" s="147">
        <v>0</v>
      </c>
      <c r="I400" s="147">
        <v>0</v>
      </c>
      <c r="J400" s="147">
        <v>0</v>
      </c>
      <c r="K400" s="147">
        <v>0</v>
      </c>
      <c r="L400" s="147">
        <v>-8253520</v>
      </c>
      <c r="M400" s="147">
        <v>0</v>
      </c>
      <c r="N400" s="147">
        <v>0</v>
      </c>
      <c r="O400" s="147">
        <v>0</v>
      </c>
      <c r="P400" s="147">
        <v>0</v>
      </c>
      <c r="Q400" s="147">
        <v>286578</v>
      </c>
      <c r="R400" s="147">
        <v>0</v>
      </c>
      <c r="S400" s="147">
        <v>0</v>
      </c>
      <c r="T400" s="147">
        <v>0</v>
      </c>
      <c r="U400" s="147">
        <v>0</v>
      </c>
      <c r="V400" s="147">
        <v>-6299769</v>
      </c>
      <c r="W400" s="147">
        <v>0</v>
      </c>
      <c r="X400" s="147">
        <v>0</v>
      </c>
      <c r="Y400" s="147">
        <v>0</v>
      </c>
      <c r="Z400" s="147">
        <v>0</v>
      </c>
      <c r="AA400" s="147">
        <v>-3456518</v>
      </c>
      <c r="AB400" s="147">
        <v>0</v>
      </c>
      <c r="AC400" s="147">
        <v>0</v>
      </c>
      <c r="AD400" s="147">
        <v>0</v>
      </c>
      <c r="AE400" s="147">
        <v>0</v>
      </c>
      <c r="AF400" s="147">
        <v>-4835965</v>
      </c>
      <c r="AG400" s="147">
        <v>0</v>
      </c>
      <c r="AH400" s="147">
        <v>0</v>
      </c>
      <c r="AI400" s="147">
        <v>0</v>
      </c>
      <c r="AJ400" s="147">
        <v>0</v>
      </c>
      <c r="AK400" s="147">
        <v>-2187184</v>
      </c>
      <c r="AL400" s="147">
        <v>0</v>
      </c>
      <c r="AM400" s="147">
        <v>0</v>
      </c>
      <c r="AN400" s="147">
        <v>0</v>
      </c>
      <c r="AO400" s="147">
        <v>0</v>
      </c>
      <c r="AP400" s="147">
        <v>-5017820</v>
      </c>
      <c r="AQ400" s="147">
        <v>0</v>
      </c>
      <c r="AR400" s="147">
        <v>0</v>
      </c>
      <c r="AS400" s="147">
        <v>0</v>
      </c>
      <c r="AT400" s="147">
        <v>0</v>
      </c>
      <c r="AU400" s="147">
        <v>-4108885</v>
      </c>
      <c r="AV400" s="147">
        <v>0</v>
      </c>
      <c r="AW400" s="147">
        <v>0</v>
      </c>
      <c r="AX400" s="147">
        <v>0</v>
      </c>
      <c r="AY400" s="147">
        <v>0</v>
      </c>
      <c r="AZ400" s="147">
        <v>-3708680</v>
      </c>
      <c r="BA400" s="147">
        <v>0</v>
      </c>
      <c r="BB400" s="147">
        <v>0</v>
      </c>
      <c r="BC400" s="147">
        <v>0</v>
      </c>
      <c r="BD400" s="147">
        <v>0</v>
      </c>
      <c r="BE400" s="147">
        <v>-2673022</v>
      </c>
      <c r="BF400" s="147">
        <v>0</v>
      </c>
      <c r="BG400" s="147" t="e">
        <v>#REF!</v>
      </c>
      <c r="BH400" s="147">
        <v>0</v>
      </c>
      <c r="BI400" s="147">
        <v>0</v>
      </c>
      <c r="BJ400" s="147">
        <v>-3014010</v>
      </c>
      <c r="BK400" s="147">
        <v>0</v>
      </c>
      <c r="BL400" s="147">
        <v>0</v>
      </c>
      <c r="BM400" s="147">
        <v>0</v>
      </c>
      <c r="BN400" s="147">
        <v>0</v>
      </c>
      <c r="BO400" s="147">
        <v>-1829008</v>
      </c>
      <c r="BP400" s="147">
        <v>0</v>
      </c>
      <c r="BQ400" s="147">
        <v>0</v>
      </c>
      <c r="BR400" s="147">
        <v>0</v>
      </c>
      <c r="BS400" s="147">
        <v>0</v>
      </c>
      <c r="BT400" s="147">
        <v>-17723229</v>
      </c>
      <c r="BU400" s="147">
        <v>0</v>
      </c>
      <c r="BV400" s="147">
        <v>0</v>
      </c>
      <c r="BW400" s="147">
        <v>0</v>
      </c>
      <c r="BX400" s="147">
        <v>0</v>
      </c>
      <c r="BZ400" s="147">
        <v>27374574</v>
      </c>
      <c r="CA400" s="147">
        <v>27374574</v>
      </c>
    </row>
    <row r="401" spans="7:79" hidden="1" x14ac:dyDescent="0.2">
      <c r="G401" s="147">
        <v>-7476976</v>
      </c>
      <c r="H401" s="147">
        <v>0</v>
      </c>
      <c r="I401" s="147">
        <v>0</v>
      </c>
      <c r="J401" s="147">
        <v>0</v>
      </c>
      <c r="K401" s="147">
        <v>0</v>
      </c>
      <c r="L401" s="147">
        <v>632137</v>
      </c>
      <c r="M401" s="147">
        <v>0</v>
      </c>
      <c r="N401" s="147">
        <v>0</v>
      </c>
      <c r="O401" s="147">
        <v>0</v>
      </c>
      <c r="P401" s="147">
        <v>0</v>
      </c>
      <c r="Q401" s="147">
        <v>3114442</v>
      </c>
      <c r="R401" s="147">
        <v>0</v>
      </c>
      <c r="S401" s="147">
        <v>0</v>
      </c>
      <c r="T401" s="147">
        <v>0</v>
      </c>
      <c r="U401" s="147">
        <v>0</v>
      </c>
      <c r="V401" s="147">
        <v>-95175</v>
      </c>
      <c r="W401" s="147">
        <v>0</v>
      </c>
      <c r="X401" s="147">
        <v>0</v>
      </c>
      <c r="Y401" s="147">
        <v>0</v>
      </c>
      <c r="Z401" s="147">
        <v>0</v>
      </c>
      <c r="AA401" s="147">
        <v>-285032</v>
      </c>
      <c r="AB401" s="147">
        <v>0</v>
      </c>
      <c r="AC401" s="147">
        <v>0</v>
      </c>
      <c r="AD401" s="147">
        <v>0</v>
      </c>
      <c r="AE401" s="147">
        <v>0</v>
      </c>
      <c r="AF401" s="147">
        <v>-83879</v>
      </c>
      <c r="AG401" s="147">
        <v>0</v>
      </c>
      <c r="AH401" s="147">
        <v>0</v>
      </c>
      <c r="AI401" s="147">
        <v>0</v>
      </c>
      <c r="AJ401" s="147">
        <v>0</v>
      </c>
      <c r="AK401" s="147">
        <v>-27624</v>
      </c>
      <c r="AL401" s="147">
        <v>0</v>
      </c>
      <c r="AM401" s="147">
        <v>0</v>
      </c>
      <c r="AN401" s="147">
        <v>0</v>
      </c>
      <c r="AO401" s="147">
        <v>0</v>
      </c>
      <c r="AP401" s="147">
        <v>-481602</v>
      </c>
      <c r="AQ401" s="147">
        <v>0</v>
      </c>
      <c r="AR401" s="147">
        <v>0</v>
      </c>
      <c r="AS401" s="147">
        <v>0</v>
      </c>
      <c r="AT401" s="147">
        <v>0</v>
      </c>
      <c r="AU401" s="147">
        <v>-1204105</v>
      </c>
      <c r="AV401" s="147">
        <v>0</v>
      </c>
      <c r="AW401" s="147">
        <v>0</v>
      </c>
      <c r="AX401" s="147">
        <v>0</v>
      </c>
      <c r="AY401" s="147">
        <v>0</v>
      </c>
      <c r="AZ401" s="147">
        <v>-342784</v>
      </c>
      <c r="BA401" s="147">
        <v>0</v>
      </c>
      <c r="BB401" s="147">
        <v>0</v>
      </c>
      <c r="BC401" s="147">
        <v>0</v>
      </c>
      <c r="BD401" s="147">
        <v>0</v>
      </c>
      <c r="BE401" s="147">
        <v>0</v>
      </c>
      <c r="BF401" s="147">
        <v>0</v>
      </c>
      <c r="BG401" s="147">
        <v>0</v>
      </c>
      <c r="BH401" s="147">
        <v>0</v>
      </c>
      <c r="BI401" s="147">
        <v>0</v>
      </c>
      <c r="BJ401" s="147">
        <v>-772365</v>
      </c>
      <c r="BK401" s="147">
        <v>0</v>
      </c>
      <c r="BL401" s="147">
        <v>0</v>
      </c>
      <c r="BM401" s="147">
        <v>0</v>
      </c>
      <c r="BN401" s="147">
        <v>0</v>
      </c>
      <c r="BO401" s="147">
        <v>-3033077</v>
      </c>
      <c r="BP401" s="147">
        <v>0</v>
      </c>
      <c r="BQ401" s="147">
        <v>0</v>
      </c>
      <c r="BR401" s="147">
        <v>0</v>
      </c>
      <c r="BS401" s="147">
        <v>0</v>
      </c>
      <c r="BT401" s="147">
        <v>3366372</v>
      </c>
      <c r="BU401" s="147">
        <v>0</v>
      </c>
      <c r="BV401" s="147">
        <v>0</v>
      </c>
      <c r="BW401" s="147">
        <v>0</v>
      </c>
      <c r="BX401" s="147">
        <v>0</v>
      </c>
      <c r="BZ401" s="147">
        <v>5945436</v>
      </c>
      <c r="CA401" s="147">
        <v>5945436</v>
      </c>
    </row>
    <row r="402" spans="7:79" hidden="1" x14ac:dyDescent="0.2">
      <c r="G402" s="147" t="e">
        <v>#REF!</v>
      </c>
      <c r="H402" s="147" t="e">
        <v>#REF!</v>
      </c>
      <c r="I402" s="147" t="e">
        <v>#REF!</v>
      </c>
      <c r="J402" s="147" t="e">
        <v>#REF!</v>
      </c>
      <c r="K402" s="147" t="e">
        <v>#REF!</v>
      </c>
      <c r="L402" s="147" t="e">
        <v>#REF!</v>
      </c>
      <c r="M402" s="147" t="e">
        <v>#REF!</v>
      </c>
      <c r="N402" s="147" t="e">
        <v>#REF!</v>
      </c>
      <c r="O402" s="147" t="e">
        <v>#REF!</v>
      </c>
      <c r="P402" s="147" t="e">
        <v>#REF!</v>
      </c>
      <c r="Q402" s="147" t="e">
        <v>#REF!</v>
      </c>
      <c r="R402" s="147" t="e">
        <v>#REF!</v>
      </c>
      <c r="S402" s="147" t="e">
        <v>#REF!</v>
      </c>
      <c r="T402" s="147" t="e">
        <v>#REF!</v>
      </c>
      <c r="U402" s="147" t="e">
        <v>#REF!</v>
      </c>
      <c r="V402" s="147" t="e">
        <v>#REF!</v>
      </c>
      <c r="W402" s="147" t="e">
        <v>#REF!</v>
      </c>
      <c r="X402" s="147" t="e">
        <v>#REF!</v>
      </c>
      <c r="Y402" s="147" t="e">
        <v>#REF!</v>
      </c>
      <c r="Z402" s="147" t="e">
        <v>#REF!</v>
      </c>
      <c r="AA402" s="147" t="e">
        <v>#REF!</v>
      </c>
      <c r="AB402" s="147" t="e">
        <v>#REF!</v>
      </c>
      <c r="AC402" s="147" t="e">
        <v>#REF!</v>
      </c>
      <c r="AD402" s="147" t="e">
        <v>#REF!</v>
      </c>
      <c r="AE402" s="147" t="e">
        <v>#REF!</v>
      </c>
      <c r="AF402" s="147" t="e">
        <v>#REF!</v>
      </c>
      <c r="AG402" s="147" t="e">
        <v>#REF!</v>
      </c>
      <c r="AH402" s="147" t="e">
        <v>#REF!</v>
      </c>
      <c r="AI402" s="147" t="e">
        <v>#REF!</v>
      </c>
      <c r="AJ402" s="147" t="e">
        <v>#REF!</v>
      </c>
      <c r="AK402" s="147" t="e">
        <v>#REF!</v>
      </c>
      <c r="AL402" s="147" t="e">
        <v>#REF!</v>
      </c>
      <c r="AM402" s="147" t="e">
        <v>#REF!</v>
      </c>
      <c r="AN402" s="147" t="e">
        <v>#REF!</v>
      </c>
      <c r="AO402" s="147" t="e">
        <v>#REF!</v>
      </c>
      <c r="AP402" s="147" t="e">
        <v>#REF!</v>
      </c>
      <c r="AQ402" s="147" t="e">
        <v>#REF!</v>
      </c>
      <c r="AR402" s="147" t="e">
        <v>#REF!</v>
      </c>
      <c r="AS402" s="147" t="e">
        <v>#REF!</v>
      </c>
      <c r="AT402" s="147" t="e">
        <v>#REF!</v>
      </c>
      <c r="AU402" s="147" t="e">
        <v>#REF!</v>
      </c>
      <c r="AV402" s="147" t="e">
        <v>#REF!</v>
      </c>
      <c r="AW402" s="147" t="e">
        <v>#REF!</v>
      </c>
      <c r="AX402" s="147" t="e">
        <v>#REF!</v>
      </c>
      <c r="AY402" s="147" t="e">
        <v>#REF!</v>
      </c>
      <c r="AZ402" s="147" t="e">
        <v>#REF!</v>
      </c>
      <c r="BA402" s="147" t="e">
        <v>#REF!</v>
      </c>
      <c r="BB402" s="147" t="e">
        <v>#REF!</v>
      </c>
      <c r="BC402" s="147" t="e">
        <v>#REF!</v>
      </c>
      <c r="BD402" s="147" t="e">
        <v>#REF!</v>
      </c>
      <c r="BE402" s="147" t="e">
        <v>#REF!</v>
      </c>
      <c r="BF402" s="147" t="e">
        <v>#REF!</v>
      </c>
      <c r="BG402" s="147" t="e">
        <v>#REF!</v>
      </c>
      <c r="BH402" s="147" t="e">
        <v>#REF!</v>
      </c>
      <c r="BI402" s="147" t="e">
        <v>#REF!</v>
      </c>
      <c r="BJ402" s="147" t="e">
        <v>#REF!</v>
      </c>
      <c r="BK402" s="147" t="e">
        <v>#REF!</v>
      </c>
      <c r="BL402" s="147" t="e">
        <v>#REF!</v>
      </c>
      <c r="BM402" s="147" t="e">
        <v>#REF!</v>
      </c>
      <c r="BN402" s="147" t="e">
        <v>#REF!</v>
      </c>
      <c r="BO402" s="147" t="e">
        <v>#REF!</v>
      </c>
      <c r="BP402" s="147" t="e">
        <v>#REF!</v>
      </c>
      <c r="BQ402" s="147" t="e">
        <v>#REF!</v>
      </c>
      <c r="BR402" s="147" t="e">
        <v>#REF!</v>
      </c>
      <c r="BS402" s="147" t="e">
        <v>#REF!</v>
      </c>
      <c r="BT402" s="147" t="e">
        <v>#REF!</v>
      </c>
      <c r="BU402" s="147" t="e">
        <v>#REF!</v>
      </c>
      <c r="BV402" s="147" t="e">
        <v>#REF!</v>
      </c>
      <c r="BW402" s="147" t="e">
        <v>#REF!</v>
      </c>
      <c r="BX402" s="147" t="e">
        <v>#REF!</v>
      </c>
      <c r="BZ402" s="147" t="e">
        <v>#REF!</v>
      </c>
      <c r="CA402" s="147" t="e">
        <v>#REF!</v>
      </c>
    </row>
    <row r="403" spans="7:79" hidden="1" x14ac:dyDescent="0.2">
      <c r="G403" s="147">
        <v>0</v>
      </c>
      <c r="H403" s="147">
        <v>0</v>
      </c>
      <c r="I403" s="147">
        <v>0</v>
      </c>
      <c r="J403" s="147">
        <v>0</v>
      </c>
      <c r="K403" s="147">
        <v>0</v>
      </c>
      <c r="L403" s="147">
        <v>0</v>
      </c>
      <c r="M403" s="147">
        <v>0</v>
      </c>
      <c r="N403" s="147">
        <v>0</v>
      </c>
      <c r="O403" s="147">
        <v>0</v>
      </c>
      <c r="P403" s="147">
        <v>0</v>
      </c>
      <c r="Q403" s="147">
        <v>0</v>
      </c>
      <c r="R403" s="147">
        <v>0</v>
      </c>
      <c r="S403" s="147">
        <v>0</v>
      </c>
      <c r="T403" s="147">
        <v>0</v>
      </c>
      <c r="U403" s="147">
        <v>0</v>
      </c>
      <c r="V403" s="147">
        <v>0</v>
      </c>
      <c r="W403" s="147">
        <v>0</v>
      </c>
      <c r="X403" s="147">
        <v>0</v>
      </c>
      <c r="Y403" s="147">
        <v>0</v>
      </c>
      <c r="Z403" s="147">
        <v>0</v>
      </c>
      <c r="AA403" s="147">
        <v>0</v>
      </c>
      <c r="AB403" s="147">
        <v>0</v>
      </c>
      <c r="AC403" s="147">
        <v>0</v>
      </c>
      <c r="AD403" s="147">
        <v>0</v>
      </c>
      <c r="AE403" s="147">
        <v>0</v>
      </c>
      <c r="AF403" s="147">
        <v>0</v>
      </c>
      <c r="AG403" s="147">
        <v>0</v>
      </c>
      <c r="AH403" s="147">
        <v>0</v>
      </c>
      <c r="AI403" s="147">
        <v>0</v>
      </c>
      <c r="AJ403" s="147">
        <v>0</v>
      </c>
      <c r="AK403" s="147">
        <v>0</v>
      </c>
      <c r="AL403" s="147">
        <v>0</v>
      </c>
      <c r="AM403" s="147">
        <v>0</v>
      </c>
      <c r="AN403" s="147">
        <v>0</v>
      </c>
      <c r="AO403" s="147">
        <v>0</v>
      </c>
      <c r="AP403" s="147">
        <v>0</v>
      </c>
      <c r="AQ403" s="147">
        <v>0</v>
      </c>
      <c r="AR403" s="147">
        <v>0</v>
      </c>
      <c r="AS403" s="147">
        <v>0</v>
      </c>
      <c r="AT403" s="147">
        <v>0</v>
      </c>
      <c r="AU403" s="147">
        <v>0</v>
      </c>
      <c r="AV403" s="147">
        <v>0</v>
      </c>
      <c r="AW403" s="147">
        <v>0</v>
      </c>
      <c r="AX403" s="147">
        <v>0</v>
      </c>
      <c r="AY403" s="147">
        <v>0</v>
      </c>
      <c r="AZ403" s="147">
        <v>0</v>
      </c>
      <c r="BA403" s="147">
        <v>0</v>
      </c>
      <c r="BB403" s="147">
        <v>0</v>
      </c>
      <c r="BC403" s="147">
        <v>0</v>
      </c>
      <c r="BD403" s="147">
        <v>0</v>
      </c>
      <c r="BE403" s="147">
        <v>0</v>
      </c>
      <c r="BF403" s="147">
        <v>0</v>
      </c>
      <c r="BG403" s="147">
        <v>0</v>
      </c>
      <c r="BH403" s="147">
        <v>0</v>
      </c>
      <c r="BI403" s="147">
        <v>0</v>
      </c>
      <c r="BJ403" s="147">
        <v>0</v>
      </c>
      <c r="BK403" s="147">
        <v>0</v>
      </c>
      <c r="BL403" s="147">
        <v>0</v>
      </c>
      <c r="BM403" s="147">
        <v>0</v>
      </c>
      <c r="BN403" s="147">
        <v>0</v>
      </c>
      <c r="BO403" s="147">
        <v>0</v>
      </c>
      <c r="BP403" s="147">
        <v>0</v>
      </c>
      <c r="BQ403" s="147">
        <v>0</v>
      </c>
      <c r="BR403" s="147">
        <v>0</v>
      </c>
      <c r="BS403" s="147">
        <v>0</v>
      </c>
      <c r="BT403" s="147">
        <v>0</v>
      </c>
      <c r="BU403" s="147">
        <v>0</v>
      </c>
      <c r="BV403" s="147">
        <v>0</v>
      </c>
      <c r="BW403" s="147">
        <v>0</v>
      </c>
      <c r="BX403" s="147">
        <v>0</v>
      </c>
      <c r="BZ403" s="147">
        <v>0</v>
      </c>
      <c r="CA403" s="147">
        <v>0</v>
      </c>
    </row>
    <row r="404" spans="7:79" hidden="1" x14ac:dyDescent="0.2">
      <c r="G404" s="147">
        <v>8152248</v>
      </c>
      <c r="H404" s="147">
        <v>0</v>
      </c>
      <c r="I404" s="147">
        <v>0</v>
      </c>
      <c r="J404" s="147">
        <v>0</v>
      </c>
      <c r="K404" s="147">
        <v>0</v>
      </c>
      <c r="L404" s="147">
        <v>-8497467</v>
      </c>
      <c r="M404" s="147">
        <v>0</v>
      </c>
      <c r="N404" s="147">
        <v>0</v>
      </c>
      <c r="O404" s="147">
        <v>0</v>
      </c>
      <c r="P404" s="147">
        <v>0</v>
      </c>
      <c r="Q404" s="147">
        <v>-794622</v>
      </c>
      <c r="R404" s="147">
        <v>0</v>
      </c>
      <c r="S404" s="147">
        <v>0</v>
      </c>
      <c r="T404" s="147">
        <v>0</v>
      </c>
      <c r="U404" s="147">
        <v>0</v>
      </c>
      <c r="V404" s="147">
        <v>1818932</v>
      </c>
      <c r="W404" s="147">
        <v>0</v>
      </c>
      <c r="X404" s="147">
        <v>0</v>
      </c>
      <c r="Y404" s="147">
        <v>0</v>
      </c>
      <c r="Z404" s="147">
        <v>0</v>
      </c>
      <c r="AA404" s="147">
        <v>19399721</v>
      </c>
      <c r="AB404" s="147">
        <v>0</v>
      </c>
      <c r="AC404" s="147">
        <v>0</v>
      </c>
      <c r="AD404" s="147">
        <v>0</v>
      </c>
      <c r="AE404" s="147">
        <v>0</v>
      </c>
      <c r="AF404" s="147">
        <v>-27670253</v>
      </c>
      <c r="AG404" s="147">
        <v>0</v>
      </c>
      <c r="AH404" s="147">
        <v>0</v>
      </c>
      <c r="AI404" s="147">
        <v>0</v>
      </c>
      <c r="AJ404" s="147">
        <v>0</v>
      </c>
      <c r="AK404" s="147">
        <v>-25324462</v>
      </c>
      <c r="AL404" s="147">
        <v>0</v>
      </c>
      <c r="AM404" s="147">
        <v>0</v>
      </c>
      <c r="AN404" s="147">
        <v>0</v>
      </c>
      <c r="AO404" s="147">
        <v>0</v>
      </c>
      <c r="AP404" s="147">
        <v>-33828275</v>
      </c>
      <c r="AQ404" s="147">
        <v>0</v>
      </c>
      <c r="AR404" s="147">
        <v>0</v>
      </c>
      <c r="AS404" s="147">
        <v>0</v>
      </c>
      <c r="AT404" s="147">
        <v>0</v>
      </c>
      <c r="AU404" s="147">
        <v>-23303905</v>
      </c>
      <c r="AV404" s="147">
        <v>0</v>
      </c>
      <c r="AW404" s="147">
        <v>0</v>
      </c>
      <c r="AX404" s="147">
        <v>0</v>
      </c>
      <c r="AY404" s="147">
        <v>0</v>
      </c>
      <c r="AZ404" s="147">
        <v>-24962859</v>
      </c>
      <c r="BA404" s="147">
        <v>0</v>
      </c>
      <c r="BB404" s="147">
        <v>0</v>
      </c>
      <c r="BC404" s="147">
        <v>0</v>
      </c>
      <c r="BD404" s="147">
        <v>0</v>
      </c>
      <c r="BE404" s="147">
        <v>-21654275</v>
      </c>
      <c r="BF404" s="147">
        <v>0</v>
      </c>
      <c r="BG404" s="147">
        <v>0</v>
      </c>
      <c r="BH404" s="147">
        <v>0</v>
      </c>
      <c r="BI404" s="147">
        <v>0</v>
      </c>
      <c r="BJ404" s="147">
        <v>-28691924</v>
      </c>
      <c r="BK404" s="147">
        <v>0</v>
      </c>
      <c r="BL404" s="147">
        <v>0</v>
      </c>
      <c r="BM404" s="147">
        <v>0</v>
      </c>
      <c r="BN404" s="147">
        <v>0</v>
      </c>
      <c r="BO404" s="147">
        <v>-28529070</v>
      </c>
      <c r="BP404" s="147">
        <v>0</v>
      </c>
      <c r="BQ404" s="147">
        <v>0</v>
      </c>
      <c r="BR404" s="147">
        <v>0</v>
      </c>
      <c r="BS404" s="147">
        <v>0</v>
      </c>
      <c r="BT404" s="147">
        <v>11926564</v>
      </c>
      <c r="BU404" s="147">
        <v>0</v>
      </c>
      <c r="BV404" s="147">
        <v>0</v>
      </c>
      <c r="BW404" s="147">
        <v>0</v>
      </c>
      <c r="BX404" s="147">
        <v>0</v>
      </c>
      <c r="BZ404" s="147">
        <v>213965023</v>
      </c>
      <c r="CA404" s="147">
        <v>213965023</v>
      </c>
    </row>
    <row r="405" spans="7:79" hidden="1" x14ac:dyDescent="0.2">
      <c r="G405" s="147">
        <v>59912355</v>
      </c>
      <c r="H405" s="147">
        <v>0</v>
      </c>
      <c r="I405" s="147">
        <v>0</v>
      </c>
      <c r="J405" s="147">
        <v>0</v>
      </c>
      <c r="K405" s="147">
        <v>0</v>
      </c>
      <c r="L405" s="147">
        <v>-6823405</v>
      </c>
      <c r="M405" s="147">
        <v>0</v>
      </c>
      <c r="N405" s="147">
        <v>0</v>
      </c>
      <c r="O405" s="147">
        <v>0</v>
      </c>
      <c r="P405" s="147">
        <v>0</v>
      </c>
      <c r="Q405" s="147">
        <v>-34740</v>
      </c>
      <c r="R405" s="147">
        <v>0</v>
      </c>
      <c r="S405" s="147">
        <v>0</v>
      </c>
      <c r="T405" s="147">
        <v>0</v>
      </c>
      <c r="U405" s="147">
        <v>0</v>
      </c>
      <c r="V405" s="147">
        <v>-106065</v>
      </c>
      <c r="W405" s="147">
        <v>0</v>
      </c>
      <c r="X405" s="147">
        <v>0</v>
      </c>
      <c r="Y405" s="147">
        <v>0</v>
      </c>
      <c r="Z405" s="147">
        <v>0</v>
      </c>
      <c r="AA405" s="147">
        <v>17260702</v>
      </c>
      <c r="AB405" s="147">
        <v>0</v>
      </c>
      <c r="AC405" s="147">
        <v>0</v>
      </c>
      <c r="AD405" s="147">
        <v>0</v>
      </c>
      <c r="AE405" s="147">
        <v>0</v>
      </c>
      <c r="AF405" s="147">
        <v>-21385621</v>
      </c>
      <c r="AG405" s="147">
        <v>0</v>
      </c>
      <c r="AH405" s="147">
        <v>0</v>
      </c>
      <c r="AI405" s="147">
        <v>0</v>
      </c>
      <c r="AJ405" s="147">
        <v>0</v>
      </c>
      <c r="AK405" s="147">
        <v>-19251348</v>
      </c>
      <c r="AL405" s="147">
        <v>0</v>
      </c>
      <c r="AM405" s="147">
        <v>0</v>
      </c>
      <c r="AN405" s="147">
        <v>0</v>
      </c>
      <c r="AO405" s="147">
        <v>0</v>
      </c>
      <c r="AP405" s="147">
        <v>-26059821</v>
      </c>
      <c r="AQ405" s="147">
        <v>0</v>
      </c>
      <c r="AR405" s="147">
        <v>0</v>
      </c>
      <c r="AS405" s="147">
        <v>0</v>
      </c>
      <c r="AT405" s="147">
        <v>0</v>
      </c>
      <c r="AU405" s="147">
        <v>-18397319</v>
      </c>
      <c r="AV405" s="147">
        <v>0</v>
      </c>
      <c r="AW405" s="147">
        <v>0</v>
      </c>
      <c r="AX405" s="147">
        <v>0</v>
      </c>
      <c r="AY405" s="147">
        <v>0</v>
      </c>
      <c r="AZ405" s="147">
        <v>-18587367</v>
      </c>
      <c r="BA405" s="147">
        <v>0</v>
      </c>
      <c r="BB405" s="147">
        <v>0</v>
      </c>
      <c r="BC405" s="147">
        <v>0</v>
      </c>
      <c r="BD405" s="147">
        <v>0</v>
      </c>
      <c r="BE405" s="147">
        <v>-17193465</v>
      </c>
      <c r="BF405" s="147">
        <v>0</v>
      </c>
      <c r="BG405" s="147">
        <v>0</v>
      </c>
      <c r="BH405" s="147">
        <v>0</v>
      </c>
      <c r="BI405" s="147">
        <v>0</v>
      </c>
      <c r="BJ405" s="147">
        <v>-23509279</v>
      </c>
      <c r="BK405" s="147">
        <v>0</v>
      </c>
      <c r="BL405" s="147">
        <v>0</v>
      </c>
      <c r="BM405" s="147">
        <v>0</v>
      </c>
      <c r="BN405" s="147">
        <v>0</v>
      </c>
      <c r="BO405" s="147">
        <v>-23579973</v>
      </c>
      <c r="BP405" s="147">
        <v>0</v>
      </c>
      <c r="BQ405" s="147">
        <v>0</v>
      </c>
      <c r="BR405" s="147">
        <v>0</v>
      </c>
      <c r="BS405" s="147">
        <v>0</v>
      </c>
      <c r="BT405" s="147">
        <v>10296492</v>
      </c>
      <c r="BU405" s="147">
        <v>0</v>
      </c>
      <c r="BV405" s="147">
        <v>0</v>
      </c>
      <c r="BW405" s="147">
        <v>0</v>
      </c>
      <c r="BX405" s="147">
        <v>0</v>
      </c>
      <c r="BZ405" s="147">
        <v>167964193</v>
      </c>
      <c r="CA405" s="147">
        <v>167964193</v>
      </c>
    </row>
    <row r="406" spans="7:79" hidden="1" x14ac:dyDescent="0.2">
      <c r="G406" s="147">
        <v>-28814626</v>
      </c>
      <c r="H406" s="147">
        <v>0</v>
      </c>
      <c r="I406" s="147">
        <v>0</v>
      </c>
      <c r="J406" s="147">
        <v>0</v>
      </c>
      <c r="K406" s="147">
        <v>0</v>
      </c>
      <c r="L406" s="147">
        <v>-2287368</v>
      </c>
      <c r="M406" s="147">
        <v>0</v>
      </c>
      <c r="N406" s="147">
        <v>0</v>
      </c>
      <c r="O406" s="147">
        <v>0</v>
      </c>
      <c r="P406" s="147">
        <v>0</v>
      </c>
      <c r="Q406" s="147">
        <v>-129454</v>
      </c>
      <c r="R406" s="147">
        <v>0</v>
      </c>
      <c r="S406" s="147">
        <v>0</v>
      </c>
      <c r="T406" s="147">
        <v>0</v>
      </c>
      <c r="U406" s="147">
        <v>0</v>
      </c>
      <c r="V406" s="147">
        <v>1502564</v>
      </c>
      <c r="W406" s="147">
        <v>0</v>
      </c>
      <c r="X406" s="147">
        <v>0</v>
      </c>
      <c r="Y406" s="147">
        <v>0</v>
      </c>
      <c r="Z406" s="147">
        <v>0</v>
      </c>
      <c r="AA406" s="147">
        <v>2134378</v>
      </c>
      <c r="AB406" s="147">
        <v>0</v>
      </c>
      <c r="AC406" s="147">
        <v>0</v>
      </c>
      <c r="AD406" s="147">
        <v>0</v>
      </c>
      <c r="AE406" s="147">
        <v>0</v>
      </c>
      <c r="AF406" s="147">
        <v>-4063950</v>
      </c>
      <c r="AG406" s="147">
        <v>0</v>
      </c>
      <c r="AH406" s="147">
        <v>0</v>
      </c>
      <c r="AI406" s="147">
        <v>0</v>
      </c>
      <c r="AJ406" s="147">
        <v>0</v>
      </c>
      <c r="AK406" s="147">
        <v>-3732222</v>
      </c>
      <c r="AL406" s="147">
        <v>0</v>
      </c>
      <c r="AM406" s="147">
        <v>0</v>
      </c>
      <c r="AN406" s="147">
        <v>0</v>
      </c>
      <c r="AO406" s="147">
        <v>0</v>
      </c>
      <c r="AP406" s="147">
        <v>-5478270</v>
      </c>
      <c r="AQ406" s="147">
        <v>0</v>
      </c>
      <c r="AR406" s="147">
        <v>0</v>
      </c>
      <c r="AS406" s="147">
        <v>0</v>
      </c>
      <c r="AT406" s="147">
        <v>0</v>
      </c>
      <c r="AU406" s="147">
        <v>-3339881</v>
      </c>
      <c r="AV406" s="147">
        <v>0</v>
      </c>
      <c r="AW406" s="147">
        <v>0</v>
      </c>
      <c r="AX406" s="147">
        <v>0</v>
      </c>
      <c r="AY406" s="147">
        <v>0</v>
      </c>
      <c r="AZ406" s="147">
        <v>-4186870</v>
      </c>
      <c r="BA406" s="147">
        <v>0</v>
      </c>
      <c r="BB406" s="147">
        <v>0</v>
      </c>
      <c r="BC406" s="147">
        <v>0</v>
      </c>
      <c r="BD406" s="147">
        <v>0</v>
      </c>
      <c r="BE406" s="147">
        <v>-2875651</v>
      </c>
      <c r="BF406" s="147">
        <v>0</v>
      </c>
      <c r="BG406" s="147">
        <v>0</v>
      </c>
      <c r="BH406" s="147">
        <v>0</v>
      </c>
      <c r="BI406" s="147">
        <v>0</v>
      </c>
      <c r="BJ406" s="147">
        <v>-3208682</v>
      </c>
      <c r="BK406" s="147">
        <v>0</v>
      </c>
      <c r="BL406" s="147">
        <v>0</v>
      </c>
      <c r="BM406" s="147">
        <v>0</v>
      </c>
      <c r="BN406" s="147">
        <v>0</v>
      </c>
      <c r="BO406" s="147">
        <v>-3095740</v>
      </c>
      <c r="BP406" s="147">
        <v>0</v>
      </c>
      <c r="BQ406" s="147">
        <v>0</v>
      </c>
      <c r="BR406" s="147">
        <v>0</v>
      </c>
      <c r="BS406" s="147">
        <v>0</v>
      </c>
      <c r="BT406" s="147">
        <v>1220120</v>
      </c>
      <c r="BU406" s="147">
        <v>0</v>
      </c>
      <c r="BV406" s="147">
        <v>0</v>
      </c>
      <c r="BW406" s="147">
        <v>0</v>
      </c>
      <c r="BX406" s="147">
        <v>0</v>
      </c>
      <c r="BZ406" s="147">
        <v>29981266</v>
      </c>
      <c r="CA406" s="147">
        <v>29981266</v>
      </c>
    </row>
    <row r="407" spans="7:79" hidden="1" x14ac:dyDescent="0.2">
      <c r="G407" s="147">
        <v>1380512</v>
      </c>
      <c r="H407" s="147">
        <v>0</v>
      </c>
      <c r="I407" s="147">
        <v>0</v>
      </c>
      <c r="J407" s="147">
        <v>0</v>
      </c>
      <c r="K407" s="147">
        <v>0</v>
      </c>
      <c r="L407" s="147">
        <v>493</v>
      </c>
      <c r="M407" s="147">
        <v>0</v>
      </c>
      <c r="N407" s="147">
        <v>0</v>
      </c>
      <c r="O407" s="147">
        <v>0</v>
      </c>
      <c r="P407" s="147">
        <v>0</v>
      </c>
      <c r="Q407" s="147">
        <v>193807</v>
      </c>
      <c r="R407" s="147">
        <v>0</v>
      </c>
      <c r="S407" s="147">
        <v>0</v>
      </c>
      <c r="T407" s="147">
        <v>0</v>
      </c>
      <c r="U407" s="147">
        <v>0</v>
      </c>
      <c r="V407" s="147">
        <v>200</v>
      </c>
      <c r="W407" s="147">
        <v>0</v>
      </c>
      <c r="X407" s="147">
        <v>0</v>
      </c>
      <c r="Y407" s="147">
        <v>0</v>
      </c>
      <c r="Z407" s="147">
        <v>0</v>
      </c>
      <c r="AA407" s="147">
        <v>182826</v>
      </c>
      <c r="AB407" s="147">
        <v>0</v>
      </c>
      <c r="AC407" s="147">
        <v>0</v>
      </c>
      <c r="AD407" s="147">
        <v>0</v>
      </c>
      <c r="AE407" s="147">
        <v>0</v>
      </c>
      <c r="AF407" s="147">
        <v>0</v>
      </c>
      <c r="AG407" s="147">
        <v>0</v>
      </c>
      <c r="AH407" s="147">
        <v>0</v>
      </c>
      <c r="AI407" s="147">
        <v>0</v>
      </c>
      <c r="AJ407" s="147">
        <v>0</v>
      </c>
      <c r="AK407" s="147">
        <v>0</v>
      </c>
      <c r="AL407" s="147">
        <v>0</v>
      </c>
      <c r="AM407" s="147">
        <v>0</v>
      </c>
      <c r="AN407" s="147">
        <v>0</v>
      </c>
      <c r="AO407" s="147">
        <v>0</v>
      </c>
      <c r="AP407" s="147">
        <v>0</v>
      </c>
      <c r="AQ407" s="147">
        <v>0</v>
      </c>
      <c r="AR407" s="147">
        <v>0</v>
      </c>
      <c r="AS407" s="147">
        <v>0</v>
      </c>
      <c r="AT407" s="147">
        <v>0</v>
      </c>
      <c r="AU407" s="147">
        <v>18</v>
      </c>
      <c r="AV407" s="147">
        <v>0</v>
      </c>
      <c r="AW407" s="147">
        <v>0</v>
      </c>
      <c r="AX407" s="147">
        <v>0</v>
      </c>
      <c r="AY407" s="147">
        <v>0</v>
      </c>
      <c r="AZ407" s="147">
        <v>0</v>
      </c>
      <c r="BA407" s="147">
        <v>0</v>
      </c>
      <c r="BB407" s="147">
        <v>0</v>
      </c>
      <c r="BC407" s="147">
        <v>0</v>
      </c>
      <c r="BD407" s="147">
        <v>0</v>
      </c>
      <c r="BE407" s="147">
        <v>361232</v>
      </c>
      <c r="BF407" s="147">
        <v>0</v>
      </c>
      <c r="BG407" s="147">
        <v>0</v>
      </c>
      <c r="BH407" s="147">
        <v>0</v>
      </c>
      <c r="BI407" s="147">
        <v>0</v>
      </c>
      <c r="BJ407" s="147">
        <v>209896</v>
      </c>
      <c r="BK407" s="147">
        <v>0</v>
      </c>
      <c r="BL407" s="147">
        <v>0</v>
      </c>
      <c r="BM407" s="147">
        <v>0</v>
      </c>
      <c r="BN407" s="147">
        <v>0</v>
      </c>
      <c r="BO407" s="147">
        <v>432040</v>
      </c>
      <c r="BP407" s="147">
        <v>0</v>
      </c>
      <c r="BQ407" s="147">
        <v>0</v>
      </c>
      <c r="BR407" s="147">
        <v>0</v>
      </c>
      <c r="BS407" s="147">
        <v>0</v>
      </c>
      <c r="BT407" s="147">
        <v>377326</v>
      </c>
      <c r="BU407" s="147">
        <v>0</v>
      </c>
      <c r="BV407" s="147">
        <v>0</v>
      </c>
      <c r="BW407" s="147">
        <v>0</v>
      </c>
      <c r="BX407" s="147">
        <v>0</v>
      </c>
      <c r="BZ407" s="147">
        <v>-1003186</v>
      </c>
      <c r="CA407" s="147">
        <v>-1003186</v>
      </c>
    </row>
    <row r="408" spans="7:79" hidden="1" x14ac:dyDescent="0.2">
      <c r="G408" s="147">
        <v>-24325993</v>
      </c>
      <c r="H408" s="147">
        <v>0</v>
      </c>
      <c r="I408" s="147">
        <v>0</v>
      </c>
      <c r="J408" s="147">
        <v>0</v>
      </c>
      <c r="K408" s="147">
        <v>0</v>
      </c>
      <c r="L408" s="147">
        <v>612813</v>
      </c>
      <c r="M408" s="147">
        <v>0</v>
      </c>
      <c r="N408" s="147">
        <v>0</v>
      </c>
      <c r="O408" s="147">
        <v>0</v>
      </c>
      <c r="P408" s="147">
        <v>0</v>
      </c>
      <c r="Q408" s="147">
        <v>-824235</v>
      </c>
      <c r="R408" s="147">
        <v>0</v>
      </c>
      <c r="S408" s="147">
        <v>0</v>
      </c>
      <c r="T408" s="147">
        <v>0</v>
      </c>
      <c r="U408" s="147">
        <v>0</v>
      </c>
      <c r="V408" s="147">
        <v>422233</v>
      </c>
      <c r="W408" s="147">
        <v>0</v>
      </c>
      <c r="X408" s="147">
        <v>0</v>
      </c>
      <c r="Y408" s="147">
        <v>0</v>
      </c>
      <c r="Z408" s="147">
        <v>0</v>
      </c>
      <c r="AA408" s="147">
        <v>-178185</v>
      </c>
      <c r="AB408" s="147">
        <v>0</v>
      </c>
      <c r="AC408" s="147">
        <v>0</v>
      </c>
      <c r="AD408" s="147">
        <v>0</v>
      </c>
      <c r="AE408" s="147">
        <v>0</v>
      </c>
      <c r="AF408" s="147">
        <v>-2220682</v>
      </c>
      <c r="AG408" s="147">
        <v>0</v>
      </c>
      <c r="AH408" s="147">
        <v>0</v>
      </c>
      <c r="AI408" s="147">
        <v>0</v>
      </c>
      <c r="AJ408" s="147">
        <v>0</v>
      </c>
      <c r="AK408" s="147">
        <v>-2340892</v>
      </c>
      <c r="AL408" s="147">
        <v>0</v>
      </c>
      <c r="AM408" s="147">
        <v>0</v>
      </c>
      <c r="AN408" s="147">
        <v>0</v>
      </c>
      <c r="AO408" s="147">
        <v>0</v>
      </c>
      <c r="AP408" s="147">
        <v>-2290184</v>
      </c>
      <c r="AQ408" s="147">
        <v>0</v>
      </c>
      <c r="AR408" s="147">
        <v>0</v>
      </c>
      <c r="AS408" s="147">
        <v>0</v>
      </c>
      <c r="AT408" s="147">
        <v>0</v>
      </c>
      <c r="AU408" s="147">
        <v>-1566723</v>
      </c>
      <c r="AV408" s="147">
        <v>0</v>
      </c>
      <c r="AW408" s="147">
        <v>0</v>
      </c>
      <c r="AX408" s="147">
        <v>0</v>
      </c>
      <c r="AY408" s="147">
        <v>0</v>
      </c>
      <c r="AZ408" s="147">
        <v>-2188622</v>
      </c>
      <c r="BA408" s="147">
        <v>0</v>
      </c>
      <c r="BB408" s="147">
        <v>0</v>
      </c>
      <c r="BC408" s="147">
        <v>0</v>
      </c>
      <c r="BD408" s="147">
        <v>0</v>
      </c>
      <c r="BE408" s="147">
        <v>-1946391</v>
      </c>
      <c r="BF408" s="147">
        <v>0</v>
      </c>
      <c r="BG408" s="147">
        <v>0</v>
      </c>
      <c r="BH408" s="147">
        <v>0</v>
      </c>
      <c r="BI408" s="147">
        <v>0</v>
      </c>
      <c r="BJ408" s="147">
        <v>-2183859</v>
      </c>
      <c r="BK408" s="147">
        <v>0</v>
      </c>
      <c r="BL408" s="147">
        <v>0</v>
      </c>
      <c r="BM408" s="147">
        <v>0</v>
      </c>
      <c r="BN408" s="147">
        <v>0</v>
      </c>
      <c r="BO408" s="147">
        <v>-2285397</v>
      </c>
      <c r="BP408" s="147">
        <v>0</v>
      </c>
      <c r="BQ408" s="147">
        <v>0</v>
      </c>
      <c r="BR408" s="147">
        <v>0</v>
      </c>
      <c r="BS408" s="147">
        <v>0</v>
      </c>
      <c r="BT408" s="147">
        <v>32626</v>
      </c>
      <c r="BU408" s="147">
        <v>0</v>
      </c>
      <c r="BV408" s="147">
        <v>0</v>
      </c>
      <c r="BW408" s="147">
        <v>0</v>
      </c>
      <c r="BX408" s="147">
        <v>0</v>
      </c>
      <c r="BZ408" s="147">
        <v>17022750</v>
      </c>
      <c r="CA408" s="147">
        <v>17022750</v>
      </c>
    </row>
    <row r="409" spans="7:79" hidden="1" x14ac:dyDescent="0.2">
      <c r="G409" s="147">
        <v>0</v>
      </c>
      <c r="H409" s="147">
        <v>0</v>
      </c>
      <c r="I409" s="147">
        <v>0</v>
      </c>
      <c r="J409" s="147">
        <v>0</v>
      </c>
      <c r="K409" s="147">
        <v>0</v>
      </c>
      <c r="L409" s="147">
        <v>0</v>
      </c>
      <c r="M409" s="147">
        <v>0</v>
      </c>
      <c r="N409" s="147">
        <v>0</v>
      </c>
      <c r="O409" s="147">
        <v>0</v>
      </c>
      <c r="P409" s="147">
        <v>0</v>
      </c>
      <c r="Q409" s="147">
        <v>0</v>
      </c>
      <c r="R409" s="147">
        <v>0</v>
      </c>
      <c r="S409" s="147">
        <v>0</v>
      </c>
      <c r="T409" s="147">
        <v>0</v>
      </c>
      <c r="U409" s="147">
        <v>0</v>
      </c>
      <c r="V409" s="147">
        <v>0</v>
      </c>
      <c r="W409" s="147">
        <v>0</v>
      </c>
      <c r="X409" s="147">
        <v>0</v>
      </c>
      <c r="Y409" s="147">
        <v>0</v>
      </c>
      <c r="Z409" s="147">
        <v>0</v>
      </c>
      <c r="AA409" s="147">
        <v>0</v>
      </c>
      <c r="AB409" s="147">
        <v>0</v>
      </c>
      <c r="AC409" s="147">
        <v>0</v>
      </c>
      <c r="AD409" s="147">
        <v>0</v>
      </c>
      <c r="AE409" s="147">
        <v>0</v>
      </c>
      <c r="AF409" s="147">
        <v>0</v>
      </c>
      <c r="AG409" s="147">
        <v>0</v>
      </c>
      <c r="AH409" s="147">
        <v>0</v>
      </c>
      <c r="AI409" s="147">
        <v>0</v>
      </c>
      <c r="AJ409" s="147">
        <v>0</v>
      </c>
      <c r="AK409" s="147">
        <v>0</v>
      </c>
      <c r="AL409" s="147">
        <v>0</v>
      </c>
      <c r="AM409" s="147">
        <v>0</v>
      </c>
      <c r="AN409" s="147">
        <v>0</v>
      </c>
      <c r="AO409" s="147">
        <v>0</v>
      </c>
      <c r="AP409" s="147">
        <v>0</v>
      </c>
      <c r="AQ409" s="147">
        <v>0</v>
      </c>
      <c r="AR409" s="147">
        <v>0</v>
      </c>
      <c r="AS409" s="147">
        <v>0</v>
      </c>
      <c r="AT409" s="147">
        <v>0</v>
      </c>
      <c r="AU409" s="147">
        <v>0</v>
      </c>
      <c r="AV409" s="147">
        <v>0</v>
      </c>
      <c r="AW409" s="147">
        <v>0</v>
      </c>
      <c r="AX409" s="147">
        <v>0</v>
      </c>
      <c r="AY409" s="147">
        <v>0</v>
      </c>
      <c r="AZ409" s="147">
        <v>0</v>
      </c>
      <c r="BA409" s="147">
        <v>0</v>
      </c>
      <c r="BB409" s="147">
        <v>0</v>
      </c>
      <c r="BC409" s="147">
        <v>0</v>
      </c>
      <c r="BD409" s="147">
        <v>0</v>
      </c>
      <c r="BE409" s="147">
        <v>0</v>
      </c>
      <c r="BF409" s="147">
        <v>0</v>
      </c>
      <c r="BG409" s="147">
        <v>0</v>
      </c>
      <c r="BH409" s="147">
        <v>0</v>
      </c>
      <c r="BI409" s="147">
        <v>0</v>
      </c>
      <c r="BJ409" s="147">
        <v>0</v>
      </c>
      <c r="BK409" s="147">
        <v>0</v>
      </c>
      <c r="BL409" s="147">
        <v>0</v>
      </c>
      <c r="BM409" s="147">
        <v>0</v>
      </c>
      <c r="BN409" s="147">
        <v>0</v>
      </c>
      <c r="BO409" s="147">
        <v>0</v>
      </c>
      <c r="BP409" s="147">
        <v>0</v>
      </c>
      <c r="BQ409" s="147">
        <v>0</v>
      </c>
      <c r="BR409" s="147">
        <v>0</v>
      </c>
      <c r="BS409" s="147">
        <v>0</v>
      </c>
      <c r="BT409" s="147">
        <v>0</v>
      </c>
      <c r="BU409" s="147">
        <v>0</v>
      </c>
      <c r="BV409" s="147">
        <v>0</v>
      </c>
      <c r="BW409" s="147">
        <v>0</v>
      </c>
      <c r="BX409" s="147">
        <v>0</v>
      </c>
      <c r="BZ409" s="147">
        <v>0</v>
      </c>
      <c r="CA409" s="147">
        <v>0</v>
      </c>
    </row>
    <row r="410" spans="7:79" hidden="1" x14ac:dyDescent="0.2">
      <c r="G410" s="147">
        <v>-2643108</v>
      </c>
      <c r="H410" s="147">
        <v>0</v>
      </c>
      <c r="I410" s="147">
        <v>0</v>
      </c>
      <c r="J410" s="147">
        <v>0</v>
      </c>
      <c r="K410" s="147">
        <v>0</v>
      </c>
      <c r="L410" s="147">
        <v>503583</v>
      </c>
      <c r="M410" s="147">
        <v>0</v>
      </c>
      <c r="N410" s="147">
        <v>0</v>
      </c>
      <c r="O410" s="147">
        <v>0</v>
      </c>
      <c r="P410" s="147">
        <v>0</v>
      </c>
      <c r="Q410" s="147">
        <v>425590</v>
      </c>
      <c r="R410" s="147">
        <v>0</v>
      </c>
      <c r="S410" s="147">
        <v>0</v>
      </c>
      <c r="T410" s="147">
        <v>0</v>
      </c>
      <c r="U410" s="147">
        <v>0</v>
      </c>
      <c r="V410" s="147">
        <v>301699</v>
      </c>
      <c r="W410" s="147">
        <v>0</v>
      </c>
      <c r="X410" s="147">
        <v>0</v>
      </c>
      <c r="Y410" s="147">
        <v>0</v>
      </c>
      <c r="Z410" s="147">
        <v>0</v>
      </c>
      <c r="AA410" s="147">
        <v>398906</v>
      </c>
      <c r="AB410" s="147">
        <v>0</v>
      </c>
      <c r="AC410" s="147">
        <v>0</v>
      </c>
      <c r="AD410" s="147">
        <v>0</v>
      </c>
      <c r="AE410" s="147">
        <v>0</v>
      </c>
      <c r="AF410" s="147">
        <v>-436571</v>
      </c>
      <c r="AG410" s="147">
        <v>0</v>
      </c>
      <c r="AH410" s="147">
        <v>0</v>
      </c>
      <c r="AI410" s="147">
        <v>0</v>
      </c>
      <c r="AJ410" s="147">
        <v>0</v>
      </c>
      <c r="AK410" s="147">
        <v>-554570</v>
      </c>
      <c r="AL410" s="147">
        <v>0</v>
      </c>
      <c r="AM410" s="147">
        <v>0</v>
      </c>
      <c r="AN410" s="147">
        <v>0</v>
      </c>
      <c r="AO410" s="147">
        <v>0</v>
      </c>
      <c r="AP410" s="147">
        <v>-554091</v>
      </c>
      <c r="AQ410" s="147">
        <v>0</v>
      </c>
      <c r="AR410" s="147">
        <v>0</v>
      </c>
      <c r="AS410" s="147">
        <v>0</v>
      </c>
      <c r="AT410" s="147">
        <v>0</v>
      </c>
      <c r="AU410" s="147">
        <v>-628069</v>
      </c>
      <c r="AV410" s="147">
        <v>0</v>
      </c>
      <c r="AW410" s="147">
        <v>0</v>
      </c>
      <c r="AX410" s="147">
        <v>0</v>
      </c>
      <c r="AY410" s="147">
        <v>0</v>
      </c>
      <c r="AZ410" s="147">
        <v>-721031</v>
      </c>
      <c r="BA410" s="147">
        <v>0</v>
      </c>
      <c r="BB410" s="147">
        <v>0</v>
      </c>
      <c r="BC410" s="147">
        <v>0</v>
      </c>
      <c r="BD410" s="147">
        <v>0</v>
      </c>
      <c r="BE410" s="147">
        <v>-488907</v>
      </c>
      <c r="BF410" s="147">
        <v>0</v>
      </c>
      <c r="BG410" s="147">
        <v>0</v>
      </c>
      <c r="BH410" s="147">
        <v>0</v>
      </c>
      <c r="BI410" s="147">
        <v>0</v>
      </c>
      <c r="BJ410" s="147">
        <v>-545495</v>
      </c>
      <c r="BK410" s="147">
        <v>0</v>
      </c>
      <c r="BL410" s="147">
        <v>0</v>
      </c>
      <c r="BM410" s="147">
        <v>0</v>
      </c>
      <c r="BN410" s="147">
        <v>0</v>
      </c>
      <c r="BO410" s="147">
        <v>-523673</v>
      </c>
      <c r="BP410" s="147">
        <v>0</v>
      </c>
      <c r="BQ410" s="147">
        <v>0</v>
      </c>
      <c r="BR410" s="147">
        <v>0</v>
      </c>
      <c r="BS410" s="147">
        <v>0</v>
      </c>
      <c r="BT410" s="147">
        <v>1629778</v>
      </c>
      <c r="BU410" s="147">
        <v>0</v>
      </c>
      <c r="BV410" s="147">
        <v>0</v>
      </c>
      <c r="BW410" s="147">
        <v>0</v>
      </c>
      <c r="BX410" s="147">
        <v>0</v>
      </c>
      <c r="BZ410" s="147">
        <v>4452407</v>
      </c>
      <c r="CA410" s="147">
        <v>4452407</v>
      </c>
    </row>
    <row r="411" spans="7:79" hidden="1" x14ac:dyDescent="0.2">
      <c r="G411" s="147">
        <v>-2643108</v>
      </c>
      <c r="H411" s="147">
        <v>0</v>
      </c>
      <c r="I411" s="147">
        <v>0</v>
      </c>
      <c r="J411" s="147">
        <v>0</v>
      </c>
      <c r="K411" s="147">
        <v>0</v>
      </c>
      <c r="L411" s="147">
        <v>503583</v>
      </c>
      <c r="M411" s="147">
        <v>0</v>
      </c>
      <c r="N411" s="147">
        <v>0</v>
      </c>
      <c r="O411" s="147">
        <v>0</v>
      </c>
      <c r="P411" s="147">
        <v>0</v>
      </c>
      <c r="Q411" s="147">
        <v>425590</v>
      </c>
      <c r="R411" s="147">
        <v>0</v>
      </c>
      <c r="S411" s="147">
        <v>0</v>
      </c>
      <c r="T411" s="147">
        <v>0</v>
      </c>
      <c r="U411" s="147">
        <v>0</v>
      </c>
      <c r="V411" s="147">
        <v>301699</v>
      </c>
      <c r="W411" s="147">
        <v>0</v>
      </c>
      <c r="X411" s="147">
        <v>0</v>
      </c>
      <c r="Y411" s="147">
        <v>0</v>
      </c>
      <c r="Z411" s="147">
        <v>0</v>
      </c>
      <c r="AA411" s="147">
        <v>398906</v>
      </c>
      <c r="AB411" s="147">
        <v>0</v>
      </c>
      <c r="AC411" s="147">
        <v>0</v>
      </c>
      <c r="AD411" s="147">
        <v>0</v>
      </c>
      <c r="AE411" s="147">
        <v>0</v>
      </c>
      <c r="AF411" s="147">
        <v>-436571</v>
      </c>
      <c r="AG411" s="147">
        <v>0</v>
      </c>
      <c r="AH411" s="147">
        <v>0</v>
      </c>
      <c r="AI411" s="147">
        <v>0</v>
      </c>
      <c r="AJ411" s="147">
        <v>0</v>
      </c>
      <c r="AK411" s="147">
        <v>-554570</v>
      </c>
      <c r="AL411" s="147">
        <v>0</v>
      </c>
      <c r="AM411" s="147">
        <v>0</v>
      </c>
      <c r="AN411" s="147">
        <v>0</v>
      </c>
      <c r="AO411" s="147">
        <v>0</v>
      </c>
      <c r="AP411" s="147">
        <v>-554091</v>
      </c>
      <c r="AQ411" s="147">
        <v>0</v>
      </c>
      <c r="AR411" s="147">
        <v>0</v>
      </c>
      <c r="AS411" s="147">
        <v>0</v>
      </c>
      <c r="AT411" s="147">
        <v>0</v>
      </c>
      <c r="AU411" s="147">
        <v>-628069</v>
      </c>
      <c r="AV411" s="147">
        <v>0</v>
      </c>
      <c r="AW411" s="147">
        <v>0</v>
      </c>
      <c r="AX411" s="147">
        <v>0</v>
      </c>
      <c r="AY411" s="147">
        <v>0</v>
      </c>
      <c r="AZ411" s="147">
        <v>-721031</v>
      </c>
      <c r="BA411" s="147">
        <v>0</v>
      </c>
      <c r="BB411" s="147">
        <v>0</v>
      </c>
      <c r="BC411" s="147">
        <v>0</v>
      </c>
      <c r="BD411" s="147">
        <v>0</v>
      </c>
      <c r="BE411" s="147">
        <v>-488907</v>
      </c>
      <c r="BF411" s="147">
        <v>0</v>
      </c>
      <c r="BG411" s="147">
        <v>0</v>
      </c>
      <c r="BH411" s="147">
        <v>0</v>
      </c>
      <c r="BI411" s="147">
        <v>0</v>
      </c>
      <c r="BJ411" s="147">
        <v>-545495</v>
      </c>
      <c r="BK411" s="147">
        <v>0</v>
      </c>
      <c r="BL411" s="147">
        <v>0</v>
      </c>
      <c r="BM411" s="147">
        <v>0</v>
      </c>
      <c r="BN411" s="147">
        <v>0</v>
      </c>
      <c r="BO411" s="147">
        <v>-523673</v>
      </c>
      <c r="BP411" s="147">
        <v>0</v>
      </c>
      <c r="BQ411" s="147">
        <v>0</v>
      </c>
      <c r="BR411" s="147">
        <v>0</v>
      </c>
      <c r="BS411" s="147">
        <v>0</v>
      </c>
      <c r="BT411" s="147">
        <v>1629778</v>
      </c>
      <c r="BU411" s="147">
        <v>0</v>
      </c>
      <c r="BV411" s="147">
        <v>0</v>
      </c>
      <c r="BW411" s="147">
        <v>0</v>
      </c>
      <c r="BX411" s="147">
        <v>0</v>
      </c>
      <c r="BZ411" s="147">
        <v>4452407</v>
      </c>
      <c r="CA411" s="147">
        <v>4452407</v>
      </c>
    </row>
    <row r="412" spans="7:79" hidden="1" x14ac:dyDescent="0.2">
      <c r="G412" s="147">
        <v>0</v>
      </c>
      <c r="H412" s="147">
        <v>0</v>
      </c>
      <c r="I412" s="147">
        <v>0</v>
      </c>
      <c r="J412" s="147">
        <v>0</v>
      </c>
      <c r="K412" s="147">
        <v>0</v>
      </c>
      <c r="L412" s="147">
        <v>0</v>
      </c>
      <c r="M412" s="147">
        <v>0</v>
      </c>
      <c r="N412" s="147">
        <v>0</v>
      </c>
      <c r="O412" s="147">
        <v>0</v>
      </c>
      <c r="P412" s="147">
        <v>0</v>
      </c>
      <c r="Q412" s="147">
        <v>0</v>
      </c>
      <c r="R412" s="147">
        <v>0</v>
      </c>
      <c r="S412" s="147">
        <v>0</v>
      </c>
      <c r="T412" s="147">
        <v>0</v>
      </c>
      <c r="U412" s="147">
        <v>0</v>
      </c>
      <c r="V412" s="147">
        <v>0</v>
      </c>
      <c r="W412" s="147">
        <v>0</v>
      </c>
      <c r="X412" s="147">
        <v>0</v>
      </c>
      <c r="Y412" s="147">
        <v>0</v>
      </c>
      <c r="Z412" s="147">
        <v>0</v>
      </c>
      <c r="AA412" s="147">
        <v>0</v>
      </c>
      <c r="AB412" s="147">
        <v>0</v>
      </c>
      <c r="AC412" s="147">
        <v>0</v>
      </c>
      <c r="AD412" s="147">
        <v>0</v>
      </c>
      <c r="AE412" s="147">
        <v>0</v>
      </c>
      <c r="AF412" s="147">
        <v>0</v>
      </c>
      <c r="AG412" s="147">
        <v>0</v>
      </c>
      <c r="AH412" s="147">
        <v>0</v>
      </c>
      <c r="AI412" s="147">
        <v>0</v>
      </c>
      <c r="AJ412" s="147">
        <v>0</v>
      </c>
      <c r="AK412" s="147">
        <v>0</v>
      </c>
      <c r="AL412" s="147">
        <v>0</v>
      </c>
      <c r="AM412" s="147">
        <v>0</v>
      </c>
      <c r="AN412" s="147">
        <v>0</v>
      </c>
      <c r="AO412" s="147">
        <v>0</v>
      </c>
      <c r="AP412" s="147">
        <v>0</v>
      </c>
      <c r="AQ412" s="147">
        <v>0</v>
      </c>
      <c r="AR412" s="147">
        <v>0</v>
      </c>
      <c r="AS412" s="147">
        <v>0</v>
      </c>
      <c r="AT412" s="147">
        <v>0</v>
      </c>
      <c r="AU412" s="147">
        <v>0</v>
      </c>
      <c r="AV412" s="147">
        <v>0</v>
      </c>
      <c r="AW412" s="147">
        <v>0</v>
      </c>
      <c r="AX412" s="147">
        <v>0</v>
      </c>
      <c r="AY412" s="147">
        <v>0</v>
      </c>
      <c r="AZ412" s="147">
        <v>0</v>
      </c>
      <c r="BA412" s="147">
        <v>0</v>
      </c>
      <c r="BB412" s="147">
        <v>0</v>
      </c>
      <c r="BC412" s="147">
        <v>0</v>
      </c>
      <c r="BD412" s="147">
        <v>0</v>
      </c>
      <c r="BE412" s="147">
        <v>0</v>
      </c>
      <c r="BF412" s="147">
        <v>0</v>
      </c>
      <c r="BG412" s="147">
        <v>0</v>
      </c>
      <c r="BH412" s="147">
        <v>0</v>
      </c>
      <c r="BI412" s="147">
        <v>0</v>
      </c>
      <c r="BJ412" s="147">
        <v>0</v>
      </c>
      <c r="BK412" s="147">
        <v>0</v>
      </c>
      <c r="BL412" s="147">
        <v>0</v>
      </c>
      <c r="BM412" s="147">
        <v>0</v>
      </c>
      <c r="BN412" s="147">
        <v>0</v>
      </c>
      <c r="BO412" s="147">
        <v>0</v>
      </c>
      <c r="BP412" s="147">
        <v>0</v>
      </c>
      <c r="BQ412" s="147">
        <v>0</v>
      </c>
      <c r="BR412" s="147">
        <v>0</v>
      </c>
      <c r="BS412" s="147">
        <v>0</v>
      </c>
      <c r="BT412" s="147">
        <v>0</v>
      </c>
      <c r="BU412" s="147">
        <v>0</v>
      </c>
      <c r="BV412" s="147">
        <v>0</v>
      </c>
      <c r="BW412" s="147">
        <v>0</v>
      </c>
      <c r="BX412" s="147">
        <v>0</v>
      </c>
      <c r="BZ412" s="147">
        <v>0</v>
      </c>
      <c r="CA412" s="147">
        <v>0</v>
      </c>
    </row>
    <row r="413" spans="7:79" hidden="1" x14ac:dyDescent="0.2">
      <c r="G413" s="147">
        <v>0</v>
      </c>
      <c r="H413" s="147">
        <v>0</v>
      </c>
      <c r="I413" s="147">
        <v>0</v>
      </c>
      <c r="J413" s="147">
        <v>0</v>
      </c>
      <c r="K413" s="147">
        <v>0</v>
      </c>
      <c r="L413" s="147">
        <v>0</v>
      </c>
      <c r="M413" s="147">
        <v>0</v>
      </c>
      <c r="N413" s="147">
        <v>0</v>
      </c>
      <c r="O413" s="147">
        <v>0</v>
      </c>
      <c r="P413" s="147">
        <v>0</v>
      </c>
      <c r="Q413" s="147">
        <v>0</v>
      </c>
      <c r="R413" s="147">
        <v>0</v>
      </c>
      <c r="S413" s="147">
        <v>0</v>
      </c>
      <c r="T413" s="147">
        <v>0</v>
      </c>
      <c r="U413" s="147">
        <v>0</v>
      </c>
      <c r="V413" s="147">
        <v>0</v>
      </c>
      <c r="W413" s="147">
        <v>0</v>
      </c>
      <c r="X413" s="147">
        <v>0</v>
      </c>
      <c r="Y413" s="147">
        <v>0</v>
      </c>
      <c r="Z413" s="147">
        <v>0</v>
      </c>
      <c r="AA413" s="147">
        <v>0</v>
      </c>
      <c r="AB413" s="147">
        <v>0</v>
      </c>
      <c r="AC413" s="147">
        <v>0</v>
      </c>
      <c r="AD413" s="147">
        <v>0</v>
      </c>
      <c r="AE413" s="147">
        <v>0</v>
      </c>
      <c r="AF413" s="147">
        <v>0</v>
      </c>
      <c r="AG413" s="147">
        <v>0</v>
      </c>
      <c r="AH413" s="147">
        <v>0</v>
      </c>
      <c r="AI413" s="147">
        <v>0</v>
      </c>
      <c r="AJ413" s="147">
        <v>0</v>
      </c>
      <c r="AK413" s="147">
        <v>0</v>
      </c>
      <c r="AL413" s="147">
        <v>0</v>
      </c>
      <c r="AM413" s="147">
        <v>0</v>
      </c>
      <c r="AN413" s="147">
        <v>0</v>
      </c>
      <c r="AO413" s="147">
        <v>0</v>
      </c>
      <c r="AP413" s="147">
        <v>0</v>
      </c>
      <c r="AQ413" s="147">
        <v>0</v>
      </c>
      <c r="AR413" s="147">
        <v>0</v>
      </c>
      <c r="AS413" s="147">
        <v>0</v>
      </c>
      <c r="AT413" s="147">
        <v>0</v>
      </c>
      <c r="AU413" s="147">
        <v>0</v>
      </c>
      <c r="AV413" s="147">
        <v>0</v>
      </c>
      <c r="AW413" s="147">
        <v>0</v>
      </c>
      <c r="AX413" s="147">
        <v>0</v>
      </c>
      <c r="AY413" s="147">
        <v>0</v>
      </c>
      <c r="AZ413" s="147">
        <v>0</v>
      </c>
      <c r="BA413" s="147">
        <v>0</v>
      </c>
      <c r="BB413" s="147">
        <v>0</v>
      </c>
      <c r="BC413" s="147">
        <v>0</v>
      </c>
      <c r="BD413" s="147">
        <v>0</v>
      </c>
      <c r="BE413" s="147">
        <v>0</v>
      </c>
      <c r="BF413" s="147">
        <v>0</v>
      </c>
      <c r="BG413" s="147">
        <v>0</v>
      </c>
      <c r="BH413" s="147">
        <v>0</v>
      </c>
      <c r="BI413" s="147">
        <v>0</v>
      </c>
      <c r="BJ413" s="147">
        <v>0</v>
      </c>
      <c r="BK413" s="147">
        <v>0</v>
      </c>
      <c r="BL413" s="147">
        <v>0</v>
      </c>
      <c r="BM413" s="147">
        <v>0</v>
      </c>
      <c r="BN413" s="147">
        <v>0</v>
      </c>
      <c r="BO413" s="147">
        <v>0</v>
      </c>
      <c r="BP413" s="147">
        <v>0</v>
      </c>
      <c r="BQ413" s="147">
        <v>0</v>
      </c>
      <c r="BR413" s="147">
        <v>0</v>
      </c>
      <c r="BS413" s="147">
        <v>0</v>
      </c>
      <c r="BT413" s="147">
        <v>0</v>
      </c>
      <c r="BU413" s="147">
        <v>0</v>
      </c>
      <c r="BV413" s="147">
        <v>0</v>
      </c>
      <c r="BW413" s="147">
        <v>0</v>
      </c>
      <c r="BX413" s="147">
        <v>0</v>
      </c>
      <c r="BZ413" s="147">
        <v>0</v>
      </c>
      <c r="CA413" s="147">
        <v>0</v>
      </c>
    </row>
    <row r="414" spans="7:79" hidden="1" x14ac:dyDescent="0.2">
      <c r="G414" s="147">
        <v>0</v>
      </c>
      <c r="H414" s="147">
        <v>0</v>
      </c>
      <c r="I414" s="147">
        <v>0</v>
      </c>
      <c r="J414" s="147">
        <v>0</v>
      </c>
      <c r="K414" s="147">
        <v>0</v>
      </c>
      <c r="L414" s="147">
        <v>0</v>
      </c>
      <c r="M414" s="147">
        <v>0</v>
      </c>
      <c r="N414" s="147">
        <v>0</v>
      </c>
      <c r="O414" s="147">
        <v>0</v>
      </c>
      <c r="P414" s="147">
        <v>0</v>
      </c>
      <c r="Q414" s="147">
        <v>0</v>
      </c>
      <c r="R414" s="147">
        <v>0</v>
      </c>
      <c r="S414" s="147">
        <v>0</v>
      </c>
      <c r="T414" s="147">
        <v>0</v>
      </c>
      <c r="U414" s="147">
        <v>0</v>
      </c>
      <c r="V414" s="147">
        <v>0</v>
      </c>
      <c r="W414" s="147">
        <v>0</v>
      </c>
      <c r="X414" s="147">
        <v>0</v>
      </c>
      <c r="Y414" s="147">
        <v>0</v>
      </c>
      <c r="Z414" s="147">
        <v>0</v>
      </c>
      <c r="AA414" s="147">
        <v>0</v>
      </c>
      <c r="AB414" s="147">
        <v>0</v>
      </c>
      <c r="AC414" s="147">
        <v>0</v>
      </c>
      <c r="AD414" s="147">
        <v>0</v>
      </c>
      <c r="AE414" s="147">
        <v>0</v>
      </c>
      <c r="AF414" s="147">
        <v>0</v>
      </c>
      <c r="AG414" s="147">
        <v>0</v>
      </c>
      <c r="AH414" s="147">
        <v>0</v>
      </c>
      <c r="AI414" s="147">
        <v>0</v>
      </c>
      <c r="AJ414" s="147">
        <v>0</v>
      </c>
      <c r="AK414" s="147">
        <v>0</v>
      </c>
      <c r="AL414" s="147">
        <v>0</v>
      </c>
      <c r="AM414" s="147">
        <v>0</v>
      </c>
      <c r="AN414" s="147">
        <v>0</v>
      </c>
      <c r="AO414" s="147">
        <v>0</v>
      </c>
      <c r="AP414" s="147">
        <v>0</v>
      </c>
      <c r="AQ414" s="147">
        <v>0</v>
      </c>
      <c r="AR414" s="147">
        <v>0</v>
      </c>
      <c r="AS414" s="147">
        <v>0</v>
      </c>
      <c r="AT414" s="147">
        <v>0</v>
      </c>
      <c r="AU414" s="147">
        <v>0</v>
      </c>
      <c r="AV414" s="147">
        <v>0</v>
      </c>
      <c r="AW414" s="147">
        <v>0</v>
      </c>
      <c r="AX414" s="147">
        <v>0</v>
      </c>
      <c r="AY414" s="147">
        <v>0</v>
      </c>
      <c r="AZ414" s="147">
        <v>0</v>
      </c>
      <c r="BA414" s="147">
        <v>0</v>
      </c>
      <c r="BB414" s="147">
        <v>0</v>
      </c>
      <c r="BC414" s="147">
        <v>0</v>
      </c>
      <c r="BD414" s="147">
        <v>0</v>
      </c>
      <c r="BE414" s="147">
        <v>0</v>
      </c>
      <c r="BF414" s="147">
        <v>0</v>
      </c>
      <c r="BG414" s="147">
        <v>0</v>
      </c>
      <c r="BH414" s="147">
        <v>0</v>
      </c>
      <c r="BI414" s="147">
        <v>0</v>
      </c>
      <c r="BJ414" s="147">
        <v>0</v>
      </c>
      <c r="BK414" s="147">
        <v>0</v>
      </c>
      <c r="BL414" s="147">
        <v>0</v>
      </c>
      <c r="BM414" s="147">
        <v>0</v>
      </c>
      <c r="BN414" s="147">
        <v>0</v>
      </c>
      <c r="BO414" s="147">
        <v>0</v>
      </c>
      <c r="BP414" s="147">
        <v>0</v>
      </c>
      <c r="BQ414" s="147">
        <v>0</v>
      </c>
      <c r="BR414" s="147">
        <v>0</v>
      </c>
      <c r="BS414" s="147">
        <v>0</v>
      </c>
      <c r="BT414" s="147">
        <v>0</v>
      </c>
      <c r="BU414" s="147">
        <v>0</v>
      </c>
      <c r="BV414" s="147">
        <v>0</v>
      </c>
      <c r="BW414" s="147">
        <v>0</v>
      </c>
      <c r="BX414" s="147">
        <v>0</v>
      </c>
      <c r="BZ414" s="147">
        <v>0</v>
      </c>
      <c r="CA414" s="147">
        <v>0</v>
      </c>
    </row>
    <row r="415" spans="7:79" hidden="1" x14ac:dyDescent="0.2">
      <c r="G415" s="147">
        <v>0</v>
      </c>
      <c r="H415" s="147">
        <v>0</v>
      </c>
      <c r="I415" s="147">
        <v>0</v>
      </c>
      <c r="J415" s="147">
        <v>0</v>
      </c>
      <c r="K415" s="147">
        <v>0</v>
      </c>
      <c r="L415" s="147">
        <v>0</v>
      </c>
      <c r="M415" s="147">
        <v>0</v>
      </c>
      <c r="N415" s="147">
        <v>0</v>
      </c>
      <c r="O415" s="147">
        <v>0</v>
      </c>
      <c r="P415" s="147">
        <v>0</v>
      </c>
      <c r="Q415" s="147">
        <v>0</v>
      </c>
      <c r="R415" s="147">
        <v>0</v>
      </c>
      <c r="S415" s="147">
        <v>0</v>
      </c>
      <c r="T415" s="147">
        <v>0</v>
      </c>
      <c r="U415" s="147">
        <v>0</v>
      </c>
      <c r="V415" s="147">
        <v>0</v>
      </c>
      <c r="W415" s="147">
        <v>0</v>
      </c>
      <c r="X415" s="147">
        <v>0</v>
      </c>
      <c r="Y415" s="147">
        <v>0</v>
      </c>
      <c r="Z415" s="147">
        <v>0</v>
      </c>
      <c r="AA415" s="147">
        <v>0</v>
      </c>
      <c r="AB415" s="147">
        <v>0</v>
      </c>
      <c r="AC415" s="147">
        <v>0</v>
      </c>
      <c r="AD415" s="147">
        <v>0</v>
      </c>
      <c r="AE415" s="147">
        <v>0</v>
      </c>
      <c r="AF415" s="147">
        <v>0</v>
      </c>
      <c r="AG415" s="147">
        <v>0</v>
      </c>
      <c r="AH415" s="147">
        <v>0</v>
      </c>
      <c r="AI415" s="147">
        <v>0</v>
      </c>
      <c r="AJ415" s="147">
        <v>0</v>
      </c>
      <c r="AK415" s="147">
        <v>0</v>
      </c>
      <c r="AL415" s="147">
        <v>0</v>
      </c>
      <c r="AM415" s="147">
        <v>0</v>
      </c>
      <c r="AN415" s="147">
        <v>0</v>
      </c>
      <c r="AO415" s="147">
        <v>0</v>
      </c>
      <c r="AP415" s="147">
        <v>0</v>
      </c>
      <c r="AQ415" s="147">
        <v>0</v>
      </c>
      <c r="AR415" s="147">
        <v>0</v>
      </c>
      <c r="AS415" s="147">
        <v>0</v>
      </c>
      <c r="AT415" s="147">
        <v>0</v>
      </c>
      <c r="AU415" s="147">
        <v>0</v>
      </c>
      <c r="AV415" s="147">
        <v>0</v>
      </c>
      <c r="AW415" s="147">
        <v>0</v>
      </c>
      <c r="AX415" s="147">
        <v>0</v>
      </c>
      <c r="AY415" s="147">
        <v>0</v>
      </c>
      <c r="AZ415" s="147">
        <v>0</v>
      </c>
      <c r="BA415" s="147">
        <v>0</v>
      </c>
      <c r="BB415" s="147">
        <v>0</v>
      </c>
      <c r="BC415" s="147">
        <v>0</v>
      </c>
      <c r="BD415" s="147">
        <v>0</v>
      </c>
      <c r="BE415" s="147">
        <v>0</v>
      </c>
      <c r="BF415" s="147">
        <v>0</v>
      </c>
      <c r="BG415" s="147">
        <v>0</v>
      </c>
      <c r="BH415" s="147">
        <v>0</v>
      </c>
      <c r="BI415" s="147">
        <v>0</v>
      </c>
      <c r="BJ415" s="147">
        <v>0</v>
      </c>
      <c r="BK415" s="147">
        <v>0</v>
      </c>
      <c r="BL415" s="147">
        <v>0</v>
      </c>
      <c r="BM415" s="147">
        <v>0</v>
      </c>
      <c r="BN415" s="147">
        <v>0</v>
      </c>
      <c r="BO415" s="147">
        <v>0</v>
      </c>
      <c r="BP415" s="147">
        <v>0</v>
      </c>
      <c r="BQ415" s="147">
        <v>0</v>
      </c>
      <c r="BR415" s="147">
        <v>0</v>
      </c>
      <c r="BS415" s="147">
        <v>0</v>
      </c>
      <c r="BT415" s="147">
        <v>0</v>
      </c>
      <c r="BU415" s="147">
        <v>0</v>
      </c>
      <c r="BV415" s="147">
        <v>0</v>
      </c>
      <c r="BW415" s="147">
        <v>0</v>
      </c>
      <c r="BX415" s="147">
        <v>0</v>
      </c>
      <c r="BZ415" s="147">
        <v>0</v>
      </c>
      <c r="CA415" s="147">
        <v>0</v>
      </c>
    </row>
    <row r="416" spans="7:79" hidden="1" x14ac:dyDescent="0.2">
      <c r="G416" s="147">
        <v>0</v>
      </c>
      <c r="H416" s="147">
        <v>0</v>
      </c>
      <c r="I416" s="147">
        <v>0</v>
      </c>
      <c r="J416" s="147">
        <v>0</v>
      </c>
      <c r="K416" s="147">
        <v>0</v>
      </c>
      <c r="L416" s="147">
        <v>0</v>
      </c>
      <c r="M416" s="147">
        <v>0</v>
      </c>
      <c r="N416" s="147">
        <v>0</v>
      </c>
      <c r="O416" s="147">
        <v>0</v>
      </c>
      <c r="P416" s="147">
        <v>0</v>
      </c>
      <c r="Q416" s="147">
        <v>0</v>
      </c>
      <c r="R416" s="147">
        <v>0</v>
      </c>
      <c r="S416" s="147">
        <v>0</v>
      </c>
      <c r="T416" s="147">
        <v>0</v>
      </c>
      <c r="U416" s="147">
        <v>0</v>
      </c>
      <c r="V416" s="147">
        <v>0</v>
      </c>
      <c r="W416" s="147">
        <v>0</v>
      </c>
      <c r="X416" s="147">
        <v>0</v>
      </c>
      <c r="Y416" s="147">
        <v>0</v>
      </c>
      <c r="Z416" s="147">
        <v>0</v>
      </c>
      <c r="AA416" s="147">
        <v>0</v>
      </c>
      <c r="AB416" s="147">
        <v>0</v>
      </c>
      <c r="AC416" s="147">
        <v>0</v>
      </c>
      <c r="AD416" s="147">
        <v>0</v>
      </c>
      <c r="AE416" s="147">
        <v>0</v>
      </c>
      <c r="AF416" s="147">
        <v>0</v>
      </c>
      <c r="AG416" s="147">
        <v>0</v>
      </c>
      <c r="AH416" s="147">
        <v>0</v>
      </c>
      <c r="AI416" s="147">
        <v>0</v>
      </c>
      <c r="AJ416" s="147">
        <v>0</v>
      </c>
      <c r="AK416" s="147">
        <v>0</v>
      </c>
      <c r="AL416" s="147">
        <v>0</v>
      </c>
      <c r="AM416" s="147">
        <v>0</v>
      </c>
      <c r="AN416" s="147">
        <v>0</v>
      </c>
      <c r="AO416" s="147">
        <v>0</v>
      </c>
      <c r="AP416" s="147">
        <v>0</v>
      </c>
      <c r="AQ416" s="147">
        <v>0</v>
      </c>
      <c r="AR416" s="147">
        <v>0</v>
      </c>
      <c r="AS416" s="147">
        <v>0</v>
      </c>
      <c r="AT416" s="147">
        <v>0</v>
      </c>
      <c r="AU416" s="147">
        <v>0</v>
      </c>
      <c r="AV416" s="147">
        <v>0</v>
      </c>
      <c r="AW416" s="147">
        <v>0</v>
      </c>
      <c r="AX416" s="147">
        <v>0</v>
      </c>
      <c r="AY416" s="147">
        <v>0</v>
      </c>
      <c r="AZ416" s="147">
        <v>0</v>
      </c>
      <c r="BA416" s="147">
        <v>0</v>
      </c>
      <c r="BB416" s="147">
        <v>0</v>
      </c>
      <c r="BC416" s="147">
        <v>0</v>
      </c>
      <c r="BD416" s="147">
        <v>0</v>
      </c>
      <c r="BE416" s="147">
        <v>0</v>
      </c>
      <c r="BF416" s="147">
        <v>0</v>
      </c>
      <c r="BG416" s="147">
        <v>0</v>
      </c>
      <c r="BH416" s="147">
        <v>0</v>
      </c>
      <c r="BI416" s="147">
        <v>0</v>
      </c>
      <c r="BJ416" s="147">
        <v>0</v>
      </c>
      <c r="BK416" s="147">
        <v>0</v>
      </c>
      <c r="BL416" s="147">
        <v>0</v>
      </c>
      <c r="BM416" s="147">
        <v>0</v>
      </c>
      <c r="BN416" s="147">
        <v>0</v>
      </c>
      <c r="BO416" s="147">
        <v>0</v>
      </c>
      <c r="BP416" s="147">
        <v>0</v>
      </c>
      <c r="BQ416" s="147">
        <v>0</v>
      </c>
      <c r="BR416" s="147">
        <v>0</v>
      </c>
      <c r="BS416" s="147">
        <v>0</v>
      </c>
      <c r="BT416" s="147">
        <v>0</v>
      </c>
      <c r="BU416" s="147">
        <v>0</v>
      </c>
      <c r="BV416" s="147">
        <v>0</v>
      </c>
      <c r="BW416" s="147">
        <v>0</v>
      </c>
      <c r="BX416" s="147">
        <v>0</v>
      </c>
      <c r="BZ416" s="147">
        <v>0</v>
      </c>
      <c r="CA416" s="147">
        <v>0</v>
      </c>
    </row>
    <row r="417" spans="7:79" hidden="1" x14ac:dyDescent="0.2">
      <c r="G417" s="147">
        <v>0</v>
      </c>
      <c r="H417" s="147">
        <v>0</v>
      </c>
      <c r="I417" s="147">
        <v>0</v>
      </c>
      <c r="J417" s="147">
        <v>0</v>
      </c>
      <c r="K417" s="147">
        <v>0</v>
      </c>
      <c r="L417" s="147">
        <v>0</v>
      </c>
      <c r="M417" s="147">
        <v>0</v>
      </c>
      <c r="N417" s="147">
        <v>0</v>
      </c>
      <c r="O417" s="147">
        <v>0</v>
      </c>
      <c r="P417" s="147">
        <v>0</v>
      </c>
      <c r="Q417" s="147">
        <v>0</v>
      </c>
      <c r="R417" s="147">
        <v>0</v>
      </c>
      <c r="S417" s="147">
        <v>0</v>
      </c>
      <c r="T417" s="147">
        <v>0</v>
      </c>
      <c r="U417" s="147">
        <v>0</v>
      </c>
      <c r="V417" s="147">
        <v>0</v>
      </c>
      <c r="W417" s="147">
        <v>0</v>
      </c>
      <c r="X417" s="147">
        <v>0</v>
      </c>
      <c r="Y417" s="147">
        <v>0</v>
      </c>
      <c r="Z417" s="147">
        <v>0</v>
      </c>
      <c r="AA417" s="147">
        <v>0</v>
      </c>
      <c r="AB417" s="147">
        <v>0</v>
      </c>
      <c r="AC417" s="147">
        <v>0</v>
      </c>
      <c r="AD417" s="147">
        <v>0</v>
      </c>
      <c r="AE417" s="147">
        <v>0</v>
      </c>
      <c r="AF417" s="147">
        <v>0</v>
      </c>
      <c r="AG417" s="147">
        <v>0</v>
      </c>
      <c r="AH417" s="147">
        <v>0</v>
      </c>
      <c r="AI417" s="147">
        <v>0</v>
      </c>
      <c r="AJ417" s="147">
        <v>0</v>
      </c>
      <c r="AK417" s="147">
        <v>0</v>
      </c>
      <c r="AL417" s="147">
        <v>0</v>
      </c>
      <c r="AM417" s="147">
        <v>0</v>
      </c>
      <c r="AN417" s="147">
        <v>0</v>
      </c>
      <c r="AO417" s="147">
        <v>0</v>
      </c>
      <c r="AP417" s="147">
        <v>0</v>
      </c>
      <c r="AQ417" s="147">
        <v>0</v>
      </c>
      <c r="AR417" s="147">
        <v>0</v>
      </c>
      <c r="AS417" s="147">
        <v>0</v>
      </c>
      <c r="AT417" s="147">
        <v>0</v>
      </c>
      <c r="AU417" s="147">
        <v>0</v>
      </c>
      <c r="AV417" s="147">
        <v>0</v>
      </c>
      <c r="AW417" s="147">
        <v>0</v>
      </c>
      <c r="AX417" s="147">
        <v>0</v>
      </c>
      <c r="AY417" s="147">
        <v>0</v>
      </c>
      <c r="AZ417" s="147">
        <v>0</v>
      </c>
      <c r="BA417" s="147">
        <v>0</v>
      </c>
      <c r="BB417" s="147">
        <v>0</v>
      </c>
      <c r="BC417" s="147">
        <v>0</v>
      </c>
      <c r="BD417" s="147">
        <v>0</v>
      </c>
      <c r="BE417" s="147">
        <v>0</v>
      </c>
      <c r="BF417" s="147">
        <v>0</v>
      </c>
      <c r="BG417" s="147">
        <v>0</v>
      </c>
      <c r="BH417" s="147">
        <v>0</v>
      </c>
      <c r="BI417" s="147">
        <v>0</v>
      </c>
      <c r="BJ417" s="147">
        <v>0</v>
      </c>
      <c r="BK417" s="147">
        <v>0</v>
      </c>
      <c r="BL417" s="147">
        <v>0</v>
      </c>
      <c r="BM417" s="147">
        <v>0</v>
      </c>
      <c r="BN417" s="147">
        <v>0</v>
      </c>
      <c r="BO417" s="147">
        <v>0</v>
      </c>
      <c r="BP417" s="147">
        <v>0</v>
      </c>
      <c r="BQ417" s="147">
        <v>0</v>
      </c>
      <c r="BR417" s="147">
        <v>0</v>
      </c>
      <c r="BS417" s="147">
        <v>0</v>
      </c>
      <c r="BT417" s="147">
        <v>0</v>
      </c>
      <c r="BU417" s="147">
        <v>0</v>
      </c>
      <c r="BV417" s="147">
        <v>0</v>
      </c>
      <c r="BW417" s="147">
        <v>0</v>
      </c>
      <c r="BX417" s="147">
        <v>0</v>
      </c>
      <c r="BZ417" s="147">
        <v>0</v>
      </c>
      <c r="CA417" s="147">
        <v>0</v>
      </c>
    </row>
    <row r="418" spans="7:79" hidden="1" x14ac:dyDescent="0.2">
      <c r="G418" s="147">
        <v>0</v>
      </c>
      <c r="H418" s="147">
        <v>0</v>
      </c>
      <c r="I418" s="147">
        <v>0</v>
      </c>
      <c r="J418" s="147">
        <v>0</v>
      </c>
      <c r="K418" s="147">
        <v>0</v>
      </c>
      <c r="L418" s="147">
        <v>0</v>
      </c>
      <c r="M418" s="147">
        <v>0</v>
      </c>
      <c r="N418" s="147">
        <v>0</v>
      </c>
      <c r="O418" s="147">
        <v>0</v>
      </c>
      <c r="P418" s="147">
        <v>0</v>
      </c>
      <c r="Q418" s="147">
        <v>0</v>
      </c>
      <c r="R418" s="147">
        <v>0</v>
      </c>
      <c r="S418" s="147">
        <v>0</v>
      </c>
      <c r="T418" s="147">
        <v>0</v>
      </c>
      <c r="U418" s="147">
        <v>0</v>
      </c>
      <c r="V418" s="147">
        <v>0</v>
      </c>
      <c r="W418" s="147">
        <v>0</v>
      </c>
      <c r="X418" s="147">
        <v>0</v>
      </c>
      <c r="Y418" s="147">
        <v>0</v>
      </c>
      <c r="Z418" s="147">
        <v>0</v>
      </c>
      <c r="AA418" s="147">
        <v>0</v>
      </c>
      <c r="AB418" s="147">
        <v>0</v>
      </c>
      <c r="AC418" s="147">
        <v>0</v>
      </c>
      <c r="AD418" s="147">
        <v>0</v>
      </c>
      <c r="AE418" s="147">
        <v>0</v>
      </c>
      <c r="AF418" s="147">
        <v>0</v>
      </c>
      <c r="AG418" s="147">
        <v>0</v>
      </c>
      <c r="AH418" s="147">
        <v>0</v>
      </c>
      <c r="AI418" s="147">
        <v>0</v>
      </c>
      <c r="AJ418" s="147">
        <v>0</v>
      </c>
      <c r="AK418" s="147">
        <v>0</v>
      </c>
      <c r="AL418" s="147">
        <v>0</v>
      </c>
      <c r="AM418" s="147">
        <v>0</v>
      </c>
      <c r="AN418" s="147">
        <v>0</v>
      </c>
      <c r="AO418" s="147">
        <v>0</v>
      </c>
      <c r="AP418" s="147">
        <v>0</v>
      </c>
      <c r="AQ418" s="147">
        <v>0</v>
      </c>
      <c r="AR418" s="147">
        <v>0</v>
      </c>
      <c r="AS418" s="147">
        <v>0</v>
      </c>
      <c r="AT418" s="147">
        <v>0</v>
      </c>
      <c r="AU418" s="147">
        <v>0</v>
      </c>
      <c r="AV418" s="147">
        <v>0</v>
      </c>
      <c r="AW418" s="147">
        <v>0</v>
      </c>
      <c r="AX418" s="147">
        <v>0</v>
      </c>
      <c r="AY418" s="147">
        <v>0</v>
      </c>
      <c r="AZ418" s="147">
        <v>0</v>
      </c>
      <c r="BA418" s="147">
        <v>0</v>
      </c>
      <c r="BB418" s="147">
        <v>0</v>
      </c>
      <c r="BC418" s="147">
        <v>0</v>
      </c>
      <c r="BD418" s="147">
        <v>0</v>
      </c>
      <c r="BE418" s="147">
        <v>0</v>
      </c>
      <c r="BF418" s="147">
        <v>0</v>
      </c>
      <c r="BG418" s="147">
        <v>0</v>
      </c>
      <c r="BH418" s="147">
        <v>0</v>
      </c>
      <c r="BI418" s="147">
        <v>0</v>
      </c>
      <c r="BJ418" s="147">
        <v>0</v>
      </c>
      <c r="BK418" s="147">
        <v>0</v>
      </c>
      <c r="BL418" s="147">
        <v>0</v>
      </c>
      <c r="BM418" s="147">
        <v>0</v>
      </c>
      <c r="BN418" s="147">
        <v>0</v>
      </c>
      <c r="BO418" s="147">
        <v>0</v>
      </c>
      <c r="BP418" s="147">
        <v>0</v>
      </c>
      <c r="BQ418" s="147">
        <v>0</v>
      </c>
      <c r="BR418" s="147">
        <v>0</v>
      </c>
      <c r="BS418" s="147">
        <v>0</v>
      </c>
      <c r="BT418" s="147">
        <v>0</v>
      </c>
      <c r="BU418" s="147">
        <v>0</v>
      </c>
      <c r="BV418" s="147">
        <v>0</v>
      </c>
      <c r="BW418" s="147">
        <v>0</v>
      </c>
      <c r="BX418" s="147">
        <v>0</v>
      </c>
      <c r="BZ418" s="147">
        <v>0</v>
      </c>
      <c r="CA418" s="147">
        <v>0</v>
      </c>
    </row>
    <row r="419" spans="7:79" hidden="1" x14ac:dyDescent="0.2">
      <c r="G419" s="147">
        <v>-6825659</v>
      </c>
      <c r="H419" s="147">
        <v>0</v>
      </c>
      <c r="I419" s="147">
        <v>0</v>
      </c>
      <c r="J419" s="147">
        <v>0</v>
      </c>
      <c r="K419" s="147">
        <v>0</v>
      </c>
      <c r="L419" s="147">
        <v>-484328</v>
      </c>
      <c r="M419" s="147">
        <v>0</v>
      </c>
      <c r="N419" s="147">
        <v>0</v>
      </c>
      <c r="O419" s="147">
        <v>0</v>
      </c>
      <c r="P419" s="147">
        <v>0</v>
      </c>
      <c r="Q419" s="147">
        <v>-850726</v>
      </c>
      <c r="R419" s="147">
        <v>0</v>
      </c>
      <c r="S419" s="147">
        <v>0</v>
      </c>
      <c r="T419" s="147">
        <v>0</v>
      </c>
      <c r="U419" s="147">
        <v>0</v>
      </c>
      <c r="V419" s="147">
        <v>-390117</v>
      </c>
      <c r="W419" s="147">
        <v>0</v>
      </c>
      <c r="X419" s="147">
        <v>0</v>
      </c>
      <c r="Y419" s="147">
        <v>0</v>
      </c>
      <c r="Z419" s="147">
        <v>0</v>
      </c>
      <c r="AA419" s="147">
        <v>0</v>
      </c>
      <c r="AB419" s="147">
        <v>0</v>
      </c>
      <c r="AC419" s="147">
        <v>0</v>
      </c>
      <c r="AD419" s="147">
        <v>0</v>
      </c>
      <c r="AE419" s="147">
        <v>0</v>
      </c>
      <c r="AF419" s="147">
        <v>-286240</v>
      </c>
      <c r="AG419" s="147">
        <v>0</v>
      </c>
      <c r="AH419" s="147">
        <v>0</v>
      </c>
      <c r="AI419" s="147">
        <v>0</v>
      </c>
      <c r="AJ419" s="147">
        <v>0</v>
      </c>
      <c r="AK419" s="147">
        <v>-123945</v>
      </c>
      <c r="AL419" s="147">
        <v>0</v>
      </c>
      <c r="AM419" s="147">
        <v>0</v>
      </c>
      <c r="AN419" s="147">
        <v>0</v>
      </c>
      <c r="AO419" s="147">
        <v>0</v>
      </c>
      <c r="AP419" s="147">
        <v>-15625</v>
      </c>
      <c r="AQ419" s="147">
        <v>0</v>
      </c>
      <c r="AR419" s="147">
        <v>0</v>
      </c>
      <c r="AS419" s="147">
        <v>0</v>
      </c>
      <c r="AT419" s="147">
        <v>0</v>
      </c>
      <c r="AU419" s="147">
        <v>0</v>
      </c>
      <c r="AV419" s="147">
        <v>0</v>
      </c>
      <c r="AW419" s="147">
        <v>0</v>
      </c>
      <c r="AX419" s="147">
        <v>0</v>
      </c>
      <c r="AY419" s="147">
        <v>0</v>
      </c>
      <c r="AZ419" s="147">
        <v>0</v>
      </c>
      <c r="BA419" s="147">
        <v>0</v>
      </c>
      <c r="BB419" s="147">
        <v>0</v>
      </c>
      <c r="BC419" s="147">
        <v>0</v>
      </c>
      <c r="BD419" s="147">
        <v>0</v>
      </c>
      <c r="BE419" s="147">
        <v>0</v>
      </c>
      <c r="BF419" s="147">
        <v>0</v>
      </c>
      <c r="BG419" s="147">
        <v>0</v>
      </c>
      <c r="BH419" s="147">
        <v>0</v>
      </c>
      <c r="BI419" s="147">
        <v>0</v>
      </c>
      <c r="BJ419" s="147">
        <v>-1079385</v>
      </c>
      <c r="BK419" s="147">
        <v>0</v>
      </c>
      <c r="BL419" s="147">
        <v>0</v>
      </c>
      <c r="BM419" s="147">
        <v>0</v>
      </c>
      <c r="BN419" s="147">
        <v>0</v>
      </c>
      <c r="BO419" s="147">
        <v>-3595293</v>
      </c>
      <c r="BP419" s="147">
        <v>0</v>
      </c>
      <c r="BQ419" s="147">
        <v>0</v>
      </c>
      <c r="BR419" s="147">
        <v>0</v>
      </c>
      <c r="BS419" s="147">
        <v>0</v>
      </c>
      <c r="BT419" s="147">
        <v>-1725171</v>
      </c>
      <c r="BU419" s="147">
        <v>0</v>
      </c>
      <c r="BV419" s="147">
        <v>0</v>
      </c>
      <c r="BW419" s="147">
        <v>0</v>
      </c>
      <c r="BX419" s="147">
        <v>0</v>
      </c>
      <c r="BZ419" s="147">
        <v>5100488</v>
      </c>
      <c r="CA419" s="147">
        <v>5100488</v>
      </c>
    </row>
    <row r="420" spans="7:79" hidden="1" x14ac:dyDescent="0.2">
      <c r="G420" s="147">
        <v>-4283892</v>
      </c>
      <c r="H420" s="147">
        <v>0</v>
      </c>
      <c r="I420" s="147">
        <v>0</v>
      </c>
      <c r="J420" s="147">
        <v>0</v>
      </c>
      <c r="K420" s="147">
        <v>0</v>
      </c>
      <c r="L420" s="147">
        <v>-314427</v>
      </c>
      <c r="M420" s="147">
        <v>0</v>
      </c>
      <c r="N420" s="147">
        <v>0</v>
      </c>
      <c r="O420" s="147">
        <v>0</v>
      </c>
      <c r="P420" s="147">
        <v>0</v>
      </c>
      <c r="Q420" s="147">
        <v>-556283</v>
      </c>
      <c r="R420" s="147">
        <v>0</v>
      </c>
      <c r="S420" s="147">
        <v>0</v>
      </c>
      <c r="T420" s="147">
        <v>0</v>
      </c>
      <c r="U420" s="147">
        <v>0</v>
      </c>
      <c r="V420" s="147">
        <v>-254616</v>
      </c>
      <c r="W420" s="147">
        <v>0</v>
      </c>
      <c r="X420" s="147">
        <v>0</v>
      </c>
      <c r="Y420" s="147">
        <v>0</v>
      </c>
      <c r="Z420" s="147">
        <v>0</v>
      </c>
      <c r="AA420" s="147">
        <v>0</v>
      </c>
      <c r="AB420" s="147">
        <v>0</v>
      </c>
      <c r="AC420" s="147">
        <v>0</v>
      </c>
      <c r="AD420" s="147">
        <v>0</v>
      </c>
      <c r="AE420" s="147">
        <v>0</v>
      </c>
      <c r="AF420" s="147">
        <v>-182136</v>
      </c>
      <c r="AG420" s="147">
        <v>0</v>
      </c>
      <c r="AH420" s="147">
        <v>0</v>
      </c>
      <c r="AI420" s="147">
        <v>0</v>
      </c>
      <c r="AJ420" s="147">
        <v>0</v>
      </c>
      <c r="AK420" s="147">
        <v>-79180</v>
      </c>
      <c r="AL420" s="147">
        <v>0</v>
      </c>
      <c r="AM420" s="147">
        <v>0</v>
      </c>
      <c r="AN420" s="147">
        <v>0</v>
      </c>
      <c r="AO420" s="147">
        <v>0</v>
      </c>
      <c r="AP420" s="147">
        <v>-9828</v>
      </c>
      <c r="AQ420" s="147">
        <v>0</v>
      </c>
      <c r="AR420" s="147">
        <v>0</v>
      </c>
      <c r="AS420" s="147">
        <v>0</v>
      </c>
      <c r="AT420" s="147">
        <v>0</v>
      </c>
      <c r="AU420" s="147">
        <v>0</v>
      </c>
      <c r="AV420" s="147">
        <v>0</v>
      </c>
      <c r="AW420" s="147">
        <v>0</v>
      </c>
      <c r="AX420" s="147">
        <v>0</v>
      </c>
      <c r="AY420" s="147">
        <v>0</v>
      </c>
      <c r="AZ420" s="147">
        <v>0</v>
      </c>
      <c r="BA420" s="147">
        <v>0</v>
      </c>
      <c r="BB420" s="147">
        <v>0</v>
      </c>
      <c r="BC420" s="147">
        <v>0</v>
      </c>
      <c r="BD420" s="147">
        <v>0</v>
      </c>
      <c r="BE420" s="147">
        <v>0</v>
      </c>
      <c r="BF420" s="147">
        <v>0</v>
      </c>
      <c r="BG420" s="147">
        <v>0</v>
      </c>
      <c r="BH420" s="147">
        <v>0</v>
      </c>
      <c r="BI420" s="147">
        <v>0</v>
      </c>
      <c r="BJ420" s="147">
        <v>-664717</v>
      </c>
      <c r="BK420" s="147">
        <v>0</v>
      </c>
      <c r="BL420" s="147">
        <v>0</v>
      </c>
      <c r="BM420" s="147">
        <v>0</v>
      </c>
      <c r="BN420" s="147">
        <v>0</v>
      </c>
      <c r="BO420" s="147">
        <v>-2222705</v>
      </c>
      <c r="BP420" s="147">
        <v>0</v>
      </c>
      <c r="BQ420" s="147">
        <v>0</v>
      </c>
      <c r="BR420" s="147">
        <v>0</v>
      </c>
      <c r="BS420" s="147">
        <v>0</v>
      </c>
      <c r="BT420" s="147">
        <v>-1125326</v>
      </c>
      <c r="BU420" s="147">
        <v>0</v>
      </c>
      <c r="BV420" s="147">
        <v>0</v>
      </c>
      <c r="BW420" s="147">
        <v>0</v>
      </c>
      <c r="BX420" s="147">
        <v>0</v>
      </c>
      <c r="BZ420" s="147">
        <v>3158566</v>
      </c>
      <c r="CA420" s="147">
        <v>3158566</v>
      </c>
    </row>
    <row r="421" spans="7:79" hidden="1" x14ac:dyDescent="0.2">
      <c r="G421" s="147">
        <v>-61308</v>
      </c>
      <c r="H421" s="147">
        <v>0</v>
      </c>
      <c r="I421" s="147">
        <v>0</v>
      </c>
      <c r="J421" s="147">
        <v>0</v>
      </c>
      <c r="K421" s="147">
        <v>0</v>
      </c>
      <c r="L421" s="147">
        <v>-5573</v>
      </c>
      <c r="M421" s="147">
        <v>0</v>
      </c>
      <c r="N421" s="147">
        <v>0</v>
      </c>
      <c r="O421" s="147">
        <v>0</v>
      </c>
      <c r="P421" s="147">
        <v>0</v>
      </c>
      <c r="Q421" s="147">
        <v>-3717</v>
      </c>
      <c r="R421" s="147">
        <v>0</v>
      </c>
      <c r="S421" s="147">
        <v>0</v>
      </c>
      <c r="T421" s="147">
        <v>0</v>
      </c>
      <c r="U421" s="147">
        <v>0</v>
      </c>
      <c r="V421" s="147">
        <v>-584</v>
      </c>
      <c r="W421" s="147">
        <v>0</v>
      </c>
      <c r="X421" s="147">
        <v>0</v>
      </c>
      <c r="Y421" s="147">
        <v>0</v>
      </c>
      <c r="Z421" s="147">
        <v>0</v>
      </c>
      <c r="AA421" s="147">
        <v>0</v>
      </c>
      <c r="AB421" s="147">
        <v>0</v>
      </c>
      <c r="AC421" s="147">
        <v>0</v>
      </c>
      <c r="AD421" s="147">
        <v>0</v>
      </c>
      <c r="AE421" s="147">
        <v>0</v>
      </c>
      <c r="AF421" s="147">
        <v>-2864</v>
      </c>
      <c r="AG421" s="147">
        <v>0</v>
      </c>
      <c r="AH421" s="147">
        <v>0</v>
      </c>
      <c r="AI421" s="147">
        <v>0</v>
      </c>
      <c r="AJ421" s="147">
        <v>0</v>
      </c>
      <c r="AK421" s="147">
        <v>-820</v>
      </c>
      <c r="AL421" s="147">
        <v>0</v>
      </c>
      <c r="AM421" s="147">
        <v>0</v>
      </c>
      <c r="AN421" s="147">
        <v>0</v>
      </c>
      <c r="AO421" s="147">
        <v>0</v>
      </c>
      <c r="AP421" s="147">
        <v>-172</v>
      </c>
      <c r="AQ421" s="147">
        <v>0</v>
      </c>
      <c r="AR421" s="147">
        <v>0</v>
      </c>
      <c r="AS421" s="147">
        <v>0</v>
      </c>
      <c r="AT421" s="147">
        <v>0</v>
      </c>
      <c r="AU421" s="147">
        <v>0</v>
      </c>
      <c r="AV421" s="147">
        <v>0</v>
      </c>
      <c r="AW421" s="147">
        <v>0</v>
      </c>
      <c r="AX421" s="147">
        <v>0</v>
      </c>
      <c r="AY421" s="147">
        <v>0</v>
      </c>
      <c r="AZ421" s="147">
        <v>0</v>
      </c>
      <c r="BA421" s="147">
        <v>0</v>
      </c>
      <c r="BB421" s="147">
        <v>0</v>
      </c>
      <c r="BC421" s="147">
        <v>0</v>
      </c>
      <c r="BD421" s="147">
        <v>0</v>
      </c>
      <c r="BE421" s="147">
        <v>0</v>
      </c>
      <c r="BF421" s="147">
        <v>0</v>
      </c>
      <c r="BG421" s="147">
        <v>0</v>
      </c>
      <c r="BH421" s="147">
        <v>0</v>
      </c>
      <c r="BI421" s="147">
        <v>0</v>
      </c>
      <c r="BJ421" s="147">
        <v>-15283</v>
      </c>
      <c r="BK421" s="147">
        <v>0</v>
      </c>
      <c r="BL421" s="147">
        <v>0</v>
      </c>
      <c r="BM421" s="147">
        <v>0</v>
      </c>
      <c r="BN421" s="147">
        <v>0</v>
      </c>
      <c r="BO421" s="147">
        <v>-32295</v>
      </c>
      <c r="BP421" s="147">
        <v>0</v>
      </c>
      <c r="BQ421" s="147">
        <v>0</v>
      </c>
      <c r="BR421" s="147">
        <v>0</v>
      </c>
      <c r="BS421" s="147">
        <v>0</v>
      </c>
      <c r="BT421" s="147">
        <v>-9874</v>
      </c>
      <c r="BU421" s="147">
        <v>0</v>
      </c>
      <c r="BV421" s="147">
        <v>0</v>
      </c>
      <c r="BW421" s="147">
        <v>0</v>
      </c>
      <c r="BX421" s="147">
        <v>0</v>
      </c>
      <c r="BZ421" s="147">
        <v>51434</v>
      </c>
      <c r="CA421" s="147">
        <v>51434</v>
      </c>
    </row>
    <row r="422" spans="7:79" hidden="1" x14ac:dyDescent="0.2">
      <c r="G422" s="147">
        <v>200</v>
      </c>
      <c r="H422" s="147">
        <v>0</v>
      </c>
      <c r="I422" s="147">
        <v>0</v>
      </c>
      <c r="J422" s="147">
        <v>0</v>
      </c>
      <c r="K422" s="147">
        <v>0</v>
      </c>
      <c r="L422" s="147">
        <v>0</v>
      </c>
      <c r="M422" s="147">
        <v>0</v>
      </c>
      <c r="N422" s="147">
        <v>0</v>
      </c>
      <c r="O422" s="147">
        <v>0</v>
      </c>
      <c r="P422" s="147">
        <v>0</v>
      </c>
      <c r="Q422" s="147">
        <v>0</v>
      </c>
      <c r="R422" s="147">
        <v>0</v>
      </c>
      <c r="S422" s="147">
        <v>0</v>
      </c>
      <c r="T422" s="147">
        <v>0</v>
      </c>
      <c r="U422" s="147">
        <v>0</v>
      </c>
      <c r="V422" s="147">
        <v>200</v>
      </c>
      <c r="W422" s="147">
        <v>0</v>
      </c>
      <c r="X422" s="147">
        <v>0</v>
      </c>
      <c r="Y422" s="147">
        <v>0</v>
      </c>
      <c r="Z422" s="147">
        <v>0</v>
      </c>
      <c r="AA422" s="147">
        <v>0</v>
      </c>
      <c r="AB422" s="147">
        <v>0</v>
      </c>
      <c r="AC422" s="147">
        <v>0</v>
      </c>
      <c r="AD422" s="147">
        <v>0</v>
      </c>
      <c r="AE422" s="147">
        <v>0</v>
      </c>
      <c r="AF422" s="147">
        <v>0</v>
      </c>
      <c r="AG422" s="147">
        <v>0</v>
      </c>
      <c r="AH422" s="147">
        <v>0</v>
      </c>
      <c r="AI422" s="147">
        <v>0</v>
      </c>
      <c r="AJ422" s="147">
        <v>0</v>
      </c>
      <c r="AK422" s="147">
        <v>0</v>
      </c>
      <c r="AL422" s="147">
        <v>0</v>
      </c>
      <c r="AM422" s="147">
        <v>0</v>
      </c>
      <c r="AN422" s="147">
        <v>0</v>
      </c>
      <c r="AO422" s="147">
        <v>0</v>
      </c>
      <c r="AP422" s="147">
        <v>0</v>
      </c>
      <c r="AQ422" s="147">
        <v>0</v>
      </c>
      <c r="AR422" s="147">
        <v>0</v>
      </c>
      <c r="AS422" s="147">
        <v>0</v>
      </c>
      <c r="AT422" s="147">
        <v>0</v>
      </c>
      <c r="AU422" s="147">
        <v>0</v>
      </c>
      <c r="AV422" s="147">
        <v>0</v>
      </c>
      <c r="AW422" s="147">
        <v>0</v>
      </c>
      <c r="AX422" s="147">
        <v>0</v>
      </c>
      <c r="AY422" s="147">
        <v>0</v>
      </c>
      <c r="AZ422" s="147">
        <v>0</v>
      </c>
      <c r="BA422" s="147">
        <v>0</v>
      </c>
      <c r="BB422" s="147">
        <v>0</v>
      </c>
      <c r="BC422" s="147">
        <v>0</v>
      </c>
      <c r="BD422" s="147">
        <v>0</v>
      </c>
      <c r="BE422" s="147">
        <v>0</v>
      </c>
      <c r="BF422" s="147">
        <v>0</v>
      </c>
      <c r="BG422" s="147">
        <v>0</v>
      </c>
      <c r="BH422" s="147">
        <v>0</v>
      </c>
      <c r="BI422" s="147">
        <v>0</v>
      </c>
      <c r="BJ422" s="147">
        <v>0</v>
      </c>
      <c r="BK422" s="147">
        <v>0</v>
      </c>
      <c r="BL422" s="147">
        <v>0</v>
      </c>
      <c r="BM422" s="147">
        <v>0</v>
      </c>
      <c r="BN422" s="147">
        <v>0</v>
      </c>
      <c r="BO422" s="147">
        <v>0</v>
      </c>
      <c r="BP422" s="147">
        <v>0</v>
      </c>
      <c r="BQ422" s="147">
        <v>0</v>
      </c>
      <c r="BR422" s="147">
        <v>0</v>
      </c>
      <c r="BS422" s="147">
        <v>0</v>
      </c>
      <c r="BT422" s="147">
        <v>200</v>
      </c>
      <c r="BU422" s="147">
        <v>0</v>
      </c>
      <c r="BV422" s="147">
        <v>0</v>
      </c>
      <c r="BW422" s="147">
        <v>0</v>
      </c>
      <c r="BX422" s="147">
        <v>0</v>
      </c>
      <c r="BZ422" s="147">
        <v>0</v>
      </c>
      <c r="CA422" s="147">
        <v>0</v>
      </c>
    </row>
    <row r="423" spans="7:79" hidden="1" x14ac:dyDescent="0.2">
      <c r="G423" s="147">
        <v>-2480659</v>
      </c>
      <c r="H423" s="147">
        <v>0</v>
      </c>
      <c r="I423" s="147">
        <v>0</v>
      </c>
      <c r="J423" s="147">
        <v>0</v>
      </c>
      <c r="K423" s="147">
        <v>0</v>
      </c>
      <c r="L423" s="147">
        <v>-164328</v>
      </c>
      <c r="M423" s="147">
        <v>0</v>
      </c>
      <c r="N423" s="147">
        <v>0</v>
      </c>
      <c r="O423" s="147">
        <v>0</v>
      </c>
      <c r="P423" s="147">
        <v>0</v>
      </c>
      <c r="Q423" s="147">
        <v>-290726</v>
      </c>
      <c r="R423" s="147">
        <v>0</v>
      </c>
      <c r="S423" s="147">
        <v>0</v>
      </c>
      <c r="T423" s="147">
        <v>0</v>
      </c>
      <c r="U423" s="147">
        <v>0</v>
      </c>
      <c r="V423" s="147">
        <v>-135117</v>
      </c>
      <c r="W423" s="147">
        <v>0</v>
      </c>
      <c r="X423" s="147">
        <v>0</v>
      </c>
      <c r="Y423" s="147">
        <v>0</v>
      </c>
      <c r="Z423" s="147">
        <v>0</v>
      </c>
      <c r="AA423" s="147">
        <v>0</v>
      </c>
      <c r="AB423" s="147">
        <v>0</v>
      </c>
      <c r="AC423" s="147">
        <v>0</v>
      </c>
      <c r="AD423" s="147">
        <v>0</v>
      </c>
      <c r="AE423" s="147">
        <v>0</v>
      </c>
      <c r="AF423" s="147">
        <v>-101240</v>
      </c>
      <c r="AG423" s="147">
        <v>0</v>
      </c>
      <c r="AH423" s="147">
        <v>0</v>
      </c>
      <c r="AI423" s="147">
        <v>0</v>
      </c>
      <c r="AJ423" s="147">
        <v>0</v>
      </c>
      <c r="AK423" s="147">
        <v>-43945</v>
      </c>
      <c r="AL423" s="147">
        <v>0</v>
      </c>
      <c r="AM423" s="147">
        <v>0</v>
      </c>
      <c r="AN423" s="147">
        <v>0</v>
      </c>
      <c r="AO423" s="147">
        <v>0</v>
      </c>
      <c r="AP423" s="147">
        <v>-5625</v>
      </c>
      <c r="AQ423" s="147">
        <v>0</v>
      </c>
      <c r="AR423" s="147">
        <v>0</v>
      </c>
      <c r="AS423" s="147">
        <v>0</v>
      </c>
      <c r="AT423" s="147">
        <v>0</v>
      </c>
      <c r="AU423" s="147">
        <v>0</v>
      </c>
      <c r="AV423" s="147">
        <v>0</v>
      </c>
      <c r="AW423" s="147">
        <v>0</v>
      </c>
      <c r="AX423" s="147">
        <v>0</v>
      </c>
      <c r="AY423" s="147">
        <v>0</v>
      </c>
      <c r="AZ423" s="147">
        <v>0</v>
      </c>
      <c r="BA423" s="147">
        <v>0</v>
      </c>
      <c r="BB423" s="147">
        <v>0</v>
      </c>
      <c r="BC423" s="147">
        <v>0</v>
      </c>
      <c r="BD423" s="147">
        <v>0</v>
      </c>
      <c r="BE423" s="147">
        <v>0</v>
      </c>
      <c r="BF423" s="147">
        <v>0</v>
      </c>
      <c r="BG423" s="147">
        <v>0</v>
      </c>
      <c r="BH423" s="147">
        <v>0</v>
      </c>
      <c r="BI423" s="147">
        <v>0</v>
      </c>
      <c r="BJ423" s="147">
        <v>-399385</v>
      </c>
      <c r="BK423" s="147">
        <v>0</v>
      </c>
      <c r="BL423" s="147">
        <v>0</v>
      </c>
      <c r="BM423" s="147">
        <v>0</v>
      </c>
      <c r="BN423" s="147">
        <v>0</v>
      </c>
      <c r="BO423" s="147">
        <v>-1340293</v>
      </c>
      <c r="BP423" s="147">
        <v>0</v>
      </c>
      <c r="BQ423" s="147">
        <v>0</v>
      </c>
      <c r="BR423" s="147">
        <v>0</v>
      </c>
      <c r="BS423" s="147">
        <v>0</v>
      </c>
      <c r="BT423" s="147">
        <v>-590171</v>
      </c>
      <c r="BU423" s="147">
        <v>0</v>
      </c>
      <c r="BV423" s="147">
        <v>0</v>
      </c>
      <c r="BW423" s="147">
        <v>0</v>
      </c>
      <c r="BX423" s="147">
        <v>0</v>
      </c>
      <c r="BZ423" s="147">
        <v>1890488</v>
      </c>
      <c r="CA423" s="147">
        <v>1890488</v>
      </c>
    </row>
    <row r="424" spans="7:79" hidden="1" x14ac:dyDescent="0.2">
      <c r="G424" s="147">
        <v>0</v>
      </c>
      <c r="H424" s="147">
        <v>0</v>
      </c>
      <c r="I424" s="147">
        <v>0</v>
      </c>
      <c r="J424" s="147">
        <v>0</v>
      </c>
      <c r="K424" s="147">
        <v>0</v>
      </c>
      <c r="L424" s="147">
        <v>0</v>
      </c>
      <c r="M424" s="147">
        <v>0</v>
      </c>
      <c r="N424" s="147">
        <v>0</v>
      </c>
      <c r="O424" s="147">
        <v>0</v>
      </c>
      <c r="P424" s="147">
        <v>0</v>
      </c>
      <c r="Q424" s="147">
        <v>0</v>
      </c>
      <c r="R424" s="147">
        <v>0</v>
      </c>
      <c r="S424" s="147">
        <v>0</v>
      </c>
      <c r="T424" s="147">
        <v>0</v>
      </c>
      <c r="U424" s="147">
        <v>0</v>
      </c>
      <c r="V424" s="147">
        <v>0</v>
      </c>
      <c r="W424" s="147">
        <v>0</v>
      </c>
      <c r="X424" s="147">
        <v>0</v>
      </c>
      <c r="Y424" s="147">
        <v>0</v>
      </c>
      <c r="Z424" s="147">
        <v>0</v>
      </c>
      <c r="AA424" s="147">
        <v>0</v>
      </c>
      <c r="AB424" s="147">
        <v>0</v>
      </c>
      <c r="AC424" s="147">
        <v>0</v>
      </c>
      <c r="AD424" s="147">
        <v>0</v>
      </c>
      <c r="AE424" s="147">
        <v>0</v>
      </c>
      <c r="AF424" s="147">
        <v>0</v>
      </c>
      <c r="AG424" s="147">
        <v>0</v>
      </c>
      <c r="AH424" s="147">
        <v>0</v>
      </c>
      <c r="AI424" s="147">
        <v>0</v>
      </c>
      <c r="AJ424" s="147">
        <v>0</v>
      </c>
      <c r="AK424" s="147">
        <v>0</v>
      </c>
      <c r="AL424" s="147">
        <v>0</v>
      </c>
      <c r="AM424" s="147">
        <v>0</v>
      </c>
      <c r="AN424" s="147">
        <v>0</v>
      </c>
      <c r="AO424" s="147">
        <v>0</v>
      </c>
      <c r="AP424" s="147">
        <v>0</v>
      </c>
      <c r="AQ424" s="147">
        <v>0</v>
      </c>
      <c r="AR424" s="147">
        <v>0</v>
      </c>
      <c r="AS424" s="147">
        <v>0</v>
      </c>
      <c r="AT424" s="147">
        <v>0</v>
      </c>
      <c r="AU424" s="147">
        <v>0</v>
      </c>
      <c r="AV424" s="147">
        <v>0</v>
      </c>
      <c r="AW424" s="147">
        <v>0</v>
      </c>
      <c r="AX424" s="147">
        <v>0</v>
      </c>
      <c r="AY424" s="147">
        <v>0</v>
      </c>
      <c r="AZ424" s="147">
        <v>0</v>
      </c>
      <c r="BA424" s="147">
        <v>0</v>
      </c>
      <c r="BB424" s="147">
        <v>0</v>
      </c>
      <c r="BC424" s="147">
        <v>0</v>
      </c>
      <c r="BD424" s="147">
        <v>0</v>
      </c>
      <c r="BE424" s="147">
        <v>0</v>
      </c>
      <c r="BF424" s="147">
        <v>0</v>
      </c>
      <c r="BG424" s="147">
        <v>0</v>
      </c>
      <c r="BH424" s="147">
        <v>0</v>
      </c>
      <c r="BI424" s="147">
        <v>0</v>
      </c>
      <c r="BJ424" s="147">
        <v>0</v>
      </c>
      <c r="BK424" s="147">
        <v>0</v>
      </c>
      <c r="BL424" s="147">
        <v>0</v>
      </c>
      <c r="BM424" s="147">
        <v>0</v>
      </c>
      <c r="BN424" s="147">
        <v>0</v>
      </c>
      <c r="BO424" s="147">
        <v>0</v>
      </c>
      <c r="BP424" s="147">
        <v>0</v>
      </c>
      <c r="BQ424" s="147">
        <v>0</v>
      </c>
      <c r="BR424" s="147">
        <v>0</v>
      </c>
      <c r="BS424" s="147">
        <v>0</v>
      </c>
      <c r="BT424" s="147">
        <v>0</v>
      </c>
      <c r="BU424" s="147">
        <v>0</v>
      </c>
      <c r="BV424" s="147">
        <v>0</v>
      </c>
      <c r="BW424" s="147">
        <v>0</v>
      </c>
      <c r="BX424" s="147">
        <v>0</v>
      </c>
      <c r="BZ424" s="147">
        <v>0</v>
      </c>
      <c r="CA424" s="147">
        <v>0</v>
      </c>
    </row>
    <row r="425" spans="7:79" hidden="1" x14ac:dyDescent="0.2">
      <c r="G425" s="147">
        <v>0</v>
      </c>
      <c r="H425" s="147">
        <v>0</v>
      </c>
      <c r="I425" s="147">
        <v>0</v>
      </c>
      <c r="J425" s="147">
        <v>0</v>
      </c>
      <c r="K425" s="147">
        <v>0</v>
      </c>
      <c r="L425" s="147">
        <v>0</v>
      </c>
      <c r="M425" s="147">
        <v>0</v>
      </c>
      <c r="N425" s="147">
        <v>0</v>
      </c>
      <c r="O425" s="147">
        <v>0</v>
      </c>
      <c r="P425" s="147">
        <v>0</v>
      </c>
      <c r="Q425" s="147">
        <v>0</v>
      </c>
      <c r="R425" s="147">
        <v>0</v>
      </c>
      <c r="S425" s="147">
        <v>0</v>
      </c>
      <c r="T425" s="147">
        <v>0</v>
      </c>
      <c r="U425" s="147">
        <v>0</v>
      </c>
      <c r="V425" s="147">
        <v>0</v>
      </c>
      <c r="W425" s="147">
        <v>0</v>
      </c>
      <c r="X425" s="147">
        <v>0</v>
      </c>
      <c r="Y425" s="147">
        <v>0</v>
      </c>
      <c r="Z425" s="147">
        <v>0</v>
      </c>
      <c r="AA425" s="147">
        <v>0</v>
      </c>
      <c r="AB425" s="147">
        <v>0</v>
      </c>
      <c r="AC425" s="147">
        <v>0</v>
      </c>
      <c r="AD425" s="147">
        <v>0</v>
      </c>
      <c r="AE425" s="147">
        <v>0</v>
      </c>
      <c r="AF425" s="147">
        <v>0</v>
      </c>
      <c r="AG425" s="147">
        <v>0</v>
      </c>
      <c r="AH425" s="147">
        <v>0</v>
      </c>
      <c r="AI425" s="147">
        <v>0</v>
      </c>
      <c r="AJ425" s="147">
        <v>0</v>
      </c>
      <c r="AK425" s="147">
        <v>0</v>
      </c>
      <c r="AL425" s="147">
        <v>0</v>
      </c>
      <c r="AM425" s="147">
        <v>0</v>
      </c>
      <c r="AN425" s="147">
        <v>0</v>
      </c>
      <c r="AO425" s="147">
        <v>0</v>
      </c>
      <c r="AP425" s="147">
        <v>0</v>
      </c>
      <c r="AQ425" s="147">
        <v>0</v>
      </c>
      <c r="AR425" s="147">
        <v>0</v>
      </c>
      <c r="AS425" s="147">
        <v>0</v>
      </c>
      <c r="AT425" s="147">
        <v>0</v>
      </c>
      <c r="AU425" s="147">
        <v>0</v>
      </c>
      <c r="AV425" s="147">
        <v>0</v>
      </c>
      <c r="AW425" s="147">
        <v>0</v>
      </c>
      <c r="AX425" s="147">
        <v>0</v>
      </c>
      <c r="AY425" s="147">
        <v>0</v>
      </c>
      <c r="AZ425" s="147">
        <v>0</v>
      </c>
      <c r="BA425" s="147">
        <v>0</v>
      </c>
      <c r="BB425" s="147">
        <v>0</v>
      </c>
      <c r="BC425" s="147">
        <v>0</v>
      </c>
      <c r="BD425" s="147">
        <v>0</v>
      </c>
      <c r="BE425" s="147">
        <v>0</v>
      </c>
      <c r="BF425" s="147">
        <v>0</v>
      </c>
      <c r="BG425" s="147">
        <v>0</v>
      </c>
      <c r="BH425" s="147">
        <v>0</v>
      </c>
      <c r="BI425" s="147">
        <v>0</v>
      </c>
      <c r="BJ425" s="147">
        <v>0</v>
      </c>
      <c r="BK425" s="147">
        <v>0</v>
      </c>
      <c r="BL425" s="147">
        <v>0</v>
      </c>
      <c r="BM425" s="147">
        <v>0</v>
      </c>
      <c r="BN425" s="147">
        <v>0</v>
      </c>
      <c r="BO425" s="147">
        <v>0</v>
      </c>
      <c r="BP425" s="147">
        <v>0</v>
      </c>
      <c r="BQ425" s="147">
        <v>0</v>
      </c>
      <c r="BR425" s="147">
        <v>0</v>
      </c>
      <c r="BS425" s="147">
        <v>0</v>
      </c>
      <c r="BT425" s="147">
        <v>0</v>
      </c>
      <c r="BU425" s="147">
        <v>0</v>
      </c>
      <c r="BV425" s="147">
        <v>0</v>
      </c>
      <c r="BW425" s="147">
        <v>0</v>
      </c>
      <c r="BX425" s="147">
        <v>0</v>
      </c>
      <c r="BZ425" s="147">
        <v>0</v>
      </c>
      <c r="CA425" s="147">
        <v>0</v>
      </c>
    </row>
    <row r="426" spans="7:79" hidden="1" x14ac:dyDescent="0.2">
      <c r="G426" s="147">
        <v>0</v>
      </c>
      <c r="H426" s="147">
        <v>0</v>
      </c>
      <c r="I426" s="147">
        <v>0</v>
      </c>
      <c r="J426" s="147">
        <v>0</v>
      </c>
      <c r="K426" s="147">
        <v>0</v>
      </c>
      <c r="L426" s="147">
        <v>0</v>
      </c>
      <c r="M426" s="147">
        <v>0</v>
      </c>
      <c r="N426" s="147">
        <v>0</v>
      </c>
      <c r="O426" s="147">
        <v>0</v>
      </c>
      <c r="P426" s="147">
        <v>0</v>
      </c>
      <c r="Q426" s="147">
        <v>0</v>
      </c>
      <c r="R426" s="147">
        <v>0</v>
      </c>
      <c r="S426" s="147">
        <v>0</v>
      </c>
      <c r="T426" s="147">
        <v>0</v>
      </c>
      <c r="U426" s="147">
        <v>0</v>
      </c>
      <c r="V426" s="147">
        <v>0</v>
      </c>
      <c r="W426" s="147">
        <v>0</v>
      </c>
      <c r="X426" s="147">
        <v>0</v>
      </c>
      <c r="Y426" s="147">
        <v>0</v>
      </c>
      <c r="Z426" s="147">
        <v>0</v>
      </c>
      <c r="AA426" s="147">
        <v>0</v>
      </c>
      <c r="AB426" s="147">
        <v>0</v>
      </c>
      <c r="AC426" s="147">
        <v>0</v>
      </c>
      <c r="AD426" s="147">
        <v>0</v>
      </c>
      <c r="AE426" s="147">
        <v>0</v>
      </c>
      <c r="AF426" s="147">
        <v>0</v>
      </c>
      <c r="AG426" s="147">
        <v>0</v>
      </c>
      <c r="AH426" s="147">
        <v>0</v>
      </c>
      <c r="AI426" s="147">
        <v>0</v>
      </c>
      <c r="AJ426" s="147">
        <v>0</v>
      </c>
      <c r="AK426" s="147">
        <v>0</v>
      </c>
      <c r="AL426" s="147">
        <v>0</v>
      </c>
      <c r="AM426" s="147">
        <v>0</v>
      </c>
      <c r="AN426" s="147">
        <v>0</v>
      </c>
      <c r="AO426" s="147">
        <v>0</v>
      </c>
      <c r="AP426" s="147">
        <v>0</v>
      </c>
      <c r="AQ426" s="147">
        <v>0</v>
      </c>
      <c r="AR426" s="147">
        <v>0</v>
      </c>
      <c r="AS426" s="147">
        <v>0</v>
      </c>
      <c r="AT426" s="147">
        <v>0</v>
      </c>
      <c r="AU426" s="147">
        <v>0</v>
      </c>
      <c r="AV426" s="147">
        <v>0</v>
      </c>
      <c r="AW426" s="147">
        <v>0</v>
      </c>
      <c r="AX426" s="147">
        <v>0</v>
      </c>
      <c r="AY426" s="147">
        <v>0</v>
      </c>
      <c r="AZ426" s="147">
        <v>0</v>
      </c>
      <c r="BA426" s="147">
        <v>0</v>
      </c>
      <c r="BB426" s="147">
        <v>0</v>
      </c>
      <c r="BC426" s="147">
        <v>0</v>
      </c>
      <c r="BD426" s="147">
        <v>0</v>
      </c>
      <c r="BE426" s="147">
        <v>0</v>
      </c>
      <c r="BF426" s="147">
        <v>0</v>
      </c>
      <c r="BG426" s="147">
        <v>0</v>
      </c>
      <c r="BH426" s="147">
        <v>0</v>
      </c>
      <c r="BI426" s="147">
        <v>0</v>
      </c>
      <c r="BJ426" s="147">
        <v>0</v>
      </c>
      <c r="BK426" s="147">
        <v>0</v>
      </c>
      <c r="BL426" s="147">
        <v>0</v>
      </c>
      <c r="BM426" s="147">
        <v>0</v>
      </c>
      <c r="BN426" s="147">
        <v>0</v>
      </c>
      <c r="BO426" s="147">
        <v>0</v>
      </c>
      <c r="BP426" s="147">
        <v>0</v>
      </c>
      <c r="BQ426" s="147">
        <v>0</v>
      </c>
      <c r="BR426" s="147">
        <v>0</v>
      </c>
      <c r="BS426" s="147">
        <v>0</v>
      </c>
      <c r="BT426" s="147">
        <v>0</v>
      </c>
      <c r="BU426" s="147">
        <v>0</v>
      </c>
      <c r="BV426" s="147">
        <v>0</v>
      </c>
      <c r="BW426" s="147">
        <v>0</v>
      </c>
      <c r="BX426" s="147">
        <v>0</v>
      </c>
      <c r="BZ426" s="147">
        <v>0</v>
      </c>
      <c r="CA426" s="147">
        <v>0</v>
      </c>
    </row>
    <row r="427" spans="7:79" hidden="1" x14ac:dyDescent="0.2">
      <c r="G427" s="147">
        <v>0</v>
      </c>
      <c r="H427" s="147">
        <v>0</v>
      </c>
      <c r="I427" s="147">
        <v>0</v>
      </c>
      <c r="J427" s="147">
        <v>0</v>
      </c>
      <c r="K427" s="147">
        <v>0</v>
      </c>
      <c r="L427" s="147">
        <v>0</v>
      </c>
      <c r="M427" s="147">
        <v>0</v>
      </c>
      <c r="N427" s="147">
        <v>0</v>
      </c>
      <c r="O427" s="147">
        <v>0</v>
      </c>
      <c r="P427" s="147">
        <v>0</v>
      </c>
      <c r="Q427" s="147">
        <v>0</v>
      </c>
      <c r="R427" s="147">
        <v>0</v>
      </c>
      <c r="S427" s="147">
        <v>0</v>
      </c>
      <c r="T427" s="147">
        <v>0</v>
      </c>
      <c r="U427" s="147">
        <v>0</v>
      </c>
      <c r="V427" s="147">
        <v>0</v>
      </c>
      <c r="W427" s="147">
        <v>0</v>
      </c>
      <c r="X427" s="147">
        <v>0</v>
      </c>
      <c r="Y427" s="147">
        <v>0</v>
      </c>
      <c r="Z427" s="147">
        <v>0</v>
      </c>
      <c r="AA427" s="147">
        <v>0</v>
      </c>
      <c r="AB427" s="147">
        <v>0</v>
      </c>
      <c r="AC427" s="147">
        <v>0</v>
      </c>
      <c r="AD427" s="147">
        <v>0</v>
      </c>
      <c r="AE427" s="147">
        <v>0</v>
      </c>
      <c r="AF427" s="147">
        <v>0</v>
      </c>
      <c r="AG427" s="147">
        <v>0</v>
      </c>
      <c r="AH427" s="147">
        <v>0</v>
      </c>
      <c r="AI427" s="147">
        <v>0</v>
      </c>
      <c r="AJ427" s="147">
        <v>0</v>
      </c>
      <c r="AK427" s="147">
        <v>0</v>
      </c>
      <c r="AL427" s="147">
        <v>0</v>
      </c>
      <c r="AM427" s="147">
        <v>0</v>
      </c>
      <c r="AN427" s="147">
        <v>0</v>
      </c>
      <c r="AO427" s="147">
        <v>0</v>
      </c>
      <c r="AP427" s="147">
        <v>0</v>
      </c>
      <c r="AQ427" s="147">
        <v>0</v>
      </c>
      <c r="AR427" s="147">
        <v>0</v>
      </c>
      <c r="AS427" s="147">
        <v>0</v>
      </c>
      <c r="AT427" s="147">
        <v>0</v>
      </c>
      <c r="AU427" s="147">
        <v>0</v>
      </c>
      <c r="AV427" s="147">
        <v>0</v>
      </c>
      <c r="AW427" s="147">
        <v>0</v>
      </c>
      <c r="AX427" s="147">
        <v>0</v>
      </c>
      <c r="AY427" s="147">
        <v>0</v>
      </c>
      <c r="AZ427" s="147">
        <v>0</v>
      </c>
      <c r="BA427" s="147">
        <v>0</v>
      </c>
      <c r="BB427" s="147">
        <v>0</v>
      </c>
      <c r="BC427" s="147">
        <v>0</v>
      </c>
      <c r="BD427" s="147">
        <v>0</v>
      </c>
      <c r="BE427" s="147">
        <v>0</v>
      </c>
      <c r="BF427" s="147">
        <v>0</v>
      </c>
      <c r="BG427" s="147">
        <v>0</v>
      </c>
      <c r="BH427" s="147">
        <v>0</v>
      </c>
      <c r="BI427" s="147">
        <v>0</v>
      </c>
      <c r="BJ427" s="147">
        <v>0</v>
      </c>
      <c r="BK427" s="147">
        <v>0</v>
      </c>
      <c r="BL427" s="147">
        <v>0</v>
      </c>
      <c r="BM427" s="147">
        <v>0</v>
      </c>
      <c r="BN427" s="147">
        <v>0</v>
      </c>
      <c r="BO427" s="147">
        <v>0</v>
      </c>
      <c r="BP427" s="147">
        <v>0</v>
      </c>
      <c r="BQ427" s="147">
        <v>0</v>
      </c>
      <c r="BR427" s="147">
        <v>0</v>
      </c>
      <c r="BS427" s="147">
        <v>0</v>
      </c>
      <c r="BT427" s="147">
        <v>0</v>
      </c>
      <c r="BU427" s="147">
        <v>0</v>
      </c>
      <c r="BV427" s="147">
        <v>0</v>
      </c>
      <c r="BW427" s="147">
        <v>0</v>
      </c>
      <c r="BX427" s="147">
        <v>0</v>
      </c>
      <c r="BZ427" s="147">
        <v>0</v>
      </c>
      <c r="CA427" s="147">
        <v>0</v>
      </c>
    </row>
    <row r="428" spans="7:79" hidden="1" x14ac:dyDescent="0.2">
      <c r="G428" s="147">
        <v>0</v>
      </c>
      <c r="H428" s="147">
        <v>0</v>
      </c>
      <c r="I428" s="147">
        <v>0</v>
      </c>
      <c r="J428" s="147">
        <v>0</v>
      </c>
      <c r="K428" s="147">
        <v>0</v>
      </c>
      <c r="L428" s="147">
        <v>0</v>
      </c>
      <c r="M428" s="147">
        <v>0</v>
      </c>
      <c r="N428" s="147">
        <v>0</v>
      </c>
      <c r="O428" s="147">
        <v>0</v>
      </c>
      <c r="P428" s="147">
        <v>0</v>
      </c>
      <c r="Q428" s="147">
        <v>0</v>
      </c>
      <c r="R428" s="147">
        <v>0</v>
      </c>
      <c r="S428" s="147">
        <v>0</v>
      </c>
      <c r="T428" s="147">
        <v>0</v>
      </c>
      <c r="U428" s="147">
        <v>0</v>
      </c>
      <c r="V428" s="147">
        <v>0</v>
      </c>
      <c r="W428" s="147">
        <v>0</v>
      </c>
      <c r="X428" s="147">
        <v>0</v>
      </c>
      <c r="Y428" s="147">
        <v>0</v>
      </c>
      <c r="Z428" s="147">
        <v>0</v>
      </c>
      <c r="AA428" s="147">
        <v>0</v>
      </c>
      <c r="AB428" s="147">
        <v>0</v>
      </c>
      <c r="AC428" s="147">
        <v>0</v>
      </c>
      <c r="AD428" s="147">
        <v>0</v>
      </c>
      <c r="AE428" s="147">
        <v>0</v>
      </c>
      <c r="AF428" s="147">
        <v>0</v>
      </c>
      <c r="AG428" s="147">
        <v>0</v>
      </c>
      <c r="AH428" s="147">
        <v>0</v>
      </c>
      <c r="AI428" s="147">
        <v>0</v>
      </c>
      <c r="AJ428" s="147">
        <v>0</v>
      </c>
      <c r="AK428" s="147">
        <v>0</v>
      </c>
      <c r="AL428" s="147">
        <v>0</v>
      </c>
      <c r="AM428" s="147">
        <v>0</v>
      </c>
      <c r="AN428" s="147">
        <v>0</v>
      </c>
      <c r="AO428" s="147">
        <v>0</v>
      </c>
      <c r="AP428" s="147">
        <v>0</v>
      </c>
      <c r="AQ428" s="147">
        <v>0</v>
      </c>
      <c r="AR428" s="147">
        <v>0</v>
      </c>
      <c r="AS428" s="147">
        <v>0</v>
      </c>
      <c r="AT428" s="147">
        <v>0</v>
      </c>
      <c r="AU428" s="147">
        <v>0</v>
      </c>
      <c r="AV428" s="147">
        <v>0</v>
      </c>
      <c r="AW428" s="147">
        <v>0</v>
      </c>
      <c r="AX428" s="147">
        <v>0</v>
      </c>
      <c r="AY428" s="147">
        <v>0</v>
      </c>
      <c r="AZ428" s="147">
        <v>0</v>
      </c>
      <c r="BA428" s="147">
        <v>0</v>
      </c>
      <c r="BB428" s="147">
        <v>0</v>
      </c>
      <c r="BC428" s="147">
        <v>0</v>
      </c>
      <c r="BD428" s="147">
        <v>0</v>
      </c>
      <c r="BE428" s="147">
        <v>0</v>
      </c>
      <c r="BF428" s="147">
        <v>0</v>
      </c>
      <c r="BG428" s="147">
        <v>0</v>
      </c>
      <c r="BH428" s="147">
        <v>0</v>
      </c>
      <c r="BI428" s="147">
        <v>0</v>
      </c>
      <c r="BJ428" s="147">
        <v>0</v>
      </c>
      <c r="BK428" s="147">
        <v>0</v>
      </c>
      <c r="BL428" s="147">
        <v>0</v>
      </c>
      <c r="BM428" s="147">
        <v>0</v>
      </c>
      <c r="BN428" s="147">
        <v>0</v>
      </c>
      <c r="BO428" s="147">
        <v>0</v>
      </c>
      <c r="BP428" s="147">
        <v>0</v>
      </c>
      <c r="BQ428" s="147">
        <v>0</v>
      </c>
      <c r="BR428" s="147">
        <v>0</v>
      </c>
      <c r="BS428" s="147">
        <v>0</v>
      </c>
      <c r="BT428" s="147">
        <v>0</v>
      </c>
      <c r="BU428" s="147">
        <v>0</v>
      </c>
      <c r="BV428" s="147">
        <v>0</v>
      </c>
      <c r="BW428" s="147">
        <v>0</v>
      </c>
      <c r="BX428" s="147">
        <v>0</v>
      </c>
      <c r="BZ428" s="147">
        <v>0</v>
      </c>
      <c r="CA428" s="147">
        <v>0</v>
      </c>
    </row>
    <row r="429" spans="7:79" hidden="1" x14ac:dyDescent="0.2">
      <c r="G429" s="147">
        <v>0</v>
      </c>
      <c r="H429" s="147">
        <v>0</v>
      </c>
      <c r="I429" s="147">
        <v>0</v>
      </c>
      <c r="J429" s="147">
        <v>0</v>
      </c>
      <c r="K429" s="147">
        <v>0</v>
      </c>
      <c r="L429" s="147">
        <v>0</v>
      </c>
      <c r="M429" s="147">
        <v>0</v>
      </c>
      <c r="N429" s="147">
        <v>0</v>
      </c>
      <c r="O429" s="147">
        <v>0</v>
      </c>
      <c r="P429" s="147">
        <v>0</v>
      </c>
      <c r="Q429" s="147">
        <v>0</v>
      </c>
      <c r="R429" s="147">
        <v>0</v>
      </c>
      <c r="S429" s="147">
        <v>0</v>
      </c>
      <c r="T429" s="147">
        <v>0</v>
      </c>
      <c r="U429" s="147">
        <v>0</v>
      </c>
      <c r="V429" s="147">
        <v>0</v>
      </c>
      <c r="W429" s="147">
        <v>0</v>
      </c>
      <c r="X429" s="147">
        <v>0</v>
      </c>
      <c r="Y429" s="147">
        <v>0</v>
      </c>
      <c r="Z429" s="147">
        <v>0</v>
      </c>
      <c r="AA429" s="147">
        <v>0</v>
      </c>
      <c r="AB429" s="147">
        <v>0</v>
      </c>
      <c r="AC429" s="147">
        <v>0</v>
      </c>
      <c r="AD429" s="147">
        <v>0</v>
      </c>
      <c r="AE429" s="147">
        <v>0</v>
      </c>
      <c r="AF429" s="147">
        <v>0</v>
      </c>
      <c r="AG429" s="147">
        <v>0</v>
      </c>
      <c r="AH429" s="147">
        <v>0</v>
      </c>
      <c r="AI429" s="147">
        <v>0</v>
      </c>
      <c r="AJ429" s="147">
        <v>0</v>
      </c>
      <c r="AK429" s="147">
        <v>0</v>
      </c>
      <c r="AL429" s="147">
        <v>0</v>
      </c>
      <c r="AM429" s="147">
        <v>0</v>
      </c>
      <c r="AN429" s="147">
        <v>0</v>
      </c>
      <c r="AO429" s="147">
        <v>0</v>
      </c>
      <c r="AP429" s="147">
        <v>0</v>
      </c>
      <c r="AQ429" s="147">
        <v>0</v>
      </c>
      <c r="AR429" s="147">
        <v>0</v>
      </c>
      <c r="AS429" s="147">
        <v>0</v>
      </c>
      <c r="AT429" s="147">
        <v>0</v>
      </c>
      <c r="AU429" s="147">
        <v>0</v>
      </c>
      <c r="AV429" s="147">
        <v>0</v>
      </c>
      <c r="AW429" s="147">
        <v>0</v>
      </c>
      <c r="AX429" s="147">
        <v>0</v>
      </c>
      <c r="AY429" s="147">
        <v>0</v>
      </c>
      <c r="AZ429" s="147">
        <v>0</v>
      </c>
      <c r="BA429" s="147">
        <v>0</v>
      </c>
      <c r="BB429" s="147">
        <v>0</v>
      </c>
      <c r="BC429" s="147">
        <v>0</v>
      </c>
      <c r="BD429" s="147">
        <v>0</v>
      </c>
      <c r="BE429" s="147">
        <v>0</v>
      </c>
      <c r="BF429" s="147">
        <v>0</v>
      </c>
      <c r="BG429" s="147">
        <v>0</v>
      </c>
      <c r="BH429" s="147">
        <v>0</v>
      </c>
      <c r="BI429" s="147">
        <v>0</v>
      </c>
      <c r="BJ429" s="147">
        <v>0</v>
      </c>
      <c r="BK429" s="147">
        <v>0</v>
      </c>
      <c r="BL429" s="147">
        <v>0</v>
      </c>
      <c r="BM429" s="147">
        <v>0</v>
      </c>
      <c r="BN429" s="147">
        <v>0</v>
      </c>
      <c r="BO429" s="147">
        <v>0</v>
      </c>
      <c r="BP429" s="147">
        <v>0</v>
      </c>
      <c r="BQ429" s="147">
        <v>0</v>
      </c>
      <c r="BR429" s="147">
        <v>0</v>
      </c>
      <c r="BS429" s="147">
        <v>0</v>
      </c>
      <c r="BT429" s="147">
        <v>0</v>
      </c>
      <c r="BU429" s="147">
        <v>0</v>
      </c>
      <c r="BV429" s="147">
        <v>0</v>
      </c>
      <c r="BW429" s="147">
        <v>0</v>
      </c>
      <c r="BX429" s="147">
        <v>0</v>
      </c>
      <c r="BZ429" s="147">
        <v>0</v>
      </c>
      <c r="CA429" s="147">
        <v>0</v>
      </c>
    </row>
    <row r="430" spans="7:79" hidden="1" x14ac:dyDescent="0.2">
      <c r="G430" s="147">
        <v>0</v>
      </c>
      <c r="H430" s="147">
        <v>0</v>
      </c>
      <c r="I430" s="147">
        <v>0</v>
      </c>
      <c r="J430" s="147">
        <v>0</v>
      </c>
      <c r="K430" s="147">
        <v>0</v>
      </c>
      <c r="L430" s="147">
        <v>0</v>
      </c>
      <c r="M430" s="147">
        <v>0</v>
      </c>
      <c r="N430" s="147">
        <v>0</v>
      </c>
      <c r="O430" s="147">
        <v>0</v>
      </c>
      <c r="P430" s="147">
        <v>0</v>
      </c>
      <c r="Q430" s="147">
        <v>0</v>
      </c>
      <c r="R430" s="147">
        <v>0</v>
      </c>
      <c r="S430" s="147">
        <v>0</v>
      </c>
      <c r="T430" s="147">
        <v>0</v>
      </c>
      <c r="U430" s="147">
        <v>0</v>
      </c>
      <c r="V430" s="147">
        <v>0</v>
      </c>
      <c r="W430" s="147">
        <v>0</v>
      </c>
      <c r="X430" s="147">
        <v>0</v>
      </c>
      <c r="Y430" s="147">
        <v>0</v>
      </c>
      <c r="Z430" s="147">
        <v>0</v>
      </c>
      <c r="AA430" s="147">
        <v>0</v>
      </c>
      <c r="AB430" s="147">
        <v>0</v>
      </c>
      <c r="AC430" s="147">
        <v>0</v>
      </c>
      <c r="AD430" s="147">
        <v>0</v>
      </c>
      <c r="AE430" s="147">
        <v>0</v>
      </c>
      <c r="AF430" s="147">
        <v>0</v>
      </c>
      <c r="AG430" s="147">
        <v>0</v>
      </c>
      <c r="AH430" s="147">
        <v>0</v>
      </c>
      <c r="AI430" s="147">
        <v>0</v>
      </c>
      <c r="AJ430" s="147">
        <v>0</v>
      </c>
      <c r="AK430" s="147">
        <v>0</v>
      </c>
      <c r="AL430" s="147">
        <v>0</v>
      </c>
      <c r="AM430" s="147">
        <v>0</v>
      </c>
      <c r="AN430" s="147">
        <v>0</v>
      </c>
      <c r="AO430" s="147">
        <v>0</v>
      </c>
      <c r="AP430" s="147">
        <v>0</v>
      </c>
      <c r="AQ430" s="147">
        <v>0</v>
      </c>
      <c r="AR430" s="147">
        <v>0</v>
      </c>
      <c r="AS430" s="147">
        <v>0</v>
      </c>
      <c r="AT430" s="147">
        <v>0</v>
      </c>
      <c r="AU430" s="147">
        <v>0</v>
      </c>
      <c r="AV430" s="147">
        <v>0</v>
      </c>
      <c r="AW430" s="147">
        <v>0</v>
      </c>
      <c r="AX430" s="147">
        <v>0</v>
      </c>
      <c r="AY430" s="147">
        <v>0</v>
      </c>
      <c r="AZ430" s="147">
        <v>0</v>
      </c>
      <c r="BA430" s="147">
        <v>0</v>
      </c>
      <c r="BB430" s="147">
        <v>0</v>
      </c>
      <c r="BC430" s="147">
        <v>0</v>
      </c>
      <c r="BD430" s="147">
        <v>0</v>
      </c>
      <c r="BE430" s="147">
        <v>0</v>
      </c>
      <c r="BF430" s="147">
        <v>0</v>
      </c>
      <c r="BG430" s="147">
        <v>0</v>
      </c>
      <c r="BH430" s="147">
        <v>0</v>
      </c>
      <c r="BI430" s="147">
        <v>0</v>
      </c>
      <c r="BJ430" s="147">
        <v>0</v>
      </c>
      <c r="BK430" s="147">
        <v>0</v>
      </c>
      <c r="BL430" s="147">
        <v>0</v>
      </c>
      <c r="BM430" s="147">
        <v>0</v>
      </c>
      <c r="BN430" s="147">
        <v>0</v>
      </c>
      <c r="BO430" s="147">
        <v>0</v>
      </c>
      <c r="BP430" s="147">
        <v>0</v>
      </c>
      <c r="BQ430" s="147">
        <v>0</v>
      </c>
      <c r="BR430" s="147">
        <v>0</v>
      </c>
      <c r="BS430" s="147">
        <v>0</v>
      </c>
      <c r="BT430" s="147">
        <v>0</v>
      </c>
      <c r="BU430" s="147">
        <v>0</v>
      </c>
      <c r="BV430" s="147">
        <v>0</v>
      </c>
      <c r="BW430" s="147">
        <v>0</v>
      </c>
      <c r="BX430" s="147">
        <v>0</v>
      </c>
      <c r="BZ430" s="147">
        <v>0</v>
      </c>
      <c r="CA430" s="147">
        <v>0</v>
      </c>
    </row>
    <row r="431" spans="7:79" hidden="1" x14ac:dyDescent="0.2">
      <c r="G431" s="147">
        <v>-8418715</v>
      </c>
      <c r="H431" s="147">
        <v>0</v>
      </c>
      <c r="I431" s="147">
        <v>0</v>
      </c>
      <c r="J431" s="147">
        <v>0</v>
      </c>
      <c r="K431" s="147">
        <v>0</v>
      </c>
      <c r="L431" s="147">
        <v>-133235</v>
      </c>
      <c r="M431" s="147">
        <v>0</v>
      </c>
      <c r="N431" s="147">
        <v>0</v>
      </c>
      <c r="O431" s="147">
        <v>0</v>
      </c>
      <c r="P431" s="147">
        <v>0</v>
      </c>
      <c r="Q431" s="147">
        <v>1165586</v>
      </c>
      <c r="R431" s="147">
        <v>0</v>
      </c>
      <c r="S431" s="147">
        <v>0</v>
      </c>
      <c r="T431" s="147">
        <v>0</v>
      </c>
      <c r="U431" s="147">
        <v>0</v>
      </c>
      <c r="V431" s="147">
        <v>758399</v>
      </c>
      <c r="W431" s="147">
        <v>0</v>
      </c>
      <c r="X431" s="147">
        <v>0</v>
      </c>
      <c r="Y431" s="147">
        <v>0</v>
      </c>
      <c r="Z431" s="147">
        <v>0</v>
      </c>
      <c r="AA431" s="147">
        <v>-2463346</v>
      </c>
      <c r="AB431" s="147">
        <v>0</v>
      </c>
      <c r="AC431" s="147">
        <v>0</v>
      </c>
      <c r="AD431" s="147">
        <v>0</v>
      </c>
      <c r="AE431" s="147">
        <v>0</v>
      </c>
      <c r="AF431" s="147">
        <v>-810714</v>
      </c>
      <c r="AG431" s="147">
        <v>0</v>
      </c>
      <c r="AH431" s="147">
        <v>0</v>
      </c>
      <c r="AI431" s="147">
        <v>0</v>
      </c>
      <c r="AJ431" s="147">
        <v>0</v>
      </c>
      <c r="AK431" s="147">
        <v>-223294</v>
      </c>
      <c r="AL431" s="147">
        <v>0</v>
      </c>
      <c r="AM431" s="147">
        <v>0</v>
      </c>
      <c r="AN431" s="147">
        <v>0</v>
      </c>
      <c r="AO431" s="147">
        <v>0</v>
      </c>
      <c r="AP431" s="147">
        <v>0</v>
      </c>
      <c r="AQ431" s="147">
        <v>0</v>
      </c>
      <c r="AR431" s="147">
        <v>0</v>
      </c>
      <c r="AS431" s="147">
        <v>0</v>
      </c>
      <c r="AT431" s="147">
        <v>0</v>
      </c>
      <c r="AU431" s="147">
        <v>-370634</v>
      </c>
      <c r="AV431" s="147">
        <v>0</v>
      </c>
      <c r="AW431" s="147">
        <v>0</v>
      </c>
      <c r="AX431" s="147">
        <v>0</v>
      </c>
      <c r="AY431" s="147">
        <v>0</v>
      </c>
      <c r="AZ431" s="147">
        <v>-18910</v>
      </c>
      <c r="BA431" s="147">
        <v>0</v>
      </c>
      <c r="BB431" s="147">
        <v>0</v>
      </c>
      <c r="BC431" s="147">
        <v>0</v>
      </c>
      <c r="BD431" s="147">
        <v>0</v>
      </c>
      <c r="BE431" s="147">
        <v>0</v>
      </c>
      <c r="BF431" s="147">
        <v>0</v>
      </c>
      <c r="BG431" s="147">
        <v>0</v>
      </c>
      <c r="BH431" s="147">
        <v>0</v>
      </c>
      <c r="BI431" s="147">
        <v>0</v>
      </c>
      <c r="BJ431" s="147">
        <v>-1713808</v>
      </c>
      <c r="BK431" s="147">
        <v>0</v>
      </c>
      <c r="BL431" s="147">
        <v>0</v>
      </c>
      <c r="BM431" s="147">
        <v>0</v>
      </c>
      <c r="BN431" s="147">
        <v>0</v>
      </c>
      <c r="BO431" s="147">
        <v>-701292</v>
      </c>
      <c r="BP431" s="147">
        <v>0</v>
      </c>
      <c r="BQ431" s="147">
        <v>0</v>
      </c>
      <c r="BR431" s="147">
        <v>0</v>
      </c>
      <c r="BS431" s="147">
        <v>0</v>
      </c>
      <c r="BT431" s="147">
        <v>-672596</v>
      </c>
      <c r="BU431" s="147">
        <v>0</v>
      </c>
      <c r="BV431" s="147">
        <v>0</v>
      </c>
      <c r="BW431" s="147">
        <v>0</v>
      </c>
      <c r="BX431" s="147">
        <v>0</v>
      </c>
      <c r="BZ431" s="147">
        <v>3838652</v>
      </c>
      <c r="CA431" s="147">
        <v>3838652</v>
      </c>
    </row>
    <row r="432" spans="7:79" hidden="1" x14ac:dyDescent="0.2">
      <c r="G432" s="147">
        <v>-6023979</v>
      </c>
      <c r="H432" s="147">
        <v>0</v>
      </c>
      <c r="I432" s="147">
        <v>0</v>
      </c>
      <c r="J432" s="147">
        <v>0</v>
      </c>
      <c r="K432" s="147">
        <v>0</v>
      </c>
      <c r="L432" s="147">
        <v>-98055</v>
      </c>
      <c r="M432" s="147">
        <v>0</v>
      </c>
      <c r="N432" s="147">
        <v>0</v>
      </c>
      <c r="O432" s="147">
        <v>0</v>
      </c>
      <c r="P432" s="147">
        <v>0</v>
      </c>
      <c r="Q432" s="147">
        <v>763394</v>
      </c>
      <c r="R432" s="147">
        <v>0</v>
      </c>
      <c r="S432" s="147">
        <v>0</v>
      </c>
      <c r="T432" s="147">
        <v>0</v>
      </c>
      <c r="U432" s="147">
        <v>0</v>
      </c>
      <c r="V432" s="147">
        <v>493773</v>
      </c>
      <c r="W432" s="147">
        <v>0</v>
      </c>
      <c r="X432" s="147">
        <v>0</v>
      </c>
      <c r="Y432" s="147">
        <v>0</v>
      </c>
      <c r="Z432" s="147">
        <v>0</v>
      </c>
      <c r="AA432" s="147">
        <v>-1788898</v>
      </c>
      <c r="AB432" s="147">
        <v>0</v>
      </c>
      <c r="AC432" s="147">
        <v>0</v>
      </c>
      <c r="AD432" s="147">
        <v>0</v>
      </c>
      <c r="AE432" s="147">
        <v>0</v>
      </c>
      <c r="AF432" s="147">
        <v>-584351</v>
      </c>
      <c r="AG432" s="147">
        <v>0</v>
      </c>
      <c r="AH432" s="147">
        <v>0</v>
      </c>
      <c r="AI432" s="147">
        <v>0</v>
      </c>
      <c r="AJ432" s="147">
        <v>0</v>
      </c>
      <c r="AK432" s="147">
        <v>-162058</v>
      </c>
      <c r="AL432" s="147">
        <v>0</v>
      </c>
      <c r="AM432" s="147">
        <v>0</v>
      </c>
      <c r="AN432" s="147">
        <v>0</v>
      </c>
      <c r="AO432" s="147">
        <v>0</v>
      </c>
      <c r="AP432" s="147">
        <v>0</v>
      </c>
      <c r="AQ432" s="147">
        <v>0</v>
      </c>
      <c r="AR432" s="147">
        <v>0</v>
      </c>
      <c r="AS432" s="147">
        <v>0</v>
      </c>
      <c r="AT432" s="147">
        <v>0</v>
      </c>
      <c r="AU432" s="147">
        <v>-254742</v>
      </c>
      <c r="AV432" s="147">
        <v>0</v>
      </c>
      <c r="AW432" s="147">
        <v>0</v>
      </c>
      <c r="AX432" s="147">
        <v>0</v>
      </c>
      <c r="AY432" s="147">
        <v>0</v>
      </c>
      <c r="AZ432" s="147">
        <v>-12717</v>
      </c>
      <c r="BA432" s="147">
        <v>0</v>
      </c>
      <c r="BB432" s="147">
        <v>0</v>
      </c>
      <c r="BC432" s="147">
        <v>0</v>
      </c>
      <c r="BD432" s="147">
        <v>0</v>
      </c>
      <c r="BE432" s="147">
        <v>0</v>
      </c>
      <c r="BF432" s="147">
        <v>0</v>
      </c>
      <c r="BG432" s="147">
        <v>0</v>
      </c>
      <c r="BH432" s="147">
        <v>0</v>
      </c>
      <c r="BI432" s="147">
        <v>0</v>
      </c>
      <c r="BJ432" s="147">
        <v>-1185705</v>
      </c>
      <c r="BK432" s="147">
        <v>0</v>
      </c>
      <c r="BL432" s="147">
        <v>0</v>
      </c>
      <c r="BM432" s="147">
        <v>0</v>
      </c>
      <c r="BN432" s="147">
        <v>0</v>
      </c>
      <c r="BO432" s="147">
        <v>-488603</v>
      </c>
      <c r="BP432" s="147">
        <v>0</v>
      </c>
      <c r="BQ432" s="147">
        <v>0</v>
      </c>
      <c r="BR432" s="147">
        <v>0</v>
      </c>
      <c r="BS432" s="147">
        <v>0</v>
      </c>
      <c r="BT432" s="147">
        <v>-629786</v>
      </c>
      <c r="BU432" s="147">
        <v>0</v>
      </c>
      <c r="BV432" s="147">
        <v>0</v>
      </c>
      <c r="BW432" s="147">
        <v>0</v>
      </c>
      <c r="BX432" s="147">
        <v>0</v>
      </c>
      <c r="BZ432" s="147">
        <v>2688176</v>
      </c>
      <c r="CA432" s="147">
        <v>2688176</v>
      </c>
    </row>
    <row r="433" spans="7:79" hidden="1" x14ac:dyDescent="0.2">
      <c r="G433" s="147">
        <v>-751021</v>
      </c>
      <c r="H433" s="147">
        <v>0</v>
      </c>
      <c r="I433" s="147">
        <v>0</v>
      </c>
      <c r="J433" s="147">
        <v>0</v>
      </c>
      <c r="K433" s="147">
        <v>0</v>
      </c>
      <c r="L433" s="147">
        <v>-11945</v>
      </c>
      <c r="M433" s="147">
        <v>0</v>
      </c>
      <c r="N433" s="147">
        <v>0</v>
      </c>
      <c r="O433" s="147">
        <v>0</v>
      </c>
      <c r="P433" s="147">
        <v>0</v>
      </c>
      <c r="Q433" s="147">
        <v>101606</v>
      </c>
      <c r="R433" s="147">
        <v>0</v>
      </c>
      <c r="S433" s="147">
        <v>0</v>
      </c>
      <c r="T433" s="147">
        <v>0</v>
      </c>
      <c r="U433" s="147">
        <v>0</v>
      </c>
      <c r="V433" s="147">
        <v>56227</v>
      </c>
      <c r="W433" s="147">
        <v>0</v>
      </c>
      <c r="X433" s="147">
        <v>0</v>
      </c>
      <c r="Y433" s="147">
        <v>0</v>
      </c>
      <c r="Z433" s="147">
        <v>0</v>
      </c>
      <c r="AA433" s="147">
        <v>-216102</v>
      </c>
      <c r="AB433" s="147">
        <v>0</v>
      </c>
      <c r="AC433" s="147">
        <v>0</v>
      </c>
      <c r="AD433" s="147">
        <v>0</v>
      </c>
      <c r="AE433" s="147">
        <v>0</v>
      </c>
      <c r="AF433" s="147">
        <v>-70649</v>
      </c>
      <c r="AG433" s="147">
        <v>0</v>
      </c>
      <c r="AH433" s="147">
        <v>0</v>
      </c>
      <c r="AI433" s="147">
        <v>0</v>
      </c>
      <c r="AJ433" s="147">
        <v>0</v>
      </c>
      <c r="AK433" s="147">
        <v>-17942</v>
      </c>
      <c r="AL433" s="147">
        <v>0</v>
      </c>
      <c r="AM433" s="147">
        <v>0</v>
      </c>
      <c r="AN433" s="147">
        <v>0</v>
      </c>
      <c r="AO433" s="147">
        <v>0</v>
      </c>
      <c r="AP433" s="147">
        <v>0</v>
      </c>
      <c r="AQ433" s="147">
        <v>0</v>
      </c>
      <c r="AR433" s="147">
        <v>0</v>
      </c>
      <c r="AS433" s="147">
        <v>0</v>
      </c>
      <c r="AT433" s="147">
        <v>0</v>
      </c>
      <c r="AU433" s="147">
        <v>-40258</v>
      </c>
      <c r="AV433" s="147">
        <v>0</v>
      </c>
      <c r="AW433" s="147">
        <v>0</v>
      </c>
      <c r="AX433" s="147">
        <v>0</v>
      </c>
      <c r="AY433" s="147">
        <v>0</v>
      </c>
      <c r="AZ433" s="147">
        <v>-2283</v>
      </c>
      <c r="BA433" s="147">
        <v>0</v>
      </c>
      <c r="BB433" s="147">
        <v>0</v>
      </c>
      <c r="BC433" s="147">
        <v>0</v>
      </c>
      <c r="BD433" s="147">
        <v>0</v>
      </c>
      <c r="BE433" s="147">
        <v>0</v>
      </c>
      <c r="BF433" s="147">
        <v>0</v>
      </c>
      <c r="BG433" s="147">
        <v>0</v>
      </c>
      <c r="BH433" s="147">
        <v>0</v>
      </c>
      <c r="BI433" s="147">
        <v>0</v>
      </c>
      <c r="BJ433" s="147">
        <v>-164295</v>
      </c>
      <c r="BK433" s="147">
        <v>0</v>
      </c>
      <c r="BL433" s="147">
        <v>0</v>
      </c>
      <c r="BM433" s="147">
        <v>0</v>
      </c>
      <c r="BN433" s="147">
        <v>0</v>
      </c>
      <c r="BO433" s="147">
        <v>-61397</v>
      </c>
      <c r="BP433" s="147">
        <v>0</v>
      </c>
      <c r="BQ433" s="147">
        <v>0</v>
      </c>
      <c r="BR433" s="147">
        <v>0</v>
      </c>
      <c r="BS433" s="147">
        <v>0</v>
      </c>
      <c r="BT433" s="147">
        <v>-70214</v>
      </c>
      <c r="BU433" s="147">
        <v>0</v>
      </c>
      <c r="BV433" s="147">
        <v>0</v>
      </c>
      <c r="BW433" s="147">
        <v>0</v>
      </c>
      <c r="BX433" s="147">
        <v>0</v>
      </c>
      <c r="BZ433" s="147">
        <v>356824</v>
      </c>
      <c r="CA433" s="147">
        <v>356824</v>
      </c>
    </row>
    <row r="434" spans="7:79" hidden="1" x14ac:dyDescent="0.2">
      <c r="G434" s="147">
        <v>0</v>
      </c>
      <c r="H434" s="147">
        <v>0</v>
      </c>
      <c r="I434" s="147">
        <v>0</v>
      </c>
      <c r="J434" s="147">
        <v>0</v>
      </c>
      <c r="K434" s="147">
        <v>0</v>
      </c>
      <c r="L434" s="147">
        <v>0</v>
      </c>
      <c r="M434" s="147">
        <v>0</v>
      </c>
      <c r="N434" s="147">
        <v>0</v>
      </c>
      <c r="O434" s="147">
        <v>0</v>
      </c>
      <c r="P434" s="147">
        <v>0</v>
      </c>
      <c r="Q434" s="147">
        <v>0</v>
      </c>
      <c r="R434" s="147">
        <v>0</v>
      </c>
      <c r="S434" s="147">
        <v>0</v>
      </c>
      <c r="T434" s="147">
        <v>0</v>
      </c>
      <c r="U434" s="147">
        <v>0</v>
      </c>
      <c r="V434" s="147">
        <v>0</v>
      </c>
      <c r="W434" s="147">
        <v>0</v>
      </c>
      <c r="X434" s="147">
        <v>0</v>
      </c>
      <c r="Y434" s="147">
        <v>0</v>
      </c>
      <c r="Z434" s="147">
        <v>0</v>
      </c>
      <c r="AA434" s="147">
        <v>0</v>
      </c>
      <c r="AB434" s="147">
        <v>0</v>
      </c>
      <c r="AC434" s="147">
        <v>0</v>
      </c>
      <c r="AD434" s="147">
        <v>0</v>
      </c>
      <c r="AE434" s="147">
        <v>0</v>
      </c>
      <c r="AF434" s="147">
        <v>0</v>
      </c>
      <c r="AG434" s="147">
        <v>0</v>
      </c>
      <c r="AH434" s="147">
        <v>0</v>
      </c>
      <c r="AI434" s="147">
        <v>0</v>
      </c>
      <c r="AJ434" s="147">
        <v>0</v>
      </c>
      <c r="AK434" s="147">
        <v>0</v>
      </c>
      <c r="AL434" s="147">
        <v>0</v>
      </c>
      <c r="AM434" s="147">
        <v>0</v>
      </c>
      <c r="AN434" s="147">
        <v>0</v>
      </c>
      <c r="AO434" s="147">
        <v>0</v>
      </c>
      <c r="AP434" s="147">
        <v>0</v>
      </c>
      <c r="AQ434" s="147">
        <v>0</v>
      </c>
      <c r="AR434" s="147">
        <v>0</v>
      </c>
      <c r="AS434" s="147">
        <v>0</v>
      </c>
      <c r="AT434" s="147">
        <v>0</v>
      </c>
      <c r="AU434" s="147">
        <v>0</v>
      </c>
      <c r="AV434" s="147">
        <v>0</v>
      </c>
      <c r="AW434" s="147">
        <v>0</v>
      </c>
      <c r="AX434" s="147">
        <v>0</v>
      </c>
      <c r="AY434" s="147">
        <v>0</v>
      </c>
      <c r="AZ434" s="147">
        <v>0</v>
      </c>
      <c r="BA434" s="147">
        <v>0</v>
      </c>
      <c r="BB434" s="147">
        <v>0</v>
      </c>
      <c r="BC434" s="147">
        <v>0</v>
      </c>
      <c r="BD434" s="147">
        <v>0</v>
      </c>
      <c r="BE434" s="147">
        <v>0</v>
      </c>
      <c r="BF434" s="147">
        <v>0</v>
      </c>
      <c r="BG434" s="147">
        <v>0</v>
      </c>
      <c r="BH434" s="147">
        <v>0</v>
      </c>
      <c r="BI434" s="147">
        <v>0</v>
      </c>
      <c r="BJ434" s="147">
        <v>0</v>
      </c>
      <c r="BK434" s="147">
        <v>0</v>
      </c>
      <c r="BL434" s="147">
        <v>0</v>
      </c>
      <c r="BM434" s="147">
        <v>0</v>
      </c>
      <c r="BN434" s="147">
        <v>0</v>
      </c>
      <c r="BO434" s="147">
        <v>0</v>
      </c>
      <c r="BP434" s="147">
        <v>0</v>
      </c>
      <c r="BQ434" s="147">
        <v>0</v>
      </c>
      <c r="BR434" s="147">
        <v>0</v>
      </c>
      <c r="BS434" s="147">
        <v>0</v>
      </c>
      <c r="BT434" s="147">
        <v>0</v>
      </c>
      <c r="BU434" s="147">
        <v>0</v>
      </c>
      <c r="BV434" s="147">
        <v>0</v>
      </c>
      <c r="BW434" s="147">
        <v>0</v>
      </c>
      <c r="BX434" s="147">
        <v>0</v>
      </c>
      <c r="BZ434" s="147">
        <v>0</v>
      </c>
      <c r="CA434" s="147">
        <v>0</v>
      </c>
    </row>
    <row r="435" spans="7:79" hidden="1" x14ac:dyDescent="0.2">
      <c r="G435" s="147">
        <v>-1643715</v>
      </c>
      <c r="H435" s="147">
        <v>0</v>
      </c>
      <c r="I435" s="147">
        <v>0</v>
      </c>
      <c r="J435" s="147">
        <v>0</v>
      </c>
      <c r="K435" s="147">
        <v>0</v>
      </c>
      <c r="L435" s="147">
        <v>-23235</v>
      </c>
      <c r="M435" s="147">
        <v>0</v>
      </c>
      <c r="N435" s="147">
        <v>0</v>
      </c>
      <c r="O435" s="147">
        <v>0</v>
      </c>
      <c r="P435" s="147">
        <v>0</v>
      </c>
      <c r="Q435" s="147">
        <v>300586</v>
      </c>
      <c r="R435" s="147">
        <v>0</v>
      </c>
      <c r="S435" s="147">
        <v>0</v>
      </c>
      <c r="T435" s="147">
        <v>0</v>
      </c>
      <c r="U435" s="147">
        <v>0</v>
      </c>
      <c r="V435" s="147">
        <v>208399</v>
      </c>
      <c r="W435" s="147">
        <v>0</v>
      </c>
      <c r="X435" s="147">
        <v>0</v>
      </c>
      <c r="Y435" s="147">
        <v>0</v>
      </c>
      <c r="Z435" s="147">
        <v>0</v>
      </c>
      <c r="AA435" s="147">
        <v>-458346</v>
      </c>
      <c r="AB435" s="147">
        <v>0</v>
      </c>
      <c r="AC435" s="147">
        <v>0</v>
      </c>
      <c r="AD435" s="147">
        <v>0</v>
      </c>
      <c r="AE435" s="147">
        <v>0</v>
      </c>
      <c r="AF435" s="147">
        <v>-155714</v>
      </c>
      <c r="AG435" s="147">
        <v>0</v>
      </c>
      <c r="AH435" s="147">
        <v>0</v>
      </c>
      <c r="AI435" s="147">
        <v>0</v>
      </c>
      <c r="AJ435" s="147">
        <v>0</v>
      </c>
      <c r="AK435" s="147">
        <v>-43294</v>
      </c>
      <c r="AL435" s="147">
        <v>0</v>
      </c>
      <c r="AM435" s="147">
        <v>0</v>
      </c>
      <c r="AN435" s="147">
        <v>0</v>
      </c>
      <c r="AO435" s="147">
        <v>0</v>
      </c>
      <c r="AP435" s="147">
        <v>0</v>
      </c>
      <c r="AQ435" s="147">
        <v>0</v>
      </c>
      <c r="AR435" s="147">
        <v>0</v>
      </c>
      <c r="AS435" s="147">
        <v>0</v>
      </c>
      <c r="AT435" s="147">
        <v>0</v>
      </c>
      <c r="AU435" s="147">
        <v>-75634</v>
      </c>
      <c r="AV435" s="147">
        <v>0</v>
      </c>
      <c r="AW435" s="147">
        <v>0</v>
      </c>
      <c r="AX435" s="147">
        <v>0</v>
      </c>
      <c r="AY435" s="147">
        <v>0</v>
      </c>
      <c r="AZ435" s="147">
        <v>-3910</v>
      </c>
      <c r="BA435" s="147">
        <v>0</v>
      </c>
      <c r="BB435" s="147">
        <v>0</v>
      </c>
      <c r="BC435" s="147">
        <v>0</v>
      </c>
      <c r="BD435" s="147">
        <v>0</v>
      </c>
      <c r="BE435" s="147">
        <v>0</v>
      </c>
      <c r="BF435" s="147">
        <v>0</v>
      </c>
      <c r="BG435" s="147">
        <v>0</v>
      </c>
      <c r="BH435" s="147">
        <v>0</v>
      </c>
      <c r="BI435" s="147">
        <v>0</v>
      </c>
      <c r="BJ435" s="147">
        <v>-363808</v>
      </c>
      <c r="BK435" s="147">
        <v>0</v>
      </c>
      <c r="BL435" s="147">
        <v>0</v>
      </c>
      <c r="BM435" s="147">
        <v>0</v>
      </c>
      <c r="BN435" s="147">
        <v>0</v>
      </c>
      <c r="BO435" s="147">
        <v>-151292</v>
      </c>
      <c r="BP435" s="147">
        <v>0</v>
      </c>
      <c r="BQ435" s="147">
        <v>0</v>
      </c>
      <c r="BR435" s="147">
        <v>0</v>
      </c>
      <c r="BS435" s="147">
        <v>0</v>
      </c>
      <c r="BT435" s="147">
        <v>27404</v>
      </c>
      <c r="BU435" s="147">
        <v>0</v>
      </c>
      <c r="BV435" s="147">
        <v>0</v>
      </c>
      <c r="BW435" s="147">
        <v>0</v>
      </c>
      <c r="BX435" s="147">
        <v>0</v>
      </c>
      <c r="BZ435" s="147">
        <v>793652</v>
      </c>
      <c r="CA435" s="147">
        <v>793652</v>
      </c>
    </row>
    <row r="436" spans="7:79" hidden="1" x14ac:dyDescent="0.2">
      <c r="G436" s="147">
        <v>0</v>
      </c>
      <c r="H436" s="147">
        <v>0</v>
      </c>
      <c r="I436" s="147">
        <v>0</v>
      </c>
      <c r="J436" s="147">
        <v>0</v>
      </c>
      <c r="K436" s="147">
        <v>0</v>
      </c>
      <c r="L436" s="147">
        <v>0</v>
      </c>
      <c r="M436" s="147">
        <v>0</v>
      </c>
      <c r="N436" s="147">
        <v>0</v>
      </c>
      <c r="O436" s="147">
        <v>0</v>
      </c>
      <c r="P436" s="147">
        <v>0</v>
      </c>
      <c r="Q436" s="147">
        <v>0</v>
      </c>
      <c r="R436" s="147">
        <v>0</v>
      </c>
      <c r="S436" s="147">
        <v>0</v>
      </c>
      <c r="T436" s="147">
        <v>0</v>
      </c>
      <c r="U436" s="147">
        <v>0</v>
      </c>
      <c r="V436" s="147">
        <v>0</v>
      </c>
      <c r="W436" s="147">
        <v>0</v>
      </c>
      <c r="X436" s="147">
        <v>0</v>
      </c>
      <c r="Y436" s="147">
        <v>0</v>
      </c>
      <c r="Z436" s="147">
        <v>0</v>
      </c>
      <c r="AA436" s="147">
        <v>0</v>
      </c>
      <c r="AB436" s="147">
        <v>0</v>
      </c>
      <c r="AC436" s="147">
        <v>0</v>
      </c>
      <c r="AD436" s="147">
        <v>0</v>
      </c>
      <c r="AE436" s="147">
        <v>0</v>
      </c>
      <c r="AF436" s="147">
        <v>0</v>
      </c>
      <c r="AG436" s="147">
        <v>0</v>
      </c>
      <c r="AH436" s="147">
        <v>0</v>
      </c>
      <c r="AI436" s="147">
        <v>0</v>
      </c>
      <c r="AJ436" s="147">
        <v>0</v>
      </c>
      <c r="AK436" s="147">
        <v>0</v>
      </c>
      <c r="AL436" s="147">
        <v>0</v>
      </c>
      <c r="AM436" s="147">
        <v>0</v>
      </c>
      <c r="AN436" s="147">
        <v>0</v>
      </c>
      <c r="AO436" s="147">
        <v>0</v>
      </c>
      <c r="AP436" s="147">
        <v>0</v>
      </c>
      <c r="AQ436" s="147">
        <v>0</v>
      </c>
      <c r="AR436" s="147">
        <v>0</v>
      </c>
      <c r="AS436" s="147">
        <v>0</v>
      </c>
      <c r="AT436" s="147">
        <v>0</v>
      </c>
      <c r="AU436" s="147">
        <v>0</v>
      </c>
      <c r="AV436" s="147">
        <v>0</v>
      </c>
      <c r="AW436" s="147">
        <v>0</v>
      </c>
      <c r="AX436" s="147">
        <v>0</v>
      </c>
      <c r="AY436" s="147">
        <v>0</v>
      </c>
      <c r="AZ436" s="147">
        <v>0</v>
      </c>
      <c r="BA436" s="147">
        <v>0</v>
      </c>
      <c r="BB436" s="147">
        <v>0</v>
      </c>
      <c r="BC436" s="147">
        <v>0</v>
      </c>
      <c r="BD436" s="147">
        <v>0</v>
      </c>
      <c r="BE436" s="147">
        <v>0</v>
      </c>
      <c r="BF436" s="147">
        <v>0</v>
      </c>
      <c r="BG436" s="147">
        <v>0</v>
      </c>
      <c r="BH436" s="147">
        <v>0</v>
      </c>
      <c r="BI436" s="147">
        <v>0</v>
      </c>
      <c r="BJ436" s="147">
        <v>0</v>
      </c>
      <c r="BK436" s="147">
        <v>0</v>
      </c>
      <c r="BL436" s="147">
        <v>0</v>
      </c>
      <c r="BM436" s="147">
        <v>0</v>
      </c>
      <c r="BN436" s="147">
        <v>0</v>
      </c>
      <c r="BO436" s="147">
        <v>0</v>
      </c>
      <c r="BP436" s="147">
        <v>0</v>
      </c>
      <c r="BQ436" s="147">
        <v>0</v>
      </c>
      <c r="BR436" s="147">
        <v>0</v>
      </c>
      <c r="BS436" s="147">
        <v>0</v>
      </c>
      <c r="BT436" s="147">
        <v>0</v>
      </c>
      <c r="BU436" s="147">
        <v>0</v>
      </c>
      <c r="BV436" s="147">
        <v>0</v>
      </c>
      <c r="BW436" s="147">
        <v>0</v>
      </c>
      <c r="BX436" s="147">
        <v>0</v>
      </c>
      <c r="BZ436" s="147">
        <v>0</v>
      </c>
      <c r="CA436" s="147">
        <v>0</v>
      </c>
    </row>
    <row r="437" spans="7:79" hidden="1" x14ac:dyDescent="0.2">
      <c r="G437" s="147">
        <v>-7353693</v>
      </c>
      <c r="H437" s="147">
        <v>0</v>
      </c>
      <c r="I437" s="147">
        <v>0</v>
      </c>
      <c r="J437" s="147">
        <v>0</v>
      </c>
      <c r="K437" s="147">
        <v>0</v>
      </c>
      <c r="L437" s="147">
        <v>2990713</v>
      </c>
      <c r="M437" s="147">
        <v>0</v>
      </c>
      <c r="N437" s="147">
        <v>0</v>
      </c>
      <c r="O437" s="147">
        <v>0</v>
      </c>
      <c r="P437" s="147">
        <v>0</v>
      </c>
      <c r="Q437" s="147">
        <v>1346170</v>
      </c>
      <c r="R437" s="147">
        <v>0</v>
      </c>
      <c r="S437" s="147">
        <v>0</v>
      </c>
      <c r="T437" s="147">
        <v>0</v>
      </c>
      <c r="U437" s="147">
        <v>0</v>
      </c>
      <c r="V437" s="147">
        <v>54641</v>
      </c>
      <c r="W437" s="147">
        <v>0</v>
      </c>
      <c r="X437" s="147">
        <v>0</v>
      </c>
      <c r="Y437" s="147">
        <v>0</v>
      </c>
      <c r="Z437" s="147">
        <v>0</v>
      </c>
      <c r="AA437" s="147">
        <v>1295886</v>
      </c>
      <c r="AB437" s="147">
        <v>0</v>
      </c>
      <c r="AC437" s="147">
        <v>0</v>
      </c>
      <c r="AD437" s="147">
        <v>0</v>
      </c>
      <c r="AE437" s="147">
        <v>0</v>
      </c>
      <c r="AF437" s="147">
        <v>-329833</v>
      </c>
      <c r="AG437" s="147">
        <v>0</v>
      </c>
      <c r="AH437" s="147">
        <v>0</v>
      </c>
      <c r="AI437" s="147">
        <v>0</v>
      </c>
      <c r="AJ437" s="147">
        <v>0</v>
      </c>
      <c r="AK437" s="147">
        <v>-680509</v>
      </c>
      <c r="AL437" s="147">
        <v>0</v>
      </c>
      <c r="AM437" s="147">
        <v>0</v>
      </c>
      <c r="AN437" s="147">
        <v>0</v>
      </c>
      <c r="AO437" s="147">
        <v>0</v>
      </c>
      <c r="AP437" s="147">
        <v>-1697517</v>
      </c>
      <c r="AQ437" s="147">
        <v>0</v>
      </c>
      <c r="AR437" s="147">
        <v>0</v>
      </c>
      <c r="AS437" s="147">
        <v>0</v>
      </c>
      <c r="AT437" s="147">
        <v>0</v>
      </c>
      <c r="AU437" s="147">
        <v>-488882</v>
      </c>
      <c r="AV437" s="147">
        <v>0</v>
      </c>
      <c r="AW437" s="147">
        <v>0</v>
      </c>
      <c r="AX437" s="147">
        <v>0</v>
      </c>
      <c r="AY437" s="147">
        <v>0</v>
      </c>
      <c r="AZ437" s="147">
        <v>-1102190</v>
      </c>
      <c r="BA437" s="147">
        <v>0</v>
      </c>
      <c r="BB437" s="147">
        <v>0</v>
      </c>
      <c r="BC437" s="147">
        <v>0</v>
      </c>
      <c r="BD437" s="147">
        <v>0</v>
      </c>
      <c r="BE437" s="147">
        <v>-424474</v>
      </c>
      <c r="BF437" s="147">
        <v>0</v>
      </c>
      <c r="BG437" s="147">
        <v>0</v>
      </c>
      <c r="BH437" s="147">
        <v>0</v>
      </c>
      <c r="BI437" s="147">
        <v>0</v>
      </c>
      <c r="BJ437" s="147">
        <v>-500071</v>
      </c>
      <c r="BK437" s="147">
        <v>0</v>
      </c>
      <c r="BL437" s="147">
        <v>0</v>
      </c>
      <c r="BM437" s="147">
        <v>0</v>
      </c>
      <c r="BN437" s="147">
        <v>0</v>
      </c>
      <c r="BO437" s="147">
        <v>-61120</v>
      </c>
      <c r="BP437" s="147">
        <v>0</v>
      </c>
      <c r="BQ437" s="147">
        <v>0</v>
      </c>
      <c r="BR437" s="147">
        <v>0</v>
      </c>
      <c r="BS437" s="147">
        <v>0</v>
      </c>
      <c r="BT437" s="147">
        <v>5687410</v>
      </c>
      <c r="BU437" s="147">
        <v>0</v>
      </c>
      <c r="BV437" s="147">
        <v>0</v>
      </c>
      <c r="BW437" s="147">
        <v>0</v>
      </c>
      <c r="BX437" s="147">
        <v>0</v>
      </c>
      <c r="BZ437" s="147">
        <v>5284596</v>
      </c>
      <c r="CA437" s="147">
        <v>5284596</v>
      </c>
    </row>
    <row r="438" spans="7:79" hidden="1" x14ac:dyDescent="0.2">
      <c r="G438" s="147">
        <v>-4155684</v>
      </c>
      <c r="H438" s="147">
        <v>0</v>
      </c>
      <c r="I438" s="147">
        <v>0</v>
      </c>
      <c r="J438" s="147">
        <v>0</v>
      </c>
      <c r="K438" s="147">
        <v>0</v>
      </c>
      <c r="L438" s="147">
        <v>1650361</v>
      </c>
      <c r="M438" s="147">
        <v>0</v>
      </c>
      <c r="N438" s="147">
        <v>0</v>
      </c>
      <c r="O438" s="147">
        <v>0</v>
      </c>
      <c r="P438" s="147">
        <v>0</v>
      </c>
      <c r="Q438" s="147">
        <v>731903</v>
      </c>
      <c r="R438" s="147">
        <v>0</v>
      </c>
      <c r="S438" s="147">
        <v>0</v>
      </c>
      <c r="T438" s="147">
        <v>0</v>
      </c>
      <c r="U438" s="147">
        <v>0</v>
      </c>
      <c r="V438" s="147">
        <v>-17760</v>
      </c>
      <c r="W438" s="147">
        <v>0</v>
      </c>
      <c r="X438" s="147">
        <v>0</v>
      </c>
      <c r="Y438" s="147">
        <v>0</v>
      </c>
      <c r="Z438" s="147">
        <v>0</v>
      </c>
      <c r="AA438" s="147">
        <v>661948</v>
      </c>
      <c r="AB438" s="147">
        <v>0</v>
      </c>
      <c r="AC438" s="147">
        <v>0</v>
      </c>
      <c r="AD438" s="147">
        <v>0</v>
      </c>
      <c r="AE438" s="147">
        <v>0</v>
      </c>
      <c r="AF438" s="147">
        <v>-186409</v>
      </c>
      <c r="AG438" s="147">
        <v>0</v>
      </c>
      <c r="AH438" s="147">
        <v>0</v>
      </c>
      <c r="AI438" s="147">
        <v>0</v>
      </c>
      <c r="AJ438" s="147">
        <v>0</v>
      </c>
      <c r="AK438" s="147">
        <v>-391070</v>
      </c>
      <c r="AL438" s="147">
        <v>0</v>
      </c>
      <c r="AM438" s="147">
        <v>0</v>
      </c>
      <c r="AN438" s="147">
        <v>0</v>
      </c>
      <c r="AO438" s="147">
        <v>0</v>
      </c>
      <c r="AP438" s="147">
        <v>-950328</v>
      </c>
      <c r="AQ438" s="147">
        <v>0</v>
      </c>
      <c r="AR438" s="147">
        <v>0</v>
      </c>
      <c r="AS438" s="147">
        <v>0</v>
      </c>
      <c r="AT438" s="147">
        <v>0</v>
      </c>
      <c r="AU438" s="147">
        <v>-272119</v>
      </c>
      <c r="AV438" s="147">
        <v>0</v>
      </c>
      <c r="AW438" s="147">
        <v>0</v>
      </c>
      <c r="AX438" s="147">
        <v>0</v>
      </c>
      <c r="AY438" s="147">
        <v>0</v>
      </c>
      <c r="AZ438" s="147">
        <v>-607436</v>
      </c>
      <c r="BA438" s="147">
        <v>0</v>
      </c>
      <c r="BB438" s="147">
        <v>0</v>
      </c>
      <c r="BC438" s="147">
        <v>0</v>
      </c>
      <c r="BD438" s="147">
        <v>0</v>
      </c>
      <c r="BE438" s="147">
        <v>-240732</v>
      </c>
      <c r="BF438" s="147">
        <v>0</v>
      </c>
      <c r="BG438" s="147">
        <v>0</v>
      </c>
      <c r="BH438" s="147">
        <v>0</v>
      </c>
      <c r="BI438" s="147">
        <v>0</v>
      </c>
      <c r="BJ438" s="147">
        <v>-281404</v>
      </c>
      <c r="BK438" s="147">
        <v>0</v>
      </c>
      <c r="BL438" s="147">
        <v>0</v>
      </c>
      <c r="BM438" s="147">
        <v>0</v>
      </c>
      <c r="BN438" s="147">
        <v>0</v>
      </c>
      <c r="BO438" s="147">
        <v>-34277</v>
      </c>
      <c r="BP438" s="147">
        <v>0</v>
      </c>
      <c r="BQ438" s="147">
        <v>0</v>
      </c>
      <c r="BR438" s="147">
        <v>0</v>
      </c>
      <c r="BS438" s="147">
        <v>0</v>
      </c>
      <c r="BT438" s="147">
        <v>3026452</v>
      </c>
      <c r="BU438" s="147">
        <v>0</v>
      </c>
      <c r="BV438" s="147">
        <v>0</v>
      </c>
      <c r="BW438" s="147">
        <v>0</v>
      </c>
      <c r="BX438" s="147">
        <v>0</v>
      </c>
      <c r="BZ438" s="147">
        <v>2963775</v>
      </c>
      <c r="CA438" s="147">
        <v>2963775</v>
      </c>
    </row>
    <row r="439" spans="7:79" hidden="1" x14ac:dyDescent="0.2">
      <c r="G439" s="147">
        <v>-1384316</v>
      </c>
      <c r="H439" s="147">
        <v>0</v>
      </c>
      <c r="I439" s="147">
        <v>0</v>
      </c>
      <c r="J439" s="147">
        <v>0</v>
      </c>
      <c r="K439" s="147">
        <v>0</v>
      </c>
      <c r="L439" s="147">
        <v>539639</v>
      </c>
      <c r="M439" s="147">
        <v>0</v>
      </c>
      <c r="N439" s="147">
        <v>0</v>
      </c>
      <c r="O439" s="147">
        <v>0</v>
      </c>
      <c r="P439" s="147">
        <v>0</v>
      </c>
      <c r="Q439" s="147">
        <v>228097</v>
      </c>
      <c r="R439" s="147">
        <v>0</v>
      </c>
      <c r="S439" s="147">
        <v>0</v>
      </c>
      <c r="T439" s="147">
        <v>0</v>
      </c>
      <c r="U439" s="147">
        <v>0</v>
      </c>
      <c r="V439" s="147">
        <v>7760</v>
      </c>
      <c r="W439" s="147">
        <v>0</v>
      </c>
      <c r="X439" s="147">
        <v>0</v>
      </c>
      <c r="Y439" s="147">
        <v>0</v>
      </c>
      <c r="Z439" s="147">
        <v>0</v>
      </c>
      <c r="AA439" s="147">
        <v>253052</v>
      </c>
      <c r="AB439" s="147">
        <v>0</v>
      </c>
      <c r="AC439" s="147">
        <v>0</v>
      </c>
      <c r="AD439" s="147">
        <v>0</v>
      </c>
      <c r="AE439" s="147">
        <v>0</v>
      </c>
      <c r="AF439" s="147">
        <v>-63591</v>
      </c>
      <c r="AG439" s="147">
        <v>0</v>
      </c>
      <c r="AH439" s="147">
        <v>0</v>
      </c>
      <c r="AI439" s="147">
        <v>0</v>
      </c>
      <c r="AJ439" s="147">
        <v>0</v>
      </c>
      <c r="AK439" s="147">
        <v>-123930</v>
      </c>
      <c r="AL439" s="147">
        <v>0</v>
      </c>
      <c r="AM439" s="147">
        <v>0</v>
      </c>
      <c r="AN439" s="147">
        <v>0</v>
      </c>
      <c r="AO439" s="147">
        <v>0</v>
      </c>
      <c r="AP439" s="147">
        <v>-324672</v>
      </c>
      <c r="AQ439" s="147">
        <v>0</v>
      </c>
      <c r="AR439" s="147">
        <v>0</v>
      </c>
      <c r="AS439" s="147">
        <v>0</v>
      </c>
      <c r="AT439" s="147">
        <v>0</v>
      </c>
      <c r="AU439" s="147">
        <v>-92881</v>
      </c>
      <c r="AV439" s="147">
        <v>0</v>
      </c>
      <c r="AW439" s="147">
        <v>0</v>
      </c>
      <c r="AX439" s="147">
        <v>0</v>
      </c>
      <c r="AY439" s="147">
        <v>0</v>
      </c>
      <c r="AZ439" s="147">
        <v>-212564</v>
      </c>
      <c r="BA439" s="147">
        <v>0</v>
      </c>
      <c r="BB439" s="147">
        <v>0</v>
      </c>
      <c r="BC439" s="147">
        <v>0</v>
      </c>
      <c r="BD439" s="147">
        <v>0</v>
      </c>
      <c r="BE439" s="147">
        <v>-74268</v>
      </c>
      <c r="BF439" s="147">
        <v>0</v>
      </c>
      <c r="BG439" s="147">
        <v>0</v>
      </c>
      <c r="BH439" s="147">
        <v>0</v>
      </c>
      <c r="BI439" s="147">
        <v>0</v>
      </c>
      <c r="BJ439" s="147">
        <v>-88596</v>
      </c>
      <c r="BK439" s="147">
        <v>0</v>
      </c>
      <c r="BL439" s="147">
        <v>0</v>
      </c>
      <c r="BM439" s="147">
        <v>0</v>
      </c>
      <c r="BN439" s="147">
        <v>0</v>
      </c>
      <c r="BO439" s="147">
        <v>-10723</v>
      </c>
      <c r="BP439" s="147">
        <v>0</v>
      </c>
      <c r="BQ439" s="147">
        <v>0</v>
      </c>
      <c r="BR439" s="147">
        <v>0</v>
      </c>
      <c r="BS439" s="147">
        <v>0</v>
      </c>
      <c r="BT439" s="147">
        <v>1028548</v>
      </c>
      <c r="BU439" s="147">
        <v>0</v>
      </c>
      <c r="BV439" s="147">
        <v>0</v>
      </c>
      <c r="BW439" s="147">
        <v>0</v>
      </c>
      <c r="BX439" s="147">
        <v>0</v>
      </c>
      <c r="BZ439" s="147">
        <v>991225</v>
      </c>
      <c r="CA439" s="147">
        <v>991225</v>
      </c>
    </row>
    <row r="440" spans="7:79" hidden="1" x14ac:dyDescent="0.2">
      <c r="G440" s="147">
        <v>0</v>
      </c>
      <c r="H440" s="147">
        <v>0</v>
      </c>
      <c r="I440" s="147">
        <v>0</v>
      </c>
      <c r="J440" s="147">
        <v>0</v>
      </c>
      <c r="K440" s="147">
        <v>0</v>
      </c>
      <c r="L440" s="147">
        <v>0</v>
      </c>
      <c r="M440" s="147">
        <v>0</v>
      </c>
      <c r="N440" s="147">
        <v>0</v>
      </c>
      <c r="O440" s="147">
        <v>0</v>
      </c>
      <c r="P440" s="147">
        <v>0</v>
      </c>
      <c r="Q440" s="147">
        <v>0</v>
      </c>
      <c r="R440" s="147">
        <v>0</v>
      </c>
      <c r="S440" s="147">
        <v>0</v>
      </c>
      <c r="T440" s="147">
        <v>0</v>
      </c>
      <c r="U440" s="147">
        <v>0</v>
      </c>
      <c r="V440" s="147">
        <v>0</v>
      </c>
      <c r="W440" s="147">
        <v>0</v>
      </c>
      <c r="X440" s="147">
        <v>0</v>
      </c>
      <c r="Y440" s="147">
        <v>0</v>
      </c>
      <c r="Z440" s="147">
        <v>0</v>
      </c>
      <c r="AA440" s="147">
        <v>0</v>
      </c>
      <c r="AB440" s="147">
        <v>0</v>
      </c>
      <c r="AC440" s="147">
        <v>0</v>
      </c>
      <c r="AD440" s="147">
        <v>0</v>
      </c>
      <c r="AE440" s="147">
        <v>0</v>
      </c>
      <c r="AF440" s="147">
        <v>0</v>
      </c>
      <c r="AG440" s="147">
        <v>0</v>
      </c>
      <c r="AH440" s="147">
        <v>0</v>
      </c>
      <c r="AI440" s="147">
        <v>0</v>
      </c>
      <c r="AJ440" s="147">
        <v>0</v>
      </c>
      <c r="AK440" s="147">
        <v>0</v>
      </c>
      <c r="AL440" s="147">
        <v>0</v>
      </c>
      <c r="AM440" s="147">
        <v>0</v>
      </c>
      <c r="AN440" s="147">
        <v>0</v>
      </c>
      <c r="AO440" s="147">
        <v>0</v>
      </c>
      <c r="AP440" s="147">
        <v>0</v>
      </c>
      <c r="AQ440" s="147">
        <v>0</v>
      </c>
      <c r="AR440" s="147">
        <v>0</v>
      </c>
      <c r="AS440" s="147">
        <v>0</v>
      </c>
      <c r="AT440" s="147">
        <v>0</v>
      </c>
      <c r="AU440" s="147">
        <v>0</v>
      </c>
      <c r="AV440" s="147">
        <v>0</v>
      </c>
      <c r="AW440" s="147">
        <v>0</v>
      </c>
      <c r="AX440" s="147">
        <v>0</v>
      </c>
      <c r="AY440" s="147">
        <v>0</v>
      </c>
      <c r="AZ440" s="147">
        <v>0</v>
      </c>
      <c r="BA440" s="147">
        <v>0</v>
      </c>
      <c r="BB440" s="147">
        <v>0</v>
      </c>
      <c r="BC440" s="147">
        <v>0</v>
      </c>
      <c r="BD440" s="147">
        <v>0</v>
      </c>
      <c r="BE440" s="147">
        <v>0</v>
      </c>
      <c r="BF440" s="147">
        <v>0</v>
      </c>
      <c r="BG440" s="147">
        <v>0</v>
      </c>
      <c r="BH440" s="147">
        <v>0</v>
      </c>
      <c r="BI440" s="147">
        <v>0</v>
      </c>
      <c r="BJ440" s="147">
        <v>0</v>
      </c>
      <c r="BK440" s="147">
        <v>0</v>
      </c>
      <c r="BL440" s="147">
        <v>0</v>
      </c>
      <c r="BM440" s="147">
        <v>0</v>
      </c>
      <c r="BN440" s="147">
        <v>0</v>
      </c>
      <c r="BO440" s="147">
        <v>0</v>
      </c>
      <c r="BP440" s="147">
        <v>0</v>
      </c>
      <c r="BQ440" s="147">
        <v>0</v>
      </c>
      <c r="BR440" s="147">
        <v>0</v>
      </c>
      <c r="BS440" s="147">
        <v>0</v>
      </c>
      <c r="BT440" s="147">
        <v>0</v>
      </c>
      <c r="BU440" s="147">
        <v>0</v>
      </c>
      <c r="BV440" s="147">
        <v>0</v>
      </c>
      <c r="BW440" s="147">
        <v>0</v>
      </c>
      <c r="BX440" s="147">
        <v>0</v>
      </c>
      <c r="BZ440" s="147">
        <v>0</v>
      </c>
      <c r="CA440" s="147">
        <v>0</v>
      </c>
    </row>
    <row r="441" spans="7:79" hidden="1" x14ac:dyDescent="0.2">
      <c r="G441" s="147">
        <v>-1813693</v>
      </c>
      <c r="H441" s="147">
        <v>0</v>
      </c>
      <c r="I441" s="147">
        <v>0</v>
      </c>
      <c r="J441" s="147">
        <v>0</v>
      </c>
      <c r="K441" s="147">
        <v>0</v>
      </c>
      <c r="L441" s="147">
        <v>800713</v>
      </c>
      <c r="M441" s="147">
        <v>0</v>
      </c>
      <c r="N441" s="147">
        <v>0</v>
      </c>
      <c r="O441" s="147">
        <v>0</v>
      </c>
      <c r="P441" s="147">
        <v>0</v>
      </c>
      <c r="Q441" s="147">
        <v>386170</v>
      </c>
      <c r="R441" s="147">
        <v>0</v>
      </c>
      <c r="S441" s="147">
        <v>0</v>
      </c>
      <c r="T441" s="147">
        <v>0</v>
      </c>
      <c r="U441" s="147">
        <v>0</v>
      </c>
      <c r="V441" s="147">
        <v>64641</v>
      </c>
      <c r="W441" s="147">
        <v>0</v>
      </c>
      <c r="X441" s="147">
        <v>0</v>
      </c>
      <c r="Y441" s="147">
        <v>0</v>
      </c>
      <c r="Z441" s="147">
        <v>0</v>
      </c>
      <c r="AA441" s="147">
        <v>380886</v>
      </c>
      <c r="AB441" s="147">
        <v>0</v>
      </c>
      <c r="AC441" s="147">
        <v>0</v>
      </c>
      <c r="AD441" s="147">
        <v>0</v>
      </c>
      <c r="AE441" s="147">
        <v>0</v>
      </c>
      <c r="AF441" s="147">
        <v>-79833</v>
      </c>
      <c r="AG441" s="147">
        <v>0</v>
      </c>
      <c r="AH441" s="147">
        <v>0</v>
      </c>
      <c r="AI441" s="147">
        <v>0</v>
      </c>
      <c r="AJ441" s="147">
        <v>0</v>
      </c>
      <c r="AK441" s="147">
        <v>-165509</v>
      </c>
      <c r="AL441" s="147">
        <v>0</v>
      </c>
      <c r="AM441" s="147">
        <v>0</v>
      </c>
      <c r="AN441" s="147">
        <v>0</v>
      </c>
      <c r="AO441" s="147">
        <v>0</v>
      </c>
      <c r="AP441" s="147">
        <v>-422517</v>
      </c>
      <c r="AQ441" s="147">
        <v>0</v>
      </c>
      <c r="AR441" s="147">
        <v>0</v>
      </c>
      <c r="AS441" s="147">
        <v>0</v>
      </c>
      <c r="AT441" s="147">
        <v>0</v>
      </c>
      <c r="AU441" s="147">
        <v>-123882</v>
      </c>
      <c r="AV441" s="147">
        <v>0</v>
      </c>
      <c r="AW441" s="147">
        <v>0</v>
      </c>
      <c r="AX441" s="147">
        <v>0</v>
      </c>
      <c r="AY441" s="147">
        <v>0</v>
      </c>
      <c r="AZ441" s="147">
        <v>-282190</v>
      </c>
      <c r="BA441" s="147">
        <v>0</v>
      </c>
      <c r="BB441" s="147">
        <v>0</v>
      </c>
      <c r="BC441" s="147">
        <v>0</v>
      </c>
      <c r="BD441" s="147">
        <v>0</v>
      </c>
      <c r="BE441" s="147">
        <v>-109474</v>
      </c>
      <c r="BF441" s="147">
        <v>0</v>
      </c>
      <c r="BG441" s="147">
        <v>0</v>
      </c>
      <c r="BH441" s="147">
        <v>0</v>
      </c>
      <c r="BI441" s="147">
        <v>0</v>
      </c>
      <c r="BJ441" s="147">
        <v>-130071</v>
      </c>
      <c r="BK441" s="147">
        <v>0</v>
      </c>
      <c r="BL441" s="147">
        <v>0</v>
      </c>
      <c r="BM441" s="147">
        <v>0</v>
      </c>
      <c r="BN441" s="147">
        <v>0</v>
      </c>
      <c r="BO441" s="147">
        <v>-16120</v>
      </c>
      <c r="BP441" s="147">
        <v>0</v>
      </c>
      <c r="BQ441" s="147">
        <v>0</v>
      </c>
      <c r="BR441" s="147">
        <v>0</v>
      </c>
      <c r="BS441" s="147">
        <v>0</v>
      </c>
      <c r="BT441" s="147">
        <v>1632410</v>
      </c>
      <c r="BU441" s="147">
        <v>0</v>
      </c>
      <c r="BV441" s="147">
        <v>0</v>
      </c>
      <c r="BW441" s="147">
        <v>0</v>
      </c>
      <c r="BX441" s="147">
        <v>0</v>
      </c>
      <c r="BZ441" s="147">
        <v>1329596</v>
      </c>
      <c r="CA441" s="147">
        <v>1329596</v>
      </c>
    </row>
    <row r="442" spans="7:79" hidden="1" x14ac:dyDescent="0.2">
      <c r="G442" s="147">
        <v>0</v>
      </c>
      <c r="H442" s="147">
        <v>0</v>
      </c>
      <c r="I442" s="147">
        <v>0</v>
      </c>
      <c r="J442" s="147">
        <v>0</v>
      </c>
      <c r="K442" s="147">
        <v>0</v>
      </c>
      <c r="L442" s="147">
        <v>0</v>
      </c>
      <c r="M442" s="147">
        <v>0</v>
      </c>
      <c r="N442" s="147">
        <v>0</v>
      </c>
      <c r="O442" s="147">
        <v>0</v>
      </c>
      <c r="P442" s="147">
        <v>0</v>
      </c>
      <c r="Q442" s="147">
        <v>0</v>
      </c>
      <c r="R442" s="147">
        <v>0</v>
      </c>
      <c r="S442" s="147">
        <v>0</v>
      </c>
      <c r="T442" s="147">
        <v>0</v>
      </c>
      <c r="U442" s="147">
        <v>0</v>
      </c>
      <c r="V442" s="147">
        <v>0</v>
      </c>
      <c r="W442" s="147">
        <v>0</v>
      </c>
      <c r="X442" s="147">
        <v>0</v>
      </c>
      <c r="Y442" s="147">
        <v>0</v>
      </c>
      <c r="Z442" s="147">
        <v>0</v>
      </c>
      <c r="AA442" s="147">
        <v>0</v>
      </c>
      <c r="AB442" s="147">
        <v>0</v>
      </c>
      <c r="AC442" s="147">
        <v>0</v>
      </c>
      <c r="AD442" s="147">
        <v>0</v>
      </c>
      <c r="AE442" s="147">
        <v>0</v>
      </c>
      <c r="AF442" s="147">
        <v>0</v>
      </c>
      <c r="AG442" s="147">
        <v>0</v>
      </c>
      <c r="AH442" s="147">
        <v>0</v>
      </c>
      <c r="AI442" s="147">
        <v>0</v>
      </c>
      <c r="AJ442" s="147">
        <v>0</v>
      </c>
      <c r="AK442" s="147">
        <v>0</v>
      </c>
      <c r="AL442" s="147">
        <v>0</v>
      </c>
      <c r="AM442" s="147">
        <v>0</v>
      </c>
      <c r="AN442" s="147">
        <v>0</v>
      </c>
      <c r="AO442" s="147">
        <v>0</v>
      </c>
      <c r="AP442" s="147">
        <v>0</v>
      </c>
      <c r="AQ442" s="147">
        <v>0</v>
      </c>
      <c r="AR442" s="147">
        <v>0</v>
      </c>
      <c r="AS442" s="147">
        <v>0</v>
      </c>
      <c r="AT442" s="147">
        <v>0</v>
      </c>
      <c r="AU442" s="147">
        <v>0</v>
      </c>
      <c r="AV442" s="147">
        <v>0</v>
      </c>
      <c r="AW442" s="147">
        <v>0</v>
      </c>
      <c r="AX442" s="147">
        <v>0</v>
      </c>
      <c r="AY442" s="147">
        <v>0</v>
      </c>
      <c r="AZ442" s="147">
        <v>0</v>
      </c>
      <c r="BA442" s="147">
        <v>0</v>
      </c>
      <c r="BB442" s="147">
        <v>0</v>
      </c>
      <c r="BC442" s="147">
        <v>0</v>
      </c>
      <c r="BD442" s="147">
        <v>0</v>
      </c>
      <c r="BE442" s="147">
        <v>0</v>
      </c>
      <c r="BF442" s="147">
        <v>0</v>
      </c>
      <c r="BG442" s="147">
        <v>0</v>
      </c>
      <c r="BH442" s="147">
        <v>0</v>
      </c>
      <c r="BI442" s="147">
        <v>0</v>
      </c>
      <c r="BJ442" s="147">
        <v>0</v>
      </c>
      <c r="BK442" s="147">
        <v>0</v>
      </c>
      <c r="BL442" s="147">
        <v>0</v>
      </c>
      <c r="BM442" s="147">
        <v>0</v>
      </c>
      <c r="BN442" s="147">
        <v>0</v>
      </c>
      <c r="BO442" s="147">
        <v>0</v>
      </c>
      <c r="BP442" s="147">
        <v>0</v>
      </c>
      <c r="BQ442" s="147">
        <v>0</v>
      </c>
      <c r="BR442" s="147">
        <v>0</v>
      </c>
      <c r="BS442" s="147">
        <v>0</v>
      </c>
      <c r="BT442" s="147">
        <v>0</v>
      </c>
      <c r="BU442" s="147">
        <v>0</v>
      </c>
      <c r="BV442" s="147">
        <v>0</v>
      </c>
      <c r="BW442" s="147">
        <v>0</v>
      </c>
      <c r="BX442" s="147">
        <v>0</v>
      </c>
      <c r="BZ442" s="147">
        <v>0</v>
      </c>
      <c r="CA442" s="147">
        <v>0</v>
      </c>
    </row>
    <row r="443" spans="7:79" hidden="1" x14ac:dyDescent="0.2">
      <c r="G443" s="147">
        <v>0</v>
      </c>
      <c r="H443" s="147">
        <v>0</v>
      </c>
      <c r="I443" s="147">
        <v>0</v>
      </c>
      <c r="J443" s="147">
        <v>0</v>
      </c>
      <c r="K443" s="147">
        <v>0</v>
      </c>
      <c r="L443" s="147">
        <v>0</v>
      </c>
      <c r="M443" s="147">
        <v>0</v>
      </c>
      <c r="N443" s="147">
        <v>0</v>
      </c>
      <c r="O443" s="147">
        <v>0</v>
      </c>
      <c r="P443" s="147">
        <v>0</v>
      </c>
      <c r="Q443" s="147">
        <v>0</v>
      </c>
      <c r="R443" s="147">
        <v>0</v>
      </c>
      <c r="S443" s="147">
        <v>0</v>
      </c>
      <c r="T443" s="147">
        <v>0</v>
      </c>
      <c r="U443" s="147">
        <v>0</v>
      </c>
      <c r="V443" s="147">
        <v>0</v>
      </c>
      <c r="W443" s="147">
        <v>0</v>
      </c>
      <c r="X443" s="147">
        <v>0</v>
      </c>
      <c r="Y443" s="147">
        <v>0</v>
      </c>
      <c r="Z443" s="147">
        <v>0</v>
      </c>
      <c r="AA443" s="147">
        <v>0</v>
      </c>
      <c r="AB443" s="147">
        <v>0</v>
      </c>
      <c r="AC443" s="147">
        <v>0</v>
      </c>
      <c r="AD443" s="147">
        <v>0</v>
      </c>
      <c r="AE443" s="147">
        <v>0</v>
      </c>
      <c r="AF443" s="147">
        <v>0</v>
      </c>
      <c r="AG443" s="147">
        <v>0</v>
      </c>
      <c r="AH443" s="147">
        <v>0</v>
      </c>
      <c r="AI443" s="147">
        <v>0</v>
      </c>
      <c r="AJ443" s="147">
        <v>0</v>
      </c>
      <c r="AK443" s="147">
        <v>0</v>
      </c>
      <c r="AL443" s="147">
        <v>0</v>
      </c>
      <c r="AM443" s="147">
        <v>0</v>
      </c>
      <c r="AN443" s="147">
        <v>0</v>
      </c>
      <c r="AO443" s="147">
        <v>0</v>
      </c>
      <c r="AP443" s="147">
        <v>0</v>
      </c>
      <c r="AQ443" s="147">
        <v>0</v>
      </c>
      <c r="AR443" s="147">
        <v>0</v>
      </c>
      <c r="AS443" s="147">
        <v>0</v>
      </c>
      <c r="AT443" s="147">
        <v>0</v>
      </c>
      <c r="AU443" s="147">
        <v>0</v>
      </c>
      <c r="AV443" s="147">
        <v>0</v>
      </c>
      <c r="AW443" s="147">
        <v>0</v>
      </c>
      <c r="AX443" s="147">
        <v>0</v>
      </c>
      <c r="AY443" s="147">
        <v>0</v>
      </c>
      <c r="AZ443" s="147">
        <v>0</v>
      </c>
      <c r="BA443" s="147">
        <v>0</v>
      </c>
      <c r="BB443" s="147">
        <v>0</v>
      </c>
      <c r="BC443" s="147">
        <v>0</v>
      </c>
      <c r="BD443" s="147">
        <v>0</v>
      </c>
      <c r="BE443" s="147">
        <v>0</v>
      </c>
      <c r="BF443" s="147">
        <v>0</v>
      </c>
      <c r="BG443" s="147">
        <v>0</v>
      </c>
      <c r="BH443" s="147">
        <v>0</v>
      </c>
      <c r="BI443" s="147">
        <v>0</v>
      </c>
      <c r="BJ443" s="147">
        <v>0</v>
      </c>
      <c r="BK443" s="147">
        <v>0</v>
      </c>
      <c r="BL443" s="147">
        <v>0</v>
      </c>
      <c r="BM443" s="147">
        <v>0</v>
      </c>
      <c r="BN443" s="147">
        <v>0</v>
      </c>
      <c r="BO443" s="147">
        <v>0</v>
      </c>
      <c r="BP443" s="147">
        <v>0</v>
      </c>
      <c r="BQ443" s="147">
        <v>0</v>
      </c>
      <c r="BR443" s="147">
        <v>0</v>
      </c>
      <c r="BS443" s="147">
        <v>0</v>
      </c>
      <c r="BT443" s="147">
        <v>0</v>
      </c>
      <c r="BU443" s="147">
        <v>0</v>
      </c>
      <c r="BV443" s="147">
        <v>0</v>
      </c>
      <c r="BW443" s="147">
        <v>0</v>
      </c>
      <c r="BX443" s="147">
        <v>0</v>
      </c>
      <c r="BZ443" s="147">
        <v>0</v>
      </c>
      <c r="CA443" s="147">
        <v>0</v>
      </c>
    </row>
    <row r="444" spans="7:79" hidden="1" x14ac:dyDescent="0.2">
      <c r="G444" s="147">
        <v>0</v>
      </c>
      <c r="H444" s="147">
        <v>0</v>
      </c>
      <c r="I444" s="147">
        <v>0</v>
      </c>
      <c r="J444" s="147">
        <v>0</v>
      </c>
      <c r="K444" s="147">
        <v>0</v>
      </c>
      <c r="L444" s="147">
        <v>0</v>
      </c>
      <c r="M444" s="147">
        <v>0</v>
      </c>
      <c r="N444" s="147">
        <v>0</v>
      </c>
      <c r="O444" s="147">
        <v>0</v>
      </c>
      <c r="P444" s="147">
        <v>0</v>
      </c>
      <c r="Q444" s="147">
        <v>0</v>
      </c>
      <c r="R444" s="147">
        <v>0</v>
      </c>
      <c r="S444" s="147">
        <v>0</v>
      </c>
      <c r="T444" s="147">
        <v>0</v>
      </c>
      <c r="U444" s="147">
        <v>0</v>
      </c>
      <c r="V444" s="147">
        <v>0</v>
      </c>
      <c r="W444" s="147">
        <v>0</v>
      </c>
      <c r="X444" s="147">
        <v>0</v>
      </c>
      <c r="Y444" s="147">
        <v>0</v>
      </c>
      <c r="Z444" s="147">
        <v>0</v>
      </c>
      <c r="AA444" s="147">
        <v>0</v>
      </c>
      <c r="AB444" s="147">
        <v>0</v>
      </c>
      <c r="AC444" s="147">
        <v>0</v>
      </c>
      <c r="AD444" s="147">
        <v>0</v>
      </c>
      <c r="AE444" s="147">
        <v>0</v>
      </c>
      <c r="AF444" s="147">
        <v>0</v>
      </c>
      <c r="AG444" s="147">
        <v>0</v>
      </c>
      <c r="AH444" s="147">
        <v>0</v>
      </c>
      <c r="AI444" s="147">
        <v>0</v>
      </c>
      <c r="AJ444" s="147">
        <v>0</v>
      </c>
      <c r="AK444" s="147">
        <v>0</v>
      </c>
      <c r="AL444" s="147">
        <v>0</v>
      </c>
      <c r="AM444" s="147">
        <v>0</v>
      </c>
      <c r="AN444" s="147">
        <v>0</v>
      </c>
      <c r="AO444" s="147">
        <v>0</v>
      </c>
      <c r="AP444" s="147">
        <v>0</v>
      </c>
      <c r="AQ444" s="147">
        <v>0</v>
      </c>
      <c r="AR444" s="147">
        <v>0</v>
      </c>
      <c r="AS444" s="147">
        <v>0</v>
      </c>
      <c r="AT444" s="147">
        <v>0</v>
      </c>
      <c r="AU444" s="147">
        <v>0</v>
      </c>
      <c r="AV444" s="147">
        <v>0</v>
      </c>
      <c r="AW444" s="147">
        <v>0</v>
      </c>
      <c r="AX444" s="147">
        <v>0</v>
      </c>
      <c r="AY444" s="147">
        <v>0</v>
      </c>
      <c r="AZ444" s="147">
        <v>0</v>
      </c>
      <c r="BA444" s="147">
        <v>0</v>
      </c>
      <c r="BB444" s="147">
        <v>0</v>
      </c>
      <c r="BC444" s="147">
        <v>0</v>
      </c>
      <c r="BD444" s="147">
        <v>0</v>
      </c>
      <c r="BE444" s="147">
        <v>0</v>
      </c>
      <c r="BF444" s="147">
        <v>0</v>
      </c>
      <c r="BG444" s="147">
        <v>0</v>
      </c>
      <c r="BH444" s="147">
        <v>0</v>
      </c>
      <c r="BI444" s="147">
        <v>0</v>
      </c>
      <c r="BJ444" s="147">
        <v>0</v>
      </c>
      <c r="BK444" s="147">
        <v>0</v>
      </c>
      <c r="BL444" s="147">
        <v>0</v>
      </c>
      <c r="BM444" s="147">
        <v>0</v>
      </c>
      <c r="BN444" s="147">
        <v>0</v>
      </c>
      <c r="BO444" s="147">
        <v>0</v>
      </c>
      <c r="BP444" s="147">
        <v>0</v>
      </c>
      <c r="BQ444" s="147">
        <v>0</v>
      </c>
      <c r="BR444" s="147">
        <v>0</v>
      </c>
      <c r="BS444" s="147">
        <v>0</v>
      </c>
      <c r="BT444" s="147">
        <v>0</v>
      </c>
      <c r="BU444" s="147">
        <v>0</v>
      </c>
      <c r="BV444" s="147">
        <v>0</v>
      </c>
      <c r="BW444" s="147">
        <v>0</v>
      </c>
      <c r="BX444" s="147">
        <v>0</v>
      </c>
      <c r="BZ444" s="147">
        <v>0</v>
      </c>
      <c r="CA444" s="147">
        <v>0</v>
      </c>
    </row>
    <row r="445" spans="7:79" hidden="1" x14ac:dyDescent="0.2">
      <c r="G445" s="147">
        <v>0</v>
      </c>
      <c r="H445" s="147">
        <v>0</v>
      </c>
      <c r="I445" s="147">
        <v>0</v>
      </c>
      <c r="J445" s="147">
        <v>0</v>
      </c>
      <c r="K445" s="147">
        <v>0</v>
      </c>
      <c r="L445" s="147">
        <v>0</v>
      </c>
      <c r="M445" s="147">
        <v>0</v>
      </c>
      <c r="N445" s="147">
        <v>0</v>
      </c>
      <c r="O445" s="147">
        <v>0</v>
      </c>
      <c r="P445" s="147">
        <v>0</v>
      </c>
      <c r="Q445" s="147">
        <v>0</v>
      </c>
      <c r="R445" s="147">
        <v>0</v>
      </c>
      <c r="S445" s="147">
        <v>0</v>
      </c>
      <c r="T445" s="147">
        <v>0</v>
      </c>
      <c r="U445" s="147">
        <v>0</v>
      </c>
      <c r="V445" s="147">
        <v>0</v>
      </c>
      <c r="W445" s="147">
        <v>0</v>
      </c>
      <c r="X445" s="147">
        <v>0</v>
      </c>
      <c r="Y445" s="147">
        <v>0</v>
      </c>
      <c r="Z445" s="147">
        <v>0</v>
      </c>
      <c r="AA445" s="147">
        <v>0</v>
      </c>
      <c r="AB445" s="147">
        <v>0</v>
      </c>
      <c r="AC445" s="147">
        <v>0</v>
      </c>
      <c r="AD445" s="147">
        <v>0</v>
      </c>
      <c r="AE445" s="147">
        <v>0</v>
      </c>
      <c r="AF445" s="147">
        <v>0</v>
      </c>
      <c r="AG445" s="147">
        <v>0</v>
      </c>
      <c r="AH445" s="147">
        <v>0</v>
      </c>
      <c r="AI445" s="147">
        <v>0</v>
      </c>
      <c r="AJ445" s="147">
        <v>0</v>
      </c>
      <c r="AK445" s="147">
        <v>0</v>
      </c>
      <c r="AL445" s="147">
        <v>0</v>
      </c>
      <c r="AM445" s="147">
        <v>0</v>
      </c>
      <c r="AN445" s="147">
        <v>0</v>
      </c>
      <c r="AO445" s="147">
        <v>0</v>
      </c>
      <c r="AP445" s="147">
        <v>0</v>
      </c>
      <c r="AQ445" s="147">
        <v>0</v>
      </c>
      <c r="AR445" s="147">
        <v>0</v>
      </c>
      <c r="AS445" s="147">
        <v>0</v>
      </c>
      <c r="AT445" s="147">
        <v>0</v>
      </c>
      <c r="AU445" s="147">
        <v>0</v>
      </c>
      <c r="AV445" s="147">
        <v>0</v>
      </c>
      <c r="AW445" s="147">
        <v>0</v>
      </c>
      <c r="AX445" s="147">
        <v>0</v>
      </c>
      <c r="AY445" s="147">
        <v>0</v>
      </c>
      <c r="AZ445" s="147">
        <v>0</v>
      </c>
      <c r="BA445" s="147">
        <v>0</v>
      </c>
      <c r="BB445" s="147">
        <v>0</v>
      </c>
      <c r="BC445" s="147">
        <v>0</v>
      </c>
      <c r="BD445" s="147">
        <v>0</v>
      </c>
      <c r="BE445" s="147">
        <v>0</v>
      </c>
      <c r="BF445" s="147">
        <v>0</v>
      </c>
      <c r="BG445" s="147">
        <v>0</v>
      </c>
      <c r="BH445" s="147">
        <v>0</v>
      </c>
      <c r="BI445" s="147">
        <v>0</v>
      </c>
      <c r="BJ445" s="147">
        <v>0</v>
      </c>
      <c r="BK445" s="147">
        <v>0</v>
      </c>
      <c r="BL445" s="147">
        <v>0</v>
      </c>
      <c r="BM445" s="147">
        <v>0</v>
      </c>
      <c r="BN445" s="147">
        <v>0</v>
      </c>
      <c r="BO445" s="147">
        <v>0</v>
      </c>
      <c r="BP445" s="147">
        <v>0</v>
      </c>
      <c r="BQ445" s="147">
        <v>0</v>
      </c>
      <c r="BR445" s="147">
        <v>0</v>
      </c>
      <c r="BS445" s="147">
        <v>0</v>
      </c>
      <c r="BT445" s="147">
        <v>0</v>
      </c>
      <c r="BU445" s="147">
        <v>0</v>
      </c>
      <c r="BV445" s="147">
        <v>0</v>
      </c>
      <c r="BW445" s="147">
        <v>0</v>
      </c>
      <c r="BX445" s="147">
        <v>0</v>
      </c>
      <c r="BZ445" s="147">
        <v>0</v>
      </c>
      <c r="CA445" s="147">
        <v>0</v>
      </c>
    </row>
    <row r="446" spans="7:79" hidden="1" x14ac:dyDescent="0.2">
      <c r="G446" s="147">
        <v>0</v>
      </c>
      <c r="H446" s="147">
        <v>0</v>
      </c>
      <c r="I446" s="147">
        <v>0</v>
      </c>
      <c r="J446" s="147">
        <v>0</v>
      </c>
      <c r="K446" s="147">
        <v>0</v>
      </c>
      <c r="L446" s="147">
        <v>0</v>
      </c>
      <c r="M446" s="147">
        <v>0</v>
      </c>
      <c r="N446" s="147">
        <v>0</v>
      </c>
      <c r="O446" s="147">
        <v>0</v>
      </c>
      <c r="P446" s="147">
        <v>0</v>
      </c>
      <c r="Q446" s="147">
        <v>0</v>
      </c>
      <c r="R446" s="147">
        <v>0</v>
      </c>
      <c r="S446" s="147">
        <v>0</v>
      </c>
      <c r="T446" s="147">
        <v>0</v>
      </c>
      <c r="U446" s="147">
        <v>0</v>
      </c>
      <c r="V446" s="147">
        <v>0</v>
      </c>
      <c r="W446" s="147">
        <v>0</v>
      </c>
      <c r="X446" s="147">
        <v>0</v>
      </c>
      <c r="Y446" s="147">
        <v>0</v>
      </c>
      <c r="Z446" s="147">
        <v>0</v>
      </c>
      <c r="AA446" s="147">
        <v>0</v>
      </c>
      <c r="AB446" s="147">
        <v>0</v>
      </c>
      <c r="AC446" s="147">
        <v>0</v>
      </c>
      <c r="AD446" s="147">
        <v>0</v>
      </c>
      <c r="AE446" s="147">
        <v>0</v>
      </c>
      <c r="AF446" s="147">
        <v>0</v>
      </c>
      <c r="AG446" s="147">
        <v>0</v>
      </c>
      <c r="AH446" s="147">
        <v>0</v>
      </c>
      <c r="AI446" s="147">
        <v>0</v>
      </c>
      <c r="AJ446" s="147">
        <v>0</v>
      </c>
      <c r="AK446" s="147">
        <v>0</v>
      </c>
      <c r="AL446" s="147">
        <v>0</v>
      </c>
      <c r="AM446" s="147">
        <v>0</v>
      </c>
      <c r="AN446" s="147">
        <v>0</v>
      </c>
      <c r="AO446" s="147">
        <v>0</v>
      </c>
      <c r="AP446" s="147">
        <v>0</v>
      </c>
      <c r="AQ446" s="147">
        <v>0</v>
      </c>
      <c r="AR446" s="147">
        <v>0</v>
      </c>
      <c r="AS446" s="147">
        <v>0</v>
      </c>
      <c r="AT446" s="147">
        <v>0</v>
      </c>
      <c r="AU446" s="147">
        <v>0</v>
      </c>
      <c r="AV446" s="147">
        <v>0</v>
      </c>
      <c r="AW446" s="147">
        <v>0</v>
      </c>
      <c r="AX446" s="147">
        <v>0</v>
      </c>
      <c r="AY446" s="147">
        <v>0</v>
      </c>
      <c r="AZ446" s="147">
        <v>0</v>
      </c>
      <c r="BA446" s="147">
        <v>0</v>
      </c>
      <c r="BB446" s="147">
        <v>0</v>
      </c>
      <c r="BC446" s="147">
        <v>0</v>
      </c>
      <c r="BD446" s="147">
        <v>0</v>
      </c>
      <c r="BE446" s="147">
        <v>0</v>
      </c>
      <c r="BF446" s="147">
        <v>0</v>
      </c>
      <c r="BG446" s="147">
        <v>0</v>
      </c>
      <c r="BH446" s="147">
        <v>0</v>
      </c>
      <c r="BI446" s="147">
        <v>0</v>
      </c>
      <c r="BJ446" s="147">
        <v>0</v>
      </c>
      <c r="BK446" s="147">
        <v>0</v>
      </c>
      <c r="BL446" s="147">
        <v>0</v>
      </c>
      <c r="BM446" s="147">
        <v>0</v>
      </c>
      <c r="BN446" s="147">
        <v>0</v>
      </c>
      <c r="BO446" s="147">
        <v>0</v>
      </c>
      <c r="BP446" s="147">
        <v>0</v>
      </c>
      <c r="BQ446" s="147">
        <v>0</v>
      </c>
      <c r="BR446" s="147">
        <v>0</v>
      </c>
      <c r="BS446" s="147">
        <v>0</v>
      </c>
      <c r="BT446" s="147">
        <v>0</v>
      </c>
      <c r="BU446" s="147">
        <v>0</v>
      </c>
      <c r="BV446" s="147">
        <v>0</v>
      </c>
      <c r="BW446" s="147">
        <v>0</v>
      </c>
      <c r="BX446" s="147">
        <v>0</v>
      </c>
      <c r="BZ446" s="147">
        <v>0</v>
      </c>
      <c r="CA446" s="147">
        <v>0</v>
      </c>
    </row>
    <row r="447" spans="7:79" hidden="1" x14ac:dyDescent="0.2">
      <c r="G447" s="147">
        <v>0</v>
      </c>
      <c r="H447" s="147">
        <v>0</v>
      </c>
      <c r="I447" s="147">
        <v>0</v>
      </c>
      <c r="J447" s="147">
        <v>0</v>
      </c>
      <c r="K447" s="147">
        <v>0</v>
      </c>
      <c r="L447" s="147">
        <v>0</v>
      </c>
      <c r="M447" s="147">
        <v>0</v>
      </c>
      <c r="N447" s="147">
        <v>0</v>
      </c>
      <c r="O447" s="147">
        <v>0</v>
      </c>
      <c r="P447" s="147">
        <v>0</v>
      </c>
      <c r="Q447" s="147">
        <v>0</v>
      </c>
      <c r="R447" s="147">
        <v>0</v>
      </c>
      <c r="S447" s="147">
        <v>0</v>
      </c>
      <c r="T447" s="147">
        <v>0</v>
      </c>
      <c r="U447" s="147">
        <v>0</v>
      </c>
      <c r="V447" s="147">
        <v>0</v>
      </c>
      <c r="W447" s="147">
        <v>0</v>
      </c>
      <c r="X447" s="147">
        <v>0</v>
      </c>
      <c r="Y447" s="147">
        <v>0</v>
      </c>
      <c r="Z447" s="147">
        <v>0</v>
      </c>
      <c r="AA447" s="147">
        <v>0</v>
      </c>
      <c r="AB447" s="147">
        <v>0</v>
      </c>
      <c r="AC447" s="147">
        <v>0</v>
      </c>
      <c r="AD447" s="147">
        <v>0</v>
      </c>
      <c r="AE447" s="147">
        <v>0</v>
      </c>
      <c r="AF447" s="147">
        <v>0</v>
      </c>
      <c r="AG447" s="147">
        <v>0</v>
      </c>
      <c r="AH447" s="147">
        <v>0</v>
      </c>
      <c r="AI447" s="147">
        <v>0</v>
      </c>
      <c r="AJ447" s="147">
        <v>0</v>
      </c>
      <c r="AK447" s="147">
        <v>0</v>
      </c>
      <c r="AL447" s="147">
        <v>0</v>
      </c>
      <c r="AM447" s="147">
        <v>0</v>
      </c>
      <c r="AN447" s="147">
        <v>0</v>
      </c>
      <c r="AO447" s="147">
        <v>0</v>
      </c>
      <c r="AP447" s="147">
        <v>0</v>
      </c>
      <c r="AQ447" s="147">
        <v>0</v>
      </c>
      <c r="AR447" s="147">
        <v>0</v>
      </c>
      <c r="AS447" s="147">
        <v>0</v>
      </c>
      <c r="AT447" s="147">
        <v>0</v>
      </c>
      <c r="AU447" s="147">
        <v>0</v>
      </c>
      <c r="AV447" s="147">
        <v>0</v>
      </c>
      <c r="AW447" s="147">
        <v>0</v>
      </c>
      <c r="AX447" s="147">
        <v>0</v>
      </c>
      <c r="AY447" s="147">
        <v>0</v>
      </c>
      <c r="AZ447" s="147">
        <v>0</v>
      </c>
      <c r="BA447" s="147">
        <v>0</v>
      </c>
      <c r="BB447" s="147">
        <v>0</v>
      </c>
      <c r="BC447" s="147">
        <v>0</v>
      </c>
      <c r="BD447" s="147">
        <v>0</v>
      </c>
      <c r="BE447" s="147">
        <v>0</v>
      </c>
      <c r="BF447" s="147">
        <v>0</v>
      </c>
      <c r="BG447" s="147">
        <v>0</v>
      </c>
      <c r="BH447" s="147">
        <v>0</v>
      </c>
      <c r="BI447" s="147">
        <v>0</v>
      </c>
      <c r="BJ447" s="147">
        <v>0</v>
      </c>
      <c r="BK447" s="147">
        <v>0</v>
      </c>
      <c r="BL447" s="147">
        <v>0</v>
      </c>
      <c r="BM447" s="147">
        <v>0</v>
      </c>
      <c r="BN447" s="147">
        <v>0</v>
      </c>
      <c r="BO447" s="147">
        <v>0</v>
      </c>
      <c r="BP447" s="147">
        <v>0</v>
      </c>
      <c r="BQ447" s="147">
        <v>0</v>
      </c>
      <c r="BR447" s="147">
        <v>0</v>
      </c>
      <c r="BS447" s="147">
        <v>0</v>
      </c>
      <c r="BT447" s="147">
        <v>0</v>
      </c>
      <c r="BU447" s="147">
        <v>0</v>
      </c>
      <c r="BV447" s="147">
        <v>0</v>
      </c>
      <c r="BW447" s="147">
        <v>0</v>
      </c>
      <c r="BX447" s="147">
        <v>0</v>
      </c>
      <c r="BZ447" s="147">
        <v>0</v>
      </c>
      <c r="CA447" s="147">
        <v>0</v>
      </c>
    </row>
    <row r="448" spans="7:79" hidden="1" x14ac:dyDescent="0.2">
      <c r="G448" s="147">
        <v>-14568929</v>
      </c>
      <c r="H448" s="147">
        <v>0</v>
      </c>
      <c r="I448" s="147">
        <v>0</v>
      </c>
      <c r="J448" s="147">
        <v>0</v>
      </c>
      <c r="K448" s="147">
        <v>0</v>
      </c>
      <c r="L448" s="147">
        <v>-780849</v>
      </c>
      <c r="M448" s="147">
        <v>0</v>
      </c>
      <c r="N448" s="147">
        <v>0</v>
      </c>
      <c r="O448" s="147">
        <v>0</v>
      </c>
      <c r="P448" s="147">
        <v>0</v>
      </c>
      <c r="Q448" s="147">
        <v>-499141</v>
      </c>
      <c r="R448" s="147">
        <v>0</v>
      </c>
      <c r="S448" s="147">
        <v>0</v>
      </c>
      <c r="T448" s="147">
        <v>0</v>
      </c>
      <c r="U448" s="147">
        <v>0</v>
      </c>
      <c r="V448" s="147">
        <v>-1826823</v>
      </c>
      <c r="W448" s="147">
        <v>0</v>
      </c>
      <c r="X448" s="147">
        <v>0</v>
      </c>
      <c r="Y448" s="147">
        <v>0</v>
      </c>
      <c r="Z448" s="147">
        <v>0</v>
      </c>
      <c r="AA448" s="147">
        <v>-449059</v>
      </c>
      <c r="AB448" s="147">
        <v>0</v>
      </c>
      <c r="AC448" s="147">
        <v>0</v>
      </c>
      <c r="AD448" s="147">
        <v>0</v>
      </c>
      <c r="AE448" s="147">
        <v>0</v>
      </c>
      <c r="AF448" s="147">
        <v>-2166657</v>
      </c>
      <c r="AG448" s="147">
        <v>0</v>
      </c>
      <c r="AH448" s="147">
        <v>0</v>
      </c>
      <c r="AI448" s="147">
        <v>0</v>
      </c>
      <c r="AJ448" s="147">
        <v>0</v>
      </c>
      <c r="AK448" s="147">
        <v>-2176750</v>
      </c>
      <c r="AL448" s="147">
        <v>0</v>
      </c>
      <c r="AM448" s="147">
        <v>0</v>
      </c>
      <c r="AN448" s="147">
        <v>0</v>
      </c>
      <c r="AO448" s="147">
        <v>0</v>
      </c>
      <c r="AP448" s="147">
        <v>-1417182</v>
      </c>
      <c r="AQ448" s="147">
        <v>0</v>
      </c>
      <c r="AR448" s="147">
        <v>0</v>
      </c>
      <c r="AS448" s="147">
        <v>0</v>
      </c>
      <c r="AT448" s="147">
        <v>0</v>
      </c>
      <c r="AU448" s="147">
        <v>-479599</v>
      </c>
      <c r="AV448" s="147">
        <v>0</v>
      </c>
      <c r="AW448" s="147">
        <v>0</v>
      </c>
      <c r="AX448" s="147">
        <v>0</v>
      </c>
      <c r="AY448" s="147">
        <v>0</v>
      </c>
      <c r="AZ448" s="147">
        <v>0</v>
      </c>
      <c r="BA448" s="147">
        <v>0</v>
      </c>
      <c r="BB448" s="147">
        <v>0</v>
      </c>
      <c r="BC448" s="147">
        <v>0</v>
      </c>
      <c r="BD448" s="147">
        <v>0</v>
      </c>
      <c r="BE448" s="147">
        <v>-1289328</v>
      </c>
      <c r="BF448" s="147">
        <v>0</v>
      </c>
      <c r="BG448" s="147">
        <v>0</v>
      </c>
      <c r="BH448" s="147">
        <v>0</v>
      </c>
      <c r="BI448" s="147">
        <v>0</v>
      </c>
      <c r="BJ448" s="147">
        <v>-190016</v>
      </c>
      <c r="BK448" s="147">
        <v>0</v>
      </c>
      <c r="BL448" s="147">
        <v>0</v>
      </c>
      <c r="BM448" s="147">
        <v>0</v>
      </c>
      <c r="BN448" s="147">
        <v>0</v>
      </c>
      <c r="BO448" s="147">
        <v>-127378</v>
      </c>
      <c r="BP448" s="147">
        <v>0</v>
      </c>
      <c r="BQ448" s="147">
        <v>0</v>
      </c>
      <c r="BR448" s="147">
        <v>0</v>
      </c>
      <c r="BS448" s="147">
        <v>0</v>
      </c>
      <c r="BT448" s="147">
        <v>-3555872</v>
      </c>
      <c r="BU448" s="147">
        <v>0</v>
      </c>
      <c r="BV448" s="147">
        <v>0</v>
      </c>
      <c r="BW448" s="147">
        <v>0</v>
      </c>
      <c r="BX448" s="147">
        <v>0</v>
      </c>
      <c r="BZ448" s="147">
        <v>7846910</v>
      </c>
      <c r="CA448" s="147">
        <v>7846910</v>
      </c>
    </row>
    <row r="449" spans="7:79" hidden="1" x14ac:dyDescent="0.2">
      <c r="G449" s="147">
        <v>-6158974</v>
      </c>
      <c r="H449" s="147">
        <v>0</v>
      </c>
      <c r="I449" s="147">
        <v>0</v>
      </c>
      <c r="J449" s="147">
        <v>0</v>
      </c>
      <c r="K449" s="147">
        <v>0</v>
      </c>
      <c r="L449" s="147">
        <v>-337481</v>
      </c>
      <c r="M449" s="147">
        <v>0</v>
      </c>
      <c r="N449" s="147">
        <v>0</v>
      </c>
      <c r="O449" s="147">
        <v>0</v>
      </c>
      <c r="P449" s="147">
        <v>0</v>
      </c>
      <c r="Q449" s="147">
        <v>-225660</v>
      </c>
      <c r="R449" s="147">
        <v>0</v>
      </c>
      <c r="S449" s="147">
        <v>0</v>
      </c>
      <c r="T449" s="147">
        <v>0</v>
      </c>
      <c r="U449" s="147">
        <v>0</v>
      </c>
      <c r="V449" s="147">
        <v>-850178</v>
      </c>
      <c r="W449" s="147">
        <v>0</v>
      </c>
      <c r="X449" s="147">
        <v>0</v>
      </c>
      <c r="Y449" s="147">
        <v>0</v>
      </c>
      <c r="Z449" s="147">
        <v>0</v>
      </c>
      <c r="AA449" s="147">
        <v>-198644</v>
      </c>
      <c r="AB449" s="147">
        <v>0</v>
      </c>
      <c r="AC449" s="147">
        <v>0</v>
      </c>
      <c r="AD449" s="147">
        <v>0</v>
      </c>
      <c r="AE449" s="147">
        <v>0</v>
      </c>
      <c r="AF449" s="147">
        <v>-881793</v>
      </c>
      <c r="AG449" s="147">
        <v>0</v>
      </c>
      <c r="AH449" s="147">
        <v>0</v>
      </c>
      <c r="AI449" s="147">
        <v>0</v>
      </c>
      <c r="AJ449" s="147">
        <v>0</v>
      </c>
      <c r="AK449" s="147">
        <v>-901849</v>
      </c>
      <c r="AL449" s="147">
        <v>0</v>
      </c>
      <c r="AM449" s="147">
        <v>0</v>
      </c>
      <c r="AN449" s="147">
        <v>0</v>
      </c>
      <c r="AO449" s="147">
        <v>0</v>
      </c>
      <c r="AP449" s="147">
        <v>-583012</v>
      </c>
      <c r="AQ449" s="147">
        <v>0</v>
      </c>
      <c r="AR449" s="147">
        <v>0</v>
      </c>
      <c r="AS449" s="147">
        <v>0</v>
      </c>
      <c r="AT449" s="147">
        <v>0</v>
      </c>
      <c r="AU449" s="147">
        <v>-203116</v>
      </c>
      <c r="AV449" s="147">
        <v>0</v>
      </c>
      <c r="AW449" s="147">
        <v>0</v>
      </c>
      <c r="AX449" s="147">
        <v>0</v>
      </c>
      <c r="AY449" s="147">
        <v>0</v>
      </c>
      <c r="AZ449" s="147">
        <v>0</v>
      </c>
      <c r="BA449" s="147">
        <v>0</v>
      </c>
      <c r="BB449" s="147">
        <v>0</v>
      </c>
      <c r="BC449" s="147">
        <v>0</v>
      </c>
      <c r="BD449" s="147">
        <v>0</v>
      </c>
      <c r="BE449" s="147">
        <v>-543435</v>
      </c>
      <c r="BF449" s="147">
        <v>0</v>
      </c>
      <c r="BG449" s="147">
        <v>0</v>
      </c>
      <c r="BH449" s="147">
        <v>0</v>
      </c>
      <c r="BI449" s="147">
        <v>0</v>
      </c>
      <c r="BJ449" s="147">
        <v>-80602</v>
      </c>
      <c r="BK449" s="147">
        <v>0</v>
      </c>
      <c r="BL449" s="147">
        <v>0</v>
      </c>
      <c r="BM449" s="147">
        <v>0</v>
      </c>
      <c r="BN449" s="147">
        <v>0</v>
      </c>
      <c r="BO449" s="147">
        <v>-55792</v>
      </c>
      <c r="BP449" s="147">
        <v>0</v>
      </c>
      <c r="BQ449" s="147">
        <v>0</v>
      </c>
      <c r="BR449" s="147">
        <v>0</v>
      </c>
      <c r="BS449" s="147">
        <v>0</v>
      </c>
      <c r="BT449" s="147">
        <v>-1611963</v>
      </c>
      <c r="BU449" s="147">
        <v>0</v>
      </c>
      <c r="BV449" s="147">
        <v>0</v>
      </c>
      <c r="BW449" s="147">
        <v>0</v>
      </c>
      <c r="BX449" s="147">
        <v>0</v>
      </c>
      <c r="BZ449" s="147">
        <v>3249599</v>
      </c>
      <c r="CA449" s="147">
        <v>3249599</v>
      </c>
    </row>
    <row r="450" spans="7:79" hidden="1" x14ac:dyDescent="0.2">
      <c r="G450" s="147">
        <v>-3276026</v>
      </c>
      <c r="H450" s="147">
        <v>0</v>
      </c>
      <c r="I450" s="147">
        <v>0</v>
      </c>
      <c r="J450" s="147">
        <v>0</v>
      </c>
      <c r="K450" s="147">
        <v>0</v>
      </c>
      <c r="L450" s="147">
        <v>-187519</v>
      </c>
      <c r="M450" s="147">
        <v>0</v>
      </c>
      <c r="N450" s="147">
        <v>0</v>
      </c>
      <c r="O450" s="147">
        <v>0</v>
      </c>
      <c r="P450" s="147">
        <v>0</v>
      </c>
      <c r="Q450" s="147">
        <v>-129340</v>
      </c>
      <c r="R450" s="147">
        <v>0</v>
      </c>
      <c r="S450" s="147">
        <v>0</v>
      </c>
      <c r="T450" s="147">
        <v>0</v>
      </c>
      <c r="U450" s="147">
        <v>0</v>
      </c>
      <c r="V450" s="147">
        <v>-409822</v>
      </c>
      <c r="W450" s="147">
        <v>0</v>
      </c>
      <c r="X450" s="147">
        <v>0</v>
      </c>
      <c r="Y450" s="147">
        <v>0</v>
      </c>
      <c r="Z450" s="147">
        <v>0</v>
      </c>
      <c r="AA450" s="147">
        <v>-106356</v>
      </c>
      <c r="AB450" s="147">
        <v>0</v>
      </c>
      <c r="AC450" s="147">
        <v>0</v>
      </c>
      <c r="AD450" s="147">
        <v>0</v>
      </c>
      <c r="AE450" s="147">
        <v>0</v>
      </c>
      <c r="AF450" s="147">
        <v>-518207</v>
      </c>
      <c r="AG450" s="147">
        <v>0</v>
      </c>
      <c r="AH450" s="147">
        <v>0</v>
      </c>
      <c r="AI450" s="147">
        <v>0</v>
      </c>
      <c r="AJ450" s="147">
        <v>0</v>
      </c>
      <c r="AK450" s="147">
        <v>-503151</v>
      </c>
      <c r="AL450" s="147">
        <v>0</v>
      </c>
      <c r="AM450" s="147">
        <v>0</v>
      </c>
      <c r="AN450" s="147">
        <v>0</v>
      </c>
      <c r="AO450" s="147">
        <v>0</v>
      </c>
      <c r="AP450" s="147">
        <v>-326988</v>
      </c>
      <c r="AQ450" s="147">
        <v>0</v>
      </c>
      <c r="AR450" s="147">
        <v>0</v>
      </c>
      <c r="AS450" s="147">
        <v>0</v>
      </c>
      <c r="AT450" s="147">
        <v>0</v>
      </c>
      <c r="AU450" s="147">
        <v>-101884</v>
      </c>
      <c r="AV450" s="147">
        <v>0</v>
      </c>
      <c r="AW450" s="147">
        <v>0</v>
      </c>
      <c r="AX450" s="147">
        <v>0</v>
      </c>
      <c r="AY450" s="147">
        <v>0</v>
      </c>
      <c r="AZ450" s="147">
        <v>0</v>
      </c>
      <c r="BA450" s="147">
        <v>0</v>
      </c>
      <c r="BB450" s="147">
        <v>0</v>
      </c>
      <c r="BC450" s="147">
        <v>0</v>
      </c>
      <c r="BD450" s="147">
        <v>0</v>
      </c>
      <c r="BE450" s="147">
        <v>-271565</v>
      </c>
      <c r="BF450" s="147">
        <v>0</v>
      </c>
      <c r="BG450" s="147">
        <v>0</v>
      </c>
      <c r="BH450" s="147">
        <v>0</v>
      </c>
      <c r="BI450" s="147">
        <v>0</v>
      </c>
      <c r="BJ450" s="147">
        <v>-39398</v>
      </c>
      <c r="BK450" s="147">
        <v>0</v>
      </c>
      <c r="BL450" s="147">
        <v>0</v>
      </c>
      <c r="BM450" s="147">
        <v>0</v>
      </c>
      <c r="BN450" s="147">
        <v>0</v>
      </c>
      <c r="BO450" s="147">
        <v>-24208</v>
      </c>
      <c r="BP450" s="147">
        <v>0</v>
      </c>
      <c r="BQ450" s="147">
        <v>0</v>
      </c>
      <c r="BR450" s="147">
        <v>0</v>
      </c>
      <c r="BS450" s="147">
        <v>0</v>
      </c>
      <c r="BT450" s="147">
        <v>-833037</v>
      </c>
      <c r="BU450" s="147">
        <v>0</v>
      </c>
      <c r="BV450" s="147">
        <v>0</v>
      </c>
      <c r="BW450" s="147">
        <v>0</v>
      </c>
      <c r="BX450" s="147">
        <v>0</v>
      </c>
      <c r="BZ450" s="147">
        <v>1785401</v>
      </c>
      <c r="CA450" s="147">
        <v>1785401</v>
      </c>
    </row>
    <row r="451" spans="7:79" hidden="1" x14ac:dyDescent="0.2">
      <c r="G451" s="147">
        <v>-5133929</v>
      </c>
      <c r="H451" s="147">
        <v>0</v>
      </c>
      <c r="I451" s="147">
        <v>0</v>
      </c>
      <c r="J451" s="147">
        <v>0</v>
      </c>
      <c r="K451" s="147">
        <v>0</v>
      </c>
      <c r="L451" s="147">
        <v>-255849</v>
      </c>
      <c r="M451" s="147">
        <v>0</v>
      </c>
      <c r="N451" s="147">
        <v>0</v>
      </c>
      <c r="O451" s="147">
        <v>0</v>
      </c>
      <c r="P451" s="147">
        <v>0</v>
      </c>
      <c r="Q451" s="147">
        <v>-144141</v>
      </c>
      <c r="R451" s="147">
        <v>0</v>
      </c>
      <c r="S451" s="147">
        <v>0</v>
      </c>
      <c r="T451" s="147">
        <v>0</v>
      </c>
      <c r="U451" s="147">
        <v>0</v>
      </c>
      <c r="V451" s="147">
        <v>-566823</v>
      </c>
      <c r="W451" s="147">
        <v>0</v>
      </c>
      <c r="X451" s="147">
        <v>0</v>
      </c>
      <c r="Y451" s="147">
        <v>0</v>
      </c>
      <c r="Z451" s="147">
        <v>0</v>
      </c>
      <c r="AA451" s="147">
        <v>-144059</v>
      </c>
      <c r="AB451" s="147">
        <v>0</v>
      </c>
      <c r="AC451" s="147">
        <v>0</v>
      </c>
      <c r="AD451" s="147">
        <v>0</v>
      </c>
      <c r="AE451" s="147">
        <v>0</v>
      </c>
      <c r="AF451" s="147">
        <v>-766657</v>
      </c>
      <c r="AG451" s="147">
        <v>0</v>
      </c>
      <c r="AH451" s="147">
        <v>0</v>
      </c>
      <c r="AI451" s="147">
        <v>0</v>
      </c>
      <c r="AJ451" s="147">
        <v>0</v>
      </c>
      <c r="AK451" s="147">
        <v>-771750</v>
      </c>
      <c r="AL451" s="147">
        <v>0</v>
      </c>
      <c r="AM451" s="147">
        <v>0</v>
      </c>
      <c r="AN451" s="147">
        <v>0</v>
      </c>
      <c r="AO451" s="147">
        <v>0</v>
      </c>
      <c r="AP451" s="147">
        <v>-507182</v>
      </c>
      <c r="AQ451" s="147">
        <v>0</v>
      </c>
      <c r="AR451" s="147">
        <v>0</v>
      </c>
      <c r="AS451" s="147">
        <v>0</v>
      </c>
      <c r="AT451" s="147">
        <v>0</v>
      </c>
      <c r="AU451" s="147">
        <v>-174599</v>
      </c>
      <c r="AV451" s="147">
        <v>0</v>
      </c>
      <c r="AW451" s="147">
        <v>0</v>
      </c>
      <c r="AX451" s="147">
        <v>0</v>
      </c>
      <c r="AY451" s="147">
        <v>0</v>
      </c>
      <c r="AZ451" s="147">
        <v>0</v>
      </c>
      <c r="BA451" s="147">
        <v>0</v>
      </c>
      <c r="BB451" s="147">
        <v>0</v>
      </c>
      <c r="BC451" s="147">
        <v>0</v>
      </c>
      <c r="BD451" s="147">
        <v>0</v>
      </c>
      <c r="BE451" s="147">
        <v>-474328</v>
      </c>
      <c r="BF451" s="147">
        <v>0</v>
      </c>
      <c r="BG451" s="147">
        <v>0</v>
      </c>
      <c r="BH451" s="147">
        <v>0</v>
      </c>
      <c r="BI451" s="147">
        <v>0</v>
      </c>
      <c r="BJ451" s="147">
        <v>-70016</v>
      </c>
      <c r="BK451" s="147">
        <v>0</v>
      </c>
      <c r="BL451" s="147">
        <v>0</v>
      </c>
      <c r="BM451" s="147">
        <v>0</v>
      </c>
      <c r="BN451" s="147">
        <v>0</v>
      </c>
      <c r="BO451" s="147">
        <v>-47378</v>
      </c>
      <c r="BP451" s="147">
        <v>0</v>
      </c>
      <c r="BQ451" s="147">
        <v>0</v>
      </c>
      <c r="BR451" s="147">
        <v>0</v>
      </c>
      <c r="BS451" s="147">
        <v>0</v>
      </c>
      <c r="BT451" s="147">
        <v>-1110872</v>
      </c>
      <c r="BU451" s="147">
        <v>0</v>
      </c>
      <c r="BV451" s="147">
        <v>0</v>
      </c>
      <c r="BW451" s="147">
        <v>0</v>
      </c>
      <c r="BX451" s="147">
        <v>0</v>
      </c>
      <c r="BZ451" s="147">
        <v>2811910</v>
      </c>
      <c r="CA451" s="147">
        <v>2811910</v>
      </c>
    </row>
    <row r="452" spans="7:79" hidden="1" x14ac:dyDescent="0.2">
      <c r="G452" s="147">
        <v>0</v>
      </c>
      <c r="H452" s="147">
        <v>0</v>
      </c>
      <c r="I452" s="147">
        <v>0</v>
      </c>
      <c r="J452" s="147">
        <v>0</v>
      </c>
      <c r="K452" s="147">
        <v>0</v>
      </c>
      <c r="L452" s="147">
        <v>0</v>
      </c>
      <c r="M452" s="147">
        <v>0</v>
      </c>
      <c r="N452" s="147">
        <v>0</v>
      </c>
      <c r="O452" s="147">
        <v>0</v>
      </c>
      <c r="P452" s="147">
        <v>0</v>
      </c>
      <c r="Q452" s="147">
        <v>0</v>
      </c>
      <c r="R452" s="147">
        <v>0</v>
      </c>
      <c r="S452" s="147">
        <v>0</v>
      </c>
      <c r="T452" s="147">
        <v>0</v>
      </c>
      <c r="U452" s="147">
        <v>0</v>
      </c>
      <c r="V452" s="147">
        <v>0</v>
      </c>
      <c r="W452" s="147">
        <v>0</v>
      </c>
      <c r="X452" s="147">
        <v>0</v>
      </c>
      <c r="Y452" s="147">
        <v>0</v>
      </c>
      <c r="Z452" s="147">
        <v>0</v>
      </c>
      <c r="AA452" s="147">
        <v>0</v>
      </c>
      <c r="AB452" s="147">
        <v>0</v>
      </c>
      <c r="AC452" s="147">
        <v>0</v>
      </c>
      <c r="AD452" s="147">
        <v>0</v>
      </c>
      <c r="AE452" s="147">
        <v>0</v>
      </c>
      <c r="AF452" s="147">
        <v>0</v>
      </c>
      <c r="AG452" s="147">
        <v>0</v>
      </c>
      <c r="AH452" s="147">
        <v>0</v>
      </c>
      <c r="AI452" s="147">
        <v>0</v>
      </c>
      <c r="AJ452" s="147">
        <v>0</v>
      </c>
      <c r="AK452" s="147">
        <v>0</v>
      </c>
      <c r="AL452" s="147">
        <v>0</v>
      </c>
      <c r="AM452" s="147">
        <v>0</v>
      </c>
      <c r="AN452" s="147">
        <v>0</v>
      </c>
      <c r="AO452" s="147">
        <v>0</v>
      </c>
      <c r="AP452" s="147">
        <v>0</v>
      </c>
      <c r="AQ452" s="147">
        <v>0</v>
      </c>
      <c r="AR452" s="147">
        <v>0</v>
      </c>
      <c r="AS452" s="147">
        <v>0</v>
      </c>
      <c r="AT452" s="147">
        <v>0</v>
      </c>
      <c r="AU452" s="147">
        <v>0</v>
      </c>
      <c r="AV452" s="147">
        <v>0</v>
      </c>
      <c r="AW452" s="147">
        <v>0</v>
      </c>
      <c r="AX452" s="147">
        <v>0</v>
      </c>
      <c r="AY452" s="147">
        <v>0</v>
      </c>
      <c r="AZ452" s="147">
        <v>0</v>
      </c>
      <c r="BA452" s="147">
        <v>0</v>
      </c>
      <c r="BB452" s="147">
        <v>0</v>
      </c>
      <c r="BC452" s="147">
        <v>0</v>
      </c>
      <c r="BD452" s="147">
        <v>0</v>
      </c>
      <c r="BE452" s="147">
        <v>0</v>
      </c>
      <c r="BF452" s="147">
        <v>0</v>
      </c>
      <c r="BG452" s="147">
        <v>0</v>
      </c>
      <c r="BH452" s="147">
        <v>0</v>
      </c>
      <c r="BI452" s="147">
        <v>0</v>
      </c>
      <c r="BJ452" s="147">
        <v>0</v>
      </c>
      <c r="BK452" s="147">
        <v>0</v>
      </c>
      <c r="BL452" s="147">
        <v>0</v>
      </c>
      <c r="BM452" s="147">
        <v>0</v>
      </c>
      <c r="BN452" s="147">
        <v>0</v>
      </c>
      <c r="BO452" s="147">
        <v>0</v>
      </c>
      <c r="BP452" s="147">
        <v>0</v>
      </c>
      <c r="BQ452" s="147">
        <v>0</v>
      </c>
      <c r="BR452" s="147">
        <v>0</v>
      </c>
      <c r="BS452" s="147">
        <v>0</v>
      </c>
      <c r="BT452" s="147">
        <v>0</v>
      </c>
      <c r="BU452" s="147">
        <v>0</v>
      </c>
      <c r="BV452" s="147">
        <v>0</v>
      </c>
      <c r="BW452" s="147">
        <v>0</v>
      </c>
      <c r="BX452" s="147">
        <v>0</v>
      </c>
      <c r="BZ452" s="147">
        <v>0</v>
      </c>
      <c r="CA452" s="147">
        <v>0</v>
      </c>
    </row>
    <row r="453" spans="7:79" hidden="1" x14ac:dyDescent="0.2">
      <c r="G453" s="147">
        <v>-19443086</v>
      </c>
      <c r="H453" s="147">
        <v>0</v>
      </c>
      <c r="I453" s="147">
        <v>0</v>
      </c>
      <c r="J453" s="147">
        <v>0</v>
      </c>
      <c r="K453" s="147">
        <v>0</v>
      </c>
      <c r="L453" s="147">
        <v>-398152</v>
      </c>
      <c r="M453" s="147">
        <v>0</v>
      </c>
      <c r="N453" s="147">
        <v>0</v>
      </c>
      <c r="O453" s="147">
        <v>0</v>
      </c>
      <c r="P453" s="147">
        <v>0</v>
      </c>
      <c r="Q453" s="147">
        <v>-500537</v>
      </c>
      <c r="R453" s="147">
        <v>0</v>
      </c>
      <c r="S453" s="147">
        <v>0</v>
      </c>
      <c r="T453" s="147">
        <v>0</v>
      </c>
      <c r="U453" s="147">
        <v>0</v>
      </c>
      <c r="V453" s="147">
        <v>1360369</v>
      </c>
      <c r="W453" s="147">
        <v>0</v>
      </c>
      <c r="X453" s="147">
        <v>0</v>
      </c>
      <c r="Y453" s="147">
        <v>0</v>
      </c>
      <c r="Z453" s="147">
        <v>0</v>
      </c>
      <c r="AA453" s="147">
        <v>299961</v>
      </c>
      <c r="AB453" s="147">
        <v>0</v>
      </c>
      <c r="AC453" s="147">
        <v>0</v>
      </c>
      <c r="AD453" s="147">
        <v>0</v>
      </c>
      <c r="AE453" s="147">
        <v>0</v>
      </c>
      <c r="AF453" s="147">
        <v>-2414344</v>
      </c>
      <c r="AG453" s="147">
        <v>0</v>
      </c>
      <c r="AH453" s="147">
        <v>0</v>
      </c>
      <c r="AI453" s="147">
        <v>0</v>
      </c>
      <c r="AJ453" s="147">
        <v>0</v>
      </c>
      <c r="AK453" s="147">
        <v>-2009028</v>
      </c>
      <c r="AL453" s="147">
        <v>0</v>
      </c>
      <c r="AM453" s="147">
        <v>0</v>
      </c>
      <c r="AN453" s="147">
        <v>0</v>
      </c>
      <c r="AO453" s="147">
        <v>0</v>
      </c>
      <c r="AP453" s="147">
        <v>-1723893</v>
      </c>
      <c r="AQ453" s="147">
        <v>0</v>
      </c>
      <c r="AR453" s="147">
        <v>0</v>
      </c>
      <c r="AS453" s="147">
        <v>0</v>
      </c>
      <c r="AT453" s="147">
        <v>0</v>
      </c>
      <c r="AU453" s="147">
        <v>-1888507</v>
      </c>
      <c r="AV453" s="147">
        <v>0</v>
      </c>
      <c r="AW453" s="147">
        <v>0</v>
      </c>
      <c r="AX453" s="147">
        <v>0</v>
      </c>
      <c r="AY453" s="147">
        <v>0</v>
      </c>
      <c r="AZ453" s="147">
        <v>-3440295</v>
      </c>
      <c r="BA453" s="147">
        <v>0</v>
      </c>
      <c r="BB453" s="147">
        <v>0</v>
      </c>
      <c r="BC453" s="147">
        <v>0</v>
      </c>
      <c r="BD453" s="147">
        <v>0</v>
      </c>
      <c r="BE453" s="147">
        <v>-1170008</v>
      </c>
      <c r="BF453" s="147">
        <v>0</v>
      </c>
      <c r="BG453" s="147">
        <v>0</v>
      </c>
      <c r="BH453" s="147">
        <v>0</v>
      </c>
      <c r="BI453" s="147">
        <v>0</v>
      </c>
      <c r="BJ453" s="147">
        <v>-1861992</v>
      </c>
      <c r="BK453" s="147">
        <v>0</v>
      </c>
      <c r="BL453" s="147">
        <v>0</v>
      </c>
      <c r="BM453" s="147">
        <v>0</v>
      </c>
      <c r="BN453" s="147">
        <v>0</v>
      </c>
      <c r="BO453" s="147">
        <v>-1159927</v>
      </c>
      <c r="BP453" s="147">
        <v>0</v>
      </c>
      <c r="BQ453" s="147">
        <v>0</v>
      </c>
      <c r="BR453" s="147">
        <v>0</v>
      </c>
      <c r="BS453" s="147">
        <v>0</v>
      </c>
      <c r="BT453" s="147">
        <v>761641</v>
      </c>
      <c r="BU453" s="147">
        <v>0</v>
      </c>
      <c r="BV453" s="147">
        <v>0</v>
      </c>
      <c r="BW453" s="147">
        <v>0</v>
      </c>
      <c r="BX453" s="147">
        <v>0</v>
      </c>
      <c r="BZ453" s="147">
        <v>15667994</v>
      </c>
      <c r="CA453" s="147">
        <v>15667994</v>
      </c>
    </row>
    <row r="454" spans="7:79" hidden="1" x14ac:dyDescent="0.2">
      <c r="G454" s="147">
        <v>-8283003</v>
      </c>
      <c r="H454" s="147">
        <v>0</v>
      </c>
      <c r="I454" s="147">
        <v>0</v>
      </c>
      <c r="J454" s="147">
        <v>0</v>
      </c>
      <c r="K454" s="147">
        <v>0</v>
      </c>
      <c r="L454" s="147">
        <v>-175494</v>
      </c>
      <c r="M454" s="147">
        <v>0</v>
      </c>
      <c r="N454" s="147">
        <v>0</v>
      </c>
      <c r="O454" s="147">
        <v>0</v>
      </c>
      <c r="P454" s="147">
        <v>0</v>
      </c>
      <c r="Q454" s="147">
        <v>-214295</v>
      </c>
      <c r="R454" s="147">
        <v>0</v>
      </c>
      <c r="S454" s="147">
        <v>0</v>
      </c>
      <c r="T454" s="147">
        <v>0</v>
      </c>
      <c r="U454" s="147">
        <v>0</v>
      </c>
      <c r="V454" s="147">
        <v>541829</v>
      </c>
      <c r="W454" s="147">
        <v>0</v>
      </c>
      <c r="X454" s="147">
        <v>0</v>
      </c>
      <c r="Y454" s="147">
        <v>0</v>
      </c>
      <c r="Z454" s="147">
        <v>0</v>
      </c>
      <c r="AA454" s="147">
        <v>91044</v>
      </c>
      <c r="AB454" s="147">
        <v>0</v>
      </c>
      <c r="AC454" s="147">
        <v>0</v>
      </c>
      <c r="AD454" s="147">
        <v>0</v>
      </c>
      <c r="AE454" s="147">
        <v>0</v>
      </c>
      <c r="AF454" s="147">
        <v>-993113</v>
      </c>
      <c r="AG454" s="147">
        <v>0</v>
      </c>
      <c r="AH454" s="147">
        <v>0</v>
      </c>
      <c r="AI454" s="147">
        <v>0</v>
      </c>
      <c r="AJ454" s="147">
        <v>0</v>
      </c>
      <c r="AK454" s="147">
        <v>-846223</v>
      </c>
      <c r="AL454" s="147">
        <v>0</v>
      </c>
      <c r="AM454" s="147">
        <v>0</v>
      </c>
      <c r="AN454" s="147">
        <v>0</v>
      </c>
      <c r="AO454" s="147">
        <v>0</v>
      </c>
      <c r="AP454" s="147">
        <v>-715823</v>
      </c>
      <c r="AQ454" s="147">
        <v>0</v>
      </c>
      <c r="AR454" s="147">
        <v>0</v>
      </c>
      <c r="AS454" s="147">
        <v>0</v>
      </c>
      <c r="AT454" s="147">
        <v>0</v>
      </c>
      <c r="AU454" s="147">
        <v>-779008</v>
      </c>
      <c r="AV454" s="147">
        <v>0</v>
      </c>
      <c r="AW454" s="147">
        <v>0</v>
      </c>
      <c r="AX454" s="147">
        <v>0</v>
      </c>
      <c r="AY454" s="147">
        <v>0</v>
      </c>
      <c r="AZ454" s="147">
        <v>-1428604</v>
      </c>
      <c r="BA454" s="147">
        <v>0</v>
      </c>
      <c r="BB454" s="147">
        <v>0</v>
      </c>
      <c r="BC454" s="147">
        <v>0</v>
      </c>
      <c r="BD454" s="147">
        <v>0</v>
      </c>
      <c r="BE454" s="147">
        <v>-517864</v>
      </c>
      <c r="BF454" s="147">
        <v>0</v>
      </c>
      <c r="BG454" s="147">
        <v>0</v>
      </c>
      <c r="BH454" s="147">
        <v>0</v>
      </c>
      <c r="BI454" s="147">
        <v>0</v>
      </c>
      <c r="BJ454" s="147">
        <v>-846009</v>
      </c>
      <c r="BK454" s="147">
        <v>0</v>
      </c>
      <c r="BL454" s="147">
        <v>0</v>
      </c>
      <c r="BM454" s="147">
        <v>0</v>
      </c>
      <c r="BN454" s="147">
        <v>0</v>
      </c>
      <c r="BO454" s="147">
        <v>-495663</v>
      </c>
      <c r="BP454" s="147">
        <v>0</v>
      </c>
      <c r="BQ454" s="147">
        <v>0</v>
      </c>
      <c r="BR454" s="147">
        <v>0</v>
      </c>
      <c r="BS454" s="147">
        <v>0</v>
      </c>
      <c r="BT454" s="147">
        <v>243084</v>
      </c>
      <c r="BU454" s="147">
        <v>0</v>
      </c>
      <c r="BV454" s="147">
        <v>0</v>
      </c>
      <c r="BW454" s="147">
        <v>0</v>
      </c>
      <c r="BX454" s="147">
        <v>0</v>
      </c>
      <c r="BZ454" s="147">
        <v>6622307</v>
      </c>
      <c r="CA454" s="147">
        <v>6622307</v>
      </c>
    </row>
    <row r="455" spans="7:79" hidden="1" x14ac:dyDescent="0.2">
      <c r="G455" s="147">
        <v>-4926997</v>
      </c>
      <c r="H455" s="147">
        <v>0</v>
      </c>
      <c r="I455" s="147">
        <v>0</v>
      </c>
      <c r="J455" s="147">
        <v>0</v>
      </c>
      <c r="K455" s="147">
        <v>0</v>
      </c>
      <c r="L455" s="147">
        <v>-119506</v>
      </c>
      <c r="M455" s="147">
        <v>0</v>
      </c>
      <c r="N455" s="147">
        <v>0</v>
      </c>
      <c r="O455" s="147">
        <v>0</v>
      </c>
      <c r="P455" s="147">
        <v>0</v>
      </c>
      <c r="Q455" s="147">
        <v>-135705</v>
      </c>
      <c r="R455" s="147">
        <v>0</v>
      </c>
      <c r="S455" s="147">
        <v>0</v>
      </c>
      <c r="T455" s="147">
        <v>0</v>
      </c>
      <c r="U455" s="147">
        <v>0</v>
      </c>
      <c r="V455" s="147">
        <v>293171</v>
      </c>
      <c r="W455" s="147">
        <v>0</v>
      </c>
      <c r="X455" s="147">
        <v>0</v>
      </c>
      <c r="Y455" s="147">
        <v>0</v>
      </c>
      <c r="Z455" s="147">
        <v>0</v>
      </c>
      <c r="AA455" s="147">
        <v>68956</v>
      </c>
      <c r="AB455" s="147">
        <v>0</v>
      </c>
      <c r="AC455" s="147">
        <v>0</v>
      </c>
      <c r="AD455" s="147">
        <v>0</v>
      </c>
      <c r="AE455" s="147">
        <v>0</v>
      </c>
      <c r="AF455" s="147">
        <v>-661887</v>
      </c>
      <c r="AG455" s="147">
        <v>0</v>
      </c>
      <c r="AH455" s="147">
        <v>0</v>
      </c>
      <c r="AI455" s="147">
        <v>0</v>
      </c>
      <c r="AJ455" s="147">
        <v>0</v>
      </c>
      <c r="AK455" s="147">
        <v>-528777</v>
      </c>
      <c r="AL455" s="147">
        <v>0</v>
      </c>
      <c r="AM455" s="147">
        <v>0</v>
      </c>
      <c r="AN455" s="147">
        <v>0</v>
      </c>
      <c r="AO455" s="147">
        <v>0</v>
      </c>
      <c r="AP455" s="147">
        <v>-454177</v>
      </c>
      <c r="AQ455" s="147">
        <v>0</v>
      </c>
      <c r="AR455" s="147">
        <v>0</v>
      </c>
      <c r="AS455" s="147">
        <v>0</v>
      </c>
      <c r="AT455" s="147">
        <v>0</v>
      </c>
      <c r="AU455" s="147">
        <v>-495992</v>
      </c>
      <c r="AV455" s="147">
        <v>0</v>
      </c>
      <c r="AW455" s="147">
        <v>0</v>
      </c>
      <c r="AX455" s="147">
        <v>0</v>
      </c>
      <c r="AY455" s="147">
        <v>0</v>
      </c>
      <c r="AZ455" s="147">
        <v>-886396</v>
      </c>
      <c r="BA455" s="147">
        <v>0</v>
      </c>
      <c r="BB455" s="147">
        <v>0</v>
      </c>
      <c r="BC455" s="147">
        <v>0</v>
      </c>
      <c r="BD455" s="147">
        <v>0</v>
      </c>
      <c r="BE455" s="147">
        <v>-267136</v>
      </c>
      <c r="BF455" s="147">
        <v>0</v>
      </c>
      <c r="BG455" s="147">
        <v>0</v>
      </c>
      <c r="BH455" s="147">
        <v>0</v>
      </c>
      <c r="BI455" s="147">
        <v>0</v>
      </c>
      <c r="BJ455" s="147">
        <v>-398991</v>
      </c>
      <c r="BK455" s="147">
        <v>0</v>
      </c>
      <c r="BL455" s="147">
        <v>0</v>
      </c>
      <c r="BM455" s="147">
        <v>0</v>
      </c>
      <c r="BN455" s="147">
        <v>0</v>
      </c>
      <c r="BO455" s="147">
        <v>-274337</v>
      </c>
      <c r="BP455" s="147">
        <v>0</v>
      </c>
      <c r="BQ455" s="147">
        <v>0</v>
      </c>
      <c r="BR455" s="147">
        <v>0</v>
      </c>
      <c r="BS455" s="147">
        <v>0</v>
      </c>
      <c r="BT455" s="147">
        <v>106916</v>
      </c>
      <c r="BU455" s="147">
        <v>0</v>
      </c>
      <c r="BV455" s="147">
        <v>0</v>
      </c>
      <c r="BW455" s="147">
        <v>0</v>
      </c>
      <c r="BX455" s="147">
        <v>0</v>
      </c>
      <c r="BZ455" s="147">
        <v>3967693</v>
      </c>
      <c r="CA455" s="147">
        <v>3967693</v>
      </c>
    </row>
    <row r="456" spans="7:79" hidden="1" x14ac:dyDescent="0.2">
      <c r="G456" s="147">
        <v>0</v>
      </c>
      <c r="H456" s="147">
        <v>0</v>
      </c>
      <c r="I456" s="147">
        <v>0</v>
      </c>
      <c r="J456" s="147">
        <v>0</v>
      </c>
      <c r="K456" s="147">
        <v>0</v>
      </c>
      <c r="L456" s="147">
        <v>0</v>
      </c>
      <c r="M456" s="147">
        <v>0</v>
      </c>
      <c r="N456" s="147">
        <v>0</v>
      </c>
      <c r="O456" s="147">
        <v>0</v>
      </c>
      <c r="P456" s="147">
        <v>0</v>
      </c>
      <c r="Q456" s="147">
        <v>0</v>
      </c>
      <c r="R456" s="147">
        <v>0</v>
      </c>
      <c r="S456" s="147">
        <v>0</v>
      </c>
      <c r="T456" s="147">
        <v>0</v>
      </c>
      <c r="U456" s="147">
        <v>0</v>
      </c>
      <c r="V456" s="147">
        <v>0</v>
      </c>
      <c r="W456" s="147">
        <v>0</v>
      </c>
      <c r="X456" s="147">
        <v>0</v>
      </c>
      <c r="Y456" s="147">
        <v>0</v>
      </c>
      <c r="Z456" s="147">
        <v>0</v>
      </c>
      <c r="AA456" s="147">
        <v>0</v>
      </c>
      <c r="AB456" s="147">
        <v>0</v>
      </c>
      <c r="AC456" s="147">
        <v>0</v>
      </c>
      <c r="AD456" s="147">
        <v>0</v>
      </c>
      <c r="AE456" s="147">
        <v>0</v>
      </c>
      <c r="AF456" s="147">
        <v>0</v>
      </c>
      <c r="AG456" s="147">
        <v>0</v>
      </c>
      <c r="AH456" s="147">
        <v>0</v>
      </c>
      <c r="AI456" s="147">
        <v>0</v>
      </c>
      <c r="AJ456" s="147">
        <v>0</v>
      </c>
      <c r="AK456" s="147">
        <v>0</v>
      </c>
      <c r="AL456" s="147">
        <v>0</v>
      </c>
      <c r="AM456" s="147">
        <v>0</v>
      </c>
      <c r="AN456" s="147">
        <v>0</v>
      </c>
      <c r="AO456" s="147">
        <v>0</v>
      </c>
      <c r="AP456" s="147">
        <v>0</v>
      </c>
      <c r="AQ456" s="147">
        <v>0</v>
      </c>
      <c r="AR456" s="147">
        <v>0</v>
      </c>
      <c r="AS456" s="147">
        <v>0</v>
      </c>
      <c r="AT456" s="147">
        <v>0</v>
      </c>
      <c r="AU456" s="147">
        <v>0</v>
      </c>
      <c r="AV456" s="147">
        <v>0</v>
      </c>
      <c r="AW456" s="147">
        <v>0</v>
      </c>
      <c r="AX456" s="147">
        <v>0</v>
      </c>
      <c r="AY456" s="147">
        <v>0</v>
      </c>
      <c r="AZ456" s="147">
        <v>0</v>
      </c>
      <c r="BA456" s="147">
        <v>0</v>
      </c>
      <c r="BB456" s="147">
        <v>0</v>
      </c>
      <c r="BC456" s="147">
        <v>0</v>
      </c>
      <c r="BD456" s="147">
        <v>0</v>
      </c>
      <c r="BE456" s="147">
        <v>0</v>
      </c>
      <c r="BF456" s="147">
        <v>0</v>
      </c>
      <c r="BG456" s="147">
        <v>0</v>
      </c>
      <c r="BH456" s="147">
        <v>0</v>
      </c>
      <c r="BI456" s="147">
        <v>0</v>
      </c>
      <c r="BJ456" s="147">
        <v>0</v>
      </c>
      <c r="BK456" s="147">
        <v>0</v>
      </c>
      <c r="BL456" s="147">
        <v>0</v>
      </c>
      <c r="BM456" s="147">
        <v>0</v>
      </c>
      <c r="BN456" s="147">
        <v>0</v>
      </c>
      <c r="BO456" s="147">
        <v>0</v>
      </c>
      <c r="BP456" s="147">
        <v>0</v>
      </c>
      <c r="BQ456" s="147">
        <v>0</v>
      </c>
      <c r="BR456" s="147">
        <v>0</v>
      </c>
      <c r="BS456" s="147">
        <v>0</v>
      </c>
      <c r="BT456" s="147">
        <v>0</v>
      </c>
      <c r="BU456" s="147">
        <v>0</v>
      </c>
      <c r="BV456" s="147">
        <v>0</v>
      </c>
      <c r="BW456" s="147">
        <v>0</v>
      </c>
      <c r="BX456" s="147">
        <v>0</v>
      </c>
      <c r="BZ456" s="147">
        <v>0</v>
      </c>
      <c r="CA456" s="147">
        <v>0</v>
      </c>
    </row>
    <row r="457" spans="7:79" hidden="1" x14ac:dyDescent="0.2">
      <c r="G457" s="147">
        <v>-6233086</v>
      </c>
      <c r="H457" s="147">
        <v>0</v>
      </c>
      <c r="I457" s="147">
        <v>0</v>
      </c>
      <c r="J457" s="147">
        <v>0</v>
      </c>
      <c r="K457" s="147">
        <v>0</v>
      </c>
      <c r="L457" s="147">
        <v>-103152</v>
      </c>
      <c r="M457" s="147">
        <v>0</v>
      </c>
      <c r="N457" s="147">
        <v>0</v>
      </c>
      <c r="O457" s="147">
        <v>0</v>
      </c>
      <c r="P457" s="147">
        <v>0</v>
      </c>
      <c r="Q457" s="147">
        <v>-150537</v>
      </c>
      <c r="R457" s="147">
        <v>0</v>
      </c>
      <c r="S457" s="147">
        <v>0</v>
      </c>
      <c r="T457" s="147">
        <v>0</v>
      </c>
      <c r="U457" s="147">
        <v>0</v>
      </c>
      <c r="V457" s="147">
        <v>525369</v>
      </c>
      <c r="W457" s="147">
        <v>0</v>
      </c>
      <c r="X457" s="147">
        <v>0</v>
      </c>
      <c r="Y457" s="147">
        <v>0</v>
      </c>
      <c r="Z457" s="147">
        <v>0</v>
      </c>
      <c r="AA457" s="147">
        <v>139961</v>
      </c>
      <c r="AB457" s="147">
        <v>0</v>
      </c>
      <c r="AC457" s="147">
        <v>0</v>
      </c>
      <c r="AD457" s="147">
        <v>0</v>
      </c>
      <c r="AE457" s="147">
        <v>0</v>
      </c>
      <c r="AF457" s="147">
        <v>-759344</v>
      </c>
      <c r="AG457" s="147">
        <v>0</v>
      </c>
      <c r="AH457" s="147">
        <v>0</v>
      </c>
      <c r="AI457" s="147">
        <v>0</v>
      </c>
      <c r="AJ457" s="147">
        <v>0</v>
      </c>
      <c r="AK457" s="147">
        <v>-634028</v>
      </c>
      <c r="AL457" s="147">
        <v>0</v>
      </c>
      <c r="AM457" s="147">
        <v>0</v>
      </c>
      <c r="AN457" s="147">
        <v>0</v>
      </c>
      <c r="AO457" s="147">
        <v>0</v>
      </c>
      <c r="AP457" s="147">
        <v>-553893</v>
      </c>
      <c r="AQ457" s="147">
        <v>0</v>
      </c>
      <c r="AR457" s="147">
        <v>0</v>
      </c>
      <c r="AS457" s="147">
        <v>0</v>
      </c>
      <c r="AT457" s="147">
        <v>0</v>
      </c>
      <c r="AU457" s="147">
        <v>-613507</v>
      </c>
      <c r="AV457" s="147">
        <v>0</v>
      </c>
      <c r="AW457" s="147">
        <v>0</v>
      </c>
      <c r="AX457" s="147">
        <v>0</v>
      </c>
      <c r="AY457" s="147">
        <v>0</v>
      </c>
      <c r="AZ457" s="147">
        <v>-1125295</v>
      </c>
      <c r="BA457" s="147">
        <v>0</v>
      </c>
      <c r="BB457" s="147">
        <v>0</v>
      </c>
      <c r="BC457" s="147">
        <v>0</v>
      </c>
      <c r="BD457" s="147">
        <v>0</v>
      </c>
      <c r="BE457" s="147">
        <v>-385008</v>
      </c>
      <c r="BF457" s="147">
        <v>0</v>
      </c>
      <c r="BG457" s="147">
        <v>0</v>
      </c>
      <c r="BH457" s="147">
        <v>0</v>
      </c>
      <c r="BI457" s="147">
        <v>0</v>
      </c>
      <c r="BJ457" s="147">
        <v>-616992</v>
      </c>
      <c r="BK457" s="147">
        <v>0</v>
      </c>
      <c r="BL457" s="147">
        <v>0</v>
      </c>
      <c r="BM457" s="147">
        <v>0</v>
      </c>
      <c r="BN457" s="147">
        <v>0</v>
      </c>
      <c r="BO457" s="147">
        <v>-389927</v>
      </c>
      <c r="BP457" s="147">
        <v>0</v>
      </c>
      <c r="BQ457" s="147">
        <v>0</v>
      </c>
      <c r="BR457" s="147">
        <v>0</v>
      </c>
      <c r="BS457" s="147">
        <v>0</v>
      </c>
      <c r="BT457" s="147">
        <v>411641</v>
      </c>
      <c r="BU457" s="147">
        <v>0</v>
      </c>
      <c r="BV457" s="147">
        <v>0</v>
      </c>
      <c r="BW457" s="147">
        <v>0</v>
      </c>
      <c r="BX457" s="147">
        <v>0</v>
      </c>
      <c r="BZ457" s="147">
        <v>5077994</v>
      </c>
      <c r="CA457" s="147">
        <v>5077994</v>
      </c>
    </row>
    <row r="458" spans="7:79" hidden="1" x14ac:dyDescent="0.2">
      <c r="G458" s="147">
        <v>0</v>
      </c>
      <c r="H458" s="147">
        <v>0</v>
      </c>
      <c r="I458" s="147">
        <v>0</v>
      </c>
      <c r="J458" s="147">
        <v>0</v>
      </c>
      <c r="K458" s="147">
        <v>0</v>
      </c>
      <c r="L458" s="147">
        <v>0</v>
      </c>
      <c r="M458" s="147">
        <v>0</v>
      </c>
      <c r="N458" s="147">
        <v>0</v>
      </c>
      <c r="O458" s="147">
        <v>0</v>
      </c>
      <c r="P458" s="147">
        <v>0</v>
      </c>
      <c r="Q458" s="147">
        <v>0</v>
      </c>
      <c r="R458" s="147">
        <v>0</v>
      </c>
      <c r="S458" s="147">
        <v>0</v>
      </c>
      <c r="T458" s="147">
        <v>0</v>
      </c>
      <c r="U458" s="147">
        <v>0</v>
      </c>
      <c r="V458" s="147">
        <v>0</v>
      </c>
      <c r="W458" s="147">
        <v>0</v>
      </c>
      <c r="X458" s="147">
        <v>0</v>
      </c>
      <c r="Y458" s="147">
        <v>0</v>
      </c>
      <c r="Z458" s="147">
        <v>0</v>
      </c>
      <c r="AA458" s="147">
        <v>0</v>
      </c>
      <c r="AB458" s="147">
        <v>0</v>
      </c>
      <c r="AC458" s="147">
        <v>0</v>
      </c>
      <c r="AD458" s="147">
        <v>0</v>
      </c>
      <c r="AE458" s="147">
        <v>0</v>
      </c>
      <c r="AF458" s="147">
        <v>0</v>
      </c>
      <c r="AG458" s="147">
        <v>0</v>
      </c>
      <c r="AH458" s="147">
        <v>0</v>
      </c>
      <c r="AI458" s="147">
        <v>0</v>
      </c>
      <c r="AJ458" s="147">
        <v>0</v>
      </c>
      <c r="AK458" s="147">
        <v>0</v>
      </c>
      <c r="AL458" s="147">
        <v>0</v>
      </c>
      <c r="AM458" s="147">
        <v>0</v>
      </c>
      <c r="AN458" s="147">
        <v>0</v>
      </c>
      <c r="AO458" s="147">
        <v>0</v>
      </c>
      <c r="AP458" s="147">
        <v>0</v>
      </c>
      <c r="AQ458" s="147">
        <v>0</v>
      </c>
      <c r="AR458" s="147">
        <v>0</v>
      </c>
      <c r="AS458" s="147">
        <v>0</v>
      </c>
      <c r="AT458" s="147">
        <v>0</v>
      </c>
      <c r="AU458" s="147">
        <v>0</v>
      </c>
      <c r="AV458" s="147">
        <v>0</v>
      </c>
      <c r="AW458" s="147">
        <v>0</v>
      </c>
      <c r="AX458" s="147">
        <v>0</v>
      </c>
      <c r="AY458" s="147">
        <v>0</v>
      </c>
      <c r="AZ458" s="147">
        <v>0</v>
      </c>
      <c r="BA458" s="147">
        <v>0</v>
      </c>
      <c r="BB458" s="147">
        <v>0</v>
      </c>
      <c r="BC458" s="147">
        <v>0</v>
      </c>
      <c r="BD458" s="147">
        <v>0</v>
      </c>
      <c r="BE458" s="147">
        <v>0</v>
      </c>
      <c r="BF458" s="147">
        <v>0</v>
      </c>
      <c r="BG458" s="147">
        <v>0</v>
      </c>
      <c r="BH458" s="147">
        <v>0</v>
      </c>
      <c r="BI458" s="147">
        <v>0</v>
      </c>
      <c r="BJ458" s="147">
        <v>0</v>
      </c>
      <c r="BK458" s="147">
        <v>0</v>
      </c>
      <c r="BL458" s="147">
        <v>0</v>
      </c>
      <c r="BM458" s="147">
        <v>0</v>
      </c>
      <c r="BN458" s="147">
        <v>0</v>
      </c>
      <c r="BO458" s="147">
        <v>0</v>
      </c>
      <c r="BP458" s="147">
        <v>0</v>
      </c>
      <c r="BQ458" s="147">
        <v>0</v>
      </c>
      <c r="BR458" s="147">
        <v>0</v>
      </c>
      <c r="BS458" s="147">
        <v>0</v>
      </c>
      <c r="BT458" s="147">
        <v>0</v>
      </c>
      <c r="BU458" s="147">
        <v>0</v>
      </c>
      <c r="BV458" s="147">
        <v>0</v>
      </c>
      <c r="BW458" s="147">
        <v>0</v>
      </c>
      <c r="BX458" s="147">
        <v>0</v>
      </c>
      <c r="BZ458" s="147">
        <v>0</v>
      </c>
      <c r="CA458" s="147">
        <v>0</v>
      </c>
    </row>
    <row r="459" spans="7:79" hidden="1" x14ac:dyDescent="0.2">
      <c r="G459" s="147">
        <v>-19625911</v>
      </c>
      <c r="H459" s="147">
        <v>0</v>
      </c>
      <c r="I459" s="147">
        <v>0</v>
      </c>
      <c r="J459" s="147">
        <v>0</v>
      </c>
      <c r="K459" s="147">
        <v>0</v>
      </c>
      <c r="L459" s="147">
        <v>893664</v>
      </c>
      <c r="M459" s="147">
        <v>0</v>
      </c>
      <c r="N459" s="147">
        <v>0</v>
      </c>
      <c r="O459" s="147">
        <v>0</v>
      </c>
      <c r="P459" s="147">
        <v>0</v>
      </c>
      <c r="Q459" s="147">
        <v>-2715587</v>
      </c>
      <c r="R459" s="147">
        <v>0</v>
      </c>
      <c r="S459" s="147">
        <v>0</v>
      </c>
      <c r="T459" s="147">
        <v>0</v>
      </c>
      <c r="U459" s="147">
        <v>0</v>
      </c>
      <c r="V459" s="147">
        <v>830764</v>
      </c>
      <c r="W459" s="147">
        <v>0</v>
      </c>
      <c r="X459" s="147">
        <v>0</v>
      </c>
      <c r="Y459" s="147">
        <v>0</v>
      </c>
      <c r="Z459" s="147">
        <v>0</v>
      </c>
      <c r="AA459" s="147">
        <v>-421627</v>
      </c>
      <c r="AB459" s="147">
        <v>0</v>
      </c>
      <c r="AC459" s="147">
        <v>0</v>
      </c>
      <c r="AD459" s="147">
        <v>0</v>
      </c>
      <c r="AE459" s="147">
        <v>0</v>
      </c>
      <c r="AF459" s="147">
        <v>-1012894</v>
      </c>
      <c r="AG459" s="147">
        <v>0</v>
      </c>
      <c r="AH459" s="147">
        <v>0</v>
      </c>
      <c r="AI459" s="147">
        <v>0</v>
      </c>
      <c r="AJ459" s="147">
        <v>0</v>
      </c>
      <c r="AK459" s="147">
        <v>-1927366</v>
      </c>
      <c r="AL459" s="147">
        <v>0</v>
      </c>
      <c r="AM459" s="147">
        <v>0</v>
      </c>
      <c r="AN459" s="147">
        <v>0</v>
      </c>
      <c r="AO459" s="147">
        <v>0</v>
      </c>
      <c r="AP459" s="147">
        <v>-2235967</v>
      </c>
      <c r="AQ459" s="147">
        <v>0</v>
      </c>
      <c r="AR459" s="147">
        <v>0</v>
      </c>
      <c r="AS459" s="147">
        <v>0</v>
      </c>
      <c r="AT459" s="147">
        <v>0</v>
      </c>
      <c r="AU459" s="147">
        <v>-1594101</v>
      </c>
      <c r="AV459" s="147">
        <v>0</v>
      </c>
      <c r="AW459" s="147">
        <v>0</v>
      </c>
      <c r="AX459" s="147">
        <v>0</v>
      </c>
      <c r="AY459" s="147">
        <v>0</v>
      </c>
      <c r="AZ459" s="147">
        <v>-2127227</v>
      </c>
      <c r="BA459" s="147">
        <v>0</v>
      </c>
      <c r="BB459" s="147">
        <v>0</v>
      </c>
      <c r="BC459" s="147">
        <v>0</v>
      </c>
      <c r="BD459" s="147">
        <v>0</v>
      </c>
      <c r="BE459" s="147">
        <v>-2662581</v>
      </c>
      <c r="BF459" s="147">
        <v>0</v>
      </c>
      <c r="BG459" s="147">
        <v>0</v>
      </c>
      <c r="BH459" s="147">
        <v>0</v>
      </c>
      <c r="BI459" s="147">
        <v>0</v>
      </c>
      <c r="BJ459" s="147">
        <v>-1638587</v>
      </c>
      <c r="BK459" s="147">
        <v>0</v>
      </c>
      <c r="BL459" s="147">
        <v>0</v>
      </c>
      <c r="BM459" s="147">
        <v>0</v>
      </c>
      <c r="BN459" s="147">
        <v>0</v>
      </c>
      <c r="BO459" s="147">
        <v>-910387</v>
      </c>
      <c r="BP459" s="147">
        <v>0</v>
      </c>
      <c r="BQ459" s="147">
        <v>0</v>
      </c>
      <c r="BR459" s="147">
        <v>0</v>
      </c>
      <c r="BS459" s="147">
        <v>0</v>
      </c>
      <c r="BT459" s="147">
        <v>-1412786</v>
      </c>
      <c r="BU459" s="147">
        <v>0</v>
      </c>
      <c r="BV459" s="147">
        <v>0</v>
      </c>
      <c r="BW459" s="147">
        <v>0</v>
      </c>
      <c r="BX459" s="147">
        <v>0</v>
      </c>
      <c r="BZ459" s="147">
        <v>14109110</v>
      </c>
      <c r="CA459" s="147">
        <v>14109110</v>
      </c>
    </row>
    <row r="460" spans="7:79" hidden="1" x14ac:dyDescent="0.2">
      <c r="G460" s="147">
        <v>-7120738</v>
      </c>
      <c r="H460" s="147">
        <v>0</v>
      </c>
      <c r="I460" s="147">
        <v>0</v>
      </c>
      <c r="J460" s="147">
        <v>0</v>
      </c>
      <c r="K460" s="147">
        <v>0</v>
      </c>
      <c r="L460" s="147">
        <v>326207</v>
      </c>
      <c r="M460" s="147">
        <v>0</v>
      </c>
      <c r="N460" s="147">
        <v>0</v>
      </c>
      <c r="O460" s="147">
        <v>0</v>
      </c>
      <c r="P460" s="147">
        <v>0</v>
      </c>
      <c r="Q460" s="147">
        <v>-997806</v>
      </c>
      <c r="R460" s="147">
        <v>0</v>
      </c>
      <c r="S460" s="147">
        <v>0</v>
      </c>
      <c r="T460" s="147">
        <v>0</v>
      </c>
      <c r="U460" s="147">
        <v>0</v>
      </c>
      <c r="V460" s="147">
        <v>299885</v>
      </c>
      <c r="W460" s="147">
        <v>0</v>
      </c>
      <c r="X460" s="147">
        <v>0</v>
      </c>
      <c r="Y460" s="147">
        <v>0</v>
      </c>
      <c r="Z460" s="147">
        <v>0</v>
      </c>
      <c r="AA460" s="147">
        <v>-189595</v>
      </c>
      <c r="AB460" s="147">
        <v>0</v>
      </c>
      <c r="AC460" s="147">
        <v>0</v>
      </c>
      <c r="AD460" s="147">
        <v>0</v>
      </c>
      <c r="AE460" s="147">
        <v>0</v>
      </c>
      <c r="AF460" s="147">
        <v>-349850</v>
      </c>
      <c r="AG460" s="147">
        <v>0</v>
      </c>
      <c r="AH460" s="147">
        <v>0</v>
      </c>
      <c r="AI460" s="147">
        <v>0</v>
      </c>
      <c r="AJ460" s="147">
        <v>0</v>
      </c>
      <c r="AK460" s="147">
        <v>-693070</v>
      </c>
      <c r="AL460" s="147">
        <v>0</v>
      </c>
      <c r="AM460" s="147">
        <v>0</v>
      </c>
      <c r="AN460" s="147">
        <v>0</v>
      </c>
      <c r="AO460" s="147">
        <v>0</v>
      </c>
      <c r="AP460" s="147">
        <v>-785544</v>
      </c>
      <c r="AQ460" s="147">
        <v>0</v>
      </c>
      <c r="AR460" s="147">
        <v>0</v>
      </c>
      <c r="AS460" s="147">
        <v>0</v>
      </c>
      <c r="AT460" s="147">
        <v>0</v>
      </c>
      <c r="AU460" s="147">
        <v>-571363</v>
      </c>
      <c r="AV460" s="147">
        <v>0</v>
      </c>
      <c r="AW460" s="147">
        <v>0</v>
      </c>
      <c r="AX460" s="147">
        <v>0</v>
      </c>
      <c r="AY460" s="147">
        <v>0</v>
      </c>
      <c r="AZ460" s="147">
        <v>-770656</v>
      </c>
      <c r="BA460" s="147">
        <v>0</v>
      </c>
      <c r="BB460" s="147">
        <v>0</v>
      </c>
      <c r="BC460" s="147">
        <v>0</v>
      </c>
      <c r="BD460" s="147">
        <v>0</v>
      </c>
      <c r="BE460" s="147">
        <v>-994387</v>
      </c>
      <c r="BF460" s="147">
        <v>0</v>
      </c>
      <c r="BG460" s="147">
        <v>0</v>
      </c>
      <c r="BH460" s="147">
        <v>0</v>
      </c>
      <c r="BI460" s="147">
        <v>0</v>
      </c>
      <c r="BJ460" s="147">
        <v>-621799</v>
      </c>
      <c r="BK460" s="147">
        <v>0</v>
      </c>
      <c r="BL460" s="147">
        <v>0</v>
      </c>
      <c r="BM460" s="147">
        <v>0</v>
      </c>
      <c r="BN460" s="147">
        <v>0</v>
      </c>
      <c r="BO460" s="147">
        <v>-328113</v>
      </c>
      <c r="BP460" s="147">
        <v>0</v>
      </c>
      <c r="BQ460" s="147">
        <v>0</v>
      </c>
      <c r="BR460" s="147">
        <v>0</v>
      </c>
      <c r="BS460" s="147">
        <v>0</v>
      </c>
      <c r="BT460" s="147">
        <v>-561309</v>
      </c>
      <c r="BU460" s="147">
        <v>0</v>
      </c>
      <c r="BV460" s="147">
        <v>0</v>
      </c>
      <c r="BW460" s="147">
        <v>0</v>
      </c>
      <c r="BX460" s="147">
        <v>0</v>
      </c>
      <c r="BZ460" s="147">
        <v>5114782</v>
      </c>
      <c r="CA460" s="147">
        <v>5114782</v>
      </c>
    </row>
    <row r="461" spans="7:79" hidden="1" x14ac:dyDescent="0.2">
      <c r="G461" s="147">
        <v>-5484262</v>
      </c>
      <c r="H461" s="147">
        <v>0</v>
      </c>
      <c r="I461" s="147">
        <v>0</v>
      </c>
      <c r="J461" s="147">
        <v>0</v>
      </c>
      <c r="K461" s="147">
        <v>0</v>
      </c>
      <c r="L461" s="147">
        <v>208793</v>
      </c>
      <c r="M461" s="147">
        <v>0</v>
      </c>
      <c r="N461" s="147">
        <v>0</v>
      </c>
      <c r="O461" s="147">
        <v>0</v>
      </c>
      <c r="P461" s="147">
        <v>0</v>
      </c>
      <c r="Q461" s="147">
        <v>-792194</v>
      </c>
      <c r="R461" s="147">
        <v>0</v>
      </c>
      <c r="S461" s="147">
        <v>0</v>
      </c>
      <c r="T461" s="147">
        <v>0</v>
      </c>
      <c r="U461" s="147">
        <v>0</v>
      </c>
      <c r="V461" s="147">
        <v>205115</v>
      </c>
      <c r="W461" s="147">
        <v>0</v>
      </c>
      <c r="X461" s="147">
        <v>0</v>
      </c>
      <c r="Y461" s="147">
        <v>0</v>
      </c>
      <c r="Z461" s="147">
        <v>0</v>
      </c>
      <c r="AA461" s="147">
        <v>-135405</v>
      </c>
      <c r="AB461" s="147">
        <v>0</v>
      </c>
      <c r="AC461" s="147">
        <v>0</v>
      </c>
      <c r="AD461" s="147">
        <v>0</v>
      </c>
      <c r="AE461" s="147">
        <v>0</v>
      </c>
      <c r="AF461" s="147">
        <v>-305150</v>
      </c>
      <c r="AG461" s="147">
        <v>0</v>
      </c>
      <c r="AH461" s="147">
        <v>0</v>
      </c>
      <c r="AI461" s="147">
        <v>0</v>
      </c>
      <c r="AJ461" s="147">
        <v>0</v>
      </c>
      <c r="AK461" s="147">
        <v>-551930</v>
      </c>
      <c r="AL461" s="147">
        <v>0</v>
      </c>
      <c r="AM461" s="147">
        <v>0</v>
      </c>
      <c r="AN461" s="147">
        <v>0</v>
      </c>
      <c r="AO461" s="147">
        <v>0</v>
      </c>
      <c r="AP461" s="147">
        <v>-649456</v>
      </c>
      <c r="AQ461" s="147">
        <v>0</v>
      </c>
      <c r="AR461" s="147">
        <v>0</v>
      </c>
      <c r="AS461" s="147">
        <v>0</v>
      </c>
      <c r="AT461" s="147">
        <v>0</v>
      </c>
      <c r="AU461" s="147">
        <v>-443637</v>
      </c>
      <c r="AV461" s="147">
        <v>0</v>
      </c>
      <c r="AW461" s="147">
        <v>0</v>
      </c>
      <c r="AX461" s="147">
        <v>0</v>
      </c>
      <c r="AY461" s="147">
        <v>0</v>
      </c>
      <c r="AZ461" s="147">
        <v>-579344</v>
      </c>
      <c r="BA461" s="147">
        <v>0</v>
      </c>
      <c r="BB461" s="147">
        <v>0</v>
      </c>
      <c r="BC461" s="147">
        <v>0</v>
      </c>
      <c r="BD461" s="147">
        <v>0</v>
      </c>
      <c r="BE461" s="147">
        <v>-690613</v>
      </c>
      <c r="BF461" s="147">
        <v>0</v>
      </c>
      <c r="BG461" s="147">
        <v>0</v>
      </c>
      <c r="BH461" s="147">
        <v>0</v>
      </c>
      <c r="BI461" s="147">
        <v>0</v>
      </c>
      <c r="BJ461" s="147">
        <v>-413201</v>
      </c>
      <c r="BK461" s="147">
        <v>0</v>
      </c>
      <c r="BL461" s="147">
        <v>0</v>
      </c>
      <c r="BM461" s="147">
        <v>0</v>
      </c>
      <c r="BN461" s="147">
        <v>0</v>
      </c>
      <c r="BO461" s="147">
        <v>-241887</v>
      </c>
      <c r="BP461" s="147">
        <v>0</v>
      </c>
      <c r="BQ461" s="147">
        <v>0</v>
      </c>
      <c r="BR461" s="147">
        <v>0</v>
      </c>
      <c r="BS461" s="147">
        <v>0</v>
      </c>
      <c r="BT461" s="147">
        <v>-513691</v>
      </c>
      <c r="BU461" s="147">
        <v>0</v>
      </c>
      <c r="BV461" s="147">
        <v>0</v>
      </c>
      <c r="BW461" s="147">
        <v>0</v>
      </c>
      <c r="BX461" s="147">
        <v>0</v>
      </c>
      <c r="BZ461" s="147">
        <v>3875218</v>
      </c>
      <c r="CA461" s="147">
        <v>3875218</v>
      </c>
    </row>
    <row r="462" spans="7:79" hidden="1" x14ac:dyDescent="0.2">
      <c r="G462" s="147">
        <v>0</v>
      </c>
      <c r="H462" s="147">
        <v>0</v>
      </c>
      <c r="I462" s="147">
        <v>0</v>
      </c>
      <c r="J462" s="147">
        <v>0</v>
      </c>
      <c r="K462" s="147">
        <v>0</v>
      </c>
      <c r="L462" s="147">
        <v>0</v>
      </c>
      <c r="M462" s="147">
        <v>0</v>
      </c>
      <c r="N462" s="147">
        <v>0</v>
      </c>
      <c r="O462" s="147">
        <v>0</v>
      </c>
      <c r="P462" s="147">
        <v>0</v>
      </c>
      <c r="Q462" s="147">
        <v>0</v>
      </c>
      <c r="R462" s="147">
        <v>0</v>
      </c>
      <c r="S462" s="147">
        <v>0</v>
      </c>
      <c r="T462" s="147">
        <v>0</v>
      </c>
      <c r="U462" s="147">
        <v>0</v>
      </c>
      <c r="V462" s="147">
        <v>0</v>
      </c>
      <c r="W462" s="147">
        <v>0</v>
      </c>
      <c r="X462" s="147">
        <v>0</v>
      </c>
      <c r="Y462" s="147">
        <v>0</v>
      </c>
      <c r="Z462" s="147">
        <v>0</v>
      </c>
      <c r="AA462" s="147">
        <v>0</v>
      </c>
      <c r="AB462" s="147">
        <v>0</v>
      </c>
      <c r="AC462" s="147">
        <v>0</v>
      </c>
      <c r="AD462" s="147">
        <v>0</v>
      </c>
      <c r="AE462" s="147">
        <v>0</v>
      </c>
      <c r="AF462" s="147">
        <v>0</v>
      </c>
      <c r="AG462" s="147">
        <v>0</v>
      </c>
      <c r="AH462" s="147">
        <v>0</v>
      </c>
      <c r="AI462" s="147">
        <v>0</v>
      </c>
      <c r="AJ462" s="147">
        <v>0</v>
      </c>
      <c r="AK462" s="147">
        <v>0</v>
      </c>
      <c r="AL462" s="147">
        <v>0</v>
      </c>
      <c r="AM462" s="147">
        <v>0</v>
      </c>
      <c r="AN462" s="147">
        <v>0</v>
      </c>
      <c r="AO462" s="147">
        <v>0</v>
      </c>
      <c r="AP462" s="147">
        <v>0</v>
      </c>
      <c r="AQ462" s="147">
        <v>0</v>
      </c>
      <c r="AR462" s="147">
        <v>0</v>
      </c>
      <c r="AS462" s="147">
        <v>0</v>
      </c>
      <c r="AT462" s="147">
        <v>0</v>
      </c>
      <c r="AU462" s="147">
        <v>0</v>
      </c>
      <c r="AV462" s="147">
        <v>0</v>
      </c>
      <c r="AW462" s="147">
        <v>0</v>
      </c>
      <c r="AX462" s="147">
        <v>0</v>
      </c>
      <c r="AY462" s="147">
        <v>0</v>
      </c>
      <c r="AZ462" s="147">
        <v>0</v>
      </c>
      <c r="BA462" s="147">
        <v>0</v>
      </c>
      <c r="BB462" s="147">
        <v>0</v>
      </c>
      <c r="BC462" s="147">
        <v>0</v>
      </c>
      <c r="BD462" s="147">
        <v>0</v>
      </c>
      <c r="BE462" s="147">
        <v>0</v>
      </c>
      <c r="BF462" s="147">
        <v>0</v>
      </c>
      <c r="BG462" s="147">
        <v>0</v>
      </c>
      <c r="BH462" s="147">
        <v>0</v>
      </c>
      <c r="BI462" s="147">
        <v>0</v>
      </c>
      <c r="BJ462" s="147">
        <v>0</v>
      </c>
      <c r="BK462" s="147">
        <v>0</v>
      </c>
      <c r="BL462" s="147">
        <v>0</v>
      </c>
      <c r="BM462" s="147">
        <v>0</v>
      </c>
      <c r="BN462" s="147">
        <v>0</v>
      </c>
      <c r="BO462" s="147">
        <v>0</v>
      </c>
      <c r="BP462" s="147">
        <v>0</v>
      </c>
      <c r="BQ462" s="147">
        <v>0</v>
      </c>
      <c r="BR462" s="147">
        <v>0</v>
      </c>
      <c r="BS462" s="147">
        <v>0</v>
      </c>
      <c r="BT462" s="147">
        <v>0</v>
      </c>
      <c r="BU462" s="147">
        <v>0</v>
      </c>
      <c r="BV462" s="147">
        <v>0</v>
      </c>
      <c r="BW462" s="147">
        <v>0</v>
      </c>
      <c r="BX462" s="147">
        <v>0</v>
      </c>
      <c r="BZ462" s="147">
        <v>0</v>
      </c>
      <c r="CA462" s="147">
        <v>0</v>
      </c>
    </row>
    <row r="463" spans="7:79" hidden="1" x14ac:dyDescent="0.2">
      <c r="G463" s="147">
        <v>-7020911</v>
      </c>
      <c r="H463" s="147">
        <v>0</v>
      </c>
      <c r="I463" s="147">
        <v>0</v>
      </c>
      <c r="J463" s="147">
        <v>0</v>
      </c>
      <c r="K463" s="147">
        <v>0</v>
      </c>
      <c r="L463" s="147">
        <v>358664</v>
      </c>
      <c r="M463" s="147">
        <v>0</v>
      </c>
      <c r="N463" s="147">
        <v>0</v>
      </c>
      <c r="O463" s="147">
        <v>0</v>
      </c>
      <c r="P463" s="147">
        <v>0</v>
      </c>
      <c r="Q463" s="147">
        <v>-925587</v>
      </c>
      <c r="R463" s="147">
        <v>0</v>
      </c>
      <c r="S463" s="147">
        <v>0</v>
      </c>
      <c r="T463" s="147">
        <v>0</v>
      </c>
      <c r="U463" s="147">
        <v>0</v>
      </c>
      <c r="V463" s="147">
        <v>325764</v>
      </c>
      <c r="W463" s="147">
        <v>0</v>
      </c>
      <c r="X463" s="147">
        <v>0</v>
      </c>
      <c r="Y463" s="147">
        <v>0</v>
      </c>
      <c r="Z463" s="147">
        <v>0</v>
      </c>
      <c r="AA463" s="147">
        <v>-96627</v>
      </c>
      <c r="AB463" s="147">
        <v>0</v>
      </c>
      <c r="AC463" s="147">
        <v>0</v>
      </c>
      <c r="AD463" s="147">
        <v>0</v>
      </c>
      <c r="AE463" s="147">
        <v>0</v>
      </c>
      <c r="AF463" s="147">
        <v>-357894</v>
      </c>
      <c r="AG463" s="147">
        <v>0</v>
      </c>
      <c r="AH463" s="147">
        <v>0</v>
      </c>
      <c r="AI463" s="147">
        <v>0</v>
      </c>
      <c r="AJ463" s="147">
        <v>0</v>
      </c>
      <c r="AK463" s="147">
        <v>-682366</v>
      </c>
      <c r="AL463" s="147">
        <v>0</v>
      </c>
      <c r="AM463" s="147">
        <v>0</v>
      </c>
      <c r="AN463" s="147">
        <v>0</v>
      </c>
      <c r="AO463" s="147">
        <v>0</v>
      </c>
      <c r="AP463" s="147">
        <v>-800967</v>
      </c>
      <c r="AQ463" s="147">
        <v>0</v>
      </c>
      <c r="AR463" s="147">
        <v>0</v>
      </c>
      <c r="AS463" s="147">
        <v>0</v>
      </c>
      <c r="AT463" s="147">
        <v>0</v>
      </c>
      <c r="AU463" s="147">
        <v>-579101</v>
      </c>
      <c r="AV463" s="147">
        <v>0</v>
      </c>
      <c r="AW463" s="147">
        <v>0</v>
      </c>
      <c r="AX463" s="147">
        <v>0</v>
      </c>
      <c r="AY463" s="147">
        <v>0</v>
      </c>
      <c r="AZ463" s="147">
        <v>-777227</v>
      </c>
      <c r="BA463" s="147">
        <v>0</v>
      </c>
      <c r="BB463" s="147">
        <v>0</v>
      </c>
      <c r="BC463" s="147">
        <v>0</v>
      </c>
      <c r="BD463" s="147">
        <v>0</v>
      </c>
      <c r="BE463" s="147">
        <v>-977581</v>
      </c>
      <c r="BF463" s="147">
        <v>0</v>
      </c>
      <c r="BG463" s="147">
        <v>0</v>
      </c>
      <c r="BH463" s="147">
        <v>0</v>
      </c>
      <c r="BI463" s="147">
        <v>0</v>
      </c>
      <c r="BJ463" s="147">
        <v>-603587</v>
      </c>
      <c r="BK463" s="147">
        <v>0</v>
      </c>
      <c r="BL463" s="147">
        <v>0</v>
      </c>
      <c r="BM463" s="147">
        <v>0</v>
      </c>
      <c r="BN463" s="147">
        <v>0</v>
      </c>
      <c r="BO463" s="147">
        <v>-340387</v>
      </c>
      <c r="BP463" s="147">
        <v>0</v>
      </c>
      <c r="BQ463" s="147">
        <v>0</v>
      </c>
      <c r="BR463" s="147">
        <v>0</v>
      </c>
      <c r="BS463" s="147">
        <v>0</v>
      </c>
      <c r="BT463" s="147">
        <v>-337786</v>
      </c>
      <c r="BU463" s="147">
        <v>0</v>
      </c>
      <c r="BV463" s="147">
        <v>0</v>
      </c>
      <c r="BW463" s="147">
        <v>0</v>
      </c>
      <c r="BX463" s="147">
        <v>0</v>
      </c>
      <c r="BZ463" s="147">
        <v>5119110</v>
      </c>
      <c r="CA463" s="147">
        <v>5119110</v>
      </c>
    </row>
    <row r="464" spans="7:79" hidden="1" x14ac:dyDescent="0.2">
      <c r="G464" s="147">
        <v>0</v>
      </c>
      <c r="H464" s="147">
        <v>0</v>
      </c>
      <c r="I464" s="147">
        <v>0</v>
      </c>
      <c r="J464" s="147">
        <v>0</v>
      </c>
      <c r="K464" s="147">
        <v>0</v>
      </c>
      <c r="L464" s="147">
        <v>0</v>
      </c>
      <c r="M464" s="147">
        <v>0</v>
      </c>
      <c r="N464" s="147">
        <v>0</v>
      </c>
      <c r="O464" s="147">
        <v>0</v>
      </c>
      <c r="P464" s="147">
        <v>0</v>
      </c>
      <c r="Q464" s="147">
        <v>0</v>
      </c>
      <c r="R464" s="147">
        <v>0</v>
      </c>
      <c r="S464" s="147">
        <v>0</v>
      </c>
      <c r="T464" s="147">
        <v>0</v>
      </c>
      <c r="U464" s="147">
        <v>0</v>
      </c>
      <c r="V464" s="147">
        <v>0</v>
      </c>
      <c r="W464" s="147">
        <v>0</v>
      </c>
      <c r="X464" s="147">
        <v>0</v>
      </c>
      <c r="Y464" s="147">
        <v>0</v>
      </c>
      <c r="Z464" s="147">
        <v>0</v>
      </c>
      <c r="AA464" s="147">
        <v>0</v>
      </c>
      <c r="AB464" s="147">
        <v>0</v>
      </c>
      <c r="AC464" s="147">
        <v>0</v>
      </c>
      <c r="AD464" s="147">
        <v>0</v>
      </c>
      <c r="AE464" s="147">
        <v>0</v>
      </c>
      <c r="AF464" s="147">
        <v>0</v>
      </c>
      <c r="AG464" s="147">
        <v>0</v>
      </c>
      <c r="AH464" s="147">
        <v>0</v>
      </c>
      <c r="AI464" s="147">
        <v>0</v>
      </c>
      <c r="AJ464" s="147">
        <v>0</v>
      </c>
      <c r="AK464" s="147">
        <v>0</v>
      </c>
      <c r="AL464" s="147">
        <v>0</v>
      </c>
      <c r="AM464" s="147">
        <v>0</v>
      </c>
      <c r="AN464" s="147">
        <v>0</v>
      </c>
      <c r="AO464" s="147">
        <v>0</v>
      </c>
      <c r="AP464" s="147">
        <v>0</v>
      </c>
      <c r="AQ464" s="147">
        <v>0</v>
      </c>
      <c r="AR464" s="147">
        <v>0</v>
      </c>
      <c r="AS464" s="147">
        <v>0</v>
      </c>
      <c r="AT464" s="147">
        <v>0</v>
      </c>
      <c r="AU464" s="147">
        <v>0</v>
      </c>
      <c r="AV464" s="147">
        <v>0</v>
      </c>
      <c r="AW464" s="147">
        <v>0</v>
      </c>
      <c r="AX464" s="147">
        <v>0</v>
      </c>
      <c r="AY464" s="147">
        <v>0</v>
      </c>
      <c r="AZ464" s="147">
        <v>0</v>
      </c>
      <c r="BA464" s="147">
        <v>0</v>
      </c>
      <c r="BB464" s="147">
        <v>0</v>
      </c>
      <c r="BC464" s="147">
        <v>0</v>
      </c>
      <c r="BD464" s="147">
        <v>0</v>
      </c>
      <c r="BE464" s="147">
        <v>0</v>
      </c>
      <c r="BF464" s="147">
        <v>0</v>
      </c>
      <c r="BG464" s="147">
        <v>0</v>
      </c>
      <c r="BH464" s="147">
        <v>0</v>
      </c>
      <c r="BI464" s="147">
        <v>0</v>
      </c>
      <c r="BJ464" s="147">
        <v>0</v>
      </c>
      <c r="BK464" s="147">
        <v>0</v>
      </c>
      <c r="BL464" s="147">
        <v>0</v>
      </c>
      <c r="BM464" s="147">
        <v>0</v>
      </c>
      <c r="BN464" s="147">
        <v>0</v>
      </c>
      <c r="BO464" s="147">
        <v>0</v>
      </c>
      <c r="BP464" s="147">
        <v>0</v>
      </c>
      <c r="BQ464" s="147">
        <v>0</v>
      </c>
      <c r="BR464" s="147">
        <v>0</v>
      </c>
      <c r="BS464" s="147">
        <v>0</v>
      </c>
      <c r="BT464" s="147">
        <v>0</v>
      </c>
      <c r="BU464" s="147">
        <v>0</v>
      </c>
      <c r="BV464" s="147">
        <v>0</v>
      </c>
      <c r="BW464" s="147">
        <v>0</v>
      </c>
      <c r="BX464" s="147">
        <v>0</v>
      </c>
      <c r="BZ464" s="147">
        <v>0</v>
      </c>
      <c r="CA464" s="147">
        <v>0</v>
      </c>
    </row>
    <row r="465" spans="7:79" hidden="1" x14ac:dyDescent="0.2">
      <c r="G465" s="147">
        <v>0</v>
      </c>
      <c r="H465" s="147">
        <v>0</v>
      </c>
      <c r="I465" s="147">
        <v>0</v>
      </c>
      <c r="J465" s="147">
        <v>0</v>
      </c>
      <c r="K465" s="147">
        <v>0</v>
      </c>
      <c r="L465" s="147">
        <v>0</v>
      </c>
      <c r="M465" s="147">
        <v>0</v>
      </c>
      <c r="N465" s="147">
        <v>0</v>
      </c>
      <c r="O465" s="147">
        <v>0</v>
      </c>
      <c r="P465" s="147">
        <v>0</v>
      </c>
      <c r="Q465" s="147">
        <v>0</v>
      </c>
      <c r="R465" s="147">
        <v>0</v>
      </c>
      <c r="S465" s="147">
        <v>0</v>
      </c>
      <c r="T465" s="147">
        <v>0</v>
      </c>
      <c r="U465" s="147">
        <v>0</v>
      </c>
      <c r="V465" s="147">
        <v>0</v>
      </c>
      <c r="W465" s="147">
        <v>0</v>
      </c>
      <c r="X465" s="147">
        <v>0</v>
      </c>
      <c r="Y465" s="147">
        <v>0</v>
      </c>
      <c r="Z465" s="147">
        <v>0</v>
      </c>
      <c r="AA465" s="147">
        <v>0</v>
      </c>
      <c r="AB465" s="147">
        <v>0</v>
      </c>
      <c r="AC465" s="147">
        <v>0</v>
      </c>
      <c r="AD465" s="147">
        <v>0</v>
      </c>
      <c r="AE465" s="147">
        <v>0</v>
      </c>
      <c r="AF465" s="147">
        <v>0</v>
      </c>
      <c r="AG465" s="147">
        <v>0</v>
      </c>
      <c r="AH465" s="147">
        <v>0</v>
      </c>
      <c r="AI465" s="147">
        <v>0</v>
      </c>
      <c r="AJ465" s="147">
        <v>0</v>
      </c>
      <c r="AK465" s="147">
        <v>0</v>
      </c>
      <c r="AL465" s="147">
        <v>0</v>
      </c>
      <c r="AM465" s="147">
        <v>0</v>
      </c>
      <c r="AN465" s="147">
        <v>0</v>
      </c>
      <c r="AO465" s="147">
        <v>0</v>
      </c>
      <c r="AP465" s="147">
        <v>0</v>
      </c>
      <c r="AQ465" s="147">
        <v>0</v>
      </c>
      <c r="AR465" s="147">
        <v>0</v>
      </c>
      <c r="AS465" s="147">
        <v>0</v>
      </c>
      <c r="AT465" s="147">
        <v>0</v>
      </c>
      <c r="AU465" s="147">
        <v>0</v>
      </c>
      <c r="AV465" s="147">
        <v>0</v>
      </c>
      <c r="AW465" s="147">
        <v>0</v>
      </c>
      <c r="AX465" s="147">
        <v>0</v>
      </c>
      <c r="AY465" s="147">
        <v>0</v>
      </c>
      <c r="AZ465" s="147">
        <v>0</v>
      </c>
      <c r="BA465" s="147">
        <v>0</v>
      </c>
      <c r="BB465" s="147">
        <v>0</v>
      </c>
      <c r="BC465" s="147">
        <v>0</v>
      </c>
      <c r="BD465" s="147">
        <v>0</v>
      </c>
      <c r="BE465" s="147">
        <v>0</v>
      </c>
      <c r="BF465" s="147">
        <v>0</v>
      </c>
      <c r="BG465" s="147">
        <v>0</v>
      </c>
      <c r="BH465" s="147">
        <v>0</v>
      </c>
      <c r="BI465" s="147">
        <v>0</v>
      </c>
      <c r="BJ465" s="147">
        <v>0</v>
      </c>
      <c r="BK465" s="147">
        <v>0</v>
      </c>
      <c r="BL465" s="147">
        <v>0</v>
      </c>
      <c r="BM465" s="147">
        <v>0</v>
      </c>
      <c r="BN465" s="147">
        <v>0</v>
      </c>
      <c r="BO465" s="147">
        <v>0</v>
      </c>
      <c r="BP465" s="147">
        <v>0</v>
      </c>
      <c r="BQ465" s="147">
        <v>0</v>
      </c>
      <c r="BR465" s="147">
        <v>0</v>
      </c>
      <c r="BS465" s="147">
        <v>0</v>
      </c>
      <c r="BT465" s="147">
        <v>0</v>
      </c>
      <c r="BU465" s="147">
        <v>0</v>
      </c>
      <c r="BV465" s="147">
        <v>0</v>
      </c>
      <c r="BW465" s="147">
        <v>0</v>
      </c>
      <c r="BX465" s="147">
        <v>0</v>
      </c>
      <c r="BZ465" s="147">
        <v>0</v>
      </c>
      <c r="CA465" s="147">
        <v>0</v>
      </c>
    </row>
    <row r="466" spans="7:79" hidden="1" x14ac:dyDescent="0.2">
      <c r="G466" s="147">
        <v>0</v>
      </c>
      <c r="H466" s="147">
        <v>0</v>
      </c>
      <c r="I466" s="147">
        <v>0</v>
      </c>
      <c r="J466" s="147">
        <v>0</v>
      </c>
      <c r="K466" s="147">
        <v>0</v>
      </c>
      <c r="L466" s="147">
        <v>0</v>
      </c>
      <c r="M466" s="147">
        <v>0</v>
      </c>
      <c r="N466" s="147">
        <v>0</v>
      </c>
      <c r="O466" s="147">
        <v>0</v>
      </c>
      <c r="P466" s="147">
        <v>0</v>
      </c>
      <c r="Q466" s="147">
        <v>0</v>
      </c>
      <c r="R466" s="147">
        <v>0</v>
      </c>
      <c r="S466" s="147">
        <v>0</v>
      </c>
      <c r="T466" s="147">
        <v>0</v>
      </c>
      <c r="U466" s="147">
        <v>0</v>
      </c>
      <c r="V466" s="147">
        <v>0</v>
      </c>
      <c r="W466" s="147">
        <v>0</v>
      </c>
      <c r="X466" s="147">
        <v>0</v>
      </c>
      <c r="Y466" s="147">
        <v>0</v>
      </c>
      <c r="Z466" s="147">
        <v>0</v>
      </c>
      <c r="AA466" s="147">
        <v>0</v>
      </c>
      <c r="AB466" s="147">
        <v>0</v>
      </c>
      <c r="AC466" s="147">
        <v>0</v>
      </c>
      <c r="AD466" s="147">
        <v>0</v>
      </c>
      <c r="AE466" s="147">
        <v>0</v>
      </c>
      <c r="AF466" s="147">
        <v>0</v>
      </c>
      <c r="AG466" s="147">
        <v>0</v>
      </c>
      <c r="AH466" s="147">
        <v>0</v>
      </c>
      <c r="AI466" s="147">
        <v>0</v>
      </c>
      <c r="AJ466" s="147">
        <v>0</v>
      </c>
      <c r="AK466" s="147">
        <v>0</v>
      </c>
      <c r="AL466" s="147">
        <v>0</v>
      </c>
      <c r="AM466" s="147">
        <v>0</v>
      </c>
      <c r="AN466" s="147">
        <v>0</v>
      </c>
      <c r="AO466" s="147">
        <v>0</v>
      </c>
      <c r="AP466" s="147">
        <v>0</v>
      </c>
      <c r="AQ466" s="147">
        <v>0</v>
      </c>
      <c r="AR466" s="147">
        <v>0</v>
      </c>
      <c r="AS466" s="147">
        <v>0</v>
      </c>
      <c r="AT466" s="147">
        <v>0</v>
      </c>
      <c r="AU466" s="147">
        <v>0</v>
      </c>
      <c r="AV466" s="147">
        <v>0</v>
      </c>
      <c r="AW466" s="147">
        <v>0</v>
      </c>
      <c r="AX466" s="147">
        <v>0</v>
      </c>
      <c r="AY466" s="147">
        <v>0</v>
      </c>
      <c r="AZ466" s="147">
        <v>0</v>
      </c>
      <c r="BA466" s="147">
        <v>0</v>
      </c>
      <c r="BB466" s="147">
        <v>0</v>
      </c>
      <c r="BC466" s="147">
        <v>0</v>
      </c>
      <c r="BD466" s="147">
        <v>0</v>
      </c>
      <c r="BE466" s="147">
        <v>0</v>
      </c>
      <c r="BF466" s="147">
        <v>0</v>
      </c>
      <c r="BG466" s="147">
        <v>0</v>
      </c>
      <c r="BH466" s="147">
        <v>0</v>
      </c>
      <c r="BI466" s="147">
        <v>0</v>
      </c>
      <c r="BJ466" s="147">
        <v>0</v>
      </c>
      <c r="BK466" s="147">
        <v>0</v>
      </c>
      <c r="BL466" s="147">
        <v>0</v>
      </c>
      <c r="BM466" s="147">
        <v>0</v>
      </c>
      <c r="BN466" s="147">
        <v>0</v>
      </c>
      <c r="BO466" s="147">
        <v>0</v>
      </c>
      <c r="BP466" s="147">
        <v>0</v>
      </c>
      <c r="BQ466" s="147">
        <v>0</v>
      </c>
      <c r="BR466" s="147">
        <v>0</v>
      </c>
      <c r="BS466" s="147">
        <v>0</v>
      </c>
      <c r="BT466" s="147">
        <v>0</v>
      </c>
      <c r="BU466" s="147">
        <v>0</v>
      </c>
      <c r="BV466" s="147">
        <v>0</v>
      </c>
      <c r="BW466" s="147">
        <v>0</v>
      </c>
      <c r="BX466" s="147">
        <v>0</v>
      </c>
      <c r="BZ466" s="147">
        <v>0</v>
      </c>
      <c r="CA466" s="147">
        <v>0</v>
      </c>
    </row>
    <row r="467" spans="7:79" hidden="1" x14ac:dyDescent="0.2"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  <c r="R467" s="147">
        <v>0</v>
      </c>
      <c r="S467" s="147">
        <v>0</v>
      </c>
      <c r="T467" s="147">
        <v>0</v>
      </c>
      <c r="U467" s="147">
        <v>0</v>
      </c>
      <c r="V467" s="147">
        <v>0</v>
      </c>
      <c r="W467" s="147">
        <v>0</v>
      </c>
      <c r="X467" s="147">
        <v>0</v>
      </c>
      <c r="Y467" s="147">
        <v>0</v>
      </c>
      <c r="Z467" s="147">
        <v>0</v>
      </c>
      <c r="AA467" s="147">
        <v>0</v>
      </c>
      <c r="AB467" s="147">
        <v>0</v>
      </c>
      <c r="AC467" s="147">
        <v>0</v>
      </c>
      <c r="AD467" s="147">
        <v>0</v>
      </c>
      <c r="AE467" s="147">
        <v>0</v>
      </c>
      <c r="AF467" s="147">
        <v>0</v>
      </c>
      <c r="AG467" s="147">
        <v>0</v>
      </c>
      <c r="AH467" s="147">
        <v>0</v>
      </c>
      <c r="AI467" s="147">
        <v>0</v>
      </c>
      <c r="AJ467" s="147">
        <v>0</v>
      </c>
      <c r="AK467" s="147">
        <v>0</v>
      </c>
      <c r="AL467" s="147">
        <v>0</v>
      </c>
      <c r="AM467" s="147">
        <v>0</v>
      </c>
      <c r="AN467" s="147">
        <v>0</v>
      </c>
      <c r="AO467" s="147">
        <v>0</v>
      </c>
      <c r="AP467" s="147">
        <v>0</v>
      </c>
      <c r="AQ467" s="147">
        <v>0</v>
      </c>
      <c r="AR467" s="147">
        <v>0</v>
      </c>
      <c r="AS467" s="147">
        <v>0</v>
      </c>
      <c r="AT467" s="147">
        <v>0</v>
      </c>
      <c r="AU467" s="147">
        <v>0</v>
      </c>
      <c r="AV467" s="147">
        <v>0</v>
      </c>
      <c r="AW467" s="147">
        <v>0</v>
      </c>
      <c r="AX467" s="147">
        <v>0</v>
      </c>
      <c r="AY467" s="147">
        <v>0</v>
      </c>
      <c r="AZ467" s="147">
        <v>0</v>
      </c>
      <c r="BA467" s="147">
        <v>0</v>
      </c>
      <c r="BB467" s="147">
        <v>0</v>
      </c>
      <c r="BC467" s="147">
        <v>0</v>
      </c>
      <c r="BD467" s="147">
        <v>0</v>
      </c>
      <c r="BE467" s="147">
        <v>0</v>
      </c>
      <c r="BF467" s="147">
        <v>0</v>
      </c>
      <c r="BG467" s="147">
        <v>0</v>
      </c>
      <c r="BH467" s="147">
        <v>0</v>
      </c>
      <c r="BI467" s="147">
        <v>0</v>
      </c>
      <c r="BJ467" s="147">
        <v>0</v>
      </c>
      <c r="BK467" s="147">
        <v>0</v>
      </c>
      <c r="BL467" s="147">
        <v>0</v>
      </c>
      <c r="BM467" s="147">
        <v>0</v>
      </c>
      <c r="BN467" s="147">
        <v>0</v>
      </c>
      <c r="BO467" s="147">
        <v>0</v>
      </c>
      <c r="BP467" s="147">
        <v>0</v>
      </c>
      <c r="BQ467" s="147">
        <v>0</v>
      </c>
      <c r="BR467" s="147">
        <v>0</v>
      </c>
      <c r="BS467" s="147">
        <v>0</v>
      </c>
      <c r="BT467" s="147">
        <v>0</v>
      </c>
      <c r="BU467" s="147">
        <v>0</v>
      </c>
      <c r="BV467" s="147">
        <v>0</v>
      </c>
      <c r="BW467" s="147">
        <v>0</v>
      </c>
      <c r="BX467" s="147">
        <v>0</v>
      </c>
      <c r="BZ467" s="147">
        <v>0</v>
      </c>
      <c r="CA467" s="147">
        <v>0</v>
      </c>
    </row>
    <row r="468" spans="7:79" hidden="1" x14ac:dyDescent="0.2">
      <c r="G468" s="147">
        <v>0</v>
      </c>
      <c r="H468" s="147">
        <v>0</v>
      </c>
      <c r="I468" s="147">
        <v>0</v>
      </c>
      <c r="J468" s="147">
        <v>0</v>
      </c>
      <c r="K468" s="147">
        <v>0</v>
      </c>
      <c r="L468" s="147">
        <v>0</v>
      </c>
      <c r="M468" s="147">
        <v>0</v>
      </c>
      <c r="N468" s="147">
        <v>0</v>
      </c>
      <c r="O468" s="147">
        <v>0</v>
      </c>
      <c r="P468" s="147">
        <v>0</v>
      </c>
      <c r="Q468" s="147">
        <v>0</v>
      </c>
      <c r="R468" s="147">
        <v>0</v>
      </c>
      <c r="S468" s="147">
        <v>0</v>
      </c>
      <c r="T468" s="147">
        <v>0</v>
      </c>
      <c r="U468" s="147">
        <v>0</v>
      </c>
      <c r="V468" s="147">
        <v>0</v>
      </c>
      <c r="W468" s="147">
        <v>0</v>
      </c>
      <c r="X468" s="147">
        <v>0</v>
      </c>
      <c r="Y468" s="147">
        <v>0</v>
      </c>
      <c r="Z468" s="147">
        <v>0</v>
      </c>
      <c r="AA468" s="147">
        <v>0</v>
      </c>
      <c r="AB468" s="147">
        <v>0</v>
      </c>
      <c r="AC468" s="147">
        <v>0</v>
      </c>
      <c r="AD468" s="147">
        <v>0</v>
      </c>
      <c r="AE468" s="147">
        <v>0</v>
      </c>
      <c r="AF468" s="147">
        <v>0</v>
      </c>
      <c r="AG468" s="147">
        <v>0</v>
      </c>
      <c r="AH468" s="147">
        <v>0</v>
      </c>
      <c r="AI468" s="147">
        <v>0</v>
      </c>
      <c r="AJ468" s="147">
        <v>0</v>
      </c>
      <c r="AK468" s="147">
        <v>0</v>
      </c>
      <c r="AL468" s="147">
        <v>0</v>
      </c>
      <c r="AM468" s="147">
        <v>0</v>
      </c>
      <c r="AN468" s="147">
        <v>0</v>
      </c>
      <c r="AO468" s="147">
        <v>0</v>
      </c>
      <c r="AP468" s="147">
        <v>0</v>
      </c>
      <c r="AQ468" s="147">
        <v>0</v>
      </c>
      <c r="AR468" s="147">
        <v>0</v>
      </c>
      <c r="AS468" s="147">
        <v>0</v>
      </c>
      <c r="AT468" s="147">
        <v>0</v>
      </c>
      <c r="AU468" s="147">
        <v>0</v>
      </c>
      <c r="AV468" s="147">
        <v>0</v>
      </c>
      <c r="AW468" s="147">
        <v>0</v>
      </c>
      <c r="AX468" s="147">
        <v>0</v>
      </c>
      <c r="AY468" s="147">
        <v>0</v>
      </c>
      <c r="AZ468" s="147">
        <v>0</v>
      </c>
      <c r="BA468" s="147">
        <v>0</v>
      </c>
      <c r="BB468" s="147">
        <v>0</v>
      </c>
      <c r="BC468" s="147">
        <v>0</v>
      </c>
      <c r="BD468" s="147">
        <v>0</v>
      </c>
      <c r="BE468" s="147">
        <v>0</v>
      </c>
      <c r="BF468" s="147">
        <v>0</v>
      </c>
      <c r="BG468" s="147">
        <v>0</v>
      </c>
      <c r="BH468" s="147">
        <v>0</v>
      </c>
      <c r="BI468" s="147">
        <v>0</v>
      </c>
      <c r="BJ468" s="147">
        <v>0</v>
      </c>
      <c r="BK468" s="147">
        <v>0</v>
      </c>
      <c r="BL468" s="147">
        <v>0</v>
      </c>
      <c r="BM468" s="147">
        <v>0</v>
      </c>
      <c r="BN468" s="147">
        <v>0</v>
      </c>
      <c r="BO468" s="147">
        <v>0</v>
      </c>
      <c r="BP468" s="147">
        <v>0</v>
      </c>
      <c r="BQ468" s="147">
        <v>0</v>
      </c>
      <c r="BR468" s="147">
        <v>0</v>
      </c>
      <c r="BS468" s="147">
        <v>0</v>
      </c>
      <c r="BT468" s="147">
        <v>0</v>
      </c>
      <c r="BU468" s="147">
        <v>0</v>
      </c>
      <c r="BV468" s="147">
        <v>0</v>
      </c>
      <c r="BW468" s="147">
        <v>0</v>
      </c>
      <c r="BX468" s="147">
        <v>0</v>
      </c>
      <c r="BZ468" s="147">
        <v>0</v>
      </c>
      <c r="CA468" s="147">
        <v>0</v>
      </c>
    </row>
    <row r="469" spans="7:79" hidden="1" x14ac:dyDescent="0.2">
      <c r="G469" s="147">
        <v>0</v>
      </c>
      <c r="H469" s="147">
        <v>0</v>
      </c>
      <c r="I469" s="147">
        <v>0</v>
      </c>
      <c r="J469" s="147">
        <v>0</v>
      </c>
      <c r="K469" s="147">
        <v>0</v>
      </c>
      <c r="L469" s="147">
        <v>0</v>
      </c>
      <c r="M469" s="147">
        <v>0</v>
      </c>
      <c r="N469" s="147">
        <v>0</v>
      </c>
      <c r="O469" s="147">
        <v>0</v>
      </c>
      <c r="P469" s="147">
        <v>0</v>
      </c>
      <c r="Q469" s="147">
        <v>0</v>
      </c>
      <c r="R469" s="147">
        <v>0</v>
      </c>
      <c r="S469" s="147">
        <v>0</v>
      </c>
      <c r="T469" s="147">
        <v>0</v>
      </c>
      <c r="U469" s="147">
        <v>0</v>
      </c>
      <c r="V469" s="147">
        <v>0</v>
      </c>
      <c r="W469" s="147">
        <v>0</v>
      </c>
      <c r="X469" s="147">
        <v>0</v>
      </c>
      <c r="Y469" s="147">
        <v>0</v>
      </c>
      <c r="Z469" s="147">
        <v>0</v>
      </c>
      <c r="AA469" s="147">
        <v>0</v>
      </c>
      <c r="AB469" s="147">
        <v>0</v>
      </c>
      <c r="AC469" s="147">
        <v>0</v>
      </c>
      <c r="AD469" s="147">
        <v>0</v>
      </c>
      <c r="AE469" s="147">
        <v>0</v>
      </c>
      <c r="AF469" s="147">
        <v>0</v>
      </c>
      <c r="AG469" s="147">
        <v>0</v>
      </c>
      <c r="AH469" s="147">
        <v>0</v>
      </c>
      <c r="AI469" s="147">
        <v>0</v>
      </c>
      <c r="AJ469" s="147">
        <v>0</v>
      </c>
      <c r="AK469" s="147">
        <v>0</v>
      </c>
      <c r="AL469" s="147">
        <v>0</v>
      </c>
      <c r="AM469" s="147">
        <v>0</v>
      </c>
      <c r="AN469" s="147">
        <v>0</v>
      </c>
      <c r="AO469" s="147">
        <v>0</v>
      </c>
      <c r="AP469" s="147">
        <v>0</v>
      </c>
      <c r="AQ469" s="147">
        <v>0</v>
      </c>
      <c r="AR469" s="147">
        <v>0</v>
      </c>
      <c r="AS469" s="147">
        <v>0</v>
      </c>
      <c r="AT469" s="147">
        <v>0</v>
      </c>
      <c r="AU469" s="147">
        <v>0</v>
      </c>
      <c r="AV469" s="147">
        <v>0</v>
      </c>
      <c r="AW469" s="147">
        <v>0</v>
      </c>
      <c r="AX469" s="147">
        <v>0</v>
      </c>
      <c r="AY469" s="147">
        <v>0</v>
      </c>
      <c r="AZ469" s="147">
        <v>0</v>
      </c>
      <c r="BA469" s="147">
        <v>0</v>
      </c>
      <c r="BB469" s="147">
        <v>0</v>
      </c>
      <c r="BC469" s="147">
        <v>0</v>
      </c>
      <c r="BD469" s="147">
        <v>0</v>
      </c>
      <c r="BE469" s="147">
        <v>0</v>
      </c>
      <c r="BF469" s="147">
        <v>0</v>
      </c>
      <c r="BG469" s="147">
        <v>0</v>
      </c>
      <c r="BH469" s="147">
        <v>0</v>
      </c>
      <c r="BI469" s="147">
        <v>0</v>
      </c>
      <c r="BJ469" s="147">
        <v>0</v>
      </c>
      <c r="BK469" s="147">
        <v>0</v>
      </c>
      <c r="BL469" s="147">
        <v>0</v>
      </c>
      <c r="BM469" s="147">
        <v>0</v>
      </c>
      <c r="BN469" s="147">
        <v>0</v>
      </c>
      <c r="BO469" s="147">
        <v>0</v>
      </c>
      <c r="BP469" s="147">
        <v>0</v>
      </c>
      <c r="BQ469" s="147">
        <v>0</v>
      </c>
      <c r="BR469" s="147">
        <v>0</v>
      </c>
      <c r="BS469" s="147">
        <v>0</v>
      </c>
      <c r="BT469" s="147">
        <v>0</v>
      </c>
      <c r="BU469" s="147">
        <v>0</v>
      </c>
      <c r="BV469" s="147">
        <v>0</v>
      </c>
      <c r="BW469" s="147">
        <v>0</v>
      </c>
      <c r="BX469" s="147">
        <v>0</v>
      </c>
      <c r="BZ469" s="147">
        <v>0</v>
      </c>
      <c r="CA469" s="147">
        <v>0</v>
      </c>
    </row>
    <row r="470" spans="7:79" hidden="1" x14ac:dyDescent="0.2">
      <c r="G470" s="147">
        <v>0</v>
      </c>
      <c r="H470" s="147">
        <v>0</v>
      </c>
      <c r="I470" s="147">
        <v>0</v>
      </c>
      <c r="J470" s="147">
        <v>0</v>
      </c>
      <c r="K470" s="147">
        <v>0</v>
      </c>
      <c r="L470" s="147">
        <v>0</v>
      </c>
      <c r="M470" s="147">
        <v>0</v>
      </c>
      <c r="N470" s="147">
        <v>0</v>
      </c>
      <c r="O470" s="147">
        <v>0</v>
      </c>
      <c r="P470" s="147">
        <v>0</v>
      </c>
      <c r="Q470" s="147">
        <v>0</v>
      </c>
      <c r="R470" s="147">
        <v>0</v>
      </c>
      <c r="S470" s="147">
        <v>0</v>
      </c>
      <c r="T470" s="147">
        <v>0</v>
      </c>
      <c r="U470" s="147">
        <v>0</v>
      </c>
      <c r="V470" s="147">
        <v>0</v>
      </c>
      <c r="W470" s="147">
        <v>0</v>
      </c>
      <c r="X470" s="147">
        <v>0</v>
      </c>
      <c r="Y470" s="147">
        <v>0</v>
      </c>
      <c r="Z470" s="147">
        <v>0</v>
      </c>
      <c r="AA470" s="147">
        <v>0</v>
      </c>
      <c r="AB470" s="147">
        <v>0</v>
      </c>
      <c r="AC470" s="147">
        <v>0</v>
      </c>
      <c r="AD470" s="147">
        <v>0</v>
      </c>
      <c r="AE470" s="147">
        <v>0</v>
      </c>
      <c r="AF470" s="147">
        <v>0</v>
      </c>
      <c r="AG470" s="147">
        <v>0</v>
      </c>
      <c r="AH470" s="147">
        <v>0</v>
      </c>
      <c r="AI470" s="147">
        <v>0</v>
      </c>
      <c r="AJ470" s="147">
        <v>0</v>
      </c>
      <c r="AK470" s="147">
        <v>0</v>
      </c>
      <c r="AL470" s="147">
        <v>0</v>
      </c>
      <c r="AM470" s="147">
        <v>0</v>
      </c>
      <c r="AN470" s="147">
        <v>0</v>
      </c>
      <c r="AO470" s="147">
        <v>0</v>
      </c>
      <c r="AP470" s="147">
        <v>0</v>
      </c>
      <c r="AQ470" s="147">
        <v>0</v>
      </c>
      <c r="AR470" s="147">
        <v>0</v>
      </c>
      <c r="AS470" s="147">
        <v>0</v>
      </c>
      <c r="AT470" s="147">
        <v>0</v>
      </c>
      <c r="AU470" s="147">
        <v>0</v>
      </c>
      <c r="AV470" s="147">
        <v>0</v>
      </c>
      <c r="AW470" s="147">
        <v>0</v>
      </c>
      <c r="AX470" s="147">
        <v>0</v>
      </c>
      <c r="AY470" s="147">
        <v>0</v>
      </c>
      <c r="AZ470" s="147">
        <v>0</v>
      </c>
      <c r="BA470" s="147">
        <v>0</v>
      </c>
      <c r="BB470" s="147">
        <v>0</v>
      </c>
      <c r="BC470" s="147">
        <v>0</v>
      </c>
      <c r="BD470" s="147">
        <v>0</v>
      </c>
      <c r="BE470" s="147">
        <v>0</v>
      </c>
      <c r="BF470" s="147">
        <v>0</v>
      </c>
      <c r="BG470" s="147">
        <v>0</v>
      </c>
      <c r="BH470" s="147">
        <v>0</v>
      </c>
      <c r="BI470" s="147">
        <v>0</v>
      </c>
      <c r="BJ470" s="147">
        <v>0</v>
      </c>
      <c r="BK470" s="147">
        <v>0</v>
      </c>
      <c r="BL470" s="147">
        <v>0</v>
      </c>
      <c r="BM470" s="147">
        <v>0</v>
      </c>
      <c r="BN470" s="147">
        <v>0</v>
      </c>
      <c r="BO470" s="147">
        <v>0</v>
      </c>
      <c r="BP470" s="147">
        <v>0</v>
      </c>
      <c r="BQ470" s="147">
        <v>0</v>
      </c>
      <c r="BR470" s="147">
        <v>0</v>
      </c>
      <c r="BS470" s="147">
        <v>0</v>
      </c>
      <c r="BT470" s="147">
        <v>0</v>
      </c>
      <c r="BU470" s="147">
        <v>0</v>
      </c>
      <c r="BV470" s="147">
        <v>0</v>
      </c>
      <c r="BW470" s="147">
        <v>0</v>
      </c>
      <c r="BX470" s="147">
        <v>0</v>
      </c>
      <c r="BZ470" s="147">
        <v>0</v>
      </c>
      <c r="CA470" s="147">
        <v>0</v>
      </c>
    </row>
    <row r="471" spans="7:79" hidden="1" x14ac:dyDescent="0.2">
      <c r="G471" s="147">
        <v>0</v>
      </c>
      <c r="H471" s="147">
        <v>0</v>
      </c>
      <c r="I471" s="147">
        <v>0</v>
      </c>
      <c r="J471" s="147">
        <v>0</v>
      </c>
      <c r="K471" s="147">
        <v>0</v>
      </c>
      <c r="L471" s="147">
        <v>0</v>
      </c>
      <c r="M471" s="147">
        <v>0</v>
      </c>
      <c r="N471" s="147">
        <v>0</v>
      </c>
      <c r="O471" s="147">
        <v>0</v>
      </c>
      <c r="P471" s="147">
        <v>0</v>
      </c>
      <c r="Q471" s="147">
        <v>0</v>
      </c>
      <c r="R471" s="147">
        <v>0</v>
      </c>
      <c r="S471" s="147">
        <v>0</v>
      </c>
      <c r="T471" s="147">
        <v>0</v>
      </c>
      <c r="U471" s="147">
        <v>0</v>
      </c>
      <c r="V471" s="147">
        <v>0</v>
      </c>
      <c r="W471" s="147">
        <v>0</v>
      </c>
      <c r="X471" s="147">
        <v>0</v>
      </c>
      <c r="Y471" s="147">
        <v>0</v>
      </c>
      <c r="Z471" s="147">
        <v>0</v>
      </c>
      <c r="AA471" s="147">
        <v>0</v>
      </c>
      <c r="AB471" s="147">
        <v>0</v>
      </c>
      <c r="AC471" s="147">
        <v>0</v>
      </c>
      <c r="AD471" s="147">
        <v>0</v>
      </c>
      <c r="AE471" s="147">
        <v>0</v>
      </c>
      <c r="AF471" s="147">
        <v>0</v>
      </c>
      <c r="AG471" s="147">
        <v>0</v>
      </c>
      <c r="AH471" s="147">
        <v>0</v>
      </c>
      <c r="AI471" s="147">
        <v>0</v>
      </c>
      <c r="AJ471" s="147">
        <v>0</v>
      </c>
      <c r="AK471" s="147">
        <v>0</v>
      </c>
      <c r="AL471" s="147">
        <v>0</v>
      </c>
      <c r="AM471" s="147">
        <v>0</v>
      </c>
      <c r="AN471" s="147">
        <v>0</v>
      </c>
      <c r="AO471" s="147">
        <v>0</v>
      </c>
      <c r="AP471" s="147">
        <v>0</v>
      </c>
      <c r="AQ471" s="147">
        <v>0</v>
      </c>
      <c r="AR471" s="147">
        <v>0</v>
      </c>
      <c r="AS471" s="147">
        <v>0</v>
      </c>
      <c r="AT471" s="147">
        <v>0</v>
      </c>
      <c r="AU471" s="147">
        <v>0</v>
      </c>
      <c r="AV471" s="147">
        <v>0</v>
      </c>
      <c r="AW471" s="147">
        <v>0</v>
      </c>
      <c r="AX471" s="147">
        <v>0</v>
      </c>
      <c r="AY471" s="147">
        <v>0</v>
      </c>
      <c r="AZ471" s="147">
        <v>0</v>
      </c>
      <c r="BA471" s="147">
        <v>0</v>
      </c>
      <c r="BB471" s="147">
        <v>0</v>
      </c>
      <c r="BC471" s="147">
        <v>0</v>
      </c>
      <c r="BD471" s="147">
        <v>0</v>
      </c>
      <c r="BE471" s="147">
        <v>0</v>
      </c>
      <c r="BF471" s="147">
        <v>0</v>
      </c>
      <c r="BG471" s="147">
        <v>0</v>
      </c>
      <c r="BH471" s="147">
        <v>0</v>
      </c>
      <c r="BI471" s="147">
        <v>0</v>
      </c>
      <c r="BJ471" s="147">
        <v>0</v>
      </c>
      <c r="BK471" s="147">
        <v>0</v>
      </c>
      <c r="BL471" s="147">
        <v>0</v>
      </c>
      <c r="BM471" s="147">
        <v>0</v>
      </c>
      <c r="BN471" s="147">
        <v>0</v>
      </c>
      <c r="BO471" s="147">
        <v>0</v>
      </c>
      <c r="BP471" s="147">
        <v>0</v>
      </c>
      <c r="BQ471" s="147">
        <v>0</v>
      </c>
      <c r="BR471" s="147">
        <v>0</v>
      </c>
      <c r="BS471" s="147">
        <v>0</v>
      </c>
      <c r="BT471" s="147">
        <v>0</v>
      </c>
      <c r="BU471" s="147">
        <v>0</v>
      </c>
      <c r="BV471" s="147">
        <v>0</v>
      </c>
      <c r="BW471" s="147">
        <v>0</v>
      </c>
      <c r="BX471" s="147">
        <v>0</v>
      </c>
      <c r="BZ471" s="147">
        <v>0</v>
      </c>
      <c r="CA471" s="147">
        <v>0</v>
      </c>
    </row>
    <row r="472" spans="7:79" hidden="1" x14ac:dyDescent="0.2">
      <c r="G472" s="147">
        <v>0</v>
      </c>
      <c r="H472" s="147">
        <v>0</v>
      </c>
      <c r="I472" s="147">
        <v>0</v>
      </c>
      <c r="J472" s="147">
        <v>0</v>
      </c>
      <c r="K472" s="147">
        <v>0</v>
      </c>
      <c r="L472" s="147">
        <v>0</v>
      </c>
      <c r="M472" s="147">
        <v>0</v>
      </c>
      <c r="N472" s="147">
        <v>0</v>
      </c>
      <c r="O472" s="147">
        <v>0</v>
      </c>
      <c r="P472" s="147">
        <v>0</v>
      </c>
      <c r="Q472" s="147">
        <v>0</v>
      </c>
      <c r="R472" s="147">
        <v>0</v>
      </c>
      <c r="S472" s="147">
        <v>0</v>
      </c>
      <c r="T472" s="147">
        <v>0</v>
      </c>
      <c r="U472" s="147">
        <v>0</v>
      </c>
      <c r="V472" s="147">
        <v>0</v>
      </c>
      <c r="W472" s="147">
        <v>0</v>
      </c>
      <c r="X472" s="147">
        <v>0</v>
      </c>
      <c r="Y472" s="147">
        <v>0</v>
      </c>
      <c r="Z472" s="147">
        <v>0</v>
      </c>
      <c r="AA472" s="147">
        <v>0</v>
      </c>
      <c r="AB472" s="147">
        <v>0</v>
      </c>
      <c r="AC472" s="147">
        <v>0</v>
      </c>
      <c r="AD472" s="147">
        <v>0</v>
      </c>
      <c r="AE472" s="147">
        <v>0</v>
      </c>
      <c r="AF472" s="147">
        <v>0</v>
      </c>
      <c r="AG472" s="147">
        <v>0</v>
      </c>
      <c r="AH472" s="147">
        <v>0</v>
      </c>
      <c r="AI472" s="147">
        <v>0</v>
      </c>
      <c r="AJ472" s="147">
        <v>0</v>
      </c>
      <c r="AK472" s="147">
        <v>0</v>
      </c>
      <c r="AL472" s="147">
        <v>0</v>
      </c>
      <c r="AM472" s="147">
        <v>0</v>
      </c>
      <c r="AN472" s="147">
        <v>0</v>
      </c>
      <c r="AO472" s="147">
        <v>0</v>
      </c>
      <c r="AP472" s="147">
        <v>0</v>
      </c>
      <c r="AQ472" s="147">
        <v>0</v>
      </c>
      <c r="AR472" s="147">
        <v>0</v>
      </c>
      <c r="AS472" s="147">
        <v>0</v>
      </c>
      <c r="AT472" s="147">
        <v>0</v>
      </c>
      <c r="AU472" s="147">
        <v>0</v>
      </c>
      <c r="AV472" s="147">
        <v>0</v>
      </c>
      <c r="AW472" s="147">
        <v>0</v>
      </c>
      <c r="AX472" s="147">
        <v>0</v>
      </c>
      <c r="AY472" s="147">
        <v>0</v>
      </c>
      <c r="AZ472" s="147">
        <v>0</v>
      </c>
      <c r="BA472" s="147">
        <v>0</v>
      </c>
      <c r="BB472" s="147">
        <v>0</v>
      </c>
      <c r="BC472" s="147">
        <v>0</v>
      </c>
      <c r="BD472" s="147">
        <v>0</v>
      </c>
      <c r="BE472" s="147">
        <v>0</v>
      </c>
      <c r="BF472" s="147">
        <v>0</v>
      </c>
      <c r="BG472" s="147">
        <v>0</v>
      </c>
      <c r="BH472" s="147">
        <v>0</v>
      </c>
      <c r="BI472" s="147">
        <v>0</v>
      </c>
      <c r="BJ472" s="147">
        <v>0</v>
      </c>
      <c r="BK472" s="147">
        <v>0</v>
      </c>
      <c r="BL472" s="147">
        <v>0</v>
      </c>
      <c r="BM472" s="147">
        <v>0</v>
      </c>
      <c r="BN472" s="147">
        <v>0</v>
      </c>
      <c r="BO472" s="147">
        <v>0</v>
      </c>
      <c r="BP472" s="147">
        <v>0</v>
      </c>
      <c r="BQ472" s="147">
        <v>0</v>
      </c>
      <c r="BR472" s="147">
        <v>0</v>
      </c>
      <c r="BS472" s="147">
        <v>0</v>
      </c>
      <c r="BT472" s="147">
        <v>0</v>
      </c>
      <c r="BU472" s="147">
        <v>0</v>
      </c>
      <c r="BV472" s="147">
        <v>0</v>
      </c>
      <c r="BW472" s="147">
        <v>0</v>
      </c>
      <c r="BX472" s="147">
        <v>0</v>
      </c>
      <c r="BZ472" s="147">
        <v>0</v>
      </c>
      <c r="CA472" s="147">
        <v>0</v>
      </c>
    </row>
    <row r="473" spans="7:79" hidden="1" x14ac:dyDescent="0.2">
      <c r="G473" s="147">
        <v>0</v>
      </c>
      <c r="H473" s="147">
        <v>0</v>
      </c>
      <c r="I473" s="147">
        <v>0</v>
      </c>
      <c r="J473" s="147">
        <v>0</v>
      </c>
      <c r="K473" s="147">
        <v>0</v>
      </c>
      <c r="L473" s="147">
        <v>0</v>
      </c>
      <c r="M473" s="147">
        <v>0</v>
      </c>
      <c r="N473" s="147">
        <v>0</v>
      </c>
      <c r="O473" s="147">
        <v>0</v>
      </c>
      <c r="P473" s="147">
        <v>0</v>
      </c>
      <c r="Q473" s="147">
        <v>0</v>
      </c>
      <c r="R473" s="147">
        <v>0</v>
      </c>
      <c r="S473" s="147">
        <v>0</v>
      </c>
      <c r="T473" s="147">
        <v>0</v>
      </c>
      <c r="U473" s="147">
        <v>0</v>
      </c>
      <c r="V473" s="147">
        <v>0</v>
      </c>
      <c r="W473" s="147">
        <v>0</v>
      </c>
      <c r="X473" s="147">
        <v>0</v>
      </c>
      <c r="Y473" s="147">
        <v>0</v>
      </c>
      <c r="Z473" s="147">
        <v>0</v>
      </c>
      <c r="AA473" s="147">
        <v>0</v>
      </c>
      <c r="AB473" s="147">
        <v>0</v>
      </c>
      <c r="AC473" s="147">
        <v>0</v>
      </c>
      <c r="AD473" s="147">
        <v>0</v>
      </c>
      <c r="AE473" s="147">
        <v>0</v>
      </c>
      <c r="AF473" s="147">
        <v>0</v>
      </c>
      <c r="AG473" s="147">
        <v>0</v>
      </c>
      <c r="AH473" s="147">
        <v>0</v>
      </c>
      <c r="AI473" s="147">
        <v>0</v>
      </c>
      <c r="AJ473" s="147">
        <v>0</v>
      </c>
      <c r="AK473" s="147">
        <v>0</v>
      </c>
      <c r="AL473" s="147">
        <v>0</v>
      </c>
      <c r="AM473" s="147">
        <v>0</v>
      </c>
      <c r="AN473" s="147">
        <v>0</v>
      </c>
      <c r="AO473" s="147">
        <v>0</v>
      </c>
      <c r="AP473" s="147">
        <v>0</v>
      </c>
      <c r="AQ473" s="147">
        <v>0</v>
      </c>
      <c r="AR473" s="147">
        <v>0</v>
      </c>
      <c r="AS473" s="147">
        <v>0</v>
      </c>
      <c r="AT473" s="147">
        <v>0</v>
      </c>
      <c r="AU473" s="147">
        <v>0</v>
      </c>
      <c r="AV473" s="147">
        <v>0</v>
      </c>
      <c r="AW473" s="147">
        <v>0</v>
      </c>
      <c r="AX473" s="147">
        <v>0</v>
      </c>
      <c r="AY473" s="147">
        <v>0</v>
      </c>
      <c r="AZ473" s="147">
        <v>0</v>
      </c>
      <c r="BA473" s="147">
        <v>0</v>
      </c>
      <c r="BB473" s="147">
        <v>0</v>
      </c>
      <c r="BC473" s="147">
        <v>0</v>
      </c>
      <c r="BD473" s="147">
        <v>0</v>
      </c>
      <c r="BE473" s="147">
        <v>0</v>
      </c>
      <c r="BF473" s="147">
        <v>0</v>
      </c>
      <c r="BG473" s="147">
        <v>0</v>
      </c>
      <c r="BH473" s="147">
        <v>0</v>
      </c>
      <c r="BI473" s="147">
        <v>0</v>
      </c>
      <c r="BJ473" s="147">
        <v>0</v>
      </c>
      <c r="BK473" s="147">
        <v>0</v>
      </c>
      <c r="BL473" s="147">
        <v>0</v>
      </c>
      <c r="BM473" s="147">
        <v>0</v>
      </c>
      <c r="BN473" s="147">
        <v>0</v>
      </c>
      <c r="BO473" s="147">
        <v>0</v>
      </c>
      <c r="BP473" s="147">
        <v>0</v>
      </c>
      <c r="BQ473" s="147">
        <v>0</v>
      </c>
      <c r="BR473" s="147">
        <v>0</v>
      </c>
      <c r="BS473" s="147">
        <v>0</v>
      </c>
      <c r="BT473" s="147">
        <v>0</v>
      </c>
      <c r="BU473" s="147">
        <v>0</v>
      </c>
      <c r="BV473" s="147">
        <v>0</v>
      </c>
      <c r="BW473" s="147">
        <v>0</v>
      </c>
      <c r="BX473" s="147">
        <v>0</v>
      </c>
      <c r="BZ473" s="147">
        <v>0</v>
      </c>
      <c r="CA473" s="147">
        <v>0</v>
      </c>
    </row>
    <row r="474" spans="7:79" hidden="1" x14ac:dyDescent="0.2">
      <c r="G474" s="147">
        <v>0</v>
      </c>
      <c r="H474" s="147">
        <v>0</v>
      </c>
      <c r="I474" s="147">
        <v>0</v>
      </c>
      <c r="J474" s="147">
        <v>0</v>
      </c>
      <c r="K474" s="147">
        <v>0</v>
      </c>
      <c r="L474" s="147">
        <v>0</v>
      </c>
      <c r="M474" s="147">
        <v>0</v>
      </c>
      <c r="N474" s="147">
        <v>0</v>
      </c>
      <c r="O474" s="147">
        <v>0</v>
      </c>
      <c r="P474" s="147">
        <v>0</v>
      </c>
      <c r="Q474" s="147">
        <v>0</v>
      </c>
      <c r="R474" s="147">
        <v>0</v>
      </c>
      <c r="S474" s="147">
        <v>0</v>
      </c>
      <c r="T474" s="147">
        <v>0</v>
      </c>
      <c r="U474" s="147">
        <v>0</v>
      </c>
      <c r="V474" s="147">
        <v>0</v>
      </c>
      <c r="W474" s="147">
        <v>0</v>
      </c>
      <c r="X474" s="147">
        <v>0</v>
      </c>
      <c r="Y474" s="147">
        <v>0</v>
      </c>
      <c r="Z474" s="147">
        <v>0</v>
      </c>
      <c r="AA474" s="147">
        <v>0</v>
      </c>
      <c r="AB474" s="147">
        <v>0</v>
      </c>
      <c r="AC474" s="147">
        <v>0</v>
      </c>
      <c r="AD474" s="147">
        <v>0</v>
      </c>
      <c r="AE474" s="147">
        <v>0</v>
      </c>
      <c r="AF474" s="147">
        <v>0</v>
      </c>
      <c r="AG474" s="147">
        <v>0</v>
      </c>
      <c r="AH474" s="147">
        <v>0</v>
      </c>
      <c r="AI474" s="147">
        <v>0</v>
      </c>
      <c r="AJ474" s="147">
        <v>0</v>
      </c>
      <c r="AK474" s="147">
        <v>0</v>
      </c>
      <c r="AL474" s="147">
        <v>0</v>
      </c>
      <c r="AM474" s="147">
        <v>0</v>
      </c>
      <c r="AN474" s="147">
        <v>0</v>
      </c>
      <c r="AO474" s="147">
        <v>0</v>
      </c>
      <c r="AP474" s="147">
        <v>0</v>
      </c>
      <c r="AQ474" s="147">
        <v>0</v>
      </c>
      <c r="AR474" s="147">
        <v>0</v>
      </c>
      <c r="AS474" s="147">
        <v>0</v>
      </c>
      <c r="AT474" s="147">
        <v>0</v>
      </c>
      <c r="AU474" s="147">
        <v>0</v>
      </c>
      <c r="AV474" s="147">
        <v>0</v>
      </c>
      <c r="AW474" s="147">
        <v>0</v>
      </c>
      <c r="AX474" s="147">
        <v>0</v>
      </c>
      <c r="AY474" s="147">
        <v>0</v>
      </c>
      <c r="AZ474" s="147">
        <v>0</v>
      </c>
      <c r="BA474" s="147">
        <v>0</v>
      </c>
      <c r="BB474" s="147">
        <v>0</v>
      </c>
      <c r="BC474" s="147">
        <v>0</v>
      </c>
      <c r="BD474" s="147">
        <v>0</v>
      </c>
      <c r="BE474" s="147">
        <v>0</v>
      </c>
      <c r="BF474" s="147">
        <v>0</v>
      </c>
      <c r="BG474" s="147">
        <v>0</v>
      </c>
      <c r="BH474" s="147">
        <v>0</v>
      </c>
      <c r="BI474" s="147">
        <v>0</v>
      </c>
      <c r="BJ474" s="147">
        <v>0</v>
      </c>
      <c r="BK474" s="147">
        <v>0</v>
      </c>
      <c r="BL474" s="147">
        <v>0</v>
      </c>
      <c r="BM474" s="147">
        <v>0</v>
      </c>
      <c r="BN474" s="147">
        <v>0</v>
      </c>
      <c r="BO474" s="147">
        <v>0</v>
      </c>
      <c r="BP474" s="147">
        <v>0</v>
      </c>
      <c r="BQ474" s="147">
        <v>0</v>
      </c>
      <c r="BR474" s="147">
        <v>0</v>
      </c>
      <c r="BS474" s="147">
        <v>0</v>
      </c>
      <c r="BT474" s="147">
        <v>0</v>
      </c>
      <c r="BU474" s="147">
        <v>0</v>
      </c>
      <c r="BV474" s="147">
        <v>0</v>
      </c>
      <c r="BW474" s="147">
        <v>0</v>
      </c>
      <c r="BX474" s="147">
        <v>0</v>
      </c>
      <c r="BZ474" s="147">
        <v>0</v>
      </c>
      <c r="CA474" s="147">
        <v>0</v>
      </c>
    </row>
    <row r="475" spans="7:79" hidden="1" x14ac:dyDescent="0.2">
      <c r="G475" s="147">
        <v>0</v>
      </c>
      <c r="H475" s="147">
        <v>0</v>
      </c>
      <c r="I475" s="147">
        <v>0</v>
      </c>
      <c r="J475" s="147">
        <v>0</v>
      </c>
      <c r="K475" s="147">
        <v>0</v>
      </c>
      <c r="L475" s="147">
        <v>0</v>
      </c>
      <c r="M475" s="147">
        <v>0</v>
      </c>
      <c r="N475" s="147">
        <v>0</v>
      </c>
      <c r="O475" s="147">
        <v>0</v>
      </c>
      <c r="P475" s="147">
        <v>0</v>
      </c>
      <c r="Q475" s="147">
        <v>0</v>
      </c>
      <c r="R475" s="147">
        <v>0</v>
      </c>
      <c r="S475" s="147">
        <v>0</v>
      </c>
      <c r="T475" s="147">
        <v>0</v>
      </c>
      <c r="U475" s="147">
        <v>0</v>
      </c>
      <c r="V475" s="147">
        <v>0</v>
      </c>
      <c r="W475" s="147">
        <v>0</v>
      </c>
      <c r="X475" s="147">
        <v>0</v>
      </c>
      <c r="Y475" s="147">
        <v>0</v>
      </c>
      <c r="Z475" s="147">
        <v>0</v>
      </c>
      <c r="AA475" s="147">
        <v>0</v>
      </c>
      <c r="AB475" s="147">
        <v>0</v>
      </c>
      <c r="AC475" s="147">
        <v>0</v>
      </c>
      <c r="AD475" s="147">
        <v>0</v>
      </c>
      <c r="AE475" s="147">
        <v>0</v>
      </c>
      <c r="AF475" s="147">
        <v>0</v>
      </c>
      <c r="AG475" s="147">
        <v>0</v>
      </c>
      <c r="AH475" s="147">
        <v>0</v>
      </c>
      <c r="AI475" s="147">
        <v>0</v>
      </c>
      <c r="AJ475" s="147">
        <v>0</v>
      </c>
      <c r="AK475" s="147">
        <v>0</v>
      </c>
      <c r="AL475" s="147">
        <v>0</v>
      </c>
      <c r="AM475" s="147">
        <v>0</v>
      </c>
      <c r="AN475" s="147">
        <v>0</v>
      </c>
      <c r="AO475" s="147">
        <v>0</v>
      </c>
      <c r="AP475" s="147">
        <v>0</v>
      </c>
      <c r="AQ475" s="147">
        <v>0</v>
      </c>
      <c r="AR475" s="147">
        <v>0</v>
      </c>
      <c r="AS475" s="147">
        <v>0</v>
      </c>
      <c r="AT475" s="147">
        <v>0</v>
      </c>
      <c r="AU475" s="147">
        <v>0</v>
      </c>
      <c r="AV475" s="147">
        <v>0</v>
      </c>
      <c r="AW475" s="147">
        <v>0</v>
      </c>
      <c r="AX475" s="147">
        <v>0</v>
      </c>
      <c r="AY475" s="147">
        <v>0</v>
      </c>
      <c r="AZ475" s="147">
        <v>0</v>
      </c>
      <c r="BA475" s="147">
        <v>0</v>
      </c>
      <c r="BB475" s="147">
        <v>0</v>
      </c>
      <c r="BC475" s="147">
        <v>0</v>
      </c>
      <c r="BD475" s="147">
        <v>0</v>
      </c>
      <c r="BE475" s="147">
        <v>0</v>
      </c>
      <c r="BF475" s="147">
        <v>0</v>
      </c>
      <c r="BG475" s="147">
        <v>0</v>
      </c>
      <c r="BH475" s="147">
        <v>0</v>
      </c>
      <c r="BI475" s="147">
        <v>0</v>
      </c>
      <c r="BJ475" s="147">
        <v>0</v>
      </c>
      <c r="BK475" s="147">
        <v>0</v>
      </c>
      <c r="BL475" s="147">
        <v>0</v>
      </c>
      <c r="BM475" s="147">
        <v>0</v>
      </c>
      <c r="BN475" s="147">
        <v>0</v>
      </c>
      <c r="BO475" s="147">
        <v>0</v>
      </c>
      <c r="BP475" s="147">
        <v>0</v>
      </c>
      <c r="BQ475" s="147">
        <v>0</v>
      </c>
      <c r="BR475" s="147">
        <v>0</v>
      </c>
      <c r="BS475" s="147">
        <v>0</v>
      </c>
      <c r="BT475" s="147">
        <v>0</v>
      </c>
      <c r="BU475" s="147">
        <v>0</v>
      </c>
      <c r="BV475" s="147">
        <v>0</v>
      </c>
      <c r="BW475" s="147">
        <v>0</v>
      </c>
      <c r="BX475" s="147">
        <v>0</v>
      </c>
      <c r="BZ475" s="147">
        <v>0</v>
      </c>
      <c r="CA475" s="147">
        <v>0</v>
      </c>
    </row>
    <row r="476" spans="7:79" hidden="1" x14ac:dyDescent="0.2">
      <c r="G476" s="147">
        <v>-13019268</v>
      </c>
      <c r="H476" s="147">
        <v>0</v>
      </c>
      <c r="I476" s="147">
        <v>0</v>
      </c>
      <c r="J476" s="147">
        <v>0</v>
      </c>
      <c r="K476" s="147">
        <v>0</v>
      </c>
      <c r="L476" s="147">
        <v>-3621</v>
      </c>
      <c r="M476" s="147">
        <v>0</v>
      </c>
      <c r="N476" s="147">
        <v>0</v>
      </c>
      <c r="O476" s="147">
        <v>0</v>
      </c>
      <c r="P476" s="147">
        <v>0</v>
      </c>
      <c r="Q476" s="147">
        <v>-1300994</v>
      </c>
      <c r="R476" s="147">
        <v>0</v>
      </c>
      <c r="S476" s="147">
        <v>0</v>
      </c>
      <c r="T476" s="147">
        <v>0</v>
      </c>
      <c r="U476" s="147">
        <v>0</v>
      </c>
      <c r="V476" s="147">
        <v>0</v>
      </c>
      <c r="W476" s="147">
        <v>0</v>
      </c>
      <c r="X476" s="147">
        <v>0</v>
      </c>
      <c r="Y476" s="147">
        <v>0</v>
      </c>
      <c r="Z476" s="147">
        <v>0</v>
      </c>
      <c r="AA476" s="147">
        <v>-1300000</v>
      </c>
      <c r="AB476" s="147">
        <v>0</v>
      </c>
      <c r="AC476" s="147">
        <v>0</v>
      </c>
      <c r="AD476" s="147">
        <v>0</v>
      </c>
      <c r="AE476" s="147">
        <v>0</v>
      </c>
      <c r="AF476" s="147">
        <v>0</v>
      </c>
      <c r="AG476" s="147">
        <v>0</v>
      </c>
      <c r="AH476" s="147">
        <v>0</v>
      </c>
      <c r="AI476" s="147">
        <v>0</v>
      </c>
      <c r="AJ476" s="147">
        <v>0</v>
      </c>
      <c r="AK476" s="147">
        <v>0</v>
      </c>
      <c r="AL476" s="147">
        <v>0</v>
      </c>
      <c r="AM476" s="147">
        <v>0</v>
      </c>
      <c r="AN476" s="147">
        <v>0</v>
      </c>
      <c r="AO476" s="147">
        <v>0</v>
      </c>
      <c r="AP476" s="147">
        <v>0</v>
      </c>
      <c r="AQ476" s="147">
        <v>0</v>
      </c>
      <c r="AR476" s="147">
        <v>0</v>
      </c>
      <c r="AS476" s="147">
        <v>0</v>
      </c>
      <c r="AT476" s="147">
        <v>0</v>
      </c>
      <c r="AU476" s="147">
        <v>-186</v>
      </c>
      <c r="AV476" s="147">
        <v>0</v>
      </c>
      <c r="AW476" s="147">
        <v>0</v>
      </c>
      <c r="AX476" s="147">
        <v>0</v>
      </c>
      <c r="AY476" s="147">
        <v>0</v>
      </c>
      <c r="AZ476" s="147">
        <v>0</v>
      </c>
      <c r="BA476" s="147">
        <v>0</v>
      </c>
      <c r="BB476" s="147">
        <v>0</v>
      </c>
      <c r="BC476" s="147">
        <v>0</v>
      </c>
      <c r="BD476" s="147">
        <v>0</v>
      </c>
      <c r="BE476" s="147">
        <v>-3253715</v>
      </c>
      <c r="BF476" s="147">
        <v>0</v>
      </c>
      <c r="BG476" s="147">
        <v>0</v>
      </c>
      <c r="BH476" s="147">
        <v>0</v>
      </c>
      <c r="BI476" s="147">
        <v>0</v>
      </c>
      <c r="BJ476" s="147">
        <v>-1953752</v>
      </c>
      <c r="BK476" s="147">
        <v>0</v>
      </c>
      <c r="BL476" s="147">
        <v>0</v>
      </c>
      <c r="BM476" s="147">
        <v>0</v>
      </c>
      <c r="BN476" s="147">
        <v>0</v>
      </c>
      <c r="BO476" s="147">
        <v>-5207000</v>
      </c>
      <c r="BP476" s="147">
        <v>0</v>
      </c>
      <c r="BQ476" s="147">
        <v>0</v>
      </c>
      <c r="BR476" s="147">
        <v>0</v>
      </c>
      <c r="BS476" s="147">
        <v>0</v>
      </c>
      <c r="BT476" s="147">
        <v>-2604615</v>
      </c>
      <c r="BU476" s="147">
        <v>0</v>
      </c>
      <c r="BV476" s="147">
        <v>0</v>
      </c>
      <c r="BW476" s="147">
        <v>0</v>
      </c>
      <c r="BX476" s="147">
        <v>0</v>
      </c>
      <c r="BZ476" s="147">
        <v>10414653</v>
      </c>
      <c r="CA476" s="147">
        <v>10414653</v>
      </c>
    </row>
    <row r="477" spans="7:79" hidden="1" x14ac:dyDescent="0.2">
      <c r="G477" s="147">
        <v>-14399580</v>
      </c>
      <c r="H477" s="147">
        <v>0</v>
      </c>
      <c r="I477" s="147">
        <v>0</v>
      </c>
      <c r="J477" s="147">
        <v>0</v>
      </c>
      <c r="K477" s="147">
        <v>0</v>
      </c>
      <c r="L477" s="147">
        <v>-4114</v>
      </c>
      <c r="M477" s="147">
        <v>0</v>
      </c>
      <c r="N477" s="147">
        <v>0</v>
      </c>
      <c r="O477" s="147">
        <v>0</v>
      </c>
      <c r="P477" s="147">
        <v>0</v>
      </c>
      <c r="Q477" s="147">
        <v>-1494801</v>
      </c>
      <c r="R477" s="147">
        <v>0</v>
      </c>
      <c r="S477" s="147">
        <v>0</v>
      </c>
      <c r="T477" s="147">
        <v>0</v>
      </c>
      <c r="U477" s="147">
        <v>0</v>
      </c>
      <c r="V477" s="147">
        <v>0</v>
      </c>
      <c r="W477" s="147">
        <v>0</v>
      </c>
      <c r="X477" s="147">
        <v>0</v>
      </c>
      <c r="Y477" s="147">
        <v>0</v>
      </c>
      <c r="Z477" s="147">
        <v>0</v>
      </c>
      <c r="AA477" s="147">
        <v>-1482826</v>
      </c>
      <c r="AB477" s="147">
        <v>0</v>
      </c>
      <c r="AC477" s="147">
        <v>0</v>
      </c>
      <c r="AD477" s="147">
        <v>0</v>
      </c>
      <c r="AE477" s="147">
        <v>0</v>
      </c>
      <c r="AF477" s="147">
        <v>0</v>
      </c>
      <c r="AG477" s="147">
        <v>0</v>
      </c>
      <c r="AH477" s="147">
        <v>0</v>
      </c>
      <c r="AI477" s="147">
        <v>0</v>
      </c>
      <c r="AJ477" s="147">
        <v>0</v>
      </c>
      <c r="AK477" s="147">
        <v>0</v>
      </c>
      <c r="AL477" s="147">
        <v>0</v>
      </c>
      <c r="AM477" s="147">
        <v>0</v>
      </c>
      <c r="AN477" s="147">
        <v>0</v>
      </c>
      <c r="AO477" s="147">
        <v>0</v>
      </c>
      <c r="AP477" s="147">
        <v>0</v>
      </c>
      <c r="AQ477" s="147">
        <v>0</v>
      </c>
      <c r="AR477" s="147">
        <v>0</v>
      </c>
      <c r="AS477" s="147">
        <v>0</v>
      </c>
      <c r="AT477" s="147">
        <v>0</v>
      </c>
      <c r="AU477" s="147">
        <v>-204</v>
      </c>
      <c r="AV477" s="147">
        <v>0</v>
      </c>
      <c r="AW477" s="147">
        <v>0</v>
      </c>
      <c r="AX477" s="147">
        <v>0</v>
      </c>
      <c r="AY477" s="147">
        <v>0</v>
      </c>
      <c r="AZ477" s="147">
        <v>0</v>
      </c>
      <c r="BA477" s="147">
        <v>0</v>
      </c>
      <c r="BB477" s="147">
        <v>0</v>
      </c>
      <c r="BC477" s="147">
        <v>0</v>
      </c>
      <c r="BD477" s="147">
        <v>0</v>
      </c>
      <c r="BE477" s="147">
        <v>-3614947</v>
      </c>
      <c r="BF477" s="147">
        <v>0</v>
      </c>
      <c r="BG477" s="147">
        <v>0</v>
      </c>
      <c r="BH477" s="147">
        <v>0</v>
      </c>
      <c r="BI477" s="147">
        <v>0</v>
      </c>
      <c r="BJ477" s="147">
        <v>-2163648</v>
      </c>
      <c r="BK477" s="147">
        <v>0</v>
      </c>
      <c r="BL477" s="147">
        <v>0</v>
      </c>
      <c r="BM477" s="147">
        <v>0</v>
      </c>
      <c r="BN477" s="147">
        <v>0</v>
      </c>
      <c r="BO477" s="147">
        <v>-5639040</v>
      </c>
      <c r="BP477" s="147">
        <v>0</v>
      </c>
      <c r="BQ477" s="147">
        <v>0</v>
      </c>
      <c r="BR477" s="147">
        <v>0</v>
      </c>
      <c r="BS477" s="147">
        <v>0</v>
      </c>
      <c r="BT477" s="147">
        <v>-2981741</v>
      </c>
      <c r="BU477" s="147">
        <v>0</v>
      </c>
      <c r="BV477" s="147">
        <v>0</v>
      </c>
      <c r="BW477" s="147">
        <v>0</v>
      </c>
      <c r="BX477" s="147">
        <v>0</v>
      </c>
      <c r="BZ477" s="147">
        <v>11417839</v>
      </c>
      <c r="CA477" s="147">
        <v>11417839</v>
      </c>
    </row>
    <row r="478" spans="7:79" hidden="1" x14ac:dyDescent="0.2">
      <c r="G478" s="147">
        <v>0</v>
      </c>
      <c r="H478" s="147">
        <v>0</v>
      </c>
      <c r="I478" s="147">
        <v>0</v>
      </c>
      <c r="J478" s="147">
        <v>0</v>
      </c>
      <c r="K478" s="147">
        <v>0</v>
      </c>
      <c r="L478" s="147">
        <v>0</v>
      </c>
      <c r="M478" s="147">
        <v>0</v>
      </c>
      <c r="N478" s="147">
        <v>0</v>
      </c>
      <c r="O478" s="147">
        <v>0</v>
      </c>
      <c r="P478" s="147">
        <v>0</v>
      </c>
      <c r="Q478" s="147">
        <v>0</v>
      </c>
      <c r="R478" s="147">
        <v>0</v>
      </c>
      <c r="S478" s="147">
        <v>0</v>
      </c>
      <c r="T478" s="147">
        <v>0</v>
      </c>
      <c r="U478" s="147">
        <v>0</v>
      </c>
      <c r="V478" s="147">
        <v>0</v>
      </c>
      <c r="W478" s="147">
        <v>0</v>
      </c>
      <c r="X478" s="147">
        <v>0</v>
      </c>
      <c r="Y478" s="147">
        <v>0</v>
      </c>
      <c r="Z478" s="147">
        <v>0</v>
      </c>
      <c r="AA478" s="147">
        <v>0</v>
      </c>
      <c r="AB478" s="147">
        <v>0</v>
      </c>
      <c r="AC478" s="147">
        <v>0</v>
      </c>
      <c r="AD478" s="147">
        <v>0</v>
      </c>
      <c r="AE478" s="147">
        <v>0</v>
      </c>
      <c r="AF478" s="147">
        <v>0</v>
      </c>
      <c r="AG478" s="147">
        <v>0</v>
      </c>
      <c r="AH478" s="147">
        <v>0</v>
      </c>
      <c r="AI478" s="147">
        <v>0</v>
      </c>
      <c r="AJ478" s="147">
        <v>0</v>
      </c>
      <c r="AK478" s="147">
        <v>0</v>
      </c>
      <c r="AL478" s="147">
        <v>0</v>
      </c>
      <c r="AM478" s="147">
        <v>0</v>
      </c>
      <c r="AN478" s="147">
        <v>0</v>
      </c>
      <c r="AO478" s="147">
        <v>0</v>
      </c>
      <c r="AP478" s="147">
        <v>0</v>
      </c>
      <c r="AQ478" s="147">
        <v>0</v>
      </c>
      <c r="AR478" s="147">
        <v>0</v>
      </c>
      <c r="AS478" s="147">
        <v>0</v>
      </c>
      <c r="AT478" s="147">
        <v>0</v>
      </c>
      <c r="AU478" s="147">
        <v>0</v>
      </c>
      <c r="AV478" s="147">
        <v>0</v>
      </c>
      <c r="AW478" s="147">
        <v>0</v>
      </c>
      <c r="AX478" s="147">
        <v>0</v>
      </c>
      <c r="AY478" s="147">
        <v>0</v>
      </c>
      <c r="AZ478" s="147">
        <v>0</v>
      </c>
      <c r="BA478" s="147">
        <v>0</v>
      </c>
      <c r="BB478" s="147">
        <v>0</v>
      </c>
      <c r="BC478" s="147">
        <v>0</v>
      </c>
      <c r="BD478" s="147">
        <v>0</v>
      </c>
      <c r="BE478" s="147">
        <v>0</v>
      </c>
      <c r="BF478" s="147">
        <v>0</v>
      </c>
      <c r="BG478" s="147">
        <v>0</v>
      </c>
      <c r="BH478" s="147">
        <v>0</v>
      </c>
      <c r="BI478" s="147">
        <v>0</v>
      </c>
      <c r="BJ478" s="147">
        <v>0</v>
      </c>
      <c r="BK478" s="147">
        <v>0</v>
      </c>
      <c r="BL478" s="147">
        <v>0</v>
      </c>
      <c r="BM478" s="147">
        <v>0</v>
      </c>
      <c r="BN478" s="147">
        <v>0</v>
      </c>
      <c r="BO478" s="147">
        <v>0</v>
      </c>
      <c r="BP478" s="147">
        <v>0</v>
      </c>
      <c r="BQ478" s="147">
        <v>0</v>
      </c>
      <c r="BR478" s="147">
        <v>0</v>
      </c>
      <c r="BS478" s="147">
        <v>0</v>
      </c>
      <c r="BT478" s="147">
        <v>0</v>
      </c>
      <c r="BU478" s="147">
        <v>0</v>
      </c>
      <c r="BV478" s="147">
        <v>0</v>
      </c>
      <c r="BW478" s="147">
        <v>0</v>
      </c>
      <c r="BX478" s="147">
        <v>0</v>
      </c>
      <c r="BZ478" s="147">
        <v>0</v>
      </c>
      <c r="CA478" s="147">
        <v>0</v>
      </c>
    </row>
    <row r="479" spans="7:79" hidden="1" x14ac:dyDescent="0.2">
      <c r="G479" s="147">
        <v>1380312</v>
      </c>
      <c r="H479" s="147">
        <v>0</v>
      </c>
      <c r="I479" s="147">
        <v>0</v>
      </c>
      <c r="J479" s="147">
        <v>0</v>
      </c>
      <c r="K479" s="147">
        <v>0</v>
      </c>
      <c r="L479" s="147">
        <v>493</v>
      </c>
      <c r="M479" s="147">
        <v>0</v>
      </c>
      <c r="N479" s="147">
        <v>0</v>
      </c>
      <c r="O479" s="147">
        <v>0</v>
      </c>
      <c r="P479" s="147">
        <v>0</v>
      </c>
      <c r="Q479" s="147">
        <v>193807</v>
      </c>
      <c r="R479" s="147">
        <v>0</v>
      </c>
      <c r="S479" s="147">
        <v>0</v>
      </c>
      <c r="T479" s="147">
        <v>0</v>
      </c>
      <c r="U479" s="147">
        <v>0</v>
      </c>
      <c r="V479" s="147">
        <v>0</v>
      </c>
      <c r="W479" s="147">
        <v>0</v>
      </c>
      <c r="X479" s="147">
        <v>0</v>
      </c>
      <c r="Y479" s="147">
        <v>0</v>
      </c>
      <c r="Z479" s="147">
        <v>0</v>
      </c>
      <c r="AA479" s="147">
        <v>182826</v>
      </c>
      <c r="AB479" s="147">
        <v>0</v>
      </c>
      <c r="AC479" s="147">
        <v>0</v>
      </c>
      <c r="AD479" s="147">
        <v>0</v>
      </c>
      <c r="AE479" s="147">
        <v>0</v>
      </c>
      <c r="AF479" s="147">
        <v>0</v>
      </c>
      <c r="AG479" s="147">
        <v>0</v>
      </c>
      <c r="AH479" s="147">
        <v>0</v>
      </c>
      <c r="AI479" s="147">
        <v>0</v>
      </c>
      <c r="AJ479" s="147">
        <v>0</v>
      </c>
      <c r="AK479" s="147">
        <v>0</v>
      </c>
      <c r="AL479" s="147">
        <v>0</v>
      </c>
      <c r="AM479" s="147">
        <v>0</v>
      </c>
      <c r="AN479" s="147">
        <v>0</v>
      </c>
      <c r="AO479" s="147">
        <v>0</v>
      </c>
      <c r="AP479" s="147">
        <v>0</v>
      </c>
      <c r="AQ479" s="147">
        <v>0</v>
      </c>
      <c r="AR479" s="147">
        <v>0</v>
      </c>
      <c r="AS479" s="147">
        <v>0</v>
      </c>
      <c r="AT479" s="147">
        <v>0</v>
      </c>
      <c r="AU479" s="147">
        <v>18</v>
      </c>
      <c r="AV479" s="147">
        <v>0</v>
      </c>
      <c r="AW479" s="147">
        <v>0</v>
      </c>
      <c r="AX479" s="147">
        <v>0</v>
      </c>
      <c r="AY479" s="147">
        <v>0</v>
      </c>
      <c r="AZ479" s="147">
        <v>0</v>
      </c>
      <c r="BA479" s="147">
        <v>0</v>
      </c>
      <c r="BB479" s="147">
        <v>0</v>
      </c>
      <c r="BC479" s="147">
        <v>0</v>
      </c>
      <c r="BD479" s="147">
        <v>0</v>
      </c>
      <c r="BE479" s="147">
        <v>361232</v>
      </c>
      <c r="BF479" s="147">
        <v>0</v>
      </c>
      <c r="BG479" s="147">
        <v>0</v>
      </c>
      <c r="BH479" s="147">
        <v>0</v>
      </c>
      <c r="BI479" s="147">
        <v>0</v>
      </c>
      <c r="BJ479" s="147">
        <v>209896</v>
      </c>
      <c r="BK479" s="147">
        <v>0</v>
      </c>
      <c r="BL479" s="147">
        <v>0</v>
      </c>
      <c r="BM479" s="147">
        <v>0</v>
      </c>
      <c r="BN479" s="147">
        <v>0</v>
      </c>
      <c r="BO479" s="147">
        <v>432040</v>
      </c>
      <c r="BP479" s="147">
        <v>0</v>
      </c>
      <c r="BQ479" s="147">
        <v>0</v>
      </c>
      <c r="BR479" s="147">
        <v>0</v>
      </c>
      <c r="BS479" s="147">
        <v>0</v>
      </c>
      <c r="BT479" s="147">
        <v>377126</v>
      </c>
      <c r="BU479" s="147">
        <v>0</v>
      </c>
      <c r="BV479" s="147">
        <v>0</v>
      </c>
      <c r="BW479" s="147">
        <v>0</v>
      </c>
      <c r="BX479" s="147">
        <v>0</v>
      </c>
      <c r="BZ479" s="147">
        <v>-1003186</v>
      </c>
      <c r="CA479" s="147">
        <v>-1003186</v>
      </c>
    </row>
    <row r="480" spans="7:79" hidden="1" x14ac:dyDescent="0.2">
      <c r="G480" s="147">
        <v>0</v>
      </c>
      <c r="H480" s="147">
        <v>0</v>
      </c>
      <c r="I480" s="147">
        <v>0</v>
      </c>
      <c r="J480" s="147">
        <v>0</v>
      </c>
      <c r="K480" s="147">
        <v>0</v>
      </c>
      <c r="L480" s="147">
        <v>0</v>
      </c>
      <c r="M480" s="147">
        <v>0</v>
      </c>
      <c r="N480" s="147">
        <v>0</v>
      </c>
      <c r="O480" s="147">
        <v>0</v>
      </c>
      <c r="P480" s="147">
        <v>0</v>
      </c>
      <c r="Q480" s="147">
        <v>0</v>
      </c>
      <c r="R480" s="147">
        <v>0</v>
      </c>
      <c r="S480" s="147">
        <v>0</v>
      </c>
      <c r="T480" s="147">
        <v>0</v>
      </c>
      <c r="U480" s="147">
        <v>0</v>
      </c>
      <c r="V480" s="147">
        <v>0</v>
      </c>
      <c r="W480" s="147">
        <v>0</v>
      </c>
      <c r="X480" s="147">
        <v>0</v>
      </c>
      <c r="Y480" s="147">
        <v>0</v>
      </c>
      <c r="Z480" s="147">
        <v>0</v>
      </c>
      <c r="AA480" s="147">
        <v>0</v>
      </c>
      <c r="AB480" s="147">
        <v>0</v>
      </c>
      <c r="AC480" s="147">
        <v>0</v>
      </c>
      <c r="AD480" s="147">
        <v>0</v>
      </c>
      <c r="AE480" s="147">
        <v>0</v>
      </c>
      <c r="AF480" s="147">
        <v>0</v>
      </c>
      <c r="AG480" s="147">
        <v>0</v>
      </c>
      <c r="AH480" s="147">
        <v>0</v>
      </c>
      <c r="AI480" s="147">
        <v>0</v>
      </c>
      <c r="AJ480" s="147">
        <v>0</v>
      </c>
      <c r="AK480" s="147">
        <v>0</v>
      </c>
      <c r="AL480" s="147">
        <v>0</v>
      </c>
      <c r="AM480" s="147">
        <v>0</v>
      </c>
      <c r="AN480" s="147">
        <v>0</v>
      </c>
      <c r="AO480" s="147">
        <v>0</v>
      </c>
      <c r="AP480" s="147">
        <v>0</v>
      </c>
      <c r="AQ480" s="147">
        <v>0</v>
      </c>
      <c r="AR480" s="147">
        <v>0</v>
      </c>
      <c r="AS480" s="147">
        <v>0</v>
      </c>
      <c r="AT480" s="147">
        <v>0</v>
      </c>
      <c r="AU480" s="147">
        <v>0</v>
      </c>
      <c r="AV480" s="147">
        <v>0</v>
      </c>
      <c r="AW480" s="147">
        <v>0</v>
      </c>
      <c r="AX480" s="147">
        <v>0</v>
      </c>
      <c r="AY480" s="147">
        <v>0</v>
      </c>
      <c r="AZ480" s="147">
        <v>0</v>
      </c>
      <c r="BA480" s="147">
        <v>0</v>
      </c>
      <c r="BB480" s="147">
        <v>0</v>
      </c>
      <c r="BC480" s="147">
        <v>0</v>
      </c>
      <c r="BD480" s="147">
        <v>0</v>
      </c>
      <c r="BE480" s="147">
        <v>0</v>
      </c>
      <c r="BF480" s="147">
        <v>0</v>
      </c>
      <c r="BG480" s="147">
        <v>0</v>
      </c>
      <c r="BH480" s="147">
        <v>0</v>
      </c>
      <c r="BI480" s="147">
        <v>0</v>
      </c>
      <c r="BJ480" s="147">
        <v>0</v>
      </c>
      <c r="BK480" s="147">
        <v>0</v>
      </c>
      <c r="BL480" s="147">
        <v>0</v>
      </c>
      <c r="BM480" s="147">
        <v>0</v>
      </c>
      <c r="BN480" s="147">
        <v>0</v>
      </c>
      <c r="BO480" s="147">
        <v>0</v>
      </c>
      <c r="BP480" s="147">
        <v>0</v>
      </c>
      <c r="BQ480" s="147">
        <v>0</v>
      </c>
      <c r="BR480" s="147">
        <v>0</v>
      </c>
      <c r="BS480" s="147">
        <v>0</v>
      </c>
      <c r="BT480" s="147">
        <v>0</v>
      </c>
      <c r="BU480" s="147">
        <v>0</v>
      </c>
      <c r="BV480" s="147">
        <v>0</v>
      </c>
      <c r="BW480" s="147">
        <v>0</v>
      </c>
      <c r="BX480" s="147">
        <v>0</v>
      </c>
      <c r="BZ480" s="147">
        <v>0</v>
      </c>
      <c r="CA480" s="147">
        <v>0</v>
      </c>
    </row>
    <row r="481" spans="7:79" hidden="1" x14ac:dyDescent="0.2">
      <c r="G481" s="147">
        <v>-31297043</v>
      </c>
      <c r="H481" s="147">
        <v>0</v>
      </c>
      <c r="I481" s="147">
        <v>0</v>
      </c>
      <c r="J481" s="147">
        <v>0</v>
      </c>
      <c r="K481" s="147">
        <v>0</v>
      </c>
      <c r="L481" s="147">
        <v>-1101625</v>
      </c>
      <c r="M481" s="147">
        <v>0</v>
      </c>
      <c r="N481" s="147">
        <v>0</v>
      </c>
      <c r="O481" s="147">
        <v>0</v>
      </c>
      <c r="P481" s="147">
        <v>0</v>
      </c>
      <c r="Q481" s="147">
        <v>353000</v>
      </c>
      <c r="R481" s="147">
        <v>0</v>
      </c>
      <c r="S481" s="147">
        <v>0</v>
      </c>
      <c r="T481" s="147">
        <v>0</v>
      </c>
      <c r="U481" s="147">
        <v>0</v>
      </c>
      <c r="V481" s="147">
        <v>0</v>
      </c>
      <c r="W481" s="147">
        <v>0</v>
      </c>
      <c r="X481" s="147">
        <v>0</v>
      </c>
      <c r="Y481" s="147">
        <v>0</v>
      </c>
      <c r="Z481" s="147">
        <v>0</v>
      </c>
      <c r="AA481" s="147">
        <v>-5145000</v>
      </c>
      <c r="AB481" s="147">
        <v>0</v>
      </c>
      <c r="AC481" s="147">
        <v>0</v>
      </c>
      <c r="AD481" s="147">
        <v>0</v>
      </c>
      <c r="AE481" s="147">
        <v>0</v>
      </c>
      <c r="AF481" s="147">
        <v>-1833000</v>
      </c>
      <c r="AG481" s="147">
        <v>0</v>
      </c>
      <c r="AH481" s="147">
        <v>0</v>
      </c>
      <c r="AI481" s="147">
        <v>0</v>
      </c>
      <c r="AJ481" s="147">
        <v>0</v>
      </c>
      <c r="AK481" s="147">
        <v>-3900000</v>
      </c>
      <c r="AL481" s="147">
        <v>0</v>
      </c>
      <c r="AM481" s="147">
        <v>0</v>
      </c>
      <c r="AN481" s="147">
        <v>0</v>
      </c>
      <c r="AO481" s="147">
        <v>0</v>
      </c>
      <c r="AP481" s="147">
        <v>-3253000</v>
      </c>
      <c r="AQ481" s="147">
        <v>0</v>
      </c>
      <c r="AR481" s="147">
        <v>0</v>
      </c>
      <c r="AS481" s="147">
        <v>0</v>
      </c>
      <c r="AT481" s="147">
        <v>0</v>
      </c>
      <c r="AU481" s="147">
        <v>-2742589</v>
      </c>
      <c r="AV481" s="147">
        <v>0</v>
      </c>
      <c r="AW481" s="147">
        <v>0</v>
      </c>
      <c r="AX481" s="147">
        <v>0</v>
      </c>
      <c r="AY481" s="147">
        <v>0</v>
      </c>
      <c r="AZ481" s="147">
        <v>-1953000</v>
      </c>
      <c r="BA481" s="147">
        <v>0</v>
      </c>
      <c r="BB481" s="147">
        <v>0</v>
      </c>
      <c r="BC481" s="147">
        <v>0</v>
      </c>
      <c r="BD481" s="147">
        <v>0</v>
      </c>
      <c r="BE481" s="147">
        <v>-3908439</v>
      </c>
      <c r="BF481" s="147">
        <v>0</v>
      </c>
      <c r="BG481" s="147">
        <v>0</v>
      </c>
      <c r="BH481" s="147">
        <v>0</v>
      </c>
      <c r="BI481" s="147">
        <v>0</v>
      </c>
      <c r="BJ481" s="147">
        <v>-1300000</v>
      </c>
      <c r="BK481" s="147">
        <v>0</v>
      </c>
      <c r="BL481" s="147">
        <v>0</v>
      </c>
      <c r="BM481" s="147">
        <v>0</v>
      </c>
      <c r="BN481" s="147">
        <v>0</v>
      </c>
      <c r="BO481" s="147">
        <v>-1953000</v>
      </c>
      <c r="BP481" s="147">
        <v>0</v>
      </c>
      <c r="BQ481" s="147">
        <v>0</v>
      </c>
      <c r="BR481" s="147">
        <v>0</v>
      </c>
      <c r="BS481" s="147">
        <v>0</v>
      </c>
      <c r="BT481" s="147">
        <v>-5893625</v>
      </c>
      <c r="BU481" s="147">
        <v>0</v>
      </c>
      <c r="BV481" s="147">
        <v>0</v>
      </c>
      <c r="BW481" s="147">
        <v>0</v>
      </c>
      <c r="BX481" s="147">
        <v>0</v>
      </c>
      <c r="BZ481" s="147">
        <v>20843028</v>
      </c>
      <c r="CA481" s="147">
        <v>20843028</v>
      </c>
    </row>
    <row r="482" spans="7:79" hidden="1" x14ac:dyDescent="0.2">
      <c r="G482" s="147">
        <v>-29049674</v>
      </c>
      <c r="H482" s="147">
        <v>0</v>
      </c>
      <c r="I482" s="147">
        <v>0</v>
      </c>
      <c r="J482" s="147">
        <v>0</v>
      </c>
      <c r="K482" s="147">
        <v>0</v>
      </c>
      <c r="L482" s="147">
        <v>-1016981</v>
      </c>
      <c r="M482" s="147">
        <v>0</v>
      </c>
      <c r="N482" s="147">
        <v>0</v>
      </c>
      <c r="O482" s="147">
        <v>0</v>
      </c>
      <c r="P482" s="147">
        <v>0</v>
      </c>
      <c r="Q482" s="147">
        <v>182354</v>
      </c>
      <c r="R482" s="147">
        <v>0</v>
      </c>
      <c r="S482" s="147">
        <v>0</v>
      </c>
      <c r="T482" s="147">
        <v>0</v>
      </c>
      <c r="U482" s="147">
        <v>0</v>
      </c>
      <c r="V482" s="147">
        <v>0</v>
      </c>
      <c r="W482" s="147">
        <v>0</v>
      </c>
      <c r="X482" s="147">
        <v>0</v>
      </c>
      <c r="Y482" s="147">
        <v>0</v>
      </c>
      <c r="Z482" s="147">
        <v>0</v>
      </c>
      <c r="AA482" s="147">
        <v>-4870925</v>
      </c>
      <c r="AB482" s="147">
        <v>0</v>
      </c>
      <c r="AC482" s="147">
        <v>0</v>
      </c>
      <c r="AD482" s="147">
        <v>0</v>
      </c>
      <c r="AE482" s="147">
        <v>0</v>
      </c>
      <c r="AF482" s="147">
        <v>-1752266</v>
      </c>
      <c r="AG482" s="147">
        <v>0</v>
      </c>
      <c r="AH482" s="147">
        <v>0</v>
      </c>
      <c r="AI482" s="147">
        <v>0</v>
      </c>
      <c r="AJ482" s="147">
        <v>0</v>
      </c>
      <c r="AK482" s="147">
        <v>-3700868</v>
      </c>
      <c r="AL482" s="147">
        <v>0</v>
      </c>
      <c r="AM482" s="147">
        <v>0</v>
      </c>
      <c r="AN482" s="147">
        <v>0</v>
      </c>
      <c r="AO482" s="147">
        <v>0</v>
      </c>
      <c r="AP482" s="147">
        <v>-2972916</v>
      </c>
      <c r="AQ482" s="147">
        <v>0</v>
      </c>
      <c r="AR482" s="147">
        <v>0</v>
      </c>
      <c r="AS482" s="147">
        <v>0</v>
      </c>
      <c r="AT482" s="147">
        <v>0</v>
      </c>
      <c r="AU482" s="147">
        <v>-2506307</v>
      </c>
      <c r="AV482" s="147">
        <v>0</v>
      </c>
      <c r="AW482" s="147">
        <v>0</v>
      </c>
      <c r="AX482" s="147">
        <v>0</v>
      </c>
      <c r="AY482" s="147">
        <v>0</v>
      </c>
      <c r="AZ482" s="147">
        <v>-1760847</v>
      </c>
      <c r="BA482" s="147">
        <v>0</v>
      </c>
      <c r="BB482" s="147">
        <v>0</v>
      </c>
      <c r="BC482" s="147">
        <v>0</v>
      </c>
      <c r="BD482" s="147">
        <v>0</v>
      </c>
      <c r="BE482" s="147">
        <v>-3593757</v>
      </c>
      <c r="BF482" s="147">
        <v>0</v>
      </c>
      <c r="BG482" s="147">
        <v>0</v>
      </c>
      <c r="BH482" s="147">
        <v>0</v>
      </c>
      <c r="BI482" s="147">
        <v>0</v>
      </c>
      <c r="BJ482" s="147">
        <v>-1215513</v>
      </c>
      <c r="BK482" s="147">
        <v>0</v>
      </c>
      <c r="BL482" s="147">
        <v>0</v>
      </c>
      <c r="BM482" s="147">
        <v>0</v>
      </c>
      <c r="BN482" s="147">
        <v>0</v>
      </c>
      <c r="BO482" s="147">
        <v>-1760400</v>
      </c>
      <c r="BP482" s="147">
        <v>0</v>
      </c>
      <c r="BQ482" s="147">
        <v>0</v>
      </c>
      <c r="BR482" s="147">
        <v>0</v>
      </c>
      <c r="BS482" s="147">
        <v>0</v>
      </c>
      <c r="BT482" s="147">
        <v>-5705552</v>
      </c>
      <c r="BU482" s="147">
        <v>0</v>
      </c>
      <c r="BV482" s="147">
        <v>0</v>
      </c>
      <c r="BW482" s="147">
        <v>0</v>
      </c>
      <c r="BX482" s="147">
        <v>0</v>
      </c>
      <c r="BZ482" s="147">
        <v>19262874</v>
      </c>
      <c r="CA482" s="147">
        <v>19262874</v>
      </c>
    </row>
    <row r="483" spans="7:79" hidden="1" x14ac:dyDescent="0.2">
      <c r="G483" s="147">
        <v>-2247369</v>
      </c>
      <c r="H483" s="147">
        <v>0</v>
      </c>
      <c r="I483" s="147">
        <v>0</v>
      </c>
      <c r="J483" s="147">
        <v>0</v>
      </c>
      <c r="K483" s="147">
        <v>0</v>
      </c>
      <c r="L483" s="147">
        <v>-84644</v>
      </c>
      <c r="M483" s="147">
        <v>0</v>
      </c>
      <c r="N483" s="147">
        <v>0</v>
      </c>
      <c r="O483" s="147">
        <v>0</v>
      </c>
      <c r="P483" s="147">
        <v>0</v>
      </c>
      <c r="Q483" s="147">
        <v>170646</v>
      </c>
      <c r="R483" s="147">
        <v>0</v>
      </c>
      <c r="S483" s="147">
        <v>0</v>
      </c>
      <c r="T483" s="147">
        <v>0</v>
      </c>
      <c r="U483" s="147">
        <v>0</v>
      </c>
      <c r="V483" s="147">
        <v>0</v>
      </c>
      <c r="W483" s="147">
        <v>0</v>
      </c>
      <c r="X483" s="147">
        <v>0</v>
      </c>
      <c r="Y483" s="147">
        <v>0</v>
      </c>
      <c r="Z483" s="147">
        <v>0</v>
      </c>
      <c r="AA483" s="147">
        <v>-274075</v>
      </c>
      <c r="AB483" s="147">
        <v>0</v>
      </c>
      <c r="AC483" s="147">
        <v>0</v>
      </c>
      <c r="AD483" s="147">
        <v>0</v>
      </c>
      <c r="AE483" s="147">
        <v>0</v>
      </c>
      <c r="AF483" s="147">
        <v>-80734</v>
      </c>
      <c r="AG483" s="147">
        <v>0</v>
      </c>
      <c r="AH483" s="147">
        <v>0</v>
      </c>
      <c r="AI483" s="147">
        <v>0</v>
      </c>
      <c r="AJ483" s="147">
        <v>0</v>
      </c>
      <c r="AK483" s="147">
        <v>-199132</v>
      </c>
      <c r="AL483" s="147">
        <v>0</v>
      </c>
      <c r="AM483" s="147">
        <v>0</v>
      </c>
      <c r="AN483" s="147">
        <v>0</v>
      </c>
      <c r="AO483" s="147">
        <v>0</v>
      </c>
      <c r="AP483" s="147">
        <v>-280084</v>
      </c>
      <c r="AQ483" s="147">
        <v>0</v>
      </c>
      <c r="AR483" s="147">
        <v>0</v>
      </c>
      <c r="AS483" s="147">
        <v>0</v>
      </c>
      <c r="AT483" s="147">
        <v>0</v>
      </c>
      <c r="AU483" s="147">
        <v>-236282</v>
      </c>
      <c r="AV483" s="147">
        <v>0</v>
      </c>
      <c r="AW483" s="147">
        <v>0</v>
      </c>
      <c r="AX483" s="147">
        <v>0</v>
      </c>
      <c r="AY483" s="147">
        <v>0</v>
      </c>
      <c r="AZ483" s="147">
        <v>-192153</v>
      </c>
      <c r="BA483" s="147">
        <v>0</v>
      </c>
      <c r="BB483" s="147">
        <v>0</v>
      </c>
      <c r="BC483" s="147">
        <v>0</v>
      </c>
      <c r="BD483" s="147">
        <v>0</v>
      </c>
      <c r="BE483" s="147">
        <v>-314682</v>
      </c>
      <c r="BF483" s="147">
        <v>0</v>
      </c>
      <c r="BG483" s="147">
        <v>0</v>
      </c>
      <c r="BH483" s="147">
        <v>0</v>
      </c>
      <c r="BI483" s="147">
        <v>0</v>
      </c>
      <c r="BJ483" s="147">
        <v>-84487</v>
      </c>
      <c r="BK483" s="147">
        <v>0</v>
      </c>
      <c r="BL483" s="147">
        <v>0</v>
      </c>
      <c r="BM483" s="147">
        <v>0</v>
      </c>
      <c r="BN483" s="147">
        <v>0</v>
      </c>
      <c r="BO483" s="147">
        <v>-192600</v>
      </c>
      <c r="BP483" s="147">
        <v>0</v>
      </c>
      <c r="BQ483" s="147">
        <v>0</v>
      </c>
      <c r="BR483" s="147">
        <v>0</v>
      </c>
      <c r="BS483" s="147">
        <v>0</v>
      </c>
      <c r="BT483" s="147">
        <v>-188073</v>
      </c>
      <c r="BU483" s="147">
        <v>0</v>
      </c>
      <c r="BV483" s="147">
        <v>0</v>
      </c>
      <c r="BW483" s="147">
        <v>0</v>
      </c>
      <c r="BX483" s="147">
        <v>0</v>
      </c>
      <c r="BZ483" s="147">
        <v>1580154</v>
      </c>
      <c r="CA483" s="147">
        <v>1580154</v>
      </c>
    </row>
    <row r="484" spans="7:79" hidden="1" x14ac:dyDescent="0.2">
      <c r="G484" s="147">
        <v>0</v>
      </c>
      <c r="H484" s="147">
        <v>0</v>
      </c>
      <c r="I484" s="147">
        <v>0</v>
      </c>
      <c r="J484" s="147">
        <v>0</v>
      </c>
      <c r="K484" s="147">
        <v>0</v>
      </c>
      <c r="L484" s="147">
        <v>0</v>
      </c>
      <c r="M484" s="147">
        <v>0</v>
      </c>
      <c r="N484" s="147">
        <v>0</v>
      </c>
      <c r="O484" s="147">
        <v>0</v>
      </c>
      <c r="P484" s="147">
        <v>0</v>
      </c>
      <c r="Q484" s="147">
        <v>0</v>
      </c>
      <c r="R484" s="147">
        <v>0</v>
      </c>
      <c r="S484" s="147">
        <v>0</v>
      </c>
      <c r="T484" s="147">
        <v>0</v>
      </c>
      <c r="U484" s="147">
        <v>0</v>
      </c>
      <c r="V484" s="147">
        <v>0</v>
      </c>
      <c r="W484" s="147">
        <v>0</v>
      </c>
      <c r="X484" s="147">
        <v>0</v>
      </c>
      <c r="Y484" s="147">
        <v>0</v>
      </c>
      <c r="Z484" s="147">
        <v>0</v>
      </c>
      <c r="AA484" s="147">
        <v>0</v>
      </c>
      <c r="AB484" s="147">
        <v>0</v>
      </c>
      <c r="AC484" s="147">
        <v>0</v>
      </c>
      <c r="AD484" s="147">
        <v>0</v>
      </c>
      <c r="AE484" s="147">
        <v>0</v>
      </c>
      <c r="AF484" s="147">
        <v>0</v>
      </c>
      <c r="AG484" s="147">
        <v>0</v>
      </c>
      <c r="AH484" s="147">
        <v>0</v>
      </c>
      <c r="AI484" s="147">
        <v>0</v>
      </c>
      <c r="AJ484" s="147">
        <v>0</v>
      </c>
      <c r="AK484" s="147">
        <v>0</v>
      </c>
      <c r="AL484" s="147">
        <v>0</v>
      </c>
      <c r="AM484" s="147">
        <v>0</v>
      </c>
      <c r="AN484" s="147">
        <v>0</v>
      </c>
      <c r="AO484" s="147">
        <v>0</v>
      </c>
      <c r="AP484" s="147">
        <v>0</v>
      </c>
      <c r="AQ484" s="147">
        <v>0</v>
      </c>
      <c r="AR484" s="147">
        <v>0</v>
      </c>
      <c r="AS484" s="147">
        <v>0</v>
      </c>
      <c r="AT484" s="147">
        <v>0</v>
      </c>
      <c r="AU484" s="147">
        <v>0</v>
      </c>
      <c r="AV484" s="147">
        <v>0</v>
      </c>
      <c r="AW484" s="147">
        <v>0</v>
      </c>
      <c r="AX484" s="147">
        <v>0</v>
      </c>
      <c r="AY484" s="147">
        <v>0</v>
      </c>
      <c r="AZ484" s="147">
        <v>0</v>
      </c>
      <c r="BA484" s="147">
        <v>0</v>
      </c>
      <c r="BB484" s="147">
        <v>0</v>
      </c>
      <c r="BC484" s="147">
        <v>0</v>
      </c>
      <c r="BD484" s="147">
        <v>0</v>
      </c>
      <c r="BE484" s="147">
        <v>0</v>
      </c>
      <c r="BF484" s="147">
        <v>0</v>
      </c>
      <c r="BG484" s="147">
        <v>0</v>
      </c>
      <c r="BH484" s="147">
        <v>0</v>
      </c>
      <c r="BI484" s="147">
        <v>0</v>
      </c>
      <c r="BJ484" s="147">
        <v>0</v>
      </c>
      <c r="BK484" s="147">
        <v>0</v>
      </c>
      <c r="BL484" s="147">
        <v>0</v>
      </c>
      <c r="BM484" s="147">
        <v>0</v>
      </c>
      <c r="BN484" s="147">
        <v>0</v>
      </c>
      <c r="BO484" s="147">
        <v>0</v>
      </c>
      <c r="BP484" s="147">
        <v>0</v>
      </c>
      <c r="BQ484" s="147">
        <v>0</v>
      </c>
      <c r="BR484" s="147">
        <v>0</v>
      </c>
      <c r="BS484" s="147">
        <v>0</v>
      </c>
      <c r="BT484" s="147">
        <v>0</v>
      </c>
      <c r="BU484" s="147">
        <v>0</v>
      </c>
      <c r="BV484" s="147">
        <v>0</v>
      </c>
      <c r="BW484" s="147">
        <v>0</v>
      </c>
      <c r="BX484" s="147">
        <v>0</v>
      </c>
      <c r="BZ484" s="147">
        <v>0</v>
      </c>
      <c r="CA484" s="147">
        <v>0</v>
      </c>
    </row>
    <row r="485" spans="7:79" hidden="1" x14ac:dyDescent="0.2">
      <c r="G485" s="147">
        <v>0</v>
      </c>
      <c r="H485" s="147">
        <v>0</v>
      </c>
      <c r="I485" s="147">
        <v>0</v>
      </c>
      <c r="J485" s="147">
        <v>0</v>
      </c>
      <c r="K485" s="147">
        <v>0</v>
      </c>
      <c r="L485" s="147">
        <v>0</v>
      </c>
      <c r="M485" s="147">
        <v>0</v>
      </c>
      <c r="N485" s="147">
        <v>0</v>
      </c>
      <c r="O485" s="147">
        <v>0</v>
      </c>
      <c r="P485" s="147">
        <v>0</v>
      </c>
      <c r="Q485" s="147">
        <v>0</v>
      </c>
      <c r="R485" s="147">
        <v>0</v>
      </c>
      <c r="S485" s="147">
        <v>0</v>
      </c>
      <c r="T485" s="147">
        <v>0</v>
      </c>
      <c r="U485" s="147">
        <v>0</v>
      </c>
      <c r="V485" s="147">
        <v>0</v>
      </c>
      <c r="W485" s="147">
        <v>0</v>
      </c>
      <c r="X485" s="147">
        <v>0</v>
      </c>
      <c r="Y485" s="147">
        <v>0</v>
      </c>
      <c r="Z485" s="147">
        <v>0</v>
      </c>
      <c r="AA485" s="147">
        <v>0</v>
      </c>
      <c r="AB485" s="147">
        <v>0</v>
      </c>
      <c r="AC485" s="147">
        <v>0</v>
      </c>
      <c r="AD485" s="147">
        <v>0</v>
      </c>
      <c r="AE485" s="147">
        <v>0</v>
      </c>
      <c r="AF485" s="147">
        <v>0</v>
      </c>
      <c r="AG485" s="147">
        <v>0</v>
      </c>
      <c r="AH485" s="147">
        <v>0</v>
      </c>
      <c r="AI485" s="147">
        <v>0</v>
      </c>
      <c r="AJ485" s="147">
        <v>0</v>
      </c>
      <c r="AK485" s="147">
        <v>0</v>
      </c>
      <c r="AL485" s="147">
        <v>0</v>
      </c>
      <c r="AM485" s="147">
        <v>0</v>
      </c>
      <c r="AN485" s="147">
        <v>0</v>
      </c>
      <c r="AO485" s="147">
        <v>0</v>
      </c>
      <c r="AP485" s="147">
        <v>0</v>
      </c>
      <c r="AQ485" s="147">
        <v>0</v>
      </c>
      <c r="AR485" s="147">
        <v>0</v>
      </c>
      <c r="AS485" s="147">
        <v>0</v>
      </c>
      <c r="AT485" s="147">
        <v>0</v>
      </c>
      <c r="AU485" s="147">
        <v>0</v>
      </c>
      <c r="AV485" s="147">
        <v>0</v>
      </c>
      <c r="AW485" s="147">
        <v>0</v>
      </c>
      <c r="AX485" s="147">
        <v>0</v>
      </c>
      <c r="AY485" s="147">
        <v>0</v>
      </c>
      <c r="AZ485" s="147">
        <v>0</v>
      </c>
      <c r="BA485" s="147">
        <v>0</v>
      </c>
      <c r="BB485" s="147">
        <v>0</v>
      </c>
      <c r="BC485" s="147">
        <v>0</v>
      </c>
      <c r="BD485" s="147">
        <v>0</v>
      </c>
      <c r="BE485" s="147">
        <v>0</v>
      </c>
      <c r="BF485" s="147">
        <v>0</v>
      </c>
      <c r="BG485" s="147">
        <v>0</v>
      </c>
      <c r="BH485" s="147">
        <v>0</v>
      </c>
      <c r="BI485" s="147">
        <v>0</v>
      </c>
      <c r="BJ485" s="147">
        <v>0</v>
      </c>
      <c r="BK485" s="147">
        <v>0</v>
      </c>
      <c r="BL485" s="147">
        <v>0</v>
      </c>
      <c r="BM485" s="147">
        <v>0</v>
      </c>
      <c r="BN485" s="147">
        <v>0</v>
      </c>
      <c r="BO485" s="147">
        <v>0</v>
      </c>
      <c r="BP485" s="147">
        <v>0</v>
      </c>
      <c r="BQ485" s="147">
        <v>0</v>
      </c>
      <c r="BR485" s="147">
        <v>0</v>
      </c>
      <c r="BS485" s="147">
        <v>0</v>
      </c>
      <c r="BT485" s="147">
        <v>0</v>
      </c>
      <c r="BU485" s="147">
        <v>0</v>
      </c>
      <c r="BV485" s="147">
        <v>0</v>
      </c>
      <c r="BW485" s="147">
        <v>0</v>
      </c>
      <c r="BX485" s="147">
        <v>0</v>
      </c>
      <c r="BZ485" s="147">
        <v>0</v>
      </c>
      <c r="CA485" s="147">
        <v>0</v>
      </c>
    </row>
    <row r="486" spans="7:79" hidden="1" x14ac:dyDescent="0.2">
      <c r="G486" s="147">
        <v>-22953000</v>
      </c>
      <c r="H486" s="147">
        <v>0</v>
      </c>
      <c r="I486" s="147">
        <v>0</v>
      </c>
      <c r="J486" s="147">
        <v>0</v>
      </c>
      <c r="K486" s="147">
        <v>0</v>
      </c>
      <c r="L486" s="147">
        <v>-4806000</v>
      </c>
      <c r="M486" s="147">
        <v>0</v>
      </c>
      <c r="N486" s="147">
        <v>0</v>
      </c>
      <c r="O486" s="147">
        <v>0</v>
      </c>
      <c r="P486" s="147">
        <v>0</v>
      </c>
      <c r="Q486" s="147">
        <v>-1638000</v>
      </c>
      <c r="R486" s="147">
        <v>0</v>
      </c>
      <c r="S486" s="147">
        <v>0</v>
      </c>
      <c r="T486" s="147">
        <v>0</v>
      </c>
      <c r="U486" s="147">
        <v>0</v>
      </c>
      <c r="V486" s="147">
        <v>-2823000</v>
      </c>
      <c r="W486" s="147">
        <v>0</v>
      </c>
      <c r="X486" s="147">
        <v>0</v>
      </c>
      <c r="Y486" s="147">
        <v>0</v>
      </c>
      <c r="Z486" s="147">
        <v>0</v>
      </c>
      <c r="AA486" s="147">
        <v>1953000</v>
      </c>
      <c r="AB486" s="147">
        <v>0</v>
      </c>
      <c r="AC486" s="147">
        <v>0</v>
      </c>
      <c r="AD486" s="147">
        <v>0</v>
      </c>
      <c r="AE486" s="147">
        <v>0</v>
      </c>
      <c r="AF486" s="147">
        <v>-4740000</v>
      </c>
      <c r="AG486" s="147">
        <v>0</v>
      </c>
      <c r="AH486" s="147">
        <v>0</v>
      </c>
      <c r="AI486" s="147">
        <v>0</v>
      </c>
      <c r="AJ486" s="147">
        <v>0</v>
      </c>
      <c r="AK486" s="147">
        <v>-1790000</v>
      </c>
      <c r="AL486" s="147">
        <v>0</v>
      </c>
      <c r="AM486" s="147">
        <v>0</v>
      </c>
      <c r="AN486" s="147">
        <v>0</v>
      </c>
      <c r="AO486" s="147">
        <v>0</v>
      </c>
      <c r="AP486" s="147">
        <v>0</v>
      </c>
      <c r="AQ486" s="147">
        <v>0</v>
      </c>
      <c r="AR486" s="147">
        <v>0</v>
      </c>
      <c r="AS486" s="147">
        <v>0</v>
      </c>
      <c r="AT486" s="147">
        <v>0</v>
      </c>
      <c r="AU486" s="147">
        <v>-1950000</v>
      </c>
      <c r="AV486" s="147">
        <v>0</v>
      </c>
      <c r="AW486" s="147">
        <v>0</v>
      </c>
      <c r="AX486" s="147">
        <v>0</v>
      </c>
      <c r="AY486" s="147">
        <v>0</v>
      </c>
      <c r="AZ486" s="147">
        <v>0</v>
      </c>
      <c r="BA486" s="147">
        <v>0</v>
      </c>
      <c r="BB486" s="147">
        <v>0</v>
      </c>
      <c r="BC486" s="147">
        <v>0</v>
      </c>
      <c r="BD486" s="147">
        <v>0</v>
      </c>
      <c r="BE486" s="147">
        <v>0</v>
      </c>
      <c r="BF486" s="147">
        <v>0</v>
      </c>
      <c r="BG486" s="147">
        <v>0</v>
      </c>
      <c r="BH486" s="147">
        <v>0</v>
      </c>
      <c r="BI486" s="147">
        <v>0</v>
      </c>
      <c r="BJ486" s="147">
        <v>-1953000</v>
      </c>
      <c r="BK486" s="147">
        <v>0</v>
      </c>
      <c r="BL486" s="147">
        <v>0</v>
      </c>
      <c r="BM486" s="147">
        <v>0</v>
      </c>
      <c r="BN486" s="147">
        <v>0</v>
      </c>
      <c r="BO486" s="147">
        <v>0</v>
      </c>
      <c r="BP486" s="147">
        <v>0</v>
      </c>
      <c r="BQ486" s="147">
        <v>0</v>
      </c>
      <c r="BR486" s="147">
        <v>0</v>
      </c>
      <c r="BS486" s="147">
        <v>0</v>
      </c>
      <c r="BT486" s="147">
        <v>-7314000</v>
      </c>
      <c r="BU486" s="147">
        <v>0</v>
      </c>
      <c r="BV486" s="147">
        <v>0</v>
      </c>
      <c r="BW486" s="147">
        <v>0</v>
      </c>
      <c r="BX486" s="147">
        <v>0</v>
      </c>
      <c r="BZ486" s="147">
        <v>10433000</v>
      </c>
      <c r="CA486" s="147">
        <v>10433000</v>
      </c>
    </row>
    <row r="487" spans="7:79" hidden="1" x14ac:dyDescent="0.2">
      <c r="G487" s="147">
        <v>-19478598</v>
      </c>
      <c r="H487" s="147">
        <v>0</v>
      </c>
      <c r="I487" s="147">
        <v>0</v>
      </c>
      <c r="J487" s="147">
        <v>0</v>
      </c>
      <c r="K487" s="147">
        <v>0</v>
      </c>
      <c r="L487" s="147">
        <v>-4002361</v>
      </c>
      <c r="M487" s="147">
        <v>0</v>
      </c>
      <c r="N487" s="147">
        <v>0</v>
      </c>
      <c r="O487" s="147">
        <v>0</v>
      </c>
      <c r="P487" s="147">
        <v>0</v>
      </c>
      <c r="Q487" s="147">
        <v>-1412004</v>
      </c>
      <c r="R487" s="147">
        <v>0</v>
      </c>
      <c r="S487" s="147">
        <v>0</v>
      </c>
      <c r="T487" s="147">
        <v>0</v>
      </c>
      <c r="U487" s="147">
        <v>0</v>
      </c>
      <c r="V487" s="147">
        <v>-2499450</v>
      </c>
      <c r="W487" s="147">
        <v>0</v>
      </c>
      <c r="X487" s="147">
        <v>0</v>
      </c>
      <c r="Y487" s="147">
        <v>0</v>
      </c>
      <c r="Z487" s="147">
        <v>0</v>
      </c>
      <c r="AA487" s="147">
        <v>1491451</v>
      </c>
      <c r="AB487" s="147">
        <v>0</v>
      </c>
      <c r="AC487" s="147">
        <v>0</v>
      </c>
      <c r="AD487" s="147">
        <v>0</v>
      </c>
      <c r="AE487" s="147">
        <v>0</v>
      </c>
      <c r="AF487" s="147">
        <v>-4062566</v>
      </c>
      <c r="AG487" s="147">
        <v>0</v>
      </c>
      <c r="AH487" s="147">
        <v>0</v>
      </c>
      <c r="AI487" s="147">
        <v>0</v>
      </c>
      <c r="AJ487" s="147">
        <v>0</v>
      </c>
      <c r="AK487" s="147">
        <v>-1547080</v>
      </c>
      <c r="AL487" s="147">
        <v>0</v>
      </c>
      <c r="AM487" s="147">
        <v>0</v>
      </c>
      <c r="AN487" s="147">
        <v>0</v>
      </c>
      <c r="AO487" s="147">
        <v>0</v>
      </c>
      <c r="AP487" s="147">
        <v>0</v>
      </c>
      <c r="AQ487" s="147">
        <v>0</v>
      </c>
      <c r="AR487" s="147">
        <v>0</v>
      </c>
      <c r="AS487" s="147">
        <v>0</v>
      </c>
      <c r="AT487" s="147">
        <v>0</v>
      </c>
      <c r="AU487" s="147">
        <v>-1602963</v>
      </c>
      <c r="AV487" s="147">
        <v>0</v>
      </c>
      <c r="AW487" s="147">
        <v>0</v>
      </c>
      <c r="AX487" s="147">
        <v>0</v>
      </c>
      <c r="AY487" s="147">
        <v>0</v>
      </c>
      <c r="AZ487" s="147">
        <v>0</v>
      </c>
      <c r="BA487" s="147">
        <v>0</v>
      </c>
      <c r="BB487" s="147">
        <v>0</v>
      </c>
      <c r="BC487" s="147">
        <v>0</v>
      </c>
      <c r="BD487" s="147">
        <v>0</v>
      </c>
      <c r="BE487" s="147">
        <v>0</v>
      </c>
      <c r="BF487" s="147">
        <v>0</v>
      </c>
      <c r="BG487" s="147">
        <v>0</v>
      </c>
      <c r="BH487" s="147">
        <v>0</v>
      </c>
      <c r="BI487" s="147">
        <v>0</v>
      </c>
      <c r="BJ487" s="147">
        <v>-1670491</v>
      </c>
      <c r="BK487" s="147">
        <v>0</v>
      </c>
      <c r="BL487" s="147">
        <v>0</v>
      </c>
      <c r="BM487" s="147">
        <v>0</v>
      </c>
      <c r="BN487" s="147">
        <v>0</v>
      </c>
      <c r="BO487" s="147">
        <v>0</v>
      </c>
      <c r="BP487" s="147">
        <v>0</v>
      </c>
      <c r="BQ487" s="147">
        <v>0</v>
      </c>
      <c r="BR487" s="147">
        <v>0</v>
      </c>
      <c r="BS487" s="147">
        <v>0</v>
      </c>
      <c r="BT487" s="147">
        <v>-6422364</v>
      </c>
      <c r="BU487" s="147">
        <v>0</v>
      </c>
      <c r="BV487" s="147">
        <v>0</v>
      </c>
      <c r="BW487" s="147">
        <v>0</v>
      </c>
      <c r="BX487" s="147">
        <v>0</v>
      </c>
      <c r="BZ487" s="147">
        <v>8883100</v>
      </c>
      <c r="CA487" s="147">
        <v>8883100</v>
      </c>
    </row>
    <row r="488" spans="7:79" hidden="1" x14ac:dyDescent="0.2">
      <c r="G488" s="147">
        <v>-3474402</v>
      </c>
      <c r="H488" s="147">
        <v>0</v>
      </c>
      <c r="I488" s="147">
        <v>0</v>
      </c>
      <c r="J488" s="147">
        <v>0</v>
      </c>
      <c r="K488" s="147">
        <v>0</v>
      </c>
      <c r="L488" s="147">
        <v>-803639</v>
      </c>
      <c r="M488" s="147">
        <v>0</v>
      </c>
      <c r="N488" s="147">
        <v>0</v>
      </c>
      <c r="O488" s="147">
        <v>0</v>
      </c>
      <c r="P488" s="147">
        <v>0</v>
      </c>
      <c r="Q488" s="147">
        <v>-225996</v>
      </c>
      <c r="R488" s="147">
        <v>0</v>
      </c>
      <c r="S488" s="147">
        <v>0</v>
      </c>
      <c r="T488" s="147">
        <v>0</v>
      </c>
      <c r="U488" s="147">
        <v>0</v>
      </c>
      <c r="V488" s="147">
        <v>-323550</v>
      </c>
      <c r="W488" s="147">
        <v>0</v>
      </c>
      <c r="X488" s="147">
        <v>0</v>
      </c>
      <c r="Y488" s="147">
        <v>0</v>
      </c>
      <c r="Z488" s="147">
        <v>0</v>
      </c>
      <c r="AA488" s="147">
        <v>461549</v>
      </c>
      <c r="AB488" s="147">
        <v>0</v>
      </c>
      <c r="AC488" s="147">
        <v>0</v>
      </c>
      <c r="AD488" s="147">
        <v>0</v>
      </c>
      <c r="AE488" s="147">
        <v>0</v>
      </c>
      <c r="AF488" s="147">
        <v>-677434</v>
      </c>
      <c r="AG488" s="147">
        <v>0</v>
      </c>
      <c r="AH488" s="147">
        <v>0</v>
      </c>
      <c r="AI488" s="147">
        <v>0</v>
      </c>
      <c r="AJ488" s="147">
        <v>0</v>
      </c>
      <c r="AK488" s="147">
        <v>-242920</v>
      </c>
      <c r="AL488" s="147">
        <v>0</v>
      </c>
      <c r="AM488" s="147">
        <v>0</v>
      </c>
      <c r="AN488" s="147">
        <v>0</v>
      </c>
      <c r="AO488" s="147">
        <v>0</v>
      </c>
      <c r="AP488" s="147">
        <v>0</v>
      </c>
      <c r="AQ488" s="147">
        <v>0</v>
      </c>
      <c r="AR488" s="147">
        <v>0</v>
      </c>
      <c r="AS488" s="147">
        <v>0</v>
      </c>
      <c r="AT488" s="147">
        <v>0</v>
      </c>
      <c r="AU488" s="147">
        <v>-347037</v>
      </c>
      <c r="AV488" s="147">
        <v>0</v>
      </c>
      <c r="AW488" s="147">
        <v>0</v>
      </c>
      <c r="AX488" s="147">
        <v>0</v>
      </c>
      <c r="AY488" s="147">
        <v>0</v>
      </c>
      <c r="AZ488" s="147">
        <v>0</v>
      </c>
      <c r="BA488" s="147">
        <v>0</v>
      </c>
      <c r="BB488" s="147">
        <v>0</v>
      </c>
      <c r="BC488" s="147">
        <v>0</v>
      </c>
      <c r="BD488" s="147">
        <v>0</v>
      </c>
      <c r="BE488" s="147">
        <v>0</v>
      </c>
      <c r="BF488" s="147">
        <v>0</v>
      </c>
      <c r="BG488" s="147">
        <v>0</v>
      </c>
      <c r="BH488" s="147">
        <v>0</v>
      </c>
      <c r="BI488" s="147">
        <v>0</v>
      </c>
      <c r="BJ488" s="147">
        <v>-282509</v>
      </c>
      <c r="BK488" s="147">
        <v>0</v>
      </c>
      <c r="BL488" s="147">
        <v>0</v>
      </c>
      <c r="BM488" s="147">
        <v>0</v>
      </c>
      <c r="BN488" s="147">
        <v>0</v>
      </c>
      <c r="BO488" s="147">
        <v>0</v>
      </c>
      <c r="BP488" s="147">
        <v>0</v>
      </c>
      <c r="BQ488" s="147">
        <v>0</v>
      </c>
      <c r="BR488" s="147">
        <v>0</v>
      </c>
      <c r="BS488" s="147">
        <v>0</v>
      </c>
      <c r="BT488" s="147">
        <v>-891636</v>
      </c>
      <c r="BU488" s="147">
        <v>0</v>
      </c>
      <c r="BV488" s="147">
        <v>0</v>
      </c>
      <c r="BW488" s="147">
        <v>0</v>
      </c>
      <c r="BX488" s="147">
        <v>0</v>
      </c>
      <c r="BZ488" s="147">
        <v>1549900</v>
      </c>
      <c r="CA488" s="147">
        <v>1549900</v>
      </c>
    </row>
    <row r="489" spans="7:79" hidden="1" x14ac:dyDescent="0.2">
      <c r="G489" s="147">
        <v>0</v>
      </c>
      <c r="H489" s="147">
        <v>0</v>
      </c>
      <c r="I489" s="147">
        <v>0</v>
      </c>
      <c r="J489" s="147">
        <v>0</v>
      </c>
      <c r="K489" s="147">
        <v>0</v>
      </c>
      <c r="L489" s="147">
        <v>0</v>
      </c>
      <c r="M489" s="147">
        <v>0</v>
      </c>
      <c r="N489" s="147">
        <v>0</v>
      </c>
      <c r="O489" s="147">
        <v>0</v>
      </c>
      <c r="P489" s="147">
        <v>0</v>
      </c>
      <c r="Q489" s="147">
        <v>0</v>
      </c>
      <c r="R489" s="147">
        <v>0</v>
      </c>
      <c r="S489" s="147">
        <v>0</v>
      </c>
      <c r="T489" s="147">
        <v>0</v>
      </c>
      <c r="U489" s="147">
        <v>0</v>
      </c>
      <c r="V489" s="147">
        <v>0</v>
      </c>
      <c r="W489" s="147">
        <v>0</v>
      </c>
      <c r="X489" s="147">
        <v>0</v>
      </c>
      <c r="Y489" s="147">
        <v>0</v>
      </c>
      <c r="Z489" s="147">
        <v>0</v>
      </c>
      <c r="AA489" s="147">
        <v>0</v>
      </c>
      <c r="AB489" s="147">
        <v>0</v>
      </c>
      <c r="AC489" s="147">
        <v>0</v>
      </c>
      <c r="AD489" s="147">
        <v>0</v>
      </c>
      <c r="AE489" s="147">
        <v>0</v>
      </c>
      <c r="AF489" s="147">
        <v>0</v>
      </c>
      <c r="AG489" s="147">
        <v>0</v>
      </c>
      <c r="AH489" s="147">
        <v>0</v>
      </c>
      <c r="AI489" s="147">
        <v>0</v>
      </c>
      <c r="AJ489" s="147">
        <v>0</v>
      </c>
      <c r="AK489" s="147">
        <v>0</v>
      </c>
      <c r="AL489" s="147">
        <v>0</v>
      </c>
      <c r="AM489" s="147">
        <v>0</v>
      </c>
      <c r="AN489" s="147">
        <v>0</v>
      </c>
      <c r="AO489" s="147">
        <v>0</v>
      </c>
      <c r="AP489" s="147">
        <v>0</v>
      </c>
      <c r="AQ489" s="147">
        <v>0</v>
      </c>
      <c r="AR489" s="147">
        <v>0</v>
      </c>
      <c r="AS489" s="147">
        <v>0</v>
      </c>
      <c r="AT489" s="147">
        <v>0</v>
      </c>
      <c r="AU489" s="147">
        <v>0</v>
      </c>
      <c r="AV489" s="147">
        <v>0</v>
      </c>
      <c r="AW489" s="147">
        <v>0</v>
      </c>
      <c r="AX489" s="147">
        <v>0</v>
      </c>
      <c r="AY489" s="147">
        <v>0</v>
      </c>
      <c r="AZ489" s="147">
        <v>0</v>
      </c>
      <c r="BA489" s="147">
        <v>0</v>
      </c>
      <c r="BB489" s="147">
        <v>0</v>
      </c>
      <c r="BC489" s="147">
        <v>0</v>
      </c>
      <c r="BD489" s="147">
        <v>0</v>
      </c>
      <c r="BE489" s="147">
        <v>0</v>
      </c>
      <c r="BF489" s="147">
        <v>0</v>
      </c>
      <c r="BG489" s="147">
        <v>0</v>
      </c>
      <c r="BH489" s="147">
        <v>0</v>
      </c>
      <c r="BI489" s="147">
        <v>0</v>
      </c>
      <c r="BJ489" s="147">
        <v>0</v>
      </c>
      <c r="BK489" s="147">
        <v>0</v>
      </c>
      <c r="BL489" s="147">
        <v>0</v>
      </c>
      <c r="BM489" s="147">
        <v>0</v>
      </c>
      <c r="BN489" s="147">
        <v>0</v>
      </c>
      <c r="BO489" s="147">
        <v>0</v>
      </c>
      <c r="BP489" s="147">
        <v>0</v>
      </c>
      <c r="BQ489" s="147">
        <v>0</v>
      </c>
      <c r="BR489" s="147">
        <v>0</v>
      </c>
      <c r="BS489" s="147">
        <v>0</v>
      </c>
      <c r="BT489" s="147">
        <v>0</v>
      </c>
      <c r="BU489" s="147">
        <v>0</v>
      </c>
      <c r="BV489" s="147">
        <v>0</v>
      </c>
      <c r="BW489" s="147">
        <v>0</v>
      </c>
      <c r="BX489" s="147">
        <v>0</v>
      </c>
      <c r="BZ489" s="147">
        <v>0</v>
      </c>
      <c r="CA489" s="147">
        <v>0</v>
      </c>
    </row>
    <row r="490" spans="7:79" hidden="1" x14ac:dyDescent="0.2">
      <c r="G490" s="147">
        <v>0</v>
      </c>
      <c r="H490" s="147">
        <v>0</v>
      </c>
      <c r="I490" s="147">
        <v>0</v>
      </c>
      <c r="J490" s="147">
        <v>0</v>
      </c>
      <c r="K490" s="147">
        <v>0</v>
      </c>
      <c r="L490" s="147">
        <v>0</v>
      </c>
      <c r="M490" s="147">
        <v>0</v>
      </c>
      <c r="N490" s="147">
        <v>0</v>
      </c>
      <c r="O490" s="147">
        <v>0</v>
      </c>
      <c r="P490" s="147">
        <v>0</v>
      </c>
      <c r="Q490" s="147">
        <v>0</v>
      </c>
      <c r="R490" s="147">
        <v>0</v>
      </c>
      <c r="S490" s="147">
        <v>0</v>
      </c>
      <c r="T490" s="147">
        <v>0</v>
      </c>
      <c r="U490" s="147">
        <v>0</v>
      </c>
      <c r="V490" s="147">
        <v>0</v>
      </c>
      <c r="W490" s="147">
        <v>0</v>
      </c>
      <c r="X490" s="147">
        <v>0</v>
      </c>
      <c r="Y490" s="147">
        <v>0</v>
      </c>
      <c r="Z490" s="147">
        <v>0</v>
      </c>
      <c r="AA490" s="147">
        <v>0</v>
      </c>
      <c r="AB490" s="147">
        <v>0</v>
      </c>
      <c r="AC490" s="147">
        <v>0</v>
      </c>
      <c r="AD490" s="147">
        <v>0</v>
      </c>
      <c r="AE490" s="147">
        <v>0</v>
      </c>
      <c r="AF490" s="147">
        <v>0</v>
      </c>
      <c r="AG490" s="147">
        <v>0</v>
      </c>
      <c r="AH490" s="147">
        <v>0</v>
      </c>
      <c r="AI490" s="147">
        <v>0</v>
      </c>
      <c r="AJ490" s="147">
        <v>0</v>
      </c>
      <c r="AK490" s="147">
        <v>0</v>
      </c>
      <c r="AL490" s="147">
        <v>0</v>
      </c>
      <c r="AM490" s="147">
        <v>0</v>
      </c>
      <c r="AN490" s="147">
        <v>0</v>
      </c>
      <c r="AO490" s="147">
        <v>0</v>
      </c>
      <c r="AP490" s="147">
        <v>0</v>
      </c>
      <c r="AQ490" s="147">
        <v>0</v>
      </c>
      <c r="AR490" s="147">
        <v>0</v>
      </c>
      <c r="AS490" s="147">
        <v>0</v>
      </c>
      <c r="AT490" s="147">
        <v>0</v>
      </c>
      <c r="AU490" s="147">
        <v>0</v>
      </c>
      <c r="AV490" s="147">
        <v>0</v>
      </c>
      <c r="AW490" s="147">
        <v>0</v>
      </c>
      <c r="AX490" s="147">
        <v>0</v>
      </c>
      <c r="AY490" s="147">
        <v>0</v>
      </c>
      <c r="AZ490" s="147">
        <v>0</v>
      </c>
      <c r="BA490" s="147">
        <v>0</v>
      </c>
      <c r="BB490" s="147">
        <v>0</v>
      </c>
      <c r="BC490" s="147">
        <v>0</v>
      </c>
      <c r="BD490" s="147">
        <v>0</v>
      </c>
      <c r="BE490" s="147">
        <v>0</v>
      </c>
      <c r="BF490" s="147">
        <v>0</v>
      </c>
      <c r="BG490" s="147">
        <v>0</v>
      </c>
      <c r="BH490" s="147">
        <v>0</v>
      </c>
      <c r="BI490" s="147">
        <v>0</v>
      </c>
      <c r="BJ490" s="147">
        <v>0</v>
      </c>
      <c r="BK490" s="147">
        <v>0</v>
      </c>
      <c r="BL490" s="147">
        <v>0</v>
      </c>
      <c r="BM490" s="147">
        <v>0</v>
      </c>
      <c r="BN490" s="147">
        <v>0</v>
      </c>
      <c r="BO490" s="147">
        <v>0</v>
      </c>
      <c r="BP490" s="147">
        <v>0</v>
      </c>
      <c r="BQ490" s="147">
        <v>0</v>
      </c>
      <c r="BR490" s="147">
        <v>0</v>
      </c>
      <c r="BS490" s="147">
        <v>0</v>
      </c>
      <c r="BT490" s="147">
        <v>0</v>
      </c>
      <c r="BU490" s="147">
        <v>0</v>
      </c>
      <c r="BV490" s="147">
        <v>0</v>
      </c>
      <c r="BW490" s="147">
        <v>0</v>
      </c>
      <c r="BX490" s="147">
        <v>0</v>
      </c>
      <c r="BZ490" s="147">
        <v>0</v>
      </c>
      <c r="CA490" s="147">
        <v>0</v>
      </c>
    </row>
    <row r="491" spans="7:79" hidden="1" x14ac:dyDescent="0.2">
      <c r="G491" s="147">
        <v>-36346170</v>
      </c>
      <c r="H491" s="147">
        <v>0</v>
      </c>
      <c r="I491" s="147">
        <v>0</v>
      </c>
      <c r="J491" s="147">
        <v>0</v>
      </c>
      <c r="K491" s="147">
        <v>0</v>
      </c>
      <c r="L491" s="147">
        <v>2153000</v>
      </c>
      <c r="M491" s="147">
        <v>0</v>
      </c>
      <c r="N491" s="147">
        <v>0</v>
      </c>
      <c r="O491" s="147">
        <v>0</v>
      </c>
      <c r="P491" s="147">
        <v>0</v>
      </c>
      <c r="Q491" s="147">
        <v>2293036</v>
      </c>
      <c r="R491" s="147">
        <v>0</v>
      </c>
      <c r="S491" s="147">
        <v>0</v>
      </c>
      <c r="T491" s="147">
        <v>0</v>
      </c>
      <c r="U491" s="147">
        <v>0</v>
      </c>
      <c r="V491" s="147">
        <v>-3890000</v>
      </c>
      <c r="W491" s="147">
        <v>0</v>
      </c>
      <c r="X491" s="147">
        <v>0</v>
      </c>
      <c r="Y491" s="147">
        <v>0</v>
      </c>
      <c r="Z491" s="147">
        <v>0</v>
      </c>
      <c r="AA491" s="147">
        <v>-1007000</v>
      </c>
      <c r="AB491" s="147">
        <v>0</v>
      </c>
      <c r="AC491" s="147">
        <v>0</v>
      </c>
      <c r="AD491" s="147">
        <v>0</v>
      </c>
      <c r="AE491" s="147">
        <v>0</v>
      </c>
      <c r="AF491" s="147">
        <v>-3899000</v>
      </c>
      <c r="AG491" s="147">
        <v>0</v>
      </c>
      <c r="AH491" s="147">
        <v>0</v>
      </c>
      <c r="AI491" s="147">
        <v>0</v>
      </c>
      <c r="AJ491" s="147">
        <v>0</v>
      </c>
      <c r="AK491" s="147">
        <v>-1300000</v>
      </c>
      <c r="AL491" s="147">
        <v>0</v>
      </c>
      <c r="AM491" s="147">
        <v>0</v>
      </c>
      <c r="AN491" s="147">
        <v>0</v>
      </c>
      <c r="AO491" s="147">
        <v>0</v>
      </c>
      <c r="AP491" s="147">
        <v>-3255000</v>
      </c>
      <c r="AQ491" s="147">
        <v>0</v>
      </c>
      <c r="AR491" s="147">
        <v>0</v>
      </c>
      <c r="AS491" s="147">
        <v>0</v>
      </c>
      <c r="AT491" s="147">
        <v>0</v>
      </c>
      <c r="AU491" s="147">
        <v>-3022000</v>
      </c>
      <c r="AV491" s="147">
        <v>0</v>
      </c>
      <c r="AW491" s="147">
        <v>0</v>
      </c>
      <c r="AX491" s="147">
        <v>0</v>
      </c>
      <c r="AY491" s="147">
        <v>0</v>
      </c>
      <c r="AZ491" s="147">
        <v>-3908206</v>
      </c>
      <c r="BA491" s="147">
        <v>0</v>
      </c>
      <c r="BB491" s="147">
        <v>0</v>
      </c>
      <c r="BC491" s="147">
        <v>0</v>
      </c>
      <c r="BD491" s="147">
        <v>0</v>
      </c>
      <c r="BE491" s="147">
        <v>0</v>
      </c>
      <c r="BF491" s="147">
        <v>0</v>
      </c>
      <c r="BG491" s="147">
        <v>0</v>
      </c>
      <c r="BH491" s="147">
        <v>0</v>
      </c>
      <c r="BI491" s="147">
        <v>0</v>
      </c>
      <c r="BJ491" s="147">
        <v>-4913000</v>
      </c>
      <c r="BK491" s="147">
        <v>0</v>
      </c>
      <c r="BL491" s="147">
        <v>0</v>
      </c>
      <c r="BM491" s="147">
        <v>0</v>
      </c>
      <c r="BN491" s="147">
        <v>0</v>
      </c>
      <c r="BO491" s="147">
        <v>-3250000</v>
      </c>
      <c r="BP491" s="147">
        <v>0</v>
      </c>
      <c r="BQ491" s="147">
        <v>0</v>
      </c>
      <c r="BR491" s="147">
        <v>0</v>
      </c>
      <c r="BS491" s="147">
        <v>0</v>
      </c>
      <c r="BT491" s="147">
        <v>-450964</v>
      </c>
      <c r="BU491" s="147">
        <v>0</v>
      </c>
      <c r="BV491" s="147">
        <v>0</v>
      </c>
      <c r="BW491" s="147">
        <v>0</v>
      </c>
      <c r="BX491" s="147">
        <v>0</v>
      </c>
      <c r="BZ491" s="147">
        <v>23547206</v>
      </c>
      <c r="CA491" s="147">
        <v>23547206</v>
      </c>
    </row>
    <row r="492" spans="7:79" hidden="1" x14ac:dyDescent="0.2">
      <c r="G492" s="147">
        <v>-32674556</v>
      </c>
      <c r="H492" s="147">
        <v>0</v>
      </c>
      <c r="I492" s="147">
        <v>0</v>
      </c>
      <c r="J492" s="147">
        <v>0</v>
      </c>
      <c r="K492" s="147">
        <v>0</v>
      </c>
      <c r="L492" s="147">
        <v>1976408</v>
      </c>
      <c r="M492" s="147">
        <v>0</v>
      </c>
      <c r="N492" s="147">
        <v>0</v>
      </c>
      <c r="O492" s="147">
        <v>0</v>
      </c>
      <c r="P492" s="147">
        <v>0</v>
      </c>
      <c r="Q492" s="147">
        <v>1947166</v>
      </c>
      <c r="R492" s="147">
        <v>0</v>
      </c>
      <c r="S492" s="147">
        <v>0</v>
      </c>
      <c r="T492" s="147">
        <v>0</v>
      </c>
      <c r="U492" s="147">
        <v>0</v>
      </c>
      <c r="V492" s="147">
        <v>-3608916</v>
      </c>
      <c r="W492" s="147">
        <v>0</v>
      </c>
      <c r="X492" s="147">
        <v>0</v>
      </c>
      <c r="Y492" s="147">
        <v>0</v>
      </c>
      <c r="Z492" s="147">
        <v>0</v>
      </c>
      <c r="AA492" s="147">
        <v>-1084224</v>
      </c>
      <c r="AB492" s="147">
        <v>0</v>
      </c>
      <c r="AC492" s="147">
        <v>0</v>
      </c>
      <c r="AD492" s="147">
        <v>0</v>
      </c>
      <c r="AE492" s="147">
        <v>0</v>
      </c>
      <c r="AF492" s="147">
        <v>-3542954</v>
      </c>
      <c r="AG492" s="147">
        <v>0</v>
      </c>
      <c r="AH492" s="147">
        <v>0</v>
      </c>
      <c r="AI492" s="147">
        <v>0</v>
      </c>
      <c r="AJ492" s="147">
        <v>0</v>
      </c>
      <c r="AK492" s="147">
        <v>-1187040</v>
      </c>
      <c r="AL492" s="147">
        <v>0</v>
      </c>
      <c r="AM492" s="147">
        <v>0</v>
      </c>
      <c r="AN492" s="147">
        <v>0</v>
      </c>
      <c r="AO492" s="147">
        <v>0</v>
      </c>
      <c r="AP492" s="147">
        <v>-2884395</v>
      </c>
      <c r="AQ492" s="147">
        <v>0</v>
      </c>
      <c r="AR492" s="147">
        <v>0</v>
      </c>
      <c r="AS492" s="147">
        <v>0</v>
      </c>
      <c r="AT492" s="147">
        <v>0</v>
      </c>
      <c r="AU492" s="147">
        <v>-2682755</v>
      </c>
      <c r="AV492" s="147">
        <v>0</v>
      </c>
      <c r="AW492" s="147">
        <v>0</v>
      </c>
      <c r="AX492" s="147">
        <v>0</v>
      </c>
      <c r="AY492" s="147">
        <v>0</v>
      </c>
      <c r="AZ492" s="147">
        <v>-3492449</v>
      </c>
      <c r="BA492" s="147">
        <v>0</v>
      </c>
      <c r="BB492" s="147">
        <v>0</v>
      </c>
      <c r="BC492" s="147">
        <v>0</v>
      </c>
      <c r="BD492" s="147">
        <v>0</v>
      </c>
      <c r="BE492" s="147">
        <v>0</v>
      </c>
      <c r="BF492" s="147">
        <v>0</v>
      </c>
      <c r="BG492" s="147">
        <v>0</v>
      </c>
      <c r="BH492" s="147">
        <v>0</v>
      </c>
      <c r="BI492" s="147">
        <v>0</v>
      </c>
      <c r="BJ492" s="147">
        <v>-4459231</v>
      </c>
      <c r="BK492" s="147">
        <v>0</v>
      </c>
      <c r="BL492" s="147">
        <v>0</v>
      </c>
      <c r="BM492" s="147">
        <v>0</v>
      </c>
      <c r="BN492" s="147">
        <v>0</v>
      </c>
      <c r="BO492" s="147">
        <v>-2888811</v>
      </c>
      <c r="BP492" s="147">
        <v>0</v>
      </c>
      <c r="BQ492" s="147">
        <v>0</v>
      </c>
      <c r="BR492" s="147">
        <v>0</v>
      </c>
      <c r="BS492" s="147">
        <v>0</v>
      </c>
      <c r="BT492" s="147">
        <v>-769566</v>
      </c>
      <c r="BU492" s="147">
        <v>0</v>
      </c>
      <c r="BV492" s="147">
        <v>0</v>
      </c>
      <c r="BW492" s="147">
        <v>0</v>
      </c>
      <c r="BX492" s="147">
        <v>0</v>
      </c>
      <c r="BZ492" s="147">
        <v>21137635</v>
      </c>
      <c r="CA492" s="147">
        <v>21137635</v>
      </c>
    </row>
    <row r="493" spans="7:79" hidden="1" x14ac:dyDescent="0.2">
      <c r="G493" s="147">
        <v>-3671614</v>
      </c>
      <c r="H493" s="147">
        <v>0</v>
      </c>
      <c r="I493" s="147">
        <v>0</v>
      </c>
      <c r="J493" s="147">
        <v>0</v>
      </c>
      <c r="K493" s="147">
        <v>0</v>
      </c>
      <c r="L493" s="147">
        <v>176592</v>
      </c>
      <c r="M493" s="147">
        <v>0</v>
      </c>
      <c r="N493" s="147">
        <v>0</v>
      </c>
      <c r="O493" s="147">
        <v>0</v>
      </c>
      <c r="P493" s="147">
        <v>0</v>
      </c>
      <c r="Q493" s="147">
        <v>345870</v>
      </c>
      <c r="R493" s="147">
        <v>0</v>
      </c>
      <c r="S493" s="147">
        <v>0</v>
      </c>
      <c r="T493" s="147">
        <v>0</v>
      </c>
      <c r="U493" s="147">
        <v>0</v>
      </c>
      <c r="V493" s="147">
        <v>-281084</v>
      </c>
      <c r="W493" s="147">
        <v>0</v>
      </c>
      <c r="X493" s="147">
        <v>0</v>
      </c>
      <c r="Y493" s="147">
        <v>0</v>
      </c>
      <c r="Z493" s="147">
        <v>0</v>
      </c>
      <c r="AA493" s="147">
        <v>77224</v>
      </c>
      <c r="AB493" s="147">
        <v>0</v>
      </c>
      <c r="AC493" s="147">
        <v>0</v>
      </c>
      <c r="AD493" s="147">
        <v>0</v>
      </c>
      <c r="AE493" s="147">
        <v>0</v>
      </c>
      <c r="AF493" s="147">
        <v>-356046</v>
      </c>
      <c r="AG493" s="147">
        <v>0</v>
      </c>
      <c r="AH493" s="147">
        <v>0</v>
      </c>
      <c r="AI493" s="147">
        <v>0</v>
      </c>
      <c r="AJ493" s="147">
        <v>0</v>
      </c>
      <c r="AK493" s="147">
        <v>-112960</v>
      </c>
      <c r="AL493" s="147">
        <v>0</v>
      </c>
      <c r="AM493" s="147">
        <v>0</v>
      </c>
      <c r="AN493" s="147">
        <v>0</v>
      </c>
      <c r="AO493" s="147">
        <v>0</v>
      </c>
      <c r="AP493" s="147">
        <v>-370605</v>
      </c>
      <c r="AQ493" s="147">
        <v>0</v>
      </c>
      <c r="AR493" s="147">
        <v>0</v>
      </c>
      <c r="AS493" s="147">
        <v>0</v>
      </c>
      <c r="AT493" s="147">
        <v>0</v>
      </c>
      <c r="AU493" s="147">
        <v>-339245</v>
      </c>
      <c r="AV493" s="147">
        <v>0</v>
      </c>
      <c r="AW493" s="147">
        <v>0</v>
      </c>
      <c r="AX493" s="147">
        <v>0</v>
      </c>
      <c r="AY493" s="147">
        <v>0</v>
      </c>
      <c r="AZ493" s="147">
        <v>-415757</v>
      </c>
      <c r="BA493" s="147">
        <v>0</v>
      </c>
      <c r="BB493" s="147">
        <v>0</v>
      </c>
      <c r="BC493" s="147">
        <v>0</v>
      </c>
      <c r="BD493" s="147">
        <v>0</v>
      </c>
      <c r="BE493" s="147">
        <v>0</v>
      </c>
      <c r="BF493" s="147">
        <v>0</v>
      </c>
      <c r="BG493" s="147">
        <v>0</v>
      </c>
      <c r="BH493" s="147">
        <v>0</v>
      </c>
      <c r="BI493" s="147">
        <v>0</v>
      </c>
      <c r="BJ493" s="147">
        <v>-453769</v>
      </c>
      <c r="BK493" s="147">
        <v>0</v>
      </c>
      <c r="BL493" s="147">
        <v>0</v>
      </c>
      <c r="BM493" s="147">
        <v>0</v>
      </c>
      <c r="BN493" s="147">
        <v>0</v>
      </c>
      <c r="BO493" s="147">
        <v>-361189</v>
      </c>
      <c r="BP493" s="147">
        <v>0</v>
      </c>
      <c r="BQ493" s="147">
        <v>0</v>
      </c>
      <c r="BR493" s="147">
        <v>0</v>
      </c>
      <c r="BS493" s="147">
        <v>0</v>
      </c>
      <c r="BT493" s="147">
        <v>318602</v>
      </c>
      <c r="BU493" s="147">
        <v>0</v>
      </c>
      <c r="BV493" s="147">
        <v>0</v>
      </c>
      <c r="BW493" s="147">
        <v>0</v>
      </c>
      <c r="BX493" s="147">
        <v>0</v>
      </c>
      <c r="BZ493" s="147">
        <v>2409571</v>
      </c>
      <c r="CA493" s="147">
        <v>2409571</v>
      </c>
    </row>
    <row r="494" spans="7:79" hidden="1" x14ac:dyDescent="0.2">
      <c r="G494" s="147">
        <v>0</v>
      </c>
      <c r="H494" s="147">
        <v>0</v>
      </c>
      <c r="I494" s="147">
        <v>0</v>
      </c>
      <c r="J494" s="147">
        <v>0</v>
      </c>
      <c r="K494" s="147">
        <v>0</v>
      </c>
      <c r="L494" s="147">
        <v>0</v>
      </c>
      <c r="M494" s="147">
        <v>0</v>
      </c>
      <c r="N494" s="147">
        <v>0</v>
      </c>
      <c r="O494" s="147">
        <v>0</v>
      </c>
      <c r="P494" s="147">
        <v>0</v>
      </c>
      <c r="Q494" s="147">
        <v>0</v>
      </c>
      <c r="R494" s="147">
        <v>0</v>
      </c>
      <c r="S494" s="147">
        <v>0</v>
      </c>
      <c r="T494" s="147">
        <v>0</v>
      </c>
      <c r="U494" s="147">
        <v>0</v>
      </c>
      <c r="V494" s="147">
        <v>0</v>
      </c>
      <c r="W494" s="147">
        <v>0</v>
      </c>
      <c r="X494" s="147">
        <v>0</v>
      </c>
      <c r="Y494" s="147">
        <v>0</v>
      </c>
      <c r="Z494" s="147">
        <v>0</v>
      </c>
      <c r="AA494" s="147">
        <v>0</v>
      </c>
      <c r="AB494" s="147">
        <v>0</v>
      </c>
      <c r="AC494" s="147">
        <v>0</v>
      </c>
      <c r="AD494" s="147">
        <v>0</v>
      </c>
      <c r="AE494" s="147">
        <v>0</v>
      </c>
      <c r="AF494" s="147">
        <v>0</v>
      </c>
      <c r="AG494" s="147">
        <v>0</v>
      </c>
      <c r="AH494" s="147">
        <v>0</v>
      </c>
      <c r="AI494" s="147">
        <v>0</v>
      </c>
      <c r="AJ494" s="147">
        <v>0</v>
      </c>
      <c r="AK494" s="147">
        <v>0</v>
      </c>
      <c r="AL494" s="147">
        <v>0</v>
      </c>
      <c r="AM494" s="147">
        <v>0</v>
      </c>
      <c r="AN494" s="147">
        <v>0</v>
      </c>
      <c r="AO494" s="147">
        <v>0</v>
      </c>
      <c r="AP494" s="147">
        <v>0</v>
      </c>
      <c r="AQ494" s="147">
        <v>0</v>
      </c>
      <c r="AR494" s="147">
        <v>0</v>
      </c>
      <c r="AS494" s="147">
        <v>0</v>
      </c>
      <c r="AT494" s="147">
        <v>0</v>
      </c>
      <c r="AU494" s="147">
        <v>0</v>
      </c>
      <c r="AV494" s="147">
        <v>0</v>
      </c>
      <c r="AW494" s="147">
        <v>0</v>
      </c>
      <c r="AX494" s="147">
        <v>0</v>
      </c>
      <c r="AY494" s="147">
        <v>0</v>
      </c>
      <c r="AZ494" s="147">
        <v>0</v>
      </c>
      <c r="BA494" s="147">
        <v>0</v>
      </c>
      <c r="BB494" s="147">
        <v>0</v>
      </c>
      <c r="BC494" s="147">
        <v>0</v>
      </c>
      <c r="BD494" s="147">
        <v>0</v>
      </c>
      <c r="BE494" s="147">
        <v>0</v>
      </c>
      <c r="BF494" s="147">
        <v>0</v>
      </c>
      <c r="BG494" s="147">
        <v>0</v>
      </c>
      <c r="BH494" s="147">
        <v>0</v>
      </c>
      <c r="BI494" s="147">
        <v>0</v>
      </c>
      <c r="BJ494" s="147">
        <v>0</v>
      </c>
      <c r="BK494" s="147">
        <v>0</v>
      </c>
      <c r="BL494" s="147">
        <v>0</v>
      </c>
      <c r="BM494" s="147">
        <v>0</v>
      </c>
      <c r="BN494" s="147">
        <v>0</v>
      </c>
      <c r="BO494" s="147">
        <v>0</v>
      </c>
      <c r="BP494" s="147">
        <v>0</v>
      </c>
      <c r="BQ494" s="147">
        <v>0</v>
      </c>
      <c r="BR494" s="147">
        <v>0</v>
      </c>
      <c r="BS494" s="147">
        <v>0</v>
      </c>
      <c r="BT494" s="147">
        <v>0</v>
      </c>
      <c r="BU494" s="147">
        <v>0</v>
      </c>
      <c r="BV494" s="147">
        <v>0</v>
      </c>
      <c r="BW494" s="147">
        <v>0</v>
      </c>
      <c r="BX494" s="147">
        <v>0</v>
      </c>
      <c r="BZ494" s="147">
        <v>0</v>
      </c>
      <c r="CA494" s="147">
        <v>0</v>
      </c>
    </row>
    <row r="495" spans="7:79" hidden="1" x14ac:dyDescent="0.2">
      <c r="G495" s="147">
        <v>0</v>
      </c>
      <c r="H495" s="147">
        <v>0</v>
      </c>
      <c r="I495" s="147">
        <v>0</v>
      </c>
      <c r="J495" s="147">
        <v>0</v>
      </c>
      <c r="K495" s="147">
        <v>0</v>
      </c>
      <c r="L495" s="147">
        <v>0</v>
      </c>
      <c r="M495" s="147">
        <v>0</v>
      </c>
      <c r="N495" s="147">
        <v>0</v>
      </c>
      <c r="O495" s="147">
        <v>0</v>
      </c>
      <c r="P495" s="147">
        <v>0</v>
      </c>
      <c r="Q495" s="147">
        <v>0</v>
      </c>
      <c r="R495" s="147">
        <v>0</v>
      </c>
      <c r="S495" s="147">
        <v>0</v>
      </c>
      <c r="T495" s="147">
        <v>0</v>
      </c>
      <c r="U495" s="147">
        <v>0</v>
      </c>
      <c r="V495" s="147">
        <v>0</v>
      </c>
      <c r="W495" s="147">
        <v>0</v>
      </c>
      <c r="X495" s="147">
        <v>0</v>
      </c>
      <c r="Y495" s="147">
        <v>0</v>
      </c>
      <c r="Z495" s="147">
        <v>0</v>
      </c>
      <c r="AA495" s="147">
        <v>0</v>
      </c>
      <c r="AB495" s="147">
        <v>0</v>
      </c>
      <c r="AC495" s="147">
        <v>0</v>
      </c>
      <c r="AD495" s="147">
        <v>0</v>
      </c>
      <c r="AE495" s="147">
        <v>0</v>
      </c>
      <c r="AF495" s="147">
        <v>0</v>
      </c>
      <c r="AG495" s="147">
        <v>0</v>
      </c>
      <c r="AH495" s="147">
        <v>0</v>
      </c>
      <c r="AI495" s="147">
        <v>0</v>
      </c>
      <c r="AJ495" s="147">
        <v>0</v>
      </c>
      <c r="AK495" s="147">
        <v>0</v>
      </c>
      <c r="AL495" s="147">
        <v>0</v>
      </c>
      <c r="AM495" s="147">
        <v>0</v>
      </c>
      <c r="AN495" s="147">
        <v>0</v>
      </c>
      <c r="AO495" s="147">
        <v>0</v>
      </c>
      <c r="AP495" s="147">
        <v>0</v>
      </c>
      <c r="AQ495" s="147">
        <v>0</v>
      </c>
      <c r="AR495" s="147">
        <v>0</v>
      </c>
      <c r="AS495" s="147">
        <v>0</v>
      </c>
      <c r="AT495" s="147">
        <v>0</v>
      </c>
      <c r="AU495" s="147">
        <v>0</v>
      </c>
      <c r="AV495" s="147">
        <v>0</v>
      </c>
      <c r="AW495" s="147">
        <v>0</v>
      </c>
      <c r="AX495" s="147">
        <v>0</v>
      </c>
      <c r="AY495" s="147">
        <v>0</v>
      </c>
      <c r="AZ495" s="147">
        <v>0</v>
      </c>
      <c r="BA495" s="147">
        <v>0</v>
      </c>
      <c r="BB495" s="147">
        <v>0</v>
      </c>
      <c r="BC495" s="147">
        <v>0</v>
      </c>
      <c r="BD495" s="147">
        <v>0</v>
      </c>
      <c r="BE495" s="147">
        <v>0</v>
      </c>
      <c r="BF495" s="147">
        <v>0</v>
      </c>
      <c r="BG495" s="147">
        <v>0</v>
      </c>
      <c r="BH495" s="147">
        <v>0</v>
      </c>
      <c r="BI495" s="147">
        <v>0</v>
      </c>
      <c r="BJ495" s="147">
        <v>0</v>
      </c>
      <c r="BK495" s="147">
        <v>0</v>
      </c>
      <c r="BL495" s="147">
        <v>0</v>
      </c>
      <c r="BM495" s="147">
        <v>0</v>
      </c>
      <c r="BN495" s="147">
        <v>0</v>
      </c>
      <c r="BO495" s="147">
        <v>0</v>
      </c>
      <c r="BP495" s="147">
        <v>0</v>
      </c>
      <c r="BQ495" s="147">
        <v>0</v>
      </c>
      <c r="BR495" s="147">
        <v>0</v>
      </c>
      <c r="BS495" s="147">
        <v>0</v>
      </c>
      <c r="BT495" s="147">
        <v>0</v>
      </c>
      <c r="BU495" s="147">
        <v>0</v>
      </c>
      <c r="BV495" s="147">
        <v>0</v>
      </c>
      <c r="BW495" s="147">
        <v>0</v>
      </c>
      <c r="BX495" s="147">
        <v>0</v>
      </c>
      <c r="BZ495" s="147">
        <v>0</v>
      </c>
      <c r="CA495" s="147">
        <v>0</v>
      </c>
    </row>
    <row r="496" spans="7:79" hidden="1" x14ac:dyDescent="0.2">
      <c r="G496" s="147">
        <v>-36214000</v>
      </c>
      <c r="H496" s="147">
        <v>0</v>
      </c>
      <c r="I496" s="147">
        <v>0</v>
      </c>
      <c r="J496" s="147">
        <v>0</v>
      </c>
      <c r="K496" s="147">
        <v>0</v>
      </c>
      <c r="L496" s="147">
        <v>857265</v>
      </c>
      <c r="M496" s="147">
        <v>0</v>
      </c>
      <c r="N496" s="147">
        <v>0</v>
      </c>
      <c r="O496" s="147">
        <v>0</v>
      </c>
      <c r="P496" s="147">
        <v>0</v>
      </c>
      <c r="Q496" s="147">
        <v>-237000</v>
      </c>
      <c r="R496" s="147">
        <v>0</v>
      </c>
      <c r="S496" s="147">
        <v>0</v>
      </c>
      <c r="T496" s="147">
        <v>0</v>
      </c>
      <c r="U496" s="147">
        <v>0</v>
      </c>
      <c r="V496" s="147">
        <v>54000</v>
      </c>
      <c r="W496" s="147">
        <v>0</v>
      </c>
      <c r="X496" s="147">
        <v>0</v>
      </c>
      <c r="Y496" s="147">
        <v>0</v>
      </c>
      <c r="Z496" s="147">
        <v>0</v>
      </c>
      <c r="AA496" s="147">
        <v>-652000</v>
      </c>
      <c r="AB496" s="147">
        <v>0</v>
      </c>
      <c r="AC496" s="147">
        <v>0</v>
      </c>
      <c r="AD496" s="147">
        <v>0</v>
      </c>
      <c r="AE496" s="147">
        <v>0</v>
      </c>
      <c r="AF496" s="147">
        <v>-1948000</v>
      </c>
      <c r="AG496" s="147">
        <v>0</v>
      </c>
      <c r="AH496" s="147">
        <v>0</v>
      </c>
      <c r="AI496" s="147">
        <v>0</v>
      </c>
      <c r="AJ496" s="147">
        <v>0</v>
      </c>
      <c r="AK496" s="147">
        <v>-1949000</v>
      </c>
      <c r="AL496" s="147">
        <v>0</v>
      </c>
      <c r="AM496" s="147">
        <v>0</v>
      </c>
      <c r="AN496" s="147">
        <v>0</v>
      </c>
      <c r="AO496" s="147">
        <v>0</v>
      </c>
      <c r="AP496" s="147">
        <v>-5683000</v>
      </c>
      <c r="AQ496" s="147">
        <v>0</v>
      </c>
      <c r="AR496" s="147">
        <v>0</v>
      </c>
      <c r="AS496" s="147">
        <v>0</v>
      </c>
      <c r="AT496" s="147">
        <v>0</v>
      </c>
      <c r="AU496" s="147">
        <v>-5846000</v>
      </c>
      <c r="AV496" s="147">
        <v>0</v>
      </c>
      <c r="AW496" s="147">
        <v>0</v>
      </c>
      <c r="AX496" s="147">
        <v>0</v>
      </c>
      <c r="AY496" s="147">
        <v>0</v>
      </c>
      <c r="AZ496" s="147">
        <v>0</v>
      </c>
      <c r="BA496" s="147">
        <v>0</v>
      </c>
      <c r="BB496" s="147">
        <v>0</v>
      </c>
      <c r="BC496" s="147">
        <v>0</v>
      </c>
      <c r="BD496" s="147">
        <v>0</v>
      </c>
      <c r="BE496" s="147">
        <v>-1300000</v>
      </c>
      <c r="BF496" s="147">
        <v>0</v>
      </c>
      <c r="BG496" s="147">
        <v>0</v>
      </c>
      <c r="BH496" s="147">
        <v>0</v>
      </c>
      <c r="BI496" s="147">
        <v>0</v>
      </c>
      <c r="BJ496" s="147">
        <v>-1951000</v>
      </c>
      <c r="BK496" s="147">
        <v>0</v>
      </c>
      <c r="BL496" s="147">
        <v>0</v>
      </c>
      <c r="BM496" s="147">
        <v>0</v>
      </c>
      <c r="BN496" s="147">
        <v>0</v>
      </c>
      <c r="BO496" s="147">
        <v>-1300000</v>
      </c>
      <c r="BP496" s="147">
        <v>0</v>
      </c>
      <c r="BQ496" s="147">
        <v>0</v>
      </c>
      <c r="BR496" s="147">
        <v>0</v>
      </c>
      <c r="BS496" s="147">
        <v>0</v>
      </c>
      <c r="BT496" s="147">
        <v>22265</v>
      </c>
      <c r="BU496" s="147">
        <v>0</v>
      </c>
      <c r="BV496" s="147">
        <v>0</v>
      </c>
      <c r="BW496" s="147">
        <v>0</v>
      </c>
      <c r="BX496" s="147">
        <v>0</v>
      </c>
      <c r="BZ496" s="147">
        <v>19977000</v>
      </c>
      <c r="CA496" s="147">
        <v>19977000</v>
      </c>
    </row>
    <row r="497" spans="7:79" hidden="1" x14ac:dyDescent="0.2">
      <c r="G497" s="147">
        <v>-32279228</v>
      </c>
      <c r="H497" s="147">
        <v>0</v>
      </c>
      <c r="I497" s="147">
        <v>0</v>
      </c>
      <c r="J497" s="147">
        <v>0</v>
      </c>
      <c r="K497" s="147">
        <v>0</v>
      </c>
      <c r="L497" s="147">
        <v>872006</v>
      </c>
      <c r="M497" s="147">
        <v>0</v>
      </c>
      <c r="N497" s="147">
        <v>0</v>
      </c>
      <c r="O497" s="147">
        <v>0</v>
      </c>
      <c r="P497" s="147">
        <v>0</v>
      </c>
      <c r="Q497" s="147">
        <v>-263524</v>
      </c>
      <c r="R497" s="147">
        <v>0</v>
      </c>
      <c r="S497" s="147">
        <v>0</v>
      </c>
      <c r="T497" s="147">
        <v>0</v>
      </c>
      <c r="U497" s="147">
        <v>0</v>
      </c>
      <c r="V497" s="147">
        <v>-137572</v>
      </c>
      <c r="W497" s="147">
        <v>0</v>
      </c>
      <c r="X497" s="147">
        <v>0</v>
      </c>
      <c r="Y497" s="147">
        <v>0</v>
      </c>
      <c r="Z497" s="147">
        <v>0</v>
      </c>
      <c r="AA497" s="147">
        <v>-818990</v>
      </c>
      <c r="AB497" s="147">
        <v>0</v>
      </c>
      <c r="AC497" s="147">
        <v>0</v>
      </c>
      <c r="AD497" s="147">
        <v>0</v>
      </c>
      <c r="AE497" s="147">
        <v>0</v>
      </c>
      <c r="AF497" s="147">
        <v>-1774205</v>
      </c>
      <c r="AG497" s="147">
        <v>0</v>
      </c>
      <c r="AH497" s="147">
        <v>0</v>
      </c>
      <c r="AI497" s="147">
        <v>0</v>
      </c>
      <c r="AJ497" s="147">
        <v>0</v>
      </c>
      <c r="AK497" s="147">
        <v>-1777888</v>
      </c>
      <c r="AL497" s="147">
        <v>0</v>
      </c>
      <c r="AM497" s="147">
        <v>0</v>
      </c>
      <c r="AN497" s="147">
        <v>0</v>
      </c>
      <c r="AO497" s="147">
        <v>0</v>
      </c>
      <c r="AP497" s="147">
        <v>-5016181</v>
      </c>
      <c r="AQ497" s="147">
        <v>0</v>
      </c>
      <c r="AR497" s="147">
        <v>0</v>
      </c>
      <c r="AS497" s="147">
        <v>0</v>
      </c>
      <c r="AT497" s="147">
        <v>0</v>
      </c>
      <c r="AU497" s="147">
        <v>-5210115</v>
      </c>
      <c r="AV497" s="147">
        <v>0</v>
      </c>
      <c r="AW497" s="147">
        <v>0</v>
      </c>
      <c r="AX497" s="147">
        <v>0</v>
      </c>
      <c r="AY497" s="147">
        <v>0</v>
      </c>
      <c r="AZ497" s="147">
        <v>0</v>
      </c>
      <c r="BA497" s="147">
        <v>0</v>
      </c>
      <c r="BB497" s="147">
        <v>0</v>
      </c>
      <c r="BC497" s="147">
        <v>0</v>
      </c>
      <c r="BD497" s="147">
        <v>0</v>
      </c>
      <c r="BE497" s="147">
        <v>-1173804</v>
      </c>
      <c r="BF497" s="147">
        <v>0</v>
      </c>
      <c r="BG497" s="147">
        <v>0</v>
      </c>
      <c r="BH497" s="147">
        <v>0</v>
      </c>
      <c r="BI497" s="147">
        <v>0</v>
      </c>
      <c r="BJ497" s="147">
        <v>-1795815</v>
      </c>
      <c r="BK497" s="147">
        <v>0</v>
      </c>
      <c r="BL497" s="147">
        <v>0</v>
      </c>
      <c r="BM497" s="147">
        <v>0</v>
      </c>
      <c r="BN497" s="147">
        <v>0</v>
      </c>
      <c r="BO497" s="147">
        <v>-1174030</v>
      </c>
      <c r="BP497" s="147">
        <v>0</v>
      </c>
      <c r="BQ497" s="147">
        <v>0</v>
      </c>
      <c r="BR497" s="147">
        <v>0</v>
      </c>
      <c r="BS497" s="147">
        <v>0</v>
      </c>
      <c r="BT497" s="147">
        <v>-348080</v>
      </c>
      <c r="BU497" s="147">
        <v>0</v>
      </c>
      <c r="BV497" s="147">
        <v>0</v>
      </c>
      <c r="BW497" s="147">
        <v>0</v>
      </c>
      <c r="BX497" s="147">
        <v>0</v>
      </c>
      <c r="BZ497" s="147">
        <v>17922038</v>
      </c>
      <c r="CA497" s="147">
        <v>17922038</v>
      </c>
    </row>
    <row r="498" spans="7:79" hidden="1" x14ac:dyDescent="0.2">
      <c r="G498" s="147">
        <v>-3934772</v>
      </c>
      <c r="H498" s="147">
        <v>0</v>
      </c>
      <c r="I498" s="147">
        <v>0</v>
      </c>
      <c r="J498" s="147">
        <v>0</v>
      </c>
      <c r="K498" s="147">
        <v>0</v>
      </c>
      <c r="L498" s="147">
        <v>-14741</v>
      </c>
      <c r="M498" s="147">
        <v>0</v>
      </c>
      <c r="N498" s="147">
        <v>0</v>
      </c>
      <c r="O498" s="147">
        <v>0</v>
      </c>
      <c r="P498" s="147">
        <v>0</v>
      </c>
      <c r="Q498" s="147">
        <v>26524</v>
      </c>
      <c r="R498" s="147">
        <v>0</v>
      </c>
      <c r="S498" s="147">
        <v>0</v>
      </c>
      <c r="T498" s="147">
        <v>0</v>
      </c>
      <c r="U498" s="147">
        <v>0</v>
      </c>
      <c r="V498" s="147">
        <v>191572</v>
      </c>
      <c r="W498" s="147">
        <v>0</v>
      </c>
      <c r="X498" s="147">
        <v>0</v>
      </c>
      <c r="Y498" s="147">
        <v>0</v>
      </c>
      <c r="Z498" s="147">
        <v>0</v>
      </c>
      <c r="AA498" s="147">
        <v>166990</v>
      </c>
      <c r="AB498" s="147">
        <v>0</v>
      </c>
      <c r="AC498" s="147">
        <v>0</v>
      </c>
      <c r="AD498" s="147">
        <v>0</v>
      </c>
      <c r="AE498" s="147">
        <v>0</v>
      </c>
      <c r="AF498" s="147">
        <v>-173795</v>
      </c>
      <c r="AG498" s="147">
        <v>0</v>
      </c>
      <c r="AH498" s="147">
        <v>0</v>
      </c>
      <c r="AI498" s="147">
        <v>0</v>
      </c>
      <c r="AJ498" s="147">
        <v>0</v>
      </c>
      <c r="AK498" s="147">
        <v>-171112</v>
      </c>
      <c r="AL498" s="147">
        <v>0</v>
      </c>
      <c r="AM498" s="147">
        <v>0</v>
      </c>
      <c r="AN498" s="147">
        <v>0</v>
      </c>
      <c r="AO498" s="147">
        <v>0</v>
      </c>
      <c r="AP498" s="147">
        <v>-666819</v>
      </c>
      <c r="AQ498" s="147">
        <v>0</v>
      </c>
      <c r="AR498" s="147">
        <v>0</v>
      </c>
      <c r="AS498" s="147">
        <v>0</v>
      </c>
      <c r="AT498" s="147">
        <v>0</v>
      </c>
      <c r="AU498" s="147">
        <v>-635885</v>
      </c>
      <c r="AV498" s="147">
        <v>0</v>
      </c>
      <c r="AW498" s="147">
        <v>0</v>
      </c>
      <c r="AX498" s="147">
        <v>0</v>
      </c>
      <c r="AY498" s="147">
        <v>0</v>
      </c>
      <c r="AZ498" s="147">
        <v>0</v>
      </c>
      <c r="BA498" s="147">
        <v>0</v>
      </c>
      <c r="BB498" s="147">
        <v>0</v>
      </c>
      <c r="BC498" s="147">
        <v>0</v>
      </c>
      <c r="BD498" s="147">
        <v>0</v>
      </c>
      <c r="BE498" s="147">
        <v>-126196</v>
      </c>
      <c r="BF498" s="147">
        <v>0</v>
      </c>
      <c r="BG498" s="147">
        <v>0</v>
      </c>
      <c r="BH498" s="147">
        <v>0</v>
      </c>
      <c r="BI498" s="147">
        <v>0</v>
      </c>
      <c r="BJ498" s="147">
        <v>-155185</v>
      </c>
      <c r="BK498" s="147">
        <v>0</v>
      </c>
      <c r="BL498" s="147">
        <v>0</v>
      </c>
      <c r="BM498" s="147">
        <v>0</v>
      </c>
      <c r="BN498" s="147">
        <v>0</v>
      </c>
      <c r="BO498" s="147">
        <v>-125970</v>
      </c>
      <c r="BP498" s="147">
        <v>0</v>
      </c>
      <c r="BQ498" s="147">
        <v>0</v>
      </c>
      <c r="BR498" s="147">
        <v>0</v>
      </c>
      <c r="BS498" s="147">
        <v>0</v>
      </c>
      <c r="BT498" s="147">
        <v>370345</v>
      </c>
      <c r="BU498" s="147">
        <v>0</v>
      </c>
      <c r="BV498" s="147">
        <v>0</v>
      </c>
      <c r="BW498" s="147">
        <v>0</v>
      </c>
      <c r="BX498" s="147">
        <v>0</v>
      </c>
      <c r="BZ498" s="147">
        <v>2054962</v>
      </c>
      <c r="CA498" s="147">
        <v>2054962</v>
      </c>
    </row>
    <row r="499" spans="7:79" hidden="1" x14ac:dyDescent="0.2">
      <c r="G499" s="147">
        <v>0</v>
      </c>
      <c r="H499" s="147">
        <v>0</v>
      </c>
      <c r="I499" s="147">
        <v>0</v>
      </c>
      <c r="J499" s="147">
        <v>0</v>
      </c>
      <c r="K499" s="147">
        <v>0</v>
      </c>
      <c r="L499" s="147">
        <v>0</v>
      </c>
      <c r="M499" s="147">
        <v>0</v>
      </c>
      <c r="N499" s="147">
        <v>0</v>
      </c>
      <c r="O499" s="147">
        <v>0</v>
      </c>
      <c r="P499" s="147">
        <v>0</v>
      </c>
      <c r="Q499" s="147">
        <v>0</v>
      </c>
      <c r="R499" s="147">
        <v>0</v>
      </c>
      <c r="S499" s="147">
        <v>0</v>
      </c>
      <c r="T499" s="147">
        <v>0</v>
      </c>
      <c r="U499" s="147">
        <v>0</v>
      </c>
      <c r="V499" s="147">
        <v>0</v>
      </c>
      <c r="W499" s="147">
        <v>0</v>
      </c>
      <c r="X499" s="147">
        <v>0</v>
      </c>
      <c r="Y499" s="147">
        <v>0</v>
      </c>
      <c r="Z499" s="147">
        <v>0</v>
      </c>
      <c r="AA499" s="147">
        <v>0</v>
      </c>
      <c r="AB499" s="147">
        <v>0</v>
      </c>
      <c r="AC499" s="147">
        <v>0</v>
      </c>
      <c r="AD499" s="147">
        <v>0</v>
      </c>
      <c r="AE499" s="147">
        <v>0</v>
      </c>
      <c r="AF499" s="147">
        <v>0</v>
      </c>
      <c r="AG499" s="147">
        <v>0</v>
      </c>
      <c r="AH499" s="147">
        <v>0</v>
      </c>
      <c r="AI499" s="147">
        <v>0</v>
      </c>
      <c r="AJ499" s="147">
        <v>0</v>
      </c>
      <c r="AK499" s="147">
        <v>0</v>
      </c>
      <c r="AL499" s="147">
        <v>0</v>
      </c>
      <c r="AM499" s="147">
        <v>0</v>
      </c>
      <c r="AN499" s="147">
        <v>0</v>
      </c>
      <c r="AO499" s="147">
        <v>0</v>
      </c>
      <c r="AP499" s="147">
        <v>0</v>
      </c>
      <c r="AQ499" s="147">
        <v>0</v>
      </c>
      <c r="AR499" s="147">
        <v>0</v>
      </c>
      <c r="AS499" s="147">
        <v>0</v>
      </c>
      <c r="AT499" s="147">
        <v>0</v>
      </c>
      <c r="AU499" s="147">
        <v>0</v>
      </c>
      <c r="AV499" s="147">
        <v>0</v>
      </c>
      <c r="AW499" s="147">
        <v>0</v>
      </c>
      <c r="AX499" s="147">
        <v>0</v>
      </c>
      <c r="AY499" s="147">
        <v>0</v>
      </c>
      <c r="AZ499" s="147">
        <v>0</v>
      </c>
      <c r="BA499" s="147">
        <v>0</v>
      </c>
      <c r="BB499" s="147">
        <v>0</v>
      </c>
      <c r="BC499" s="147">
        <v>0</v>
      </c>
      <c r="BD499" s="147">
        <v>0</v>
      </c>
      <c r="BE499" s="147">
        <v>0</v>
      </c>
      <c r="BF499" s="147">
        <v>0</v>
      </c>
      <c r="BG499" s="147">
        <v>0</v>
      </c>
      <c r="BH499" s="147">
        <v>0</v>
      </c>
      <c r="BI499" s="147">
        <v>0</v>
      </c>
      <c r="BJ499" s="147">
        <v>0</v>
      </c>
      <c r="BK499" s="147">
        <v>0</v>
      </c>
      <c r="BL499" s="147">
        <v>0</v>
      </c>
      <c r="BM499" s="147">
        <v>0</v>
      </c>
      <c r="BN499" s="147">
        <v>0</v>
      </c>
      <c r="BO499" s="147">
        <v>0</v>
      </c>
      <c r="BP499" s="147">
        <v>0</v>
      </c>
      <c r="BQ499" s="147">
        <v>0</v>
      </c>
      <c r="BR499" s="147">
        <v>0</v>
      </c>
      <c r="BS499" s="147">
        <v>0</v>
      </c>
      <c r="BT499" s="147">
        <v>0</v>
      </c>
      <c r="BU499" s="147">
        <v>0</v>
      </c>
      <c r="BV499" s="147">
        <v>0</v>
      </c>
      <c r="BW499" s="147">
        <v>0</v>
      </c>
      <c r="BX499" s="147">
        <v>0</v>
      </c>
      <c r="BZ499" s="147">
        <v>0</v>
      </c>
      <c r="CA499" s="147">
        <v>0</v>
      </c>
    </row>
    <row r="500" spans="7:79" hidden="1" x14ac:dyDescent="0.2">
      <c r="G500" s="147">
        <v>0</v>
      </c>
      <c r="H500" s="147">
        <v>0</v>
      </c>
      <c r="I500" s="147">
        <v>0</v>
      </c>
      <c r="J500" s="147">
        <v>0</v>
      </c>
      <c r="K500" s="147">
        <v>0</v>
      </c>
      <c r="L500" s="147">
        <v>0</v>
      </c>
      <c r="M500" s="147">
        <v>0</v>
      </c>
      <c r="N500" s="147">
        <v>0</v>
      </c>
      <c r="O500" s="147">
        <v>0</v>
      </c>
      <c r="P500" s="147">
        <v>0</v>
      </c>
      <c r="Q500" s="147">
        <v>0</v>
      </c>
      <c r="R500" s="147">
        <v>0</v>
      </c>
      <c r="S500" s="147">
        <v>0</v>
      </c>
      <c r="T500" s="147">
        <v>0</v>
      </c>
      <c r="U500" s="147">
        <v>0</v>
      </c>
      <c r="V500" s="147">
        <v>0</v>
      </c>
      <c r="W500" s="147">
        <v>0</v>
      </c>
      <c r="X500" s="147">
        <v>0</v>
      </c>
      <c r="Y500" s="147">
        <v>0</v>
      </c>
      <c r="Z500" s="147">
        <v>0</v>
      </c>
      <c r="AA500" s="147">
        <v>0</v>
      </c>
      <c r="AB500" s="147">
        <v>0</v>
      </c>
      <c r="AC500" s="147">
        <v>0</v>
      </c>
      <c r="AD500" s="147">
        <v>0</v>
      </c>
      <c r="AE500" s="147">
        <v>0</v>
      </c>
      <c r="AF500" s="147">
        <v>0</v>
      </c>
      <c r="AG500" s="147">
        <v>0</v>
      </c>
      <c r="AH500" s="147">
        <v>0</v>
      </c>
      <c r="AI500" s="147">
        <v>0</v>
      </c>
      <c r="AJ500" s="147">
        <v>0</v>
      </c>
      <c r="AK500" s="147">
        <v>0</v>
      </c>
      <c r="AL500" s="147">
        <v>0</v>
      </c>
      <c r="AM500" s="147">
        <v>0</v>
      </c>
      <c r="AN500" s="147">
        <v>0</v>
      </c>
      <c r="AO500" s="147">
        <v>0</v>
      </c>
      <c r="AP500" s="147">
        <v>0</v>
      </c>
      <c r="AQ500" s="147">
        <v>0</v>
      </c>
      <c r="AR500" s="147">
        <v>0</v>
      </c>
      <c r="AS500" s="147">
        <v>0</v>
      </c>
      <c r="AT500" s="147">
        <v>0</v>
      </c>
      <c r="AU500" s="147">
        <v>0</v>
      </c>
      <c r="AV500" s="147">
        <v>0</v>
      </c>
      <c r="AW500" s="147">
        <v>0</v>
      </c>
      <c r="AX500" s="147">
        <v>0</v>
      </c>
      <c r="AY500" s="147">
        <v>0</v>
      </c>
      <c r="AZ500" s="147">
        <v>0</v>
      </c>
      <c r="BA500" s="147">
        <v>0</v>
      </c>
      <c r="BB500" s="147">
        <v>0</v>
      </c>
      <c r="BC500" s="147">
        <v>0</v>
      </c>
      <c r="BD500" s="147">
        <v>0</v>
      </c>
      <c r="BE500" s="147">
        <v>0</v>
      </c>
      <c r="BF500" s="147">
        <v>0</v>
      </c>
      <c r="BG500" s="147">
        <v>0</v>
      </c>
      <c r="BH500" s="147">
        <v>0</v>
      </c>
      <c r="BI500" s="147">
        <v>0</v>
      </c>
      <c r="BJ500" s="147">
        <v>0</v>
      </c>
      <c r="BK500" s="147">
        <v>0</v>
      </c>
      <c r="BL500" s="147">
        <v>0</v>
      </c>
      <c r="BM500" s="147">
        <v>0</v>
      </c>
      <c r="BN500" s="147">
        <v>0</v>
      </c>
      <c r="BO500" s="147">
        <v>0</v>
      </c>
      <c r="BP500" s="147">
        <v>0</v>
      </c>
      <c r="BQ500" s="147">
        <v>0</v>
      </c>
      <c r="BR500" s="147">
        <v>0</v>
      </c>
      <c r="BS500" s="147">
        <v>0</v>
      </c>
      <c r="BT500" s="147">
        <v>0</v>
      </c>
      <c r="BU500" s="147">
        <v>0</v>
      </c>
      <c r="BV500" s="147">
        <v>0</v>
      </c>
      <c r="BW500" s="147">
        <v>0</v>
      </c>
      <c r="BX500" s="147">
        <v>0</v>
      </c>
      <c r="BZ500" s="147">
        <v>0</v>
      </c>
      <c r="CA500" s="147">
        <v>0</v>
      </c>
    </row>
    <row r="501" spans="7:79" hidden="1" x14ac:dyDescent="0.2">
      <c r="G501" s="147">
        <v>0</v>
      </c>
      <c r="H501" s="147">
        <v>0</v>
      </c>
      <c r="I501" s="147">
        <v>0</v>
      </c>
      <c r="J501" s="147">
        <v>0</v>
      </c>
      <c r="K501" s="147">
        <v>0</v>
      </c>
      <c r="L501" s="147">
        <v>0</v>
      </c>
      <c r="M501" s="147">
        <v>0</v>
      </c>
      <c r="N501" s="147">
        <v>0</v>
      </c>
      <c r="O501" s="147">
        <v>0</v>
      </c>
      <c r="P501" s="147">
        <v>0</v>
      </c>
      <c r="Q501" s="147">
        <v>0</v>
      </c>
      <c r="R501" s="147">
        <v>0</v>
      </c>
      <c r="S501" s="147">
        <v>0</v>
      </c>
      <c r="T501" s="147">
        <v>0</v>
      </c>
      <c r="U501" s="147">
        <v>0</v>
      </c>
      <c r="V501" s="147">
        <v>0</v>
      </c>
      <c r="W501" s="147">
        <v>0</v>
      </c>
      <c r="X501" s="147">
        <v>0</v>
      </c>
      <c r="Y501" s="147">
        <v>0</v>
      </c>
      <c r="Z501" s="147">
        <v>0</v>
      </c>
      <c r="AA501" s="147">
        <v>0</v>
      </c>
      <c r="AB501" s="147">
        <v>0</v>
      </c>
      <c r="AC501" s="147">
        <v>0</v>
      </c>
      <c r="AD501" s="147">
        <v>0</v>
      </c>
      <c r="AE501" s="147">
        <v>0</v>
      </c>
      <c r="AF501" s="147">
        <v>0</v>
      </c>
      <c r="AG501" s="147">
        <v>0</v>
      </c>
      <c r="AH501" s="147">
        <v>0</v>
      </c>
      <c r="AI501" s="147">
        <v>0</v>
      </c>
      <c r="AJ501" s="147">
        <v>0</v>
      </c>
      <c r="AK501" s="147">
        <v>0</v>
      </c>
      <c r="AL501" s="147">
        <v>0</v>
      </c>
      <c r="AM501" s="147">
        <v>0</v>
      </c>
      <c r="AN501" s="147">
        <v>0</v>
      </c>
      <c r="AO501" s="147">
        <v>0</v>
      </c>
      <c r="AP501" s="147">
        <v>0</v>
      </c>
      <c r="AQ501" s="147">
        <v>0</v>
      </c>
      <c r="AR501" s="147">
        <v>0</v>
      </c>
      <c r="AS501" s="147">
        <v>0</v>
      </c>
      <c r="AT501" s="147">
        <v>0</v>
      </c>
      <c r="AU501" s="147">
        <v>0</v>
      </c>
      <c r="AV501" s="147">
        <v>0</v>
      </c>
      <c r="AW501" s="147">
        <v>0</v>
      </c>
      <c r="AX501" s="147">
        <v>0</v>
      </c>
      <c r="AY501" s="147">
        <v>0</v>
      </c>
      <c r="AZ501" s="147">
        <v>0</v>
      </c>
      <c r="BA501" s="147">
        <v>0</v>
      </c>
      <c r="BB501" s="147">
        <v>0</v>
      </c>
      <c r="BC501" s="147">
        <v>0</v>
      </c>
      <c r="BD501" s="147">
        <v>0</v>
      </c>
      <c r="BE501" s="147">
        <v>0</v>
      </c>
      <c r="BF501" s="147">
        <v>0</v>
      </c>
      <c r="BG501" s="147">
        <v>0</v>
      </c>
      <c r="BH501" s="147">
        <v>0</v>
      </c>
      <c r="BI501" s="147">
        <v>0</v>
      </c>
      <c r="BJ501" s="147">
        <v>0</v>
      </c>
      <c r="BK501" s="147">
        <v>0</v>
      </c>
      <c r="BL501" s="147">
        <v>0</v>
      </c>
      <c r="BM501" s="147">
        <v>0</v>
      </c>
      <c r="BN501" s="147">
        <v>0</v>
      </c>
      <c r="BO501" s="147">
        <v>0</v>
      </c>
      <c r="BP501" s="147">
        <v>0</v>
      </c>
      <c r="BQ501" s="147">
        <v>0</v>
      </c>
      <c r="BR501" s="147">
        <v>0</v>
      </c>
      <c r="BS501" s="147">
        <v>0</v>
      </c>
      <c r="BT501" s="147">
        <v>0</v>
      </c>
      <c r="BU501" s="147">
        <v>0</v>
      </c>
      <c r="BV501" s="147">
        <v>0</v>
      </c>
      <c r="BW501" s="147">
        <v>0</v>
      </c>
      <c r="BX501" s="147">
        <v>0</v>
      </c>
      <c r="BZ501" s="147">
        <v>0</v>
      </c>
      <c r="CA501" s="147">
        <v>0</v>
      </c>
    </row>
    <row r="502" spans="7:79" hidden="1" x14ac:dyDescent="0.2">
      <c r="G502" s="147">
        <v>0</v>
      </c>
      <c r="H502" s="147">
        <v>0</v>
      </c>
      <c r="I502" s="147">
        <v>0</v>
      </c>
      <c r="J502" s="147">
        <v>0</v>
      </c>
      <c r="K502" s="147">
        <v>0</v>
      </c>
      <c r="L502" s="147">
        <v>0</v>
      </c>
      <c r="M502" s="147">
        <v>0</v>
      </c>
      <c r="N502" s="147">
        <v>0</v>
      </c>
      <c r="O502" s="147">
        <v>0</v>
      </c>
      <c r="P502" s="147">
        <v>0</v>
      </c>
      <c r="Q502" s="147">
        <v>0</v>
      </c>
      <c r="R502" s="147">
        <v>0</v>
      </c>
      <c r="S502" s="147">
        <v>0</v>
      </c>
      <c r="T502" s="147">
        <v>0</v>
      </c>
      <c r="U502" s="147">
        <v>0</v>
      </c>
      <c r="V502" s="147">
        <v>0</v>
      </c>
      <c r="W502" s="147">
        <v>0</v>
      </c>
      <c r="X502" s="147">
        <v>0</v>
      </c>
      <c r="Y502" s="147">
        <v>0</v>
      </c>
      <c r="Z502" s="147">
        <v>0</v>
      </c>
      <c r="AA502" s="147">
        <v>0</v>
      </c>
      <c r="AB502" s="147">
        <v>0</v>
      </c>
      <c r="AC502" s="147">
        <v>0</v>
      </c>
      <c r="AD502" s="147">
        <v>0</v>
      </c>
      <c r="AE502" s="147">
        <v>0</v>
      </c>
      <c r="AF502" s="147">
        <v>0</v>
      </c>
      <c r="AG502" s="147">
        <v>0</v>
      </c>
      <c r="AH502" s="147">
        <v>0</v>
      </c>
      <c r="AI502" s="147">
        <v>0</v>
      </c>
      <c r="AJ502" s="147">
        <v>0</v>
      </c>
      <c r="AK502" s="147">
        <v>0</v>
      </c>
      <c r="AL502" s="147">
        <v>0</v>
      </c>
      <c r="AM502" s="147">
        <v>0</v>
      </c>
      <c r="AN502" s="147">
        <v>0</v>
      </c>
      <c r="AO502" s="147">
        <v>0</v>
      </c>
      <c r="AP502" s="147">
        <v>0</v>
      </c>
      <c r="AQ502" s="147">
        <v>0</v>
      </c>
      <c r="AR502" s="147">
        <v>0</v>
      </c>
      <c r="AS502" s="147">
        <v>0</v>
      </c>
      <c r="AT502" s="147">
        <v>0</v>
      </c>
      <c r="AU502" s="147">
        <v>0</v>
      </c>
      <c r="AV502" s="147">
        <v>0</v>
      </c>
      <c r="AW502" s="147">
        <v>0</v>
      </c>
      <c r="AX502" s="147">
        <v>0</v>
      </c>
      <c r="AY502" s="147">
        <v>0</v>
      </c>
      <c r="AZ502" s="147">
        <v>0</v>
      </c>
      <c r="BA502" s="147">
        <v>0</v>
      </c>
      <c r="BB502" s="147">
        <v>0</v>
      </c>
      <c r="BC502" s="147">
        <v>0</v>
      </c>
      <c r="BD502" s="147">
        <v>0</v>
      </c>
      <c r="BE502" s="147">
        <v>0</v>
      </c>
      <c r="BF502" s="147">
        <v>0</v>
      </c>
      <c r="BG502" s="147">
        <v>0</v>
      </c>
      <c r="BH502" s="147">
        <v>0</v>
      </c>
      <c r="BI502" s="147">
        <v>0</v>
      </c>
      <c r="BJ502" s="147">
        <v>0</v>
      </c>
      <c r="BK502" s="147">
        <v>0</v>
      </c>
      <c r="BL502" s="147">
        <v>0</v>
      </c>
      <c r="BM502" s="147">
        <v>0</v>
      </c>
      <c r="BN502" s="147">
        <v>0</v>
      </c>
      <c r="BO502" s="147">
        <v>0</v>
      </c>
      <c r="BP502" s="147">
        <v>0</v>
      </c>
      <c r="BQ502" s="147">
        <v>0</v>
      </c>
      <c r="BR502" s="147">
        <v>0</v>
      </c>
      <c r="BS502" s="147">
        <v>0</v>
      </c>
      <c r="BT502" s="147">
        <v>0</v>
      </c>
      <c r="BU502" s="147">
        <v>0</v>
      </c>
      <c r="BV502" s="147">
        <v>0</v>
      </c>
      <c r="BW502" s="147">
        <v>0</v>
      </c>
      <c r="BX502" s="147">
        <v>0</v>
      </c>
      <c r="BZ502" s="147">
        <v>0</v>
      </c>
      <c r="CA502" s="147">
        <v>0</v>
      </c>
    </row>
    <row r="503" spans="7:79" hidden="1" x14ac:dyDescent="0.2">
      <c r="G503" s="147">
        <v>0</v>
      </c>
      <c r="H503" s="147">
        <v>0</v>
      </c>
      <c r="I503" s="147">
        <v>0</v>
      </c>
      <c r="J503" s="147">
        <v>0</v>
      </c>
      <c r="K503" s="147">
        <v>0</v>
      </c>
      <c r="L503" s="147">
        <v>0</v>
      </c>
      <c r="M503" s="147">
        <v>0</v>
      </c>
      <c r="N503" s="147">
        <v>0</v>
      </c>
      <c r="O503" s="147">
        <v>0</v>
      </c>
      <c r="P503" s="147">
        <v>0</v>
      </c>
      <c r="Q503" s="147">
        <v>0</v>
      </c>
      <c r="R503" s="147">
        <v>0</v>
      </c>
      <c r="S503" s="147">
        <v>0</v>
      </c>
      <c r="T503" s="147">
        <v>0</v>
      </c>
      <c r="U503" s="147">
        <v>0</v>
      </c>
      <c r="V503" s="147">
        <v>0</v>
      </c>
      <c r="W503" s="147">
        <v>0</v>
      </c>
      <c r="X503" s="147">
        <v>0</v>
      </c>
      <c r="Y503" s="147">
        <v>0</v>
      </c>
      <c r="Z503" s="147">
        <v>0</v>
      </c>
      <c r="AA503" s="147">
        <v>0</v>
      </c>
      <c r="AB503" s="147">
        <v>0</v>
      </c>
      <c r="AC503" s="147">
        <v>0</v>
      </c>
      <c r="AD503" s="147">
        <v>0</v>
      </c>
      <c r="AE503" s="147">
        <v>0</v>
      </c>
      <c r="AF503" s="147">
        <v>0</v>
      </c>
      <c r="AG503" s="147">
        <v>0</v>
      </c>
      <c r="AH503" s="147">
        <v>0</v>
      </c>
      <c r="AI503" s="147">
        <v>0</v>
      </c>
      <c r="AJ503" s="147">
        <v>0</v>
      </c>
      <c r="AK503" s="147">
        <v>0</v>
      </c>
      <c r="AL503" s="147">
        <v>0</v>
      </c>
      <c r="AM503" s="147">
        <v>0</v>
      </c>
      <c r="AN503" s="147">
        <v>0</v>
      </c>
      <c r="AO503" s="147">
        <v>0</v>
      </c>
      <c r="AP503" s="147">
        <v>0</v>
      </c>
      <c r="AQ503" s="147">
        <v>0</v>
      </c>
      <c r="AR503" s="147">
        <v>0</v>
      </c>
      <c r="AS503" s="147">
        <v>0</v>
      </c>
      <c r="AT503" s="147">
        <v>0</v>
      </c>
      <c r="AU503" s="147">
        <v>0</v>
      </c>
      <c r="AV503" s="147">
        <v>0</v>
      </c>
      <c r="AW503" s="147">
        <v>0</v>
      </c>
      <c r="AX503" s="147">
        <v>0</v>
      </c>
      <c r="AY503" s="147">
        <v>0</v>
      </c>
      <c r="AZ503" s="147">
        <v>0</v>
      </c>
      <c r="BA503" s="147">
        <v>0</v>
      </c>
      <c r="BB503" s="147">
        <v>0</v>
      </c>
      <c r="BC503" s="147">
        <v>0</v>
      </c>
      <c r="BD503" s="147">
        <v>0</v>
      </c>
      <c r="BE503" s="147">
        <v>0</v>
      </c>
      <c r="BF503" s="147">
        <v>0</v>
      </c>
      <c r="BG503" s="147">
        <v>0</v>
      </c>
      <c r="BH503" s="147">
        <v>0</v>
      </c>
      <c r="BI503" s="147">
        <v>0</v>
      </c>
      <c r="BJ503" s="147">
        <v>0</v>
      </c>
      <c r="BK503" s="147">
        <v>0</v>
      </c>
      <c r="BL503" s="147">
        <v>0</v>
      </c>
      <c r="BM503" s="147">
        <v>0</v>
      </c>
      <c r="BN503" s="147">
        <v>0</v>
      </c>
      <c r="BO503" s="147">
        <v>0</v>
      </c>
      <c r="BP503" s="147">
        <v>0</v>
      </c>
      <c r="BQ503" s="147">
        <v>0</v>
      </c>
      <c r="BR503" s="147">
        <v>0</v>
      </c>
      <c r="BS503" s="147">
        <v>0</v>
      </c>
      <c r="BT503" s="147">
        <v>0</v>
      </c>
      <c r="BU503" s="147">
        <v>0</v>
      </c>
      <c r="BV503" s="147">
        <v>0</v>
      </c>
      <c r="BW503" s="147">
        <v>0</v>
      </c>
      <c r="BX503" s="147">
        <v>0</v>
      </c>
      <c r="BZ503" s="147">
        <v>0</v>
      </c>
      <c r="CA503" s="147">
        <v>0</v>
      </c>
    </row>
    <row r="504" spans="7:79" hidden="1" x14ac:dyDescent="0.2">
      <c r="G504" s="147">
        <v>0</v>
      </c>
      <c r="H504" s="147">
        <v>0</v>
      </c>
      <c r="I504" s="147">
        <v>0</v>
      </c>
      <c r="J504" s="147">
        <v>0</v>
      </c>
      <c r="K504" s="147">
        <v>0</v>
      </c>
      <c r="L504" s="147">
        <v>0</v>
      </c>
      <c r="M504" s="147">
        <v>0</v>
      </c>
      <c r="N504" s="147">
        <v>0</v>
      </c>
      <c r="O504" s="147">
        <v>0</v>
      </c>
      <c r="P504" s="147">
        <v>0</v>
      </c>
      <c r="Q504" s="147">
        <v>0</v>
      </c>
      <c r="R504" s="147">
        <v>0</v>
      </c>
      <c r="S504" s="147">
        <v>0</v>
      </c>
      <c r="T504" s="147">
        <v>0</v>
      </c>
      <c r="U504" s="147">
        <v>0</v>
      </c>
      <c r="V504" s="147">
        <v>0</v>
      </c>
      <c r="W504" s="147">
        <v>0</v>
      </c>
      <c r="X504" s="147">
        <v>0</v>
      </c>
      <c r="Y504" s="147">
        <v>0</v>
      </c>
      <c r="Z504" s="147">
        <v>0</v>
      </c>
      <c r="AA504" s="147">
        <v>0</v>
      </c>
      <c r="AB504" s="147">
        <v>0</v>
      </c>
      <c r="AC504" s="147">
        <v>0</v>
      </c>
      <c r="AD504" s="147">
        <v>0</v>
      </c>
      <c r="AE504" s="147">
        <v>0</v>
      </c>
      <c r="AF504" s="147">
        <v>0</v>
      </c>
      <c r="AG504" s="147">
        <v>0</v>
      </c>
      <c r="AH504" s="147">
        <v>0</v>
      </c>
      <c r="AI504" s="147">
        <v>0</v>
      </c>
      <c r="AJ504" s="147">
        <v>0</v>
      </c>
      <c r="AK504" s="147">
        <v>0</v>
      </c>
      <c r="AL504" s="147">
        <v>0</v>
      </c>
      <c r="AM504" s="147">
        <v>0</v>
      </c>
      <c r="AN504" s="147">
        <v>0</v>
      </c>
      <c r="AO504" s="147">
        <v>0</v>
      </c>
      <c r="AP504" s="147">
        <v>0</v>
      </c>
      <c r="AQ504" s="147">
        <v>0</v>
      </c>
      <c r="AR504" s="147">
        <v>0</v>
      </c>
      <c r="AS504" s="147">
        <v>0</v>
      </c>
      <c r="AT504" s="147">
        <v>0</v>
      </c>
      <c r="AU504" s="147">
        <v>0</v>
      </c>
      <c r="AV504" s="147">
        <v>0</v>
      </c>
      <c r="AW504" s="147">
        <v>0</v>
      </c>
      <c r="AX504" s="147">
        <v>0</v>
      </c>
      <c r="AY504" s="147">
        <v>0</v>
      </c>
      <c r="AZ504" s="147">
        <v>0</v>
      </c>
      <c r="BA504" s="147">
        <v>0</v>
      </c>
      <c r="BB504" s="147">
        <v>0</v>
      </c>
      <c r="BC504" s="147">
        <v>0</v>
      </c>
      <c r="BD504" s="147">
        <v>0</v>
      </c>
      <c r="BE504" s="147">
        <v>0</v>
      </c>
      <c r="BF504" s="147">
        <v>0</v>
      </c>
      <c r="BG504" s="147">
        <v>0</v>
      </c>
      <c r="BH504" s="147">
        <v>0</v>
      </c>
      <c r="BI504" s="147">
        <v>0</v>
      </c>
      <c r="BJ504" s="147">
        <v>0</v>
      </c>
      <c r="BK504" s="147">
        <v>0</v>
      </c>
      <c r="BL504" s="147">
        <v>0</v>
      </c>
      <c r="BM504" s="147">
        <v>0</v>
      </c>
      <c r="BN504" s="147">
        <v>0</v>
      </c>
      <c r="BO504" s="147">
        <v>0</v>
      </c>
      <c r="BP504" s="147">
        <v>0</v>
      </c>
      <c r="BQ504" s="147">
        <v>0</v>
      </c>
      <c r="BR504" s="147">
        <v>0</v>
      </c>
      <c r="BS504" s="147">
        <v>0</v>
      </c>
      <c r="BT504" s="147">
        <v>0</v>
      </c>
      <c r="BU504" s="147">
        <v>0</v>
      </c>
      <c r="BV504" s="147">
        <v>0</v>
      </c>
      <c r="BW504" s="147">
        <v>0</v>
      </c>
      <c r="BX504" s="147">
        <v>0</v>
      </c>
      <c r="BZ504" s="147">
        <v>0</v>
      </c>
      <c r="CA504" s="147">
        <v>0</v>
      </c>
    </row>
    <row r="505" spans="7:79" hidden="1" x14ac:dyDescent="0.2">
      <c r="G505" s="147">
        <v>0</v>
      </c>
      <c r="H505" s="147">
        <v>0</v>
      </c>
      <c r="I505" s="147">
        <v>0</v>
      </c>
      <c r="J505" s="147">
        <v>0</v>
      </c>
      <c r="K505" s="147">
        <v>0</v>
      </c>
      <c r="L505" s="147">
        <v>0</v>
      </c>
      <c r="M505" s="147">
        <v>0</v>
      </c>
      <c r="N505" s="147">
        <v>0</v>
      </c>
      <c r="O505" s="147">
        <v>0</v>
      </c>
      <c r="P505" s="147">
        <v>0</v>
      </c>
      <c r="Q505" s="147">
        <v>0</v>
      </c>
      <c r="R505" s="147">
        <v>0</v>
      </c>
      <c r="S505" s="147">
        <v>0</v>
      </c>
      <c r="T505" s="147">
        <v>0</v>
      </c>
      <c r="U505" s="147">
        <v>0</v>
      </c>
      <c r="V505" s="147">
        <v>0</v>
      </c>
      <c r="W505" s="147">
        <v>0</v>
      </c>
      <c r="X505" s="147">
        <v>0</v>
      </c>
      <c r="Y505" s="147">
        <v>0</v>
      </c>
      <c r="Z505" s="147">
        <v>0</v>
      </c>
      <c r="AA505" s="147">
        <v>0</v>
      </c>
      <c r="AB505" s="147">
        <v>0</v>
      </c>
      <c r="AC505" s="147">
        <v>0</v>
      </c>
      <c r="AD505" s="147">
        <v>0</v>
      </c>
      <c r="AE505" s="147">
        <v>0</v>
      </c>
      <c r="AF505" s="147">
        <v>0</v>
      </c>
      <c r="AG505" s="147">
        <v>0</v>
      </c>
      <c r="AH505" s="147">
        <v>0</v>
      </c>
      <c r="AI505" s="147">
        <v>0</v>
      </c>
      <c r="AJ505" s="147">
        <v>0</v>
      </c>
      <c r="AK505" s="147">
        <v>0</v>
      </c>
      <c r="AL505" s="147">
        <v>0</v>
      </c>
      <c r="AM505" s="147">
        <v>0</v>
      </c>
      <c r="AN505" s="147">
        <v>0</v>
      </c>
      <c r="AO505" s="147">
        <v>0</v>
      </c>
      <c r="AP505" s="147">
        <v>0</v>
      </c>
      <c r="AQ505" s="147">
        <v>0</v>
      </c>
      <c r="AR505" s="147">
        <v>0</v>
      </c>
      <c r="AS505" s="147">
        <v>0</v>
      </c>
      <c r="AT505" s="147">
        <v>0</v>
      </c>
      <c r="AU505" s="147">
        <v>0</v>
      </c>
      <c r="AV505" s="147">
        <v>0</v>
      </c>
      <c r="AW505" s="147">
        <v>0</v>
      </c>
      <c r="AX505" s="147">
        <v>0</v>
      </c>
      <c r="AY505" s="147">
        <v>0</v>
      </c>
      <c r="AZ505" s="147">
        <v>0</v>
      </c>
      <c r="BA505" s="147">
        <v>0</v>
      </c>
      <c r="BB505" s="147">
        <v>0</v>
      </c>
      <c r="BC505" s="147">
        <v>0</v>
      </c>
      <c r="BD505" s="147">
        <v>0</v>
      </c>
      <c r="BE505" s="147">
        <v>0</v>
      </c>
      <c r="BF505" s="147">
        <v>0</v>
      </c>
      <c r="BG505" s="147">
        <v>0</v>
      </c>
      <c r="BH505" s="147">
        <v>0</v>
      </c>
      <c r="BI505" s="147">
        <v>0</v>
      </c>
      <c r="BJ505" s="147">
        <v>0</v>
      </c>
      <c r="BK505" s="147">
        <v>0</v>
      </c>
      <c r="BL505" s="147">
        <v>0</v>
      </c>
      <c r="BM505" s="147">
        <v>0</v>
      </c>
      <c r="BN505" s="147">
        <v>0</v>
      </c>
      <c r="BO505" s="147">
        <v>0</v>
      </c>
      <c r="BP505" s="147">
        <v>0</v>
      </c>
      <c r="BQ505" s="147">
        <v>0</v>
      </c>
      <c r="BR505" s="147">
        <v>0</v>
      </c>
      <c r="BS505" s="147">
        <v>0</v>
      </c>
      <c r="BT505" s="147">
        <v>0</v>
      </c>
      <c r="BU505" s="147">
        <v>0</v>
      </c>
      <c r="BV505" s="147">
        <v>0</v>
      </c>
      <c r="BW505" s="147">
        <v>0</v>
      </c>
      <c r="BX505" s="147">
        <v>0</v>
      </c>
      <c r="BZ505" s="147">
        <v>0</v>
      </c>
      <c r="CA505" s="147">
        <v>0</v>
      </c>
    </row>
    <row r="506" spans="7:79" hidden="1" x14ac:dyDescent="0.2">
      <c r="G506" s="147">
        <v>-30251715</v>
      </c>
      <c r="H506" s="147">
        <v>0</v>
      </c>
      <c r="I506" s="147">
        <v>0</v>
      </c>
      <c r="J506" s="147">
        <v>0</v>
      </c>
      <c r="K506" s="147">
        <v>0</v>
      </c>
      <c r="L506" s="147">
        <v>-5833339</v>
      </c>
      <c r="M506" s="147">
        <v>0</v>
      </c>
      <c r="N506" s="147">
        <v>0</v>
      </c>
      <c r="O506" s="147">
        <v>0</v>
      </c>
      <c r="P506" s="147">
        <v>0</v>
      </c>
      <c r="Q506" s="147">
        <v>-1659710</v>
      </c>
      <c r="R506" s="147">
        <v>0</v>
      </c>
      <c r="S506" s="147">
        <v>0</v>
      </c>
      <c r="T506" s="147">
        <v>0</v>
      </c>
      <c r="U506" s="147">
        <v>0</v>
      </c>
      <c r="V506" s="147">
        <v>610000</v>
      </c>
      <c r="W506" s="147">
        <v>0</v>
      </c>
      <c r="X506" s="147">
        <v>0</v>
      </c>
      <c r="Y506" s="147">
        <v>0</v>
      </c>
      <c r="Z506" s="147">
        <v>0</v>
      </c>
      <c r="AA506" s="147">
        <v>1250000</v>
      </c>
      <c r="AB506" s="147">
        <v>0</v>
      </c>
      <c r="AC506" s="147">
        <v>0</v>
      </c>
      <c r="AD506" s="147">
        <v>0</v>
      </c>
      <c r="AE506" s="147">
        <v>0</v>
      </c>
      <c r="AF506" s="147">
        <v>-3246000</v>
      </c>
      <c r="AG506" s="147">
        <v>0</v>
      </c>
      <c r="AH506" s="147">
        <v>0</v>
      </c>
      <c r="AI506" s="147">
        <v>0</v>
      </c>
      <c r="AJ506" s="147">
        <v>0</v>
      </c>
      <c r="AK506" s="147">
        <v>-1300000</v>
      </c>
      <c r="AL506" s="147">
        <v>0</v>
      </c>
      <c r="AM506" s="147">
        <v>0</v>
      </c>
      <c r="AN506" s="147">
        <v>0</v>
      </c>
      <c r="AO506" s="147">
        <v>0</v>
      </c>
      <c r="AP506" s="147">
        <v>0</v>
      </c>
      <c r="AQ506" s="147">
        <v>0</v>
      </c>
      <c r="AR506" s="147">
        <v>0</v>
      </c>
      <c r="AS506" s="147">
        <v>0</v>
      </c>
      <c r="AT506" s="147">
        <v>0</v>
      </c>
      <c r="AU506" s="147">
        <v>-2848</v>
      </c>
      <c r="AV506" s="147">
        <v>0</v>
      </c>
      <c r="AW506" s="147">
        <v>0</v>
      </c>
      <c r="AX506" s="147">
        <v>0</v>
      </c>
      <c r="AY506" s="147">
        <v>0</v>
      </c>
      <c r="AZ506" s="147">
        <v>-3901000</v>
      </c>
      <c r="BA506" s="147">
        <v>0</v>
      </c>
      <c r="BB506" s="147">
        <v>0</v>
      </c>
      <c r="BC506" s="147">
        <v>0</v>
      </c>
      <c r="BD506" s="147">
        <v>0</v>
      </c>
      <c r="BE506" s="147">
        <v>-1957559</v>
      </c>
      <c r="BF506" s="147">
        <v>0</v>
      </c>
      <c r="BG506" s="147">
        <v>0</v>
      </c>
      <c r="BH506" s="147">
        <v>0</v>
      </c>
      <c r="BI506" s="147">
        <v>0</v>
      </c>
      <c r="BJ506" s="147">
        <v>-1301259</v>
      </c>
      <c r="BK506" s="147">
        <v>0</v>
      </c>
      <c r="BL506" s="147">
        <v>0</v>
      </c>
      <c r="BM506" s="147">
        <v>0</v>
      </c>
      <c r="BN506" s="147">
        <v>0</v>
      </c>
      <c r="BO506" s="147">
        <v>-3900000</v>
      </c>
      <c r="BP506" s="147">
        <v>0</v>
      </c>
      <c r="BQ506" s="147">
        <v>0</v>
      </c>
      <c r="BR506" s="147">
        <v>0</v>
      </c>
      <c r="BS506" s="147">
        <v>0</v>
      </c>
      <c r="BT506" s="147">
        <v>-5633049</v>
      </c>
      <c r="BU506" s="147">
        <v>0</v>
      </c>
      <c r="BV506" s="147">
        <v>0</v>
      </c>
      <c r="BW506" s="147">
        <v>0</v>
      </c>
      <c r="BX506" s="147">
        <v>0</v>
      </c>
      <c r="BZ506" s="147">
        <v>15608666</v>
      </c>
      <c r="CA506" s="147">
        <v>15608666</v>
      </c>
    </row>
    <row r="507" spans="7:79" hidden="1" x14ac:dyDescent="0.2">
      <c r="G507" s="147">
        <v>-25375940</v>
      </c>
      <c r="H507" s="147">
        <v>0</v>
      </c>
      <c r="I507" s="147">
        <v>0</v>
      </c>
      <c r="J507" s="147">
        <v>0</v>
      </c>
      <c r="K507" s="147">
        <v>0</v>
      </c>
      <c r="L507" s="147">
        <v>-4694340</v>
      </c>
      <c r="M507" s="147">
        <v>0</v>
      </c>
      <c r="N507" s="147">
        <v>0</v>
      </c>
      <c r="O507" s="147">
        <v>0</v>
      </c>
      <c r="P507" s="147">
        <v>0</v>
      </c>
      <c r="Q507" s="147">
        <v>-1391388</v>
      </c>
      <c r="R507" s="147">
        <v>0</v>
      </c>
      <c r="S507" s="147">
        <v>0</v>
      </c>
      <c r="T507" s="147">
        <v>0</v>
      </c>
      <c r="U507" s="147">
        <v>0</v>
      </c>
      <c r="V507" s="147">
        <v>385195</v>
      </c>
      <c r="W507" s="147">
        <v>0</v>
      </c>
      <c r="X507" s="147">
        <v>0</v>
      </c>
      <c r="Y507" s="147">
        <v>0</v>
      </c>
      <c r="Z507" s="147">
        <v>0</v>
      </c>
      <c r="AA507" s="147">
        <v>768601</v>
      </c>
      <c r="AB507" s="147">
        <v>0</v>
      </c>
      <c r="AC507" s="147">
        <v>0</v>
      </c>
      <c r="AD507" s="147">
        <v>0</v>
      </c>
      <c r="AE507" s="147">
        <v>0</v>
      </c>
      <c r="AF507" s="147">
        <v>-2748101</v>
      </c>
      <c r="AG507" s="147">
        <v>0</v>
      </c>
      <c r="AH507" s="147">
        <v>0</v>
      </c>
      <c r="AI507" s="147">
        <v>0</v>
      </c>
      <c r="AJ507" s="147">
        <v>0</v>
      </c>
      <c r="AK507" s="147">
        <v>-1132537</v>
      </c>
      <c r="AL507" s="147">
        <v>0</v>
      </c>
      <c r="AM507" s="147">
        <v>0</v>
      </c>
      <c r="AN507" s="147">
        <v>0</v>
      </c>
      <c r="AO507" s="147">
        <v>0</v>
      </c>
      <c r="AP507" s="147">
        <v>0</v>
      </c>
      <c r="AQ507" s="147">
        <v>0</v>
      </c>
      <c r="AR507" s="147">
        <v>0</v>
      </c>
      <c r="AS507" s="147">
        <v>0</v>
      </c>
      <c r="AT507" s="147">
        <v>0</v>
      </c>
      <c r="AU507" s="147">
        <v>-2370</v>
      </c>
      <c r="AV507" s="147">
        <v>0</v>
      </c>
      <c r="AW507" s="147">
        <v>0</v>
      </c>
      <c r="AX507" s="147">
        <v>0</v>
      </c>
      <c r="AY507" s="147">
        <v>0</v>
      </c>
      <c r="AZ507" s="147">
        <v>-3247731</v>
      </c>
      <c r="BA507" s="147">
        <v>0</v>
      </c>
      <c r="BB507" s="147">
        <v>0</v>
      </c>
      <c r="BC507" s="147">
        <v>0</v>
      </c>
      <c r="BD507" s="147">
        <v>0</v>
      </c>
      <c r="BE507" s="147">
        <v>-1633143</v>
      </c>
      <c r="BF507" s="147">
        <v>0</v>
      </c>
      <c r="BG507" s="147">
        <v>0</v>
      </c>
      <c r="BH507" s="147">
        <v>0</v>
      </c>
      <c r="BI507" s="147">
        <v>0</v>
      </c>
      <c r="BJ507" s="147">
        <v>-1136065</v>
      </c>
      <c r="BK507" s="147">
        <v>0</v>
      </c>
      <c r="BL507" s="147">
        <v>0</v>
      </c>
      <c r="BM507" s="147">
        <v>0</v>
      </c>
      <c r="BN507" s="147">
        <v>0</v>
      </c>
      <c r="BO507" s="147">
        <v>-3210256</v>
      </c>
      <c r="BP507" s="147">
        <v>0</v>
      </c>
      <c r="BQ507" s="147">
        <v>0</v>
      </c>
      <c r="BR507" s="147">
        <v>0</v>
      </c>
      <c r="BS507" s="147">
        <v>0</v>
      </c>
      <c r="BT507" s="147">
        <v>-4931932</v>
      </c>
      <c r="BU507" s="147">
        <v>0</v>
      </c>
      <c r="BV507" s="147">
        <v>0</v>
      </c>
      <c r="BW507" s="147">
        <v>0</v>
      </c>
      <c r="BX507" s="147">
        <v>0</v>
      </c>
      <c r="BZ507" s="147">
        <v>13110203</v>
      </c>
      <c r="CA507" s="147">
        <v>13110203</v>
      </c>
    </row>
    <row r="508" spans="7:79" hidden="1" x14ac:dyDescent="0.2">
      <c r="G508" s="147">
        <v>-4875775</v>
      </c>
      <c r="H508" s="147">
        <v>0</v>
      </c>
      <c r="I508" s="147">
        <v>0</v>
      </c>
      <c r="J508" s="147">
        <v>0</v>
      </c>
      <c r="K508" s="147">
        <v>0</v>
      </c>
      <c r="L508" s="147">
        <v>-1138999</v>
      </c>
      <c r="M508" s="147">
        <v>0</v>
      </c>
      <c r="N508" s="147">
        <v>0</v>
      </c>
      <c r="O508" s="147">
        <v>0</v>
      </c>
      <c r="P508" s="147">
        <v>0</v>
      </c>
      <c r="Q508" s="147">
        <v>-268322</v>
      </c>
      <c r="R508" s="147">
        <v>0</v>
      </c>
      <c r="S508" s="147">
        <v>0</v>
      </c>
      <c r="T508" s="147">
        <v>0</v>
      </c>
      <c r="U508" s="147">
        <v>0</v>
      </c>
      <c r="V508" s="147">
        <v>224805</v>
      </c>
      <c r="W508" s="147">
        <v>0</v>
      </c>
      <c r="X508" s="147">
        <v>0</v>
      </c>
      <c r="Y508" s="147">
        <v>0</v>
      </c>
      <c r="Z508" s="147">
        <v>0</v>
      </c>
      <c r="AA508" s="147">
        <v>481399</v>
      </c>
      <c r="AB508" s="147">
        <v>0</v>
      </c>
      <c r="AC508" s="147">
        <v>0</v>
      </c>
      <c r="AD508" s="147">
        <v>0</v>
      </c>
      <c r="AE508" s="147">
        <v>0</v>
      </c>
      <c r="AF508" s="147">
        <v>-497899</v>
      </c>
      <c r="AG508" s="147">
        <v>0</v>
      </c>
      <c r="AH508" s="147">
        <v>0</v>
      </c>
      <c r="AI508" s="147">
        <v>0</v>
      </c>
      <c r="AJ508" s="147">
        <v>0</v>
      </c>
      <c r="AK508" s="147">
        <v>-167463</v>
      </c>
      <c r="AL508" s="147">
        <v>0</v>
      </c>
      <c r="AM508" s="147">
        <v>0</v>
      </c>
      <c r="AN508" s="147">
        <v>0</v>
      </c>
      <c r="AO508" s="147">
        <v>0</v>
      </c>
      <c r="AP508" s="147">
        <v>0</v>
      </c>
      <c r="AQ508" s="147">
        <v>0</v>
      </c>
      <c r="AR508" s="147">
        <v>0</v>
      </c>
      <c r="AS508" s="147">
        <v>0</v>
      </c>
      <c r="AT508" s="147">
        <v>0</v>
      </c>
      <c r="AU508" s="147">
        <v>-478</v>
      </c>
      <c r="AV508" s="147">
        <v>0</v>
      </c>
      <c r="AW508" s="147">
        <v>0</v>
      </c>
      <c r="AX508" s="147">
        <v>0</v>
      </c>
      <c r="AY508" s="147">
        <v>0</v>
      </c>
      <c r="AZ508" s="147">
        <v>-653269</v>
      </c>
      <c r="BA508" s="147">
        <v>0</v>
      </c>
      <c r="BB508" s="147">
        <v>0</v>
      </c>
      <c r="BC508" s="147">
        <v>0</v>
      </c>
      <c r="BD508" s="147">
        <v>0</v>
      </c>
      <c r="BE508" s="147">
        <v>-324416</v>
      </c>
      <c r="BF508" s="147">
        <v>0</v>
      </c>
      <c r="BG508" s="147">
        <v>0</v>
      </c>
      <c r="BH508" s="147">
        <v>0</v>
      </c>
      <c r="BI508" s="147">
        <v>0</v>
      </c>
      <c r="BJ508" s="147">
        <v>-165194</v>
      </c>
      <c r="BK508" s="147">
        <v>0</v>
      </c>
      <c r="BL508" s="147">
        <v>0</v>
      </c>
      <c r="BM508" s="147">
        <v>0</v>
      </c>
      <c r="BN508" s="147">
        <v>0</v>
      </c>
      <c r="BO508" s="147">
        <v>-689744</v>
      </c>
      <c r="BP508" s="147">
        <v>0</v>
      </c>
      <c r="BQ508" s="147">
        <v>0</v>
      </c>
      <c r="BR508" s="147">
        <v>0</v>
      </c>
      <c r="BS508" s="147">
        <v>0</v>
      </c>
      <c r="BT508" s="147">
        <v>-701117</v>
      </c>
      <c r="BU508" s="147">
        <v>0</v>
      </c>
      <c r="BV508" s="147">
        <v>0</v>
      </c>
      <c r="BW508" s="147">
        <v>0</v>
      </c>
      <c r="BX508" s="147">
        <v>0</v>
      </c>
      <c r="BZ508" s="147">
        <v>2498463</v>
      </c>
      <c r="CA508" s="147">
        <v>2498463</v>
      </c>
    </row>
    <row r="509" spans="7:79" hidden="1" x14ac:dyDescent="0.2">
      <c r="G509" s="147">
        <v>0</v>
      </c>
      <c r="H509" s="147">
        <v>0</v>
      </c>
      <c r="I509" s="147">
        <v>0</v>
      </c>
      <c r="J509" s="147">
        <v>0</v>
      </c>
      <c r="K509" s="147">
        <v>0</v>
      </c>
      <c r="L509" s="147">
        <v>0</v>
      </c>
      <c r="M509" s="147">
        <v>0</v>
      </c>
      <c r="N509" s="147">
        <v>0</v>
      </c>
      <c r="O509" s="147">
        <v>0</v>
      </c>
      <c r="P509" s="147">
        <v>0</v>
      </c>
      <c r="Q509" s="147">
        <v>0</v>
      </c>
      <c r="R509" s="147">
        <v>0</v>
      </c>
      <c r="S509" s="147">
        <v>0</v>
      </c>
      <c r="T509" s="147">
        <v>0</v>
      </c>
      <c r="U509" s="147">
        <v>0</v>
      </c>
      <c r="V509" s="147">
        <v>0</v>
      </c>
      <c r="W509" s="147">
        <v>0</v>
      </c>
      <c r="X509" s="147">
        <v>0</v>
      </c>
      <c r="Y509" s="147">
        <v>0</v>
      </c>
      <c r="Z509" s="147">
        <v>0</v>
      </c>
      <c r="AA509" s="147">
        <v>0</v>
      </c>
      <c r="AB509" s="147">
        <v>0</v>
      </c>
      <c r="AC509" s="147">
        <v>0</v>
      </c>
      <c r="AD509" s="147">
        <v>0</v>
      </c>
      <c r="AE509" s="147">
        <v>0</v>
      </c>
      <c r="AF509" s="147">
        <v>0</v>
      </c>
      <c r="AG509" s="147">
        <v>0</v>
      </c>
      <c r="AH509" s="147">
        <v>0</v>
      </c>
      <c r="AI509" s="147">
        <v>0</v>
      </c>
      <c r="AJ509" s="147">
        <v>0</v>
      </c>
      <c r="AK509" s="147">
        <v>0</v>
      </c>
      <c r="AL509" s="147">
        <v>0</v>
      </c>
      <c r="AM509" s="147">
        <v>0</v>
      </c>
      <c r="AN509" s="147">
        <v>0</v>
      </c>
      <c r="AO509" s="147">
        <v>0</v>
      </c>
      <c r="AP509" s="147">
        <v>0</v>
      </c>
      <c r="AQ509" s="147">
        <v>0</v>
      </c>
      <c r="AR509" s="147">
        <v>0</v>
      </c>
      <c r="AS509" s="147">
        <v>0</v>
      </c>
      <c r="AT509" s="147">
        <v>0</v>
      </c>
      <c r="AU509" s="147">
        <v>0</v>
      </c>
      <c r="AV509" s="147">
        <v>0</v>
      </c>
      <c r="AW509" s="147">
        <v>0</v>
      </c>
      <c r="AX509" s="147">
        <v>0</v>
      </c>
      <c r="AY509" s="147">
        <v>0</v>
      </c>
      <c r="AZ509" s="147">
        <v>0</v>
      </c>
      <c r="BA509" s="147">
        <v>0</v>
      </c>
      <c r="BB509" s="147">
        <v>0</v>
      </c>
      <c r="BC509" s="147">
        <v>0</v>
      </c>
      <c r="BD509" s="147">
        <v>0</v>
      </c>
      <c r="BE509" s="147">
        <v>0</v>
      </c>
      <c r="BF509" s="147">
        <v>0</v>
      </c>
      <c r="BG509" s="147">
        <v>0</v>
      </c>
      <c r="BH509" s="147">
        <v>0</v>
      </c>
      <c r="BI509" s="147">
        <v>0</v>
      </c>
      <c r="BJ509" s="147">
        <v>0</v>
      </c>
      <c r="BK509" s="147">
        <v>0</v>
      </c>
      <c r="BL509" s="147">
        <v>0</v>
      </c>
      <c r="BM509" s="147">
        <v>0</v>
      </c>
      <c r="BN509" s="147">
        <v>0</v>
      </c>
      <c r="BO509" s="147">
        <v>0</v>
      </c>
      <c r="BP509" s="147">
        <v>0</v>
      </c>
      <c r="BQ509" s="147">
        <v>0</v>
      </c>
      <c r="BR509" s="147">
        <v>0</v>
      </c>
      <c r="BS509" s="147">
        <v>0</v>
      </c>
      <c r="BT509" s="147">
        <v>0</v>
      </c>
      <c r="BU509" s="147">
        <v>0</v>
      </c>
      <c r="BV509" s="147">
        <v>0</v>
      </c>
      <c r="BW509" s="147">
        <v>0</v>
      </c>
      <c r="BX509" s="147">
        <v>0</v>
      </c>
      <c r="BZ509" s="147">
        <v>0</v>
      </c>
      <c r="CA509" s="147">
        <v>0</v>
      </c>
    </row>
    <row r="510" spans="7:79" hidden="1" x14ac:dyDescent="0.2">
      <c r="G510" s="147">
        <v>0</v>
      </c>
      <c r="H510" s="147">
        <v>0</v>
      </c>
      <c r="I510" s="147">
        <v>0</v>
      </c>
      <c r="J510" s="147">
        <v>0</v>
      </c>
      <c r="K510" s="147">
        <v>0</v>
      </c>
      <c r="L510" s="147">
        <v>0</v>
      </c>
      <c r="M510" s="147">
        <v>0</v>
      </c>
      <c r="N510" s="147">
        <v>0</v>
      </c>
      <c r="O510" s="147">
        <v>0</v>
      </c>
      <c r="P510" s="147">
        <v>0</v>
      </c>
      <c r="Q510" s="147">
        <v>0</v>
      </c>
      <c r="R510" s="147">
        <v>0</v>
      </c>
      <c r="S510" s="147">
        <v>0</v>
      </c>
      <c r="T510" s="147">
        <v>0</v>
      </c>
      <c r="U510" s="147">
        <v>0</v>
      </c>
      <c r="V510" s="147">
        <v>0</v>
      </c>
      <c r="W510" s="147">
        <v>0</v>
      </c>
      <c r="X510" s="147">
        <v>0</v>
      </c>
      <c r="Y510" s="147">
        <v>0</v>
      </c>
      <c r="Z510" s="147">
        <v>0</v>
      </c>
      <c r="AA510" s="147">
        <v>0</v>
      </c>
      <c r="AB510" s="147">
        <v>0</v>
      </c>
      <c r="AC510" s="147">
        <v>0</v>
      </c>
      <c r="AD510" s="147">
        <v>0</v>
      </c>
      <c r="AE510" s="147">
        <v>0</v>
      </c>
      <c r="AF510" s="147">
        <v>0</v>
      </c>
      <c r="AG510" s="147">
        <v>0</v>
      </c>
      <c r="AH510" s="147">
        <v>0</v>
      </c>
      <c r="AI510" s="147">
        <v>0</v>
      </c>
      <c r="AJ510" s="147">
        <v>0</v>
      </c>
      <c r="AK510" s="147">
        <v>0</v>
      </c>
      <c r="AL510" s="147">
        <v>0</v>
      </c>
      <c r="AM510" s="147">
        <v>0</v>
      </c>
      <c r="AN510" s="147">
        <v>0</v>
      </c>
      <c r="AO510" s="147">
        <v>0</v>
      </c>
      <c r="AP510" s="147">
        <v>0</v>
      </c>
      <c r="AQ510" s="147">
        <v>0</v>
      </c>
      <c r="AR510" s="147">
        <v>0</v>
      </c>
      <c r="AS510" s="147">
        <v>0</v>
      </c>
      <c r="AT510" s="147">
        <v>0</v>
      </c>
      <c r="AU510" s="147">
        <v>0</v>
      </c>
      <c r="AV510" s="147">
        <v>0</v>
      </c>
      <c r="AW510" s="147">
        <v>0</v>
      </c>
      <c r="AX510" s="147">
        <v>0</v>
      </c>
      <c r="AY510" s="147">
        <v>0</v>
      </c>
      <c r="AZ510" s="147">
        <v>0</v>
      </c>
      <c r="BA510" s="147">
        <v>0</v>
      </c>
      <c r="BB510" s="147">
        <v>0</v>
      </c>
      <c r="BC510" s="147">
        <v>0</v>
      </c>
      <c r="BD510" s="147">
        <v>0</v>
      </c>
      <c r="BE510" s="147">
        <v>0</v>
      </c>
      <c r="BF510" s="147">
        <v>0</v>
      </c>
      <c r="BG510" s="147">
        <v>0</v>
      </c>
      <c r="BH510" s="147">
        <v>0</v>
      </c>
      <c r="BI510" s="147">
        <v>0</v>
      </c>
      <c r="BJ510" s="147">
        <v>0</v>
      </c>
      <c r="BK510" s="147">
        <v>0</v>
      </c>
      <c r="BL510" s="147">
        <v>0</v>
      </c>
      <c r="BM510" s="147">
        <v>0</v>
      </c>
      <c r="BN510" s="147">
        <v>0</v>
      </c>
      <c r="BO510" s="147">
        <v>0</v>
      </c>
      <c r="BP510" s="147">
        <v>0</v>
      </c>
      <c r="BQ510" s="147">
        <v>0</v>
      </c>
      <c r="BR510" s="147">
        <v>0</v>
      </c>
      <c r="BS510" s="147">
        <v>0</v>
      </c>
      <c r="BT510" s="147">
        <v>0</v>
      </c>
      <c r="BU510" s="147">
        <v>0</v>
      </c>
      <c r="BV510" s="147">
        <v>0</v>
      </c>
      <c r="BW510" s="147">
        <v>0</v>
      </c>
      <c r="BX510" s="147">
        <v>0</v>
      </c>
      <c r="BZ510" s="147">
        <v>0</v>
      </c>
      <c r="CA510" s="147">
        <v>0</v>
      </c>
    </row>
    <row r="511" spans="7:79" hidden="1" x14ac:dyDescent="0.2">
      <c r="G511" s="147" t="e">
        <v>#REF!</v>
      </c>
      <c r="H511" s="147" t="e">
        <v>#REF!</v>
      </c>
      <c r="I511" s="147" t="e">
        <v>#REF!</v>
      </c>
      <c r="J511" s="147" t="e">
        <v>#REF!</v>
      </c>
      <c r="K511" s="147" t="e">
        <v>#REF!</v>
      </c>
      <c r="L511" s="147" t="e">
        <v>#REF!</v>
      </c>
      <c r="M511" s="147" t="e">
        <v>#REF!</v>
      </c>
      <c r="N511" s="147" t="e">
        <v>#REF!</v>
      </c>
      <c r="O511" s="147" t="e">
        <v>#REF!</v>
      </c>
      <c r="P511" s="147" t="e">
        <v>#REF!</v>
      </c>
      <c r="Q511" s="147" t="e">
        <v>#REF!</v>
      </c>
      <c r="R511" s="147" t="e">
        <v>#REF!</v>
      </c>
      <c r="S511" s="147" t="e">
        <v>#REF!</v>
      </c>
      <c r="T511" s="147" t="e">
        <v>#REF!</v>
      </c>
      <c r="U511" s="147" t="e">
        <v>#REF!</v>
      </c>
      <c r="V511" s="147" t="e">
        <v>#REF!</v>
      </c>
      <c r="W511" s="147" t="e">
        <v>#REF!</v>
      </c>
      <c r="X511" s="147" t="e">
        <v>#REF!</v>
      </c>
      <c r="Y511" s="147" t="e">
        <v>#REF!</v>
      </c>
      <c r="Z511" s="147" t="e">
        <v>#REF!</v>
      </c>
      <c r="AA511" s="147" t="e">
        <v>#REF!</v>
      </c>
      <c r="AB511" s="147" t="e">
        <v>#REF!</v>
      </c>
      <c r="AC511" s="147" t="e">
        <v>#REF!</v>
      </c>
      <c r="AD511" s="147" t="e">
        <v>#REF!</v>
      </c>
      <c r="AE511" s="147" t="e">
        <v>#REF!</v>
      </c>
      <c r="AF511" s="147" t="e">
        <v>#REF!</v>
      </c>
      <c r="AG511" s="147" t="e">
        <v>#REF!</v>
      </c>
      <c r="AH511" s="147" t="e">
        <v>#REF!</v>
      </c>
      <c r="AI511" s="147" t="e">
        <v>#REF!</v>
      </c>
      <c r="AJ511" s="147" t="e">
        <v>#REF!</v>
      </c>
      <c r="AK511" s="147" t="e">
        <v>#REF!</v>
      </c>
      <c r="AL511" s="147" t="e">
        <v>#REF!</v>
      </c>
      <c r="AM511" s="147" t="e">
        <v>#REF!</v>
      </c>
      <c r="AN511" s="147" t="e">
        <v>#REF!</v>
      </c>
      <c r="AO511" s="147" t="e">
        <v>#REF!</v>
      </c>
      <c r="AP511" s="147" t="e">
        <v>#REF!</v>
      </c>
      <c r="AQ511" s="147" t="e">
        <v>#REF!</v>
      </c>
      <c r="AR511" s="147" t="e">
        <v>#REF!</v>
      </c>
      <c r="AS511" s="147" t="e">
        <v>#REF!</v>
      </c>
      <c r="AT511" s="147" t="e">
        <v>#REF!</v>
      </c>
      <c r="AU511" s="147" t="e">
        <v>#REF!</v>
      </c>
      <c r="AV511" s="147" t="e">
        <v>#REF!</v>
      </c>
      <c r="AW511" s="147" t="e">
        <v>#REF!</v>
      </c>
      <c r="AX511" s="147" t="e">
        <v>#REF!</v>
      </c>
      <c r="AY511" s="147" t="e">
        <v>#REF!</v>
      </c>
      <c r="AZ511" s="147" t="e">
        <v>#REF!</v>
      </c>
      <c r="BA511" s="147" t="e">
        <v>#REF!</v>
      </c>
      <c r="BB511" s="147" t="e">
        <v>#REF!</v>
      </c>
      <c r="BC511" s="147" t="e">
        <v>#REF!</v>
      </c>
      <c r="BD511" s="147" t="e">
        <v>#REF!</v>
      </c>
      <c r="BE511" s="147" t="e">
        <v>#REF!</v>
      </c>
      <c r="BF511" s="147" t="e">
        <v>#REF!</v>
      </c>
      <c r="BG511" s="147" t="e">
        <v>#REF!</v>
      </c>
      <c r="BH511" s="147" t="e">
        <v>#REF!</v>
      </c>
      <c r="BI511" s="147" t="e">
        <v>#REF!</v>
      </c>
      <c r="BJ511" s="147" t="e">
        <v>#REF!</v>
      </c>
      <c r="BK511" s="147" t="e">
        <v>#REF!</v>
      </c>
      <c r="BL511" s="147" t="e">
        <v>#REF!</v>
      </c>
      <c r="BM511" s="147" t="e">
        <v>#REF!</v>
      </c>
      <c r="BN511" s="147" t="e">
        <v>#REF!</v>
      </c>
      <c r="BO511" s="147" t="e">
        <v>#REF!</v>
      </c>
      <c r="BP511" s="147" t="e">
        <v>#REF!</v>
      </c>
      <c r="BQ511" s="147" t="e">
        <v>#REF!</v>
      </c>
      <c r="BR511" s="147" t="e">
        <v>#REF!</v>
      </c>
      <c r="BS511" s="147" t="e">
        <v>#REF!</v>
      </c>
      <c r="BT511" s="147" t="e">
        <v>#REF!</v>
      </c>
      <c r="BU511" s="147" t="e">
        <v>#REF!</v>
      </c>
      <c r="BV511" s="147" t="e">
        <v>#REF!</v>
      </c>
      <c r="BW511" s="147" t="e">
        <v>#REF!</v>
      </c>
      <c r="BX511" s="147" t="e">
        <v>#REF!</v>
      </c>
      <c r="BZ511" s="147" t="e">
        <v>#REF!</v>
      </c>
      <c r="CA511" s="147" t="e">
        <v>#REF!</v>
      </c>
    </row>
    <row r="512" spans="7:79" hidden="1" x14ac:dyDescent="0.2">
      <c r="G512" s="147" t="e">
        <v>#REF!</v>
      </c>
      <c r="H512" s="147" t="e">
        <v>#REF!</v>
      </c>
      <c r="I512" s="147" t="e">
        <v>#REF!</v>
      </c>
      <c r="J512" s="147" t="e">
        <v>#REF!</v>
      </c>
      <c r="K512" s="147" t="e">
        <v>#REF!</v>
      </c>
      <c r="L512" s="147" t="e">
        <v>#REF!</v>
      </c>
      <c r="M512" s="147" t="e">
        <v>#REF!</v>
      </c>
      <c r="N512" s="147" t="e">
        <v>#REF!</v>
      </c>
      <c r="O512" s="147" t="e">
        <v>#REF!</v>
      </c>
      <c r="P512" s="147" t="e">
        <v>#REF!</v>
      </c>
      <c r="Q512" s="147" t="e">
        <v>#REF!</v>
      </c>
      <c r="R512" s="147" t="e">
        <v>#REF!</v>
      </c>
      <c r="S512" s="147" t="e">
        <v>#REF!</v>
      </c>
      <c r="T512" s="147" t="e">
        <v>#REF!</v>
      </c>
      <c r="U512" s="147" t="e">
        <v>#REF!</v>
      </c>
      <c r="V512" s="147" t="e">
        <v>#REF!</v>
      </c>
      <c r="W512" s="147" t="e">
        <v>#REF!</v>
      </c>
      <c r="X512" s="147" t="e">
        <v>#REF!</v>
      </c>
      <c r="Y512" s="147" t="e">
        <v>#REF!</v>
      </c>
      <c r="Z512" s="147" t="e">
        <v>#REF!</v>
      </c>
      <c r="AA512" s="147" t="e">
        <v>#REF!</v>
      </c>
      <c r="AB512" s="147" t="e">
        <v>#REF!</v>
      </c>
      <c r="AC512" s="147" t="e">
        <v>#REF!</v>
      </c>
      <c r="AD512" s="147" t="e">
        <v>#REF!</v>
      </c>
      <c r="AE512" s="147" t="e">
        <v>#REF!</v>
      </c>
      <c r="AF512" s="147" t="e">
        <v>#REF!</v>
      </c>
      <c r="AG512" s="147" t="e">
        <v>#REF!</v>
      </c>
      <c r="AH512" s="147" t="e">
        <v>#REF!</v>
      </c>
      <c r="AI512" s="147" t="e">
        <v>#REF!</v>
      </c>
      <c r="AJ512" s="147" t="e">
        <v>#REF!</v>
      </c>
      <c r="AK512" s="147" t="e">
        <v>#REF!</v>
      </c>
      <c r="AL512" s="147" t="e">
        <v>#REF!</v>
      </c>
      <c r="AM512" s="147" t="e">
        <v>#REF!</v>
      </c>
      <c r="AN512" s="147" t="e">
        <v>#REF!</v>
      </c>
      <c r="AO512" s="147" t="e">
        <v>#REF!</v>
      </c>
      <c r="AP512" s="147" t="e">
        <v>#REF!</v>
      </c>
      <c r="AQ512" s="147" t="e">
        <v>#REF!</v>
      </c>
      <c r="AR512" s="147" t="e">
        <v>#REF!</v>
      </c>
      <c r="AS512" s="147" t="e">
        <v>#REF!</v>
      </c>
      <c r="AT512" s="147" t="e">
        <v>#REF!</v>
      </c>
      <c r="AU512" s="147" t="e">
        <v>#REF!</v>
      </c>
      <c r="AV512" s="147" t="e">
        <v>#REF!</v>
      </c>
      <c r="AW512" s="147" t="e">
        <v>#REF!</v>
      </c>
      <c r="AX512" s="147" t="e">
        <v>#REF!</v>
      </c>
      <c r="AY512" s="147" t="e">
        <v>#REF!</v>
      </c>
      <c r="AZ512" s="147" t="e">
        <v>#REF!</v>
      </c>
      <c r="BA512" s="147" t="e">
        <v>#REF!</v>
      </c>
      <c r="BB512" s="147" t="e">
        <v>#REF!</v>
      </c>
      <c r="BC512" s="147" t="e">
        <v>#REF!</v>
      </c>
      <c r="BD512" s="147" t="e">
        <v>#REF!</v>
      </c>
      <c r="BE512" s="147" t="e">
        <v>#REF!</v>
      </c>
      <c r="BF512" s="147" t="e">
        <v>#REF!</v>
      </c>
      <c r="BG512" s="147" t="e">
        <v>#REF!</v>
      </c>
      <c r="BH512" s="147" t="e">
        <v>#REF!</v>
      </c>
      <c r="BI512" s="147" t="e">
        <v>#REF!</v>
      </c>
      <c r="BJ512" s="147" t="e">
        <v>#REF!</v>
      </c>
      <c r="BK512" s="147" t="e">
        <v>#REF!</v>
      </c>
      <c r="BL512" s="147" t="e">
        <v>#REF!</v>
      </c>
      <c r="BM512" s="147" t="e">
        <v>#REF!</v>
      </c>
      <c r="BN512" s="147" t="e">
        <v>#REF!</v>
      </c>
      <c r="BO512" s="147" t="e">
        <v>#REF!</v>
      </c>
      <c r="BP512" s="147" t="e">
        <v>#REF!</v>
      </c>
      <c r="BQ512" s="147" t="e">
        <v>#REF!</v>
      </c>
      <c r="BR512" s="147" t="e">
        <v>#REF!</v>
      </c>
      <c r="BS512" s="147" t="e">
        <v>#REF!</v>
      </c>
      <c r="BT512" s="147" t="e">
        <v>#REF!</v>
      </c>
      <c r="BU512" s="147" t="e">
        <v>#REF!</v>
      </c>
      <c r="BV512" s="147" t="e">
        <v>#REF!</v>
      </c>
      <c r="BW512" s="147" t="e">
        <v>#REF!</v>
      </c>
      <c r="BX512" s="147" t="e">
        <v>#REF!</v>
      </c>
      <c r="BZ512" s="147" t="e">
        <v>#REF!</v>
      </c>
      <c r="CA512" s="147" t="e">
        <v>#REF!</v>
      </c>
    </row>
    <row r="513" spans="7:79" hidden="1" x14ac:dyDescent="0.2">
      <c r="G513" s="147" t="e">
        <v>#REF!</v>
      </c>
      <c r="H513" s="147" t="e">
        <v>#REF!</v>
      </c>
      <c r="I513" s="147" t="e">
        <v>#REF!</v>
      </c>
      <c r="J513" s="147" t="e">
        <v>#REF!</v>
      </c>
      <c r="K513" s="147" t="e">
        <v>#REF!</v>
      </c>
      <c r="L513" s="147" t="e">
        <v>#REF!</v>
      </c>
      <c r="M513" s="147" t="e">
        <v>#REF!</v>
      </c>
      <c r="N513" s="147" t="e">
        <v>#REF!</v>
      </c>
      <c r="O513" s="147" t="e">
        <v>#REF!</v>
      </c>
      <c r="P513" s="147" t="e">
        <v>#REF!</v>
      </c>
      <c r="Q513" s="147" t="e">
        <v>#REF!</v>
      </c>
      <c r="R513" s="147" t="e">
        <v>#REF!</v>
      </c>
      <c r="S513" s="147" t="e">
        <v>#REF!</v>
      </c>
      <c r="T513" s="147" t="e">
        <v>#REF!</v>
      </c>
      <c r="U513" s="147" t="e">
        <v>#REF!</v>
      </c>
      <c r="V513" s="147" t="e">
        <v>#REF!</v>
      </c>
      <c r="W513" s="147" t="e">
        <v>#REF!</v>
      </c>
      <c r="X513" s="147" t="e">
        <v>#REF!</v>
      </c>
      <c r="Y513" s="147" t="e">
        <v>#REF!</v>
      </c>
      <c r="Z513" s="147" t="e">
        <v>#REF!</v>
      </c>
      <c r="AA513" s="147" t="e">
        <v>#REF!</v>
      </c>
      <c r="AB513" s="147" t="e">
        <v>#REF!</v>
      </c>
      <c r="AC513" s="147" t="e">
        <v>#REF!</v>
      </c>
      <c r="AD513" s="147" t="e">
        <v>#REF!</v>
      </c>
      <c r="AE513" s="147" t="e">
        <v>#REF!</v>
      </c>
      <c r="AF513" s="147" t="e">
        <v>#REF!</v>
      </c>
      <c r="AG513" s="147" t="e">
        <v>#REF!</v>
      </c>
      <c r="AH513" s="147" t="e">
        <v>#REF!</v>
      </c>
      <c r="AI513" s="147" t="e">
        <v>#REF!</v>
      </c>
      <c r="AJ513" s="147" t="e">
        <v>#REF!</v>
      </c>
      <c r="AK513" s="147" t="e">
        <v>#REF!</v>
      </c>
      <c r="AL513" s="147" t="e">
        <v>#REF!</v>
      </c>
      <c r="AM513" s="147" t="e">
        <v>#REF!</v>
      </c>
      <c r="AN513" s="147" t="e">
        <v>#REF!</v>
      </c>
      <c r="AO513" s="147" t="e">
        <v>#REF!</v>
      </c>
      <c r="AP513" s="147" t="e">
        <v>#REF!</v>
      </c>
      <c r="AQ513" s="147" t="e">
        <v>#REF!</v>
      </c>
      <c r="AR513" s="147" t="e">
        <v>#REF!</v>
      </c>
      <c r="AS513" s="147" t="e">
        <v>#REF!</v>
      </c>
      <c r="AT513" s="147" t="e">
        <v>#REF!</v>
      </c>
      <c r="AU513" s="147" t="e">
        <v>#REF!</v>
      </c>
      <c r="AV513" s="147" t="e">
        <v>#REF!</v>
      </c>
      <c r="AW513" s="147" t="e">
        <v>#REF!</v>
      </c>
      <c r="AX513" s="147" t="e">
        <v>#REF!</v>
      </c>
      <c r="AY513" s="147" t="e">
        <v>#REF!</v>
      </c>
      <c r="AZ513" s="147" t="e">
        <v>#REF!</v>
      </c>
      <c r="BA513" s="147" t="e">
        <v>#REF!</v>
      </c>
      <c r="BB513" s="147" t="e">
        <v>#REF!</v>
      </c>
      <c r="BC513" s="147" t="e">
        <v>#REF!</v>
      </c>
      <c r="BD513" s="147" t="e">
        <v>#REF!</v>
      </c>
      <c r="BE513" s="147" t="e">
        <v>#REF!</v>
      </c>
      <c r="BF513" s="147" t="e">
        <v>#REF!</v>
      </c>
      <c r="BG513" s="147" t="e">
        <v>#REF!</v>
      </c>
      <c r="BH513" s="147" t="e">
        <v>#REF!</v>
      </c>
      <c r="BI513" s="147" t="e">
        <v>#REF!</v>
      </c>
      <c r="BJ513" s="147" t="e">
        <v>#REF!</v>
      </c>
      <c r="BK513" s="147" t="e">
        <v>#REF!</v>
      </c>
      <c r="BL513" s="147" t="e">
        <v>#REF!</v>
      </c>
      <c r="BM513" s="147" t="e">
        <v>#REF!</v>
      </c>
      <c r="BN513" s="147" t="e">
        <v>#REF!</v>
      </c>
      <c r="BO513" s="147" t="e">
        <v>#REF!</v>
      </c>
      <c r="BP513" s="147" t="e">
        <v>#REF!</v>
      </c>
      <c r="BQ513" s="147" t="e">
        <v>#REF!</v>
      </c>
      <c r="BR513" s="147" t="e">
        <v>#REF!</v>
      </c>
      <c r="BS513" s="147" t="e">
        <v>#REF!</v>
      </c>
      <c r="BT513" s="147" t="e">
        <v>#REF!</v>
      </c>
      <c r="BU513" s="147" t="e">
        <v>#REF!</v>
      </c>
      <c r="BV513" s="147" t="e">
        <v>#REF!</v>
      </c>
      <c r="BW513" s="147" t="e">
        <v>#REF!</v>
      </c>
      <c r="BX513" s="147" t="e">
        <v>#REF!</v>
      </c>
      <c r="BZ513" s="147" t="e">
        <v>#REF!</v>
      </c>
      <c r="CA513" s="147" t="e">
        <v>#REF!</v>
      </c>
    </row>
    <row r="514" spans="7:79" hidden="1" x14ac:dyDescent="0.2">
      <c r="G514" s="147" t="e">
        <v>#REF!</v>
      </c>
      <c r="H514" s="147" t="e">
        <v>#REF!</v>
      </c>
      <c r="I514" s="147" t="e">
        <v>#REF!</v>
      </c>
      <c r="J514" s="147" t="e">
        <v>#REF!</v>
      </c>
      <c r="K514" s="147" t="e">
        <v>#REF!</v>
      </c>
      <c r="L514" s="147" t="e">
        <v>#REF!</v>
      </c>
      <c r="M514" s="147" t="e">
        <v>#REF!</v>
      </c>
      <c r="N514" s="147" t="e">
        <v>#REF!</v>
      </c>
      <c r="O514" s="147" t="e">
        <v>#REF!</v>
      </c>
      <c r="P514" s="147" t="e">
        <v>#REF!</v>
      </c>
      <c r="Q514" s="147" t="e">
        <v>#REF!</v>
      </c>
      <c r="R514" s="147" t="e">
        <v>#REF!</v>
      </c>
      <c r="S514" s="147" t="e">
        <v>#REF!</v>
      </c>
      <c r="T514" s="147" t="e">
        <v>#REF!</v>
      </c>
      <c r="U514" s="147" t="e">
        <v>#REF!</v>
      </c>
      <c r="V514" s="147" t="e">
        <v>#REF!</v>
      </c>
      <c r="W514" s="147" t="e">
        <v>#REF!</v>
      </c>
      <c r="X514" s="147" t="e">
        <v>#REF!</v>
      </c>
      <c r="Y514" s="147" t="e">
        <v>#REF!</v>
      </c>
      <c r="Z514" s="147" t="e">
        <v>#REF!</v>
      </c>
      <c r="AA514" s="147" t="e">
        <v>#REF!</v>
      </c>
      <c r="AB514" s="147" t="e">
        <v>#REF!</v>
      </c>
      <c r="AC514" s="147" t="e">
        <v>#REF!</v>
      </c>
      <c r="AD514" s="147" t="e">
        <v>#REF!</v>
      </c>
      <c r="AE514" s="147" t="e">
        <v>#REF!</v>
      </c>
      <c r="AF514" s="147" t="e">
        <v>#REF!</v>
      </c>
      <c r="AG514" s="147" t="e">
        <v>#REF!</v>
      </c>
      <c r="AH514" s="147" t="e">
        <v>#REF!</v>
      </c>
      <c r="AI514" s="147" t="e">
        <v>#REF!</v>
      </c>
      <c r="AJ514" s="147" t="e">
        <v>#REF!</v>
      </c>
      <c r="AK514" s="147" t="e">
        <v>#REF!</v>
      </c>
      <c r="AL514" s="147" t="e">
        <v>#REF!</v>
      </c>
      <c r="AM514" s="147" t="e">
        <v>#REF!</v>
      </c>
      <c r="AN514" s="147" t="e">
        <v>#REF!</v>
      </c>
      <c r="AO514" s="147" t="e">
        <v>#REF!</v>
      </c>
      <c r="AP514" s="147" t="e">
        <v>#REF!</v>
      </c>
      <c r="AQ514" s="147" t="e">
        <v>#REF!</v>
      </c>
      <c r="AR514" s="147" t="e">
        <v>#REF!</v>
      </c>
      <c r="AS514" s="147" t="e">
        <v>#REF!</v>
      </c>
      <c r="AT514" s="147" t="e">
        <v>#REF!</v>
      </c>
      <c r="AU514" s="147" t="e">
        <v>#REF!</v>
      </c>
      <c r="AV514" s="147" t="e">
        <v>#REF!</v>
      </c>
      <c r="AW514" s="147" t="e">
        <v>#REF!</v>
      </c>
      <c r="AX514" s="147" t="e">
        <v>#REF!</v>
      </c>
      <c r="AY514" s="147" t="e">
        <v>#REF!</v>
      </c>
      <c r="AZ514" s="147" t="e">
        <v>#REF!</v>
      </c>
      <c r="BA514" s="147" t="e">
        <v>#REF!</v>
      </c>
      <c r="BB514" s="147" t="e">
        <v>#REF!</v>
      </c>
      <c r="BC514" s="147" t="e">
        <v>#REF!</v>
      </c>
      <c r="BD514" s="147" t="e">
        <v>#REF!</v>
      </c>
      <c r="BE514" s="147" t="e">
        <v>#REF!</v>
      </c>
      <c r="BF514" s="147" t="e">
        <v>#REF!</v>
      </c>
      <c r="BG514" s="147" t="e">
        <v>#REF!</v>
      </c>
      <c r="BH514" s="147" t="e">
        <v>#REF!</v>
      </c>
      <c r="BI514" s="147" t="e">
        <v>#REF!</v>
      </c>
      <c r="BJ514" s="147" t="e">
        <v>#REF!</v>
      </c>
      <c r="BK514" s="147" t="e">
        <v>#REF!</v>
      </c>
      <c r="BL514" s="147" t="e">
        <v>#REF!</v>
      </c>
      <c r="BM514" s="147" t="e">
        <v>#REF!</v>
      </c>
      <c r="BN514" s="147" t="e">
        <v>#REF!</v>
      </c>
      <c r="BO514" s="147" t="e">
        <v>#REF!</v>
      </c>
      <c r="BP514" s="147" t="e">
        <v>#REF!</v>
      </c>
      <c r="BQ514" s="147" t="e">
        <v>#REF!</v>
      </c>
      <c r="BR514" s="147" t="e">
        <v>#REF!</v>
      </c>
      <c r="BS514" s="147" t="e">
        <v>#REF!</v>
      </c>
      <c r="BT514" s="147" t="e">
        <v>#REF!</v>
      </c>
      <c r="BU514" s="147" t="e">
        <v>#REF!</v>
      </c>
      <c r="BV514" s="147" t="e">
        <v>#REF!</v>
      </c>
      <c r="BW514" s="147" t="e">
        <v>#REF!</v>
      </c>
      <c r="BX514" s="147" t="e">
        <v>#REF!</v>
      </c>
      <c r="BZ514" s="147" t="e">
        <v>#REF!</v>
      </c>
      <c r="CA514" s="147" t="e">
        <v>#REF!</v>
      </c>
    </row>
    <row r="515" spans="7:79" hidden="1" x14ac:dyDescent="0.2">
      <c r="G515" s="147" t="e">
        <v>#REF!</v>
      </c>
      <c r="H515" s="147" t="e">
        <v>#REF!</v>
      </c>
      <c r="I515" s="147" t="e">
        <v>#REF!</v>
      </c>
      <c r="J515" s="147" t="e">
        <v>#REF!</v>
      </c>
      <c r="K515" s="147" t="e">
        <v>#REF!</v>
      </c>
      <c r="L515" s="147" t="e">
        <v>#REF!</v>
      </c>
      <c r="M515" s="147" t="e">
        <v>#REF!</v>
      </c>
      <c r="N515" s="147" t="e">
        <v>#REF!</v>
      </c>
      <c r="O515" s="147" t="e">
        <v>#REF!</v>
      </c>
      <c r="P515" s="147" t="e">
        <v>#REF!</v>
      </c>
      <c r="Q515" s="147" t="e">
        <v>#REF!</v>
      </c>
      <c r="R515" s="147" t="e">
        <v>#REF!</v>
      </c>
      <c r="S515" s="147" t="e">
        <v>#REF!</v>
      </c>
      <c r="T515" s="147" t="e">
        <v>#REF!</v>
      </c>
      <c r="U515" s="147" t="e">
        <v>#REF!</v>
      </c>
      <c r="V515" s="147" t="e">
        <v>#REF!</v>
      </c>
      <c r="W515" s="147" t="e">
        <v>#REF!</v>
      </c>
      <c r="X515" s="147" t="e">
        <v>#REF!</v>
      </c>
      <c r="Y515" s="147" t="e">
        <v>#REF!</v>
      </c>
      <c r="Z515" s="147" t="e">
        <v>#REF!</v>
      </c>
      <c r="AA515" s="147" t="e">
        <v>#REF!</v>
      </c>
      <c r="AB515" s="147" t="e">
        <v>#REF!</v>
      </c>
      <c r="AC515" s="147" t="e">
        <v>#REF!</v>
      </c>
      <c r="AD515" s="147" t="e">
        <v>#REF!</v>
      </c>
      <c r="AE515" s="147" t="e">
        <v>#REF!</v>
      </c>
      <c r="AF515" s="147" t="e">
        <v>#REF!</v>
      </c>
      <c r="AG515" s="147" t="e">
        <v>#REF!</v>
      </c>
      <c r="AH515" s="147" t="e">
        <v>#REF!</v>
      </c>
      <c r="AI515" s="147" t="e">
        <v>#REF!</v>
      </c>
      <c r="AJ515" s="147" t="e">
        <v>#REF!</v>
      </c>
      <c r="AK515" s="147" t="e">
        <v>#REF!</v>
      </c>
      <c r="AL515" s="147" t="e">
        <v>#REF!</v>
      </c>
      <c r="AM515" s="147" t="e">
        <v>#REF!</v>
      </c>
      <c r="AN515" s="147" t="e">
        <v>#REF!</v>
      </c>
      <c r="AO515" s="147" t="e">
        <v>#REF!</v>
      </c>
      <c r="AP515" s="147" t="e">
        <v>#REF!</v>
      </c>
      <c r="AQ515" s="147" t="e">
        <v>#REF!</v>
      </c>
      <c r="AR515" s="147" t="e">
        <v>#REF!</v>
      </c>
      <c r="AS515" s="147" t="e">
        <v>#REF!</v>
      </c>
      <c r="AT515" s="147" t="e">
        <v>#REF!</v>
      </c>
      <c r="AU515" s="147" t="e">
        <v>#REF!</v>
      </c>
      <c r="AV515" s="147" t="e">
        <v>#REF!</v>
      </c>
      <c r="AW515" s="147" t="e">
        <v>#REF!</v>
      </c>
      <c r="AX515" s="147" t="e">
        <v>#REF!</v>
      </c>
      <c r="AY515" s="147" t="e">
        <v>#REF!</v>
      </c>
      <c r="AZ515" s="147" t="e">
        <v>#REF!</v>
      </c>
      <c r="BA515" s="147" t="e">
        <v>#REF!</v>
      </c>
      <c r="BB515" s="147" t="e">
        <v>#REF!</v>
      </c>
      <c r="BC515" s="147" t="e">
        <v>#REF!</v>
      </c>
      <c r="BD515" s="147" t="e">
        <v>#REF!</v>
      </c>
      <c r="BE515" s="147" t="e">
        <v>#REF!</v>
      </c>
      <c r="BF515" s="147" t="e">
        <v>#REF!</v>
      </c>
      <c r="BG515" s="147" t="e">
        <v>#REF!</v>
      </c>
      <c r="BH515" s="147" t="e">
        <v>#REF!</v>
      </c>
      <c r="BI515" s="147" t="e">
        <v>#REF!</v>
      </c>
      <c r="BJ515" s="147" t="e">
        <v>#REF!</v>
      </c>
      <c r="BK515" s="147" t="e">
        <v>#REF!</v>
      </c>
      <c r="BL515" s="147" t="e">
        <v>#REF!</v>
      </c>
      <c r="BM515" s="147" t="e">
        <v>#REF!</v>
      </c>
      <c r="BN515" s="147" t="e">
        <v>#REF!</v>
      </c>
      <c r="BO515" s="147" t="e">
        <v>#REF!</v>
      </c>
      <c r="BP515" s="147" t="e">
        <v>#REF!</v>
      </c>
      <c r="BQ515" s="147" t="e">
        <v>#REF!</v>
      </c>
      <c r="BR515" s="147" t="e">
        <v>#REF!</v>
      </c>
      <c r="BS515" s="147" t="e">
        <v>#REF!</v>
      </c>
      <c r="BT515" s="147" t="e">
        <v>#REF!</v>
      </c>
      <c r="BU515" s="147" t="e">
        <v>#REF!</v>
      </c>
      <c r="BV515" s="147" t="e">
        <v>#REF!</v>
      </c>
      <c r="BW515" s="147" t="e">
        <v>#REF!</v>
      </c>
      <c r="BX515" s="147" t="e">
        <v>#REF!</v>
      </c>
      <c r="BZ515" s="147" t="e">
        <v>#REF!</v>
      </c>
      <c r="CA515" s="147" t="e">
        <v>#REF!</v>
      </c>
    </row>
    <row r="516" spans="7:79" hidden="1" x14ac:dyDescent="0.2">
      <c r="G516" s="147" t="e">
        <v>#REF!</v>
      </c>
      <c r="H516" s="147" t="e">
        <v>#REF!</v>
      </c>
      <c r="I516" s="147" t="e">
        <v>#REF!</v>
      </c>
      <c r="J516" s="147" t="e">
        <v>#REF!</v>
      </c>
      <c r="K516" s="147" t="e">
        <v>#REF!</v>
      </c>
      <c r="L516" s="147" t="e">
        <v>#REF!</v>
      </c>
      <c r="M516" s="147" t="e">
        <v>#REF!</v>
      </c>
      <c r="N516" s="147" t="e">
        <v>#REF!</v>
      </c>
      <c r="O516" s="147" t="e">
        <v>#REF!</v>
      </c>
      <c r="P516" s="147" t="e">
        <v>#REF!</v>
      </c>
      <c r="Q516" s="147" t="e">
        <v>#REF!</v>
      </c>
      <c r="R516" s="147" t="e">
        <v>#REF!</v>
      </c>
      <c r="S516" s="147" t="e">
        <v>#REF!</v>
      </c>
      <c r="T516" s="147" t="e">
        <v>#REF!</v>
      </c>
      <c r="U516" s="147" t="e">
        <v>#REF!</v>
      </c>
      <c r="V516" s="147" t="e">
        <v>#REF!</v>
      </c>
      <c r="W516" s="147" t="e">
        <v>#REF!</v>
      </c>
      <c r="X516" s="147" t="e">
        <v>#REF!</v>
      </c>
      <c r="Y516" s="147" t="e">
        <v>#REF!</v>
      </c>
      <c r="Z516" s="147" t="e">
        <v>#REF!</v>
      </c>
      <c r="AA516" s="147" t="e">
        <v>#REF!</v>
      </c>
      <c r="AB516" s="147" t="e">
        <v>#REF!</v>
      </c>
      <c r="AC516" s="147" t="e">
        <v>#REF!</v>
      </c>
      <c r="AD516" s="147" t="e">
        <v>#REF!</v>
      </c>
      <c r="AE516" s="147" t="e">
        <v>#REF!</v>
      </c>
      <c r="AF516" s="147" t="e">
        <v>#REF!</v>
      </c>
      <c r="AG516" s="147" t="e">
        <v>#REF!</v>
      </c>
      <c r="AH516" s="147" t="e">
        <v>#REF!</v>
      </c>
      <c r="AI516" s="147" t="e">
        <v>#REF!</v>
      </c>
      <c r="AJ516" s="147" t="e">
        <v>#REF!</v>
      </c>
      <c r="AK516" s="147" t="e">
        <v>#REF!</v>
      </c>
      <c r="AL516" s="147" t="e">
        <v>#REF!</v>
      </c>
      <c r="AM516" s="147" t="e">
        <v>#REF!</v>
      </c>
      <c r="AN516" s="147" t="e">
        <v>#REF!</v>
      </c>
      <c r="AO516" s="147" t="e">
        <v>#REF!</v>
      </c>
      <c r="AP516" s="147" t="e">
        <v>#REF!</v>
      </c>
      <c r="AQ516" s="147" t="e">
        <v>#REF!</v>
      </c>
      <c r="AR516" s="147" t="e">
        <v>#REF!</v>
      </c>
      <c r="AS516" s="147" t="e">
        <v>#REF!</v>
      </c>
      <c r="AT516" s="147" t="e">
        <v>#REF!</v>
      </c>
      <c r="AU516" s="147" t="e">
        <v>#REF!</v>
      </c>
      <c r="AV516" s="147" t="e">
        <v>#REF!</v>
      </c>
      <c r="AW516" s="147" t="e">
        <v>#REF!</v>
      </c>
      <c r="AX516" s="147" t="e">
        <v>#REF!</v>
      </c>
      <c r="AY516" s="147" t="e">
        <v>#REF!</v>
      </c>
      <c r="AZ516" s="147" t="e">
        <v>#REF!</v>
      </c>
      <c r="BA516" s="147" t="e">
        <v>#REF!</v>
      </c>
      <c r="BB516" s="147" t="e">
        <v>#REF!</v>
      </c>
      <c r="BC516" s="147" t="e">
        <v>#REF!</v>
      </c>
      <c r="BD516" s="147" t="e">
        <v>#REF!</v>
      </c>
      <c r="BE516" s="147" t="e">
        <v>#REF!</v>
      </c>
      <c r="BF516" s="147" t="e">
        <v>#REF!</v>
      </c>
      <c r="BG516" s="147" t="e">
        <v>#REF!</v>
      </c>
      <c r="BH516" s="147" t="e">
        <v>#REF!</v>
      </c>
      <c r="BI516" s="147" t="e">
        <v>#REF!</v>
      </c>
      <c r="BJ516" s="147" t="e">
        <v>#REF!</v>
      </c>
      <c r="BK516" s="147" t="e">
        <v>#REF!</v>
      </c>
      <c r="BL516" s="147" t="e">
        <v>#REF!</v>
      </c>
      <c r="BM516" s="147" t="e">
        <v>#REF!</v>
      </c>
      <c r="BN516" s="147" t="e">
        <v>#REF!</v>
      </c>
      <c r="BO516" s="147" t="e">
        <v>#REF!</v>
      </c>
      <c r="BP516" s="147" t="e">
        <v>#REF!</v>
      </c>
      <c r="BQ516" s="147" t="e">
        <v>#REF!</v>
      </c>
      <c r="BR516" s="147" t="e">
        <v>#REF!</v>
      </c>
      <c r="BS516" s="147" t="e">
        <v>#REF!</v>
      </c>
      <c r="BT516" s="147" t="e">
        <v>#REF!</v>
      </c>
      <c r="BU516" s="147" t="e">
        <v>#REF!</v>
      </c>
      <c r="BV516" s="147" t="e">
        <v>#REF!</v>
      </c>
      <c r="BW516" s="147" t="e">
        <v>#REF!</v>
      </c>
      <c r="BX516" s="147" t="e">
        <v>#REF!</v>
      </c>
      <c r="BZ516" s="147" t="e">
        <v>#REF!</v>
      </c>
      <c r="CA516" s="147" t="e">
        <v>#REF!</v>
      </c>
    </row>
    <row r="517" spans="7:79" hidden="1" x14ac:dyDescent="0.2">
      <c r="G517" s="147" t="e">
        <v>#REF!</v>
      </c>
      <c r="H517" s="147" t="e">
        <v>#REF!</v>
      </c>
      <c r="I517" s="147" t="e">
        <v>#REF!</v>
      </c>
      <c r="J517" s="147" t="e">
        <v>#REF!</v>
      </c>
      <c r="K517" s="147" t="e">
        <v>#REF!</v>
      </c>
      <c r="L517" s="147" t="e">
        <v>#REF!</v>
      </c>
      <c r="M517" s="147" t="e">
        <v>#REF!</v>
      </c>
      <c r="N517" s="147" t="e">
        <v>#REF!</v>
      </c>
      <c r="O517" s="147" t="e">
        <v>#REF!</v>
      </c>
      <c r="P517" s="147" t="e">
        <v>#REF!</v>
      </c>
      <c r="Q517" s="147" t="e">
        <v>#REF!</v>
      </c>
      <c r="R517" s="147" t="e">
        <v>#REF!</v>
      </c>
      <c r="S517" s="147" t="e">
        <v>#REF!</v>
      </c>
      <c r="T517" s="147" t="e">
        <v>#REF!</v>
      </c>
      <c r="U517" s="147" t="e">
        <v>#REF!</v>
      </c>
      <c r="V517" s="147" t="e">
        <v>#REF!</v>
      </c>
      <c r="W517" s="147" t="e">
        <v>#REF!</v>
      </c>
      <c r="X517" s="147" t="e">
        <v>#REF!</v>
      </c>
      <c r="Y517" s="147" t="e">
        <v>#REF!</v>
      </c>
      <c r="Z517" s="147" t="e">
        <v>#REF!</v>
      </c>
      <c r="AA517" s="147" t="e">
        <v>#REF!</v>
      </c>
      <c r="AB517" s="147" t="e">
        <v>#REF!</v>
      </c>
      <c r="AC517" s="147" t="e">
        <v>#REF!</v>
      </c>
      <c r="AD517" s="147" t="e">
        <v>#REF!</v>
      </c>
      <c r="AE517" s="147" t="e">
        <v>#REF!</v>
      </c>
      <c r="AF517" s="147" t="e">
        <v>#REF!</v>
      </c>
      <c r="AG517" s="147" t="e">
        <v>#REF!</v>
      </c>
      <c r="AH517" s="147" t="e">
        <v>#REF!</v>
      </c>
      <c r="AI517" s="147" t="e">
        <v>#REF!</v>
      </c>
      <c r="AJ517" s="147" t="e">
        <v>#REF!</v>
      </c>
      <c r="AK517" s="147" t="e">
        <v>#REF!</v>
      </c>
      <c r="AL517" s="147" t="e">
        <v>#REF!</v>
      </c>
      <c r="AM517" s="147" t="e">
        <v>#REF!</v>
      </c>
      <c r="AN517" s="147" t="e">
        <v>#REF!</v>
      </c>
      <c r="AO517" s="147" t="e">
        <v>#REF!</v>
      </c>
      <c r="AP517" s="147" t="e">
        <v>#REF!</v>
      </c>
      <c r="AQ517" s="147" t="e">
        <v>#REF!</v>
      </c>
      <c r="AR517" s="147" t="e">
        <v>#REF!</v>
      </c>
      <c r="AS517" s="147" t="e">
        <v>#REF!</v>
      </c>
      <c r="AT517" s="147" t="e">
        <v>#REF!</v>
      </c>
      <c r="AU517" s="147" t="e">
        <v>#REF!</v>
      </c>
      <c r="AV517" s="147" t="e">
        <v>#REF!</v>
      </c>
      <c r="AW517" s="147" t="e">
        <v>#REF!</v>
      </c>
      <c r="AX517" s="147" t="e">
        <v>#REF!</v>
      </c>
      <c r="AY517" s="147" t="e">
        <v>#REF!</v>
      </c>
      <c r="AZ517" s="147" t="e">
        <v>#REF!</v>
      </c>
      <c r="BA517" s="147" t="e">
        <v>#REF!</v>
      </c>
      <c r="BB517" s="147" t="e">
        <v>#REF!</v>
      </c>
      <c r="BC517" s="147" t="e">
        <v>#REF!</v>
      </c>
      <c r="BD517" s="147" t="e">
        <v>#REF!</v>
      </c>
      <c r="BE517" s="147" t="e">
        <v>#REF!</v>
      </c>
      <c r="BF517" s="147" t="e">
        <v>#REF!</v>
      </c>
      <c r="BG517" s="147" t="e">
        <v>#REF!</v>
      </c>
      <c r="BH517" s="147" t="e">
        <v>#REF!</v>
      </c>
      <c r="BI517" s="147" t="e">
        <v>#REF!</v>
      </c>
      <c r="BJ517" s="147" t="e">
        <v>#REF!</v>
      </c>
      <c r="BK517" s="147" t="e">
        <v>#REF!</v>
      </c>
      <c r="BL517" s="147" t="e">
        <v>#REF!</v>
      </c>
      <c r="BM517" s="147" t="e">
        <v>#REF!</v>
      </c>
      <c r="BN517" s="147" t="e">
        <v>#REF!</v>
      </c>
      <c r="BO517" s="147" t="e">
        <v>#REF!</v>
      </c>
      <c r="BP517" s="147" t="e">
        <v>#REF!</v>
      </c>
      <c r="BQ517" s="147" t="e">
        <v>#REF!</v>
      </c>
      <c r="BR517" s="147" t="e">
        <v>#REF!</v>
      </c>
      <c r="BS517" s="147" t="e">
        <v>#REF!</v>
      </c>
      <c r="BT517" s="147" t="e">
        <v>#REF!</v>
      </c>
      <c r="BU517" s="147" t="e">
        <v>#REF!</v>
      </c>
      <c r="BV517" s="147" t="e">
        <v>#REF!</v>
      </c>
      <c r="BW517" s="147" t="e">
        <v>#REF!</v>
      </c>
      <c r="BX517" s="147" t="e">
        <v>#REF!</v>
      </c>
      <c r="BZ517" s="147" t="e">
        <v>#REF!</v>
      </c>
      <c r="CA517" s="147" t="e">
        <v>#REF!</v>
      </c>
    </row>
    <row r="518" spans="7:79" hidden="1" x14ac:dyDescent="0.2">
      <c r="G518" s="147" t="e">
        <v>#REF!</v>
      </c>
      <c r="H518" s="147" t="e">
        <v>#REF!</v>
      </c>
      <c r="I518" s="147" t="e">
        <v>#REF!</v>
      </c>
      <c r="J518" s="147" t="e">
        <v>#REF!</v>
      </c>
      <c r="K518" s="147" t="e">
        <v>#REF!</v>
      </c>
      <c r="L518" s="147" t="e">
        <v>#REF!</v>
      </c>
      <c r="M518" s="147" t="e">
        <v>#REF!</v>
      </c>
      <c r="N518" s="147" t="e">
        <v>#REF!</v>
      </c>
      <c r="O518" s="147" t="e">
        <v>#REF!</v>
      </c>
      <c r="P518" s="147" t="e">
        <v>#REF!</v>
      </c>
      <c r="Q518" s="147" t="e">
        <v>#REF!</v>
      </c>
      <c r="R518" s="147" t="e">
        <v>#REF!</v>
      </c>
      <c r="S518" s="147" t="e">
        <v>#REF!</v>
      </c>
      <c r="T518" s="147" t="e">
        <v>#REF!</v>
      </c>
      <c r="U518" s="147" t="e">
        <v>#REF!</v>
      </c>
      <c r="V518" s="147" t="e">
        <v>#REF!</v>
      </c>
      <c r="W518" s="147" t="e">
        <v>#REF!</v>
      </c>
      <c r="X518" s="147" t="e">
        <v>#REF!</v>
      </c>
      <c r="Y518" s="147" t="e">
        <v>#REF!</v>
      </c>
      <c r="Z518" s="147" t="e">
        <v>#REF!</v>
      </c>
      <c r="AA518" s="147" t="e">
        <v>#REF!</v>
      </c>
      <c r="AB518" s="147" t="e">
        <v>#REF!</v>
      </c>
      <c r="AC518" s="147" t="e">
        <v>#REF!</v>
      </c>
      <c r="AD518" s="147" t="e">
        <v>#REF!</v>
      </c>
      <c r="AE518" s="147" t="e">
        <v>#REF!</v>
      </c>
      <c r="AF518" s="147" t="e">
        <v>#REF!</v>
      </c>
      <c r="AG518" s="147" t="e">
        <v>#REF!</v>
      </c>
      <c r="AH518" s="147" t="e">
        <v>#REF!</v>
      </c>
      <c r="AI518" s="147" t="e">
        <v>#REF!</v>
      </c>
      <c r="AJ518" s="147" t="e">
        <v>#REF!</v>
      </c>
      <c r="AK518" s="147" t="e">
        <v>#REF!</v>
      </c>
      <c r="AL518" s="147" t="e">
        <v>#REF!</v>
      </c>
      <c r="AM518" s="147" t="e">
        <v>#REF!</v>
      </c>
      <c r="AN518" s="147" t="e">
        <v>#REF!</v>
      </c>
      <c r="AO518" s="147" t="e">
        <v>#REF!</v>
      </c>
      <c r="AP518" s="147" t="e">
        <v>#REF!</v>
      </c>
      <c r="AQ518" s="147" t="e">
        <v>#REF!</v>
      </c>
      <c r="AR518" s="147" t="e">
        <v>#REF!</v>
      </c>
      <c r="AS518" s="147" t="e">
        <v>#REF!</v>
      </c>
      <c r="AT518" s="147" t="e">
        <v>#REF!</v>
      </c>
      <c r="AU518" s="147" t="e">
        <v>#REF!</v>
      </c>
      <c r="AV518" s="147" t="e">
        <v>#REF!</v>
      </c>
      <c r="AW518" s="147" t="e">
        <v>#REF!</v>
      </c>
      <c r="AX518" s="147" t="e">
        <v>#REF!</v>
      </c>
      <c r="AY518" s="147" t="e">
        <v>#REF!</v>
      </c>
      <c r="AZ518" s="147" t="e">
        <v>#REF!</v>
      </c>
      <c r="BA518" s="147" t="e">
        <v>#REF!</v>
      </c>
      <c r="BB518" s="147" t="e">
        <v>#REF!</v>
      </c>
      <c r="BC518" s="147" t="e">
        <v>#REF!</v>
      </c>
      <c r="BD518" s="147" t="e">
        <v>#REF!</v>
      </c>
      <c r="BE518" s="147" t="e">
        <v>#REF!</v>
      </c>
      <c r="BF518" s="147" t="e">
        <v>#REF!</v>
      </c>
      <c r="BG518" s="147" t="e">
        <v>#REF!</v>
      </c>
      <c r="BH518" s="147" t="e">
        <v>#REF!</v>
      </c>
      <c r="BI518" s="147" t="e">
        <v>#REF!</v>
      </c>
      <c r="BJ518" s="147" t="e">
        <v>#REF!</v>
      </c>
      <c r="BK518" s="147" t="e">
        <v>#REF!</v>
      </c>
      <c r="BL518" s="147" t="e">
        <v>#REF!</v>
      </c>
      <c r="BM518" s="147" t="e">
        <v>#REF!</v>
      </c>
      <c r="BN518" s="147" t="e">
        <v>#REF!</v>
      </c>
      <c r="BO518" s="147" t="e">
        <v>#REF!</v>
      </c>
      <c r="BP518" s="147" t="e">
        <v>#REF!</v>
      </c>
      <c r="BQ518" s="147" t="e">
        <v>#REF!</v>
      </c>
      <c r="BR518" s="147" t="e">
        <v>#REF!</v>
      </c>
      <c r="BS518" s="147" t="e">
        <v>#REF!</v>
      </c>
      <c r="BT518" s="147" t="e">
        <v>#REF!</v>
      </c>
      <c r="BU518" s="147" t="e">
        <v>#REF!</v>
      </c>
      <c r="BV518" s="147" t="e">
        <v>#REF!</v>
      </c>
      <c r="BW518" s="147" t="e">
        <v>#REF!</v>
      </c>
      <c r="BX518" s="147" t="e">
        <v>#REF!</v>
      </c>
      <c r="BZ518" s="147" t="e">
        <v>#REF!</v>
      </c>
      <c r="CA518" s="147" t="e">
        <v>#REF!</v>
      </c>
    </row>
    <row r="519" spans="7:79" hidden="1" x14ac:dyDescent="0.2">
      <c r="G519" s="147" t="e">
        <v>#REF!</v>
      </c>
      <c r="H519" s="147" t="e">
        <v>#REF!</v>
      </c>
      <c r="I519" s="147" t="e">
        <v>#REF!</v>
      </c>
      <c r="J519" s="147" t="e">
        <v>#REF!</v>
      </c>
      <c r="K519" s="147" t="e">
        <v>#REF!</v>
      </c>
      <c r="L519" s="147" t="e">
        <v>#REF!</v>
      </c>
      <c r="M519" s="147" t="e">
        <v>#REF!</v>
      </c>
      <c r="N519" s="147" t="e">
        <v>#REF!</v>
      </c>
      <c r="O519" s="147" t="e">
        <v>#REF!</v>
      </c>
      <c r="P519" s="147" t="e">
        <v>#REF!</v>
      </c>
      <c r="Q519" s="147" t="e">
        <v>#REF!</v>
      </c>
      <c r="R519" s="147" t="e">
        <v>#REF!</v>
      </c>
      <c r="S519" s="147" t="e">
        <v>#REF!</v>
      </c>
      <c r="T519" s="147" t="e">
        <v>#REF!</v>
      </c>
      <c r="U519" s="147" t="e">
        <v>#REF!</v>
      </c>
      <c r="V519" s="147" t="e">
        <v>#REF!</v>
      </c>
      <c r="W519" s="147" t="e">
        <v>#REF!</v>
      </c>
      <c r="X519" s="147" t="e">
        <v>#REF!</v>
      </c>
      <c r="Y519" s="147" t="e">
        <v>#REF!</v>
      </c>
      <c r="Z519" s="147" t="e">
        <v>#REF!</v>
      </c>
      <c r="AA519" s="147" t="e">
        <v>#REF!</v>
      </c>
      <c r="AB519" s="147" t="e">
        <v>#REF!</v>
      </c>
      <c r="AC519" s="147" t="e">
        <v>#REF!</v>
      </c>
      <c r="AD519" s="147" t="e">
        <v>#REF!</v>
      </c>
      <c r="AE519" s="147" t="e">
        <v>#REF!</v>
      </c>
      <c r="AF519" s="147" t="e">
        <v>#REF!</v>
      </c>
      <c r="AG519" s="147" t="e">
        <v>#REF!</v>
      </c>
      <c r="AH519" s="147" t="e">
        <v>#REF!</v>
      </c>
      <c r="AI519" s="147" t="e">
        <v>#REF!</v>
      </c>
      <c r="AJ519" s="147" t="e">
        <v>#REF!</v>
      </c>
      <c r="AK519" s="147" t="e">
        <v>#REF!</v>
      </c>
      <c r="AL519" s="147" t="e">
        <v>#REF!</v>
      </c>
      <c r="AM519" s="147" t="e">
        <v>#REF!</v>
      </c>
      <c r="AN519" s="147" t="e">
        <v>#REF!</v>
      </c>
      <c r="AO519" s="147" t="e">
        <v>#REF!</v>
      </c>
      <c r="AP519" s="147" t="e">
        <v>#REF!</v>
      </c>
      <c r="AQ519" s="147" t="e">
        <v>#REF!</v>
      </c>
      <c r="AR519" s="147" t="e">
        <v>#REF!</v>
      </c>
      <c r="AS519" s="147" t="e">
        <v>#REF!</v>
      </c>
      <c r="AT519" s="147" t="e">
        <v>#REF!</v>
      </c>
      <c r="AU519" s="147" t="e">
        <v>#REF!</v>
      </c>
      <c r="AV519" s="147" t="e">
        <v>#REF!</v>
      </c>
      <c r="AW519" s="147" t="e">
        <v>#REF!</v>
      </c>
      <c r="AX519" s="147" t="e">
        <v>#REF!</v>
      </c>
      <c r="AY519" s="147" t="e">
        <v>#REF!</v>
      </c>
      <c r="AZ519" s="147" t="e">
        <v>#REF!</v>
      </c>
      <c r="BA519" s="147" t="e">
        <v>#REF!</v>
      </c>
      <c r="BB519" s="147" t="e">
        <v>#REF!</v>
      </c>
      <c r="BC519" s="147" t="e">
        <v>#REF!</v>
      </c>
      <c r="BD519" s="147" t="e">
        <v>#REF!</v>
      </c>
      <c r="BE519" s="147" t="e">
        <v>#REF!</v>
      </c>
      <c r="BF519" s="147" t="e">
        <v>#REF!</v>
      </c>
      <c r="BG519" s="147" t="e">
        <v>#REF!</v>
      </c>
      <c r="BH519" s="147" t="e">
        <v>#REF!</v>
      </c>
      <c r="BI519" s="147" t="e">
        <v>#REF!</v>
      </c>
      <c r="BJ519" s="147" t="e">
        <v>#REF!</v>
      </c>
      <c r="BK519" s="147" t="e">
        <v>#REF!</v>
      </c>
      <c r="BL519" s="147" t="e">
        <v>#REF!</v>
      </c>
      <c r="BM519" s="147" t="e">
        <v>#REF!</v>
      </c>
      <c r="BN519" s="147" t="e">
        <v>#REF!</v>
      </c>
      <c r="BO519" s="147" t="e">
        <v>#REF!</v>
      </c>
      <c r="BP519" s="147" t="e">
        <v>#REF!</v>
      </c>
      <c r="BQ519" s="147" t="e">
        <v>#REF!</v>
      </c>
      <c r="BR519" s="147" t="e">
        <v>#REF!</v>
      </c>
      <c r="BS519" s="147" t="e">
        <v>#REF!</v>
      </c>
      <c r="BT519" s="147" t="e">
        <v>#REF!</v>
      </c>
      <c r="BU519" s="147" t="e">
        <v>#REF!</v>
      </c>
      <c r="BV519" s="147" t="e">
        <v>#REF!</v>
      </c>
      <c r="BW519" s="147" t="e">
        <v>#REF!</v>
      </c>
      <c r="BX519" s="147" t="e">
        <v>#REF!</v>
      </c>
      <c r="BZ519" s="147" t="e">
        <v>#REF!</v>
      </c>
      <c r="CA519" s="147" t="e">
        <v>#REF!</v>
      </c>
    </row>
    <row r="520" spans="7:79" hidden="1" x14ac:dyDescent="0.2">
      <c r="G520" s="147" t="e">
        <v>#REF!</v>
      </c>
      <c r="H520" s="147" t="e">
        <v>#REF!</v>
      </c>
      <c r="I520" s="147" t="e">
        <v>#REF!</v>
      </c>
      <c r="J520" s="147" t="e">
        <v>#REF!</v>
      </c>
      <c r="K520" s="147" t="e">
        <v>#REF!</v>
      </c>
      <c r="L520" s="147" t="e">
        <v>#REF!</v>
      </c>
      <c r="M520" s="147" t="e">
        <v>#REF!</v>
      </c>
      <c r="N520" s="147" t="e">
        <v>#REF!</v>
      </c>
      <c r="O520" s="147" t="e">
        <v>#REF!</v>
      </c>
      <c r="P520" s="147" t="e">
        <v>#REF!</v>
      </c>
      <c r="Q520" s="147" t="e">
        <v>#REF!</v>
      </c>
      <c r="R520" s="147" t="e">
        <v>#REF!</v>
      </c>
      <c r="S520" s="147" t="e">
        <v>#REF!</v>
      </c>
      <c r="T520" s="147" t="e">
        <v>#REF!</v>
      </c>
      <c r="U520" s="147" t="e">
        <v>#REF!</v>
      </c>
      <c r="V520" s="147" t="e">
        <v>#REF!</v>
      </c>
      <c r="W520" s="147" t="e">
        <v>#REF!</v>
      </c>
      <c r="X520" s="147" t="e">
        <v>#REF!</v>
      </c>
      <c r="Y520" s="147" t="e">
        <v>#REF!</v>
      </c>
      <c r="Z520" s="147" t="e">
        <v>#REF!</v>
      </c>
      <c r="AA520" s="147" t="e">
        <v>#REF!</v>
      </c>
      <c r="AB520" s="147" t="e">
        <v>#REF!</v>
      </c>
      <c r="AC520" s="147" t="e">
        <v>#REF!</v>
      </c>
      <c r="AD520" s="147" t="e">
        <v>#REF!</v>
      </c>
      <c r="AE520" s="147" t="e">
        <v>#REF!</v>
      </c>
      <c r="AF520" s="147" t="e">
        <v>#REF!</v>
      </c>
      <c r="AG520" s="147" t="e">
        <v>#REF!</v>
      </c>
      <c r="AH520" s="147" t="e">
        <v>#REF!</v>
      </c>
      <c r="AI520" s="147" t="e">
        <v>#REF!</v>
      </c>
      <c r="AJ520" s="147" t="e">
        <v>#REF!</v>
      </c>
      <c r="AK520" s="147" t="e">
        <v>#REF!</v>
      </c>
      <c r="AL520" s="147" t="e">
        <v>#REF!</v>
      </c>
      <c r="AM520" s="147" t="e">
        <v>#REF!</v>
      </c>
      <c r="AN520" s="147" t="e">
        <v>#REF!</v>
      </c>
      <c r="AO520" s="147" t="e">
        <v>#REF!</v>
      </c>
      <c r="AP520" s="147" t="e">
        <v>#REF!</v>
      </c>
      <c r="AQ520" s="147" t="e">
        <v>#REF!</v>
      </c>
      <c r="AR520" s="147" t="e">
        <v>#REF!</v>
      </c>
      <c r="AS520" s="147" t="e">
        <v>#REF!</v>
      </c>
      <c r="AT520" s="147" t="e">
        <v>#REF!</v>
      </c>
      <c r="AU520" s="147" t="e">
        <v>#REF!</v>
      </c>
      <c r="AV520" s="147" t="e">
        <v>#REF!</v>
      </c>
      <c r="AW520" s="147" t="e">
        <v>#REF!</v>
      </c>
      <c r="AX520" s="147" t="e">
        <v>#REF!</v>
      </c>
      <c r="AY520" s="147" t="e">
        <v>#REF!</v>
      </c>
      <c r="AZ520" s="147" t="e">
        <v>#REF!</v>
      </c>
      <c r="BA520" s="147" t="e">
        <v>#REF!</v>
      </c>
      <c r="BB520" s="147" t="e">
        <v>#REF!</v>
      </c>
      <c r="BC520" s="147" t="e">
        <v>#REF!</v>
      </c>
      <c r="BD520" s="147" t="e">
        <v>#REF!</v>
      </c>
      <c r="BE520" s="147" t="e">
        <v>#REF!</v>
      </c>
      <c r="BF520" s="147" t="e">
        <v>#REF!</v>
      </c>
      <c r="BG520" s="147" t="e">
        <v>#REF!</v>
      </c>
      <c r="BH520" s="147" t="e">
        <v>#REF!</v>
      </c>
      <c r="BI520" s="147" t="e">
        <v>#REF!</v>
      </c>
      <c r="BJ520" s="147" t="e">
        <v>#REF!</v>
      </c>
      <c r="BK520" s="147" t="e">
        <v>#REF!</v>
      </c>
      <c r="BL520" s="147" t="e">
        <v>#REF!</v>
      </c>
      <c r="BM520" s="147" t="e">
        <v>#REF!</v>
      </c>
      <c r="BN520" s="147" t="e">
        <v>#REF!</v>
      </c>
      <c r="BO520" s="147" t="e">
        <v>#REF!</v>
      </c>
      <c r="BP520" s="147" t="e">
        <v>#REF!</v>
      </c>
      <c r="BQ520" s="147" t="e">
        <v>#REF!</v>
      </c>
      <c r="BR520" s="147" t="e">
        <v>#REF!</v>
      </c>
      <c r="BS520" s="147" t="e">
        <v>#REF!</v>
      </c>
      <c r="BT520" s="147" t="e">
        <v>#REF!</v>
      </c>
      <c r="BU520" s="147" t="e">
        <v>#REF!</v>
      </c>
      <c r="BV520" s="147" t="e">
        <v>#REF!</v>
      </c>
      <c r="BW520" s="147" t="e">
        <v>#REF!</v>
      </c>
      <c r="BX520" s="147" t="e">
        <v>#REF!</v>
      </c>
      <c r="BZ520" s="147" t="e">
        <v>#REF!</v>
      </c>
      <c r="CA520" s="147" t="e">
        <v>#REF!</v>
      </c>
    </row>
    <row r="521" spans="7:79" hidden="1" x14ac:dyDescent="0.2">
      <c r="G521" s="147" t="e">
        <v>#REF!</v>
      </c>
      <c r="H521" s="147" t="e">
        <v>#REF!</v>
      </c>
      <c r="I521" s="147" t="e">
        <v>#REF!</v>
      </c>
      <c r="J521" s="147" t="e">
        <v>#REF!</v>
      </c>
      <c r="K521" s="147" t="e">
        <v>#REF!</v>
      </c>
      <c r="L521" s="147" t="e">
        <v>#REF!</v>
      </c>
      <c r="M521" s="147" t="e">
        <v>#REF!</v>
      </c>
      <c r="N521" s="147" t="e">
        <v>#REF!</v>
      </c>
      <c r="O521" s="147" t="e">
        <v>#REF!</v>
      </c>
      <c r="P521" s="147" t="e">
        <v>#REF!</v>
      </c>
      <c r="Q521" s="147" t="e">
        <v>#REF!</v>
      </c>
      <c r="R521" s="147" t="e">
        <v>#REF!</v>
      </c>
      <c r="S521" s="147" t="e">
        <v>#REF!</v>
      </c>
      <c r="T521" s="147" t="e">
        <v>#REF!</v>
      </c>
      <c r="U521" s="147" t="e">
        <v>#REF!</v>
      </c>
      <c r="V521" s="147" t="e">
        <v>#REF!</v>
      </c>
      <c r="W521" s="147" t="e">
        <v>#REF!</v>
      </c>
      <c r="X521" s="147" t="e">
        <v>#REF!</v>
      </c>
      <c r="Y521" s="147" t="e">
        <v>#REF!</v>
      </c>
      <c r="Z521" s="147" t="e">
        <v>#REF!</v>
      </c>
      <c r="AA521" s="147" t="e">
        <v>#REF!</v>
      </c>
      <c r="AB521" s="147" t="e">
        <v>#REF!</v>
      </c>
      <c r="AC521" s="147" t="e">
        <v>#REF!</v>
      </c>
      <c r="AD521" s="147" t="e">
        <v>#REF!</v>
      </c>
      <c r="AE521" s="147" t="e">
        <v>#REF!</v>
      </c>
      <c r="AF521" s="147" t="e">
        <v>#REF!</v>
      </c>
      <c r="AG521" s="147" t="e">
        <v>#REF!</v>
      </c>
      <c r="AH521" s="147" t="e">
        <v>#REF!</v>
      </c>
      <c r="AI521" s="147" t="e">
        <v>#REF!</v>
      </c>
      <c r="AJ521" s="147" t="e">
        <v>#REF!</v>
      </c>
      <c r="AK521" s="147" t="e">
        <v>#REF!</v>
      </c>
      <c r="AL521" s="147" t="e">
        <v>#REF!</v>
      </c>
      <c r="AM521" s="147" t="e">
        <v>#REF!</v>
      </c>
      <c r="AN521" s="147" t="e">
        <v>#REF!</v>
      </c>
      <c r="AO521" s="147" t="e">
        <v>#REF!</v>
      </c>
      <c r="AP521" s="147" t="e">
        <v>#REF!</v>
      </c>
      <c r="AQ521" s="147" t="e">
        <v>#REF!</v>
      </c>
      <c r="AR521" s="147" t="e">
        <v>#REF!</v>
      </c>
      <c r="AS521" s="147" t="e">
        <v>#REF!</v>
      </c>
      <c r="AT521" s="147" t="e">
        <v>#REF!</v>
      </c>
      <c r="AU521" s="147" t="e">
        <v>#REF!</v>
      </c>
      <c r="AV521" s="147" t="e">
        <v>#REF!</v>
      </c>
      <c r="AW521" s="147" t="e">
        <v>#REF!</v>
      </c>
      <c r="AX521" s="147" t="e">
        <v>#REF!</v>
      </c>
      <c r="AY521" s="147" t="e">
        <v>#REF!</v>
      </c>
      <c r="AZ521" s="147" t="e">
        <v>#REF!</v>
      </c>
      <c r="BA521" s="147" t="e">
        <v>#REF!</v>
      </c>
      <c r="BB521" s="147" t="e">
        <v>#REF!</v>
      </c>
      <c r="BC521" s="147" t="e">
        <v>#REF!</v>
      </c>
      <c r="BD521" s="147" t="e">
        <v>#REF!</v>
      </c>
      <c r="BE521" s="147" t="e">
        <v>#REF!</v>
      </c>
      <c r="BF521" s="147" t="e">
        <v>#REF!</v>
      </c>
      <c r="BG521" s="147" t="e">
        <v>#REF!</v>
      </c>
      <c r="BH521" s="147" t="e">
        <v>#REF!</v>
      </c>
      <c r="BI521" s="147" t="e">
        <v>#REF!</v>
      </c>
      <c r="BJ521" s="147" t="e">
        <v>#REF!</v>
      </c>
      <c r="BK521" s="147" t="e">
        <v>#REF!</v>
      </c>
      <c r="BL521" s="147" t="e">
        <v>#REF!</v>
      </c>
      <c r="BM521" s="147" t="e">
        <v>#REF!</v>
      </c>
      <c r="BN521" s="147" t="e">
        <v>#REF!</v>
      </c>
      <c r="BO521" s="147" t="e">
        <v>#REF!</v>
      </c>
      <c r="BP521" s="147" t="e">
        <v>#REF!</v>
      </c>
      <c r="BQ521" s="147" t="e">
        <v>#REF!</v>
      </c>
      <c r="BR521" s="147" t="e">
        <v>#REF!</v>
      </c>
      <c r="BS521" s="147" t="e">
        <v>#REF!</v>
      </c>
      <c r="BT521" s="147" t="e">
        <v>#REF!</v>
      </c>
      <c r="BU521" s="147" t="e">
        <v>#REF!</v>
      </c>
      <c r="BV521" s="147" t="e">
        <v>#REF!</v>
      </c>
      <c r="BW521" s="147" t="e">
        <v>#REF!</v>
      </c>
      <c r="BX521" s="147" t="e">
        <v>#REF!</v>
      </c>
      <c r="BZ521" s="147" t="e">
        <v>#REF!</v>
      </c>
      <c r="CA521" s="147" t="e">
        <v>#REF!</v>
      </c>
    </row>
    <row r="522" spans="7:79" hidden="1" x14ac:dyDescent="0.2">
      <c r="G522" s="147" t="e">
        <v>#REF!</v>
      </c>
      <c r="H522" s="147" t="e">
        <v>#REF!</v>
      </c>
      <c r="I522" s="147" t="e">
        <v>#REF!</v>
      </c>
      <c r="J522" s="147" t="e">
        <v>#REF!</v>
      </c>
      <c r="K522" s="147" t="e">
        <v>#REF!</v>
      </c>
      <c r="L522" s="147" t="e">
        <v>#REF!</v>
      </c>
      <c r="M522" s="147" t="e">
        <v>#REF!</v>
      </c>
      <c r="N522" s="147" t="e">
        <v>#REF!</v>
      </c>
      <c r="O522" s="147" t="e">
        <v>#REF!</v>
      </c>
      <c r="P522" s="147" t="e">
        <v>#REF!</v>
      </c>
      <c r="Q522" s="147" t="e">
        <v>#REF!</v>
      </c>
      <c r="R522" s="147" t="e">
        <v>#REF!</v>
      </c>
      <c r="S522" s="147" t="e">
        <v>#REF!</v>
      </c>
      <c r="T522" s="147" t="e">
        <v>#REF!</v>
      </c>
      <c r="U522" s="147" t="e">
        <v>#REF!</v>
      </c>
      <c r="V522" s="147" t="e">
        <v>#REF!</v>
      </c>
      <c r="W522" s="147" t="e">
        <v>#REF!</v>
      </c>
      <c r="X522" s="147" t="e">
        <v>#REF!</v>
      </c>
      <c r="Y522" s="147" t="e">
        <v>#REF!</v>
      </c>
      <c r="Z522" s="147" t="e">
        <v>#REF!</v>
      </c>
      <c r="AA522" s="147" t="e">
        <v>#REF!</v>
      </c>
      <c r="AB522" s="147" t="e">
        <v>#REF!</v>
      </c>
      <c r="AC522" s="147" t="e">
        <v>#REF!</v>
      </c>
      <c r="AD522" s="147" t="e">
        <v>#REF!</v>
      </c>
      <c r="AE522" s="147" t="e">
        <v>#REF!</v>
      </c>
      <c r="AF522" s="147" t="e">
        <v>#REF!</v>
      </c>
      <c r="AG522" s="147" t="e">
        <v>#REF!</v>
      </c>
      <c r="AH522" s="147" t="e">
        <v>#REF!</v>
      </c>
      <c r="AI522" s="147" t="e">
        <v>#REF!</v>
      </c>
      <c r="AJ522" s="147" t="e">
        <v>#REF!</v>
      </c>
      <c r="AK522" s="147" t="e">
        <v>#REF!</v>
      </c>
      <c r="AL522" s="147" t="e">
        <v>#REF!</v>
      </c>
      <c r="AM522" s="147" t="e">
        <v>#REF!</v>
      </c>
      <c r="AN522" s="147" t="e">
        <v>#REF!</v>
      </c>
      <c r="AO522" s="147" t="e">
        <v>#REF!</v>
      </c>
      <c r="AP522" s="147" t="e">
        <v>#REF!</v>
      </c>
      <c r="AQ522" s="147" t="e">
        <v>#REF!</v>
      </c>
      <c r="AR522" s="147" t="e">
        <v>#REF!</v>
      </c>
      <c r="AS522" s="147" t="e">
        <v>#REF!</v>
      </c>
      <c r="AT522" s="147" t="e">
        <v>#REF!</v>
      </c>
      <c r="AU522" s="147" t="e">
        <v>#REF!</v>
      </c>
      <c r="AV522" s="147" t="e">
        <v>#REF!</v>
      </c>
      <c r="AW522" s="147" t="e">
        <v>#REF!</v>
      </c>
      <c r="AX522" s="147" t="e">
        <v>#REF!</v>
      </c>
      <c r="AY522" s="147" t="e">
        <v>#REF!</v>
      </c>
      <c r="AZ522" s="147" t="e">
        <v>#REF!</v>
      </c>
      <c r="BA522" s="147" t="e">
        <v>#REF!</v>
      </c>
      <c r="BB522" s="147" t="e">
        <v>#REF!</v>
      </c>
      <c r="BC522" s="147" t="e">
        <v>#REF!</v>
      </c>
      <c r="BD522" s="147" t="e">
        <v>#REF!</v>
      </c>
      <c r="BE522" s="147" t="e">
        <v>#REF!</v>
      </c>
      <c r="BF522" s="147" t="e">
        <v>#REF!</v>
      </c>
      <c r="BG522" s="147" t="e">
        <v>#REF!</v>
      </c>
      <c r="BH522" s="147" t="e">
        <v>#REF!</v>
      </c>
      <c r="BI522" s="147" t="e">
        <v>#REF!</v>
      </c>
      <c r="BJ522" s="147" t="e">
        <v>#REF!</v>
      </c>
      <c r="BK522" s="147" t="e">
        <v>#REF!</v>
      </c>
      <c r="BL522" s="147" t="e">
        <v>#REF!</v>
      </c>
      <c r="BM522" s="147" t="e">
        <v>#REF!</v>
      </c>
      <c r="BN522" s="147" t="e">
        <v>#REF!</v>
      </c>
      <c r="BO522" s="147" t="e">
        <v>#REF!</v>
      </c>
      <c r="BP522" s="147" t="e">
        <v>#REF!</v>
      </c>
      <c r="BQ522" s="147" t="e">
        <v>#REF!</v>
      </c>
      <c r="BR522" s="147" t="e">
        <v>#REF!</v>
      </c>
      <c r="BS522" s="147" t="e">
        <v>#REF!</v>
      </c>
      <c r="BT522" s="147" t="e">
        <v>#REF!</v>
      </c>
      <c r="BU522" s="147" t="e">
        <v>#REF!</v>
      </c>
      <c r="BV522" s="147" t="e">
        <v>#REF!</v>
      </c>
      <c r="BW522" s="147" t="e">
        <v>#REF!</v>
      </c>
      <c r="BX522" s="147" t="e">
        <v>#REF!</v>
      </c>
      <c r="BZ522" s="147" t="e">
        <v>#REF!</v>
      </c>
      <c r="CA522" s="147" t="e">
        <v>#REF!</v>
      </c>
    </row>
    <row r="523" spans="7:79" hidden="1" x14ac:dyDescent="0.2">
      <c r="G523" s="147">
        <v>-27588392</v>
      </c>
      <c r="H523" s="147">
        <v>0</v>
      </c>
      <c r="I523" s="147">
        <v>0</v>
      </c>
      <c r="J523" s="147">
        <v>0</v>
      </c>
      <c r="K523" s="147">
        <v>0</v>
      </c>
      <c r="L523" s="147">
        <v>1387213</v>
      </c>
      <c r="M523" s="147">
        <v>0</v>
      </c>
      <c r="N523" s="147">
        <v>0</v>
      </c>
      <c r="O523" s="147">
        <v>0</v>
      </c>
      <c r="P523" s="147">
        <v>0</v>
      </c>
      <c r="Q523" s="147">
        <v>1651000</v>
      </c>
      <c r="R523" s="147">
        <v>0</v>
      </c>
      <c r="S523" s="147">
        <v>0</v>
      </c>
      <c r="T523" s="147">
        <v>0</v>
      </c>
      <c r="U523" s="147">
        <v>0</v>
      </c>
      <c r="V523" s="147">
        <v>1950000</v>
      </c>
      <c r="W523" s="147">
        <v>0</v>
      </c>
      <c r="X523" s="147">
        <v>0</v>
      </c>
      <c r="Y523" s="147">
        <v>0</v>
      </c>
      <c r="Z523" s="147">
        <v>0</v>
      </c>
      <c r="AA523" s="147">
        <v>-1948000</v>
      </c>
      <c r="AB523" s="147">
        <v>0</v>
      </c>
      <c r="AC523" s="147">
        <v>0</v>
      </c>
      <c r="AD523" s="147">
        <v>0</v>
      </c>
      <c r="AE523" s="147">
        <v>0</v>
      </c>
      <c r="AF523" s="147">
        <v>-1300000</v>
      </c>
      <c r="AG523" s="147">
        <v>0</v>
      </c>
      <c r="AH523" s="147">
        <v>0</v>
      </c>
      <c r="AI523" s="147">
        <v>0</v>
      </c>
      <c r="AJ523" s="147">
        <v>0</v>
      </c>
      <c r="AK523" s="147">
        <v>0</v>
      </c>
      <c r="AL523" s="147">
        <v>0</v>
      </c>
      <c r="AM523" s="147">
        <v>0</v>
      </c>
      <c r="AN523" s="147">
        <v>0</v>
      </c>
      <c r="AO523" s="147">
        <v>0</v>
      </c>
      <c r="AP523" s="147">
        <v>-3900000</v>
      </c>
      <c r="AQ523" s="147">
        <v>0</v>
      </c>
      <c r="AR523" s="147">
        <v>0</v>
      </c>
      <c r="AS523" s="147">
        <v>0</v>
      </c>
      <c r="AT523" s="147">
        <v>0</v>
      </c>
      <c r="AU523" s="147">
        <v>-2600000</v>
      </c>
      <c r="AV523" s="147">
        <v>0</v>
      </c>
      <c r="AW523" s="147">
        <v>0</v>
      </c>
      <c r="AX523" s="147">
        <v>0</v>
      </c>
      <c r="AY523" s="147">
        <v>0</v>
      </c>
      <c r="AZ523" s="147">
        <v>-3897000</v>
      </c>
      <c r="BA523" s="147">
        <v>0</v>
      </c>
      <c r="BB523" s="147">
        <v>0</v>
      </c>
      <c r="BC523" s="147">
        <v>0</v>
      </c>
      <c r="BD523" s="147">
        <v>0</v>
      </c>
      <c r="BE523" s="147">
        <v>-1300000</v>
      </c>
      <c r="BF523" s="147">
        <v>0</v>
      </c>
      <c r="BG523" s="147">
        <v>0</v>
      </c>
      <c r="BH523" s="147">
        <v>0</v>
      </c>
      <c r="BI523" s="147">
        <v>0</v>
      </c>
      <c r="BJ523" s="147">
        <v>-5843559</v>
      </c>
      <c r="BK523" s="147">
        <v>0</v>
      </c>
      <c r="BL523" s="147">
        <v>0</v>
      </c>
      <c r="BM523" s="147">
        <v>0</v>
      </c>
      <c r="BN523" s="147">
        <v>0</v>
      </c>
      <c r="BO523" s="147">
        <v>0</v>
      </c>
      <c r="BP523" s="147">
        <v>0</v>
      </c>
      <c r="BQ523" s="147">
        <v>0</v>
      </c>
      <c r="BR523" s="147">
        <v>0</v>
      </c>
      <c r="BS523" s="147">
        <v>0</v>
      </c>
      <c r="BT523" s="147">
        <v>3040213</v>
      </c>
      <c r="BU523" s="147">
        <v>0</v>
      </c>
      <c r="BV523" s="147">
        <v>0</v>
      </c>
      <c r="BW523" s="147">
        <v>0</v>
      </c>
      <c r="BX523" s="147">
        <v>0</v>
      </c>
      <c r="BZ523" s="147">
        <v>18840559</v>
      </c>
      <c r="CA523" s="147">
        <v>18840559</v>
      </c>
    </row>
    <row r="524" spans="7:79" hidden="1" x14ac:dyDescent="0.2">
      <c r="G524" s="147">
        <v>-23943727</v>
      </c>
      <c r="H524" s="147">
        <v>0</v>
      </c>
      <c r="I524" s="147">
        <v>0</v>
      </c>
      <c r="J524" s="147">
        <v>0</v>
      </c>
      <c r="K524" s="147">
        <v>0</v>
      </c>
      <c r="L524" s="147">
        <v>1223124</v>
      </c>
      <c r="M524" s="147">
        <v>0</v>
      </c>
      <c r="N524" s="147">
        <v>0</v>
      </c>
      <c r="O524" s="147">
        <v>0</v>
      </c>
      <c r="P524" s="147">
        <v>0</v>
      </c>
      <c r="Q524" s="147">
        <v>1413034</v>
      </c>
      <c r="R524" s="147">
        <v>0</v>
      </c>
      <c r="S524" s="147">
        <v>0</v>
      </c>
      <c r="T524" s="147">
        <v>0</v>
      </c>
      <c r="U524" s="147">
        <v>0</v>
      </c>
      <c r="V524" s="147">
        <v>1504599</v>
      </c>
      <c r="W524" s="147">
        <v>0</v>
      </c>
      <c r="X524" s="147">
        <v>0</v>
      </c>
      <c r="Y524" s="147">
        <v>0</v>
      </c>
      <c r="Z524" s="147">
        <v>0</v>
      </c>
      <c r="AA524" s="147">
        <v>-1952039</v>
      </c>
      <c r="AB524" s="147">
        <v>0</v>
      </c>
      <c r="AC524" s="147">
        <v>0</v>
      </c>
      <c r="AD524" s="147">
        <v>0</v>
      </c>
      <c r="AE524" s="147">
        <v>0</v>
      </c>
      <c r="AF524" s="147">
        <v>-1149879</v>
      </c>
      <c r="AG524" s="147">
        <v>0</v>
      </c>
      <c r="AH524" s="147">
        <v>0</v>
      </c>
      <c r="AI524" s="147">
        <v>0</v>
      </c>
      <c r="AJ524" s="147">
        <v>0</v>
      </c>
      <c r="AK524" s="147">
        <v>0</v>
      </c>
      <c r="AL524" s="147">
        <v>0</v>
      </c>
      <c r="AM524" s="147">
        <v>0</v>
      </c>
      <c r="AN524" s="147">
        <v>0</v>
      </c>
      <c r="AO524" s="147">
        <v>0</v>
      </c>
      <c r="AP524" s="147">
        <v>-3319984</v>
      </c>
      <c r="AQ524" s="147">
        <v>0</v>
      </c>
      <c r="AR524" s="147">
        <v>0</v>
      </c>
      <c r="AS524" s="147">
        <v>0</v>
      </c>
      <c r="AT524" s="147">
        <v>0</v>
      </c>
      <c r="AU524" s="147">
        <v>-2258113</v>
      </c>
      <c r="AV524" s="147">
        <v>0</v>
      </c>
      <c r="AW524" s="147">
        <v>0</v>
      </c>
      <c r="AX524" s="147">
        <v>0</v>
      </c>
      <c r="AY524" s="147">
        <v>0</v>
      </c>
      <c r="AZ524" s="147">
        <v>-3325668</v>
      </c>
      <c r="BA524" s="147">
        <v>0</v>
      </c>
      <c r="BB524" s="147">
        <v>0</v>
      </c>
      <c r="BC524" s="147">
        <v>0</v>
      </c>
      <c r="BD524" s="147">
        <v>0</v>
      </c>
      <c r="BE524" s="147">
        <v>-1145617</v>
      </c>
      <c r="BF524" s="147">
        <v>0</v>
      </c>
      <c r="BG524" s="147">
        <v>0</v>
      </c>
      <c r="BH524" s="147">
        <v>0</v>
      </c>
      <c r="BI524" s="147">
        <v>0</v>
      </c>
      <c r="BJ524" s="147">
        <v>-5188370</v>
      </c>
      <c r="BK524" s="147">
        <v>0</v>
      </c>
      <c r="BL524" s="147">
        <v>0</v>
      </c>
      <c r="BM524" s="147">
        <v>0</v>
      </c>
      <c r="BN524" s="147">
        <v>0</v>
      </c>
      <c r="BO524" s="147">
        <v>0</v>
      </c>
      <c r="BP524" s="147">
        <v>0</v>
      </c>
      <c r="BQ524" s="147">
        <v>0</v>
      </c>
      <c r="BR524" s="147">
        <v>0</v>
      </c>
      <c r="BS524" s="147">
        <v>0</v>
      </c>
      <c r="BT524" s="147">
        <v>2188718</v>
      </c>
      <c r="BU524" s="147">
        <v>0</v>
      </c>
      <c r="BV524" s="147">
        <v>0</v>
      </c>
      <c r="BW524" s="147">
        <v>0</v>
      </c>
      <c r="BX524" s="147">
        <v>0</v>
      </c>
      <c r="BZ524" s="147">
        <v>16387631</v>
      </c>
      <c r="CA524" s="147">
        <v>16387631</v>
      </c>
    </row>
    <row r="525" spans="7:79" hidden="1" x14ac:dyDescent="0.2">
      <c r="G525" s="147">
        <v>-3644665</v>
      </c>
      <c r="H525" s="147">
        <v>0</v>
      </c>
      <c r="I525" s="147">
        <v>0</v>
      </c>
      <c r="J525" s="147">
        <v>0</v>
      </c>
      <c r="K525" s="147">
        <v>0</v>
      </c>
      <c r="L525" s="147">
        <v>164089</v>
      </c>
      <c r="M525" s="147">
        <v>0</v>
      </c>
      <c r="N525" s="147">
        <v>0</v>
      </c>
      <c r="O525" s="147">
        <v>0</v>
      </c>
      <c r="P525" s="147">
        <v>0</v>
      </c>
      <c r="Q525" s="147">
        <v>237966</v>
      </c>
      <c r="R525" s="147">
        <v>0</v>
      </c>
      <c r="S525" s="147">
        <v>0</v>
      </c>
      <c r="T525" s="147">
        <v>0</v>
      </c>
      <c r="U525" s="147">
        <v>0</v>
      </c>
      <c r="V525" s="147">
        <v>445401</v>
      </c>
      <c r="W525" s="147">
        <v>0</v>
      </c>
      <c r="X525" s="147">
        <v>0</v>
      </c>
      <c r="Y525" s="147">
        <v>0</v>
      </c>
      <c r="Z525" s="147">
        <v>0</v>
      </c>
      <c r="AA525" s="147">
        <v>4039</v>
      </c>
      <c r="AB525" s="147">
        <v>0</v>
      </c>
      <c r="AC525" s="147">
        <v>0</v>
      </c>
      <c r="AD525" s="147">
        <v>0</v>
      </c>
      <c r="AE525" s="147">
        <v>0</v>
      </c>
      <c r="AF525" s="147">
        <v>-150121</v>
      </c>
      <c r="AG525" s="147">
        <v>0</v>
      </c>
      <c r="AH525" s="147">
        <v>0</v>
      </c>
      <c r="AI525" s="147">
        <v>0</v>
      </c>
      <c r="AJ525" s="147">
        <v>0</v>
      </c>
      <c r="AK525" s="147">
        <v>0</v>
      </c>
      <c r="AL525" s="147">
        <v>0</v>
      </c>
      <c r="AM525" s="147">
        <v>0</v>
      </c>
      <c r="AN525" s="147">
        <v>0</v>
      </c>
      <c r="AO525" s="147">
        <v>0</v>
      </c>
      <c r="AP525" s="147">
        <v>-580016</v>
      </c>
      <c r="AQ525" s="147">
        <v>0</v>
      </c>
      <c r="AR525" s="147">
        <v>0</v>
      </c>
      <c r="AS525" s="147">
        <v>0</v>
      </c>
      <c r="AT525" s="147">
        <v>0</v>
      </c>
      <c r="AU525" s="147">
        <v>-341887</v>
      </c>
      <c r="AV525" s="147">
        <v>0</v>
      </c>
      <c r="AW525" s="147">
        <v>0</v>
      </c>
      <c r="AX525" s="147">
        <v>0</v>
      </c>
      <c r="AY525" s="147">
        <v>0</v>
      </c>
      <c r="AZ525" s="147">
        <v>-571332</v>
      </c>
      <c r="BA525" s="147">
        <v>0</v>
      </c>
      <c r="BB525" s="147">
        <v>0</v>
      </c>
      <c r="BC525" s="147">
        <v>0</v>
      </c>
      <c r="BD525" s="147">
        <v>0</v>
      </c>
      <c r="BE525" s="147">
        <v>-154383</v>
      </c>
      <c r="BF525" s="147">
        <v>0</v>
      </c>
      <c r="BG525" s="147">
        <v>0</v>
      </c>
      <c r="BH525" s="147">
        <v>0</v>
      </c>
      <c r="BI525" s="147">
        <v>0</v>
      </c>
      <c r="BJ525" s="147">
        <v>-655189</v>
      </c>
      <c r="BK525" s="147">
        <v>0</v>
      </c>
      <c r="BL525" s="147">
        <v>0</v>
      </c>
      <c r="BM525" s="147">
        <v>0</v>
      </c>
      <c r="BN525" s="147">
        <v>0</v>
      </c>
      <c r="BO525" s="147">
        <v>0</v>
      </c>
      <c r="BP525" s="147">
        <v>0</v>
      </c>
      <c r="BQ525" s="147">
        <v>0</v>
      </c>
      <c r="BR525" s="147">
        <v>0</v>
      </c>
      <c r="BS525" s="147">
        <v>0</v>
      </c>
      <c r="BT525" s="147">
        <v>851495</v>
      </c>
      <c r="BU525" s="147">
        <v>0</v>
      </c>
      <c r="BV525" s="147">
        <v>0</v>
      </c>
      <c r="BW525" s="147">
        <v>0</v>
      </c>
      <c r="BX525" s="147">
        <v>0</v>
      </c>
      <c r="BZ525" s="147">
        <v>2452928</v>
      </c>
      <c r="CA525" s="147">
        <v>2452928</v>
      </c>
    </row>
    <row r="526" spans="7:79" hidden="1" x14ac:dyDescent="0.2">
      <c r="G526" s="147" t="e">
        <v>#REF!</v>
      </c>
      <c r="H526" s="147" t="e">
        <v>#REF!</v>
      </c>
      <c r="I526" s="147" t="e">
        <v>#REF!</v>
      </c>
      <c r="J526" s="147" t="e">
        <v>#REF!</v>
      </c>
      <c r="K526" s="147" t="e">
        <v>#REF!</v>
      </c>
      <c r="L526" s="147" t="e">
        <v>#REF!</v>
      </c>
      <c r="M526" s="147" t="e">
        <v>#REF!</v>
      </c>
      <c r="N526" s="147" t="e">
        <v>#REF!</v>
      </c>
      <c r="O526" s="147" t="e">
        <v>#REF!</v>
      </c>
      <c r="P526" s="147" t="e">
        <v>#REF!</v>
      </c>
      <c r="Q526" s="147" t="e">
        <v>#REF!</v>
      </c>
      <c r="R526" s="147" t="e">
        <v>#REF!</v>
      </c>
      <c r="S526" s="147" t="e">
        <v>#REF!</v>
      </c>
      <c r="T526" s="147" t="e">
        <v>#REF!</v>
      </c>
      <c r="U526" s="147" t="e">
        <v>#REF!</v>
      </c>
      <c r="V526" s="147" t="e">
        <v>#REF!</v>
      </c>
      <c r="W526" s="147" t="e">
        <v>#REF!</v>
      </c>
      <c r="X526" s="147" t="e">
        <v>#REF!</v>
      </c>
      <c r="Y526" s="147" t="e">
        <v>#REF!</v>
      </c>
      <c r="Z526" s="147" t="e">
        <v>#REF!</v>
      </c>
      <c r="AA526" s="147" t="e">
        <v>#REF!</v>
      </c>
      <c r="AB526" s="147" t="e">
        <v>#REF!</v>
      </c>
      <c r="AC526" s="147" t="e">
        <v>#REF!</v>
      </c>
      <c r="AD526" s="147" t="e">
        <v>#REF!</v>
      </c>
      <c r="AE526" s="147" t="e">
        <v>#REF!</v>
      </c>
      <c r="AF526" s="147" t="e">
        <v>#REF!</v>
      </c>
      <c r="AG526" s="147" t="e">
        <v>#REF!</v>
      </c>
      <c r="AH526" s="147" t="e">
        <v>#REF!</v>
      </c>
      <c r="AI526" s="147" t="e">
        <v>#REF!</v>
      </c>
      <c r="AJ526" s="147" t="e">
        <v>#REF!</v>
      </c>
      <c r="AK526" s="147" t="e">
        <v>#REF!</v>
      </c>
      <c r="AL526" s="147" t="e">
        <v>#REF!</v>
      </c>
      <c r="AM526" s="147" t="e">
        <v>#REF!</v>
      </c>
      <c r="AN526" s="147" t="e">
        <v>#REF!</v>
      </c>
      <c r="AO526" s="147" t="e">
        <v>#REF!</v>
      </c>
      <c r="AP526" s="147" t="e">
        <v>#REF!</v>
      </c>
      <c r="AQ526" s="147" t="e">
        <v>#REF!</v>
      </c>
      <c r="AR526" s="147" t="e">
        <v>#REF!</v>
      </c>
      <c r="AS526" s="147" t="e">
        <v>#REF!</v>
      </c>
      <c r="AT526" s="147" t="e">
        <v>#REF!</v>
      </c>
      <c r="AU526" s="147" t="e">
        <v>#REF!</v>
      </c>
      <c r="AV526" s="147" t="e">
        <v>#REF!</v>
      </c>
      <c r="AW526" s="147" t="e">
        <v>#REF!</v>
      </c>
      <c r="AX526" s="147" t="e">
        <v>#REF!</v>
      </c>
      <c r="AY526" s="147" t="e">
        <v>#REF!</v>
      </c>
      <c r="AZ526" s="147" t="e">
        <v>#REF!</v>
      </c>
      <c r="BA526" s="147" t="e">
        <v>#REF!</v>
      </c>
      <c r="BB526" s="147" t="e">
        <v>#REF!</v>
      </c>
      <c r="BC526" s="147" t="e">
        <v>#REF!</v>
      </c>
      <c r="BD526" s="147" t="e">
        <v>#REF!</v>
      </c>
      <c r="BE526" s="147" t="e">
        <v>#REF!</v>
      </c>
      <c r="BF526" s="147" t="e">
        <v>#REF!</v>
      </c>
      <c r="BG526" s="147" t="e">
        <v>#REF!</v>
      </c>
      <c r="BH526" s="147" t="e">
        <v>#REF!</v>
      </c>
      <c r="BI526" s="147" t="e">
        <v>#REF!</v>
      </c>
      <c r="BJ526" s="147" t="e">
        <v>#REF!</v>
      </c>
      <c r="BK526" s="147" t="e">
        <v>#REF!</v>
      </c>
      <c r="BL526" s="147" t="e">
        <v>#REF!</v>
      </c>
      <c r="BM526" s="147" t="e">
        <v>#REF!</v>
      </c>
      <c r="BN526" s="147" t="e">
        <v>#REF!</v>
      </c>
      <c r="BO526" s="147" t="e">
        <v>#REF!</v>
      </c>
      <c r="BP526" s="147" t="e">
        <v>#REF!</v>
      </c>
      <c r="BQ526" s="147" t="e">
        <v>#REF!</v>
      </c>
      <c r="BR526" s="147" t="e">
        <v>#REF!</v>
      </c>
      <c r="BS526" s="147" t="e">
        <v>#REF!</v>
      </c>
      <c r="BT526" s="147" t="e">
        <v>#REF!</v>
      </c>
      <c r="BU526" s="147" t="e">
        <v>#REF!</v>
      </c>
      <c r="BV526" s="147" t="e">
        <v>#REF!</v>
      </c>
      <c r="BW526" s="147" t="e">
        <v>#REF!</v>
      </c>
      <c r="BX526" s="147" t="e">
        <v>#REF!</v>
      </c>
      <c r="BZ526" s="147" t="e">
        <v>#REF!</v>
      </c>
      <c r="CA526" s="147" t="e">
        <v>#REF!</v>
      </c>
    </row>
    <row r="527" spans="7:79" hidden="1" x14ac:dyDescent="0.2">
      <c r="G527" s="147">
        <v>0</v>
      </c>
      <c r="H527" s="147">
        <v>0</v>
      </c>
      <c r="I527" s="147">
        <v>0</v>
      </c>
      <c r="J527" s="147">
        <v>0</v>
      </c>
      <c r="K527" s="147">
        <v>0</v>
      </c>
      <c r="L527" s="147">
        <v>0</v>
      </c>
      <c r="M527" s="147">
        <v>0</v>
      </c>
      <c r="N527" s="147">
        <v>0</v>
      </c>
      <c r="O527" s="147">
        <v>0</v>
      </c>
      <c r="P527" s="147">
        <v>0</v>
      </c>
      <c r="Q527" s="147">
        <v>0</v>
      </c>
      <c r="R527" s="147">
        <v>0</v>
      </c>
      <c r="S527" s="147">
        <v>0</v>
      </c>
      <c r="T527" s="147">
        <v>0</v>
      </c>
      <c r="U527" s="147">
        <v>0</v>
      </c>
      <c r="V527" s="147">
        <v>0</v>
      </c>
      <c r="W527" s="147">
        <v>0</v>
      </c>
      <c r="X527" s="147">
        <v>0</v>
      </c>
      <c r="Y527" s="147">
        <v>0</v>
      </c>
      <c r="Z527" s="147">
        <v>0</v>
      </c>
      <c r="AA527" s="147">
        <v>0</v>
      </c>
      <c r="AB527" s="147">
        <v>0</v>
      </c>
      <c r="AC527" s="147">
        <v>0</v>
      </c>
      <c r="AD527" s="147">
        <v>0</v>
      </c>
      <c r="AE527" s="147">
        <v>0</v>
      </c>
      <c r="AF527" s="147">
        <v>0</v>
      </c>
      <c r="AG527" s="147">
        <v>0</v>
      </c>
      <c r="AH527" s="147">
        <v>0</v>
      </c>
      <c r="AI527" s="147">
        <v>0</v>
      </c>
      <c r="AJ527" s="147">
        <v>0</v>
      </c>
      <c r="AK527" s="147">
        <v>0</v>
      </c>
      <c r="AL527" s="147">
        <v>0</v>
      </c>
      <c r="AM527" s="147">
        <v>0</v>
      </c>
      <c r="AN527" s="147">
        <v>0</v>
      </c>
      <c r="AO527" s="147">
        <v>0</v>
      </c>
      <c r="AP527" s="147">
        <v>0</v>
      </c>
      <c r="AQ527" s="147">
        <v>0</v>
      </c>
      <c r="AR527" s="147">
        <v>0</v>
      </c>
      <c r="AS527" s="147">
        <v>0</v>
      </c>
      <c r="AT527" s="147">
        <v>0</v>
      </c>
      <c r="AU527" s="147">
        <v>0</v>
      </c>
      <c r="AV527" s="147">
        <v>0</v>
      </c>
      <c r="AW527" s="147">
        <v>0</v>
      </c>
      <c r="AX527" s="147">
        <v>0</v>
      </c>
      <c r="AY527" s="147">
        <v>0</v>
      </c>
      <c r="AZ527" s="147">
        <v>0</v>
      </c>
      <c r="BA527" s="147">
        <v>0</v>
      </c>
      <c r="BB527" s="147">
        <v>0</v>
      </c>
      <c r="BC527" s="147">
        <v>0</v>
      </c>
      <c r="BD527" s="147">
        <v>0</v>
      </c>
      <c r="BE527" s="147">
        <v>0</v>
      </c>
      <c r="BF527" s="147">
        <v>0</v>
      </c>
      <c r="BG527" s="147">
        <v>0</v>
      </c>
      <c r="BH527" s="147">
        <v>0</v>
      </c>
      <c r="BI527" s="147">
        <v>0</v>
      </c>
      <c r="BJ527" s="147">
        <v>0</v>
      </c>
      <c r="BK527" s="147">
        <v>0</v>
      </c>
      <c r="BL527" s="147">
        <v>0</v>
      </c>
      <c r="BM527" s="147">
        <v>0</v>
      </c>
      <c r="BN527" s="147">
        <v>0</v>
      </c>
      <c r="BO527" s="147">
        <v>0</v>
      </c>
      <c r="BP527" s="147">
        <v>0</v>
      </c>
      <c r="BQ527" s="147">
        <v>0</v>
      </c>
      <c r="BR527" s="147">
        <v>0</v>
      </c>
      <c r="BS527" s="147">
        <v>0</v>
      </c>
      <c r="BT527" s="147">
        <v>0</v>
      </c>
      <c r="BU527" s="147">
        <v>0</v>
      </c>
      <c r="BV527" s="147">
        <v>0</v>
      </c>
      <c r="BW527" s="147">
        <v>0</v>
      </c>
      <c r="BX527" s="147">
        <v>0</v>
      </c>
      <c r="BZ527" s="147">
        <v>0</v>
      </c>
      <c r="CA527" s="147">
        <v>0</v>
      </c>
    </row>
    <row r="528" spans="7:79" hidden="1" x14ac:dyDescent="0.2">
      <c r="G528" s="147">
        <v>0</v>
      </c>
      <c r="H528" s="147">
        <v>0</v>
      </c>
      <c r="I528" s="147">
        <v>0</v>
      </c>
      <c r="J528" s="147">
        <v>0</v>
      </c>
      <c r="K528" s="147">
        <v>0</v>
      </c>
      <c r="L528" s="147">
        <v>0</v>
      </c>
      <c r="M528" s="147">
        <v>0</v>
      </c>
      <c r="N528" s="147">
        <v>0</v>
      </c>
      <c r="O528" s="147">
        <v>0</v>
      </c>
      <c r="P528" s="147">
        <v>0</v>
      </c>
      <c r="Q528" s="147">
        <v>0</v>
      </c>
      <c r="R528" s="147">
        <v>0</v>
      </c>
      <c r="S528" s="147">
        <v>0</v>
      </c>
      <c r="T528" s="147">
        <v>0</v>
      </c>
      <c r="U528" s="147">
        <v>0</v>
      </c>
      <c r="V528" s="147">
        <v>0</v>
      </c>
      <c r="W528" s="147">
        <v>0</v>
      </c>
      <c r="X528" s="147">
        <v>0</v>
      </c>
      <c r="Y528" s="147">
        <v>0</v>
      </c>
      <c r="Z528" s="147">
        <v>0</v>
      </c>
      <c r="AA528" s="147">
        <v>0</v>
      </c>
      <c r="AB528" s="147">
        <v>0</v>
      </c>
      <c r="AC528" s="147">
        <v>0</v>
      </c>
      <c r="AD528" s="147">
        <v>0</v>
      </c>
      <c r="AE528" s="147">
        <v>0</v>
      </c>
      <c r="AF528" s="147">
        <v>0</v>
      </c>
      <c r="AG528" s="147">
        <v>0</v>
      </c>
      <c r="AH528" s="147">
        <v>0</v>
      </c>
      <c r="AI528" s="147">
        <v>0</v>
      </c>
      <c r="AJ528" s="147">
        <v>0</v>
      </c>
      <c r="AK528" s="147">
        <v>0</v>
      </c>
      <c r="AL528" s="147">
        <v>0</v>
      </c>
      <c r="AM528" s="147">
        <v>0</v>
      </c>
      <c r="AN528" s="147">
        <v>0</v>
      </c>
      <c r="AO528" s="147">
        <v>0</v>
      </c>
      <c r="AP528" s="147">
        <v>0</v>
      </c>
      <c r="AQ528" s="147">
        <v>0</v>
      </c>
      <c r="AR528" s="147">
        <v>0</v>
      </c>
      <c r="AS528" s="147">
        <v>0</v>
      </c>
      <c r="AT528" s="147">
        <v>0</v>
      </c>
      <c r="AU528" s="147">
        <v>0</v>
      </c>
      <c r="AV528" s="147">
        <v>0</v>
      </c>
      <c r="AW528" s="147">
        <v>0</v>
      </c>
      <c r="AX528" s="147">
        <v>0</v>
      </c>
      <c r="AY528" s="147">
        <v>0</v>
      </c>
      <c r="AZ528" s="147">
        <v>0</v>
      </c>
      <c r="BA528" s="147">
        <v>0</v>
      </c>
      <c r="BB528" s="147">
        <v>0</v>
      </c>
      <c r="BC528" s="147">
        <v>0</v>
      </c>
      <c r="BD528" s="147">
        <v>0</v>
      </c>
      <c r="BE528" s="147">
        <v>0</v>
      </c>
      <c r="BF528" s="147">
        <v>0</v>
      </c>
      <c r="BG528" s="147">
        <v>0</v>
      </c>
      <c r="BH528" s="147">
        <v>0</v>
      </c>
      <c r="BI528" s="147">
        <v>0</v>
      </c>
      <c r="BJ528" s="147">
        <v>0</v>
      </c>
      <c r="BK528" s="147">
        <v>0</v>
      </c>
      <c r="BL528" s="147">
        <v>0</v>
      </c>
      <c r="BM528" s="147">
        <v>0</v>
      </c>
      <c r="BN528" s="147">
        <v>0</v>
      </c>
      <c r="BO528" s="147">
        <v>0</v>
      </c>
      <c r="BP528" s="147">
        <v>0</v>
      </c>
      <c r="BQ528" s="147">
        <v>0</v>
      </c>
      <c r="BR528" s="147">
        <v>0</v>
      </c>
      <c r="BS528" s="147">
        <v>0</v>
      </c>
      <c r="BT528" s="147">
        <v>0</v>
      </c>
      <c r="BU528" s="147">
        <v>0</v>
      </c>
      <c r="BV528" s="147">
        <v>0</v>
      </c>
      <c r="BW528" s="147">
        <v>0</v>
      </c>
      <c r="BX528" s="147">
        <v>0</v>
      </c>
      <c r="BZ528" s="147">
        <v>0</v>
      </c>
      <c r="CA528" s="147">
        <v>0</v>
      </c>
    </row>
    <row r="529" spans="7:79" hidden="1" x14ac:dyDescent="0.2">
      <c r="G529" s="147">
        <v>0</v>
      </c>
      <c r="H529" s="147">
        <v>0</v>
      </c>
      <c r="I529" s="147">
        <v>0</v>
      </c>
      <c r="J529" s="147">
        <v>0</v>
      </c>
      <c r="K529" s="147">
        <v>0</v>
      </c>
      <c r="L529" s="147">
        <v>0</v>
      </c>
      <c r="M529" s="147">
        <v>0</v>
      </c>
      <c r="N529" s="147">
        <v>0</v>
      </c>
      <c r="O529" s="147">
        <v>0</v>
      </c>
      <c r="P529" s="147">
        <v>0</v>
      </c>
      <c r="Q529" s="147">
        <v>0</v>
      </c>
      <c r="R529" s="147">
        <v>0</v>
      </c>
      <c r="S529" s="147">
        <v>0</v>
      </c>
      <c r="T529" s="147">
        <v>0</v>
      </c>
      <c r="U529" s="147">
        <v>0</v>
      </c>
      <c r="V529" s="147">
        <v>0</v>
      </c>
      <c r="W529" s="147">
        <v>0</v>
      </c>
      <c r="X529" s="147">
        <v>0</v>
      </c>
      <c r="Y529" s="147">
        <v>0</v>
      </c>
      <c r="Z529" s="147">
        <v>0</v>
      </c>
      <c r="AA529" s="147">
        <v>0</v>
      </c>
      <c r="AB529" s="147">
        <v>0</v>
      </c>
      <c r="AC529" s="147">
        <v>0</v>
      </c>
      <c r="AD529" s="147">
        <v>0</v>
      </c>
      <c r="AE529" s="147">
        <v>0</v>
      </c>
      <c r="AF529" s="147">
        <v>0</v>
      </c>
      <c r="AG529" s="147">
        <v>0</v>
      </c>
      <c r="AH529" s="147">
        <v>0</v>
      </c>
      <c r="AI529" s="147">
        <v>0</v>
      </c>
      <c r="AJ529" s="147">
        <v>0</v>
      </c>
      <c r="AK529" s="147">
        <v>0</v>
      </c>
      <c r="AL529" s="147">
        <v>0</v>
      </c>
      <c r="AM529" s="147">
        <v>0</v>
      </c>
      <c r="AN529" s="147">
        <v>0</v>
      </c>
      <c r="AO529" s="147">
        <v>0</v>
      </c>
      <c r="AP529" s="147">
        <v>0</v>
      </c>
      <c r="AQ529" s="147">
        <v>0</v>
      </c>
      <c r="AR529" s="147">
        <v>0</v>
      </c>
      <c r="AS529" s="147">
        <v>0</v>
      </c>
      <c r="AT529" s="147">
        <v>0</v>
      </c>
      <c r="AU529" s="147">
        <v>0</v>
      </c>
      <c r="AV529" s="147">
        <v>0</v>
      </c>
      <c r="AW529" s="147">
        <v>0</v>
      </c>
      <c r="AX529" s="147">
        <v>0</v>
      </c>
      <c r="AY529" s="147">
        <v>0</v>
      </c>
      <c r="AZ529" s="147">
        <v>0</v>
      </c>
      <c r="BA529" s="147">
        <v>0</v>
      </c>
      <c r="BB529" s="147">
        <v>0</v>
      </c>
      <c r="BC529" s="147">
        <v>0</v>
      </c>
      <c r="BD529" s="147">
        <v>0</v>
      </c>
      <c r="BE529" s="147">
        <v>0</v>
      </c>
      <c r="BF529" s="147">
        <v>0</v>
      </c>
      <c r="BG529" s="147">
        <v>0</v>
      </c>
      <c r="BH529" s="147">
        <v>0</v>
      </c>
      <c r="BI529" s="147">
        <v>0</v>
      </c>
      <c r="BJ529" s="147">
        <v>0</v>
      </c>
      <c r="BK529" s="147">
        <v>0</v>
      </c>
      <c r="BL529" s="147">
        <v>0</v>
      </c>
      <c r="BM529" s="147">
        <v>0</v>
      </c>
      <c r="BN529" s="147">
        <v>0</v>
      </c>
      <c r="BO529" s="147">
        <v>0</v>
      </c>
      <c r="BP529" s="147">
        <v>0</v>
      </c>
      <c r="BQ529" s="147">
        <v>0</v>
      </c>
      <c r="BR529" s="147">
        <v>0</v>
      </c>
      <c r="BS529" s="147">
        <v>0</v>
      </c>
      <c r="BT529" s="147">
        <v>0</v>
      </c>
      <c r="BU529" s="147">
        <v>0</v>
      </c>
      <c r="BV529" s="147">
        <v>0</v>
      </c>
      <c r="BW529" s="147">
        <v>0</v>
      </c>
      <c r="BX529" s="147">
        <v>0</v>
      </c>
      <c r="BZ529" s="147">
        <v>0</v>
      </c>
      <c r="CA529" s="147">
        <v>0</v>
      </c>
    </row>
    <row r="530" spans="7:79" hidden="1" x14ac:dyDescent="0.2">
      <c r="G530" s="147">
        <v>0</v>
      </c>
      <c r="H530" s="147">
        <v>0</v>
      </c>
      <c r="I530" s="147">
        <v>0</v>
      </c>
      <c r="J530" s="147">
        <v>0</v>
      </c>
      <c r="K530" s="147">
        <v>0</v>
      </c>
      <c r="L530" s="147">
        <v>0</v>
      </c>
      <c r="M530" s="147">
        <v>0</v>
      </c>
      <c r="N530" s="147">
        <v>0</v>
      </c>
      <c r="O530" s="147">
        <v>0</v>
      </c>
      <c r="P530" s="147">
        <v>0</v>
      </c>
      <c r="Q530" s="147">
        <v>0</v>
      </c>
      <c r="R530" s="147">
        <v>0</v>
      </c>
      <c r="S530" s="147">
        <v>0</v>
      </c>
      <c r="T530" s="147">
        <v>0</v>
      </c>
      <c r="U530" s="147">
        <v>0</v>
      </c>
      <c r="V530" s="147">
        <v>0</v>
      </c>
      <c r="W530" s="147">
        <v>0</v>
      </c>
      <c r="X530" s="147">
        <v>0</v>
      </c>
      <c r="Y530" s="147">
        <v>0</v>
      </c>
      <c r="Z530" s="147">
        <v>0</v>
      </c>
      <c r="AA530" s="147">
        <v>0</v>
      </c>
      <c r="AB530" s="147">
        <v>0</v>
      </c>
      <c r="AC530" s="147">
        <v>0</v>
      </c>
      <c r="AD530" s="147">
        <v>0</v>
      </c>
      <c r="AE530" s="147">
        <v>0</v>
      </c>
      <c r="AF530" s="147">
        <v>0</v>
      </c>
      <c r="AG530" s="147">
        <v>0</v>
      </c>
      <c r="AH530" s="147">
        <v>0</v>
      </c>
      <c r="AI530" s="147">
        <v>0</v>
      </c>
      <c r="AJ530" s="147">
        <v>0</v>
      </c>
      <c r="AK530" s="147">
        <v>0</v>
      </c>
      <c r="AL530" s="147">
        <v>0</v>
      </c>
      <c r="AM530" s="147">
        <v>0</v>
      </c>
      <c r="AN530" s="147">
        <v>0</v>
      </c>
      <c r="AO530" s="147">
        <v>0</v>
      </c>
      <c r="AP530" s="147">
        <v>0</v>
      </c>
      <c r="AQ530" s="147">
        <v>0</v>
      </c>
      <c r="AR530" s="147">
        <v>0</v>
      </c>
      <c r="AS530" s="147">
        <v>0</v>
      </c>
      <c r="AT530" s="147">
        <v>0</v>
      </c>
      <c r="AU530" s="147">
        <v>0</v>
      </c>
      <c r="AV530" s="147">
        <v>0</v>
      </c>
      <c r="AW530" s="147">
        <v>0</v>
      </c>
      <c r="AX530" s="147">
        <v>0</v>
      </c>
      <c r="AY530" s="147">
        <v>0</v>
      </c>
      <c r="AZ530" s="147">
        <v>0</v>
      </c>
      <c r="BA530" s="147">
        <v>0</v>
      </c>
      <c r="BB530" s="147">
        <v>0</v>
      </c>
      <c r="BC530" s="147">
        <v>0</v>
      </c>
      <c r="BD530" s="147">
        <v>0</v>
      </c>
      <c r="BE530" s="147">
        <v>0</v>
      </c>
      <c r="BF530" s="147">
        <v>0</v>
      </c>
      <c r="BG530" s="147">
        <v>0</v>
      </c>
      <c r="BH530" s="147">
        <v>0</v>
      </c>
      <c r="BI530" s="147">
        <v>0</v>
      </c>
      <c r="BJ530" s="147">
        <v>0</v>
      </c>
      <c r="BK530" s="147">
        <v>0</v>
      </c>
      <c r="BL530" s="147">
        <v>0</v>
      </c>
      <c r="BM530" s="147">
        <v>0</v>
      </c>
      <c r="BN530" s="147">
        <v>0</v>
      </c>
      <c r="BO530" s="147">
        <v>0</v>
      </c>
      <c r="BP530" s="147">
        <v>0</v>
      </c>
      <c r="BQ530" s="147">
        <v>0</v>
      </c>
      <c r="BR530" s="147">
        <v>0</v>
      </c>
      <c r="BS530" s="147">
        <v>0</v>
      </c>
      <c r="BT530" s="147">
        <v>0</v>
      </c>
      <c r="BU530" s="147">
        <v>0</v>
      </c>
      <c r="BV530" s="147">
        <v>0</v>
      </c>
      <c r="BW530" s="147">
        <v>0</v>
      </c>
      <c r="BX530" s="147">
        <v>0</v>
      </c>
      <c r="BZ530" s="147">
        <v>0</v>
      </c>
      <c r="CA530" s="147">
        <v>0</v>
      </c>
    </row>
    <row r="531" spans="7:79" hidden="1" x14ac:dyDescent="0.2">
      <c r="G531" s="147">
        <v>0</v>
      </c>
      <c r="H531" s="147">
        <v>0</v>
      </c>
      <c r="I531" s="147">
        <v>0</v>
      </c>
      <c r="J531" s="147">
        <v>0</v>
      </c>
      <c r="K531" s="147">
        <v>0</v>
      </c>
      <c r="L531" s="147">
        <v>0</v>
      </c>
      <c r="M531" s="147">
        <v>0</v>
      </c>
      <c r="N531" s="147">
        <v>0</v>
      </c>
      <c r="O531" s="147">
        <v>0</v>
      </c>
      <c r="P531" s="147">
        <v>0</v>
      </c>
      <c r="Q531" s="147">
        <v>0</v>
      </c>
      <c r="R531" s="147">
        <v>0</v>
      </c>
      <c r="S531" s="147">
        <v>0</v>
      </c>
      <c r="T531" s="147">
        <v>0</v>
      </c>
      <c r="U531" s="147">
        <v>0</v>
      </c>
      <c r="V531" s="147">
        <v>0</v>
      </c>
      <c r="W531" s="147">
        <v>0</v>
      </c>
      <c r="X531" s="147">
        <v>0</v>
      </c>
      <c r="Y531" s="147">
        <v>0</v>
      </c>
      <c r="Z531" s="147">
        <v>0</v>
      </c>
      <c r="AA531" s="147">
        <v>0</v>
      </c>
      <c r="AB531" s="147">
        <v>0</v>
      </c>
      <c r="AC531" s="147">
        <v>0</v>
      </c>
      <c r="AD531" s="147">
        <v>0</v>
      </c>
      <c r="AE531" s="147">
        <v>0</v>
      </c>
      <c r="AF531" s="147">
        <v>0</v>
      </c>
      <c r="AG531" s="147">
        <v>0</v>
      </c>
      <c r="AH531" s="147">
        <v>0</v>
      </c>
      <c r="AI531" s="147">
        <v>0</v>
      </c>
      <c r="AJ531" s="147">
        <v>0</v>
      </c>
      <c r="AK531" s="147">
        <v>0</v>
      </c>
      <c r="AL531" s="147">
        <v>0</v>
      </c>
      <c r="AM531" s="147">
        <v>0</v>
      </c>
      <c r="AN531" s="147">
        <v>0</v>
      </c>
      <c r="AO531" s="147">
        <v>0</v>
      </c>
      <c r="AP531" s="147">
        <v>0</v>
      </c>
      <c r="AQ531" s="147">
        <v>0</v>
      </c>
      <c r="AR531" s="147">
        <v>0</v>
      </c>
      <c r="AS531" s="147">
        <v>0</v>
      </c>
      <c r="AT531" s="147">
        <v>0</v>
      </c>
      <c r="AU531" s="147">
        <v>0</v>
      </c>
      <c r="AV531" s="147">
        <v>0</v>
      </c>
      <c r="AW531" s="147">
        <v>0</v>
      </c>
      <c r="AX531" s="147">
        <v>0</v>
      </c>
      <c r="AY531" s="147">
        <v>0</v>
      </c>
      <c r="AZ531" s="147">
        <v>0</v>
      </c>
      <c r="BA531" s="147">
        <v>0</v>
      </c>
      <c r="BB531" s="147">
        <v>0</v>
      </c>
      <c r="BC531" s="147">
        <v>0</v>
      </c>
      <c r="BD531" s="147">
        <v>0</v>
      </c>
      <c r="BE531" s="147">
        <v>0</v>
      </c>
      <c r="BF531" s="147">
        <v>0</v>
      </c>
      <c r="BG531" s="147">
        <v>0</v>
      </c>
      <c r="BH531" s="147">
        <v>0</v>
      </c>
      <c r="BI531" s="147">
        <v>0</v>
      </c>
      <c r="BJ531" s="147">
        <v>0</v>
      </c>
      <c r="BK531" s="147">
        <v>0</v>
      </c>
      <c r="BL531" s="147">
        <v>0</v>
      </c>
      <c r="BM531" s="147">
        <v>0</v>
      </c>
      <c r="BN531" s="147">
        <v>0</v>
      </c>
      <c r="BO531" s="147">
        <v>0</v>
      </c>
      <c r="BP531" s="147">
        <v>0</v>
      </c>
      <c r="BQ531" s="147">
        <v>0</v>
      </c>
      <c r="BR531" s="147">
        <v>0</v>
      </c>
      <c r="BS531" s="147">
        <v>0</v>
      </c>
      <c r="BT531" s="147">
        <v>0</v>
      </c>
      <c r="BU531" s="147">
        <v>0</v>
      </c>
      <c r="BV531" s="147">
        <v>0</v>
      </c>
      <c r="BW531" s="147">
        <v>0</v>
      </c>
      <c r="BX531" s="147">
        <v>0</v>
      </c>
      <c r="BZ531" s="147">
        <v>0</v>
      </c>
      <c r="CA531" s="147">
        <v>0</v>
      </c>
    </row>
    <row r="532" spans="7:79" hidden="1" x14ac:dyDescent="0.2">
      <c r="G532" s="147">
        <v>0</v>
      </c>
      <c r="H532" s="147">
        <v>0</v>
      </c>
      <c r="I532" s="147">
        <v>0</v>
      </c>
      <c r="J532" s="147">
        <v>0</v>
      </c>
      <c r="K532" s="147">
        <v>0</v>
      </c>
      <c r="L532" s="147">
        <v>0</v>
      </c>
      <c r="M532" s="147">
        <v>0</v>
      </c>
      <c r="N532" s="147">
        <v>0</v>
      </c>
      <c r="O532" s="147">
        <v>0</v>
      </c>
      <c r="P532" s="147">
        <v>0</v>
      </c>
      <c r="Q532" s="147">
        <v>0</v>
      </c>
      <c r="R532" s="147">
        <v>0</v>
      </c>
      <c r="S532" s="147">
        <v>0</v>
      </c>
      <c r="T532" s="147">
        <v>0</v>
      </c>
      <c r="U532" s="147">
        <v>0</v>
      </c>
      <c r="V532" s="147">
        <v>0</v>
      </c>
      <c r="W532" s="147">
        <v>0</v>
      </c>
      <c r="X532" s="147">
        <v>0</v>
      </c>
      <c r="Y532" s="147">
        <v>0</v>
      </c>
      <c r="Z532" s="147">
        <v>0</v>
      </c>
      <c r="AA532" s="147">
        <v>0</v>
      </c>
      <c r="AB532" s="147">
        <v>0</v>
      </c>
      <c r="AC532" s="147">
        <v>0</v>
      </c>
      <c r="AD532" s="147">
        <v>0</v>
      </c>
      <c r="AE532" s="147">
        <v>0</v>
      </c>
      <c r="AF532" s="147">
        <v>0</v>
      </c>
      <c r="AG532" s="147">
        <v>0</v>
      </c>
      <c r="AH532" s="147">
        <v>0</v>
      </c>
      <c r="AI532" s="147">
        <v>0</v>
      </c>
      <c r="AJ532" s="147">
        <v>0</v>
      </c>
      <c r="AK532" s="147">
        <v>0</v>
      </c>
      <c r="AL532" s="147">
        <v>0</v>
      </c>
      <c r="AM532" s="147">
        <v>0</v>
      </c>
      <c r="AN532" s="147">
        <v>0</v>
      </c>
      <c r="AO532" s="147">
        <v>0</v>
      </c>
      <c r="AP532" s="147">
        <v>0</v>
      </c>
      <c r="AQ532" s="147">
        <v>0</v>
      </c>
      <c r="AR532" s="147">
        <v>0</v>
      </c>
      <c r="AS532" s="147">
        <v>0</v>
      </c>
      <c r="AT532" s="147">
        <v>0</v>
      </c>
      <c r="AU532" s="147">
        <v>0</v>
      </c>
      <c r="AV532" s="147">
        <v>0</v>
      </c>
      <c r="AW532" s="147">
        <v>0</v>
      </c>
      <c r="AX532" s="147">
        <v>0</v>
      </c>
      <c r="AY532" s="147">
        <v>0</v>
      </c>
      <c r="AZ532" s="147">
        <v>0</v>
      </c>
      <c r="BA532" s="147">
        <v>0</v>
      </c>
      <c r="BB532" s="147">
        <v>0</v>
      </c>
      <c r="BC532" s="147">
        <v>0</v>
      </c>
      <c r="BD532" s="147">
        <v>0</v>
      </c>
      <c r="BE532" s="147">
        <v>0</v>
      </c>
      <c r="BF532" s="147">
        <v>0</v>
      </c>
      <c r="BG532" s="147">
        <v>0</v>
      </c>
      <c r="BH532" s="147">
        <v>0</v>
      </c>
      <c r="BI532" s="147">
        <v>0</v>
      </c>
      <c r="BJ532" s="147">
        <v>0</v>
      </c>
      <c r="BK532" s="147">
        <v>0</v>
      </c>
      <c r="BL532" s="147">
        <v>0</v>
      </c>
      <c r="BM532" s="147">
        <v>0</v>
      </c>
      <c r="BN532" s="147">
        <v>0</v>
      </c>
      <c r="BO532" s="147">
        <v>0</v>
      </c>
      <c r="BP532" s="147">
        <v>0</v>
      </c>
      <c r="BQ532" s="147">
        <v>0</v>
      </c>
      <c r="BR532" s="147">
        <v>0</v>
      </c>
      <c r="BS532" s="147">
        <v>0</v>
      </c>
      <c r="BT532" s="147">
        <v>0</v>
      </c>
      <c r="BU532" s="147">
        <v>0</v>
      </c>
      <c r="BV532" s="147">
        <v>0</v>
      </c>
      <c r="BW532" s="147">
        <v>0</v>
      </c>
      <c r="BX532" s="147">
        <v>0</v>
      </c>
      <c r="BZ532" s="147">
        <v>0</v>
      </c>
      <c r="CA532" s="147">
        <v>0</v>
      </c>
    </row>
    <row r="533" spans="7:79" hidden="1" x14ac:dyDescent="0.2">
      <c r="G533" s="147">
        <v>0</v>
      </c>
      <c r="H533" s="147">
        <v>0</v>
      </c>
      <c r="I533" s="147">
        <v>0</v>
      </c>
      <c r="J533" s="147">
        <v>0</v>
      </c>
      <c r="K533" s="147">
        <v>0</v>
      </c>
      <c r="L533" s="147">
        <v>0</v>
      </c>
      <c r="M533" s="147">
        <v>0</v>
      </c>
      <c r="N533" s="147">
        <v>0</v>
      </c>
      <c r="O533" s="147">
        <v>0</v>
      </c>
      <c r="P533" s="147">
        <v>0</v>
      </c>
      <c r="Q533" s="147">
        <v>0</v>
      </c>
      <c r="R533" s="147">
        <v>0</v>
      </c>
      <c r="S533" s="147">
        <v>0</v>
      </c>
      <c r="T533" s="147">
        <v>0</v>
      </c>
      <c r="U533" s="147">
        <v>0</v>
      </c>
      <c r="V533" s="147">
        <v>0</v>
      </c>
      <c r="W533" s="147">
        <v>0</v>
      </c>
      <c r="X533" s="147">
        <v>0</v>
      </c>
      <c r="Y533" s="147">
        <v>0</v>
      </c>
      <c r="Z533" s="147">
        <v>0</v>
      </c>
      <c r="AA533" s="147">
        <v>0</v>
      </c>
      <c r="AB533" s="147">
        <v>0</v>
      </c>
      <c r="AC533" s="147">
        <v>0</v>
      </c>
      <c r="AD533" s="147">
        <v>0</v>
      </c>
      <c r="AE533" s="147">
        <v>0</v>
      </c>
      <c r="AF533" s="147">
        <v>0</v>
      </c>
      <c r="AG533" s="147">
        <v>0</v>
      </c>
      <c r="AH533" s="147">
        <v>0</v>
      </c>
      <c r="AI533" s="147">
        <v>0</v>
      </c>
      <c r="AJ533" s="147">
        <v>0</v>
      </c>
      <c r="AK533" s="147">
        <v>0</v>
      </c>
      <c r="AL533" s="147">
        <v>0</v>
      </c>
      <c r="AM533" s="147">
        <v>0</v>
      </c>
      <c r="AN533" s="147">
        <v>0</v>
      </c>
      <c r="AO533" s="147">
        <v>0</v>
      </c>
      <c r="AP533" s="147">
        <v>0</v>
      </c>
      <c r="AQ533" s="147">
        <v>0</v>
      </c>
      <c r="AR533" s="147">
        <v>0</v>
      </c>
      <c r="AS533" s="147">
        <v>0</v>
      </c>
      <c r="AT533" s="147">
        <v>0</v>
      </c>
      <c r="AU533" s="147">
        <v>0</v>
      </c>
      <c r="AV533" s="147">
        <v>0</v>
      </c>
      <c r="AW533" s="147">
        <v>0</v>
      </c>
      <c r="AX533" s="147">
        <v>0</v>
      </c>
      <c r="AY533" s="147">
        <v>0</v>
      </c>
      <c r="AZ533" s="147">
        <v>0</v>
      </c>
      <c r="BA533" s="147">
        <v>0</v>
      </c>
      <c r="BB533" s="147">
        <v>0</v>
      </c>
      <c r="BC533" s="147">
        <v>0</v>
      </c>
      <c r="BD533" s="147">
        <v>0</v>
      </c>
      <c r="BE533" s="147">
        <v>0</v>
      </c>
      <c r="BF533" s="147">
        <v>0</v>
      </c>
      <c r="BG533" s="147">
        <v>0</v>
      </c>
      <c r="BH533" s="147">
        <v>0</v>
      </c>
      <c r="BI533" s="147">
        <v>0</v>
      </c>
      <c r="BJ533" s="147">
        <v>0</v>
      </c>
      <c r="BK533" s="147">
        <v>0</v>
      </c>
      <c r="BL533" s="147">
        <v>0</v>
      </c>
      <c r="BM533" s="147">
        <v>0</v>
      </c>
      <c r="BN533" s="147">
        <v>0</v>
      </c>
      <c r="BO533" s="147">
        <v>0</v>
      </c>
      <c r="BP533" s="147">
        <v>0</v>
      </c>
      <c r="BQ533" s="147">
        <v>0</v>
      </c>
      <c r="BR533" s="147">
        <v>0</v>
      </c>
      <c r="BS533" s="147">
        <v>0</v>
      </c>
      <c r="BT533" s="147">
        <v>0</v>
      </c>
      <c r="BU533" s="147">
        <v>0</v>
      </c>
      <c r="BV533" s="147">
        <v>0</v>
      </c>
      <c r="BW533" s="147">
        <v>0</v>
      </c>
      <c r="BX533" s="147">
        <v>0</v>
      </c>
      <c r="BZ533" s="147">
        <v>0</v>
      </c>
      <c r="CA533" s="147">
        <v>0</v>
      </c>
    </row>
    <row r="534" spans="7:79" hidden="1" x14ac:dyDescent="0.2">
      <c r="G534" s="147">
        <v>-27246490</v>
      </c>
      <c r="H534" s="147">
        <v>0</v>
      </c>
      <c r="I534" s="147">
        <v>0</v>
      </c>
      <c r="J534" s="147">
        <v>0</v>
      </c>
      <c r="K534" s="147">
        <v>0</v>
      </c>
      <c r="L534" s="147">
        <v>-3495480</v>
      </c>
      <c r="M534" s="147">
        <v>0</v>
      </c>
      <c r="N534" s="147">
        <v>0</v>
      </c>
      <c r="O534" s="147">
        <v>0</v>
      </c>
      <c r="P534" s="147">
        <v>0</v>
      </c>
      <c r="Q534" s="147">
        <v>660000</v>
      </c>
      <c r="R534" s="147">
        <v>0</v>
      </c>
      <c r="S534" s="147">
        <v>0</v>
      </c>
      <c r="T534" s="147">
        <v>0</v>
      </c>
      <c r="U534" s="147">
        <v>0</v>
      </c>
      <c r="V534" s="147">
        <v>3336000</v>
      </c>
      <c r="W534" s="147">
        <v>0</v>
      </c>
      <c r="X534" s="147">
        <v>0</v>
      </c>
      <c r="Y534" s="147">
        <v>0</v>
      </c>
      <c r="Z534" s="147">
        <v>0</v>
      </c>
      <c r="AA534" s="147">
        <v>3693000</v>
      </c>
      <c r="AB534" s="147">
        <v>0</v>
      </c>
      <c r="AC534" s="147">
        <v>0</v>
      </c>
      <c r="AD534" s="147">
        <v>0</v>
      </c>
      <c r="AE534" s="147">
        <v>0</v>
      </c>
      <c r="AF534" s="147">
        <v>-1947000</v>
      </c>
      <c r="AG534" s="147">
        <v>0</v>
      </c>
      <c r="AH534" s="147">
        <v>0</v>
      </c>
      <c r="AI534" s="147">
        <v>0</v>
      </c>
      <c r="AJ534" s="147">
        <v>0</v>
      </c>
      <c r="AK534" s="147">
        <v>-6090000</v>
      </c>
      <c r="AL534" s="147">
        <v>0</v>
      </c>
      <c r="AM534" s="147">
        <v>0</v>
      </c>
      <c r="AN534" s="147">
        <v>0</v>
      </c>
      <c r="AO534" s="147">
        <v>0</v>
      </c>
      <c r="AP534" s="147">
        <v>-3248000</v>
      </c>
      <c r="AQ534" s="147">
        <v>0</v>
      </c>
      <c r="AR534" s="147">
        <v>0</v>
      </c>
      <c r="AS534" s="147">
        <v>0</v>
      </c>
      <c r="AT534" s="147">
        <v>0</v>
      </c>
      <c r="AU534" s="147">
        <v>-135490</v>
      </c>
      <c r="AV534" s="147">
        <v>0</v>
      </c>
      <c r="AW534" s="147">
        <v>0</v>
      </c>
      <c r="AX534" s="147">
        <v>0</v>
      </c>
      <c r="AY534" s="147">
        <v>0</v>
      </c>
      <c r="AZ534" s="147">
        <v>0</v>
      </c>
      <c r="BA534" s="147">
        <v>0</v>
      </c>
      <c r="BB534" s="147">
        <v>0</v>
      </c>
      <c r="BC534" s="147">
        <v>0</v>
      </c>
      <c r="BD534" s="147">
        <v>0</v>
      </c>
      <c r="BE534" s="147">
        <v>-3896000</v>
      </c>
      <c r="BF534" s="147">
        <v>0</v>
      </c>
      <c r="BG534" s="147">
        <v>0</v>
      </c>
      <c r="BH534" s="147">
        <v>0</v>
      </c>
      <c r="BI534" s="147">
        <v>0</v>
      </c>
      <c r="BJ534" s="147">
        <v>0</v>
      </c>
      <c r="BK534" s="147">
        <v>0</v>
      </c>
      <c r="BL534" s="147">
        <v>0</v>
      </c>
      <c r="BM534" s="147">
        <v>0</v>
      </c>
      <c r="BN534" s="147">
        <v>0</v>
      </c>
      <c r="BO534" s="147">
        <v>-3894000</v>
      </c>
      <c r="BP534" s="147">
        <v>0</v>
      </c>
      <c r="BQ534" s="147">
        <v>0</v>
      </c>
      <c r="BR534" s="147">
        <v>0</v>
      </c>
      <c r="BS534" s="147">
        <v>0</v>
      </c>
      <c r="BT534" s="147">
        <v>4193520</v>
      </c>
      <c r="BU534" s="147">
        <v>0</v>
      </c>
      <c r="BV534" s="147">
        <v>0</v>
      </c>
      <c r="BW534" s="147">
        <v>0</v>
      </c>
      <c r="BX534" s="147">
        <v>0</v>
      </c>
      <c r="BZ534" s="147">
        <v>19210490</v>
      </c>
      <c r="CA534" s="147">
        <v>19210490</v>
      </c>
    </row>
    <row r="535" spans="7:79" hidden="1" x14ac:dyDescent="0.2">
      <c r="G535" s="147">
        <v>-22526538</v>
      </c>
      <c r="H535" s="147">
        <v>0</v>
      </c>
      <c r="I535" s="147">
        <v>0</v>
      </c>
      <c r="J535" s="147">
        <v>0</v>
      </c>
      <c r="K535" s="147">
        <v>0</v>
      </c>
      <c r="L535" s="147">
        <v>-2711333</v>
      </c>
      <c r="M535" s="147">
        <v>0</v>
      </c>
      <c r="N535" s="147">
        <v>0</v>
      </c>
      <c r="O535" s="147">
        <v>0</v>
      </c>
      <c r="P535" s="147">
        <v>0</v>
      </c>
      <c r="Q535" s="147">
        <v>540997</v>
      </c>
      <c r="R535" s="147">
        <v>0</v>
      </c>
      <c r="S535" s="147">
        <v>0</v>
      </c>
      <c r="T535" s="147">
        <v>0</v>
      </c>
      <c r="U535" s="147">
        <v>0</v>
      </c>
      <c r="V535" s="147">
        <v>2653315</v>
      </c>
      <c r="W535" s="147">
        <v>0</v>
      </c>
      <c r="X535" s="147">
        <v>0</v>
      </c>
      <c r="Y535" s="147">
        <v>0</v>
      </c>
      <c r="Z535" s="147">
        <v>0</v>
      </c>
      <c r="AA535" s="147">
        <v>2782531</v>
      </c>
      <c r="AB535" s="147">
        <v>0</v>
      </c>
      <c r="AC535" s="147">
        <v>0</v>
      </c>
      <c r="AD535" s="147">
        <v>0</v>
      </c>
      <c r="AE535" s="147">
        <v>0</v>
      </c>
      <c r="AF535" s="147">
        <v>-1636330</v>
      </c>
      <c r="AG535" s="147">
        <v>0</v>
      </c>
      <c r="AH535" s="147">
        <v>0</v>
      </c>
      <c r="AI535" s="147">
        <v>0</v>
      </c>
      <c r="AJ535" s="147">
        <v>0</v>
      </c>
      <c r="AK535" s="147">
        <v>-5182690</v>
      </c>
      <c r="AL535" s="147">
        <v>0</v>
      </c>
      <c r="AM535" s="147">
        <v>0</v>
      </c>
      <c r="AN535" s="147">
        <v>0</v>
      </c>
      <c r="AO535" s="147">
        <v>0</v>
      </c>
      <c r="AP535" s="147">
        <v>-2651271</v>
      </c>
      <c r="AQ535" s="147">
        <v>0</v>
      </c>
      <c r="AR535" s="147">
        <v>0</v>
      </c>
      <c r="AS535" s="147">
        <v>0</v>
      </c>
      <c r="AT535" s="147">
        <v>0</v>
      </c>
      <c r="AU535" s="147">
        <v>-111047</v>
      </c>
      <c r="AV535" s="147">
        <v>0</v>
      </c>
      <c r="AW535" s="147">
        <v>0</v>
      </c>
      <c r="AX535" s="147">
        <v>0</v>
      </c>
      <c r="AY535" s="147">
        <v>0</v>
      </c>
      <c r="AZ535" s="147">
        <v>0</v>
      </c>
      <c r="BA535" s="147">
        <v>0</v>
      </c>
      <c r="BB535" s="147">
        <v>0</v>
      </c>
      <c r="BC535" s="147">
        <v>0</v>
      </c>
      <c r="BD535" s="147">
        <v>0</v>
      </c>
      <c r="BE535" s="147">
        <v>-3244173</v>
      </c>
      <c r="BF535" s="147">
        <v>0</v>
      </c>
      <c r="BG535" s="147">
        <v>0</v>
      </c>
      <c r="BH535" s="147">
        <v>0</v>
      </c>
      <c r="BI535" s="147">
        <v>0</v>
      </c>
      <c r="BJ535" s="147">
        <v>0</v>
      </c>
      <c r="BK535" s="147">
        <v>0</v>
      </c>
      <c r="BL535" s="147">
        <v>0</v>
      </c>
      <c r="BM535" s="147">
        <v>0</v>
      </c>
      <c r="BN535" s="147">
        <v>0</v>
      </c>
      <c r="BO535" s="147">
        <v>-3216034</v>
      </c>
      <c r="BP535" s="147">
        <v>0</v>
      </c>
      <c r="BQ535" s="147">
        <v>0</v>
      </c>
      <c r="BR535" s="147">
        <v>0</v>
      </c>
      <c r="BS535" s="147">
        <v>0</v>
      </c>
      <c r="BT535" s="147">
        <v>3265510</v>
      </c>
      <c r="BU535" s="147">
        <v>0</v>
      </c>
      <c r="BV535" s="147">
        <v>0</v>
      </c>
      <c r="BW535" s="147">
        <v>0</v>
      </c>
      <c r="BX535" s="147">
        <v>0</v>
      </c>
      <c r="BZ535" s="147">
        <v>16041545</v>
      </c>
      <c r="CA535" s="147">
        <v>16041545</v>
      </c>
    </row>
    <row r="536" spans="7:79" hidden="1" x14ac:dyDescent="0.2">
      <c r="G536" s="147">
        <v>-4719952</v>
      </c>
      <c r="H536" s="147">
        <v>0</v>
      </c>
      <c r="I536" s="147">
        <v>0</v>
      </c>
      <c r="J536" s="147">
        <v>0</v>
      </c>
      <c r="K536" s="147">
        <v>0</v>
      </c>
      <c r="L536" s="147">
        <v>-784147</v>
      </c>
      <c r="M536" s="147">
        <v>0</v>
      </c>
      <c r="N536" s="147">
        <v>0</v>
      </c>
      <c r="O536" s="147">
        <v>0</v>
      </c>
      <c r="P536" s="147">
        <v>0</v>
      </c>
      <c r="Q536" s="147">
        <v>119003</v>
      </c>
      <c r="R536" s="147">
        <v>0</v>
      </c>
      <c r="S536" s="147">
        <v>0</v>
      </c>
      <c r="T536" s="147">
        <v>0</v>
      </c>
      <c r="U536" s="147">
        <v>0</v>
      </c>
      <c r="V536" s="147">
        <v>682685</v>
      </c>
      <c r="W536" s="147">
        <v>0</v>
      </c>
      <c r="X536" s="147">
        <v>0</v>
      </c>
      <c r="Y536" s="147">
        <v>0</v>
      </c>
      <c r="Z536" s="147">
        <v>0</v>
      </c>
      <c r="AA536" s="147">
        <v>910469</v>
      </c>
      <c r="AB536" s="147">
        <v>0</v>
      </c>
      <c r="AC536" s="147">
        <v>0</v>
      </c>
      <c r="AD536" s="147">
        <v>0</v>
      </c>
      <c r="AE536" s="147">
        <v>0</v>
      </c>
      <c r="AF536" s="147">
        <v>-310670</v>
      </c>
      <c r="AG536" s="147">
        <v>0</v>
      </c>
      <c r="AH536" s="147">
        <v>0</v>
      </c>
      <c r="AI536" s="147">
        <v>0</v>
      </c>
      <c r="AJ536" s="147">
        <v>0</v>
      </c>
      <c r="AK536" s="147">
        <v>-907310</v>
      </c>
      <c r="AL536" s="147">
        <v>0</v>
      </c>
      <c r="AM536" s="147">
        <v>0</v>
      </c>
      <c r="AN536" s="147">
        <v>0</v>
      </c>
      <c r="AO536" s="147">
        <v>0</v>
      </c>
      <c r="AP536" s="147">
        <v>-596729</v>
      </c>
      <c r="AQ536" s="147">
        <v>0</v>
      </c>
      <c r="AR536" s="147">
        <v>0</v>
      </c>
      <c r="AS536" s="147">
        <v>0</v>
      </c>
      <c r="AT536" s="147">
        <v>0</v>
      </c>
      <c r="AU536" s="147">
        <v>-24443</v>
      </c>
      <c r="AV536" s="147">
        <v>0</v>
      </c>
      <c r="AW536" s="147">
        <v>0</v>
      </c>
      <c r="AX536" s="147">
        <v>0</v>
      </c>
      <c r="AY536" s="147">
        <v>0</v>
      </c>
      <c r="AZ536" s="147">
        <v>0</v>
      </c>
      <c r="BA536" s="147">
        <v>0</v>
      </c>
      <c r="BB536" s="147">
        <v>0</v>
      </c>
      <c r="BC536" s="147">
        <v>0</v>
      </c>
      <c r="BD536" s="147">
        <v>0</v>
      </c>
      <c r="BE536" s="147">
        <v>-651827</v>
      </c>
      <c r="BF536" s="147">
        <v>0</v>
      </c>
      <c r="BG536" s="147">
        <v>0</v>
      </c>
      <c r="BH536" s="147">
        <v>0</v>
      </c>
      <c r="BI536" s="147">
        <v>0</v>
      </c>
      <c r="BJ536" s="147">
        <v>0</v>
      </c>
      <c r="BK536" s="147">
        <v>0</v>
      </c>
      <c r="BL536" s="147">
        <v>0</v>
      </c>
      <c r="BM536" s="147">
        <v>0</v>
      </c>
      <c r="BN536" s="147">
        <v>0</v>
      </c>
      <c r="BO536" s="147">
        <v>-677966</v>
      </c>
      <c r="BP536" s="147">
        <v>0</v>
      </c>
      <c r="BQ536" s="147">
        <v>0</v>
      </c>
      <c r="BR536" s="147">
        <v>0</v>
      </c>
      <c r="BS536" s="147">
        <v>0</v>
      </c>
      <c r="BT536" s="147">
        <v>928010</v>
      </c>
      <c r="BU536" s="147">
        <v>0</v>
      </c>
      <c r="BV536" s="147">
        <v>0</v>
      </c>
      <c r="BW536" s="147">
        <v>0</v>
      </c>
      <c r="BX536" s="147">
        <v>0</v>
      </c>
      <c r="BZ536" s="147">
        <v>3168945</v>
      </c>
      <c r="CA536" s="147">
        <v>3168945</v>
      </c>
    </row>
    <row r="537" spans="7:79" hidden="1" x14ac:dyDescent="0.2">
      <c r="G537" s="147">
        <v>0</v>
      </c>
      <c r="H537" s="147">
        <v>0</v>
      </c>
      <c r="I537" s="147">
        <v>0</v>
      </c>
      <c r="J537" s="147">
        <v>0</v>
      </c>
      <c r="K537" s="147">
        <v>0</v>
      </c>
      <c r="L537" s="147">
        <v>0</v>
      </c>
      <c r="M537" s="147">
        <v>0</v>
      </c>
      <c r="N537" s="147">
        <v>0</v>
      </c>
      <c r="O537" s="147">
        <v>0</v>
      </c>
      <c r="P537" s="147">
        <v>0</v>
      </c>
      <c r="Q537" s="147">
        <v>0</v>
      </c>
      <c r="R537" s="147">
        <v>0</v>
      </c>
      <c r="S537" s="147">
        <v>0</v>
      </c>
      <c r="T537" s="147">
        <v>0</v>
      </c>
      <c r="U537" s="147">
        <v>0</v>
      </c>
      <c r="V537" s="147">
        <v>0</v>
      </c>
      <c r="W537" s="147">
        <v>0</v>
      </c>
      <c r="X537" s="147">
        <v>0</v>
      </c>
      <c r="Y537" s="147">
        <v>0</v>
      </c>
      <c r="Z537" s="147">
        <v>0</v>
      </c>
      <c r="AA537" s="147">
        <v>0</v>
      </c>
      <c r="AB537" s="147">
        <v>0</v>
      </c>
      <c r="AC537" s="147">
        <v>0</v>
      </c>
      <c r="AD537" s="147">
        <v>0</v>
      </c>
      <c r="AE537" s="147">
        <v>0</v>
      </c>
      <c r="AF537" s="147">
        <v>0</v>
      </c>
      <c r="AG537" s="147">
        <v>0</v>
      </c>
      <c r="AH537" s="147">
        <v>0</v>
      </c>
      <c r="AI537" s="147">
        <v>0</v>
      </c>
      <c r="AJ537" s="147">
        <v>0</v>
      </c>
      <c r="AK537" s="147">
        <v>0</v>
      </c>
      <c r="AL537" s="147">
        <v>0</v>
      </c>
      <c r="AM537" s="147">
        <v>0</v>
      </c>
      <c r="AN537" s="147">
        <v>0</v>
      </c>
      <c r="AO537" s="147">
        <v>0</v>
      </c>
      <c r="AP537" s="147">
        <v>0</v>
      </c>
      <c r="AQ537" s="147">
        <v>0</v>
      </c>
      <c r="AR537" s="147">
        <v>0</v>
      </c>
      <c r="AS537" s="147">
        <v>0</v>
      </c>
      <c r="AT537" s="147">
        <v>0</v>
      </c>
      <c r="AU537" s="147">
        <v>0</v>
      </c>
      <c r="AV537" s="147">
        <v>0</v>
      </c>
      <c r="AW537" s="147">
        <v>0</v>
      </c>
      <c r="AX537" s="147">
        <v>0</v>
      </c>
      <c r="AY537" s="147">
        <v>0</v>
      </c>
      <c r="AZ537" s="147">
        <v>0</v>
      </c>
      <c r="BA537" s="147">
        <v>0</v>
      </c>
      <c r="BB537" s="147">
        <v>0</v>
      </c>
      <c r="BC537" s="147">
        <v>0</v>
      </c>
      <c r="BD537" s="147">
        <v>0</v>
      </c>
      <c r="BE537" s="147">
        <v>0</v>
      </c>
      <c r="BF537" s="147">
        <v>0</v>
      </c>
      <c r="BG537" s="147">
        <v>0</v>
      </c>
      <c r="BH537" s="147">
        <v>0</v>
      </c>
      <c r="BI537" s="147">
        <v>0</v>
      </c>
      <c r="BJ537" s="147">
        <v>0</v>
      </c>
      <c r="BK537" s="147">
        <v>0</v>
      </c>
      <c r="BL537" s="147">
        <v>0</v>
      </c>
      <c r="BM537" s="147">
        <v>0</v>
      </c>
      <c r="BN537" s="147">
        <v>0</v>
      </c>
      <c r="BO537" s="147">
        <v>0</v>
      </c>
      <c r="BP537" s="147">
        <v>0</v>
      </c>
      <c r="BQ537" s="147">
        <v>0</v>
      </c>
      <c r="BR537" s="147">
        <v>0</v>
      </c>
      <c r="BS537" s="147">
        <v>0</v>
      </c>
      <c r="BT537" s="147">
        <v>0</v>
      </c>
      <c r="BU537" s="147">
        <v>0</v>
      </c>
      <c r="BV537" s="147">
        <v>0</v>
      </c>
      <c r="BW537" s="147">
        <v>0</v>
      </c>
      <c r="BX537" s="147">
        <v>0</v>
      </c>
      <c r="BZ537" s="147">
        <v>0</v>
      </c>
      <c r="CA537" s="147">
        <v>0</v>
      </c>
    </row>
    <row r="538" spans="7:79" hidden="1" x14ac:dyDescent="0.2">
      <c r="G538" s="147">
        <v>0</v>
      </c>
      <c r="H538" s="147">
        <v>0</v>
      </c>
      <c r="I538" s="147">
        <v>0</v>
      </c>
      <c r="J538" s="147">
        <v>0</v>
      </c>
      <c r="K538" s="147">
        <v>0</v>
      </c>
      <c r="L538" s="147">
        <v>0</v>
      </c>
      <c r="M538" s="147">
        <v>0</v>
      </c>
      <c r="N538" s="147">
        <v>0</v>
      </c>
      <c r="O538" s="147">
        <v>0</v>
      </c>
      <c r="P538" s="147">
        <v>0</v>
      </c>
      <c r="Q538" s="147">
        <v>0</v>
      </c>
      <c r="R538" s="147">
        <v>0</v>
      </c>
      <c r="S538" s="147">
        <v>0</v>
      </c>
      <c r="T538" s="147">
        <v>0</v>
      </c>
      <c r="U538" s="147">
        <v>0</v>
      </c>
      <c r="V538" s="147">
        <v>0</v>
      </c>
      <c r="W538" s="147">
        <v>0</v>
      </c>
      <c r="X538" s="147">
        <v>0</v>
      </c>
      <c r="Y538" s="147">
        <v>0</v>
      </c>
      <c r="Z538" s="147">
        <v>0</v>
      </c>
      <c r="AA538" s="147">
        <v>0</v>
      </c>
      <c r="AB538" s="147">
        <v>0</v>
      </c>
      <c r="AC538" s="147">
        <v>0</v>
      </c>
      <c r="AD538" s="147">
        <v>0</v>
      </c>
      <c r="AE538" s="147">
        <v>0</v>
      </c>
      <c r="AF538" s="147">
        <v>0</v>
      </c>
      <c r="AG538" s="147">
        <v>0</v>
      </c>
      <c r="AH538" s="147">
        <v>0</v>
      </c>
      <c r="AI538" s="147">
        <v>0</v>
      </c>
      <c r="AJ538" s="147">
        <v>0</v>
      </c>
      <c r="AK538" s="147">
        <v>0</v>
      </c>
      <c r="AL538" s="147">
        <v>0</v>
      </c>
      <c r="AM538" s="147">
        <v>0</v>
      </c>
      <c r="AN538" s="147">
        <v>0</v>
      </c>
      <c r="AO538" s="147">
        <v>0</v>
      </c>
      <c r="AP538" s="147">
        <v>0</v>
      </c>
      <c r="AQ538" s="147">
        <v>0</v>
      </c>
      <c r="AR538" s="147">
        <v>0</v>
      </c>
      <c r="AS538" s="147">
        <v>0</v>
      </c>
      <c r="AT538" s="147">
        <v>0</v>
      </c>
      <c r="AU538" s="147">
        <v>0</v>
      </c>
      <c r="AV538" s="147">
        <v>0</v>
      </c>
      <c r="AW538" s="147">
        <v>0</v>
      </c>
      <c r="AX538" s="147">
        <v>0</v>
      </c>
      <c r="AY538" s="147">
        <v>0</v>
      </c>
      <c r="AZ538" s="147">
        <v>0</v>
      </c>
      <c r="BA538" s="147">
        <v>0</v>
      </c>
      <c r="BB538" s="147">
        <v>0</v>
      </c>
      <c r="BC538" s="147">
        <v>0</v>
      </c>
      <c r="BD538" s="147">
        <v>0</v>
      </c>
      <c r="BE538" s="147">
        <v>0</v>
      </c>
      <c r="BF538" s="147">
        <v>0</v>
      </c>
      <c r="BG538" s="147">
        <v>0</v>
      </c>
      <c r="BH538" s="147">
        <v>0</v>
      </c>
      <c r="BI538" s="147">
        <v>0</v>
      </c>
      <c r="BJ538" s="147">
        <v>0</v>
      </c>
      <c r="BK538" s="147">
        <v>0</v>
      </c>
      <c r="BL538" s="147">
        <v>0</v>
      </c>
      <c r="BM538" s="147">
        <v>0</v>
      </c>
      <c r="BN538" s="147">
        <v>0</v>
      </c>
      <c r="BO538" s="147">
        <v>0</v>
      </c>
      <c r="BP538" s="147">
        <v>0</v>
      </c>
      <c r="BQ538" s="147">
        <v>0</v>
      </c>
      <c r="BR538" s="147">
        <v>0</v>
      </c>
      <c r="BS538" s="147">
        <v>0</v>
      </c>
      <c r="BT538" s="147">
        <v>0</v>
      </c>
      <c r="BU538" s="147">
        <v>0</v>
      </c>
      <c r="BV538" s="147">
        <v>0</v>
      </c>
      <c r="BW538" s="147">
        <v>0</v>
      </c>
      <c r="BX538" s="147">
        <v>0</v>
      </c>
      <c r="BZ538" s="147">
        <v>0</v>
      </c>
      <c r="CA538" s="147">
        <v>0</v>
      </c>
    </row>
    <row r="539" spans="7:79" hidden="1" x14ac:dyDescent="0.2">
      <c r="G539" s="147">
        <v>-30467573</v>
      </c>
      <c r="H539" s="147">
        <v>0</v>
      </c>
      <c r="I539" s="147">
        <v>0</v>
      </c>
      <c r="J539" s="147">
        <v>0</v>
      </c>
      <c r="K539" s="147">
        <v>0</v>
      </c>
      <c r="L539" s="147">
        <v>-246276</v>
      </c>
      <c r="M539" s="147">
        <v>0</v>
      </c>
      <c r="N539" s="147">
        <v>0</v>
      </c>
      <c r="O539" s="147">
        <v>0</v>
      </c>
      <c r="P539" s="147">
        <v>0</v>
      </c>
      <c r="Q539" s="147">
        <v>712691</v>
      </c>
      <c r="R539" s="147">
        <v>0</v>
      </c>
      <c r="S539" s="147">
        <v>0</v>
      </c>
      <c r="T539" s="147">
        <v>0</v>
      </c>
      <c r="U539" s="147">
        <v>0</v>
      </c>
      <c r="V539" s="147">
        <v>1493000</v>
      </c>
      <c r="W539" s="147">
        <v>0</v>
      </c>
      <c r="X539" s="147">
        <v>0</v>
      </c>
      <c r="Y539" s="147">
        <v>0</v>
      </c>
      <c r="Z539" s="147">
        <v>0</v>
      </c>
      <c r="AA539" s="147">
        <v>1300000</v>
      </c>
      <c r="AB539" s="147">
        <v>0</v>
      </c>
      <c r="AC539" s="147">
        <v>0</v>
      </c>
      <c r="AD539" s="147">
        <v>0</v>
      </c>
      <c r="AE539" s="147">
        <v>0</v>
      </c>
      <c r="AF539" s="147">
        <v>-1300000</v>
      </c>
      <c r="AG539" s="147">
        <v>0</v>
      </c>
      <c r="AH539" s="147">
        <v>0</v>
      </c>
      <c r="AI539" s="147">
        <v>0</v>
      </c>
      <c r="AJ539" s="147">
        <v>0</v>
      </c>
      <c r="AK539" s="147">
        <v>-1300000</v>
      </c>
      <c r="AL539" s="147">
        <v>0</v>
      </c>
      <c r="AM539" s="147">
        <v>0</v>
      </c>
      <c r="AN539" s="147">
        <v>0</v>
      </c>
      <c r="AO539" s="147">
        <v>0</v>
      </c>
      <c r="AP539" s="147">
        <v>-6845000</v>
      </c>
      <c r="AQ539" s="147">
        <v>0</v>
      </c>
      <c r="AR539" s="147">
        <v>0</v>
      </c>
      <c r="AS539" s="147">
        <v>0</v>
      </c>
      <c r="AT539" s="147">
        <v>0</v>
      </c>
      <c r="AU539" s="147">
        <v>-1555000</v>
      </c>
      <c r="AV539" s="147">
        <v>0</v>
      </c>
      <c r="AW539" s="147">
        <v>0</v>
      </c>
      <c r="AX539" s="147">
        <v>0</v>
      </c>
      <c r="AY539" s="147">
        <v>0</v>
      </c>
      <c r="AZ539" s="147">
        <v>-3894000</v>
      </c>
      <c r="BA539" s="147">
        <v>0</v>
      </c>
      <c r="BB539" s="147">
        <v>0</v>
      </c>
      <c r="BC539" s="147">
        <v>0</v>
      </c>
      <c r="BD539" s="147">
        <v>0</v>
      </c>
      <c r="BE539" s="147">
        <v>-3264</v>
      </c>
      <c r="BF539" s="147">
        <v>0</v>
      </c>
      <c r="BG539" s="147">
        <v>0</v>
      </c>
      <c r="BH539" s="147">
        <v>0</v>
      </c>
      <c r="BI539" s="147">
        <v>0</v>
      </c>
      <c r="BJ539" s="147">
        <v>-1947000</v>
      </c>
      <c r="BK539" s="147">
        <v>0</v>
      </c>
      <c r="BL539" s="147">
        <v>0</v>
      </c>
      <c r="BM539" s="147">
        <v>0</v>
      </c>
      <c r="BN539" s="147">
        <v>0</v>
      </c>
      <c r="BO539" s="147">
        <v>-1946000</v>
      </c>
      <c r="BP539" s="147">
        <v>0</v>
      </c>
      <c r="BQ539" s="147">
        <v>0</v>
      </c>
      <c r="BR539" s="147">
        <v>0</v>
      </c>
      <c r="BS539" s="147">
        <v>0</v>
      </c>
      <c r="BT539" s="147">
        <v>3259415</v>
      </c>
      <c r="BU539" s="147">
        <v>0</v>
      </c>
      <c r="BV539" s="147">
        <v>0</v>
      </c>
      <c r="BW539" s="147">
        <v>0</v>
      </c>
      <c r="BX539" s="147">
        <v>0</v>
      </c>
      <c r="BZ539" s="147">
        <v>18790264</v>
      </c>
      <c r="CA539" s="147">
        <v>18790264</v>
      </c>
    </row>
    <row r="540" spans="7:79" hidden="1" x14ac:dyDescent="0.2">
      <c r="G540" s="147">
        <v>-25090426</v>
      </c>
      <c r="H540" s="147">
        <v>0</v>
      </c>
      <c r="I540" s="147">
        <v>0</v>
      </c>
      <c r="J540" s="147">
        <v>0</v>
      </c>
      <c r="K540" s="147">
        <v>0</v>
      </c>
      <c r="L540" s="147">
        <v>-20508</v>
      </c>
      <c r="M540" s="147">
        <v>0</v>
      </c>
      <c r="N540" s="147">
        <v>0</v>
      </c>
      <c r="O540" s="147">
        <v>0</v>
      </c>
      <c r="P540" s="147">
        <v>0</v>
      </c>
      <c r="Q540" s="147">
        <v>516583</v>
      </c>
      <c r="R540" s="147">
        <v>0</v>
      </c>
      <c r="S540" s="147">
        <v>0</v>
      </c>
      <c r="T540" s="147">
        <v>0</v>
      </c>
      <c r="U540" s="147">
        <v>0</v>
      </c>
      <c r="V540" s="147">
        <v>1082132</v>
      </c>
      <c r="W540" s="147">
        <v>0</v>
      </c>
      <c r="X540" s="147">
        <v>0</v>
      </c>
      <c r="Y540" s="147">
        <v>0</v>
      </c>
      <c r="Z540" s="147">
        <v>0</v>
      </c>
      <c r="AA540" s="147">
        <v>857362</v>
      </c>
      <c r="AB540" s="147">
        <v>0</v>
      </c>
      <c r="AC540" s="147">
        <v>0</v>
      </c>
      <c r="AD540" s="147">
        <v>0</v>
      </c>
      <c r="AE540" s="147">
        <v>0</v>
      </c>
      <c r="AF540" s="147">
        <v>-1105097</v>
      </c>
      <c r="AG540" s="147">
        <v>0</v>
      </c>
      <c r="AH540" s="147">
        <v>0</v>
      </c>
      <c r="AI540" s="147">
        <v>0</v>
      </c>
      <c r="AJ540" s="147">
        <v>0</v>
      </c>
      <c r="AK540" s="147">
        <v>-1095225</v>
      </c>
      <c r="AL540" s="147">
        <v>0</v>
      </c>
      <c r="AM540" s="147">
        <v>0</v>
      </c>
      <c r="AN540" s="147">
        <v>0</v>
      </c>
      <c r="AO540" s="147">
        <v>0</v>
      </c>
      <c r="AP540" s="147">
        <v>-5616448</v>
      </c>
      <c r="AQ540" s="147">
        <v>0</v>
      </c>
      <c r="AR540" s="147">
        <v>0</v>
      </c>
      <c r="AS540" s="147">
        <v>0</v>
      </c>
      <c r="AT540" s="147">
        <v>0</v>
      </c>
      <c r="AU540" s="147">
        <v>-1315028</v>
      </c>
      <c r="AV540" s="147">
        <v>0</v>
      </c>
      <c r="AW540" s="147">
        <v>0</v>
      </c>
      <c r="AX540" s="147">
        <v>0</v>
      </c>
      <c r="AY540" s="147">
        <v>0</v>
      </c>
      <c r="AZ540" s="147">
        <v>-3220228</v>
      </c>
      <c r="BA540" s="147">
        <v>0</v>
      </c>
      <c r="BB540" s="147">
        <v>0</v>
      </c>
      <c r="BC540" s="147">
        <v>0</v>
      </c>
      <c r="BD540" s="147">
        <v>0</v>
      </c>
      <c r="BE540" s="147">
        <v>-2699</v>
      </c>
      <c r="BF540" s="147">
        <v>0</v>
      </c>
      <c r="BG540" s="147">
        <v>0</v>
      </c>
      <c r="BH540" s="147">
        <v>0</v>
      </c>
      <c r="BI540" s="147">
        <v>0</v>
      </c>
      <c r="BJ540" s="147">
        <v>-1654415</v>
      </c>
      <c r="BK540" s="147">
        <v>0</v>
      </c>
      <c r="BL540" s="147">
        <v>0</v>
      </c>
      <c r="BM540" s="147">
        <v>0</v>
      </c>
      <c r="BN540" s="147">
        <v>0</v>
      </c>
      <c r="BO540" s="147">
        <v>-1542576</v>
      </c>
      <c r="BP540" s="147">
        <v>0</v>
      </c>
      <c r="BQ540" s="147">
        <v>0</v>
      </c>
      <c r="BR540" s="147">
        <v>0</v>
      </c>
      <c r="BS540" s="147">
        <v>0</v>
      </c>
      <c r="BT540" s="147">
        <v>2435569</v>
      </c>
      <c r="BU540" s="147">
        <v>0</v>
      </c>
      <c r="BV540" s="147">
        <v>0</v>
      </c>
      <c r="BW540" s="147">
        <v>0</v>
      </c>
      <c r="BX540" s="147">
        <v>0</v>
      </c>
      <c r="BZ540" s="147">
        <v>15551716</v>
      </c>
      <c r="CA540" s="147">
        <v>15551716</v>
      </c>
    </row>
    <row r="541" spans="7:79" hidden="1" x14ac:dyDescent="0.2">
      <c r="G541" s="147">
        <v>-5377147</v>
      </c>
      <c r="H541" s="147">
        <v>0</v>
      </c>
      <c r="I541" s="147">
        <v>0</v>
      </c>
      <c r="J541" s="147">
        <v>0</v>
      </c>
      <c r="K541" s="147">
        <v>0</v>
      </c>
      <c r="L541" s="147">
        <v>-225768</v>
      </c>
      <c r="M541" s="147">
        <v>0</v>
      </c>
      <c r="N541" s="147">
        <v>0</v>
      </c>
      <c r="O541" s="147">
        <v>0</v>
      </c>
      <c r="P541" s="147">
        <v>0</v>
      </c>
      <c r="Q541" s="147">
        <v>196108</v>
      </c>
      <c r="R541" s="147">
        <v>0</v>
      </c>
      <c r="S541" s="147">
        <v>0</v>
      </c>
      <c r="T541" s="147">
        <v>0</v>
      </c>
      <c r="U541" s="147">
        <v>0</v>
      </c>
      <c r="V541" s="147">
        <v>410868</v>
      </c>
      <c r="W541" s="147">
        <v>0</v>
      </c>
      <c r="X541" s="147">
        <v>0</v>
      </c>
      <c r="Y541" s="147">
        <v>0</v>
      </c>
      <c r="Z541" s="147">
        <v>0</v>
      </c>
      <c r="AA541" s="147">
        <v>442638</v>
      </c>
      <c r="AB541" s="147">
        <v>0</v>
      </c>
      <c r="AC541" s="147">
        <v>0</v>
      </c>
      <c r="AD541" s="147">
        <v>0</v>
      </c>
      <c r="AE541" s="147">
        <v>0</v>
      </c>
      <c r="AF541" s="147">
        <v>-194903</v>
      </c>
      <c r="AG541" s="147">
        <v>0</v>
      </c>
      <c r="AH541" s="147">
        <v>0</v>
      </c>
      <c r="AI541" s="147">
        <v>0</v>
      </c>
      <c r="AJ541" s="147">
        <v>0</v>
      </c>
      <c r="AK541" s="147">
        <v>-204775</v>
      </c>
      <c r="AL541" s="147">
        <v>0</v>
      </c>
      <c r="AM541" s="147">
        <v>0</v>
      </c>
      <c r="AN541" s="147">
        <v>0</v>
      </c>
      <c r="AO541" s="147">
        <v>0</v>
      </c>
      <c r="AP541" s="147">
        <v>-1228552</v>
      </c>
      <c r="AQ541" s="147">
        <v>0</v>
      </c>
      <c r="AR541" s="147">
        <v>0</v>
      </c>
      <c r="AS541" s="147">
        <v>0</v>
      </c>
      <c r="AT541" s="147">
        <v>0</v>
      </c>
      <c r="AU541" s="147">
        <v>-239972</v>
      </c>
      <c r="AV541" s="147">
        <v>0</v>
      </c>
      <c r="AW541" s="147">
        <v>0</v>
      </c>
      <c r="AX541" s="147">
        <v>0</v>
      </c>
      <c r="AY541" s="147">
        <v>0</v>
      </c>
      <c r="AZ541" s="147">
        <v>-673772</v>
      </c>
      <c r="BA541" s="147">
        <v>0</v>
      </c>
      <c r="BB541" s="147">
        <v>0</v>
      </c>
      <c r="BC541" s="147">
        <v>0</v>
      </c>
      <c r="BD541" s="147">
        <v>0</v>
      </c>
      <c r="BE541" s="147">
        <v>-565</v>
      </c>
      <c r="BF541" s="147">
        <v>0</v>
      </c>
      <c r="BG541" s="147">
        <v>0</v>
      </c>
      <c r="BH541" s="147">
        <v>0</v>
      </c>
      <c r="BI541" s="147">
        <v>0</v>
      </c>
      <c r="BJ541" s="147">
        <v>-292585</v>
      </c>
      <c r="BK541" s="147">
        <v>0</v>
      </c>
      <c r="BL541" s="147">
        <v>0</v>
      </c>
      <c r="BM541" s="147">
        <v>0</v>
      </c>
      <c r="BN541" s="147">
        <v>0</v>
      </c>
      <c r="BO541" s="147">
        <v>-403424</v>
      </c>
      <c r="BP541" s="147">
        <v>0</v>
      </c>
      <c r="BQ541" s="147">
        <v>0</v>
      </c>
      <c r="BR541" s="147">
        <v>0</v>
      </c>
      <c r="BS541" s="147">
        <v>0</v>
      </c>
      <c r="BT541" s="147">
        <v>823846</v>
      </c>
      <c r="BU541" s="147">
        <v>0</v>
      </c>
      <c r="BV541" s="147">
        <v>0</v>
      </c>
      <c r="BW541" s="147">
        <v>0</v>
      </c>
      <c r="BX541" s="147">
        <v>0</v>
      </c>
      <c r="BZ541" s="147">
        <v>3238548</v>
      </c>
      <c r="CA541" s="147">
        <v>3238548</v>
      </c>
    </row>
    <row r="542" spans="7:79" hidden="1" x14ac:dyDescent="0.2">
      <c r="G542" s="147">
        <v>0</v>
      </c>
      <c r="H542" s="147">
        <v>0</v>
      </c>
      <c r="I542" s="147">
        <v>0</v>
      </c>
      <c r="J542" s="147">
        <v>0</v>
      </c>
      <c r="K542" s="147">
        <v>0</v>
      </c>
      <c r="L542" s="147">
        <v>0</v>
      </c>
      <c r="M542" s="147">
        <v>0</v>
      </c>
      <c r="N542" s="147">
        <v>0</v>
      </c>
      <c r="O542" s="147">
        <v>0</v>
      </c>
      <c r="P542" s="147">
        <v>0</v>
      </c>
      <c r="Q542" s="147">
        <v>0</v>
      </c>
      <c r="R542" s="147">
        <v>0</v>
      </c>
      <c r="S542" s="147">
        <v>0</v>
      </c>
      <c r="T542" s="147">
        <v>0</v>
      </c>
      <c r="U542" s="147">
        <v>0</v>
      </c>
      <c r="V542" s="147">
        <v>0</v>
      </c>
      <c r="W542" s="147">
        <v>0</v>
      </c>
      <c r="X542" s="147">
        <v>0</v>
      </c>
      <c r="Y542" s="147">
        <v>0</v>
      </c>
      <c r="Z542" s="147">
        <v>0</v>
      </c>
      <c r="AA542" s="147">
        <v>0</v>
      </c>
      <c r="AB542" s="147">
        <v>0</v>
      </c>
      <c r="AC542" s="147">
        <v>0</v>
      </c>
      <c r="AD542" s="147">
        <v>0</v>
      </c>
      <c r="AE542" s="147">
        <v>0</v>
      </c>
      <c r="AF542" s="147">
        <v>0</v>
      </c>
      <c r="AG542" s="147">
        <v>0</v>
      </c>
      <c r="AH542" s="147">
        <v>0</v>
      </c>
      <c r="AI542" s="147">
        <v>0</v>
      </c>
      <c r="AJ542" s="147">
        <v>0</v>
      </c>
      <c r="AK542" s="147">
        <v>0</v>
      </c>
      <c r="AL542" s="147">
        <v>0</v>
      </c>
      <c r="AM542" s="147">
        <v>0</v>
      </c>
      <c r="AN542" s="147">
        <v>0</v>
      </c>
      <c r="AO542" s="147">
        <v>0</v>
      </c>
      <c r="AP542" s="147">
        <v>0</v>
      </c>
      <c r="AQ542" s="147">
        <v>0</v>
      </c>
      <c r="AR542" s="147">
        <v>0</v>
      </c>
      <c r="AS542" s="147">
        <v>0</v>
      </c>
      <c r="AT542" s="147">
        <v>0</v>
      </c>
      <c r="AU542" s="147">
        <v>0</v>
      </c>
      <c r="AV542" s="147">
        <v>0</v>
      </c>
      <c r="AW542" s="147">
        <v>0</v>
      </c>
      <c r="AX542" s="147">
        <v>0</v>
      </c>
      <c r="AY542" s="147">
        <v>0</v>
      </c>
      <c r="AZ542" s="147">
        <v>0</v>
      </c>
      <c r="BA542" s="147">
        <v>0</v>
      </c>
      <c r="BB542" s="147">
        <v>0</v>
      </c>
      <c r="BC542" s="147">
        <v>0</v>
      </c>
      <c r="BD542" s="147">
        <v>0</v>
      </c>
      <c r="BE542" s="147">
        <v>0</v>
      </c>
      <c r="BF542" s="147">
        <v>0</v>
      </c>
      <c r="BG542" s="147">
        <v>0</v>
      </c>
      <c r="BH542" s="147">
        <v>0</v>
      </c>
      <c r="BI542" s="147">
        <v>0</v>
      </c>
      <c r="BJ542" s="147">
        <v>0</v>
      </c>
      <c r="BK542" s="147">
        <v>0</v>
      </c>
      <c r="BL542" s="147">
        <v>0</v>
      </c>
      <c r="BM542" s="147">
        <v>0</v>
      </c>
      <c r="BN542" s="147">
        <v>0</v>
      </c>
      <c r="BO542" s="147">
        <v>0</v>
      </c>
      <c r="BP542" s="147">
        <v>0</v>
      </c>
      <c r="BQ542" s="147">
        <v>0</v>
      </c>
      <c r="BR542" s="147">
        <v>0</v>
      </c>
      <c r="BS542" s="147">
        <v>0</v>
      </c>
      <c r="BT542" s="147">
        <v>0</v>
      </c>
      <c r="BU542" s="147">
        <v>0</v>
      </c>
      <c r="BV542" s="147">
        <v>0</v>
      </c>
      <c r="BW542" s="147">
        <v>0</v>
      </c>
      <c r="BX542" s="147">
        <v>0</v>
      </c>
      <c r="BZ542" s="147">
        <v>0</v>
      </c>
      <c r="CA542" s="147">
        <v>0</v>
      </c>
    </row>
    <row r="543" spans="7:79" hidden="1" x14ac:dyDescent="0.2">
      <c r="G543" s="147">
        <v>0</v>
      </c>
      <c r="H543" s="147">
        <v>0</v>
      </c>
      <c r="I543" s="147">
        <v>0</v>
      </c>
      <c r="J543" s="147">
        <v>0</v>
      </c>
      <c r="K543" s="147">
        <v>0</v>
      </c>
      <c r="L543" s="147">
        <v>0</v>
      </c>
      <c r="M543" s="147">
        <v>0</v>
      </c>
      <c r="N543" s="147">
        <v>0</v>
      </c>
      <c r="O543" s="147">
        <v>0</v>
      </c>
      <c r="P543" s="147">
        <v>0</v>
      </c>
      <c r="Q543" s="147">
        <v>0</v>
      </c>
      <c r="R543" s="147">
        <v>0</v>
      </c>
      <c r="S543" s="147">
        <v>0</v>
      </c>
      <c r="T543" s="147">
        <v>0</v>
      </c>
      <c r="U543" s="147">
        <v>0</v>
      </c>
      <c r="V543" s="147">
        <v>0</v>
      </c>
      <c r="W543" s="147">
        <v>0</v>
      </c>
      <c r="X543" s="147">
        <v>0</v>
      </c>
      <c r="Y543" s="147">
        <v>0</v>
      </c>
      <c r="Z543" s="147">
        <v>0</v>
      </c>
      <c r="AA543" s="147">
        <v>0</v>
      </c>
      <c r="AB543" s="147">
        <v>0</v>
      </c>
      <c r="AC543" s="147">
        <v>0</v>
      </c>
      <c r="AD543" s="147">
        <v>0</v>
      </c>
      <c r="AE543" s="147">
        <v>0</v>
      </c>
      <c r="AF543" s="147">
        <v>0</v>
      </c>
      <c r="AG543" s="147">
        <v>0</v>
      </c>
      <c r="AH543" s="147">
        <v>0</v>
      </c>
      <c r="AI543" s="147">
        <v>0</v>
      </c>
      <c r="AJ543" s="147">
        <v>0</v>
      </c>
      <c r="AK543" s="147">
        <v>0</v>
      </c>
      <c r="AL543" s="147">
        <v>0</v>
      </c>
      <c r="AM543" s="147">
        <v>0</v>
      </c>
      <c r="AN543" s="147">
        <v>0</v>
      </c>
      <c r="AO543" s="147">
        <v>0</v>
      </c>
      <c r="AP543" s="147">
        <v>0</v>
      </c>
      <c r="AQ543" s="147">
        <v>0</v>
      </c>
      <c r="AR543" s="147">
        <v>0</v>
      </c>
      <c r="AS543" s="147">
        <v>0</v>
      </c>
      <c r="AT543" s="147">
        <v>0</v>
      </c>
      <c r="AU543" s="147">
        <v>0</v>
      </c>
      <c r="AV543" s="147">
        <v>0</v>
      </c>
      <c r="AW543" s="147">
        <v>0</v>
      </c>
      <c r="AX543" s="147">
        <v>0</v>
      </c>
      <c r="AY543" s="147">
        <v>0</v>
      </c>
      <c r="AZ543" s="147">
        <v>0</v>
      </c>
      <c r="BA543" s="147">
        <v>0</v>
      </c>
      <c r="BB543" s="147">
        <v>0</v>
      </c>
      <c r="BC543" s="147">
        <v>0</v>
      </c>
      <c r="BD543" s="147">
        <v>0</v>
      </c>
      <c r="BE543" s="147">
        <v>0</v>
      </c>
      <c r="BF543" s="147">
        <v>0</v>
      </c>
      <c r="BG543" s="147">
        <v>0</v>
      </c>
      <c r="BH543" s="147">
        <v>0</v>
      </c>
      <c r="BI543" s="147">
        <v>0</v>
      </c>
      <c r="BJ543" s="147">
        <v>0</v>
      </c>
      <c r="BK543" s="147">
        <v>0</v>
      </c>
      <c r="BL543" s="147">
        <v>0</v>
      </c>
      <c r="BM543" s="147">
        <v>0</v>
      </c>
      <c r="BN543" s="147">
        <v>0</v>
      </c>
      <c r="BO543" s="147">
        <v>0</v>
      </c>
      <c r="BP543" s="147">
        <v>0</v>
      </c>
      <c r="BQ543" s="147">
        <v>0</v>
      </c>
      <c r="BR543" s="147">
        <v>0</v>
      </c>
      <c r="BS543" s="147">
        <v>0</v>
      </c>
      <c r="BT543" s="147">
        <v>0</v>
      </c>
      <c r="BU543" s="147">
        <v>0</v>
      </c>
      <c r="BV543" s="147">
        <v>0</v>
      </c>
      <c r="BW543" s="147">
        <v>0</v>
      </c>
      <c r="BX543" s="147">
        <v>0</v>
      </c>
      <c r="BZ543" s="147">
        <v>0</v>
      </c>
      <c r="CA543" s="147">
        <v>0</v>
      </c>
    </row>
    <row r="544" spans="7:79" hidden="1" x14ac:dyDescent="0.2">
      <c r="G544" s="147">
        <v>0</v>
      </c>
      <c r="H544" s="147">
        <v>0</v>
      </c>
      <c r="I544" s="147">
        <v>0</v>
      </c>
      <c r="J544" s="147">
        <v>0</v>
      </c>
      <c r="K544" s="147">
        <v>0</v>
      </c>
      <c r="L544" s="147">
        <v>0</v>
      </c>
      <c r="M544" s="147">
        <v>0</v>
      </c>
      <c r="N544" s="147">
        <v>0</v>
      </c>
      <c r="O544" s="147">
        <v>0</v>
      </c>
      <c r="P544" s="147">
        <v>0</v>
      </c>
      <c r="Q544" s="147">
        <v>0</v>
      </c>
      <c r="R544" s="147">
        <v>0</v>
      </c>
      <c r="S544" s="147">
        <v>0</v>
      </c>
      <c r="T544" s="147">
        <v>0</v>
      </c>
      <c r="U544" s="147">
        <v>0</v>
      </c>
      <c r="V544" s="147">
        <v>0</v>
      </c>
      <c r="W544" s="147">
        <v>0</v>
      </c>
      <c r="X544" s="147">
        <v>0</v>
      </c>
      <c r="Y544" s="147">
        <v>0</v>
      </c>
      <c r="Z544" s="147">
        <v>0</v>
      </c>
      <c r="AA544" s="147">
        <v>22595000</v>
      </c>
      <c r="AB544" s="147">
        <v>0</v>
      </c>
      <c r="AC544" s="147">
        <v>0</v>
      </c>
      <c r="AD544" s="147">
        <v>0</v>
      </c>
      <c r="AE544" s="147">
        <v>0</v>
      </c>
      <c r="AF544" s="147">
        <v>0</v>
      </c>
      <c r="AG544" s="147">
        <v>0</v>
      </c>
      <c r="AH544" s="147">
        <v>0</v>
      </c>
      <c r="AI544" s="147">
        <v>0</v>
      </c>
      <c r="AJ544" s="147">
        <v>0</v>
      </c>
      <c r="AK544" s="147">
        <v>0</v>
      </c>
      <c r="AL544" s="147">
        <v>0</v>
      </c>
      <c r="AM544" s="147">
        <v>0</v>
      </c>
      <c r="AN544" s="147">
        <v>0</v>
      </c>
      <c r="AO544" s="147">
        <v>0</v>
      </c>
      <c r="AP544" s="147">
        <v>0</v>
      </c>
      <c r="AQ544" s="147">
        <v>0</v>
      </c>
      <c r="AR544" s="147">
        <v>0</v>
      </c>
      <c r="AS544" s="147">
        <v>0</v>
      </c>
      <c r="AT544" s="147">
        <v>0</v>
      </c>
      <c r="AU544" s="147">
        <v>0</v>
      </c>
      <c r="AV544" s="147">
        <v>0</v>
      </c>
      <c r="AW544" s="147">
        <v>0</v>
      </c>
      <c r="AX544" s="147">
        <v>0</v>
      </c>
      <c r="AY544" s="147">
        <v>0</v>
      </c>
      <c r="AZ544" s="147">
        <v>0</v>
      </c>
      <c r="BA544" s="147">
        <v>0</v>
      </c>
      <c r="BB544" s="147">
        <v>0</v>
      </c>
      <c r="BC544" s="147">
        <v>0</v>
      </c>
      <c r="BD544" s="147">
        <v>0</v>
      </c>
      <c r="BE544" s="147">
        <v>0</v>
      </c>
      <c r="BF544" s="147">
        <v>0</v>
      </c>
      <c r="BG544" s="147">
        <v>0</v>
      </c>
      <c r="BH544" s="147">
        <v>0</v>
      </c>
      <c r="BI544" s="147">
        <v>0</v>
      </c>
      <c r="BJ544" s="147">
        <v>0</v>
      </c>
      <c r="BK544" s="147">
        <v>0</v>
      </c>
      <c r="BL544" s="147">
        <v>0</v>
      </c>
      <c r="BM544" s="147">
        <v>0</v>
      </c>
      <c r="BN544" s="147">
        <v>0</v>
      </c>
      <c r="BO544" s="147">
        <v>0</v>
      </c>
      <c r="BP544" s="147">
        <v>0</v>
      </c>
      <c r="BQ544" s="147">
        <v>0</v>
      </c>
      <c r="BR544" s="147">
        <v>0</v>
      </c>
      <c r="BS544" s="147">
        <v>0</v>
      </c>
      <c r="BT544" s="147">
        <v>22595000</v>
      </c>
      <c r="BU544" s="147">
        <v>0</v>
      </c>
      <c r="BV544" s="147">
        <v>0</v>
      </c>
      <c r="BW544" s="147">
        <v>0</v>
      </c>
      <c r="BX544" s="147">
        <v>0</v>
      </c>
      <c r="BZ544" s="147">
        <v>0</v>
      </c>
      <c r="CA544" s="147">
        <v>0</v>
      </c>
    </row>
    <row r="545" spans="7:79" hidden="1" x14ac:dyDescent="0.2">
      <c r="G545" s="147">
        <v>0</v>
      </c>
      <c r="H545" s="147">
        <v>0</v>
      </c>
      <c r="I545" s="147">
        <v>0</v>
      </c>
      <c r="J545" s="147">
        <v>0</v>
      </c>
      <c r="K545" s="147">
        <v>0</v>
      </c>
      <c r="L545" s="147">
        <v>0</v>
      </c>
      <c r="M545" s="147">
        <v>0</v>
      </c>
      <c r="N545" s="147">
        <v>0</v>
      </c>
      <c r="O545" s="147">
        <v>0</v>
      </c>
      <c r="P545" s="147">
        <v>0</v>
      </c>
      <c r="Q545" s="147">
        <v>0</v>
      </c>
      <c r="R545" s="147">
        <v>0</v>
      </c>
      <c r="S545" s="147">
        <v>0</v>
      </c>
      <c r="T545" s="147">
        <v>0</v>
      </c>
      <c r="U545" s="147">
        <v>0</v>
      </c>
      <c r="V545" s="147">
        <v>0</v>
      </c>
      <c r="W545" s="147">
        <v>0</v>
      </c>
      <c r="X545" s="147">
        <v>0</v>
      </c>
      <c r="Y545" s="147">
        <v>0</v>
      </c>
      <c r="Z545" s="147">
        <v>0</v>
      </c>
      <c r="AA545" s="147">
        <v>22595000</v>
      </c>
      <c r="AB545" s="147">
        <v>0</v>
      </c>
      <c r="AC545" s="147">
        <v>0</v>
      </c>
      <c r="AD545" s="147">
        <v>0</v>
      </c>
      <c r="AE545" s="147">
        <v>0</v>
      </c>
      <c r="AF545" s="147">
        <v>0</v>
      </c>
      <c r="AG545" s="147">
        <v>0</v>
      </c>
      <c r="AH545" s="147">
        <v>0</v>
      </c>
      <c r="AI545" s="147">
        <v>0</v>
      </c>
      <c r="AJ545" s="147">
        <v>0</v>
      </c>
      <c r="AK545" s="147">
        <v>0</v>
      </c>
      <c r="AL545" s="147">
        <v>0</v>
      </c>
      <c r="AM545" s="147">
        <v>0</v>
      </c>
      <c r="AN545" s="147">
        <v>0</v>
      </c>
      <c r="AO545" s="147">
        <v>0</v>
      </c>
      <c r="AP545" s="147">
        <v>0</v>
      </c>
      <c r="AQ545" s="147">
        <v>0</v>
      </c>
      <c r="AR545" s="147">
        <v>0</v>
      </c>
      <c r="AS545" s="147">
        <v>0</v>
      </c>
      <c r="AT545" s="147">
        <v>0</v>
      </c>
      <c r="AU545" s="147">
        <v>0</v>
      </c>
      <c r="AV545" s="147">
        <v>0</v>
      </c>
      <c r="AW545" s="147">
        <v>0</v>
      </c>
      <c r="AX545" s="147">
        <v>0</v>
      </c>
      <c r="AY545" s="147">
        <v>0</v>
      </c>
      <c r="AZ545" s="147">
        <v>0</v>
      </c>
      <c r="BA545" s="147">
        <v>0</v>
      </c>
      <c r="BB545" s="147">
        <v>0</v>
      </c>
      <c r="BC545" s="147">
        <v>0</v>
      </c>
      <c r="BD545" s="147">
        <v>0</v>
      </c>
      <c r="BE545" s="147">
        <v>0</v>
      </c>
      <c r="BF545" s="147">
        <v>0</v>
      </c>
      <c r="BG545" s="147">
        <v>0</v>
      </c>
      <c r="BH545" s="147">
        <v>0</v>
      </c>
      <c r="BI545" s="147">
        <v>0</v>
      </c>
      <c r="BJ545" s="147">
        <v>0</v>
      </c>
      <c r="BK545" s="147">
        <v>0</v>
      </c>
      <c r="BL545" s="147">
        <v>0</v>
      </c>
      <c r="BM545" s="147">
        <v>0</v>
      </c>
      <c r="BN545" s="147">
        <v>0</v>
      </c>
      <c r="BO545" s="147">
        <v>0</v>
      </c>
      <c r="BP545" s="147">
        <v>0</v>
      </c>
      <c r="BQ545" s="147">
        <v>0</v>
      </c>
      <c r="BR545" s="147">
        <v>0</v>
      </c>
      <c r="BS545" s="147">
        <v>0</v>
      </c>
      <c r="BT545" s="147">
        <v>22595000</v>
      </c>
      <c r="BU545" s="147">
        <v>0</v>
      </c>
      <c r="BV545" s="147">
        <v>0</v>
      </c>
      <c r="BW545" s="147">
        <v>0</v>
      </c>
      <c r="BX545" s="147">
        <v>0</v>
      </c>
      <c r="BZ545" s="147">
        <v>0</v>
      </c>
      <c r="CA545" s="147">
        <v>0</v>
      </c>
    </row>
    <row r="546" spans="7:79" hidden="1" x14ac:dyDescent="0.2">
      <c r="G546" s="147">
        <v>0</v>
      </c>
      <c r="H546" s="147">
        <v>0</v>
      </c>
      <c r="I546" s="147">
        <v>0</v>
      </c>
      <c r="J546" s="147">
        <v>0</v>
      </c>
      <c r="K546" s="147">
        <v>0</v>
      </c>
      <c r="L546" s="147">
        <v>0</v>
      </c>
      <c r="M546" s="147">
        <v>0</v>
      </c>
      <c r="N546" s="147">
        <v>0</v>
      </c>
      <c r="O546" s="147">
        <v>0</v>
      </c>
      <c r="P546" s="147">
        <v>0</v>
      </c>
      <c r="Q546" s="147">
        <v>0</v>
      </c>
      <c r="R546" s="147">
        <v>0</v>
      </c>
      <c r="S546" s="147">
        <v>0</v>
      </c>
      <c r="T546" s="147">
        <v>0</v>
      </c>
      <c r="U546" s="147">
        <v>0</v>
      </c>
      <c r="V546" s="147">
        <v>0</v>
      </c>
      <c r="W546" s="147">
        <v>0</v>
      </c>
      <c r="X546" s="147">
        <v>0</v>
      </c>
      <c r="Y546" s="147">
        <v>0</v>
      </c>
      <c r="Z546" s="147">
        <v>0</v>
      </c>
      <c r="AA546" s="147">
        <v>0</v>
      </c>
      <c r="AB546" s="147">
        <v>0</v>
      </c>
      <c r="AC546" s="147">
        <v>0</v>
      </c>
      <c r="AD546" s="147">
        <v>0</v>
      </c>
      <c r="AE546" s="147">
        <v>0</v>
      </c>
      <c r="AF546" s="147">
        <v>0</v>
      </c>
      <c r="AG546" s="147">
        <v>0</v>
      </c>
      <c r="AH546" s="147">
        <v>0</v>
      </c>
      <c r="AI546" s="147">
        <v>0</v>
      </c>
      <c r="AJ546" s="147">
        <v>0</v>
      </c>
      <c r="AK546" s="147">
        <v>0</v>
      </c>
      <c r="AL546" s="147">
        <v>0</v>
      </c>
      <c r="AM546" s="147">
        <v>0</v>
      </c>
      <c r="AN546" s="147">
        <v>0</v>
      </c>
      <c r="AO546" s="147">
        <v>0</v>
      </c>
      <c r="AP546" s="147">
        <v>0</v>
      </c>
      <c r="AQ546" s="147">
        <v>0</v>
      </c>
      <c r="AR546" s="147">
        <v>0</v>
      </c>
      <c r="AS546" s="147">
        <v>0</v>
      </c>
      <c r="AT546" s="147">
        <v>0</v>
      </c>
      <c r="AU546" s="147">
        <v>0</v>
      </c>
      <c r="AV546" s="147">
        <v>0</v>
      </c>
      <c r="AW546" s="147">
        <v>0</v>
      </c>
      <c r="AX546" s="147">
        <v>0</v>
      </c>
      <c r="AY546" s="147">
        <v>0</v>
      </c>
      <c r="AZ546" s="147">
        <v>0</v>
      </c>
      <c r="BA546" s="147">
        <v>0</v>
      </c>
      <c r="BB546" s="147">
        <v>0</v>
      </c>
      <c r="BC546" s="147">
        <v>0</v>
      </c>
      <c r="BD546" s="147">
        <v>0</v>
      </c>
      <c r="BE546" s="147">
        <v>0</v>
      </c>
      <c r="BF546" s="147">
        <v>0</v>
      </c>
      <c r="BG546" s="147">
        <v>0</v>
      </c>
      <c r="BH546" s="147">
        <v>0</v>
      </c>
      <c r="BI546" s="147">
        <v>0</v>
      </c>
      <c r="BJ546" s="147">
        <v>0</v>
      </c>
      <c r="BK546" s="147">
        <v>0</v>
      </c>
      <c r="BL546" s="147">
        <v>0</v>
      </c>
      <c r="BM546" s="147">
        <v>0</v>
      </c>
      <c r="BN546" s="147">
        <v>0</v>
      </c>
      <c r="BO546" s="147">
        <v>0</v>
      </c>
      <c r="BP546" s="147">
        <v>0</v>
      </c>
      <c r="BQ546" s="147">
        <v>0</v>
      </c>
      <c r="BR546" s="147">
        <v>0</v>
      </c>
      <c r="BS546" s="147">
        <v>0</v>
      </c>
      <c r="BT546" s="147">
        <v>0</v>
      </c>
      <c r="BU546" s="147">
        <v>0</v>
      </c>
      <c r="BV546" s="147">
        <v>0</v>
      </c>
      <c r="BW546" s="147">
        <v>0</v>
      </c>
      <c r="BX546" s="147">
        <v>0</v>
      </c>
      <c r="BZ546" s="147">
        <v>0</v>
      </c>
      <c r="CA546" s="147">
        <v>0</v>
      </c>
    </row>
    <row r="547" spans="7:79" hidden="1" x14ac:dyDescent="0.2">
      <c r="G547" s="147">
        <v>0</v>
      </c>
      <c r="H547" s="147">
        <v>0</v>
      </c>
      <c r="I547" s="147">
        <v>0</v>
      </c>
      <c r="J547" s="147">
        <v>0</v>
      </c>
      <c r="K547" s="147">
        <v>0</v>
      </c>
      <c r="L547" s="147">
        <v>0</v>
      </c>
      <c r="M547" s="147">
        <v>0</v>
      </c>
      <c r="N547" s="147">
        <v>0</v>
      </c>
      <c r="O547" s="147">
        <v>0</v>
      </c>
      <c r="P547" s="147">
        <v>0</v>
      </c>
      <c r="Q547" s="147">
        <v>0</v>
      </c>
      <c r="R547" s="147">
        <v>0</v>
      </c>
      <c r="S547" s="147">
        <v>0</v>
      </c>
      <c r="T547" s="147">
        <v>0</v>
      </c>
      <c r="U547" s="147">
        <v>0</v>
      </c>
      <c r="V547" s="147">
        <v>0</v>
      </c>
      <c r="W547" s="147">
        <v>0</v>
      </c>
      <c r="X547" s="147">
        <v>0</v>
      </c>
      <c r="Y547" s="147">
        <v>0</v>
      </c>
      <c r="Z547" s="147">
        <v>0</v>
      </c>
      <c r="AA547" s="147">
        <v>0</v>
      </c>
      <c r="AB547" s="147">
        <v>0</v>
      </c>
      <c r="AC547" s="147">
        <v>0</v>
      </c>
      <c r="AD547" s="147">
        <v>0</v>
      </c>
      <c r="AE547" s="147">
        <v>0</v>
      </c>
      <c r="AF547" s="147">
        <v>0</v>
      </c>
      <c r="AG547" s="147">
        <v>0</v>
      </c>
      <c r="AH547" s="147">
        <v>0</v>
      </c>
      <c r="AI547" s="147">
        <v>0</v>
      </c>
      <c r="AJ547" s="147">
        <v>0</v>
      </c>
      <c r="AK547" s="147">
        <v>0</v>
      </c>
      <c r="AL547" s="147">
        <v>0</v>
      </c>
      <c r="AM547" s="147">
        <v>0</v>
      </c>
      <c r="AN547" s="147">
        <v>0</v>
      </c>
      <c r="AO547" s="147">
        <v>0</v>
      </c>
      <c r="AP547" s="147">
        <v>0</v>
      </c>
      <c r="AQ547" s="147">
        <v>0</v>
      </c>
      <c r="AR547" s="147">
        <v>0</v>
      </c>
      <c r="AS547" s="147">
        <v>0</v>
      </c>
      <c r="AT547" s="147">
        <v>0</v>
      </c>
      <c r="AU547" s="147">
        <v>0</v>
      </c>
      <c r="AV547" s="147">
        <v>0</v>
      </c>
      <c r="AW547" s="147">
        <v>0</v>
      </c>
      <c r="AX547" s="147">
        <v>0</v>
      </c>
      <c r="AY547" s="147">
        <v>0</v>
      </c>
      <c r="AZ547" s="147">
        <v>0</v>
      </c>
      <c r="BA547" s="147">
        <v>0</v>
      </c>
      <c r="BB547" s="147">
        <v>0</v>
      </c>
      <c r="BC547" s="147">
        <v>0</v>
      </c>
      <c r="BD547" s="147">
        <v>0</v>
      </c>
      <c r="BE547" s="147">
        <v>0</v>
      </c>
      <c r="BF547" s="147">
        <v>0</v>
      </c>
      <c r="BG547" s="147">
        <v>0</v>
      </c>
      <c r="BH547" s="147">
        <v>0</v>
      </c>
      <c r="BI547" s="147">
        <v>0</v>
      </c>
      <c r="BJ547" s="147">
        <v>0</v>
      </c>
      <c r="BK547" s="147">
        <v>0</v>
      </c>
      <c r="BL547" s="147">
        <v>0</v>
      </c>
      <c r="BM547" s="147">
        <v>0</v>
      </c>
      <c r="BN547" s="147">
        <v>0</v>
      </c>
      <c r="BO547" s="147">
        <v>0</v>
      </c>
      <c r="BP547" s="147">
        <v>0</v>
      </c>
      <c r="BQ547" s="147">
        <v>0</v>
      </c>
      <c r="BR547" s="147">
        <v>0</v>
      </c>
      <c r="BS547" s="147">
        <v>0</v>
      </c>
      <c r="BT547" s="147">
        <v>0</v>
      </c>
      <c r="BU547" s="147">
        <v>0</v>
      </c>
      <c r="BV547" s="147">
        <v>0</v>
      </c>
      <c r="BW547" s="147">
        <v>0</v>
      </c>
      <c r="BX547" s="147">
        <v>0</v>
      </c>
      <c r="BZ547" s="147">
        <v>0</v>
      </c>
      <c r="CA547" s="147">
        <v>0</v>
      </c>
    </row>
    <row r="548" spans="7:79" hidden="1" x14ac:dyDescent="0.2">
      <c r="G548" s="147">
        <v>0</v>
      </c>
      <c r="H548" s="147">
        <v>0</v>
      </c>
      <c r="I548" s="147">
        <v>0</v>
      </c>
      <c r="J548" s="147">
        <v>0</v>
      </c>
      <c r="K548" s="147">
        <v>0</v>
      </c>
      <c r="L548" s="147">
        <v>0</v>
      </c>
      <c r="M548" s="147">
        <v>0</v>
      </c>
      <c r="N548" s="147">
        <v>0</v>
      </c>
      <c r="O548" s="147">
        <v>0</v>
      </c>
      <c r="P548" s="147">
        <v>0</v>
      </c>
      <c r="Q548" s="147">
        <v>0</v>
      </c>
      <c r="R548" s="147">
        <v>0</v>
      </c>
      <c r="S548" s="147">
        <v>0</v>
      </c>
      <c r="T548" s="147">
        <v>0</v>
      </c>
      <c r="U548" s="147">
        <v>0</v>
      </c>
      <c r="V548" s="147">
        <v>0</v>
      </c>
      <c r="W548" s="147">
        <v>0</v>
      </c>
      <c r="X548" s="147">
        <v>0</v>
      </c>
      <c r="Y548" s="147">
        <v>0</v>
      </c>
      <c r="Z548" s="147">
        <v>0</v>
      </c>
      <c r="AA548" s="147">
        <v>0</v>
      </c>
      <c r="AB548" s="147">
        <v>0</v>
      </c>
      <c r="AC548" s="147">
        <v>0</v>
      </c>
      <c r="AD548" s="147">
        <v>0</v>
      </c>
      <c r="AE548" s="147">
        <v>0</v>
      </c>
      <c r="AF548" s="147">
        <v>0</v>
      </c>
      <c r="AG548" s="147">
        <v>0</v>
      </c>
      <c r="AH548" s="147">
        <v>0</v>
      </c>
      <c r="AI548" s="147">
        <v>0</v>
      </c>
      <c r="AJ548" s="147">
        <v>0</v>
      </c>
      <c r="AK548" s="147">
        <v>0</v>
      </c>
      <c r="AL548" s="147">
        <v>0</v>
      </c>
      <c r="AM548" s="147">
        <v>0</v>
      </c>
      <c r="AN548" s="147">
        <v>0</v>
      </c>
      <c r="AO548" s="147">
        <v>0</v>
      </c>
      <c r="AP548" s="147">
        <v>0</v>
      </c>
      <c r="AQ548" s="147">
        <v>0</v>
      </c>
      <c r="AR548" s="147">
        <v>0</v>
      </c>
      <c r="AS548" s="147">
        <v>0</v>
      </c>
      <c r="AT548" s="147">
        <v>0</v>
      </c>
      <c r="AU548" s="147">
        <v>0</v>
      </c>
      <c r="AV548" s="147">
        <v>0</v>
      </c>
      <c r="AW548" s="147">
        <v>0</v>
      </c>
      <c r="AX548" s="147">
        <v>0</v>
      </c>
      <c r="AY548" s="147">
        <v>0</v>
      </c>
      <c r="AZ548" s="147">
        <v>0</v>
      </c>
      <c r="BA548" s="147">
        <v>0</v>
      </c>
      <c r="BB548" s="147">
        <v>0</v>
      </c>
      <c r="BC548" s="147">
        <v>0</v>
      </c>
      <c r="BD548" s="147">
        <v>0</v>
      </c>
      <c r="BE548" s="147">
        <v>0</v>
      </c>
      <c r="BF548" s="147">
        <v>0</v>
      </c>
      <c r="BG548" s="147">
        <v>0</v>
      </c>
      <c r="BH548" s="147">
        <v>0</v>
      </c>
      <c r="BI548" s="147">
        <v>0</v>
      </c>
      <c r="BJ548" s="147">
        <v>0</v>
      </c>
      <c r="BK548" s="147">
        <v>0</v>
      </c>
      <c r="BL548" s="147">
        <v>0</v>
      </c>
      <c r="BM548" s="147">
        <v>0</v>
      </c>
      <c r="BN548" s="147">
        <v>0</v>
      </c>
      <c r="BO548" s="147">
        <v>0</v>
      </c>
      <c r="BP548" s="147">
        <v>0</v>
      </c>
      <c r="BQ548" s="147">
        <v>0</v>
      </c>
      <c r="BR548" s="147">
        <v>0</v>
      </c>
      <c r="BS548" s="147">
        <v>0</v>
      </c>
      <c r="BT548" s="147">
        <v>0</v>
      </c>
      <c r="BU548" s="147">
        <v>0</v>
      </c>
      <c r="BV548" s="147">
        <v>0</v>
      </c>
      <c r="BW548" s="147">
        <v>0</v>
      </c>
      <c r="BX548" s="147">
        <v>0</v>
      </c>
      <c r="BZ548" s="147">
        <v>0</v>
      </c>
      <c r="CA548" s="147">
        <v>0</v>
      </c>
    </row>
    <row r="549" spans="7:79" hidden="1" x14ac:dyDescent="0.2">
      <c r="G549" s="147">
        <v>0</v>
      </c>
      <c r="H549" s="147">
        <v>0</v>
      </c>
      <c r="I549" s="147">
        <v>0</v>
      </c>
      <c r="J549" s="147">
        <v>0</v>
      </c>
      <c r="K549" s="147">
        <v>0</v>
      </c>
      <c r="L549" s="147">
        <v>0</v>
      </c>
      <c r="M549" s="147">
        <v>0</v>
      </c>
      <c r="N549" s="147">
        <v>0</v>
      </c>
      <c r="O549" s="147">
        <v>0</v>
      </c>
      <c r="P549" s="147">
        <v>0</v>
      </c>
      <c r="Q549" s="147">
        <v>0</v>
      </c>
      <c r="R549" s="147">
        <v>0</v>
      </c>
      <c r="S549" s="147">
        <v>0</v>
      </c>
      <c r="T549" s="147">
        <v>0</v>
      </c>
      <c r="U549" s="147">
        <v>0</v>
      </c>
      <c r="V549" s="147">
        <v>0</v>
      </c>
      <c r="W549" s="147">
        <v>0</v>
      </c>
      <c r="X549" s="147">
        <v>0</v>
      </c>
      <c r="Y549" s="147">
        <v>0</v>
      </c>
      <c r="Z549" s="147">
        <v>0</v>
      </c>
      <c r="AA549" s="147">
        <v>0</v>
      </c>
      <c r="AB549" s="147">
        <v>0</v>
      </c>
      <c r="AC549" s="147">
        <v>0</v>
      </c>
      <c r="AD549" s="147">
        <v>0</v>
      </c>
      <c r="AE549" s="147">
        <v>0</v>
      </c>
      <c r="AF549" s="147">
        <v>0</v>
      </c>
      <c r="AG549" s="147">
        <v>0</v>
      </c>
      <c r="AH549" s="147">
        <v>0</v>
      </c>
      <c r="AI549" s="147">
        <v>0</v>
      </c>
      <c r="AJ549" s="147">
        <v>0</v>
      </c>
      <c r="AK549" s="147">
        <v>0</v>
      </c>
      <c r="AL549" s="147">
        <v>0</v>
      </c>
      <c r="AM549" s="147">
        <v>0</v>
      </c>
      <c r="AN549" s="147">
        <v>0</v>
      </c>
      <c r="AO549" s="147">
        <v>0</v>
      </c>
      <c r="AP549" s="147">
        <v>0</v>
      </c>
      <c r="AQ549" s="147">
        <v>0</v>
      </c>
      <c r="AR549" s="147">
        <v>0</v>
      </c>
      <c r="AS549" s="147">
        <v>0</v>
      </c>
      <c r="AT549" s="147">
        <v>0</v>
      </c>
      <c r="AU549" s="147">
        <v>0</v>
      </c>
      <c r="AV549" s="147">
        <v>0</v>
      </c>
      <c r="AW549" s="147">
        <v>0</v>
      </c>
      <c r="AX549" s="147">
        <v>0</v>
      </c>
      <c r="AY549" s="147">
        <v>0</v>
      </c>
      <c r="AZ549" s="147">
        <v>0</v>
      </c>
      <c r="BA549" s="147">
        <v>0</v>
      </c>
      <c r="BB549" s="147">
        <v>0</v>
      </c>
      <c r="BC549" s="147">
        <v>0</v>
      </c>
      <c r="BD549" s="147">
        <v>0</v>
      </c>
      <c r="BE549" s="147">
        <v>0</v>
      </c>
      <c r="BF549" s="147">
        <v>0</v>
      </c>
      <c r="BG549" s="147">
        <v>0</v>
      </c>
      <c r="BH549" s="147">
        <v>0</v>
      </c>
      <c r="BI549" s="147">
        <v>0</v>
      </c>
      <c r="BJ549" s="147">
        <v>0</v>
      </c>
      <c r="BK549" s="147">
        <v>0</v>
      </c>
      <c r="BL549" s="147">
        <v>0</v>
      </c>
      <c r="BM549" s="147">
        <v>0</v>
      </c>
      <c r="BN549" s="147">
        <v>0</v>
      </c>
      <c r="BO549" s="147">
        <v>0</v>
      </c>
      <c r="BP549" s="147">
        <v>0</v>
      </c>
      <c r="BQ549" s="147">
        <v>0</v>
      </c>
      <c r="BR549" s="147">
        <v>0</v>
      </c>
      <c r="BS549" s="147">
        <v>0</v>
      </c>
      <c r="BT549" s="147">
        <v>0</v>
      </c>
      <c r="BU549" s="147">
        <v>0</v>
      </c>
      <c r="BV549" s="147">
        <v>0</v>
      </c>
      <c r="BW549" s="147">
        <v>0</v>
      </c>
      <c r="BX549" s="147">
        <v>0</v>
      </c>
      <c r="BZ549" s="147">
        <v>0</v>
      </c>
      <c r="CA549" s="147">
        <v>0</v>
      </c>
    </row>
    <row r="550" spans="7:79" hidden="1" x14ac:dyDescent="0.2">
      <c r="G550" s="147">
        <v>0</v>
      </c>
      <c r="H550" s="147">
        <v>0</v>
      </c>
      <c r="I550" s="147">
        <v>0</v>
      </c>
      <c r="J550" s="147">
        <v>0</v>
      </c>
      <c r="K550" s="147">
        <v>0</v>
      </c>
      <c r="L550" s="147">
        <v>0</v>
      </c>
      <c r="M550" s="147">
        <v>0</v>
      </c>
      <c r="N550" s="147">
        <v>0</v>
      </c>
      <c r="O550" s="147">
        <v>0</v>
      </c>
      <c r="P550" s="147">
        <v>0</v>
      </c>
      <c r="Q550" s="147">
        <v>0</v>
      </c>
      <c r="R550" s="147">
        <v>0</v>
      </c>
      <c r="S550" s="147">
        <v>0</v>
      </c>
      <c r="T550" s="147">
        <v>0</v>
      </c>
      <c r="U550" s="147">
        <v>0</v>
      </c>
      <c r="V550" s="147">
        <v>0</v>
      </c>
      <c r="W550" s="147">
        <v>0</v>
      </c>
      <c r="X550" s="147">
        <v>0</v>
      </c>
      <c r="Y550" s="147">
        <v>0</v>
      </c>
      <c r="Z550" s="147">
        <v>0</v>
      </c>
      <c r="AA550" s="147">
        <v>0</v>
      </c>
      <c r="AB550" s="147">
        <v>0</v>
      </c>
      <c r="AC550" s="147">
        <v>0</v>
      </c>
      <c r="AD550" s="147">
        <v>0</v>
      </c>
      <c r="AE550" s="147">
        <v>0</v>
      </c>
      <c r="AF550" s="147">
        <v>0</v>
      </c>
      <c r="AG550" s="147">
        <v>0</v>
      </c>
      <c r="AH550" s="147">
        <v>0</v>
      </c>
      <c r="AI550" s="147">
        <v>0</v>
      </c>
      <c r="AJ550" s="147">
        <v>0</v>
      </c>
      <c r="AK550" s="147">
        <v>0</v>
      </c>
      <c r="AL550" s="147">
        <v>0</v>
      </c>
      <c r="AM550" s="147">
        <v>0</v>
      </c>
      <c r="AN550" s="147">
        <v>0</v>
      </c>
      <c r="AO550" s="147">
        <v>0</v>
      </c>
      <c r="AP550" s="147">
        <v>0</v>
      </c>
      <c r="AQ550" s="147">
        <v>0</v>
      </c>
      <c r="AR550" s="147">
        <v>0</v>
      </c>
      <c r="AS550" s="147">
        <v>0</v>
      </c>
      <c r="AT550" s="147">
        <v>0</v>
      </c>
      <c r="AU550" s="147">
        <v>0</v>
      </c>
      <c r="AV550" s="147">
        <v>0</v>
      </c>
      <c r="AW550" s="147">
        <v>0</v>
      </c>
      <c r="AX550" s="147">
        <v>0</v>
      </c>
      <c r="AY550" s="147">
        <v>0</v>
      </c>
      <c r="AZ550" s="147">
        <v>0</v>
      </c>
      <c r="BA550" s="147">
        <v>0</v>
      </c>
      <c r="BB550" s="147">
        <v>0</v>
      </c>
      <c r="BC550" s="147">
        <v>0</v>
      </c>
      <c r="BD550" s="147">
        <v>0</v>
      </c>
      <c r="BE550" s="147">
        <v>0</v>
      </c>
      <c r="BF550" s="147">
        <v>0</v>
      </c>
      <c r="BG550" s="147">
        <v>0</v>
      </c>
      <c r="BH550" s="147">
        <v>0</v>
      </c>
      <c r="BI550" s="147">
        <v>0</v>
      </c>
      <c r="BJ550" s="147">
        <v>0</v>
      </c>
      <c r="BK550" s="147">
        <v>0</v>
      </c>
      <c r="BL550" s="147">
        <v>0</v>
      </c>
      <c r="BM550" s="147">
        <v>0</v>
      </c>
      <c r="BN550" s="147">
        <v>0</v>
      </c>
      <c r="BO550" s="147">
        <v>0</v>
      </c>
      <c r="BP550" s="147">
        <v>0</v>
      </c>
      <c r="BQ550" s="147">
        <v>0</v>
      </c>
      <c r="BR550" s="147">
        <v>0</v>
      </c>
      <c r="BS550" s="147">
        <v>0</v>
      </c>
      <c r="BT550" s="147">
        <v>0</v>
      </c>
      <c r="BU550" s="147">
        <v>0</v>
      </c>
      <c r="BV550" s="147">
        <v>0</v>
      </c>
      <c r="BW550" s="147">
        <v>0</v>
      </c>
      <c r="BX550" s="147">
        <v>0</v>
      </c>
      <c r="BZ550" s="147">
        <v>0</v>
      </c>
      <c r="CA550" s="147">
        <v>0</v>
      </c>
    </row>
    <row r="551" spans="7:79" hidden="1" x14ac:dyDescent="0.2">
      <c r="G551" s="147">
        <v>0</v>
      </c>
      <c r="H551" s="147">
        <v>0</v>
      </c>
      <c r="I551" s="147">
        <v>0</v>
      </c>
      <c r="J551" s="147">
        <v>0</v>
      </c>
      <c r="K551" s="147">
        <v>0</v>
      </c>
      <c r="L551" s="147">
        <v>0</v>
      </c>
      <c r="M551" s="147">
        <v>0</v>
      </c>
      <c r="N551" s="147">
        <v>0</v>
      </c>
      <c r="O551" s="147">
        <v>0</v>
      </c>
      <c r="P551" s="147">
        <v>0</v>
      </c>
      <c r="Q551" s="147">
        <v>0</v>
      </c>
      <c r="R551" s="147">
        <v>0</v>
      </c>
      <c r="S551" s="147">
        <v>0</v>
      </c>
      <c r="T551" s="147">
        <v>0</v>
      </c>
      <c r="U551" s="147">
        <v>0</v>
      </c>
      <c r="V551" s="147">
        <v>0</v>
      </c>
      <c r="W551" s="147">
        <v>0</v>
      </c>
      <c r="X551" s="147">
        <v>0</v>
      </c>
      <c r="Y551" s="147">
        <v>0</v>
      </c>
      <c r="Z551" s="147">
        <v>0</v>
      </c>
      <c r="AA551" s="147">
        <v>0</v>
      </c>
      <c r="AB551" s="147">
        <v>0</v>
      </c>
      <c r="AC551" s="147">
        <v>0</v>
      </c>
      <c r="AD551" s="147">
        <v>0</v>
      </c>
      <c r="AE551" s="147">
        <v>0</v>
      </c>
      <c r="AF551" s="147">
        <v>0</v>
      </c>
      <c r="AG551" s="147">
        <v>0</v>
      </c>
      <c r="AH551" s="147">
        <v>0</v>
      </c>
      <c r="AI551" s="147">
        <v>0</v>
      </c>
      <c r="AJ551" s="147">
        <v>0</v>
      </c>
      <c r="AK551" s="147">
        <v>0</v>
      </c>
      <c r="AL551" s="147">
        <v>0</v>
      </c>
      <c r="AM551" s="147">
        <v>0</v>
      </c>
      <c r="AN551" s="147">
        <v>0</v>
      </c>
      <c r="AO551" s="147">
        <v>0</v>
      </c>
      <c r="AP551" s="147">
        <v>0</v>
      </c>
      <c r="AQ551" s="147">
        <v>0</v>
      </c>
      <c r="AR551" s="147">
        <v>0</v>
      </c>
      <c r="AS551" s="147">
        <v>0</v>
      </c>
      <c r="AT551" s="147">
        <v>0</v>
      </c>
      <c r="AU551" s="147">
        <v>0</v>
      </c>
      <c r="AV551" s="147">
        <v>0</v>
      </c>
      <c r="AW551" s="147">
        <v>0</v>
      </c>
      <c r="AX551" s="147">
        <v>0</v>
      </c>
      <c r="AY551" s="147">
        <v>0</v>
      </c>
      <c r="AZ551" s="147">
        <v>0</v>
      </c>
      <c r="BA551" s="147">
        <v>0</v>
      </c>
      <c r="BB551" s="147">
        <v>0</v>
      </c>
      <c r="BC551" s="147">
        <v>0</v>
      </c>
      <c r="BD551" s="147">
        <v>0</v>
      </c>
      <c r="BE551" s="147">
        <v>0</v>
      </c>
      <c r="BF551" s="147">
        <v>0</v>
      </c>
      <c r="BG551" s="147">
        <v>0</v>
      </c>
      <c r="BH551" s="147">
        <v>0</v>
      </c>
      <c r="BI551" s="147">
        <v>0</v>
      </c>
      <c r="BJ551" s="147">
        <v>0</v>
      </c>
      <c r="BK551" s="147">
        <v>0</v>
      </c>
      <c r="BL551" s="147">
        <v>0</v>
      </c>
      <c r="BM551" s="147">
        <v>0</v>
      </c>
      <c r="BN551" s="147">
        <v>0</v>
      </c>
      <c r="BO551" s="147">
        <v>0</v>
      </c>
      <c r="BP551" s="147">
        <v>0</v>
      </c>
      <c r="BQ551" s="147">
        <v>0</v>
      </c>
      <c r="BR551" s="147">
        <v>0</v>
      </c>
      <c r="BS551" s="147">
        <v>0</v>
      </c>
      <c r="BT551" s="147">
        <v>0</v>
      </c>
      <c r="BU551" s="147">
        <v>0</v>
      </c>
      <c r="BV551" s="147">
        <v>0</v>
      </c>
      <c r="BW551" s="147">
        <v>0</v>
      </c>
      <c r="BX551" s="147">
        <v>0</v>
      </c>
      <c r="BZ551" s="147">
        <v>0</v>
      </c>
      <c r="CA551" s="147">
        <v>0</v>
      </c>
    </row>
    <row r="552" spans="7:79" hidden="1" x14ac:dyDescent="0.2">
      <c r="G552" s="147">
        <v>0</v>
      </c>
      <c r="H552" s="147">
        <v>0</v>
      </c>
      <c r="I552" s="147">
        <v>0</v>
      </c>
      <c r="J552" s="147">
        <v>0</v>
      </c>
      <c r="K552" s="147">
        <v>0</v>
      </c>
      <c r="L552" s="147">
        <v>0</v>
      </c>
      <c r="M552" s="147">
        <v>0</v>
      </c>
      <c r="N552" s="147">
        <v>0</v>
      </c>
      <c r="O552" s="147">
        <v>0</v>
      </c>
      <c r="P552" s="147">
        <v>0</v>
      </c>
      <c r="Q552" s="147">
        <v>0</v>
      </c>
      <c r="R552" s="147">
        <v>0</v>
      </c>
      <c r="S552" s="147">
        <v>0</v>
      </c>
      <c r="T552" s="147">
        <v>0</v>
      </c>
      <c r="U552" s="147">
        <v>0</v>
      </c>
      <c r="V552" s="147">
        <v>0</v>
      </c>
      <c r="W552" s="147">
        <v>0</v>
      </c>
      <c r="X552" s="147">
        <v>0</v>
      </c>
      <c r="Y552" s="147">
        <v>0</v>
      </c>
      <c r="Z552" s="147">
        <v>0</v>
      </c>
      <c r="AA552" s="147">
        <v>0</v>
      </c>
      <c r="AB552" s="147">
        <v>0</v>
      </c>
      <c r="AC552" s="147">
        <v>0</v>
      </c>
      <c r="AD552" s="147">
        <v>0</v>
      </c>
      <c r="AE552" s="147">
        <v>0</v>
      </c>
      <c r="AF552" s="147">
        <v>0</v>
      </c>
      <c r="AG552" s="147">
        <v>0</v>
      </c>
      <c r="AH552" s="147">
        <v>0</v>
      </c>
      <c r="AI552" s="147">
        <v>0</v>
      </c>
      <c r="AJ552" s="147">
        <v>0</v>
      </c>
      <c r="AK552" s="147">
        <v>0</v>
      </c>
      <c r="AL552" s="147">
        <v>0</v>
      </c>
      <c r="AM552" s="147">
        <v>0</v>
      </c>
      <c r="AN552" s="147">
        <v>0</v>
      </c>
      <c r="AO552" s="147">
        <v>0</v>
      </c>
      <c r="AP552" s="147">
        <v>0</v>
      </c>
      <c r="AQ552" s="147">
        <v>0</v>
      </c>
      <c r="AR552" s="147">
        <v>0</v>
      </c>
      <c r="AS552" s="147">
        <v>0</v>
      </c>
      <c r="AT552" s="147">
        <v>0</v>
      </c>
      <c r="AU552" s="147">
        <v>0</v>
      </c>
      <c r="AV552" s="147">
        <v>0</v>
      </c>
      <c r="AW552" s="147">
        <v>0</v>
      </c>
      <c r="AX552" s="147">
        <v>0</v>
      </c>
      <c r="AY552" s="147">
        <v>0</v>
      </c>
      <c r="AZ552" s="147">
        <v>0</v>
      </c>
      <c r="BA552" s="147">
        <v>0</v>
      </c>
      <c r="BB552" s="147">
        <v>0</v>
      </c>
      <c r="BC552" s="147">
        <v>0</v>
      </c>
      <c r="BD552" s="147">
        <v>0</v>
      </c>
      <c r="BE552" s="147">
        <v>0</v>
      </c>
      <c r="BF552" s="147">
        <v>0</v>
      </c>
      <c r="BG552" s="147">
        <v>0</v>
      </c>
      <c r="BH552" s="147">
        <v>0</v>
      </c>
      <c r="BI552" s="147">
        <v>0</v>
      </c>
      <c r="BJ552" s="147">
        <v>0</v>
      </c>
      <c r="BK552" s="147">
        <v>0</v>
      </c>
      <c r="BL552" s="147">
        <v>0</v>
      </c>
      <c r="BM552" s="147">
        <v>0</v>
      </c>
      <c r="BN552" s="147">
        <v>0</v>
      </c>
      <c r="BO552" s="147">
        <v>0</v>
      </c>
      <c r="BP552" s="147">
        <v>0</v>
      </c>
      <c r="BQ552" s="147">
        <v>0</v>
      </c>
      <c r="BR552" s="147">
        <v>0</v>
      </c>
      <c r="BS552" s="147">
        <v>0</v>
      </c>
      <c r="BT552" s="147">
        <v>0</v>
      </c>
      <c r="BU552" s="147">
        <v>0</v>
      </c>
      <c r="BV552" s="147">
        <v>0</v>
      </c>
      <c r="BW552" s="147">
        <v>0</v>
      </c>
      <c r="BX552" s="147">
        <v>0</v>
      </c>
      <c r="BZ552" s="147">
        <v>0</v>
      </c>
      <c r="CA552" s="147">
        <v>0</v>
      </c>
    </row>
    <row r="553" spans="7:79" hidden="1" x14ac:dyDescent="0.2">
      <c r="G553" s="147" t="e">
        <v>#REF!</v>
      </c>
      <c r="H553" s="147" t="e">
        <v>#REF!</v>
      </c>
      <c r="I553" s="147" t="e">
        <v>#REF!</v>
      </c>
      <c r="J553" s="147" t="e">
        <v>#REF!</v>
      </c>
      <c r="K553" s="147" t="e">
        <v>#REF!</v>
      </c>
      <c r="L553" s="147" t="e">
        <v>#REF!</v>
      </c>
      <c r="M553" s="147" t="e">
        <v>#REF!</v>
      </c>
      <c r="N553" s="147" t="e">
        <v>#REF!</v>
      </c>
      <c r="O553" s="147" t="e">
        <v>#REF!</v>
      </c>
      <c r="P553" s="147" t="e">
        <v>#REF!</v>
      </c>
      <c r="Q553" s="147" t="e">
        <v>#REF!</v>
      </c>
      <c r="R553" s="147" t="e">
        <v>#REF!</v>
      </c>
      <c r="S553" s="147" t="e">
        <v>#REF!</v>
      </c>
      <c r="T553" s="147" t="e">
        <v>#REF!</v>
      </c>
      <c r="U553" s="147" t="e">
        <v>#REF!</v>
      </c>
      <c r="V553" s="147" t="e">
        <v>#REF!</v>
      </c>
      <c r="W553" s="147" t="e">
        <v>#REF!</v>
      </c>
      <c r="X553" s="147" t="e">
        <v>#REF!</v>
      </c>
      <c r="Y553" s="147" t="e">
        <v>#REF!</v>
      </c>
      <c r="Z553" s="147" t="e">
        <v>#REF!</v>
      </c>
      <c r="AA553" s="147" t="e">
        <v>#REF!</v>
      </c>
      <c r="AB553" s="147" t="e">
        <v>#REF!</v>
      </c>
      <c r="AC553" s="147" t="e">
        <v>#REF!</v>
      </c>
      <c r="AD553" s="147" t="e">
        <v>#REF!</v>
      </c>
      <c r="AE553" s="147" t="e">
        <v>#REF!</v>
      </c>
      <c r="AF553" s="147" t="e">
        <v>#REF!</v>
      </c>
      <c r="AG553" s="147" t="e">
        <v>#REF!</v>
      </c>
      <c r="AH553" s="147" t="e">
        <v>#REF!</v>
      </c>
      <c r="AI553" s="147" t="e">
        <v>#REF!</v>
      </c>
      <c r="AJ553" s="147" t="e">
        <v>#REF!</v>
      </c>
      <c r="AK553" s="147" t="e">
        <v>#REF!</v>
      </c>
      <c r="AL553" s="147" t="e">
        <v>#REF!</v>
      </c>
      <c r="AM553" s="147" t="e">
        <v>#REF!</v>
      </c>
      <c r="AN553" s="147" t="e">
        <v>#REF!</v>
      </c>
      <c r="AO553" s="147" t="e">
        <v>#REF!</v>
      </c>
      <c r="AP553" s="147" t="e">
        <v>#REF!</v>
      </c>
      <c r="AQ553" s="147" t="e">
        <v>#REF!</v>
      </c>
      <c r="AR553" s="147" t="e">
        <v>#REF!</v>
      </c>
      <c r="AS553" s="147" t="e">
        <v>#REF!</v>
      </c>
      <c r="AT553" s="147" t="e">
        <v>#REF!</v>
      </c>
      <c r="AU553" s="147" t="e">
        <v>#REF!</v>
      </c>
      <c r="AV553" s="147" t="e">
        <v>#REF!</v>
      </c>
      <c r="AW553" s="147" t="e">
        <v>#REF!</v>
      </c>
      <c r="AX553" s="147" t="e">
        <v>#REF!</v>
      </c>
      <c r="AY553" s="147" t="e">
        <v>#REF!</v>
      </c>
      <c r="AZ553" s="147" t="e">
        <v>#REF!</v>
      </c>
      <c r="BA553" s="147" t="e">
        <v>#REF!</v>
      </c>
      <c r="BB553" s="147" t="e">
        <v>#REF!</v>
      </c>
      <c r="BC553" s="147" t="e">
        <v>#REF!</v>
      </c>
      <c r="BD553" s="147" t="e">
        <v>#REF!</v>
      </c>
      <c r="BE553" s="147" t="e">
        <v>#REF!</v>
      </c>
      <c r="BF553" s="147" t="e">
        <v>#REF!</v>
      </c>
      <c r="BG553" s="147" t="e">
        <v>#REF!</v>
      </c>
      <c r="BH553" s="147" t="e">
        <v>#REF!</v>
      </c>
      <c r="BI553" s="147" t="e">
        <v>#REF!</v>
      </c>
      <c r="BJ553" s="147" t="e">
        <v>#REF!</v>
      </c>
      <c r="BK553" s="147" t="e">
        <v>#REF!</v>
      </c>
      <c r="BL553" s="147" t="e">
        <v>#REF!</v>
      </c>
      <c r="BM553" s="147" t="e">
        <v>#REF!</v>
      </c>
      <c r="BN553" s="147" t="e">
        <v>#REF!</v>
      </c>
      <c r="BO553" s="147" t="e">
        <v>#REF!</v>
      </c>
      <c r="BP553" s="147" t="e">
        <v>#REF!</v>
      </c>
      <c r="BQ553" s="147" t="e">
        <v>#REF!</v>
      </c>
      <c r="BR553" s="147" t="e">
        <v>#REF!</v>
      </c>
      <c r="BS553" s="147" t="e">
        <v>#REF!</v>
      </c>
      <c r="BT553" s="147" t="e">
        <v>#REF!</v>
      </c>
      <c r="BU553" s="147" t="e">
        <v>#REF!</v>
      </c>
      <c r="BV553" s="147" t="e">
        <v>#REF!</v>
      </c>
      <c r="BW553" s="147" t="e">
        <v>#REF!</v>
      </c>
      <c r="BX553" s="147" t="e">
        <v>#REF!</v>
      </c>
      <c r="BZ553" s="147" t="e">
        <v>#REF!</v>
      </c>
      <c r="CA553" s="147" t="e">
        <v>#REF!</v>
      </c>
    </row>
    <row r="554" spans="7:79" hidden="1" x14ac:dyDescent="0.2">
      <c r="G554" s="147" t="e">
        <v>#REF!</v>
      </c>
      <c r="H554" s="147" t="e">
        <v>#REF!</v>
      </c>
      <c r="I554" s="147" t="e">
        <v>#REF!</v>
      </c>
      <c r="J554" s="147" t="e">
        <v>#REF!</v>
      </c>
      <c r="K554" s="147" t="e">
        <v>#REF!</v>
      </c>
      <c r="L554" s="147" t="e">
        <v>#REF!</v>
      </c>
      <c r="M554" s="147" t="e">
        <v>#REF!</v>
      </c>
      <c r="N554" s="147" t="e">
        <v>#REF!</v>
      </c>
      <c r="O554" s="147" t="e">
        <v>#REF!</v>
      </c>
      <c r="P554" s="147" t="e">
        <v>#REF!</v>
      </c>
      <c r="Q554" s="147" t="e">
        <v>#REF!</v>
      </c>
      <c r="R554" s="147" t="e">
        <v>#REF!</v>
      </c>
      <c r="S554" s="147" t="e">
        <v>#REF!</v>
      </c>
      <c r="T554" s="147" t="e">
        <v>#REF!</v>
      </c>
      <c r="U554" s="147" t="e">
        <v>#REF!</v>
      </c>
      <c r="V554" s="147" t="e">
        <v>#REF!</v>
      </c>
      <c r="W554" s="147" t="e">
        <v>#REF!</v>
      </c>
      <c r="X554" s="147" t="e">
        <v>#REF!</v>
      </c>
      <c r="Y554" s="147" t="e">
        <v>#REF!</v>
      </c>
      <c r="Z554" s="147" t="e">
        <v>#REF!</v>
      </c>
      <c r="AA554" s="147" t="e">
        <v>#REF!</v>
      </c>
      <c r="AB554" s="147" t="e">
        <v>#REF!</v>
      </c>
      <c r="AC554" s="147" t="e">
        <v>#REF!</v>
      </c>
      <c r="AD554" s="147" t="e">
        <v>#REF!</v>
      </c>
      <c r="AE554" s="147" t="e">
        <v>#REF!</v>
      </c>
      <c r="AF554" s="147" t="e">
        <v>#REF!</v>
      </c>
      <c r="AG554" s="147" t="e">
        <v>#REF!</v>
      </c>
      <c r="AH554" s="147" t="e">
        <v>#REF!</v>
      </c>
      <c r="AI554" s="147" t="e">
        <v>#REF!</v>
      </c>
      <c r="AJ554" s="147" t="e">
        <v>#REF!</v>
      </c>
      <c r="AK554" s="147" t="e">
        <v>#REF!</v>
      </c>
      <c r="AL554" s="147" t="e">
        <v>#REF!</v>
      </c>
      <c r="AM554" s="147" t="e">
        <v>#REF!</v>
      </c>
      <c r="AN554" s="147" t="e">
        <v>#REF!</v>
      </c>
      <c r="AO554" s="147" t="e">
        <v>#REF!</v>
      </c>
      <c r="AP554" s="147" t="e">
        <v>#REF!</v>
      </c>
      <c r="AQ554" s="147" t="e">
        <v>#REF!</v>
      </c>
      <c r="AR554" s="147" t="e">
        <v>#REF!</v>
      </c>
      <c r="AS554" s="147" t="e">
        <v>#REF!</v>
      </c>
      <c r="AT554" s="147" t="e">
        <v>#REF!</v>
      </c>
      <c r="AU554" s="147" t="e">
        <v>#REF!</v>
      </c>
      <c r="AV554" s="147" t="e">
        <v>#REF!</v>
      </c>
      <c r="AW554" s="147" t="e">
        <v>#REF!</v>
      </c>
      <c r="AX554" s="147" t="e">
        <v>#REF!</v>
      </c>
      <c r="AY554" s="147" t="e">
        <v>#REF!</v>
      </c>
      <c r="AZ554" s="147" t="e">
        <v>#REF!</v>
      </c>
      <c r="BA554" s="147" t="e">
        <v>#REF!</v>
      </c>
      <c r="BB554" s="147" t="e">
        <v>#REF!</v>
      </c>
      <c r="BC554" s="147" t="e">
        <v>#REF!</v>
      </c>
      <c r="BD554" s="147" t="e">
        <v>#REF!</v>
      </c>
      <c r="BE554" s="147" t="e">
        <v>#REF!</v>
      </c>
      <c r="BF554" s="147" t="e">
        <v>#REF!</v>
      </c>
      <c r="BG554" s="147" t="e">
        <v>#REF!</v>
      </c>
      <c r="BH554" s="147" t="e">
        <v>#REF!</v>
      </c>
      <c r="BI554" s="147" t="e">
        <v>#REF!</v>
      </c>
      <c r="BJ554" s="147" t="e">
        <v>#REF!</v>
      </c>
      <c r="BK554" s="147" t="e">
        <v>#REF!</v>
      </c>
      <c r="BL554" s="147" t="e">
        <v>#REF!</v>
      </c>
      <c r="BM554" s="147" t="e">
        <v>#REF!</v>
      </c>
      <c r="BN554" s="147" t="e">
        <v>#REF!</v>
      </c>
      <c r="BO554" s="147" t="e">
        <v>#REF!</v>
      </c>
      <c r="BP554" s="147" t="e">
        <v>#REF!</v>
      </c>
      <c r="BQ554" s="147" t="e">
        <v>#REF!</v>
      </c>
      <c r="BR554" s="147" t="e">
        <v>#REF!</v>
      </c>
      <c r="BS554" s="147" t="e">
        <v>#REF!</v>
      </c>
      <c r="BT554" s="147" t="e">
        <v>#REF!</v>
      </c>
      <c r="BU554" s="147" t="e">
        <v>#REF!</v>
      </c>
      <c r="BV554" s="147" t="e">
        <v>#REF!</v>
      </c>
      <c r="BW554" s="147" t="e">
        <v>#REF!</v>
      </c>
      <c r="BX554" s="147" t="e">
        <v>#REF!</v>
      </c>
      <c r="BZ554" s="147" t="e">
        <v>#REF!</v>
      </c>
      <c r="CA554" s="147" t="e">
        <v>#REF!</v>
      </c>
    </row>
    <row r="555" spans="7:79" hidden="1" x14ac:dyDescent="0.2">
      <c r="G555" s="147" t="e">
        <v>#REF!</v>
      </c>
      <c r="H555" s="147" t="e">
        <v>#REF!</v>
      </c>
      <c r="I555" s="147" t="e">
        <v>#REF!</v>
      </c>
      <c r="J555" s="147" t="e">
        <v>#REF!</v>
      </c>
      <c r="K555" s="147" t="e">
        <v>#REF!</v>
      </c>
      <c r="L555" s="147" t="e">
        <v>#REF!</v>
      </c>
      <c r="M555" s="147" t="e">
        <v>#REF!</v>
      </c>
      <c r="N555" s="147" t="e">
        <v>#REF!</v>
      </c>
      <c r="O555" s="147" t="e">
        <v>#REF!</v>
      </c>
      <c r="P555" s="147" t="e">
        <v>#REF!</v>
      </c>
      <c r="Q555" s="147" t="e">
        <v>#REF!</v>
      </c>
      <c r="R555" s="147" t="e">
        <v>#REF!</v>
      </c>
      <c r="S555" s="147" t="e">
        <v>#REF!</v>
      </c>
      <c r="T555" s="147" t="e">
        <v>#REF!</v>
      </c>
      <c r="U555" s="147" t="e">
        <v>#REF!</v>
      </c>
      <c r="V555" s="147" t="e">
        <v>#REF!</v>
      </c>
      <c r="W555" s="147" t="e">
        <v>#REF!</v>
      </c>
      <c r="X555" s="147" t="e">
        <v>#REF!</v>
      </c>
      <c r="Y555" s="147" t="e">
        <v>#REF!</v>
      </c>
      <c r="Z555" s="147" t="e">
        <v>#REF!</v>
      </c>
      <c r="AA555" s="147" t="e">
        <v>#REF!</v>
      </c>
      <c r="AB555" s="147" t="e">
        <v>#REF!</v>
      </c>
      <c r="AC555" s="147" t="e">
        <v>#REF!</v>
      </c>
      <c r="AD555" s="147" t="e">
        <v>#REF!</v>
      </c>
      <c r="AE555" s="147" t="e">
        <v>#REF!</v>
      </c>
      <c r="AF555" s="147" t="e">
        <v>#REF!</v>
      </c>
      <c r="AG555" s="147" t="e">
        <v>#REF!</v>
      </c>
      <c r="AH555" s="147" t="e">
        <v>#REF!</v>
      </c>
      <c r="AI555" s="147" t="e">
        <v>#REF!</v>
      </c>
      <c r="AJ555" s="147" t="e">
        <v>#REF!</v>
      </c>
      <c r="AK555" s="147" t="e">
        <v>#REF!</v>
      </c>
      <c r="AL555" s="147" t="e">
        <v>#REF!</v>
      </c>
      <c r="AM555" s="147" t="e">
        <v>#REF!</v>
      </c>
      <c r="AN555" s="147" t="e">
        <v>#REF!</v>
      </c>
      <c r="AO555" s="147" t="e">
        <v>#REF!</v>
      </c>
      <c r="AP555" s="147" t="e">
        <v>#REF!</v>
      </c>
      <c r="AQ555" s="147" t="e">
        <v>#REF!</v>
      </c>
      <c r="AR555" s="147" t="e">
        <v>#REF!</v>
      </c>
      <c r="AS555" s="147" t="e">
        <v>#REF!</v>
      </c>
      <c r="AT555" s="147" t="e">
        <v>#REF!</v>
      </c>
      <c r="AU555" s="147" t="e">
        <v>#REF!</v>
      </c>
      <c r="AV555" s="147" t="e">
        <v>#REF!</v>
      </c>
      <c r="AW555" s="147" t="e">
        <v>#REF!</v>
      </c>
      <c r="AX555" s="147" t="e">
        <v>#REF!</v>
      </c>
      <c r="AY555" s="147" t="e">
        <v>#REF!</v>
      </c>
      <c r="AZ555" s="147" t="e">
        <v>#REF!</v>
      </c>
      <c r="BA555" s="147" t="e">
        <v>#REF!</v>
      </c>
      <c r="BB555" s="147" t="e">
        <v>#REF!</v>
      </c>
      <c r="BC555" s="147" t="e">
        <v>#REF!</v>
      </c>
      <c r="BD555" s="147" t="e">
        <v>#REF!</v>
      </c>
      <c r="BE555" s="147" t="e">
        <v>#REF!</v>
      </c>
      <c r="BF555" s="147" t="e">
        <v>#REF!</v>
      </c>
      <c r="BG555" s="147" t="e">
        <v>#REF!</v>
      </c>
      <c r="BH555" s="147" t="e">
        <v>#REF!</v>
      </c>
      <c r="BI555" s="147" t="e">
        <v>#REF!</v>
      </c>
      <c r="BJ555" s="147" t="e">
        <v>#REF!</v>
      </c>
      <c r="BK555" s="147" t="e">
        <v>#REF!</v>
      </c>
      <c r="BL555" s="147" t="e">
        <v>#REF!</v>
      </c>
      <c r="BM555" s="147" t="e">
        <v>#REF!</v>
      </c>
      <c r="BN555" s="147" t="e">
        <v>#REF!</v>
      </c>
      <c r="BO555" s="147" t="e">
        <v>#REF!</v>
      </c>
      <c r="BP555" s="147" t="e">
        <v>#REF!</v>
      </c>
      <c r="BQ555" s="147" t="e">
        <v>#REF!</v>
      </c>
      <c r="BR555" s="147" t="e">
        <v>#REF!</v>
      </c>
      <c r="BS555" s="147" t="e">
        <v>#REF!</v>
      </c>
      <c r="BT555" s="147" t="e">
        <v>#REF!</v>
      </c>
      <c r="BU555" s="147" t="e">
        <v>#REF!</v>
      </c>
      <c r="BV555" s="147" t="e">
        <v>#REF!</v>
      </c>
      <c r="BW555" s="147" t="e">
        <v>#REF!</v>
      </c>
      <c r="BX555" s="147" t="e">
        <v>#REF!</v>
      </c>
      <c r="BZ555" s="147" t="e">
        <v>#REF!</v>
      </c>
      <c r="CA555" s="147" t="e">
        <v>#REF!</v>
      </c>
    </row>
    <row r="556" spans="7:79" hidden="1" x14ac:dyDescent="0.2">
      <c r="G556" s="147" t="e">
        <v>#REF!</v>
      </c>
      <c r="H556" s="147" t="e">
        <v>#REF!</v>
      </c>
      <c r="I556" s="147" t="e">
        <v>#REF!</v>
      </c>
      <c r="J556" s="147" t="e">
        <v>#REF!</v>
      </c>
      <c r="K556" s="147" t="e">
        <v>#REF!</v>
      </c>
      <c r="L556" s="147" t="e">
        <v>#REF!</v>
      </c>
      <c r="M556" s="147" t="e">
        <v>#REF!</v>
      </c>
      <c r="N556" s="147" t="e">
        <v>#REF!</v>
      </c>
      <c r="O556" s="147" t="e">
        <v>#REF!</v>
      </c>
      <c r="P556" s="147" t="e">
        <v>#REF!</v>
      </c>
      <c r="Q556" s="147" t="e">
        <v>#REF!</v>
      </c>
      <c r="R556" s="147" t="e">
        <v>#REF!</v>
      </c>
      <c r="S556" s="147" t="e">
        <v>#REF!</v>
      </c>
      <c r="T556" s="147" t="e">
        <v>#REF!</v>
      </c>
      <c r="U556" s="147" t="e">
        <v>#REF!</v>
      </c>
      <c r="V556" s="147" t="e">
        <v>#REF!</v>
      </c>
      <c r="W556" s="147" t="e">
        <v>#REF!</v>
      </c>
      <c r="X556" s="147" t="e">
        <v>#REF!</v>
      </c>
      <c r="Y556" s="147" t="e">
        <v>#REF!</v>
      </c>
      <c r="Z556" s="147" t="e">
        <v>#REF!</v>
      </c>
      <c r="AA556" s="147" t="e">
        <v>#REF!</v>
      </c>
      <c r="AB556" s="147" t="e">
        <v>#REF!</v>
      </c>
      <c r="AC556" s="147" t="e">
        <v>#REF!</v>
      </c>
      <c r="AD556" s="147" t="e">
        <v>#REF!</v>
      </c>
      <c r="AE556" s="147" t="e">
        <v>#REF!</v>
      </c>
      <c r="AF556" s="147" t="e">
        <v>#REF!</v>
      </c>
      <c r="AG556" s="147" t="e">
        <v>#REF!</v>
      </c>
      <c r="AH556" s="147" t="e">
        <v>#REF!</v>
      </c>
      <c r="AI556" s="147" t="e">
        <v>#REF!</v>
      </c>
      <c r="AJ556" s="147" t="e">
        <v>#REF!</v>
      </c>
      <c r="AK556" s="147" t="e">
        <v>#REF!</v>
      </c>
      <c r="AL556" s="147" t="e">
        <v>#REF!</v>
      </c>
      <c r="AM556" s="147" t="e">
        <v>#REF!</v>
      </c>
      <c r="AN556" s="147" t="e">
        <v>#REF!</v>
      </c>
      <c r="AO556" s="147" t="e">
        <v>#REF!</v>
      </c>
      <c r="AP556" s="147" t="e">
        <v>#REF!</v>
      </c>
      <c r="AQ556" s="147" t="e">
        <v>#REF!</v>
      </c>
      <c r="AR556" s="147" t="e">
        <v>#REF!</v>
      </c>
      <c r="AS556" s="147" t="e">
        <v>#REF!</v>
      </c>
      <c r="AT556" s="147" t="e">
        <v>#REF!</v>
      </c>
      <c r="AU556" s="147" t="e">
        <v>#REF!</v>
      </c>
      <c r="AV556" s="147" t="e">
        <v>#REF!</v>
      </c>
      <c r="AW556" s="147" t="e">
        <v>#REF!</v>
      </c>
      <c r="AX556" s="147" t="e">
        <v>#REF!</v>
      </c>
      <c r="AY556" s="147" t="e">
        <v>#REF!</v>
      </c>
      <c r="AZ556" s="147" t="e">
        <v>#REF!</v>
      </c>
      <c r="BA556" s="147" t="e">
        <v>#REF!</v>
      </c>
      <c r="BB556" s="147" t="e">
        <v>#REF!</v>
      </c>
      <c r="BC556" s="147" t="e">
        <v>#REF!</v>
      </c>
      <c r="BD556" s="147" t="e">
        <v>#REF!</v>
      </c>
      <c r="BE556" s="147" t="e">
        <v>#REF!</v>
      </c>
      <c r="BF556" s="147" t="e">
        <v>#REF!</v>
      </c>
      <c r="BG556" s="147" t="e">
        <v>#REF!</v>
      </c>
      <c r="BH556" s="147" t="e">
        <v>#REF!</v>
      </c>
      <c r="BI556" s="147" t="e">
        <v>#REF!</v>
      </c>
      <c r="BJ556" s="147" t="e">
        <v>#REF!</v>
      </c>
      <c r="BK556" s="147" t="e">
        <v>#REF!</v>
      </c>
      <c r="BL556" s="147" t="e">
        <v>#REF!</v>
      </c>
      <c r="BM556" s="147" t="e">
        <v>#REF!</v>
      </c>
      <c r="BN556" s="147" t="e">
        <v>#REF!</v>
      </c>
      <c r="BO556" s="147" t="e">
        <v>#REF!</v>
      </c>
      <c r="BP556" s="147" t="e">
        <v>#REF!</v>
      </c>
      <c r="BQ556" s="147" t="e">
        <v>#REF!</v>
      </c>
      <c r="BR556" s="147" t="e">
        <v>#REF!</v>
      </c>
      <c r="BS556" s="147" t="e">
        <v>#REF!</v>
      </c>
      <c r="BT556" s="147" t="e">
        <v>#REF!</v>
      </c>
      <c r="BU556" s="147" t="e">
        <v>#REF!</v>
      </c>
      <c r="BV556" s="147" t="e">
        <v>#REF!</v>
      </c>
      <c r="BW556" s="147" t="e">
        <v>#REF!</v>
      </c>
      <c r="BX556" s="147" t="e">
        <v>#REF!</v>
      </c>
      <c r="BZ556" s="147" t="e">
        <v>#REF!</v>
      </c>
      <c r="CA556" s="147" t="e">
        <v>#REF!</v>
      </c>
    </row>
    <row r="557" spans="7:79" hidden="1" x14ac:dyDescent="0.2">
      <c r="G557" s="147" t="e">
        <v>#REF!</v>
      </c>
      <c r="H557" s="147" t="e">
        <v>#REF!</v>
      </c>
      <c r="I557" s="147" t="e">
        <v>#REF!</v>
      </c>
      <c r="J557" s="147" t="e">
        <v>#REF!</v>
      </c>
      <c r="K557" s="147" t="e">
        <v>#REF!</v>
      </c>
      <c r="L557" s="147" t="e">
        <v>#REF!</v>
      </c>
      <c r="M557" s="147" t="e">
        <v>#REF!</v>
      </c>
      <c r="N557" s="147" t="e">
        <v>#REF!</v>
      </c>
      <c r="O557" s="147" t="e">
        <v>#REF!</v>
      </c>
      <c r="P557" s="147" t="e">
        <v>#REF!</v>
      </c>
      <c r="Q557" s="147" t="e">
        <v>#REF!</v>
      </c>
      <c r="R557" s="147" t="e">
        <v>#REF!</v>
      </c>
      <c r="S557" s="147" t="e">
        <v>#REF!</v>
      </c>
      <c r="T557" s="147" t="e">
        <v>#REF!</v>
      </c>
      <c r="U557" s="147" t="e">
        <v>#REF!</v>
      </c>
      <c r="V557" s="147" t="e">
        <v>#REF!</v>
      </c>
      <c r="W557" s="147" t="e">
        <v>#REF!</v>
      </c>
      <c r="X557" s="147" t="e">
        <v>#REF!</v>
      </c>
      <c r="Y557" s="147" t="e">
        <v>#REF!</v>
      </c>
      <c r="Z557" s="147" t="e">
        <v>#REF!</v>
      </c>
      <c r="AA557" s="147" t="e">
        <v>#REF!</v>
      </c>
      <c r="AB557" s="147" t="e">
        <v>#REF!</v>
      </c>
      <c r="AC557" s="147" t="e">
        <v>#REF!</v>
      </c>
      <c r="AD557" s="147" t="e">
        <v>#REF!</v>
      </c>
      <c r="AE557" s="147" t="e">
        <v>#REF!</v>
      </c>
      <c r="AF557" s="147" t="e">
        <v>#REF!</v>
      </c>
      <c r="AG557" s="147" t="e">
        <v>#REF!</v>
      </c>
      <c r="AH557" s="147" t="e">
        <v>#REF!</v>
      </c>
      <c r="AI557" s="147" t="e">
        <v>#REF!</v>
      </c>
      <c r="AJ557" s="147" t="e">
        <v>#REF!</v>
      </c>
      <c r="AK557" s="147" t="e">
        <v>#REF!</v>
      </c>
      <c r="AL557" s="147" t="e">
        <v>#REF!</v>
      </c>
      <c r="AM557" s="147" t="e">
        <v>#REF!</v>
      </c>
      <c r="AN557" s="147" t="e">
        <v>#REF!</v>
      </c>
      <c r="AO557" s="147" t="e">
        <v>#REF!</v>
      </c>
      <c r="AP557" s="147" t="e">
        <v>#REF!</v>
      </c>
      <c r="AQ557" s="147" t="e">
        <v>#REF!</v>
      </c>
      <c r="AR557" s="147" t="e">
        <v>#REF!</v>
      </c>
      <c r="AS557" s="147" t="e">
        <v>#REF!</v>
      </c>
      <c r="AT557" s="147" t="e">
        <v>#REF!</v>
      </c>
      <c r="AU557" s="147" t="e">
        <v>#REF!</v>
      </c>
      <c r="AV557" s="147" t="e">
        <v>#REF!</v>
      </c>
      <c r="AW557" s="147" t="e">
        <v>#REF!</v>
      </c>
      <c r="AX557" s="147" t="e">
        <v>#REF!</v>
      </c>
      <c r="AY557" s="147" t="e">
        <v>#REF!</v>
      </c>
      <c r="AZ557" s="147" t="e">
        <v>#REF!</v>
      </c>
      <c r="BA557" s="147" t="e">
        <v>#REF!</v>
      </c>
      <c r="BB557" s="147" t="e">
        <v>#REF!</v>
      </c>
      <c r="BC557" s="147" t="e">
        <v>#REF!</v>
      </c>
      <c r="BD557" s="147" t="e">
        <v>#REF!</v>
      </c>
      <c r="BE557" s="147" t="e">
        <v>#REF!</v>
      </c>
      <c r="BF557" s="147" t="e">
        <v>#REF!</v>
      </c>
      <c r="BG557" s="147" t="e">
        <v>#REF!</v>
      </c>
      <c r="BH557" s="147" t="e">
        <v>#REF!</v>
      </c>
      <c r="BI557" s="147" t="e">
        <v>#REF!</v>
      </c>
      <c r="BJ557" s="147" t="e">
        <v>#REF!</v>
      </c>
      <c r="BK557" s="147" t="e">
        <v>#REF!</v>
      </c>
      <c r="BL557" s="147" t="e">
        <v>#REF!</v>
      </c>
      <c r="BM557" s="147" t="e">
        <v>#REF!</v>
      </c>
      <c r="BN557" s="147" t="e">
        <v>#REF!</v>
      </c>
      <c r="BO557" s="147" t="e">
        <v>#REF!</v>
      </c>
      <c r="BP557" s="147" t="e">
        <v>#REF!</v>
      </c>
      <c r="BQ557" s="147" t="e">
        <v>#REF!</v>
      </c>
      <c r="BR557" s="147" t="e">
        <v>#REF!</v>
      </c>
      <c r="BS557" s="147" t="e">
        <v>#REF!</v>
      </c>
      <c r="BT557" s="147" t="e">
        <v>#REF!</v>
      </c>
      <c r="BU557" s="147" t="e">
        <v>#REF!</v>
      </c>
      <c r="BV557" s="147" t="e">
        <v>#REF!</v>
      </c>
      <c r="BW557" s="147" t="e">
        <v>#REF!</v>
      </c>
      <c r="BX557" s="147" t="e">
        <v>#REF!</v>
      </c>
      <c r="BZ557" s="147" t="e">
        <v>#REF!</v>
      </c>
      <c r="CA557" s="147" t="e">
        <v>#REF!</v>
      </c>
    </row>
    <row r="558" spans="7:79" hidden="1" x14ac:dyDescent="0.2">
      <c r="G558" s="147" t="e">
        <v>#REF!</v>
      </c>
      <c r="H558" s="147" t="e">
        <v>#REF!</v>
      </c>
      <c r="I558" s="147" t="e">
        <v>#REF!</v>
      </c>
      <c r="J558" s="147" t="e">
        <v>#REF!</v>
      </c>
      <c r="K558" s="147" t="e">
        <v>#REF!</v>
      </c>
      <c r="L558" s="147" t="e">
        <v>#REF!</v>
      </c>
      <c r="M558" s="147" t="e">
        <v>#REF!</v>
      </c>
      <c r="N558" s="147" t="e">
        <v>#REF!</v>
      </c>
      <c r="O558" s="147" t="e">
        <v>#REF!</v>
      </c>
      <c r="P558" s="147" t="e">
        <v>#REF!</v>
      </c>
      <c r="Q558" s="147" t="e">
        <v>#REF!</v>
      </c>
      <c r="R558" s="147" t="e">
        <v>#REF!</v>
      </c>
      <c r="S558" s="147" t="e">
        <v>#REF!</v>
      </c>
      <c r="T558" s="147" t="e">
        <v>#REF!</v>
      </c>
      <c r="U558" s="147" t="e">
        <v>#REF!</v>
      </c>
      <c r="V558" s="147" t="e">
        <v>#REF!</v>
      </c>
      <c r="W558" s="147" t="e">
        <v>#REF!</v>
      </c>
      <c r="X558" s="147" t="e">
        <v>#REF!</v>
      </c>
      <c r="Y558" s="147" t="e">
        <v>#REF!</v>
      </c>
      <c r="Z558" s="147" t="e">
        <v>#REF!</v>
      </c>
      <c r="AA558" s="147" t="e">
        <v>#REF!</v>
      </c>
      <c r="AB558" s="147" t="e">
        <v>#REF!</v>
      </c>
      <c r="AC558" s="147" t="e">
        <v>#REF!</v>
      </c>
      <c r="AD558" s="147" t="e">
        <v>#REF!</v>
      </c>
      <c r="AE558" s="147" t="e">
        <v>#REF!</v>
      </c>
      <c r="AF558" s="147" t="e">
        <v>#REF!</v>
      </c>
      <c r="AG558" s="147" t="e">
        <v>#REF!</v>
      </c>
      <c r="AH558" s="147" t="e">
        <v>#REF!</v>
      </c>
      <c r="AI558" s="147" t="e">
        <v>#REF!</v>
      </c>
      <c r="AJ558" s="147" t="e">
        <v>#REF!</v>
      </c>
      <c r="AK558" s="147" t="e">
        <v>#REF!</v>
      </c>
      <c r="AL558" s="147" t="e">
        <v>#REF!</v>
      </c>
      <c r="AM558" s="147" t="e">
        <v>#REF!</v>
      </c>
      <c r="AN558" s="147" t="e">
        <v>#REF!</v>
      </c>
      <c r="AO558" s="147" t="e">
        <v>#REF!</v>
      </c>
      <c r="AP558" s="147" t="e">
        <v>#REF!</v>
      </c>
      <c r="AQ558" s="147" t="e">
        <v>#REF!</v>
      </c>
      <c r="AR558" s="147" t="e">
        <v>#REF!</v>
      </c>
      <c r="AS558" s="147" t="e">
        <v>#REF!</v>
      </c>
      <c r="AT558" s="147" t="e">
        <v>#REF!</v>
      </c>
      <c r="AU558" s="147" t="e">
        <v>#REF!</v>
      </c>
      <c r="AV558" s="147" t="e">
        <v>#REF!</v>
      </c>
      <c r="AW558" s="147" t="e">
        <v>#REF!</v>
      </c>
      <c r="AX558" s="147" t="e">
        <v>#REF!</v>
      </c>
      <c r="AY558" s="147" t="e">
        <v>#REF!</v>
      </c>
      <c r="AZ558" s="147" t="e">
        <v>#REF!</v>
      </c>
      <c r="BA558" s="147" t="e">
        <v>#REF!</v>
      </c>
      <c r="BB558" s="147" t="e">
        <v>#REF!</v>
      </c>
      <c r="BC558" s="147" t="e">
        <v>#REF!</v>
      </c>
      <c r="BD558" s="147" t="e">
        <v>#REF!</v>
      </c>
      <c r="BE558" s="147" t="e">
        <v>#REF!</v>
      </c>
      <c r="BF558" s="147" t="e">
        <v>#REF!</v>
      </c>
      <c r="BG558" s="147" t="e">
        <v>#REF!</v>
      </c>
      <c r="BH558" s="147" t="e">
        <v>#REF!</v>
      </c>
      <c r="BI558" s="147" t="e">
        <v>#REF!</v>
      </c>
      <c r="BJ558" s="147" t="e">
        <v>#REF!</v>
      </c>
      <c r="BK558" s="147" t="e">
        <v>#REF!</v>
      </c>
      <c r="BL558" s="147" t="e">
        <v>#REF!</v>
      </c>
      <c r="BM558" s="147" t="e">
        <v>#REF!</v>
      </c>
      <c r="BN558" s="147" t="e">
        <v>#REF!</v>
      </c>
      <c r="BO558" s="147" t="e">
        <v>#REF!</v>
      </c>
      <c r="BP558" s="147" t="e">
        <v>#REF!</v>
      </c>
      <c r="BQ558" s="147" t="e">
        <v>#REF!</v>
      </c>
      <c r="BR558" s="147" t="e">
        <v>#REF!</v>
      </c>
      <c r="BS558" s="147" t="e">
        <v>#REF!</v>
      </c>
      <c r="BT558" s="147" t="e">
        <v>#REF!</v>
      </c>
      <c r="BU558" s="147" t="e">
        <v>#REF!</v>
      </c>
      <c r="BV558" s="147" t="e">
        <v>#REF!</v>
      </c>
      <c r="BW558" s="147" t="e">
        <v>#REF!</v>
      </c>
      <c r="BX558" s="147" t="e">
        <v>#REF!</v>
      </c>
      <c r="BZ558" s="147" t="e">
        <v>#REF!</v>
      </c>
      <c r="CA558" s="147" t="e">
        <v>#REF!</v>
      </c>
    </row>
    <row r="559" spans="7:79" hidden="1" x14ac:dyDescent="0.2">
      <c r="G559" s="147" t="e">
        <v>#REF!</v>
      </c>
      <c r="H559" s="147" t="e">
        <v>#REF!</v>
      </c>
      <c r="I559" s="147" t="e">
        <v>#REF!</v>
      </c>
      <c r="J559" s="147" t="e">
        <v>#REF!</v>
      </c>
      <c r="K559" s="147" t="e">
        <v>#REF!</v>
      </c>
      <c r="L559" s="147" t="e">
        <v>#REF!</v>
      </c>
      <c r="M559" s="147" t="e">
        <v>#REF!</v>
      </c>
      <c r="N559" s="147" t="e">
        <v>#REF!</v>
      </c>
      <c r="O559" s="147" t="e">
        <v>#REF!</v>
      </c>
      <c r="P559" s="147" t="e">
        <v>#REF!</v>
      </c>
      <c r="Q559" s="147" t="e">
        <v>#REF!</v>
      </c>
      <c r="R559" s="147" t="e">
        <v>#REF!</v>
      </c>
      <c r="S559" s="147" t="e">
        <v>#REF!</v>
      </c>
      <c r="T559" s="147" t="e">
        <v>#REF!</v>
      </c>
      <c r="U559" s="147" t="e">
        <v>#REF!</v>
      </c>
      <c r="V559" s="147" t="e">
        <v>#REF!</v>
      </c>
      <c r="W559" s="147" t="e">
        <v>#REF!</v>
      </c>
      <c r="X559" s="147" t="e">
        <v>#REF!</v>
      </c>
      <c r="Y559" s="147" t="e">
        <v>#REF!</v>
      </c>
      <c r="Z559" s="147" t="e">
        <v>#REF!</v>
      </c>
      <c r="AA559" s="147" t="e">
        <v>#REF!</v>
      </c>
      <c r="AB559" s="147" t="e">
        <v>#REF!</v>
      </c>
      <c r="AC559" s="147" t="e">
        <v>#REF!</v>
      </c>
      <c r="AD559" s="147" t="e">
        <v>#REF!</v>
      </c>
      <c r="AE559" s="147" t="e">
        <v>#REF!</v>
      </c>
      <c r="AF559" s="147" t="e">
        <v>#REF!</v>
      </c>
      <c r="AG559" s="147" t="e">
        <v>#REF!</v>
      </c>
      <c r="AH559" s="147" t="e">
        <v>#REF!</v>
      </c>
      <c r="AI559" s="147" t="e">
        <v>#REF!</v>
      </c>
      <c r="AJ559" s="147" t="e">
        <v>#REF!</v>
      </c>
      <c r="AK559" s="147" t="e">
        <v>#REF!</v>
      </c>
      <c r="AL559" s="147" t="e">
        <v>#REF!</v>
      </c>
      <c r="AM559" s="147" t="e">
        <v>#REF!</v>
      </c>
      <c r="AN559" s="147" t="e">
        <v>#REF!</v>
      </c>
      <c r="AO559" s="147" t="e">
        <v>#REF!</v>
      </c>
      <c r="AP559" s="147" t="e">
        <v>#REF!</v>
      </c>
      <c r="AQ559" s="147" t="e">
        <v>#REF!</v>
      </c>
      <c r="AR559" s="147" t="e">
        <v>#REF!</v>
      </c>
      <c r="AS559" s="147" t="e">
        <v>#REF!</v>
      </c>
      <c r="AT559" s="147" t="e">
        <v>#REF!</v>
      </c>
      <c r="AU559" s="147" t="e">
        <v>#REF!</v>
      </c>
      <c r="AV559" s="147" t="e">
        <v>#REF!</v>
      </c>
      <c r="AW559" s="147" t="e">
        <v>#REF!</v>
      </c>
      <c r="AX559" s="147" t="e">
        <v>#REF!</v>
      </c>
      <c r="AY559" s="147" t="e">
        <v>#REF!</v>
      </c>
      <c r="AZ559" s="147" t="e">
        <v>#REF!</v>
      </c>
      <c r="BA559" s="147" t="e">
        <v>#REF!</v>
      </c>
      <c r="BB559" s="147" t="e">
        <v>#REF!</v>
      </c>
      <c r="BC559" s="147" t="e">
        <v>#REF!</v>
      </c>
      <c r="BD559" s="147" t="e">
        <v>#REF!</v>
      </c>
      <c r="BE559" s="147" t="e">
        <v>#REF!</v>
      </c>
      <c r="BF559" s="147" t="e">
        <v>#REF!</v>
      </c>
      <c r="BG559" s="147" t="e">
        <v>#REF!</v>
      </c>
      <c r="BH559" s="147" t="e">
        <v>#REF!</v>
      </c>
      <c r="BI559" s="147" t="e">
        <v>#REF!</v>
      </c>
      <c r="BJ559" s="147" t="e">
        <v>#REF!</v>
      </c>
      <c r="BK559" s="147" t="e">
        <v>#REF!</v>
      </c>
      <c r="BL559" s="147" t="e">
        <v>#REF!</v>
      </c>
      <c r="BM559" s="147" t="e">
        <v>#REF!</v>
      </c>
      <c r="BN559" s="147" t="e">
        <v>#REF!</v>
      </c>
      <c r="BO559" s="147" t="e">
        <v>#REF!</v>
      </c>
      <c r="BP559" s="147" t="e">
        <v>#REF!</v>
      </c>
      <c r="BQ559" s="147" t="e">
        <v>#REF!</v>
      </c>
      <c r="BR559" s="147" t="e">
        <v>#REF!</v>
      </c>
      <c r="BS559" s="147" t="e">
        <v>#REF!</v>
      </c>
      <c r="BT559" s="147" t="e">
        <v>#REF!</v>
      </c>
      <c r="BU559" s="147" t="e">
        <v>#REF!</v>
      </c>
      <c r="BV559" s="147" t="e">
        <v>#REF!</v>
      </c>
      <c r="BW559" s="147" t="e">
        <v>#REF!</v>
      </c>
      <c r="BX559" s="147" t="e">
        <v>#REF!</v>
      </c>
      <c r="BZ559" s="147" t="e">
        <v>#REF!</v>
      </c>
      <c r="CA559" s="147" t="e">
        <v>#REF!</v>
      </c>
    </row>
    <row r="560" spans="7:79" hidden="1" x14ac:dyDescent="0.2">
      <c r="G560" s="147" t="e">
        <v>#REF!</v>
      </c>
      <c r="H560" s="147" t="e">
        <v>#REF!</v>
      </c>
      <c r="I560" s="147" t="e">
        <v>#REF!</v>
      </c>
      <c r="J560" s="147" t="e">
        <v>#REF!</v>
      </c>
      <c r="K560" s="147" t="e">
        <v>#REF!</v>
      </c>
      <c r="L560" s="147" t="e">
        <v>#REF!</v>
      </c>
      <c r="M560" s="147" t="e">
        <v>#REF!</v>
      </c>
      <c r="N560" s="147" t="e">
        <v>#REF!</v>
      </c>
      <c r="O560" s="147" t="e">
        <v>#REF!</v>
      </c>
      <c r="P560" s="147" t="e">
        <v>#REF!</v>
      </c>
      <c r="Q560" s="147" t="e">
        <v>#REF!</v>
      </c>
      <c r="R560" s="147" t="e">
        <v>#REF!</v>
      </c>
      <c r="S560" s="147" t="e">
        <v>#REF!</v>
      </c>
      <c r="T560" s="147" t="e">
        <v>#REF!</v>
      </c>
      <c r="U560" s="147" t="e">
        <v>#REF!</v>
      </c>
      <c r="V560" s="147" t="e">
        <v>#REF!</v>
      </c>
      <c r="W560" s="147" t="e">
        <v>#REF!</v>
      </c>
      <c r="X560" s="147" t="e">
        <v>#REF!</v>
      </c>
      <c r="Y560" s="147" t="e">
        <v>#REF!</v>
      </c>
      <c r="Z560" s="147" t="e">
        <v>#REF!</v>
      </c>
      <c r="AA560" s="147" t="e">
        <v>#REF!</v>
      </c>
      <c r="AB560" s="147" t="e">
        <v>#REF!</v>
      </c>
      <c r="AC560" s="147" t="e">
        <v>#REF!</v>
      </c>
      <c r="AD560" s="147" t="e">
        <v>#REF!</v>
      </c>
      <c r="AE560" s="147" t="e">
        <v>#REF!</v>
      </c>
      <c r="AF560" s="147" t="e">
        <v>#REF!</v>
      </c>
      <c r="AG560" s="147" t="e">
        <v>#REF!</v>
      </c>
      <c r="AH560" s="147" t="e">
        <v>#REF!</v>
      </c>
      <c r="AI560" s="147" t="e">
        <v>#REF!</v>
      </c>
      <c r="AJ560" s="147" t="e">
        <v>#REF!</v>
      </c>
      <c r="AK560" s="147" t="e">
        <v>#REF!</v>
      </c>
      <c r="AL560" s="147" t="e">
        <v>#REF!</v>
      </c>
      <c r="AM560" s="147" t="e">
        <v>#REF!</v>
      </c>
      <c r="AN560" s="147" t="e">
        <v>#REF!</v>
      </c>
      <c r="AO560" s="147" t="e">
        <v>#REF!</v>
      </c>
      <c r="AP560" s="147" t="e">
        <v>#REF!</v>
      </c>
      <c r="AQ560" s="147" t="e">
        <v>#REF!</v>
      </c>
      <c r="AR560" s="147" t="e">
        <v>#REF!</v>
      </c>
      <c r="AS560" s="147" t="e">
        <v>#REF!</v>
      </c>
      <c r="AT560" s="147" t="e">
        <v>#REF!</v>
      </c>
      <c r="AU560" s="147" t="e">
        <v>#REF!</v>
      </c>
      <c r="AV560" s="147" t="e">
        <v>#REF!</v>
      </c>
      <c r="AW560" s="147" t="e">
        <v>#REF!</v>
      </c>
      <c r="AX560" s="147" t="e">
        <v>#REF!</v>
      </c>
      <c r="AY560" s="147" t="e">
        <v>#REF!</v>
      </c>
      <c r="AZ560" s="147" t="e">
        <v>#REF!</v>
      </c>
      <c r="BA560" s="147" t="e">
        <v>#REF!</v>
      </c>
      <c r="BB560" s="147" t="e">
        <v>#REF!</v>
      </c>
      <c r="BC560" s="147" t="e">
        <v>#REF!</v>
      </c>
      <c r="BD560" s="147" t="e">
        <v>#REF!</v>
      </c>
      <c r="BE560" s="147" t="e">
        <v>#REF!</v>
      </c>
      <c r="BF560" s="147" t="e">
        <v>#REF!</v>
      </c>
      <c r="BG560" s="147" t="e">
        <v>#REF!</v>
      </c>
      <c r="BH560" s="147" t="e">
        <v>#REF!</v>
      </c>
      <c r="BI560" s="147" t="e">
        <v>#REF!</v>
      </c>
      <c r="BJ560" s="147" t="e">
        <v>#REF!</v>
      </c>
      <c r="BK560" s="147" t="e">
        <v>#REF!</v>
      </c>
      <c r="BL560" s="147" t="e">
        <v>#REF!</v>
      </c>
      <c r="BM560" s="147" t="e">
        <v>#REF!</v>
      </c>
      <c r="BN560" s="147" t="e">
        <v>#REF!</v>
      </c>
      <c r="BO560" s="147" t="e">
        <v>#REF!</v>
      </c>
      <c r="BP560" s="147" t="e">
        <v>#REF!</v>
      </c>
      <c r="BQ560" s="147" t="e">
        <v>#REF!</v>
      </c>
      <c r="BR560" s="147" t="e">
        <v>#REF!</v>
      </c>
      <c r="BS560" s="147" t="e">
        <v>#REF!</v>
      </c>
      <c r="BT560" s="147" t="e">
        <v>#REF!</v>
      </c>
      <c r="BU560" s="147" t="e">
        <v>#REF!</v>
      </c>
      <c r="BV560" s="147" t="e">
        <v>#REF!</v>
      </c>
      <c r="BW560" s="147" t="e">
        <v>#REF!</v>
      </c>
      <c r="BX560" s="147" t="e">
        <v>#REF!</v>
      </c>
      <c r="BZ560" s="147" t="e">
        <v>#REF!</v>
      </c>
      <c r="CA560" s="147" t="e">
        <v>#REF!</v>
      </c>
    </row>
    <row r="561" spans="7:79" hidden="1" x14ac:dyDescent="0.2">
      <c r="G561" s="147" t="e">
        <v>#REF!</v>
      </c>
      <c r="H561" s="147" t="e">
        <v>#REF!</v>
      </c>
      <c r="I561" s="147" t="e">
        <v>#REF!</v>
      </c>
      <c r="J561" s="147" t="e">
        <v>#REF!</v>
      </c>
      <c r="K561" s="147" t="e">
        <v>#REF!</v>
      </c>
      <c r="L561" s="147" t="e">
        <v>#REF!</v>
      </c>
      <c r="M561" s="147" t="e">
        <v>#REF!</v>
      </c>
      <c r="N561" s="147" t="e">
        <v>#REF!</v>
      </c>
      <c r="O561" s="147" t="e">
        <v>#REF!</v>
      </c>
      <c r="P561" s="147" t="e">
        <v>#REF!</v>
      </c>
      <c r="Q561" s="147" t="e">
        <v>#REF!</v>
      </c>
      <c r="R561" s="147" t="e">
        <v>#REF!</v>
      </c>
      <c r="S561" s="147" t="e">
        <v>#REF!</v>
      </c>
      <c r="T561" s="147" t="e">
        <v>#REF!</v>
      </c>
      <c r="U561" s="147" t="e">
        <v>#REF!</v>
      </c>
      <c r="V561" s="147" t="e">
        <v>#REF!</v>
      </c>
      <c r="W561" s="147" t="e">
        <v>#REF!</v>
      </c>
      <c r="X561" s="147" t="e">
        <v>#REF!</v>
      </c>
      <c r="Y561" s="147" t="e">
        <v>#REF!</v>
      </c>
      <c r="Z561" s="147" t="e">
        <v>#REF!</v>
      </c>
      <c r="AA561" s="147" t="e">
        <v>#REF!</v>
      </c>
      <c r="AB561" s="147" t="e">
        <v>#REF!</v>
      </c>
      <c r="AC561" s="147" t="e">
        <v>#REF!</v>
      </c>
      <c r="AD561" s="147" t="e">
        <v>#REF!</v>
      </c>
      <c r="AE561" s="147" t="e">
        <v>#REF!</v>
      </c>
      <c r="AF561" s="147" t="e">
        <v>#REF!</v>
      </c>
      <c r="AG561" s="147" t="e">
        <v>#REF!</v>
      </c>
      <c r="AH561" s="147" t="e">
        <v>#REF!</v>
      </c>
      <c r="AI561" s="147" t="e">
        <v>#REF!</v>
      </c>
      <c r="AJ561" s="147" t="e">
        <v>#REF!</v>
      </c>
      <c r="AK561" s="147" t="e">
        <v>#REF!</v>
      </c>
      <c r="AL561" s="147" t="e">
        <v>#REF!</v>
      </c>
      <c r="AM561" s="147" t="e">
        <v>#REF!</v>
      </c>
      <c r="AN561" s="147" t="e">
        <v>#REF!</v>
      </c>
      <c r="AO561" s="147" t="e">
        <v>#REF!</v>
      </c>
      <c r="AP561" s="147" t="e">
        <v>#REF!</v>
      </c>
      <c r="AQ561" s="147" t="e">
        <v>#REF!</v>
      </c>
      <c r="AR561" s="147" t="e">
        <v>#REF!</v>
      </c>
      <c r="AS561" s="147" t="e">
        <v>#REF!</v>
      </c>
      <c r="AT561" s="147" t="e">
        <v>#REF!</v>
      </c>
      <c r="AU561" s="147" t="e">
        <v>#REF!</v>
      </c>
      <c r="AV561" s="147" t="e">
        <v>#REF!</v>
      </c>
      <c r="AW561" s="147" t="e">
        <v>#REF!</v>
      </c>
      <c r="AX561" s="147" t="e">
        <v>#REF!</v>
      </c>
      <c r="AY561" s="147" t="e">
        <v>#REF!</v>
      </c>
      <c r="AZ561" s="147" t="e">
        <v>#REF!</v>
      </c>
      <c r="BA561" s="147" t="e">
        <v>#REF!</v>
      </c>
      <c r="BB561" s="147" t="e">
        <v>#REF!</v>
      </c>
      <c r="BC561" s="147" t="e">
        <v>#REF!</v>
      </c>
      <c r="BD561" s="147" t="e">
        <v>#REF!</v>
      </c>
      <c r="BE561" s="147" t="e">
        <v>#REF!</v>
      </c>
      <c r="BF561" s="147" t="e">
        <v>#REF!</v>
      </c>
      <c r="BG561" s="147" t="e">
        <v>#REF!</v>
      </c>
      <c r="BH561" s="147" t="e">
        <v>#REF!</v>
      </c>
      <c r="BI561" s="147" t="e">
        <v>#REF!</v>
      </c>
      <c r="BJ561" s="147" t="e">
        <v>#REF!</v>
      </c>
      <c r="BK561" s="147" t="e">
        <v>#REF!</v>
      </c>
      <c r="BL561" s="147" t="e">
        <v>#REF!</v>
      </c>
      <c r="BM561" s="147" t="e">
        <v>#REF!</v>
      </c>
      <c r="BN561" s="147" t="e">
        <v>#REF!</v>
      </c>
      <c r="BO561" s="147" t="e">
        <v>#REF!</v>
      </c>
      <c r="BP561" s="147" t="e">
        <v>#REF!</v>
      </c>
      <c r="BQ561" s="147" t="e">
        <v>#REF!</v>
      </c>
      <c r="BR561" s="147" t="e">
        <v>#REF!</v>
      </c>
      <c r="BS561" s="147" t="e">
        <v>#REF!</v>
      </c>
      <c r="BT561" s="147" t="e">
        <v>#REF!</v>
      </c>
      <c r="BU561" s="147" t="e">
        <v>#REF!</v>
      </c>
      <c r="BV561" s="147" t="e">
        <v>#REF!</v>
      </c>
      <c r="BW561" s="147" t="e">
        <v>#REF!</v>
      </c>
      <c r="BX561" s="147" t="e">
        <v>#REF!</v>
      </c>
      <c r="BZ561" s="147" t="e">
        <v>#REF!</v>
      </c>
      <c r="CA561" s="147" t="e">
        <v>#REF!</v>
      </c>
    </row>
    <row r="562" spans="7:79" hidden="1" x14ac:dyDescent="0.2">
      <c r="G562" s="147" t="e">
        <v>#REF!</v>
      </c>
      <c r="H562" s="147" t="e">
        <v>#REF!</v>
      </c>
      <c r="I562" s="147" t="e">
        <v>#REF!</v>
      </c>
      <c r="J562" s="147" t="e">
        <v>#REF!</v>
      </c>
      <c r="K562" s="147" t="e">
        <v>#REF!</v>
      </c>
      <c r="L562" s="147" t="e">
        <v>#REF!</v>
      </c>
      <c r="M562" s="147" t="e">
        <v>#REF!</v>
      </c>
      <c r="N562" s="147" t="e">
        <v>#REF!</v>
      </c>
      <c r="O562" s="147" t="e">
        <v>#REF!</v>
      </c>
      <c r="P562" s="147" t="e">
        <v>#REF!</v>
      </c>
      <c r="Q562" s="147" t="e">
        <v>#REF!</v>
      </c>
      <c r="R562" s="147" t="e">
        <v>#REF!</v>
      </c>
      <c r="S562" s="147" t="e">
        <v>#REF!</v>
      </c>
      <c r="T562" s="147" t="e">
        <v>#REF!</v>
      </c>
      <c r="U562" s="147" t="e">
        <v>#REF!</v>
      </c>
      <c r="V562" s="147" t="e">
        <v>#REF!</v>
      </c>
      <c r="W562" s="147" t="e">
        <v>#REF!</v>
      </c>
      <c r="X562" s="147" t="e">
        <v>#REF!</v>
      </c>
      <c r="Y562" s="147" t="e">
        <v>#REF!</v>
      </c>
      <c r="Z562" s="147" t="e">
        <v>#REF!</v>
      </c>
      <c r="AA562" s="147" t="e">
        <v>#REF!</v>
      </c>
      <c r="AB562" s="147" t="e">
        <v>#REF!</v>
      </c>
      <c r="AC562" s="147" t="e">
        <v>#REF!</v>
      </c>
      <c r="AD562" s="147" t="e">
        <v>#REF!</v>
      </c>
      <c r="AE562" s="147" t="e">
        <v>#REF!</v>
      </c>
      <c r="AF562" s="147" t="e">
        <v>#REF!</v>
      </c>
      <c r="AG562" s="147" t="e">
        <v>#REF!</v>
      </c>
      <c r="AH562" s="147" t="e">
        <v>#REF!</v>
      </c>
      <c r="AI562" s="147" t="e">
        <v>#REF!</v>
      </c>
      <c r="AJ562" s="147" t="e">
        <v>#REF!</v>
      </c>
      <c r="AK562" s="147" t="e">
        <v>#REF!</v>
      </c>
      <c r="AL562" s="147" t="e">
        <v>#REF!</v>
      </c>
      <c r="AM562" s="147" t="e">
        <v>#REF!</v>
      </c>
      <c r="AN562" s="147" t="e">
        <v>#REF!</v>
      </c>
      <c r="AO562" s="147" t="e">
        <v>#REF!</v>
      </c>
      <c r="AP562" s="147" t="e">
        <v>#REF!</v>
      </c>
      <c r="AQ562" s="147" t="e">
        <v>#REF!</v>
      </c>
      <c r="AR562" s="147" t="e">
        <v>#REF!</v>
      </c>
      <c r="AS562" s="147" t="e">
        <v>#REF!</v>
      </c>
      <c r="AT562" s="147" t="e">
        <v>#REF!</v>
      </c>
      <c r="AU562" s="147" t="e">
        <v>#REF!</v>
      </c>
      <c r="AV562" s="147" t="e">
        <v>#REF!</v>
      </c>
      <c r="AW562" s="147" t="e">
        <v>#REF!</v>
      </c>
      <c r="AX562" s="147" t="e">
        <v>#REF!</v>
      </c>
      <c r="AY562" s="147" t="e">
        <v>#REF!</v>
      </c>
      <c r="AZ562" s="147" t="e">
        <v>#REF!</v>
      </c>
      <c r="BA562" s="147" t="e">
        <v>#REF!</v>
      </c>
      <c r="BB562" s="147" t="e">
        <v>#REF!</v>
      </c>
      <c r="BC562" s="147" t="e">
        <v>#REF!</v>
      </c>
      <c r="BD562" s="147" t="e">
        <v>#REF!</v>
      </c>
      <c r="BE562" s="147" t="e">
        <v>#REF!</v>
      </c>
      <c r="BF562" s="147" t="e">
        <v>#REF!</v>
      </c>
      <c r="BG562" s="147" t="e">
        <v>#REF!</v>
      </c>
      <c r="BH562" s="147" t="e">
        <v>#REF!</v>
      </c>
      <c r="BI562" s="147" t="e">
        <v>#REF!</v>
      </c>
      <c r="BJ562" s="147" t="e">
        <v>#REF!</v>
      </c>
      <c r="BK562" s="147" t="e">
        <v>#REF!</v>
      </c>
      <c r="BL562" s="147" t="e">
        <v>#REF!</v>
      </c>
      <c r="BM562" s="147" t="e">
        <v>#REF!</v>
      </c>
      <c r="BN562" s="147" t="e">
        <v>#REF!</v>
      </c>
      <c r="BO562" s="147" t="e">
        <v>#REF!</v>
      </c>
      <c r="BP562" s="147" t="e">
        <v>#REF!</v>
      </c>
      <c r="BQ562" s="147" t="e">
        <v>#REF!</v>
      </c>
      <c r="BR562" s="147" t="e">
        <v>#REF!</v>
      </c>
      <c r="BS562" s="147" t="e">
        <v>#REF!</v>
      </c>
      <c r="BT562" s="147" t="e">
        <v>#REF!</v>
      </c>
      <c r="BU562" s="147" t="e">
        <v>#REF!</v>
      </c>
      <c r="BV562" s="147" t="e">
        <v>#REF!</v>
      </c>
      <c r="BW562" s="147" t="e">
        <v>#REF!</v>
      </c>
      <c r="BX562" s="147" t="e">
        <v>#REF!</v>
      </c>
      <c r="BZ562" s="147" t="e">
        <v>#REF!</v>
      </c>
      <c r="CA562" s="147" t="e">
        <v>#REF!</v>
      </c>
    </row>
    <row r="563" spans="7:79" hidden="1" x14ac:dyDescent="0.2">
      <c r="G563" s="147" t="e">
        <v>#REF!</v>
      </c>
      <c r="H563" s="147" t="e">
        <v>#REF!</v>
      </c>
      <c r="I563" s="147" t="e">
        <v>#REF!</v>
      </c>
      <c r="J563" s="147" t="e">
        <v>#REF!</v>
      </c>
      <c r="K563" s="147" t="e">
        <v>#REF!</v>
      </c>
      <c r="L563" s="147" t="e">
        <v>#REF!</v>
      </c>
      <c r="M563" s="147" t="e">
        <v>#REF!</v>
      </c>
      <c r="N563" s="147" t="e">
        <v>#REF!</v>
      </c>
      <c r="O563" s="147" t="e">
        <v>#REF!</v>
      </c>
      <c r="P563" s="147" t="e">
        <v>#REF!</v>
      </c>
      <c r="Q563" s="147" t="e">
        <v>#REF!</v>
      </c>
      <c r="R563" s="147" t="e">
        <v>#REF!</v>
      </c>
      <c r="S563" s="147" t="e">
        <v>#REF!</v>
      </c>
      <c r="T563" s="147" t="e">
        <v>#REF!</v>
      </c>
      <c r="U563" s="147" t="e">
        <v>#REF!</v>
      </c>
      <c r="V563" s="147" t="e">
        <v>#REF!</v>
      </c>
      <c r="W563" s="147" t="e">
        <v>#REF!</v>
      </c>
      <c r="X563" s="147" t="e">
        <v>#REF!</v>
      </c>
      <c r="Y563" s="147" t="e">
        <v>#REF!</v>
      </c>
      <c r="Z563" s="147" t="e">
        <v>#REF!</v>
      </c>
      <c r="AA563" s="147" t="e">
        <v>#REF!</v>
      </c>
      <c r="AB563" s="147" t="e">
        <v>#REF!</v>
      </c>
      <c r="AC563" s="147" t="e">
        <v>#REF!</v>
      </c>
      <c r="AD563" s="147" t="e">
        <v>#REF!</v>
      </c>
      <c r="AE563" s="147" t="e">
        <v>#REF!</v>
      </c>
      <c r="AF563" s="147" t="e">
        <v>#REF!</v>
      </c>
      <c r="AG563" s="147" t="e">
        <v>#REF!</v>
      </c>
      <c r="AH563" s="147" t="e">
        <v>#REF!</v>
      </c>
      <c r="AI563" s="147" t="e">
        <v>#REF!</v>
      </c>
      <c r="AJ563" s="147" t="e">
        <v>#REF!</v>
      </c>
      <c r="AK563" s="147" t="e">
        <v>#REF!</v>
      </c>
      <c r="AL563" s="147" t="e">
        <v>#REF!</v>
      </c>
      <c r="AM563" s="147" t="e">
        <v>#REF!</v>
      </c>
      <c r="AN563" s="147" t="e">
        <v>#REF!</v>
      </c>
      <c r="AO563" s="147" t="e">
        <v>#REF!</v>
      </c>
      <c r="AP563" s="147" t="e">
        <v>#REF!</v>
      </c>
      <c r="AQ563" s="147" t="e">
        <v>#REF!</v>
      </c>
      <c r="AR563" s="147" t="e">
        <v>#REF!</v>
      </c>
      <c r="AS563" s="147" t="e">
        <v>#REF!</v>
      </c>
      <c r="AT563" s="147" t="e">
        <v>#REF!</v>
      </c>
      <c r="AU563" s="147" t="e">
        <v>#REF!</v>
      </c>
      <c r="AV563" s="147" t="e">
        <v>#REF!</v>
      </c>
      <c r="AW563" s="147" t="e">
        <v>#REF!</v>
      </c>
      <c r="AX563" s="147" t="e">
        <v>#REF!</v>
      </c>
      <c r="AY563" s="147" t="e">
        <v>#REF!</v>
      </c>
      <c r="AZ563" s="147" t="e">
        <v>#REF!</v>
      </c>
      <c r="BA563" s="147" t="e">
        <v>#REF!</v>
      </c>
      <c r="BB563" s="147" t="e">
        <v>#REF!</v>
      </c>
      <c r="BC563" s="147" t="e">
        <v>#REF!</v>
      </c>
      <c r="BD563" s="147" t="e">
        <v>#REF!</v>
      </c>
      <c r="BE563" s="147" t="e">
        <v>#REF!</v>
      </c>
      <c r="BF563" s="147" t="e">
        <v>#REF!</v>
      </c>
      <c r="BG563" s="147" t="e">
        <v>#REF!</v>
      </c>
      <c r="BH563" s="147" t="e">
        <v>#REF!</v>
      </c>
      <c r="BI563" s="147" t="e">
        <v>#REF!</v>
      </c>
      <c r="BJ563" s="147" t="e">
        <v>#REF!</v>
      </c>
      <c r="BK563" s="147" t="e">
        <v>#REF!</v>
      </c>
      <c r="BL563" s="147" t="e">
        <v>#REF!</v>
      </c>
      <c r="BM563" s="147" t="e">
        <v>#REF!</v>
      </c>
      <c r="BN563" s="147" t="e">
        <v>#REF!</v>
      </c>
      <c r="BO563" s="147" t="e">
        <v>#REF!</v>
      </c>
      <c r="BP563" s="147" t="e">
        <v>#REF!</v>
      </c>
      <c r="BQ563" s="147" t="e">
        <v>#REF!</v>
      </c>
      <c r="BR563" s="147" t="e">
        <v>#REF!</v>
      </c>
      <c r="BS563" s="147" t="e">
        <v>#REF!</v>
      </c>
      <c r="BT563" s="147" t="e">
        <v>#REF!</v>
      </c>
      <c r="BU563" s="147" t="e">
        <v>#REF!</v>
      </c>
      <c r="BV563" s="147" t="e">
        <v>#REF!</v>
      </c>
      <c r="BW563" s="147" t="e">
        <v>#REF!</v>
      </c>
      <c r="BX563" s="147" t="e">
        <v>#REF!</v>
      </c>
      <c r="BZ563" s="147" t="e">
        <v>#REF!</v>
      </c>
      <c r="CA563" s="147" t="e">
        <v>#REF!</v>
      </c>
    </row>
    <row r="564" spans="7:79" hidden="1" x14ac:dyDescent="0.2">
      <c r="G564" s="147" t="e">
        <v>#REF!</v>
      </c>
      <c r="H564" s="147" t="e">
        <v>#REF!</v>
      </c>
      <c r="I564" s="147" t="e">
        <v>#REF!</v>
      </c>
      <c r="J564" s="147" t="e">
        <v>#REF!</v>
      </c>
      <c r="K564" s="147" t="e">
        <v>#REF!</v>
      </c>
      <c r="L564" s="147" t="e">
        <v>#REF!</v>
      </c>
      <c r="M564" s="147" t="e">
        <v>#REF!</v>
      </c>
      <c r="N564" s="147" t="e">
        <v>#REF!</v>
      </c>
      <c r="O564" s="147" t="e">
        <v>#REF!</v>
      </c>
      <c r="P564" s="147" t="e">
        <v>#REF!</v>
      </c>
      <c r="Q564" s="147" t="e">
        <v>#REF!</v>
      </c>
      <c r="R564" s="147" t="e">
        <v>#REF!</v>
      </c>
      <c r="S564" s="147" t="e">
        <v>#REF!</v>
      </c>
      <c r="T564" s="147" t="e">
        <v>#REF!</v>
      </c>
      <c r="U564" s="147" t="e">
        <v>#REF!</v>
      </c>
      <c r="V564" s="147" t="e">
        <v>#REF!</v>
      </c>
      <c r="W564" s="147" t="e">
        <v>#REF!</v>
      </c>
      <c r="X564" s="147" t="e">
        <v>#REF!</v>
      </c>
      <c r="Y564" s="147" t="e">
        <v>#REF!</v>
      </c>
      <c r="Z564" s="147" t="e">
        <v>#REF!</v>
      </c>
      <c r="AA564" s="147" t="e">
        <v>#REF!</v>
      </c>
      <c r="AB564" s="147" t="e">
        <v>#REF!</v>
      </c>
      <c r="AC564" s="147" t="e">
        <v>#REF!</v>
      </c>
      <c r="AD564" s="147" t="e">
        <v>#REF!</v>
      </c>
      <c r="AE564" s="147" t="e">
        <v>#REF!</v>
      </c>
      <c r="AF564" s="147" t="e">
        <v>#REF!</v>
      </c>
      <c r="AG564" s="147" t="e">
        <v>#REF!</v>
      </c>
      <c r="AH564" s="147" t="e">
        <v>#REF!</v>
      </c>
      <c r="AI564" s="147" t="e">
        <v>#REF!</v>
      </c>
      <c r="AJ564" s="147" t="e">
        <v>#REF!</v>
      </c>
      <c r="AK564" s="147" t="e">
        <v>#REF!</v>
      </c>
      <c r="AL564" s="147" t="e">
        <v>#REF!</v>
      </c>
      <c r="AM564" s="147" t="e">
        <v>#REF!</v>
      </c>
      <c r="AN564" s="147" t="e">
        <v>#REF!</v>
      </c>
      <c r="AO564" s="147" t="e">
        <v>#REF!</v>
      </c>
      <c r="AP564" s="147" t="e">
        <v>#REF!</v>
      </c>
      <c r="AQ564" s="147" t="e">
        <v>#REF!</v>
      </c>
      <c r="AR564" s="147" t="e">
        <v>#REF!</v>
      </c>
      <c r="AS564" s="147" t="e">
        <v>#REF!</v>
      </c>
      <c r="AT564" s="147" t="e">
        <v>#REF!</v>
      </c>
      <c r="AU564" s="147" t="e">
        <v>#REF!</v>
      </c>
      <c r="AV564" s="147" t="e">
        <v>#REF!</v>
      </c>
      <c r="AW564" s="147" t="e">
        <v>#REF!</v>
      </c>
      <c r="AX564" s="147" t="e">
        <v>#REF!</v>
      </c>
      <c r="AY564" s="147" t="e">
        <v>#REF!</v>
      </c>
      <c r="AZ564" s="147" t="e">
        <v>#REF!</v>
      </c>
      <c r="BA564" s="147" t="e">
        <v>#REF!</v>
      </c>
      <c r="BB564" s="147" t="e">
        <v>#REF!</v>
      </c>
      <c r="BC564" s="147" t="e">
        <v>#REF!</v>
      </c>
      <c r="BD564" s="147" t="e">
        <v>#REF!</v>
      </c>
      <c r="BE564" s="147" t="e">
        <v>#REF!</v>
      </c>
      <c r="BF564" s="147" t="e">
        <v>#REF!</v>
      </c>
      <c r="BG564" s="147" t="e">
        <v>#REF!</v>
      </c>
      <c r="BH564" s="147" t="e">
        <v>#REF!</v>
      </c>
      <c r="BI564" s="147" t="e">
        <v>#REF!</v>
      </c>
      <c r="BJ564" s="147" t="e">
        <v>#REF!</v>
      </c>
      <c r="BK564" s="147" t="e">
        <v>#REF!</v>
      </c>
      <c r="BL564" s="147" t="e">
        <v>#REF!</v>
      </c>
      <c r="BM564" s="147" t="e">
        <v>#REF!</v>
      </c>
      <c r="BN564" s="147" t="e">
        <v>#REF!</v>
      </c>
      <c r="BO564" s="147" t="e">
        <v>#REF!</v>
      </c>
      <c r="BP564" s="147" t="e">
        <v>#REF!</v>
      </c>
      <c r="BQ564" s="147" t="e">
        <v>#REF!</v>
      </c>
      <c r="BR564" s="147" t="e">
        <v>#REF!</v>
      </c>
      <c r="BS564" s="147" t="e">
        <v>#REF!</v>
      </c>
      <c r="BT564" s="147" t="e">
        <v>#REF!</v>
      </c>
      <c r="BU564" s="147" t="e">
        <v>#REF!</v>
      </c>
      <c r="BV564" s="147" t="e">
        <v>#REF!</v>
      </c>
      <c r="BW564" s="147" t="e">
        <v>#REF!</v>
      </c>
      <c r="BX564" s="147" t="e">
        <v>#REF!</v>
      </c>
      <c r="BZ564" s="147" t="e">
        <v>#REF!</v>
      </c>
      <c r="CA564" s="147" t="e">
        <v>#REF!</v>
      </c>
    </row>
    <row r="565" spans="7:79" hidden="1" x14ac:dyDescent="0.2">
      <c r="G565" s="147" t="e">
        <v>#REF!</v>
      </c>
      <c r="H565" s="147" t="e">
        <v>#REF!</v>
      </c>
      <c r="I565" s="147" t="e">
        <v>#REF!</v>
      </c>
      <c r="J565" s="147" t="e">
        <v>#REF!</v>
      </c>
      <c r="K565" s="147" t="e">
        <v>#REF!</v>
      </c>
      <c r="L565" s="147" t="e">
        <v>#REF!</v>
      </c>
      <c r="M565" s="147" t="e">
        <v>#REF!</v>
      </c>
      <c r="N565" s="147" t="e">
        <v>#REF!</v>
      </c>
      <c r="O565" s="147" t="e">
        <v>#REF!</v>
      </c>
      <c r="P565" s="147" t="e">
        <v>#REF!</v>
      </c>
      <c r="Q565" s="147" t="e">
        <v>#REF!</v>
      </c>
      <c r="R565" s="147" t="e">
        <v>#REF!</v>
      </c>
      <c r="S565" s="147" t="e">
        <v>#REF!</v>
      </c>
      <c r="T565" s="147" t="e">
        <v>#REF!</v>
      </c>
      <c r="U565" s="147" t="e">
        <v>#REF!</v>
      </c>
      <c r="V565" s="147" t="e">
        <v>#REF!</v>
      </c>
      <c r="W565" s="147" t="e">
        <v>#REF!</v>
      </c>
      <c r="X565" s="147" t="e">
        <v>#REF!</v>
      </c>
      <c r="Y565" s="147" t="e">
        <v>#REF!</v>
      </c>
      <c r="Z565" s="147" t="e">
        <v>#REF!</v>
      </c>
      <c r="AA565" s="147" t="e">
        <v>#REF!</v>
      </c>
      <c r="AB565" s="147" t="e">
        <v>#REF!</v>
      </c>
      <c r="AC565" s="147" t="e">
        <v>#REF!</v>
      </c>
      <c r="AD565" s="147" t="e">
        <v>#REF!</v>
      </c>
      <c r="AE565" s="147" t="e">
        <v>#REF!</v>
      </c>
      <c r="AF565" s="147" t="e">
        <v>#REF!</v>
      </c>
      <c r="AG565" s="147" t="e">
        <v>#REF!</v>
      </c>
      <c r="AH565" s="147" t="e">
        <v>#REF!</v>
      </c>
      <c r="AI565" s="147" t="e">
        <v>#REF!</v>
      </c>
      <c r="AJ565" s="147" t="e">
        <v>#REF!</v>
      </c>
      <c r="AK565" s="147" t="e">
        <v>#REF!</v>
      </c>
      <c r="AL565" s="147" t="e">
        <v>#REF!</v>
      </c>
      <c r="AM565" s="147" t="e">
        <v>#REF!</v>
      </c>
      <c r="AN565" s="147" t="e">
        <v>#REF!</v>
      </c>
      <c r="AO565" s="147" t="e">
        <v>#REF!</v>
      </c>
      <c r="AP565" s="147" t="e">
        <v>#REF!</v>
      </c>
      <c r="AQ565" s="147" t="e">
        <v>#REF!</v>
      </c>
      <c r="AR565" s="147" t="e">
        <v>#REF!</v>
      </c>
      <c r="AS565" s="147" t="e">
        <v>#REF!</v>
      </c>
      <c r="AT565" s="147" t="e">
        <v>#REF!</v>
      </c>
      <c r="AU565" s="147" t="e">
        <v>#REF!</v>
      </c>
      <c r="AV565" s="147" t="e">
        <v>#REF!</v>
      </c>
      <c r="AW565" s="147" t="e">
        <v>#REF!</v>
      </c>
      <c r="AX565" s="147" t="e">
        <v>#REF!</v>
      </c>
      <c r="AY565" s="147" t="e">
        <v>#REF!</v>
      </c>
      <c r="AZ565" s="147" t="e">
        <v>#REF!</v>
      </c>
      <c r="BA565" s="147" t="e">
        <v>#REF!</v>
      </c>
      <c r="BB565" s="147" t="e">
        <v>#REF!</v>
      </c>
      <c r="BC565" s="147" t="e">
        <v>#REF!</v>
      </c>
      <c r="BD565" s="147" t="e">
        <v>#REF!</v>
      </c>
      <c r="BE565" s="147" t="e">
        <v>#REF!</v>
      </c>
      <c r="BF565" s="147" t="e">
        <v>#REF!</v>
      </c>
      <c r="BG565" s="147" t="e">
        <v>#REF!</v>
      </c>
      <c r="BH565" s="147" t="e">
        <v>#REF!</v>
      </c>
      <c r="BI565" s="147" t="e">
        <v>#REF!</v>
      </c>
      <c r="BJ565" s="147" t="e">
        <v>#REF!</v>
      </c>
      <c r="BK565" s="147" t="e">
        <v>#REF!</v>
      </c>
      <c r="BL565" s="147" t="e">
        <v>#REF!</v>
      </c>
      <c r="BM565" s="147" t="e">
        <v>#REF!</v>
      </c>
      <c r="BN565" s="147" t="e">
        <v>#REF!</v>
      </c>
      <c r="BO565" s="147" t="e">
        <v>#REF!</v>
      </c>
      <c r="BP565" s="147" t="e">
        <v>#REF!</v>
      </c>
      <c r="BQ565" s="147" t="e">
        <v>#REF!</v>
      </c>
      <c r="BR565" s="147" t="e">
        <v>#REF!</v>
      </c>
      <c r="BS565" s="147" t="e">
        <v>#REF!</v>
      </c>
      <c r="BT565" s="147" t="e">
        <v>#REF!</v>
      </c>
      <c r="BU565" s="147" t="e">
        <v>#REF!</v>
      </c>
      <c r="BV565" s="147" t="e">
        <v>#REF!</v>
      </c>
      <c r="BW565" s="147" t="e">
        <v>#REF!</v>
      </c>
      <c r="BX565" s="147" t="e">
        <v>#REF!</v>
      </c>
      <c r="BZ565" s="147" t="e">
        <v>#REF!</v>
      </c>
      <c r="CA565" s="147" t="e">
        <v>#REF!</v>
      </c>
    </row>
    <row r="566" spans="7:79" hidden="1" x14ac:dyDescent="0.2">
      <c r="G566" s="147" t="e">
        <v>#REF!</v>
      </c>
      <c r="H566" s="147" t="e">
        <v>#REF!</v>
      </c>
      <c r="I566" s="147" t="e">
        <v>#REF!</v>
      </c>
      <c r="J566" s="147" t="e">
        <v>#REF!</v>
      </c>
      <c r="K566" s="147" t="e">
        <v>#REF!</v>
      </c>
      <c r="L566" s="147" t="e">
        <v>#REF!</v>
      </c>
      <c r="M566" s="147" t="e">
        <v>#REF!</v>
      </c>
      <c r="N566" s="147" t="e">
        <v>#REF!</v>
      </c>
      <c r="O566" s="147" t="e">
        <v>#REF!</v>
      </c>
      <c r="P566" s="147" t="e">
        <v>#REF!</v>
      </c>
      <c r="Q566" s="147" t="e">
        <v>#REF!</v>
      </c>
      <c r="R566" s="147" t="e">
        <v>#REF!</v>
      </c>
      <c r="S566" s="147" t="e">
        <v>#REF!</v>
      </c>
      <c r="T566" s="147" t="e">
        <v>#REF!</v>
      </c>
      <c r="U566" s="147" t="e">
        <v>#REF!</v>
      </c>
      <c r="V566" s="147" t="e">
        <v>#REF!</v>
      </c>
      <c r="W566" s="147" t="e">
        <v>#REF!</v>
      </c>
      <c r="X566" s="147" t="e">
        <v>#REF!</v>
      </c>
      <c r="Y566" s="147" t="e">
        <v>#REF!</v>
      </c>
      <c r="Z566" s="147" t="e">
        <v>#REF!</v>
      </c>
      <c r="AA566" s="147" t="e">
        <v>#REF!</v>
      </c>
      <c r="AB566" s="147" t="e">
        <v>#REF!</v>
      </c>
      <c r="AC566" s="147" t="e">
        <v>#REF!</v>
      </c>
      <c r="AD566" s="147" t="e">
        <v>#REF!</v>
      </c>
      <c r="AE566" s="147" t="e">
        <v>#REF!</v>
      </c>
      <c r="AF566" s="147" t="e">
        <v>#REF!</v>
      </c>
      <c r="AG566" s="147" t="e">
        <v>#REF!</v>
      </c>
      <c r="AH566" s="147" t="e">
        <v>#REF!</v>
      </c>
      <c r="AI566" s="147" t="e">
        <v>#REF!</v>
      </c>
      <c r="AJ566" s="147" t="e">
        <v>#REF!</v>
      </c>
      <c r="AK566" s="147" t="e">
        <v>#REF!</v>
      </c>
      <c r="AL566" s="147" t="e">
        <v>#REF!</v>
      </c>
      <c r="AM566" s="147" t="e">
        <v>#REF!</v>
      </c>
      <c r="AN566" s="147" t="e">
        <v>#REF!</v>
      </c>
      <c r="AO566" s="147" t="e">
        <v>#REF!</v>
      </c>
      <c r="AP566" s="147" t="e">
        <v>#REF!</v>
      </c>
      <c r="AQ566" s="147" t="e">
        <v>#REF!</v>
      </c>
      <c r="AR566" s="147" t="e">
        <v>#REF!</v>
      </c>
      <c r="AS566" s="147" t="e">
        <v>#REF!</v>
      </c>
      <c r="AT566" s="147" t="e">
        <v>#REF!</v>
      </c>
      <c r="AU566" s="147" t="e">
        <v>#REF!</v>
      </c>
      <c r="AV566" s="147" t="e">
        <v>#REF!</v>
      </c>
      <c r="AW566" s="147" t="e">
        <v>#REF!</v>
      </c>
      <c r="AX566" s="147" t="e">
        <v>#REF!</v>
      </c>
      <c r="AY566" s="147" t="e">
        <v>#REF!</v>
      </c>
      <c r="AZ566" s="147" t="e">
        <v>#REF!</v>
      </c>
      <c r="BA566" s="147" t="e">
        <v>#REF!</v>
      </c>
      <c r="BB566" s="147" t="e">
        <v>#REF!</v>
      </c>
      <c r="BC566" s="147" t="e">
        <v>#REF!</v>
      </c>
      <c r="BD566" s="147" t="e">
        <v>#REF!</v>
      </c>
      <c r="BE566" s="147" t="e">
        <v>#REF!</v>
      </c>
      <c r="BF566" s="147" t="e">
        <v>#REF!</v>
      </c>
      <c r="BG566" s="147" t="e">
        <v>#REF!</v>
      </c>
      <c r="BH566" s="147" t="e">
        <v>#REF!</v>
      </c>
      <c r="BI566" s="147" t="e">
        <v>#REF!</v>
      </c>
      <c r="BJ566" s="147" t="e">
        <v>#REF!</v>
      </c>
      <c r="BK566" s="147" t="e">
        <v>#REF!</v>
      </c>
      <c r="BL566" s="147" t="e">
        <v>#REF!</v>
      </c>
      <c r="BM566" s="147" t="e">
        <v>#REF!</v>
      </c>
      <c r="BN566" s="147" t="e">
        <v>#REF!</v>
      </c>
      <c r="BO566" s="147" t="e">
        <v>#REF!</v>
      </c>
      <c r="BP566" s="147" t="e">
        <v>#REF!</v>
      </c>
      <c r="BQ566" s="147" t="e">
        <v>#REF!</v>
      </c>
      <c r="BR566" s="147" t="e">
        <v>#REF!</v>
      </c>
      <c r="BS566" s="147" t="e">
        <v>#REF!</v>
      </c>
      <c r="BT566" s="147" t="e">
        <v>#REF!</v>
      </c>
      <c r="BU566" s="147" t="e">
        <v>#REF!</v>
      </c>
      <c r="BV566" s="147" t="e">
        <v>#REF!</v>
      </c>
      <c r="BW566" s="147" t="e">
        <v>#REF!</v>
      </c>
      <c r="BX566" s="147" t="e">
        <v>#REF!</v>
      </c>
      <c r="BZ566" s="147" t="e">
        <v>#REF!</v>
      </c>
      <c r="CA566" s="147" t="e">
        <v>#REF!</v>
      </c>
    </row>
    <row r="567" spans="7:79" hidden="1" x14ac:dyDescent="0.2">
      <c r="G567" s="147" t="e">
        <v>#REF!</v>
      </c>
      <c r="H567" s="147" t="e">
        <v>#REF!</v>
      </c>
      <c r="I567" s="147" t="e">
        <v>#REF!</v>
      </c>
      <c r="J567" s="147" t="e">
        <v>#REF!</v>
      </c>
      <c r="K567" s="147" t="e">
        <v>#REF!</v>
      </c>
      <c r="L567" s="147" t="e">
        <v>#REF!</v>
      </c>
      <c r="M567" s="147" t="e">
        <v>#REF!</v>
      </c>
      <c r="N567" s="147" t="e">
        <v>#REF!</v>
      </c>
      <c r="O567" s="147" t="e">
        <v>#REF!</v>
      </c>
      <c r="P567" s="147" t="e">
        <v>#REF!</v>
      </c>
      <c r="Q567" s="147" t="e">
        <v>#REF!</v>
      </c>
      <c r="R567" s="147" t="e">
        <v>#REF!</v>
      </c>
      <c r="S567" s="147" t="e">
        <v>#REF!</v>
      </c>
      <c r="T567" s="147" t="e">
        <v>#REF!</v>
      </c>
      <c r="U567" s="147" t="e">
        <v>#REF!</v>
      </c>
      <c r="V567" s="147" t="e">
        <v>#REF!</v>
      </c>
      <c r="W567" s="147" t="e">
        <v>#REF!</v>
      </c>
      <c r="X567" s="147" t="e">
        <v>#REF!</v>
      </c>
      <c r="Y567" s="147" t="e">
        <v>#REF!</v>
      </c>
      <c r="Z567" s="147" t="e">
        <v>#REF!</v>
      </c>
      <c r="AA567" s="147" t="e">
        <v>#REF!</v>
      </c>
      <c r="AB567" s="147" t="e">
        <v>#REF!</v>
      </c>
      <c r="AC567" s="147" t="e">
        <v>#REF!</v>
      </c>
      <c r="AD567" s="147" t="e">
        <v>#REF!</v>
      </c>
      <c r="AE567" s="147" t="e">
        <v>#REF!</v>
      </c>
      <c r="AF567" s="147" t="e">
        <v>#REF!</v>
      </c>
      <c r="AG567" s="147" t="e">
        <v>#REF!</v>
      </c>
      <c r="AH567" s="147" t="e">
        <v>#REF!</v>
      </c>
      <c r="AI567" s="147" t="e">
        <v>#REF!</v>
      </c>
      <c r="AJ567" s="147" t="e">
        <v>#REF!</v>
      </c>
      <c r="AK567" s="147" t="e">
        <v>#REF!</v>
      </c>
      <c r="AL567" s="147" t="e">
        <v>#REF!</v>
      </c>
      <c r="AM567" s="147" t="e">
        <v>#REF!</v>
      </c>
      <c r="AN567" s="147" t="e">
        <v>#REF!</v>
      </c>
      <c r="AO567" s="147" t="e">
        <v>#REF!</v>
      </c>
      <c r="AP567" s="147" t="e">
        <v>#REF!</v>
      </c>
      <c r="AQ567" s="147" t="e">
        <v>#REF!</v>
      </c>
      <c r="AR567" s="147" t="e">
        <v>#REF!</v>
      </c>
      <c r="AS567" s="147" t="e">
        <v>#REF!</v>
      </c>
      <c r="AT567" s="147" t="e">
        <v>#REF!</v>
      </c>
      <c r="AU567" s="147" t="e">
        <v>#REF!</v>
      </c>
      <c r="AV567" s="147" t="e">
        <v>#REF!</v>
      </c>
      <c r="AW567" s="147" t="e">
        <v>#REF!</v>
      </c>
      <c r="AX567" s="147" t="e">
        <v>#REF!</v>
      </c>
      <c r="AY567" s="147" t="e">
        <v>#REF!</v>
      </c>
      <c r="AZ567" s="147" t="e">
        <v>#REF!</v>
      </c>
      <c r="BA567" s="147" t="e">
        <v>#REF!</v>
      </c>
      <c r="BB567" s="147" t="e">
        <v>#REF!</v>
      </c>
      <c r="BC567" s="147" t="e">
        <v>#REF!</v>
      </c>
      <c r="BD567" s="147" t="e">
        <v>#REF!</v>
      </c>
      <c r="BE567" s="147" t="e">
        <v>#REF!</v>
      </c>
      <c r="BF567" s="147" t="e">
        <v>#REF!</v>
      </c>
      <c r="BG567" s="147" t="e">
        <v>#REF!</v>
      </c>
      <c r="BH567" s="147" t="e">
        <v>#REF!</v>
      </c>
      <c r="BI567" s="147" t="e">
        <v>#REF!</v>
      </c>
      <c r="BJ567" s="147" t="e">
        <v>#REF!</v>
      </c>
      <c r="BK567" s="147" t="e">
        <v>#REF!</v>
      </c>
      <c r="BL567" s="147" t="e">
        <v>#REF!</v>
      </c>
      <c r="BM567" s="147" t="e">
        <v>#REF!</v>
      </c>
      <c r="BN567" s="147" t="e">
        <v>#REF!</v>
      </c>
      <c r="BO567" s="147" t="e">
        <v>#REF!</v>
      </c>
      <c r="BP567" s="147" t="e">
        <v>#REF!</v>
      </c>
      <c r="BQ567" s="147" t="e">
        <v>#REF!</v>
      </c>
      <c r="BR567" s="147" t="e">
        <v>#REF!</v>
      </c>
      <c r="BS567" s="147" t="e">
        <v>#REF!</v>
      </c>
      <c r="BT567" s="147" t="e">
        <v>#REF!</v>
      </c>
      <c r="BU567" s="147" t="e">
        <v>#REF!</v>
      </c>
      <c r="BV567" s="147" t="e">
        <v>#REF!</v>
      </c>
      <c r="BW567" s="147" t="e">
        <v>#REF!</v>
      </c>
      <c r="BX567" s="147" t="e">
        <v>#REF!</v>
      </c>
      <c r="BZ567" s="147" t="e">
        <v>#REF!</v>
      </c>
      <c r="CA567" s="147" t="e">
        <v>#REF!</v>
      </c>
    </row>
    <row r="568" spans="7:79" hidden="1" x14ac:dyDescent="0.2">
      <c r="G568" s="147">
        <v>0</v>
      </c>
      <c r="H568" s="147">
        <v>0</v>
      </c>
      <c r="I568" s="147">
        <v>0</v>
      </c>
      <c r="J568" s="147">
        <v>0</v>
      </c>
      <c r="K568" s="147">
        <v>0</v>
      </c>
      <c r="L568" s="147">
        <v>0</v>
      </c>
      <c r="M568" s="147">
        <v>0</v>
      </c>
      <c r="N568" s="147">
        <v>0</v>
      </c>
      <c r="O568" s="147">
        <v>0</v>
      </c>
      <c r="P568" s="147">
        <v>0</v>
      </c>
      <c r="Q568" s="147">
        <v>0</v>
      </c>
      <c r="R568" s="147">
        <v>0</v>
      </c>
      <c r="S568" s="147">
        <v>0</v>
      </c>
      <c r="T568" s="147">
        <v>0</v>
      </c>
      <c r="U568" s="147">
        <v>0</v>
      </c>
      <c r="V568" s="147">
        <v>0</v>
      </c>
      <c r="W568" s="147">
        <v>0</v>
      </c>
      <c r="X568" s="147">
        <v>0</v>
      </c>
      <c r="Y568" s="147">
        <v>0</v>
      </c>
      <c r="Z568" s="147">
        <v>0</v>
      </c>
      <c r="AA568" s="147">
        <v>0</v>
      </c>
      <c r="AB568" s="147">
        <v>0</v>
      </c>
      <c r="AC568" s="147">
        <v>0</v>
      </c>
      <c r="AD568" s="147">
        <v>0</v>
      </c>
      <c r="AE568" s="147">
        <v>0</v>
      </c>
      <c r="AF568" s="147">
        <v>0</v>
      </c>
      <c r="AG568" s="147">
        <v>0</v>
      </c>
      <c r="AH568" s="147">
        <v>0</v>
      </c>
      <c r="AI568" s="147">
        <v>0</v>
      </c>
      <c r="AJ568" s="147">
        <v>0</v>
      </c>
      <c r="AK568" s="147">
        <v>0</v>
      </c>
      <c r="AL568" s="147">
        <v>0</v>
      </c>
      <c r="AM568" s="147">
        <v>0</v>
      </c>
      <c r="AN568" s="147">
        <v>0</v>
      </c>
      <c r="AO568" s="147">
        <v>0</v>
      </c>
      <c r="AP568" s="147">
        <v>0</v>
      </c>
      <c r="AQ568" s="147">
        <v>0</v>
      </c>
      <c r="AR568" s="147">
        <v>0</v>
      </c>
      <c r="AS568" s="147">
        <v>0</v>
      </c>
      <c r="AT568" s="147">
        <v>0</v>
      </c>
      <c r="AU568" s="147">
        <v>0</v>
      </c>
      <c r="AV568" s="147">
        <v>0</v>
      </c>
      <c r="AW568" s="147">
        <v>0</v>
      </c>
      <c r="AX568" s="147">
        <v>0</v>
      </c>
      <c r="AY568" s="147">
        <v>0</v>
      </c>
      <c r="AZ568" s="147">
        <v>0</v>
      </c>
      <c r="BA568" s="147">
        <v>0</v>
      </c>
      <c r="BB568" s="147">
        <v>0</v>
      </c>
      <c r="BC568" s="147">
        <v>0</v>
      </c>
      <c r="BD568" s="147">
        <v>0</v>
      </c>
      <c r="BE568" s="147">
        <v>0</v>
      </c>
      <c r="BF568" s="147">
        <v>0</v>
      </c>
      <c r="BG568" s="147">
        <v>0</v>
      </c>
      <c r="BH568" s="147">
        <v>0</v>
      </c>
      <c r="BI568" s="147">
        <v>0</v>
      </c>
      <c r="BJ568" s="147">
        <v>0</v>
      </c>
      <c r="BK568" s="147">
        <v>0</v>
      </c>
      <c r="BL568" s="147">
        <v>0</v>
      </c>
      <c r="BM568" s="147">
        <v>0</v>
      </c>
      <c r="BN568" s="147">
        <v>0</v>
      </c>
      <c r="BO568" s="147">
        <v>0</v>
      </c>
      <c r="BP568" s="147">
        <v>0</v>
      </c>
      <c r="BQ568" s="147">
        <v>0</v>
      </c>
      <c r="BR568" s="147">
        <v>0</v>
      </c>
      <c r="BS568" s="147">
        <v>0</v>
      </c>
      <c r="BT568" s="147">
        <v>0</v>
      </c>
      <c r="BU568" s="147">
        <v>0</v>
      </c>
      <c r="BV568" s="147">
        <v>0</v>
      </c>
      <c r="BW568" s="147">
        <v>0</v>
      </c>
      <c r="BX568" s="147">
        <v>0</v>
      </c>
      <c r="BZ568" s="147">
        <v>0</v>
      </c>
      <c r="CA568" s="147">
        <v>0</v>
      </c>
    </row>
    <row r="569" spans="7:79" hidden="1" x14ac:dyDescent="0.2">
      <c r="G569" s="147">
        <v>0</v>
      </c>
      <c r="H569" s="147">
        <v>0</v>
      </c>
      <c r="I569" s="147">
        <v>0</v>
      </c>
      <c r="J569" s="147">
        <v>0</v>
      </c>
      <c r="K569" s="147">
        <v>0</v>
      </c>
      <c r="L569" s="147">
        <v>0</v>
      </c>
      <c r="M569" s="147">
        <v>0</v>
      </c>
      <c r="N569" s="147">
        <v>0</v>
      </c>
      <c r="O569" s="147">
        <v>0</v>
      </c>
      <c r="P569" s="147">
        <v>0</v>
      </c>
      <c r="Q569" s="147">
        <v>0</v>
      </c>
      <c r="R569" s="147">
        <v>0</v>
      </c>
      <c r="S569" s="147">
        <v>0</v>
      </c>
      <c r="T569" s="147">
        <v>0</v>
      </c>
      <c r="U569" s="147">
        <v>0</v>
      </c>
      <c r="V569" s="147">
        <v>0</v>
      </c>
      <c r="W569" s="147">
        <v>0</v>
      </c>
      <c r="X569" s="147">
        <v>0</v>
      </c>
      <c r="Y569" s="147">
        <v>0</v>
      </c>
      <c r="Z569" s="147">
        <v>0</v>
      </c>
      <c r="AA569" s="147">
        <v>0</v>
      </c>
      <c r="AB569" s="147">
        <v>0</v>
      </c>
      <c r="AC569" s="147">
        <v>0</v>
      </c>
      <c r="AD569" s="147">
        <v>0</v>
      </c>
      <c r="AE569" s="147">
        <v>0</v>
      </c>
      <c r="AF569" s="147">
        <v>0</v>
      </c>
      <c r="AG569" s="147">
        <v>0</v>
      </c>
      <c r="AH569" s="147">
        <v>0</v>
      </c>
      <c r="AI569" s="147">
        <v>0</v>
      </c>
      <c r="AJ569" s="147">
        <v>0</v>
      </c>
      <c r="AK569" s="147">
        <v>0</v>
      </c>
      <c r="AL569" s="147">
        <v>0</v>
      </c>
      <c r="AM569" s="147">
        <v>0</v>
      </c>
      <c r="AN569" s="147">
        <v>0</v>
      </c>
      <c r="AO569" s="147">
        <v>0</v>
      </c>
      <c r="AP569" s="147">
        <v>0</v>
      </c>
      <c r="AQ569" s="147">
        <v>0</v>
      </c>
      <c r="AR569" s="147">
        <v>0</v>
      </c>
      <c r="AS569" s="147">
        <v>0</v>
      </c>
      <c r="AT569" s="147">
        <v>0</v>
      </c>
      <c r="AU569" s="147">
        <v>0</v>
      </c>
      <c r="AV569" s="147">
        <v>0</v>
      </c>
      <c r="AW569" s="147">
        <v>0</v>
      </c>
      <c r="AX569" s="147">
        <v>0</v>
      </c>
      <c r="AY569" s="147">
        <v>0</v>
      </c>
      <c r="AZ569" s="147">
        <v>0</v>
      </c>
      <c r="BA569" s="147">
        <v>0</v>
      </c>
      <c r="BB569" s="147">
        <v>0</v>
      </c>
      <c r="BC569" s="147">
        <v>0</v>
      </c>
      <c r="BD569" s="147">
        <v>0</v>
      </c>
      <c r="BE569" s="147">
        <v>0</v>
      </c>
      <c r="BF569" s="147">
        <v>0</v>
      </c>
      <c r="BG569" s="147">
        <v>0</v>
      </c>
      <c r="BH569" s="147">
        <v>0</v>
      </c>
      <c r="BI569" s="147">
        <v>0</v>
      </c>
      <c r="BJ569" s="147">
        <v>0</v>
      </c>
      <c r="BK569" s="147">
        <v>0</v>
      </c>
      <c r="BL569" s="147">
        <v>0</v>
      </c>
      <c r="BM569" s="147">
        <v>0</v>
      </c>
      <c r="BN569" s="147">
        <v>0</v>
      </c>
      <c r="BO569" s="147">
        <v>0</v>
      </c>
      <c r="BP569" s="147">
        <v>0</v>
      </c>
      <c r="BQ569" s="147">
        <v>0</v>
      </c>
      <c r="BR569" s="147">
        <v>0</v>
      </c>
      <c r="BS569" s="147">
        <v>0</v>
      </c>
      <c r="BT569" s="147">
        <v>0</v>
      </c>
      <c r="BU569" s="147">
        <v>0</v>
      </c>
      <c r="BV569" s="147">
        <v>0</v>
      </c>
      <c r="BW569" s="147">
        <v>0</v>
      </c>
      <c r="BX569" s="147">
        <v>0</v>
      </c>
      <c r="BZ569" s="147">
        <v>0</v>
      </c>
      <c r="CA569" s="147">
        <v>0</v>
      </c>
    </row>
    <row r="570" spans="7:79" hidden="1" x14ac:dyDescent="0.2">
      <c r="G570" s="147">
        <v>0</v>
      </c>
      <c r="H570" s="147">
        <v>0</v>
      </c>
      <c r="I570" s="147">
        <v>0</v>
      </c>
      <c r="J570" s="147">
        <v>0</v>
      </c>
      <c r="K570" s="147">
        <v>0</v>
      </c>
      <c r="L570" s="147">
        <v>0</v>
      </c>
      <c r="M570" s="147">
        <v>0</v>
      </c>
      <c r="N570" s="147">
        <v>0</v>
      </c>
      <c r="O570" s="147">
        <v>0</v>
      </c>
      <c r="P570" s="147">
        <v>0</v>
      </c>
      <c r="Q570" s="147">
        <v>0</v>
      </c>
      <c r="R570" s="147">
        <v>0</v>
      </c>
      <c r="S570" s="147">
        <v>0</v>
      </c>
      <c r="T570" s="147">
        <v>0</v>
      </c>
      <c r="U570" s="147">
        <v>0</v>
      </c>
      <c r="V570" s="147">
        <v>0</v>
      </c>
      <c r="W570" s="147">
        <v>0</v>
      </c>
      <c r="X570" s="147">
        <v>0</v>
      </c>
      <c r="Y570" s="147">
        <v>0</v>
      </c>
      <c r="Z570" s="147">
        <v>0</v>
      </c>
      <c r="AA570" s="147">
        <v>0</v>
      </c>
      <c r="AB570" s="147">
        <v>0</v>
      </c>
      <c r="AC570" s="147">
        <v>0</v>
      </c>
      <c r="AD570" s="147">
        <v>0</v>
      </c>
      <c r="AE570" s="147">
        <v>0</v>
      </c>
      <c r="AF570" s="147">
        <v>0</v>
      </c>
      <c r="AG570" s="147">
        <v>0</v>
      </c>
      <c r="AH570" s="147">
        <v>0</v>
      </c>
      <c r="AI570" s="147">
        <v>0</v>
      </c>
      <c r="AJ570" s="147">
        <v>0</v>
      </c>
      <c r="AK570" s="147">
        <v>0</v>
      </c>
      <c r="AL570" s="147">
        <v>0</v>
      </c>
      <c r="AM570" s="147">
        <v>0</v>
      </c>
      <c r="AN570" s="147">
        <v>0</v>
      </c>
      <c r="AO570" s="147">
        <v>0</v>
      </c>
      <c r="AP570" s="147">
        <v>0</v>
      </c>
      <c r="AQ570" s="147">
        <v>0</v>
      </c>
      <c r="AR570" s="147">
        <v>0</v>
      </c>
      <c r="AS570" s="147">
        <v>0</v>
      </c>
      <c r="AT570" s="147">
        <v>0</v>
      </c>
      <c r="AU570" s="147">
        <v>0</v>
      </c>
      <c r="AV570" s="147">
        <v>0</v>
      </c>
      <c r="AW570" s="147">
        <v>0</v>
      </c>
      <c r="AX570" s="147">
        <v>0</v>
      </c>
      <c r="AY570" s="147">
        <v>0</v>
      </c>
      <c r="AZ570" s="147">
        <v>0</v>
      </c>
      <c r="BA570" s="147">
        <v>0</v>
      </c>
      <c r="BB570" s="147">
        <v>0</v>
      </c>
      <c r="BC570" s="147">
        <v>0</v>
      </c>
      <c r="BD570" s="147">
        <v>0</v>
      </c>
      <c r="BE570" s="147">
        <v>0</v>
      </c>
      <c r="BF570" s="147">
        <v>0</v>
      </c>
      <c r="BG570" s="147">
        <v>0</v>
      </c>
      <c r="BH570" s="147">
        <v>0</v>
      </c>
      <c r="BI570" s="147">
        <v>0</v>
      </c>
      <c r="BJ570" s="147">
        <v>0</v>
      </c>
      <c r="BK570" s="147">
        <v>0</v>
      </c>
      <c r="BL570" s="147">
        <v>0</v>
      </c>
      <c r="BM570" s="147">
        <v>0</v>
      </c>
      <c r="BN570" s="147">
        <v>0</v>
      </c>
      <c r="BO570" s="147">
        <v>0</v>
      </c>
      <c r="BP570" s="147">
        <v>0</v>
      </c>
      <c r="BQ570" s="147">
        <v>0</v>
      </c>
      <c r="BR570" s="147">
        <v>0</v>
      </c>
      <c r="BS570" s="147">
        <v>0</v>
      </c>
      <c r="BT570" s="147">
        <v>0</v>
      </c>
      <c r="BU570" s="147">
        <v>0</v>
      </c>
      <c r="BV570" s="147">
        <v>0</v>
      </c>
      <c r="BW570" s="147">
        <v>0</v>
      </c>
      <c r="BX570" s="147">
        <v>0</v>
      </c>
      <c r="BZ570" s="147">
        <v>0</v>
      </c>
      <c r="CA570" s="147">
        <v>0</v>
      </c>
    </row>
    <row r="571" spans="7:79" hidden="1" x14ac:dyDescent="0.2">
      <c r="G571" s="147">
        <v>0</v>
      </c>
      <c r="H571" s="147">
        <v>0</v>
      </c>
      <c r="I571" s="147">
        <v>0</v>
      </c>
      <c r="J571" s="147">
        <v>0</v>
      </c>
      <c r="K571" s="147">
        <v>0</v>
      </c>
      <c r="L571" s="147">
        <v>0</v>
      </c>
      <c r="M571" s="147">
        <v>0</v>
      </c>
      <c r="N571" s="147">
        <v>0</v>
      </c>
      <c r="O571" s="147">
        <v>0</v>
      </c>
      <c r="P571" s="147">
        <v>0</v>
      </c>
      <c r="Q571" s="147">
        <v>0</v>
      </c>
      <c r="R571" s="147">
        <v>0</v>
      </c>
      <c r="S571" s="147">
        <v>0</v>
      </c>
      <c r="T571" s="147">
        <v>0</v>
      </c>
      <c r="U571" s="147">
        <v>0</v>
      </c>
      <c r="V571" s="147">
        <v>0</v>
      </c>
      <c r="W571" s="147">
        <v>0</v>
      </c>
      <c r="X571" s="147">
        <v>0</v>
      </c>
      <c r="Y571" s="147">
        <v>0</v>
      </c>
      <c r="Z571" s="147">
        <v>0</v>
      </c>
      <c r="AA571" s="147">
        <v>0</v>
      </c>
      <c r="AB571" s="147">
        <v>0</v>
      </c>
      <c r="AC571" s="147">
        <v>0</v>
      </c>
      <c r="AD571" s="147">
        <v>0</v>
      </c>
      <c r="AE571" s="147">
        <v>0</v>
      </c>
      <c r="AF571" s="147">
        <v>0</v>
      </c>
      <c r="AG571" s="147">
        <v>0</v>
      </c>
      <c r="AH571" s="147">
        <v>0</v>
      </c>
      <c r="AI571" s="147">
        <v>0</v>
      </c>
      <c r="AJ571" s="147">
        <v>0</v>
      </c>
      <c r="AK571" s="147">
        <v>0</v>
      </c>
      <c r="AL571" s="147">
        <v>0</v>
      </c>
      <c r="AM571" s="147">
        <v>0</v>
      </c>
      <c r="AN571" s="147">
        <v>0</v>
      </c>
      <c r="AO571" s="147">
        <v>0</v>
      </c>
      <c r="AP571" s="147">
        <v>0</v>
      </c>
      <c r="AQ571" s="147">
        <v>0</v>
      </c>
      <c r="AR571" s="147">
        <v>0</v>
      </c>
      <c r="AS571" s="147">
        <v>0</v>
      </c>
      <c r="AT571" s="147">
        <v>0</v>
      </c>
      <c r="AU571" s="147">
        <v>0</v>
      </c>
      <c r="AV571" s="147">
        <v>0</v>
      </c>
      <c r="AW571" s="147">
        <v>0</v>
      </c>
      <c r="AX571" s="147">
        <v>0</v>
      </c>
      <c r="AY571" s="147">
        <v>0</v>
      </c>
      <c r="AZ571" s="147">
        <v>0</v>
      </c>
      <c r="BA571" s="147">
        <v>0</v>
      </c>
      <c r="BB571" s="147">
        <v>0</v>
      </c>
      <c r="BC571" s="147">
        <v>0</v>
      </c>
      <c r="BD571" s="147">
        <v>0</v>
      </c>
      <c r="BE571" s="147">
        <v>0</v>
      </c>
      <c r="BF571" s="147">
        <v>0</v>
      </c>
      <c r="BG571" s="147">
        <v>0</v>
      </c>
      <c r="BH571" s="147">
        <v>0</v>
      </c>
      <c r="BI571" s="147">
        <v>0</v>
      </c>
      <c r="BJ571" s="147">
        <v>0</v>
      </c>
      <c r="BK571" s="147">
        <v>0</v>
      </c>
      <c r="BL571" s="147">
        <v>0</v>
      </c>
      <c r="BM571" s="147">
        <v>0</v>
      </c>
      <c r="BN571" s="147">
        <v>0</v>
      </c>
      <c r="BO571" s="147">
        <v>0</v>
      </c>
      <c r="BP571" s="147">
        <v>0</v>
      </c>
      <c r="BQ571" s="147">
        <v>0</v>
      </c>
      <c r="BR571" s="147">
        <v>0</v>
      </c>
      <c r="BS571" s="147">
        <v>0</v>
      </c>
      <c r="BT571" s="147">
        <v>0</v>
      </c>
      <c r="BU571" s="147">
        <v>0</v>
      </c>
      <c r="BV571" s="147">
        <v>0</v>
      </c>
      <c r="BW571" s="147">
        <v>0</v>
      </c>
      <c r="BX571" s="147">
        <v>0</v>
      </c>
      <c r="BZ571" s="147">
        <v>0</v>
      </c>
      <c r="CA571" s="147">
        <v>0</v>
      </c>
    </row>
    <row r="572" spans="7:79" hidden="1" x14ac:dyDescent="0.2">
      <c r="G572" s="147">
        <v>0</v>
      </c>
      <c r="H572" s="147">
        <v>0</v>
      </c>
      <c r="I572" s="147">
        <v>0</v>
      </c>
      <c r="J572" s="147">
        <v>0</v>
      </c>
      <c r="K572" s="147">
        <v>0</v>
      </c>
      <c r="L572" s="147">
        <v>0</v>
      </c>
      <c r="M572" s="147">
        <v>0</v>
      </c>
      <c r="N572" s="147">
        <v>0</v>
      </c>
      <c r="O572" s="147">
        <v>0</v>
      </c>
      <c r="P572" s="147">
        <v>0</v>
      </c>
      <c r="Q572" s="147">
        <v>0</v>
      </c>
      <c r="R572" s="147">
        <v>0</v>
      </c>
      <c r="S572" s="147">
        <v>0</v>
      </c>
      <c r="T572" s="147">
        <v>0</v>
      </c>
      <c r="U572" s="147">
        <v>0</v>
      </c>
      <c r="V572" s="147">
        <v>0</v>
      </c>
      <c r="W572" s="147">
        <v>0</v>
      </c>
      <c r="X572" s="147">
        <v>0</v>
      </c>
      <c r="Y572" s="147">
        <v>0</v>
      </c>
      <c r="Z572" s="147">
        <v>0</v>
      </c>
      <c r="AA572" s="147">
        <v>0</v>
      </c>
      <c r="AB572" s="147">
        <v>0</v>
      </c>
      <c r="AC572" s="147">
        <v>0</v>
      </c>
      <c r="AD572" s="147">
        <v>0</v>
      </c>
      <c r="AE572" s="147">
        <v>0</v>
      </c>
      <c r="AF572" s="147">
        <v>0</v>
      </c>
      <c r="AG572" s="147">
        <v>0</v>
      </c>
      <c r="AH572" s="147">
        <v>0</v>
      </c>
      <c r="AI572" s="147">
        <v>0</v>
      </c>
      <c r="AJ572" s="147">
        <v>0</v>
      </c>
      <c r="AK572" s="147">
        <v>0</v>
      </c>
      <c r="AL572" s="147">
        <v>0</v>
      </c>
      <c r="AM572" s="147">
        <v>0</v>
      </c>
      <c r="AN572" s="147">
        <v>0</v>
      </c>
      <c r="AO572" s="147">
        <v>0</v>
      </c>
      <c r="AP572" s="147">
        <v>0</v>
      </c>
      <c r="AQ572" s="147">
        <v>0</v>
      </c>
      <c r="AR572" s="147">
        <v>0</v>
      </c>
      <c r="AS572" s="147">
        <v>0</v>
      </c>
      <c r="AT572" s="147">
        <v>0</v>
      </c>
      <c r="AU572" s="147">
        <v>0</v>
      </c>
      <c r="AV572" s="147">
        <v>0</v>
      </c>
      <c r="AW572" s="147">
        <v>0</v>
      </c>
      <c r="AX572" s="147">
        <v>0</v>
      </c>
      <c r="AY572" s="147">
        <v>0</v>
      </c>
      <c r="AZ572" s="147">
        <v>0</v>
      </c>
      <c r="BA572" s="147">
        <v>0</v>
      </c>
      <c r="BB572" s="147">
        <v>0</v>
      </c>
      <c r="BC572" s="147">
        <v>0</v>
      </c>
      <c r="BD572" s="147">
        <v>0</v>
      </c>
      <c r="BE572" s="147">
        <v>0</v>
      </c>
      <c r="BF572" s="147">
        <v>0</v>
      </c>
      <c r="BG572" s="147">
        <v>0</v>
      </c>
      <c r="BH572" s="147">
        <v>0</v>
      </c>
      <c r="BI572" s="147">
        <v>0</v>
      </c>
      <c r="BJ572" s="147">
        <v>0</v>
      </c>
      <c r="BK572" s="147">
        <v>0</v>
      </c>
      <c r="BL572" s="147">
        <v>0</v>
      </c>
      <c r="BM572" s="147">
        <v>0</v>
      </c>
      <c r="BN572" s="147">
        <v>0</v>
      </c>
      <c r="BO572" s="147">
        <v>0</v>
      </c>
      <c r="BP572" s="147">
        <v>0</v>
      </c>
      <c r="BQ572" s="147">
        <v>0</v>
      </c>
      <c r="BR572" s="147">
        <v>0</v>
      </c>
      <c r="BS572" s="147">
        <v>0</v>
      </c>
      <c r="BT572" s="147">
        <v>0</v>
      </c>
      <c r="BU572" s="147">
        <v>0</v>
      </c>
      <c r="BV572" s="147">
        <v>0</v>
      </c>
      <c r="BW572" s="147">
        <v>0</v>
      </c>
      <c r="BX572" s="147">
        <v>0</v>
      </c>
      <c r="BZ572" s="147">
        <v>0</v>
      </c>
      <c r="CA572" s="147">
        <v>0</v>
      </c>
    </row>
    <row r="573" spans="7:79" hidden="1" x14ac:dyDescent="0.2">
      <c r="G573" s="147">
        <v>0</v>
      </c>
      <c r="H573" s="147">
        <v>0</v>
      </c>
      <c r="I573" s="147">
        <v>0</v>
      </c>
      <c r="J573" s="147">
        <v>0</v>
      </c>
      <c r="K573" s="147">
        <v>0</v>
      </c>
      <c r="L573" s="147">
        <v>0</v>
      </c>
      <c r="M573" s="147">
        <v>0</v>
      </c>
      <c r="N573" s="147">
        <v>0</v>
      </c>
      <c r="O573" s="147">
        <v>0</v>
      </c>
      <c r="P573" s="147">
        <v>0</v>
      </c>
      <c r="Q573" s="147">
        <v>0</v>
      </c>
      <c r="R573" s="147">
        <v>0</v>
      </c>
      <c r="S573" s="147">
        <v>0</v>
      </c>
      <c r="T573" s="147">
        <v>0</v>
      </c>
      <c r="U573" s="147">
        <v>0</v>
      </c>
      <c r="V573" s="147">
        <v>0</v>
      </c>
      <c r="W573" s="147">
        <v>0</v>
      </c>
      <c r="X573" s="147">
        <v>0</v>
      </c>
      <c r="Y573" s="147">
        <v>0</v>
      </c>
      <c r="Z573" s="147">
        <v>0</v>
      </c>
      <c r="AA573" s="147">
        <v>0</v>
      </c>
      <c r="AB573" s="147">
        <v>0</v>
      </c>
      <c r="AC573" s="147">
        <v>0</v>
      </c>
      <c r="AD573" s="147">
        <v>0</v>
      </c>
      <c r="AE573" s="147">
        <v>0</v>
      </c>
      <c r="AF573" s="147">
        <v>0</v>
      </c>
      <c r="AG573" s="147">
        <v>0</v>
      </c>
      <c r="AH573" s="147">
        <v>0</v>
      </c>
      <c r="AI573" s="147">
        <v>0</v>
      </c>
      <c r="AJ573" s="147">
        <v>0</v>
      </c>
      <c r="AK573" s="147">
        <v>0</v>
      </c>
      <c r="AL573" s="147">
        <v>0</v>
      </c>
      <c r="AM573" s="147">
        <v>0</v>
      </c>
      <c r="AN573" s="147">
        <v>0</v>
      </c>
      <c r="AO573" s="147">
        <v>0</v>
      </c>
      <c r="AP573" s="147">
        <v>0</v>
      </c>
      <c r="AQ573" s="147">
        <v>0</v>
      </c>
      <c r="AR573" s="147">
        <v>0</v>
      </c>
      <c r="AS573" s="147">
        <v>0</v>
      </c>
      <c r="AT573" s="147">
        <v>0</v>
      </c>
      <c r="AU573" s="147">
        <v>0</v>
      </c>
      <c r="AV573" s="147">
        <v>0</v>
      </c>
      <c r="AW573" s="147">
        <v>0</v>
      </c>
      <c r="AX573" s="147">
        <v>0</v>
      </c>
      <c r="AY573" s="147">
        <v>0</v>
      </c>
      <c r="AZ573" s="147">
        <v>0</v>
      </c>
      <c r="BA573" s="147">
        <v>0</v>
      </c>
      <c r="BB573" s="147">
        <v>0</v>
      </c>
      <c r="BC573" s="147">
        <v>0</v>
      </c>
      <c r="BD573" s="147">
        <v>0</v>
      </c>
      <c r="BE573" s="147">
        <v>0</v>
      </c>
      <c r="BF573" s="147">
        <v>0</v>
      </c>
      <c r="BG573" s="147">
        <v>0</v>
      </c>
      <c r="BH573" s="147">
        <v>0</v>
      </c>
      <c r="BI573" s="147">
        <v>0</v>
      </c>
      <c r="BJ573" s="147">
        <v>0</v>
      </c>
      <c r="BK573" s="147">
        <v>0</v>
      </c>
      <c r="BL573" s="147">
        <v>0</v>
      </c>
      <c r="BM573" s="147">
        <v>0</v>
      </c>
      <c r="BN573" s="147">
        <v>0</v>
      </c>
      <c r="BO573" s="147">
        <v>0</v>
      </c>
      <c r="BP573" s="147">
        <v>0</v>
      </c>
      <c r="BQ573" s="147">
        <v>0</v>
      </c>
      <c r="BR573" s="147">
        <v>0</v>
      </c>
      <c r="BS573" s="147">
        <v>0</v>
      </c>
      <c r="BT573" s="147">
        <v>0</v>
      </c>
      <c r="BU573" s="147">
        <v>0</v>
      </c>
      <c r="BV573" s="147">
        <v>0</v>
      </c>
      <c r="BW573" s="147">
        <v>0</v>
      </c>
      <c r="BX573" s="147">
        <v>0</v>
      </c>
      <c r="BZ573" s="147">
        <v>0</v>
      </c>
      <c r="CA573" s="147">
        <v>0</v>
      </c>
    </row>
    <row r="574" spans="7:79" hidden="1" x14ac:dyDescent="0.2"/>
    <row r="575" spans="7:79" hidden="1" x14ac:dyDescent="0.2"/>
    <row r="576" spans="7:79" hidden="1" x14ac:dyDescent="0.2"/>
    <row r="577" spans="7:79" hidden="1" x14ac:dyDescent="0.2">
      <c r="G577" s="147">
        <v>0</v>
      </c>
      <c r="H577" s="147">
        <v>0</v>
      </c>
      <c r="I577" s="147">
        <v>0</v>
      </c>
      <c r="J577" s="147">
        <v>0</v>
      </c>
      <c r="K577" s="147">
        <v>0</v>
      </c>
      <c r="L577" s="147">
        <v>0</v>
      </c>
      <c r="M577" s="147">
        <v>0</v>
      </c>
      <c r="N577" s="147">
        <v>0</v>
      </c>
      <c r="O577" s="147">
        <v>0</v>
      </c>
      <c r="P577" s="147">
        <v>0</v>
      </c>
      <c r="Q577" s="147">
        <v>0</v>
      </c>
      <c r="R577" s="147">
        <v>0</v>
      </c>
      <c r="S577" s="147">
        <v>0</v>
      </c>
      <c r="T577" s="147">
        <v>0</v>
      </c>
      <c r="U577" s="147">
        <v>0</v>
      </c>
      <c r="V577" s="147">
        <v>0</v>
      </c>
      <c r="W577" s="147">
        <v>0</v>
      </c>
      <c r="X577" s="147">
        <v>0</v>
      </c>
      <c r="Y577" s="147">
        <v>0</v>
      </c>
      <c r="Z577" s="147">
        <v>0</v>
      </c>
      <c r="AA577" s="147">
        <v>0</v>
      </c>
      <c r="AB577" s="147">
        <v>0</v>
      </c>
      <c r="AC577" s="147">
        <v>0</v>
      </c>
      <c r="AD577" s="147">
        <v>0</v>
      </c>
      <c r="AE577" s="147">
        <v>0</v>
      </c>
      <c r="AF577" s="147">
        <v>0</v>
      </c>
      <c r="AG577" s="147">
        <v>0</v>
      </c>
      <c r="AH577" s="147">
        <v>0</v>
      </c>
      <c r="AI577" s="147">
        <v>0</v>
      </c>
      <c r="AJ577" s="147">
        <v>0</v>
      </c>
      <c r="AK577" s="147">
        <v>0</v>
      </c>
      <c r="AL577" s="147">
        <v>0</v>
      </c>
      <c r="AM577" s="147">
        <v>0</v>
      </c>
      <c r="AN577" s="147">
        <v>0</v>
      </c>
      <c r="AO577" s="147">
        <v>0</v>
      </c>
      <c r="AP577" s="147">
        <v>0</v>
      </c>
      <c r="AQ577" s="147">
        <v>0</v>
      </c>
      <c r="AR577" s="147">
        <v>0</v>
      </c>
      <c r="AS577" s="147">
        <v>0</v>
      </c>
      <c r="AT577" s="147">
        <v>0</v>
      </c>
      <c r="AU577" s="147">
        <v>0</v>
      </c>
      <c r="AV577" s="147">
        <v>0</v>
      </c>
      <c r="AW577" s="147">
        <v>0</v>
      </c>
      <c r="AX577" s="147">
        <v>0</v>
      </c>
      <c r="AY577" s="147">
        <v>0</v>
      </c>
      <c r="AZ577" s="147">
        <v>0</v>
      </c>
      <c r="BA577" s="147">
        <v>0</v>
      </c>
      <c r="BB577" s="147">
        <v>0</v>
      </c>
      <c r="BC577" s="147">
        <v>0</v>
      </c>
      <c r="BD577" s="147">
        <v>0</v>
      </c>
      <c r="BE577" s="147">
        <v>0</v>
      </c>
      <c r="BF577" s="147">
        <v>0</v>
      </c>
      <c r="BG577" s="147">
        <v>0</v>
      </c>
      <c r="BH577" s="147">
        <v>0</v>
      </c>
      <c r="BI577" s="147">
        <v>0</v>
      </c>
      <c r="BJ577" s="147">
        <v>0</v>
      </c>
      <c r="BK577" s="147">
        <v>0</v>
      </c>
      <c r="BL577" s="147">
        <v>0</v>
      </c>
      <c r="BM577" s="147">
        <v>0</v>
      </c>
      <c r="BN577" s="147">
        <v>0</v>
      </c>
      <c r="BO577" s="147">
        <v>0</v>
      </c>
      <c r="BP577" s="147">
        <v>0</v>
      </c>
      <c r="BQ577" s="147">
        <v>0</v>
      </c>
      <c r="BR577" s="147">
        <v>0</v>
      </c>
      <c r="BS577" s="147">
        <v>0</v>
      </c>
      <c r="BT577" s="147">
        <v>0</v>
      </c>
      <c r="BU577" s="147">
        <v>0</v>
      </c>
      <c r="BV577" s="147">
        <v>0</v>
      </c>
      <c r="BW577" s="147">
        <v>0</v>
      </c>
      <c r="BX577" s="147">
        <v>0</v>
      </c>
      <c r="BZ577" s="147">
        <v>0</v>
      </c>
      <c r="CA577" s="147">
        <v>0</v>
      </c>
    </row>
    <row r="578" spans="7:79" hidden="1" x14ac:dyDescent="0.2">
      <c r="G578" s="147">
        <v>0</v>
      </c>
      <c r="H578" s="147">
        <v>0</v>
      </c>
      <c r="I578" s="147">
        <v>0</v>
      </c>
      <c r="J578" s="147">
        <v>0</v>
      </c>
      <c r="K578" s="147">
        <v>0</v>
      </c>
      <c r="L578" s="147">
        <v>0</v>
      </c>
      <c r="M578" s="147">
        <v>0</v>
      </c>
      <c r="N578" s="147">
        <v>0</v>
      </c>
      <c r="O578" s="147">
        <v>0</v>
      </c>
      <c r="P578" s="147">
        <v>0</v>
      </c>
      <c r="Q578" s="147">
        <v>0</v>
      </c>
      <c r="R578" s="147">
        <v>0</v>
      </c>
      <c r="S578" s="147">
        <v>0</v>
      </c>
      <c r="T578" s="147">
        <v>0</v>
      </c>
      <c r="U578" s="147">
        <v>0</v>
      </c>
      <c r="V578" s="147">
        <v>0</v>
      </c>
      <c r="W578" s="147">
        <v>0</v>
      </c>
      <c r="X578" s="147">
        <v>0</v>
      </c>
      <c r="Y578" s="147">
        <v>0</v>
      </c>
      <c r="Z578" s="147">
        <v>0</v>
      </c>
      <c r="AA578" s="147">
        <v>0</v>
      </c>
      <c r="AB578" s="147">
        <v>0</v>
      </c>
      <c r="AC578" s="147">
        <v>0</v>
      </c>
      <c r="AD578" s="147">
        <v>0</v>
      </c>
      <c r="AE578" s="147">
        <v>0</v>
      </c>
      <c r="AF578" s="147">
        <v>0</v>
      </c>
      <c r="AG578" s="147">
        <v>0</v>
      </c>
      <c r="AH578" s="147">
        <v>0</v>
      </c>
      <c r="AI578" s="147">
        <v>0</v>
      </c>
      <c r="AJ578" s="147">
        <v>0</v>
      </c>
      <c r="AK578" s="147">
        <v>0</v>
      </c>
      <c r="AL578" s="147">
        <v>0</v>
      </c>
      <c r="AM578" s="147">
        <v>0</v>
      </c>
      <c r="AN578" s="147">
        <v>0</v>
      </c>
      <c r="AO578" s="147">
        <v>0</v>
      </c>
      <c r="AP578" s="147">
        <v>0</v>
      </c>
      <c r="AQ578" s="147">
        <v>0</v>
      </c>
      <c r="AR578" s="147">
        <v>0</v>
      </c>
      <c r="AS578" s="147">
        <v>0</v>
      </c>
      <c r="AT578" s="147">
        <v>0</v>
      </c>
      <c r="AU578" s="147">
        <v>0</v>
      </c>
      <c r="AV578" s="147">
        <v>0</v>
      </c>
      <c r="AW578" s="147">
        <v>0</v>
      </c>
      <c r="AX578" s="147">
        <v>0</v>
      </c>
      <c r="AY578" s="147">
        <v>0</v>
      </c>
      <c r="AZ578" s="147">
        <v>0</v>
      </c>
      <c r="BA578" s="147">
        <v>0</v>
      </c>
      <c r="BB578" s="147">
        <v>0</v>
      </c>
      <c r="BC578" s="147">
        <v>0</v>
      </c>
      <c r="BD578" s="147">
        <v>0</v>
      </c>
      <c r="BE578" s="147">
        <v>0</v>
      </c>
      <c r="BF578" s="147">
        <v>0</v>
      </c>
      <c r="BG578" s="147">
        <v>0</v>
      </c>
      <c r="BH578" s="147">
        <v>0</v>
      </c>
      <c r="BI578" s="147">
        <v>0</v>
      </c>
      <c r="BJ578" s="147">
        <v>0</v>
      </c>
      <c r="BK578" s="147">
        <v>0</v>
      </c>
      <c r="BL578" s="147">
        <v>0</v>
      </c>
      <c r="BM578" s="147">
        <v>0</v>
      </c>
      <c r="BN578" s="147">
        <v>0</v>
      </c>
      <c r="BO578" s="147">
        <v>0</v>
      </c>
      <c r="BP578" s="147">
        <v>0</v>
      </c>
      <c r="BQ578" s="147">
        <v>0</v>
      </c>
      <c r="BR578" s="147">
        <v>0</v>
      </c>
      <c r="BS578" s="147">
        <v>0</v>
      </c>
      <c r="BT578" s="147">
        <v>0</v>
      </c>
      <c r="BU578" s="147">
        <v>0</v>
      </c>
      <c r="BV578" s="147">
        <v>0</v>
      </c>
      <c r="BW578" s="147">
        <v>0</v>
      </c>
      <c r="BX578" s="147">
        <v>0</v>
      </c>
      <c r="BZ578" s="147">
        <v>0</v>
      </c>
      <c r="CA578" s="147">
        <v>0</v>
      </c>
    </row>
    <row r="579" spans="7:79" hidden="1" x14ac:dyDescent="0.2">
      <c r="G579" s="147">
        <v>0</v>
      </c>
      <c r="H579" s="147">
        <v>0</v>
      </c>
      <c r="I579" s="147">
        <v>0</v>
      </c>
      <c r="J579" s="147">
        <v>0</v>
      </c>
      <c r="K579" s="147">
        <v>0</v>
      </c>
      <c r="L579" s="147">
        <v>0</v>
      </c>
      <c r="M579" s="147">
        <v>0</v>
      </c>
      <c r="N579" s="147">
        <v>0</v>
      </c>
      <c r="O579" s="147">
        <v>0</v>
      </c>
      <c r="P579" s="147">
        <v>0</v>
      </c>
      <c r="Q579" s="147">
        <v>0</v>
      </c>
      <c r="R579" s="147">
        <v>0</v>
      </c>
      <c r="S579" s="147">
        <v>0</v>
      </c>
      <c r="T579" s="147">
        <v>0</v>
      </c>
      <c r="U579" s="147">
        <v>0</v>
      </c>
      <c r="V579" s="147">
        <v>0</v>
      </c>
      <c r="W579" s="147">
        <v>0</v>
      </c>
      <c r="X579" s="147">
        <v>0</v>
      </c>
      <c r="Y579" s="147">
        <v>0</v>
      </c>
      <c r="Z579" s="147">
        <v>0</v>
      </c>
      <c r="AA579" s="147">
        <v>0</v>
      </c>
      <c r="AB579" s="147">
        <v>0</v>
      </c>
      <c r="AC579" s="147">
        <v>0</v>
      </c>
      <c r="AD579" s="147">
        <v>0</v>
      </c>
      <c r="AE579" s="147">
        <v>0</v>
      </c>
      <c r="AF579" s="147">
        <v>0</v>
      </c>
      <c r="AG579" s="147">
        <v>0</v>
      </c>
      <c r="AH579" s="147">
        <v>0</v>
      </c>
      <c r="AI579" s="147">
        <v>0</v>
      </c>
      <c r="AJ579" s="147">
        <v>0</v>
      </c>
      <c r="AK579" s="147">
        <v>0</v>
      </c>
      <c r="AL579" s="147">
        <v>0</v>
      </c>
      <c r="AM579" s="147">
        <v>0</v>
      </c>
      <c r="AN579" s="147">
        <v>0</v>
      </c>
      <c r="AO579" s="147">
        <v>0</v>
      </c>
      <c r="AP579" s="147">
        <v>0</v>
      </c>
      <c r="AQ579" s="147">
        <v>0</v>
      </c>
      <c r="AR579" s="147">
        <v>0</v>
      </c>
      <c r="AS579" s="147">
        <v>0</v>
      </c>
      <c r="AT579" s="147">
        <v>0</v>
      </c>
      <c r="AU579" s="147">
        <v>0</v>
      </c>
      <c r="AV579" s="147">
        <v>0</v>
      </c>
      <c r="AW579" s="147">
        <v>0</v>
      </c>
      <c r="AX579" s="147">
        <v>0</v>
      </c>
      <c r="AY579" s="147">
        <v>0</v>
      </c>
      <c r="AZ579" s="147">
        <v>0</v>
      </c>
      <c r="BA579" s="147">
        <v>0</v>
      </c>
      <c r="BB579" s="147">
        <v>0</v>
      </c>
      <c r="BC579" s="147">
        <v>0</v>
      </c>
      <c r="BD579" s="147">
        <v>0</v>
      </c>
      <c r="BE579" s="147">
        <v>0</v>
      </c>
      <c r="BF579" s="147">
        <v>0</v>
      </c>
      <c r="BG579" s="147">
        <v>0</v>
      </c>
      <c r="BH579" s="147">
        <v>0</v>
      </c>
      <c r="BI579" s="147">
        <v>0</v>
      </c>
      <c r="BJ579" s="147">
        <v>0</v>
      </c>
      <c r="BK579" s="147">
        <v>0</v>
      </c>
      <c r="BL579" s="147">
        <v>0</v>
      </c>
      <c r="BM579" s="147">
        <v>0</v>
      </c>
      <c r="BN579" s="147">
        <v>0</v>
      </c>
      <c r="BO579" s="147">
        <v>0</v>
      </c>
      <c r="BP579" s="147">
        <v>0</v>
      </c>
      <c r="BQ579" s="147">
        <v>0</v>
      </c>
      <c r="BR579" s="147">
        <v>0</v>
      </c>
      <c r="BS579" s="147">
        <v>0</v>
      </c>
      <c r="BT579" s="147">
        <v>0</v>
      </c>
      <c r="BU579" s="147">
        <v>0</v>
      </c>
      <c r="BV579" s="147">
        <v>0</v>
      </c>
      <c r="BW579" s="147">
        <v>0</v>
      </c>
      <c r="BX579" s="147">
        <v>0</v>
      </c>
      <c r="BZ579" s="147">
        <v>0</v>
      </c>
      <c r="CA579" s="147">
        <v>0</v>
      </c>
    </row>
    <row r="580" spans="7:79" hidden="1" x14ac:dyDescent="0.2">
      <c r="G580" s="147" t="e">
        <v>#REF!</v>
      </c>
      <c r="H580" s="147" t="e">
        <v>#REF!</v>
      </c>
      <c r="I580" s="147" t="e">
        <v>#REF!</v>
      </c>
      <c r="J580" s="147" t="e">
        <v>#REF!</v>
      </c>
      <c r="K580" s="147" t="e">
        <v>#REF!</v>
      </c>
      <c r="L580" s="147" t="e">
        <v>#REF!</v>
      </c>
      <c r="M580" s="147" t="e">
        <v>#REF!</v>
      </c>
      <c r="N580" s="147" t="e">
        <v>#REF!</v>
      </c>
      <c r="O580" s="147" t="e">
        <v>#REF!</v>
      </c>
      <c r="P580" s="147" t="e">
        <v>#REF!</v>
      </c>
      <c r="Q580" s="147" t="e">
        <v>#REF!</v>
      </c>
      <c r="R580" s="147" t="e">
        <v>#REF!</v>
      </c>
      <c r="S580" s="147" t="e">
        <v>#REF!</v>
      </c>
      <c r="T580" s="147" t="e">
        <v>#REF!</v>
      </c>
      <c r="U580" s="147" t="e">
        <v>#REF!</v>
      </c>
      <c r="V580" s="147" t="e">
        <v>#REF!</v>
      </c>
      <c r="W580" s="147" t="e">
        <v>#REF!</v>
      </c>
      <c r="X580" s="147" t="e">
        <v>#REF!</v>
      </c>
      <c r="Y580" s="147" t="e">
        <v>#REF!</v>
      </c>
      <c r="Z580" s="147" t="e">
        <v>#REF!</v>
      </c>
      <c r="AA580" s="147" t="e">
        <v>#REF!</v>
      </c>
      <c r="AB580" s="147" t="e">
        <v>#REF!</v>
      </c>
      <c r="AC580" s="147" t="e">
        <v>#REF!</v>
      </c>
      <c r="AD580" s="147" t="e">
        <v>#REF!</v>
      </c>
      <c r="AE580" s="147" t="e">
        <v>#REF!</v>
      </c>
      <c r="AF580" s="147" t="e">
        <v>#REF!</v>
      </c>
      <c r="AG580" s="147" t="e">
        <v>#REF!</v>
      </c>
      <c r="AH580" s="147" t="e">
        <v>#REF!</v>
      </c>
      <c r="AI580" s="147" t="e">
        <v>#REF!</v>
      </c>
      <c r="AJ580" s="147" t="e">
        <v>#REF!</v>
      </c>
      <c r="AK580" s="147" t="e">
        <v>#REF!</v>
      </c>
      <c r="AL580" s="147" t="e">
        <v>#REF!</v>
      </c>
      <c r="AM580" s="147" t="e">
        <v>#REF!</v>
      </c>
      <c r="AN580" s="147" t="e">
        <v>#REF!</v>
      </c>
      <c r="AO580" s="147" t="e">
        <v>#REF!</v>
      </c>
      <c r="AP580" s="147" t="e">
        <v>#REF!</v>
      </c>
      <c r="AQ580" s="147" t="e">
        <v>#REF!</v>
      </c>
      <c r="AR580" s="147" t="e">
        <v>#REF!</v>
      </c>
      <c r="AS580" s="147" t="e">
        <v>#REF!</v>
      </c>
      <c r="AT580" s="147" t="e">
        <v>#REF!</v>
      </c>
      <c r="AU580" s="147" t="e">
        <v>#REF!</v>
      </c>
      <c r="AV580" s="147" t="e">
        <v>#REF!</v>
      </c>
      <c r="AW580" s="147" t="e">
        <v>#REF!</v>
      </c>
      <c r="AX580" s="147" t="e">
        <v>#REF!</v>
      </c>
      <c r="AY580" s="147" t="e">
        <v>#REF!</v>
      </c>
      <c r="AZ580" s="147" t="e">
        <v>#REF!</v>
      </c>
      <c r="BA580" s="147" t="e">
        <v>#REF!</v>
      </c>
      <c r="BB580" s="147" t="e">
        <v>#REF!</v>
      </c>
      <c r="BC580" s="147" t="e">
        <v>#REF!</v>
      </c>
      <c r="BD580" s="147" t="e">
        <v>#REF!</v>
      </c>
      <c r="BE580" s="147" t="e">
        <v>#REF!</v>
      </c>
      <c r="BF580" s="147" t="e">
        <v>#REF!</v>
      </c>
      <c r="BG580" s="147" t="e">
        <v>#REF!</v>
      </c>
      <c r="BH580" s="147" t="e">
        <v>#REF!</v>
      </c>
      <c r="BI580" s="147" t="e">
        <v>#REF!</v>
      </c>
      <c r="BJ580" s="147" t="e">
        <v>#REF!</v>
      </c>
      <c r="BK580" s="147" t="e">
        <v>#REF!</v>
      </c>
      <c r="BL580" s="147" t="e">
        <v>#REF!</v>
      </c>
      <c r="BM580" s="147" t="e">
        <v>#REF!</v>
      </c>
      <c r="BN580" s="147" t="e">
        <v>#REF!</v>
      </c>
      <c r="BO580" s="147" t="e">
        <v>#REF!</v>
      </c>
      <c r="BP580" s="147" t="e">
        <v>#REF!</v>
      </c>
      <c r="BQ580" s="147" t="e">
        <v>#REF!</v>
      </c>
      <c r="BR580" s="147" t="e">
        <v>#REF!</v>
      </c>
      <c r="BS580" s="147" t="e">
        <v>#REF!</v>
      </c>
      <c r="BT580" s="147" t="e">
        <v>#REF!</v>
      </c>
      <c r="BU580" s="147" t="e">
        <v>#REF!</v>
      </c>
      <c r="BV580" s="147" t="e">
        <v>#REF!</v>
      </c>
      <c r="BW580" s="147" t="e">
        <v>#REF!</v>
      </c>
      <c r="BX580" s="147" t="e">
        <v>#REF!</v>
      </c>
      <c r="BZ580" s="147" t="e">
        <v>#REF!</v>
      </c>
      <c r="CA580" s="147" t="e">
        <v>#REF!</v>
      </c>
    </row>
    <row r="581" spans="7:79" hidden="1" x14ac:dyDescent="0.2">
      <c r="G581" s="147" t="e">
        <v>#REF!</v>
      </c>
      <c r="H581" s="147" t="e">
        <v>#REF!</v>
      </c>
      <c r="I581" s="147" t="e">
        <v>#REF!</v>
      </c>
      <c r="J581" s="147" t="e">
        <v>#REF!</v>
      </c>
      <c r="K581" s="147" t="e">
        <v>#REF!</v>
      </c>
      <c r="L581" s="147" t="e">
        <v>#REF!</v>
      </c>
      <c r="M581" s="147" t="e">
        <v>#REF!</v>
      </c>
      <c r="N581" s="147" t="e">
        <v>#REF!</v>
      </c>
      <c r="O581" s="147" t="e">
        <v>#REF!</v>
      </c>
      <c r="P581" s="147" t="e">
        <v>#REF!</v>
      </c>
      <c r="Q581" s="147" t="e">
        <v>#REF!</v>
      </c>
      <c r="R581" s="147" t="e">
        <v>#REF!</v>
      </c>
      <c r="S581" s="147" t="e">
        <v>#REF!</v>
      </c>
      <c r="T581" s="147" t="e">
        <v>#REF!</v>
      </c>
      <c r="U581" s="147" t="e">
        <v>#REF!</v>
      </c>
      <c r="V581" s="147" t="e">
        <v>#REF!</v>
      </c>
      <c r="W581" s="147" t="e">
        <v>#REF!</v>
      </c>
      <c r="X581" s="147" t="e">
        <v>#REF!</v>
      </c>
      <c r="Y581" s="147" t="e">
        <v>#REF!</v>
      </c>
      <c r="Z581" s="147" t="e">
        <v>#REF!</v>
      </c>
      <c r="AA581" s="147" t="e">
        <v>#REF!</v>
      </c>
      <c r="AB581" s="147" t="e">
        <v>#REF!</v>
      </c>
      <c r="AC581" s="147" t="e">
        <v>#REF!</v>
      </c>
      <c r="AD581" s="147" t="e">
        <v>#REF!</v>
      </c>
      <c r="AE581" s="147" t="e">
        <v>#REF!</v>
      </c>
      <c r="AF581" s="147" t="e">
        <v>#REF!</v>
      </c>
      <c r="AG581" s="147" t="e">
        <v>#REF!</v>
      </c>
      <c r="AH581" s="147" t="e">
        <v>#REF!</v>
      </c>
      <c r="AI581" s="147" t="e">
        <v>#REF!</v>
      </c>
      <c r="AJ581" s="147" t="e">
        <v>#REF!</v>
      </c>
      <c r="AK581" s="147" t="e">
        <v>#REF!</v>
      </c>
      <c r="AL581" s="147" t="e">
        <v>#REF!</v>
      </c>
      <c r="AM581" s="147" t="e">
        <v>#REF!</v>
      </c>
      <c r="AN581" s="147" t="e">
        <v>#REF!</v>
      </c>
      <c r="AO581" s="147" t="e">
        <v>#REF!</v>
      </c>
      <c r="AP581" s="147" t="e">
        <v>#REF!</v>
      </c>
      <c r="AQ581" s="147" t="e">
        <v>#REF!</v>
      </c>
      <c r="AR581" s="147" t="e">
        <v>#REF!</v>
      </c>
      <c r="AS581" s="147" t="e">
        <v>#REF!</v>
      </c>
      <c r="AT581" s="147" t="e">
        <v>#REF!</v>
      </c>
      <c r="AU581" s="147" t="e">
        <v>#REF!</v>
      </c>
      <c r="AV581" s="147" t="e">
        <v>#REF!</v>
      </c>
      <c r="AW581" s="147" t="e">
        <v>#REF!</v>
      </c>
      <c r="AX581" s="147" t="e">
        <v>#REF!</v>
      </c>
      <c r="AY581" s="147" t="e">
        <v>#REF!</v>
      </c>
      <c r="AZ581" s="147" t="e">
        <v>#REF!</v>
      </c>
      <c r="BA581" s="147" t="e">
        <v>#REF!</v>
      </c>
      <c r="BB581" s="147" t="e">
        <v>#REF!</v>
      </c>
      <c r="BC581" s="147" t="e">
        <v>#REF!</v>
      </c>
      <c r="BD581" s="147" t="e">
        <v>#REF!</v>
      </c>
      <c r="BE581" s="147" t="e">
        <v>#REF!</v>
      </c>
      <c r="BF581" s="147" t="e">
        <v>#REF!</v>
      </c>
      <c r="BG581" s="147" t="e">
        <v>#REF!</v>
      </c>
      <c r="BH581" s="147" t="e">
        <v>#REF!</v>
      </c>
      <c r="BI581" s="147" t="e">
        <v>#REF!</v>
      </c>
      <c r="BJ581" s="147" t="e">
        <v>#REF!</v>
      </c>
      <c r="BK581" s="147" t="e">
        <v>#REF!</v>
      </c>
      <c r="BL581" s="147" t="e">
        <v>#REF!</v>
      </c>
      <c r="BM581" s="147" t="e">
        <v>#REF!</v>
      </c>
      <c r="BN581" s="147" t="e">
        <v>#REF!</v>
      </c>
      <c r="BO581" s="147" t="e">
        <v>#REF!</v>
      </c>
      <c r="BP581" s="147" t="e">
        <v>#REF!</v>
      </c>
      <c r="BQ581" s="147" t="e">
        <v>#REF!</v>
      </c>
      <c r="BR581" s="147" t="e">
        <v>#REF!</v>
      </c>
      <c r="BS581" s="147" t="e">
        <v>#REF!</v>
      </c>
      <c r="BT581" s="147" t="e">
        <v>#REF!</v>
      </c>
      <c r="BU581" s="147" t="e">
        <v>#REF!</v>
      </c>
      <c r="BV581" s="147" t="e">
        <v>#REF!</v>
      </c>
      <c r="BW581" s="147" t="e">
        <v>#REF!</v>
      </c>
      <c r="BX581" s="147" t="e">
        <v>#REF!</v>
      </c>
      <c r="BZ581" s="147" t="e">
        <v>#REF!</v>
      </c>
      <c r="CA581" s="147" t="e">
        <v>#REF!</v>
      </c>
    </row>
    <row r="582" spans="7:79" hidden="1" x14ac:dyDescent="0.2">
      <c r="G582" s="147" t="e">
        <v>#REF!</v>
      </c>
      <c r="H582" s="147" t="e">
        <v>#REF!</v>
      </c>
      <c r="I582" s="147" t="e">
        <v>#REF!</v>
      </c>
      <c r="J582" s="147" t="e">
        <v>#REF!</v>
      </c>
      <c r="K582" s="147" t="e">
        <v>#REF!</v>
      </c>
      <c r="L582" s="147" t="e">
        <v>#REF!</v>
      </c>
      <c r="M582" s="147" t="e">
        <v>#REF!</v>
      </c>
      <c r="N582" s="147" t="e">
        <v>#REF!</v>
      </c>
      <c r="O582" s="147" t="e">
        <v>#REF!</v>
      </c>
      <c r="P582" s="147" t="e">
        <v>#REF!</v>
      </c>
      <c r="Q582" s="147" t="e">
        <v>#REF!</v>
      </c>
      <c r="R582" s="147" t="e">
        <v>#REF!</v>
      </c>
      <c r="S582" s="147" t="e">
        <v>#REF!</v>
      </c>
      <c r="T582" s="147" t="e">
        <v>#REF!</v>
      </c>
      <c r="U582" s="147" t="e">
        <v>#REF!</v>
      </c>
      <c r="V582" s="147" t="e">
        <v>#REF!</v>
      </c>
      <c r="W582" s="147" t="e">
        <v>#REF!</v>
      </c>
      <c r="X582" s="147" t="e">
        <v>#REF!</v>
      </c>
      <c r="Y582" s="147" t="e">
        <v>#REF!</v>
      </c>
      <c r="Z582" s="147" t="e">
        <v>#REF!</v>
      </c>
      <c r="AA582" s="147" t="e">
        <v>#REF!</v>
      </c>
      <c r="AB582" s="147" t="e">
        <v>#REF!</v>
      </c>
      <c r="AC582" s="147" t="e">
        <v>#REF!</v>
      </c>
      <c r="AD582" s="147" t="e">
        <v>#REF!</v>
      </c>
      <c r="AE582" s="147" t="e">
        <v>#REF!</v>
      </c>
      <c r="AF582" s="147" t="e">
        <v>#REF!</v>
      </c>
      <c r="AG582" s="147" t="e">
        <v>#REF!</v>
      </c>
      <c r="AH582" s="147" t="e">
        <v>#REF!</v>
      </c>
      <c r="AI582" s="147" t="e">
        <v>#REF!</v>
      </c>
      <c r="AJ582" s="147" t="e">
        <v>#REF!</v>
      </c>
      <c r="AK582" s="147" t="e">
        <v>#REF!</v>
      </c>
      <c r="AL582" s="147" t="e">
        <v>#REF!</v>
      </c>
      <c r="AM582" s="147" t="e">
        <v>#REF!</v>
      </c>
      <c r="AN582" s="147" t="e">
        <v>#REF!</v>
      </c>
      <c r="AO582" s="147" t="e">
        <v>#REF!</v>
      </c>
      <c r="AP582" s="147" t="e">
        <v>#REF!</v>
      </c>
      <c r="AQ582" s="147" t="e">
        <v>#REF!</v>
      </c>
      <c r="AR582" s="147" t="e">
        <v>#REF!</v>
      </c>
      <c r="AS582" s="147" t="e">
        <v>#REF!</v>
      </c>
      <c r="AT582" s="147" t="e">
        <v>#REF!</v>
      </c>
      <c r="AU582" s="147" t="e">
        <v>#REF!</v>
      </c>
      <c r="AV582" s="147" t="e">
        <v>#REF!</v>
      </c>
      <c r="AW582" s="147" t="e">
        <v>#REF!</v>
      </c>
      <c r="AX582" s="147" t="e">
        <v>#REF!</v>
      </c>
      <c r="AY582" s="147" t="e">
        <v>#REF!</v>
      </c>
      <c r="AZ582" s="147" t="e">
        <v>#REF!</v>
      </c>
      <c r="BA582" s="147" t="e">
        <v>#REF!</v>
      </c>
      <c r="BB582" s="147" t="e">
        <v>#REF!</v>
      </c>
      <c r="BC582" s="147" t="e">
        <v>#REF!</v>
      </c>
      <c r="BD582" s="147" t="e">
        <v>#REF!</v>
      </c>
      <c r="BE582" s="147" t="e">
        <v>#REF!</v>
      </c>
      <c r="BF582" s="147" t="e">
        <v>#REF!</v>
      </c>
      <c r="BG582" s="147" t="e">
        <v>#REF!</v>
      </c>
      <c r="BH582" s="147" t="e">
        <v>#REF!</v>
      </c>
      <c r="BI582" s="147" t="e">
        <v>#REF!</v>
      </c>
      <c r="BJ582" s="147" t="e">
        <v>#REF!</v>
      </c>
      <c r="BK582" s="147" t="e">
        <v>#REF!</v>
      </c>
      <c r="BL582" s="147" t="e">
        <v>#REF!</v>
      </c>
      <c r="BM582" s="147" t="e">
        <v>#REF!</v>
      </c>
      <c r="BN582" s="147" t="e">
        <v>#REF!</v>
      </c>
      <c r="BO582" s="147" t="e">
        <v>#REF!</v>
      </c>
      <c r="BP582" s="147" t="e">
        <v>#REF!</v>
      </c>
      <c r="BQ582" s="147" t="e">
        <v>#REF!</v>
      </c>
      <c r="BR582" s="147" t="e">
        <v>#REF!</v>
      </c>
      <c r="BS582" s="147" t="e">
        <v>#REF!</v>
      </c>
      <c r="BT582" s="147" t="e">
        <v>#REF!</v>
      </c>
      <c r="BU582" s="147" t="e">
        <v>#REF!</v>
      </c>
      <c r="BV582" s="147" t="e">
        <v>#REF!</v>
      </c>
      <c r="BW582" s="147" t="e">
        <v>#REF!</v>
      </c>
      <c r="BX582" s="147" t="e">
        <v>#REF!</v>
      </c>
      <c r="BZ582" s="147" t="e">
        <v>#REF!</v>
      </c>
      <c r="CA582" s="147" t="e">
        <v>#REF!</v>
      </c>
    </row>
    <row r="583" spans="7:79" hidden="1" x14ac:dyDescent="0.2">
      <c r="G583" s="147" t="e">
        <v>#REF!</v>
      </c>
      <c r="H583" s="147" t="e">
        <v>#REF!</v>
      </c>
      <c r="I583" s="147" t="e">
        <v>#REF!</v>
      </c>
      <c r="J583" s="147" t="e">
        <v>#REF!</v>
      </c>
      <c r="K583" s="147" t="e">
        <v>#REF!</v>
      </c>
      <c r="L583" s="147" t="e">
        <v>#REF!</v>
      </c>
      <c r="M583" s="147" t="e">
        <v>#REF!</v>
      </c>
      <c r="N583" s="147" t="e">
        <v>#REF!</v>
      </c>
      <c r="O583" s="147" t="e">
        <v>#REF!</v>
      </c>
      <c r="P583" s="147" t="e">
        <v>#REF!</v>
      </c>
      <c r="Q583" s="147" t="e">
        <v>#REF!</v>
      </c>
      <c r="R583" s="147" t="e">
        <v>#REF!</v>
      </c>
      <c r="S583" s="147" t="e">
        <v>#REF!</v>
      </c>
      <c r="T583" s="147" t="e">
        <v>#REF!</v>
      </c>
      <c r="U583" s="147" t="e">
        <v>#REF!</v>
      </c>
      <c r="V583" s="147" t="e">
        <v>#REF!</v>
      </c>
      <c r="W583" s="147" t="e">
        <v>#REF!</v>
      </c>
      <c r="X583" s="147" t="e">
        <v>#REF!</v>
      </c>
      <c r="Y583" s="147" t="e">
        <v>#REF!</v>
      </c>
      <c r="Z583" s="147" t="e">
        <v>#REF!</v>
      </c>
      <c r="AA583" s="147" t="e">
        <v>#REF!</v>
      </c>
      <c r="AB583" s="147" t="e">
        <v>#REF!</v>
      </c>
      <c r="AC583" s="147" t="e">
        <v>#REF!</v>
      </c>
      <c r="AD583" s="147" t="e">
        <v>#REF!</v>
      </c>
      <c r="AE583" s="147" t="e">
        <v>#REF!</v>
      </c>
      <c r="AF583" s="147" t="e">
        <v>#REF!</v>
      </c>
      <c r="AG583" s="147" t="e">
        <v>#REF!</v>
      </c>
      <c r="AH583" s="147" t="e">
        <v>#REF!</v>
      </c>
      <c r="AI583" s="147" t="e">
        <v>#REF!</v>
      </c>
      <c r="AJ583" s="147" t="e">
        <v>#REF!</v>
      </c>
      <c r="AK583" s="147" t="e">
        <v>#REF!</v>
      </c>
      <c r="AL583" s="147" t="e">
        <v>#REF!</v>
      </c>
      <c r="AM583" s="147" t="e">
        <v>#REF!</v>
      </c>
      <c r="AN583" s="147" t="e">
        <v>#REF!</v>
      </c>
      <c r="AO583" s="147" t="e">
        <v>#REF!</v>
      </c>
      <c r="AP583" s="147" t="e">
        <v>#REF!</v>
      </c>
      <c r="AQ583" s="147" t="e">
        <v>#REF!</v>
      </c>
      <c r="AR583" s="147" t="e">
        <v>#REF!</v>
      </c>
      <c r="AS583" s="147" t="e">
        <v>#REF!</v>
      </c>
      <c r="AT583" s="147" t="e">
        <v>#REF!</v>
      </c>
      <c r="AU583" s="147" t="e">
        <v>#REF!</v>
      </c>
      <c r="AV583" s="147" t="e">
        <v>#REF!</v>
      </c>
      <c r="AW583" s="147" t="e">
        <v>#REF!</v>
      </c>
      <c r="AX583" s="147" t="e">
        <v>#REF!</v>
      </c>
      <c r="AY583" s="147" t="e">
        <v>#REF!</v>
      </c>
      <c r="AZ583" s="147" t="e">
        <v>#REF!</v>
      </c>
      <c r="BA583" s="147" t="e">
        <v>#REF!</v>
      </c>
      <c r="BB583" s="147" t="e">
        <v>#REF!</v>
      </c>
      <c r="BC583" s="147" t="e">
        <v>#REF!</v>
      </c>
      <c r="BD583" s="147" t="e">
        <v>#REF!</v>
      </c>
      <c r="BE583" s="147" t="e">
        <v>#REF!</v>
      </c>
      <c r="BF583" s="147" t="e">
        <v>#REF!</v>
      </c>
      <c r="BG583" s="147" t="e">
        <v>#REF!</v>
      </c>
      <c r="BH583" s="147" t="e">
        <v>#REF!</v>
      </c>
      <c r="BI583" s="147" t="e">
        <v>#REF!</v>
      </c>
      <c r="BJ583" s="147" t="e">
        <v>#REF!</v>
      </c>
      <c r="BK583" s="147" t="e">
        <v>#REF!</v>
      </c>
      <c r="BL583" s="147" t="e">
        <v>#REF!</v>
      </c>
      <c r="BM583" s="147" t="e">
        <v>#REF!</v>
      </c>
      <c r="BN583" s="147" t="e">
        <v>#REF!</v>
      </c>
      <c r="BO583" s="147" t="e">
        <v>#REF!</v>
      </c>
      <c r="BP583" s="147" t="e">
        <v>#REF!</v>
      </c>
      <c r="BQ583" s="147" t="e">
        <v>#REF!</v>
      </c>
      <c r="BR583" s="147" t="e">
        <v>#REF!</v>
      </c>
      <c r="BS583" s="147" t="e">
        <v>#REF!</v>
      </c>
      <c r="BT583" s="147" t="e">
        <v>#REF!</v>
      </c>
      <c r="BU583" s="147" t="e">
        <v>#REF!</v>
      </c>
      <c r="BV583" s="147" t="e">
        <v>#REF!</v>
      </c>
      <c r="BW583" s="147" t="e">
        <v>#REF!</v>
      </c>
      <c r="BX583" s="147" t="e">
        <v>#REF!</v>
      </c>
      <c r="BZ583" s="147" t="e">
        <v>#REF!</v>
      </c>
      <c r="CA583" s="147" t="e">
        <v>#REF!</v>
      </c>
    </row>
    <row r="584" spans="7:79" hidden="1" x14ac:dyDescent="0.2">
      <c r="G584" s="147" t="e">
        <v>#REF!</v>
      </c>
      <c r="H584" s="147" t="e">
        <v>#REF!</v>
      </c>
      <c r="I584" s="147" t="e">
        <v>#REF!</v>
      </c>
      <c r="J584" s="147" t="e">
        <v>#REF!</v>
      </c>
      <c r="K584" s="147" t="e">
        <v>#REF!</v>
      </c>
      <c r="L584" s="147" t="e">
        <v>#REF!</v>
      </c>
      <c r="M584" s="147" t="e">
        <v>#REF!</v>
      </c>
      <c r="N584" s="147" t="e">
        <v>#REF!</v>
      </c>
      <c r="O584" s="147" t="e">
        <v>#REF!</v>
      </c>
      <c r="P584" s="147" t="e">
        <v>#REF!</v>
      </c>
      <c r="Q584" s="147" t="e">
        <v>#REF!</v>
      </c>
      <c r="R584" s="147" t="e">
        <v>#REF!</v>
      </c>
      <c r="S584" s="147" t="e">
        <v>#REF!</v>
      </c>
      <c r="T584" s="147" t="e">
        <v>#REF!</v>
      </c>
      <c r="U584" s="147" t="e">
        <v>#REF!</v>
      </c>
      <c r="V584" s="147" t="e">
        <v>#REF!</v>
      </c>
      <c r="W584" s="147" t="e">
        <v>#REF!</v>
      </c>
      <c r="X584" s="147" t="e">
        <v>#REF!</v>
      </c>
      <c r="Y584" s="147" t="e">
        <v>#REF!</v>
      </c>
      <c r="Z584" s="147" t="e">
        <v>#REF!</v>
      </c>
      <c r="AA584" s="147" t="e">
        <v>#REF!</v>
      </c>
      <c r="AB584" s="147" t="e">
        <v>#REF!</v>
      </c>
      <c r="AC584" s="147" t="e">
        <v>#REF!</v>
      </c>
      <c r="AD584" s="147" t="e">
        <v>#REF!</v>
      </c>
      <c r="AE584" s="147" t="e">
        <v>#REF!</v>
      </c>
      <c r="AF584" s="147" t="e">
        <v>#REF!</v>
      </c>
      <c r="AG584" s="147" t="e">
        <v>#REF!</v>
      </c>
      <c r="AH584" s="147" t="e">
        <v>#REF!</v>
      </c>
      <c r="AI584" s="147" t="e">
        <v>#REF!</v>
      </c>
      <c r="AJ584" s="147" t="e">
        <v>#REF!</v>
      </c>
      <c r="AK584" s="147" t="e">
        <v>#REF!</v>
      </c>
      <c r="AL584" s="147" t="e">
        <v>#REF!</v>
      </c>
      <c r="AM584" s="147" t="e">
        <v>#REF!</v>
      </c>
      <c r="AN584" s="147" t="e">
        <v>#REF!</v>
      </c>
      <c r="AO584" s="147" t="e">
        <v>#REF!</v>
      </c>
      <c r="AP584" s="147" t="e">
        <v>#REF!</v>
      </c>
      <c r="AQ584" s="147" t="e">
        <v>#REF!</v>
      </c>
      <c r="AR584" s="147" t="e">
        <v>#REF!</v>
      </c>
      <c r="AS584" s="147" t="e">
        <v>#REF!</v>
      </c>
      <c r="AT584" s="147" t="e">
        <v>#REF!</v>
      </c>
      <c r="AU584" s="147" t="e">
        <v>#REF!</v>
      </c>
      <c r="AV584" s="147" t="e">
        <v>#REF!</v>
      </c>
      <c r="AW584" s="147" t="e">
        <v>#REF!</v>
      </c>
      <c r="AX584" s="147" t="e">
        <v>#REF!</v>
      </c>
      <c r="AY584" s="147" t="e">
        <v>#REF!</v>
      </c>
      <c r="AZ584" s="147" t="e">
        <v>#REF!</v>
      </c>
      <c r="BA584" s="147" t="e">
        <v>#REF!</v>
      </c>
      <c r="BB584" s="147" t="e">
        <v>#REF!</v>
      </c>
      <c r="BC584" s="147" t="e">
        <v>#REF!</v>
      </c>
      <c r="BD584" s="147" t="e">
        <v>#REF!</v>
      </c>
      <c r="BE584" s="147" t="e">
        <v>#REF!</v>
      </c>
      <c r="BF584" s="147" t="e">
        <v>#REF!</v>
      </c>
      <c r="BG584" s="147" t="e">
        <v>#REF!</v>
      </c>
      <c r="BH584" s="147" t="e">
        <v>#REF!</v>
      </c>
      <c r="BI584" s="147" t="e">
        <v>#REF!</v>
      </c>
      <c r="BJ584" s="147" t="e">
        <v>#REF!</v>
      </c>
      <c r="BK584" s="147" t="e">
        <v>#REF!</v>
      </c>
      <c r="BL584" s="147" t="e">
        <v>#REF!</v>
      </c>
      <c r="BM584" s="147" t="e">
        <v>#REF!</v>
      </c>
      <c r="BN584" s="147" t="e">
        <v>#REF!</v>
      </c>
      <c r="BO584" s="147" t="e">
        <v>#REF!</v>
      </c>
      <c r="BP584" s="147" t="e">
        <v>#REF!</v>
      </c>
      <c r="BQ584" s="147" t="e">
        <v>#REF!</v>
      </c>
      <c r="BR584" s="147" t="e">
        <v>#REF!</v>
      </c>
      <c r="BS584" s="147" t="e">
        <v>#REF!</v>
      </c>
      <c r="BT584" s="147" t="e">
        <v>#REF!</v>
      </c>
      <c r="BU584" s="147" t="e">
        <v>#REF!</v>
      </c>
      <c r="BV584" s="147" t="e">
        <v>#REF!</v>
      </c>
      <c r="BW584" s="147" t="e">
        <v>#REF!</v>
      </c>
      <c r="BX584" s="147" t="e">
        <v>#REF!</v>
      </c>
      <c r="BZ584" s="147" t="e">
        <v>#REF!</v>
      </c>
      <c r="CA584" s="147" t="e">
        <v>#REF!</v>
      </c>
    </row>
    <row r="585" spans="7:79" hidden="1" x14ac:dyDescent="0.2">
      <c r="G585" s="147" t="e">
        <v>#REF!</v>
      </c>
      <c r="H585" s="147" t="e">
        <v>#REF!</v>
      </c>
      <c r="I585" s="147" t="e">
        <v>#REF!</v>
      </c>
      <c r="J585" s="147" t="e">
        <v>#REF!</v>
      </c>
      <c r="K585" s="147" t="e">
        <v>#REF!</v>
      </c>
      <c r="L585" s="147" t="e">
        <v>#REF!</v>
      </c>
      <c r="M585" s="147" t="e">
        <v>#REF!</v>
      </c>
      <c r="N585" s="147" t="e">
        <v>#REF!</v>
      </c>
      <c r="O585" s="147" t="e">
        <v>#REF!</v>
      </c>
      <c r="P585" s="147" t="e">
        <v>#REF!</v>
      </c>
      <c r="Q585" s="147" t="e">
        <v>#REF!</v>
      </c>
      <c r="R585" s="147" t="e">
        <v>#REF!</v>
      </c>
      <c r="S585" s="147" t="e">
        <v>#REF!</v>
      </c>
      <c r="T585" s="147" t="e">
        <v>#REF!</v>
      </c>
      <c r="U585" s="147" t="e">
        <v>#REF!</v>
      </c>
      <c r="V585" s="147" t="e">
        <v>#REF!</v>
      </c>
      <c r="W585" s="147" t="e">
        <v>#REF!</v>
      </c>
      <c r="X585" s="147" t="e">
        <v>#REF!</v>
      </c>
      <c r="Y585" s="147" t="e">
        <v>#REF!</v>
      </c>
      <c r="Z585" s="147" t="e">
        <v>#REF!</v>
      </c>
      <c r="AA585" s="147" t="e">
        <v>#REF!</v>
      </c>
      <c r="AB585" s="147" t="e">
        <v>#REF!</v>
      </c>
      <c r="AC585" s="147" t="e">
        <v>#REF!</v>
      </c>
      <c r="AD585" s="147" t="e">
        <v>#REF!</v>
      </c>
      <c r="AE585" s="147" t="e">
        <v>#REF!</v>
      </c>
      <c r="AF585" s="147" t="e">
        <v>#REF!</v>
      </c>
      <c r="AG585" s="147" t="e">
        <v>#REF!</v>
      </c>
      <c r="AH585" s="147" t="e">
        <v>#REF!</v>
      </c>
      <c r="AI585" s="147" t="e">
        <v>#REF!</v>
      </c>
      <c r="AJ585" s="147" t="e">
        <v>#REF!</v>
      </c>
      <c r="AK585" s="147" t="e">
        <v>#REF!</v>
      </c>
      <c r="AL585" s="147" t="e">
        <v>#REF!</v>
      </c>
      <c r="AM585" s="147" t="e">
        <v>#REF!</v>
      </c>
      <c r="AN585" s="147" t="e">
        <v>#REF!</v>
      </c>
      <c r="AO585" s="147" t="e">
        <v>#REF!</v>
      </c>
      <c r="AP585" s="147" t="e">
        <v>#REF!</v>
      </c>
      <c r="AQ585" s="147" t="e">
        <v>#REF!</v>
      </c>
      <c r="AR585" s="147" t="e">
        <v>#REF!</v>
      </c>
      <c r="AS585" s="147" t="e">
        <v>#REF!</v>
      </c>
      <c r="AT585" s="147" t="e">
        <v>#REF!</v>
      </c>
      <c r="AU585" s="147" t="e">
        <v>#REF!</v>
      </c>
      <c r="AV585" s="147" t="e">
        <v>#REF!</v>
      </c>
      <c r="AW585" s="147" t="e">
        <v>#REF!</v>
      </c>
      <c r="AX585" s="147" t="e">
        <v>#REF!</v>
      </c>
      <c r="AY585" s="147" t="e">
        <v>#REF!</v>
      </c>
      <c r="AZ585" s="147" t="e">
        <v>#REF!</v>
      </c>
      <c r="BA585" s="147" t="e">
        <v>#REF!</v>
      </c>
      <c r="BB585" s="147" t="e">
        <v>#REF!</v>
      </c>
      <c r="BC585" s="147" t="e">
        <v>#REF!</v>
      </c>
      <c r="BD585" s="147" t="e">
        <v>#REF!</v>
      </c>
      <c r="BE585" s="147" t="e">
        <v>#REF!</v>
      </c>
      <c r="BF585" s="147" t="e">
        <v>#REF!</v>
      </c>
      <c r="BG585" s="147" t="e">
        <v>#REF!</v>
      </c>
      <c r="BH585" s="147" t="e">
        <v>#REF!</v>
      </c>
      <c r="BI585" s="147" t="e">
        <v>#REF!</v>
      </c>
      <c r="BJ585" s="147" t="e">
        <v>#REF!</v>
      </c>
      <c r="BK585" s="147" t="e">
        <v>#REF!</v>
      </c>
      <c r="BL585" s="147" t="e">
        <v>#REF!</v>
      </c>
      <c r="BM585" s="147" t="e">
        <v>#REF!</v>
      </c>
      <c r="BN585" s="147" t="e">
        <v>#REF!</v>
      </c>
      <c r="BO585" s="147" t="e">
        <v>#REF!</v>
      </c>
      <c r="BP585" s="147" t="e">
        <v>#REF!</v>
      </c>
      <c r="BQ585" s="147" t="e">
        <v>#REF!</v>
      </c>
      <c r="BR585" s="147" t="e">
        <v>#REF!</v>
      </c>
      <c r="BS585" s="147" t="e">
        <v>#REF!</v>
      </c>
      <c r="BT585" s="147" t="e">
        <v>#REF!</v>
      </c>
      <c r="BU585" s="147" t="e">
        <v>#REF!</v>
      </c>
      <c r="BV585" s="147" t="e">
        <v>#REF!</v>
      </c>
      <c r="BW585" s="147" t="e">
        <v>#REF!</v>
      </c>
      <c r="BX585" s="147" t="e">
        <v>#REF!</v>
      </c>
      <c r="BZ585" s="147" t="e">
        <v>#REF!</v>
      </c>
      <c r="CA585" s="147" t="e">
        <v>#REF!</v>
      </c>
    </row>
    <row r="586" spans="7:79" hidden="1" x14ac:dyDescent="0.2">
      <c r="G586" s="147" t="e">
        <v>#REF!</v>
      </c>
      <c r="H586" s="147" t="e">
        <v>#REF!</v>
      </c>
      <c r="I586" s="147" t="e">
        <v>#REF!</v>
      </c>
      <c r="J586" s="147" t="e">
        <v>#REF!</v>
      </c>
      <c r="K586" s="147" t="e">
        <v>#REF!</v>
      </c>
      <c r="L586" s="147" t="e">
        <v>#REF!</v>
      </c>
      <c r="M586" s="147" t="e">
        <v>#REF!</v>
      </c>
      <c r="N586" s="147" t="e">
        <v>#REF!</v>
      </c>
      <c r="O586" s="147" t="e">
        <v>#REF!</v>
      </c>
      <c r="P586" s="147" t="e">
        <v>#REF!</v>
      </c>
      <c r="Q586" s="147" t="e">
        <v>#REF!</v>
      </c>
      <c r="R586" s="147" t="e">
        <v>#REF!</v>
      </c>
      <c r="S586" s="147" t="e">
        <v>#REF!</v>
      </c>
      <c r="T586" s="147" t="e">
        <v>#REF!</v>
      </c>
      <c r="U586" s="147" t="e">
        <v>#REF!</v>
      </c>
      <c r="V586" s="147" t="e">
        <v>#REF!</v>
      </c>
      <c r="W586" s="147" t="e">
        <v>#REF!</v>
      </c>
      <c r="X586" s="147" t="e">
        <v>#REF!</v>
      </c>
      <c r="Y586" s="147" t="e">
        <v>#REF!</v>
      </c>
      <c r="Z586" s="147" t="e">
        <v>#REF!</v>
      </c>
      <c r="AA586" s="147" t="e">
        <v>#REF!</v>
      </c>
      <c r="AB586" s="147" t="e">
        <v>#REF!</v>
      </c>
      <c r="AC586" s="147" t="e">
        <v>#REF!</v>
      </c>
      <c r="AD586" s="147" t="e">
        <v>#REF!</v>
      </c>
      <c r="AE586" s="147" t="e">
        <v>#REF!</v>
      </c>
      <c r="AF586" s="147" t="e">
        <v>#REF!</v>
      </c>
      <c r="AG586" s="147" t="e">
        <v>#REF!</v>
      </c>
      <c r="AH586" s="147" t="e">
        <v>#REF!</v>
      </c>
      <c r="AI586" s="147" t="e">
        <v>#REF!</v>
      </c>
      <c r="AJ586" s="147" t="e">
        <v>#REF!</v>
      </c>
      <c r="AK586" s="147" t="e">
        <v>#REF!</v>
      </c>
      <c r="AL586" s="147" t="e">
        <v>#REF!</v>
      </c>
      <c r="AM586" s="147" t="e">
        <v>#REF!</v>
      </c>
      <c r="AN586" s="147" t="e">
        <v>#REF!</v>
      </c>
      <c r="AO586" s="147" t="e">
        <v>#REF!</v>
      </c>
      <c r="AP586" s="147" t="e">
        <v>#REF!</v>
      </c>
      <c r="AQ586" s="147" t="e">
        <v>#REF!</v>
      </c>
      <c r="AR586" s="147" t="e">
        <v>#REF!</v>
      </c>
      <c r="AS586" s="147" t="e">
        <v>#REF!</v>
      </c>
      <c r="AT586" s="147" t="e">
        <v>#REF!</v>
      </c>
      <c r="AU586" s="147" t="e">
        <v>#REF!</v>
      </c>
      <c r="AV586" s="147" t="e">
        <v>#REF!</v>
      </c>
      <c r="AW586" s="147" t="e">
        <v>#REF!</v>
      </c>
      <c r="AX586" s="147" t="e">
        <v>#REF!</v>
      </c>
      <c r="AY586" s="147" t="e">
        <v>#REF!</v>
      </c>
      <c r="AZ586" s="147" t="e">
        <v>#REF!</v>
      </c>
      <c r="BA586" s="147" t="e">
        <v>#REF!</v>
      </c>
      <c r="BB586" s="147" t="e">
        <v>#REF!</v>
      </c>
      <c r="BC586" s="147" t="e">
        <v>#REF!</v>
      </c>
      <c r="BD586" s="147" t="e">
        <v>#REF!</v>
      </c>
      <c r="BE586" s="147" t="e">
        <v>#REF!</v>
      </c>
      <c r="BF586" s="147" t="e">
        <v>#REF!</v>
      </c>
      <c r="BG586" s="147" t="e">
        <v>#REF!</v>
      </c>
      <c r="BH586" s="147" t="e">
        <v>#REF!</v>
      </c>
      <c r="BI586" s="147" t="e">
        <v>#REF!</v>
      </c>
      <c r="BJ586" s="147" t="e">
        <v>#REF!</v>
      </c>
      <c r="BK586" s="147" t="e">
        <v>#REF!</v>
      </c>
      <c r="BL586" s="147" t="e">
        <v>#REF!</v>
      </c>
      <c r="BM586" s="147" t="e">
        <v>#REF!</v>
      </c>
      <c r="BN586" s="147" t="e">
        <v>#REF!</v>
      </c>
      <c r="BO586" s="147" t="e">
        <v>#REF!</v>
      </c>
      <c r="BP586" s="147" t="e">
        <v>#REF!</v>
      </c>
      <c r="BQ586" s="147" t="e">
        <v>#REF!</v>
      </c>
      <c r="BR586" s="147" t="e">
        <v>#REF!</v>
      </c>
      <c r="BS586" s="147" t="e">
        <v>#REF!</v>
      </c>
      <c r="BT586" s="147" t="e">
        <v>#REF!</v>
      </c>
      <c r="BU586" s="147" t="e">
        <v>#REF!</v>
      </c>
      <c r="BV586" s="147" t="e">
        <v>#REF!</v>
      </c>
      <c r="BW586" s="147" t="e">
        <v>#REF!</v>
      </c>
      <c r="BX586" s="147" t="e">
        <v>#REF!</v>
      </c>
      <c r="BZ586" s="147" t="e">
        <v>#REF!</v>
      </c>
      <c r="CA586" s="147" t="e">
        <v>#REF!</v>
      </c>
    </row>
    <row r="587" spans="7:79" hidden="1" x14ac:dyDescent="0.2">
      <c r="G587" s="147" t="e">
        <v>#REF!</v>
      </c>
      <c r="H587" s="147" t="e">
        <v>#REF!</v>
      </c>
      <c r="I587" s="147" t="e">
        <v>#REF!</v>
      </c>
      <c r="J587" s="147" t="e">
        <v>#REF!</v>
      </c>
      <c r="K587" s="147" t="e">
        <v>#REF!</v>
      </c>
      <c r="L587" s="147" t="e">
        <v>#REF!</v>
      </c>
      <c r="M587" s="147" t="e">
        <v>#REF!</v>
      </c>
      <c r="N587" s="147" t="e">
        <v>#REF!</v>
      </c>
      <c r="O587" s="147" t="e">
        <v>#REF!</v>
      </c>
      <c r="P587" s="147" t="e">
        <v>#REF!</v>
      </c>
      <c r="Q587" s="147" t="e">
        <v>#REF!</v>
      </c>
      <c r="R587" s="147" t="e">
        <v>#REF!</v>
      </c>
      <c r="S587" s="147" t="e">
        <v>#REF!</v>
      </c>
      <c r="T587" s="147" t="e">
        <v>#REF!</v>
      </c>
      <c r="U587" s="147" t="e">
        <v>#REF!</v>
      </c>
      <c r="V587" s="147" t="e">
        <v>#REF!</v>
      </c>
      <c r="W587" s="147" t="e">
        <v>#REF!</v>
      </c>
      <c r="X587" s="147" t="e">
        <v>#REF!</v>
      </c>
      <c r="Y587" s="147" t="e">
        <v>#REF!</v>
      </c>
      <c r="Z587" s="147" t="e">
        <v>#REF!</v>
      </c>
      <c r="AA587" s="147" t="e">
        <v>#REF!</v>
      </c>
      <c r="AB587" s="147" t="e">
        <v>#REF!</v>
      </c>
      <c r="AC587" s="147" t="e">
        <v>#REF!</v>
      </c>
      <c r="AD587" s="147" t="e">
        <v>#REF!</v>
      </c>
      <c r="AE587" s="147" t="e">
        <v>#REF!</v>
      </c>
      <c r="AF587" s="147" t="e">
        <v>#REF!</v>
      </c>
      <c r="AG587" s="147" t="e">
        <v>#REF!</v>
      </c>
      <c r="AH587" s="147" t="e">
        <v>#REF!</v>
      </c>
      <c r="AI587" s="147" t="e">
        <v>#REF!</v>
      </c>
      <c r="AJ587" s="147" t="e">
        <v>#REF!</v>
      </c>
      <c r="AK587" s="147" t="e">
        <v>#REF!</v>
      </c>
      <c r="AL587" s="147" t="e">
        <v>#REF!</v>
      </c>
      <c r="AM587" s="147" t="e">
        <v>#REF!</v>
      </c>
      <c r="AN587" s="147" t="e">
        <v>#REF!</v>
      </c>
      <c r="AO587" s="147" t="e">
        <v>#REF!</v>
      </c>
      <c r="AP587" s="147" t="e">
        <v>#REF!</v>
      </c>
      <c r="AQ587" s="147" t="e">
        <v>#REF!</v>
      </c>
      <c r="AR587" s="147" t="e">
        <v>#REF!</v>
      </c>
      <c r="AS587" s="147" t="e">
        <v>#REF!</v>
      </c>
      <c r="AT587" s="147" t="e">
        <v>#REF!</v>
      </c>
      <c r="AU587" s="147" t="e">
        <v>#REF!</v>
      </c>
      <c r="AV587" s="147" t="e">
        <v>#REF!</v>
      </c>
      <c r="AW587" s="147" t="e">
        <v>#REF!</v>
      </c>
      <c r="AX587" s="147" t="e">
        <v>#REF!</v>
      </c>
      <c r="AY587" s="147" t="e">
        <v>#REF!</v>
      </c>
      <c r="AZ587" s="147" t="e">
        <v>#REF!</v>
      </c>
      <c r="BA587" s="147" t="e">
        <v>#REF!</v>
      </c>
      <c r="BB587" s="147" t="e">
        <v>#REF!</v>
      </c>
      <c r="BC587" s="147" t="e">
        <v>#REF!</v>
      </c>
      <c r="BD587" s="147" t="e">
        <v>#REF!</v>
      </c>
      <c r="BE587" s="147" t="e">
        <v>#REF!</v>
      </c>
      <c r="BF587" s="147" t="e">
        <v>#REF!</v>
      </c>
      <c r="BG587" s="147" t="e">
        <v>#REF!</v>
      </c>
      <c r="BH587" s="147" t="e">
        <v>#REF!</v>
      </c>
      <c r="BI587" s="147" t="e">
        <v>#REF!</v>
      </c>
      <c r="BJ587" s="147" t="e">
        <v>#REF!</v>
      </c>
      <c r="BK587" s="147" t="e">
        <v>#REF!</v>
      </c>
      <c r="BL587" s="147" t="e">
        <v>#REF!</v>
      </c>
      <c r="BM587" s="147" t="e">
        <v>#REF!</v>
      </c>
      <c r="BN587" s="147" t="e">
        <v>#REF!</v>
      </c>
      <c r="BO587" s="147" t="e">
        <v>#REF!</v>
      </c>
      <c r="BP587" s="147" t="e">
        <v>#REF!</v>
      </c>
      <c r="BQ587" s="147" t="e">
        <v>#REF!</v>
      </c>
      <c r="BR587" s="147" t="e">
        <v>#REF!</v>
      </c>
      <c r="BS587" s="147" t="e">
        <v>#REF!</v>
      </c>
      <c r="BT587" s="147" t="e">
        <v>#REF!</v>
      </c>
      <c r="BU587" s="147" t="e">
        <v>#REF!</v>
      </c>
      <c r="BV587" s="147" t="e">
        <v>#REF!</v>
      </c>
      <c r="BW587" s="147" t="e">
        <v>#REF!</v>
      </c>
      <c r="BX587" s="147" t="e">
        <v>#REF!</v>
      </c>
      <c r="BZ587" s="147" t="e">
        <v>#REF!</v>
      </c>
      <c r="CA587" s="147" t="e">
        <v>#REF!</v>
      </c>
    </row>
    <row r="588" spans="7:79" hidden="1" x14ac:dyDescent="0.2">
      <c r="G588" s="147">
        <v>0</v>
      </c>
      <c r="H588" s="147">
        <v>0</v>
      </c>
      <c r="I588" s="147">
        <v>0</v>
      </c>
      <c r="J588" s="147">
        <v>0</v>
      </c>
      <c r="K588" s="147">
        <v>0</v>
      </c>
      <c r="L588" s="147">
        <v>0</v>
      </c>
      <c r="M588" s="147">
        <v>0</v>
      </c>
      <c r="N588" s="147">
        <v>0</v>
      </c>
      <c r="O588" s="147">
        <v>0</v>
      </c>
      <c r="P588" s="147">
        <v>0</v>
      </c>
      <c r="Q588" s="147">
        <v>0</v>
      </c>
      <c r="R588" s="147">
        <v>0</v>
      </c>
      <c r="S588" s="147">
        <v>0</v>
      </c>
      <c r="T588" s="147">
        <v>0</v>
      </c>
      <c r="U588" s="147">
        <v>0</v>
      </c>
      <c r="V588" s="147">
        <v>0</v>
      </c>
      <c r="W588" s="147">
        <v>0</v>
      </c>
      <c r="X588" s="147">
        <v>0</v>
      </c>
      <c r="Y588" s="147">
        <v>0</v>
      </c>
      <c r="Z588" s="147">
        <v>0</v>
      </c>
      <c r="AA588" s="147">
        <v>0</v>
      </c>
      <c r="AB588" s="147">
        <v>0</v>
      </c>
      <c r="AC588" s="147">
        <v>0</v>
      </c>
      <c r="AD588" s="147">
        <v>0</v>
      </c>
      <c r="AE588" s="147">
        <v>0</v>
      </c>
      <c r="AF588" s="147">
        <v>0</v>
      </c>
      <c r="AG588" s="147">
        <v>0</v>
      </c>
      <c r="AH588" s="147">
        <v>0</v>
      </c>
      <c r="AI588" s="147">
        <v>0</v>
      </c>
      <c r="AJ588" s="147">
        <v>0</v>
      </c>
      <c r="AK588" s="147">
        <v>0</v>
      </c>
      <c r="AL588" s="147">
        <v>0</v>
      </c>
      <c r="AM588" s="147">
        <v>0</v>
      </c>
      <c r="AN588" s="147">
        <v>0</v>
      </c>
      <c r="AO588" s="147">
        <v>0</v>
      </c>
      <c r="AP588" s="147">
        <v>0</v>
      </c>
      <c r="AQ588" s="147">
        <v>0</v>
      </c>
      <c r="AR588" s="147">
        <v>0</v>
      </c>
      <c r="AS588" s="147">
        <v>0</v>
      </c>
      <c r="AT588" s="147">
        <v>0</v>
      </c>
      <c r="AU588" s="147">
        <v>0</v>
      </c>
      <c r="AV588" s="147">
        <v>0</v>
      </c>
      <c r="AW588" s="147">
        <v>0</v>
      </c>
      <c r="AX588" s="147">
        <v>0</v>
      </c>
      <c r="AY588" s="147">
        <v>0</v>
      </c>
      <c r="AZ588" s="147">
        <v>0</v>
      </c>
      <c r="BA588" s="147">
        <v>0</v>
      </c>
      <c r="BB588" s="147">
        <v>0</v>
      </c>
      <c r="BC588" s="147">
        <v>0</v>
      </c>
      <c r="BD588" s="147">
        <v>0</v>
      </c>
      <c r="BE588" s="147">
        <v>0</v>
      </c>
      <c r="BF588" s="147">
        <v>0</v>
      </c>
      <c r="BG588" s="147">
        <v>0</v>
      </c>
      <c r="BH588" s="147">
        <v>0</v>
      </c>
      <c r="BI588" s="147">
        <v>0</v>
      </c>
      <c r="BJ588" s="147">
        <v>0</v>
      </c>
      <c r="BK588" s="147">
        <v>0</v>
      </c>
      <c r="BL588" s="147">
        <v>0</v>
      </c>
      <c r="BM588" s="147">
        <v>0</v>
      </c>
      <c r="BN588" s="147">
        <v>0</v>
      </c>
      <c r="BO588" s="147">
        <v>0</v>
      </c>
      <c r="BP588" s="147">
        <v>0</v>
      </c>
      <c r="BQ588" s="147">
        <v>0</v>
      </c>
      <c r="BR588" s="147">
        <v>0</v>
      </c>
      <c r="BS588" s="147">
        <v>0</v>
      </c>
      <c r="BT588" s="147">
        <v>0</v>
      </c>
      <c r="BU588" s="147">
        <v>0</v>
      </c>
      <c r="BV588" s="147">
        <v>0</v>
      </c>
      <c r="BW588" s="147">
        <v>0</v>
      </c>
      <c r="BX588" s="147">
        <v>0</v>
      </c>
      <c r="BZ588" s="147">
        <v>0</v>
      </c>
      <c r="CA588" s="147">
        <v>0</v>
      </c>
    </row>
    <row r="589" spans="7:79" hidden="1" x14ac:dyDescent="0.2">
      <c r="G589" s="147" t="e">
        <v>#REF!</v>
      </c>
      <c r="H589" s="147" t="e">
        <v>#REF!</v>
      </c>
      <c r="I589" s="147" t="e">
        <v>#REF!</v>
      </c>
      <c r="J589" s="147" t="e">
        <v>#REF!</v>
      </c>
      <c r="K589" s="147" t="e">
        <v>#REF!</v>
      </c>
      <c r="L589" s="147" t="e">
        <v>#REF!</v>
      </c>
      <c r="M589" s="147" t="e">
        <v>#REF!</v>
      </c>
      <c r="N589" s="147" t="e">
        <v>#REF!</v>
      </c>
      <c r="O589" s="147" t="e">
        <v>#REF!</v>
      </c>
      <c r="P589" s="147" t="e">
        <v>#REF!</v>
      </c>
      <c r="Q589" s="147" t="e">
        <v>#REF!</v>
      </c>
      <c r="R589" s="147" t="e">
        <v>#REF!</v>
      </c>
      <c r="S589" s="147" t="e">
        <v>#REF!</v>
      </c>
      <c r="T589" s="147" t="e">
        <v>#REF!</v>
      </c>
      <c r="U589" s="147" t="e">
        <v>#REF!</v>
      </c>
      <c r="V589" s="147" t="e">
        <v>#REF!</v>
      </c>
      <c r="W589" s="147" t="e">
        <v>#REF!</v>
      </c>
      <c r="X589" s="147" t="e">
        <v>#REF!</v>
      </c>
      <c r="Y589" s="147" t="e">
        <v>#REF!</v>
      </c>
      <c r="Z589" s="147" t="e">
        <v>#REF!</v>
      </c>
      <c r="AA589" s="147" t="e">
        <v>#REF!</v>
      </c>
      <c r="AB589" s="147" t="e">
        <v>#REF!</v>
      </c>
      <c r="AC589" s="147" t="e">
        <v>#REF!</v>
      </c>
      <c r="AD589" s="147" t="e">
        <v>#REF!</v>
      </c>
      <c r="AE589" s="147" t="e">
        <v>#REF!</v>
      </c>
      <c r="AF589" s="147" t="e">
        <v>#REF!</v>
      </c>
      <c r="AG589" s="147" t="e">
        <v>#REF!</v>
      </c>
      <c r="AH589" s="147" t="e">
        <v>#REF!</v>
      </c>
      <c r="AI589" s="147" t="e">
        <v>#REF!</v>
      </c>
      <c r="AJ589" s="147" t="e">
        <v>#REF!</v>
      </c>
      <c r="AK589" s="147" t="e">
        <v>#REF!</v>
      </c>
      <c r="AL589" s="147" t="e">
        <v>#REF!</v>
      </c>
      <c r="AM589" s="147" t="e">
        <v>#REF!</v>
      </c>
      <c r="AN589" s="147" t="e">
        <v>#REF!</v>
      </c>
      <c r="AO589" s="147" t="e">
        <v>#REF!</v>
      </c>
      <c r="AP589" s="147" t="e">
        <v>#REF!</v>
      </c>
      <c r="AQ589" s="147" t="e">
        <v>#REF!</v>
      </c>
      <c r="AR589" s="147" t="e">
        <v>#REF!</v>
      </c>
      <c r="AS589" s="147" t="e">
        <v>#REF!</v>
      </c>
      <c r="AT589" s="147" t="e">
        <v>#REF!</v>
      </c>
      <c r="AU589" s="147" t="e">
        <v>#REF!</v>
      </c>
      <c r="AV589" s="147" t="e">
        <v>#REF!</v>
      </c>
      <c r="AW589" s="147" t="e">
        <v>#REF!</v>
      </c>
      <c r="AX589" s="147" t="e">
        <v>#REF!</v>
      </c>
      <c r="AY589" s="147" t="e">
        <v>#REF!</v>
      </c>
      <c r="AZ589" s="147" t="e">
        <v>#REF!</v>
      </c>
      <c r="BA589" s="147" t="e">
        <v>#REF!</v>
      </c>
      <c r="BB589" s="147" t="e">
        <v>#REF!</v>
      </c>
      <c r="BC589" s="147" t="e">
        <v>#REF!</v>
      </c>
      <c r="BD589" s="147" t="e">
        <v>#REF!</v>
      </c>
      <c r="BE589" s="147" t="e">
        <v>#REF!</v>
      </c>
      <c r="BF589" s="147" t="e">
        <v>#REF!</v>
      </c>
      <c r="BG589" s="147" t="e">
        <v>#REF!</v>
      </c>
      <c r="BH589" s="147" t="e">
        <v>#REF!</v>
      </c>
      <c r="BI589" s="147" t="e">
        <v>#REF!</v>
      </c>
      <c r="BJ589" s="147" t="e">
        <v>#REF!</v>
      </c>
      <c r="BK589" s="147" t="e">
        <v>#REF!</v>
      </c>
      <c r="BL589" s="147" t="e">
        <v>#REF!</v>
      </c>
      <c r="BM589" s="147" t="e">
        <v>#REF!</v>
      </c>
      <c r="BN589" s="147" t="e">
        <v>#REF!</v>
      </c>
      <c r="BO589" s="147" t="e">
        <v>#REF!</v>
      </c>
      <c r="BP589" s="147" t="e">
        <v>#REF!</v>
      </c>
      <c r="BQ589" s="147" t="e">
        <v>#REF!</v>
      </c>
      <c r="BR589" s="147" t="e">
        <v>#REF!</v>
      </c>
      <c r="BS589" s="147" t="e">
        <v>#REF!</v>
      </c>
      <c r="BT589" s="147" t="e">
        <v>#REF!</v>
      </c>
      <c r="BU589" s="147" t="e">
        <v>#REF!</v>
      </c>
      <c r="BV589" s="147" t="e">
        <v>#REF!</v>
      </c>
      <c r="BW589" s="147" t="e">
        <v>#REF!</v>
      </c>
      <c r="BX589" s="147" t="e">
        <v>#REF!</v>
      </c>
      <c r="BZ589" s="147" t="e">
        <v>#REF!</v>
      </c>
      <c r="CA589" s="147" t="e">
        <v>#REF!</v>
      </c>
    </row>
    <row r="590" spans="7:79" hidden="1" x14ac:dyDescent="0.2">
      <c r="G590" s="147" t="e">
        <v>#REF!</v>
      </c>
      <c r="H590" s="147" t="e">
        <v>#REF!</v>
      </c>
      <c r="I590" s="147" t="e">
        <v>#REF!</v>
      </c>
      <c r="J590" s="147" t="e">
        <v>#REF!</v>
      </c>
      <c r="K590" s="147" t="e">
        <v>#REF!</v>
      </c>
      <c r="L590" s="147" t="e">
        <v>#REF!</v>
      </c>
      <c r="M590" s="147" t="e">
        <v>#REF!</v>
      </c>
      <c r="N590" s="147" t="e">
        <v>#REF!</v>
      </c>
      <c r="O590" s="147" t="e">
        <v>#REF!</v>
      </c>
      <c r="P590" s="147" t="e">
        <v>#REF!</v>
      </c>
      <c r="Q590" s="147" t="e">
        <v>#REF!</v>
      </c>
      <c r="R590" s="147" t="e">
        <v>#REF!</v>
      </c>
      <c r="S590" s="147" t="e">
        <v>#REF!</v>
      </c>
      <c r="T590" s="147" t="e">
        <v>#REF!</v>
      </c>
      <c r="U590" s="147" t="e">
        <v>#REF!</v>
      </c>
      <c r="V590" s="147" t="e">
        <v>#REF!</v>
      </c>
      <c r="W590" s="147" t="e">
        <v>#REF!</v>
      </c>
      <c r="X590" s="147" t="e">
        <v>#REF!</v>
      </c>
      <c r="Y590" s="147" t="e">
        <v>#REF!</v>
      </c>
      <c r="Z590" s="147" t="e">
        <v>#REF!</v>
      </c>
      <c r="AA590" s="147" t="e">
        <v>#REF!</v>
      </c>
      <c r="AB590" s="147" t="e">
        <v>#REF!</v>
      </c>
      <c r="AC590" s="147" t="e">
        <v>#REF!</v>
      </c>
      <c r="AD590" s="147" t="e">
        <v>#REF!</v>
      </c>
      <c r="AE590" s="147" t="e">
        <v>#REF!</v>
      </c>
      <c r="AF590" s="147" t="e">
        <v>#REF!</v>
      </c>
      <c r="AG590" s="147" t="e">
        <v>#REF!</v>
      </c>
      <c r="AH590" s="147" t="e">
        <v>#REF!</v>
      </c>
      <c r="AI590" s="147" t="e">
        <v>#REF!</v>
      </c>
      <c r="AJ590" s="147" t="e">
        <v>#REF!</v>
      </c>
      <c r="AK590" s="147" t="e">
        <v>#REF!</v>
      </c>
      <c r="AL590" s="147" t="e">
        <v>#REF!</v>
      </c>
      <c r="AM590" s="147" t="e">
        <v>#REF!</v>
      </c>
      <c r="AN590" s="147" t="e">
        <v>#REF!</v>
      </c>
      <c r="AO590" s="147" t="e">
        <v>#REF!</v>
      </c>
      <c r="AP590" s="147" t="e">
        <v>#REF!</v>
      </c>
      <c r="AQ590" s="147" t="e">
        <v>#REF!</v>
      </c>
      <c r="AR590" s="147" t="e">
        <v>#REF!</v>
      </c>
      <c r="AS590" s="147" t="e">
        <v>#REF!</v>
      </c>
      <c r="AT590" s="147" t="e">
        <v>#REF!</v>
      </c>
      <c r="AU590" s="147" t="e">
        <v>#REF!</v>
      </c>
      <c r="AV590" s="147" t="e">
        <v>#REF!</v>
      </c>
      <c r="AW590" s="147" t="e">
        <v>#REF!</v>
      </c>
      <c r="AX590" s="147" t="e">
        <v>#REF!</v>
      </c>
      <c r="AY590" s="147" t="e">
        <v>#REF!</v>
      </c>
      <c r="AZ590" s="147" t="e">
        <v>#REF!</v>
      </c>
      <c r="BA590" s="147" t="e">
        <v>#REF!</v>
      </c>
      <c r="BB590" s="147" t="e">
        <v>#REF!</v>
      </c>
      <c r="BC590" s="147" t="e">
        <v>#REF!</v>
      </c>
      <c r="BD590" s="147" t="e">
        <v>#REF!</v>
      </c>
      <c r="BE590" s="147" t="e">
        <v>#REF!</v>
      </c>
      <c r="BF590" s="147" t="e">
        <v>#REF!</v>
      </c>
      <c r="BG590" s="147" t="e">
        <v>#REF!</v>
      </c>
      <c r="BH590" s="147" t="e">
        <v>#REF!</v>
      </c>
      <c r="BI590" s="147" t="e">
        <v>#REF!</v>
      </c>
      <c r="BJ590" s="147" t="e">
        <v>#REF!</v>
      </c>
      <c r="BK590" s="147" t="e">
        <v>#REF!</v>
      </c>
      <c r="BL590" s="147" t="e">
        <v>#REF!</v>
      </c>
      <c r="BM590" s="147" t="e">
        <v>#REF!</v>
      </c>
      <c r="BN590" s="147" t="e">
        <v>#REF!</v>
      </c>
      <c r="BO590" s="147" t="e">
        <v>#REF!</v>
      </c>
      <c r="BP590" s="147" t="e">
        <v>#REF!</v>
      </c>
      <c r="BQ590" s="147" t="e">
        <v>#REF!</v>
      </c>
      <c r="BR590" s="147" t="e">
        <v>#REF!</v>
      </c>
      <c r="BS590" s="147" t="e">
        <v>#REF!</v>
      </c>
      <c r="BT590" s="147" t="e">
        <v>#REF!</v>
      </c>
      <c r="BU590" s="147" t="e">
        <v>#REF!</v>
      </c>
      <c r="BV590" s="147" t="e">
        <v>#REF!</v>
      </c>
      <c r="BW590" s="147" t="e">
        <v>#REF!</v>
      </c>
      <c r="BX590" s="147" t="e">
        <v>#REF!</v>
      </c>
      <c r="BZ590" s="147" t="e">
        <v>#REF!</v>
      </c>
      <c r="CA590" s="147" t="e">
        <v>#REF!</v>
      </c>
    </row>
    <row r="591" spans="7:79" hidden="1" x14ac:dyDescent="0.2">
      <c r="G591" s="147">
        <v>0</v>
      </c>
      <c r="H591" s="147">
        <v>0</v>
      </c>
      <c r="I591" s="147">
        <v>0</v>
      </c>
      <c r="J591" s="147">
        <v>0</v>
      </c>
      <c r="K591" s="147">
        <v>0</v>
      </c>
      <c r="L591" s="147">
        <v>0</v>
      </c>
      <c r="M591" s="147">
        <v>0</v>
      </c>
      <c r="N591" s="147">
        <v>0</v>
      </c>
      <c r="O591" s="147">
        <v>0</v>
      </c>
      <c r="P591" s="147">
        <v>0</v>
      </c>
      <c r="Q591" s="147">
        <v>0</v>
      </c>
      <c r="R591" s="147">
        <v>0</v>
      </c>
      <c r="S591" s="147">
        <v>0</v>
      </c>
      <c r="T591" s="147">
        <v>0</v>
      </c>
      <c r="U591" s="147">
        <v>0</v>
      </c>
      <c r="V591" s="147">
        <v>0</v>
      </c>
      <c r="W591" s="147">
        <v>0</v>
      </c>
      <c r="X591" s="147">
        <v>0</v>
      </c>
      <c r="Y591" s="147">
        <v>0</v>
      </c>
      <c r="Z591" s="147">
        <v>0</v>
      </c>
      <c r="AA591" s="147">
        <v>0</v>
      </c>
      <c r="AB591" s="147">
        <v>0</v>
      </c>
      <c r="AC591" s="147">
        <v>0</v>
      </c>
      <c r="AD591" s="147">
        <v>0</v>
      </c>
      <c r="AE591" s="147">
        <v>0</v>
      </c>
      <c r="AF591" s="147">
        <v>0</v>
      </c>
      <c r="AG591" s="147">
        <v>0</v>
      </c>
      <c r="AH591" s="147">
        <v>0</v>
      </c>
      <c r="AI591" s="147">
        <v>0</v>
      </c>
      <c r="AJ591" s="147">
        <v>0</v>
      </c>
      <c r="AK591" s="147">
        <v>0</v>
      </c>
      <c r="AL591" s="147">
        <v>0</v>
      </c>
      <c r="AM591" s="147">
        <v>0</v>
      </c>
      <c r="AN591" s="147">
        <v>0</v>
      </c>
      <c r="AO591" s="147">
        <v>0</v>
      </c>
      <c r="AP591" s="147">
        <v>0</v>
      </c>
      <c r="AQ591" s="147">
        <v>0</v>
      </c>
      <c r="AR591" s="147">
        <v>0</v>
      </c>
      <c r="AS591" s="147">
        <v>0</v>
      </c>
      <c r="AT591" s="147">
        <v>0</v>
      </c>
      <c r="AU591" s="147">
        <v>0</v>
      </c>
      <c r="AV591" s="147">
        <v>0</v>
      </c>
      <c r="AW591" s="147">
        <v>0</v>
      </c>
      <c r="AX591" s="147">
        <v>0</v>
      </c>
      <c r="AY591" s="147">
        <v>0</v>
      </c>
      <c r="AZ591" s="147">
        <v>0</v>
      </c>
      <c r="BA591" s="147">
        <v>0</v>
      </c>
      <c r="BB591" s="147">
        <v>0</v>
      </c>
      <c r="BC591" s="147">
        <v>0</v>
      </c>
      <c r="BD591" s="147">
        <v>0</v>
      </c>
      <c r="BE591" s="147">
        <v>0</v>
      </c>
      <c r="BF591" s="147">
        <v>0</v>
      </c>
      <c r="BG591" s="147">
        <v>0</v>
      </c>
      <c r="BH591" s="147">
        <v>0</v>
      </c>
      <c r="BI591" s="147">
        <v>0</v>
      </c>
      <c r="BJ591" s="147">
        <v>0</v>
      </c>
      <c r="BK591" s="147">
        <v>0</v>
      </c>
      <c r="BL591" s="147">
        <v>0</v>
      </c>
      <c r="BM591" s="147">
        <v>0</v>
      </c>
      <c r="BN591" s="147">
        <v>0</v>
      </c>
      <c r="BO591" s="147">
        <v>0</v>
      </c>
      <c r="BP591" s="147">
        <v>0</v>
      </c>
      <c r="BQ591" s="147">
        <v>0</v>
      </c>
      <c r="BR591" s="147">
        <v>0</v>
      </c>
      <c r="BS591" s="147">
        <v>0</v>
      </c>
      <c r="BT591" s="147">
        <v>0</v>
      </c>
      <c r="BU591" s="147">
        <v>0</v>
      </c>
      <c r="BV591" s="147">
        <v>0</v>
      </c>
      <c r="BW591" s="147">
        <v>0</v>
      </c>
      <c r="BX591" s="147">
        <v>0</v>
      </c>
      <c r="BZ591" s="147">
        <v>0</v>
      </c>
      <c r="CA591" s="147">
        <v>0</v>
      </c>
    </row>
    <row r="592" spans="7:79" hidden="1" x14ac:dyDescent="0.2">
      <c r="G592" s="147">
        <v>0</v>
      </c>
      <c r="H592" s="147">
        <v>0</v>
      </c>
      <c r="I592" s="147">
        <v>0</v>
      </c>
      <c r="J592" s="147">
        <v>0</v>
      </c>
      <c r="K592" s="147">
        <v>0</v>
      </c>
      <c r="L592" s="147">
        <v>0</v>
      </c>
      <c r="M592" s="147">
        <v>0</v>
      </c>
      <c r="N592" s="147">
        <v>0</v>
      </c>
      <c r="O592" s="147">
        <v>0</v>
      </c>
      <c r="P592" s="147">
        <v>0</v>
      </c>
      <c r="Q592" s="147">
        <v>0</v>
      </c>
      <c r="R592" s="147">
        <v>0</v>
      </c>
      <c r="S592" s="147">
        <v>0</v>
      </c>
      <c r="T592" s="147">
        <v>0</v>
      </c>
      <c r="U592" s="147">
        <v>0</v>
      </c>
      <c r="V592" s="147">
        <v>0</v>
      </c>
      <c r="W592" s="147">
        <v>0</v>
      </c>
      <c r="X592" s="147">
        <v>0</v>
      </c>
      <c r="Y592" s="147">
        <v>0</v>
      </c>
      <c r="Z592" s="147">
        <v>0</v>
      </c>
      <c r="AA592" s="147">
        <v>0</v>
      </c>
      <c r="AB592" s="147">
        <v>0</v>
      </c>
      <c r="AC592" s="147">
        <v>0</v>
      </c>
      <c r="AD592" s="147">
        <v>0</v>
      </c>
      <c r="AE592" s="147">
        <v>0</v>
      </c>
      <c r="AF592" s="147">
        <v>0</v>
      </c>
      <c r="AG592" s="147">
        <v>0</v>
      </c>
      <c r="AH592" s="147">
        <v>0</v>
      </c>
      <c r="AI592" s="147">
        <v>0</v>
      </c>
      <c r="AJ592" s="147">
        <v>0</v>
      </c>
      <c r="AK592" s="147">
        <v>0</v>
      </c>
      <c r="AL592" s="147">
        <v>0</v>
      </c>
      <c r="AM592" s="147">
        <v>0</v>
      </c>
      <c r="AN592" s="147">
        <v>0</v>
      </c>
      <c r="AO592" s="147">
        <v>0</v>
      </c>
      <c r="AP592" s="147">
        <v>0</v>
      </c>
      <c r="AQ592" s="147">
        <v>0</v>
      </c>
      <c r="AR592" s="147">
        <v>0</v>
      </c>
      <c r="AS592" s="147">
        <v>0</v>
      </c>
      <c r="AT592" s="147">
        <v>0</v>
      </c>
      <c r="AU592" s="147">
        <v>0</v>
      </c>
      <c r="AV592" s="147">
        <v>0</v>
      </c>
      <c r="AW592" s="147">
        <v>0</v>
      </c>
      <c r="AX592" s="147">
        <v>0</v>
      </c>
      <c r="AY592" s="147">
        <v>0</v>
      </c>
      <c r="AZ592" s="147">
        <v>0</v>
      </c>
      <c r="BA592" s="147">
        <v>0</v>
      </c>
      <c r="BB592" s="147">
        <v>0</v>
      </c>
      <c r="BC592" s="147">
        <v>0</v>
      </c>
      <c r="BD592" s="147">
        <v>0</v>
      </c>
      <c r="BE592" s="147">
        <v>0</v>
      </c>
      <c r="BF592" s="147">
        <v>0</v>
      </c>
      <c r="BG592" s="147">
        <v>0</v>
      </c>
      <c r="BH592" s="147">
        <v>0</v>
      </c>
      <c r="BI592" s="147">
        <v>0</v>
      </c>
      <c r="BJ592" s="147">
        <v>0</v>
      </c>
      <c r="BK592" s="147">
        <v>0</v>
      </c>
      <c r="BL592" s="147">
        <v>0</v>
      </c>
      <c r="BM592" s="147">
        <v>0</v>
      </c>
      <c r="BN592" s="147">
        <v>0</v>
      </c>
      <c r="BO592" s="147">
        <v>0</v>
      </c>
      <c r="BP592" s="147">
        <v>0</v>
      </c>
      <c r="BQ592" s="147">
        <v>0</v>
      </c>
      <c r="BR592" s="147">
        <v>0</v>
      </c>
      <c r="BS592" s="147">
        <v>0</v>
      </c>
      <c r="BT592" s="147">
        <v>0</v>
      </c>
      <c r="BU592" s="147">
        <v>0</v>
      </c>
      <c r="BV592" s="147">
        <v>0</v>
      </c>
      <c r="BW592" s="147">
        <v>0</v>
      </c>
      <c r="BX592" s="147">
        <v>0</v>
      </c>
      <c r="BZ592" s="147">
        <v>0</v>
      </c>
      <c r="CA592" s="147">
        <v>0</v>
      </c>
    </row>
    <row r="593" spans="7:79" hidden="1" x14ac:dyDescent="0.2">
      <c r="G593" s="147">
        <v>0</v>
      </c>
      <c r="H593" s="147">
        <v>0</v>
      </c>
      <c r="I593" s="147">
        <v>0</v>
      </c>
      <c r="J593" s="147">
        <v>0</v>
      </c>
      <c r="K593" s="147">
        <v>0</v>
      </c>
      <c r="L593" s="147">
        <v>0</v>
      </c>
      <c r="M593" s="147">
        <v>0</v>
      </c>
      <c r="N593" s="147">
        <v>0</v>
      </c>
      <c r="O593" s="147">
        <v>0</v>
      </c>
      <c r="P593" s="147">
        <v>0</v>
      </c>
      <c r="Q593" s="147">
        <v>0</v>
      </c>
      <c r="R593" s="147">
        <v>0</v>
      </c>
      <c r="S593" s="147">
        <v>0</v>
      </c>
      <c r="T593" s="147">
        <v>0</v>
      </c>
      <c r="U593" s="147">
        <v>0</v>
      </c>
      <c r="V593" s="147">
        <v>0</v>
      </c>
      <c r="W593" s="147">
        <v>0</v>
      </c>
      <c r="X593" s="147">
        <v>0</v>
      </c>
      <c r="Y593" s="147">
        <v>0</v>
      </c>
      <c r="Z593" s="147">
        <v>0</v>
      </c>
      <c r="AA593" s="147">
        <v>0</v>
      </c>
      <c r="AB593" s="147">
        <v>0</v>
      </c>
      <c r="AC593" s="147">
        <v>0</v>
      </c>
      <c r="AD593" s="147">
        <v>0</v>
      </c>
      <c r="AE593" s="147">
        <v>0</v>
      </c>
      <c r="AF593" s="147">
        <v>0</v>
      </c>
      <c r="AG593" s="147">
        <v>0</v>
      </c>
      <c r="AH593" s="147">
        <v>0</v>
      </c>
      <c r="AI593" s="147">
        <v>0</v>
      </c>
      <c r="AJ593" s="147">
        <v>0</v>
      </c>
      <c r="AK593" s="147">
        <v>0</v>
      </c>
      <c r="AL593" s="147">
        <v>0</v>
      </c>
      <c r="AM593" s="147">
        <v>0</v>
      </c>
      <c r="AN593" s="147">
        <v>0</v>
      </c>
      <c r="AO593" s="147">
        <v>0</v>
      </c>
      <c r="AP593" s="147">
        <v>0</v>
      </c>
      <c r="AQ593" s="147">
        <v>0</v>
      </c>
      <c r="AR593" s="147">
        <v>0</v>
      </c>
      <c r="AS593" s="147">
        <v>0</v>
      </c>
      <c r="AT593" s="147">
        <v>0</v>
      </c>
      <c r="AU593" s="147">
        <v>0</v>
      </c>
      <c r="AV593" s="147">
        <v>0</v>
      </c>
      <c r="AW593" s="147">
        <v>0</v>
      </c>
      <c r="AX593" s="147">
        <v>0</v>
      </c>
      <c r="AY593" s="147">
        <v>0</v>
      </c>
      <c r="AZ593" s="147">
        <v>0</v>
      </c>
      <c r="BA593" s="147">
        <v>0</v>
      </c>
      <c r="BB593" s="147">
        <v>0</v>
      </c>
      <c r="BC593" s="147">
        <v>0</v>
      </c>
      <c r="BD593" s="147">
        <v>0</v>
      </c>
      <c r="BE593" s="147">
        <v>0</v>
      </c>
      <c r="BF593" s="147">
        <v>0</v>
      </c>
      <c r="BG593" s="147">
        <v>0</v>
      </c>
      <c r="BH593" s="147">
        <v>0</v>
      </c>
      <c r="BI593" s="147">
        <v>0</v>
      </c>
      <c r="BJ593" s="147">
        <v>0</v>
      </c>
      <c r="BK593" s="147">
        <v>0</v>
      </c>
      <c r="BL593" s="147">
        <v>0</v>
      </c>
      <c r="BM593" s="147">
        <v>0</v>
      </c>
      <c r="BN593" s="147">
        <v>0</v>
      </c>
      <c r="BO593" s="147">
        <v>0</v>
      </c>
      <c r="BP593" s="147">
        <v>0</v>
      </c>
      <c r="BQ593" s="147">
        <v>0</v>
      </c>
      <c r="BR593" s="147">
        <v>0</v>
      </c>
      <c r="BS593" s="147">
        <v>0</v>
      </c>
      <c r="BT593" s="147">
        <v>0</v>
      </c>
      <c r="BU593" s="147">
        <v>0</v>
      </c>
      <c r="BV593" s="147">
        <v>0</v>
      </c>
      <c r="BW593" s="147">
        <v>0</v>
      </c>
      <c r="BX593" s="147">
        <v>0</v>
      </c>
      <c r="BZ593" s="147">
        <v>0</v>
      </c>
      <c r="CA593" s="147">
        <v>0</v>
      </c>
    </row>
    <row r="594" spans="7:79" hidden="1" x14ac:dyDescent="0.2">
      <c r="G594" s="147">
        <v>0</v>
      </c>
      <c r="H594" s="147">
        <v>0</v>
      </c>
      <c r="I594" s="147">
        <v>0</v>
      </c>
      <c r="J594" s="147">
        <v>0</v>
      </c>
      <c r="K594" s="147">
        <v>0</v>
      </c>
      <c r="L594" s="147">
        <v>0</v>
      </c>
      <c r="M594" s="147">
        <v>0</v>
      </c>
      <c r="N594" s="147">
        <v>0</v>
      </c>
      <c r="O594" s="147">
        <v>0</v>
      </c>
      <c r="P594" s="147">
        <v>0</v>
      </c>
      <c r="Q594" s="147">
        <v>0</v>
      </c>
      <c r="R594" s="147">
        <v>0</v>
      </c>
      <c r="S594" s="147">
        <v>0</v>
      </c>
      <c r="T594" s="147">
        <v>0</v>
      </c>
      <c r="U594" s="147">
        <v>0</v>
      </c>
      <c r="V594" s="147">
        <v>0</v>
      </c>
      <c r="W594" s="147">
        <v>0</v>
      </c>
      <c r="X594" s="147">
        <v>0</v>
      </c>
      <c r="Y594" s="147">
        <v>0</v>
      </c>
      <c r="Z594" s="147">
        <v>0</v>
      </c>
      <c r="AA594" s="147">
        <v>0</v>
      </c>
      <c r="AB594" s="147">
        <v>0</v>
      </c>
      <c r="AC594" s="147">
        <v>0</v>
      </c>
      <c r="AD594" s="147">
        <v>0</v>
      </c>
      <c r="AE594" s="147">
        <v>0</v>
      </c>
      <c r="AF594" s="147">
        <v>0</v>
      </c>
      <c r="AG594" s="147">
        <v>0</v>
      </c>
      <c r="AH594" s="147">
        <v>0</v>
      </c>
      <c r="AI594" s="147">
        <v>0</v>
      </c>
      <c r="AJ594" s="147">
        <v>0</v>
      </c>
      <c r="AK594" s="147">
        <v>0</v>
      </c>
      <c r="AL594" s="147">
        <v>0</v>
      </c>
      <c r="AM594" s="147">
        <v>0</v>
      </c>
      <c r="AN594" s="147">
        <v>0</v>
      </c>
      <c r="AO594" s="147">
        <v>0</v>
      </c>
      <c r="AP594" s="147">
        <v>0</v>
      </c>
      <c r="AQ594" s="147">
        <v>0</v>
      </c>
      <c r="AR594" s="147">
        <v>0</v>
      </c>
      <c r="AS594" s="147">
        <v>0</v>
      </c>
      <c r="AT594" s="147">
        <v>0</v>
      </c>
      <c r="AU594" s="147">
        <v>0</v>
      </c>
      <c r="AV594" s="147">
        <v>0</v>
      </c>
      <c r="AW594" s="147">
        <v>0</v>
      </c>
      <c r="AX594" s="147">
        <v>0</v>
      </c>
      <c r="AY594" s="147">
        <v>0</v>
      </c>
      <c r="AZ594" s="147">
        <v>0</v>
      </c>
      <c r="BA594" s="147">
        <v>0</v>
      </c>
      <c r="BB594" s="147">
        <v>0</v>
      </c>
      <c r="BC594" s="147">
        <v>0</v>
      </c>
      <c r="BD594" s="147">
        <v>0</v>
      </c>
      <c r="BE594" s="147">
        <v>0</v>
      </c>
      <c r="BF594" s="147">
        <v>0</v>
      </c>
      <c r="BG594" s="147">
        <v>0</v>
      </c>
      <c r="BH594" s="147">
        <v>0</v>
      </c>
      <c r="BI594" s="147">
        <v>0</v>
      </c>
      <c r="BJ594" s="147">
        <v>0</v>
      </c>
      <c r="BK594" s="147">
        <v>0</v>
      </c>
      <c r="BL594" s="147">
        <v>0</v>
      </c>
      <c r="BM594" s="147">
        <v>0</v>
      </c>
      <c r="BN594" s="147">
        <v>0</v>
      </c>
      <c r="BO594" s="147">
        <v>0</v>
      </c>
      <c r="BP594" s="147">
        <v>0</v>
      </c>
      <c r="BQ594" s="147">
        <v>0</v>
      </c>
      <c r="BR594" s="147">
        <v>0</v>
      </c>
      <c r="BS594" s="147">
        <v>0</v>
      </c>
      <c r="BT594" s="147">
        <v>0</v>
      </c>
      <c r="BU594" s="147">
        <v>0</v>
      </c>
      <c r="BV594" s="147">
        <v>0</v>
      </c>
      <c r="BW594" s="147">
        <v>0</v>
      </c>
      <c r="BX594" s="147">
        <v>0</v>
      </c>
      <c r="BZ594" s="147">
        <v>0</v>
      </c>
      <c r="CA594" s="147">
        <v>0</v>
      </c>
    </row>
    <row r="595" spans="7:79" hidden="1" x14ac:dyDescent="0.2">
      <c r="G595" s="147">
        <v>0</v>
      </c>
      <c r="H595" s="147">
        <v>0</v>
      </c>
      <c r="I595" s="147">
        <v>0</v>
      </c>
      <c r="J595" s="147">
        <v>0</v>
      </c>
      <c r="K595" s="147">
        <v>0</v>
      </c>
      <c r="L595" s="147">
        <v>0</v>
      </c>
      <c r="M595" s="147">
        <v>0</v>
      </c>
      <c r="N595" s="147">
        <v>0</v>
      </c>
      <c r="O595" s="147">
        <v>0</v>
      </c>
      <c r="P595" s="147">
        <v>0</v>
      </c>
      <c r="Q595" s="147">
        <v>0</v>
      </c>
      <c r="R595" s="147">
        <v>0</v>
      </c>
      <c r="S595" s="147">
        <v>0</v>
      </c>
      <c r="T595" s="147">
        <v>0</v>
      </c>
      <c r="U595" s="147">
        <v>0</v>
      </c>
      <c r="V595" s="147">
        <v>0</v>
      </c>
      <c r="W595" s="147">
        <v>0</v>
      </c>
      <c r="X595" s="147">
        <v>0</v>
      </c>
      <c r="Y595" s="147">
        <v>0</v>
      </c>
      <c r="Z595" s="147">
        <v>0</v>
      </c>
      <c r="AA595" s="147">
        <v>0</v>
      </c>
      <c r="AB595" s="147">
        <v>0</v>
      </c>
      <c r="AC595" s="147">
        <v>0</v>
      </c>
      <c r="AD595" s="147">
        <v>0</v>
      </c>
      <c r="AE595" s="147">
        <v>0</v>
      </c>
      <c r="AF595" s="147">
        <v>0</v>
      </c>
      <c r="AG595" s="147">
        <v>0</v>
      </c>
      <c r="AH595" s="147">
        <v>0</v>
      </c>
      <c r="AI595" s="147">
        <v>0</v>
      </c>
      <c r="AJ595" s="147">
        <v>0</v>
      </c>
      <c r="AK595" s="147">
        <v>0</v>
      </c>
      <c r="AL595" s="147">
        <v>0</v>
      </c>
      <c r="AM595" s="147">
        <v>0</v>
      </c>
      <c r="AN595" s="147">
        <v>0</v>
      </c>
      <c r="AO595" s="147">
        <v>0</v>
      </c>
      <c r="AP595" s="147">
        <v>0</v>
      </c>
      <c r="AQ595" s="147">
        <v>0</v>
      </c>
      <c r="AR595" s="147">
        <v>0</v>
      </c>
      <c r="AS595" s="147">
        <v>0</v>
      </c>
      <c r="AT595" s="147">
        <v>0</v>
      </c>
      <c r="AU595" s="147">
        <v>0</v>
      </c>
      <c r="AV595" s="147">
        <v>0</v>
      </c>
      <c r="AW595" s="147">
        <v>0</v>
      </c>
      <c r="AX595" s="147">
        <v>0</v>
      </c>
      <c r="AY595" s="147">
        <v>0</v>
      </c>
      <c r="AZ595" s="147">
        <v>0</v>
      </c>
      <c r="BA595" s="147">
        <v>0</v>
      </c>
      <c r="BB595" s="147">
        <v>0</v>
      </c>
      <c r="BC595" s="147">
        <v>0</v>
      </c>
      <c r="BD595" s="147">
        <v>0</v>
      </c>
      <c r="BE595" s="147">
        <v>0</v>
      </c>
      <c r="BF595" s="147">
        <v>0</v>
      </c>
      <c r="BG595" s="147">
        <v>0</v>
      </c>
      <c r="BH595" s="147">
        <v>0</v>
      </c>
      <c r="BI595" s="147">
        <v>0</v>
      </c>
      <c r="BJ595" s="147">
        <v>0</v>
      </c>
      <c r="BK595" s="147">
        <v>0</v>
      </c>
      <c r="BL595" s="147">
        <v>0</v>
      </c>
      <c r="BM595" s="147">
        <v>0</v>
      </c>
      <c r="BN595" s="147">
        <v>0</v>
      </c>
      <c r="BO595" s="147">
        <v>0</v>
      </c>
      <c r="BP595" s="147">
        <v>0</v>
      </c>
      <c r="BQ595" s="147">
        <v>0</v>
      </c>
      <c r="BR595" s="147">
        <v>0</v>
      </c>
      <c r="BS595" s="147">
        <v>0</v>
      </c>
      <c r="BT595" s="147">
        <v>0</v>
      </c>
      <c r="BU595" s="147">
        <v>0</v>
      </c>
      <c r="BV595" s="147">
        <v>0</v>
      </c>
      <c r="BW595" s="147">
        <v>0</v>
      </c>
      <c r="BX595" s="147">
        <v>0</v>
      </c>
      <c r="BZ595" s="147">
        <v>0</v>
      </c>
      <c r="CA595" s="147">
        <v>0</v>
      </c>
    </row>
    <row r="596" spans="7:79" hidden="1" x14ac:dyDescent="0.2">
      <c r="G596" s="147">
        <v>0</v>
      </c>
      <c r="H596" s="147">
        <v>0</v>
      </c>
      <c r="I596" s="147">
        <v>0</v>
      </c>
      <c r="J596" s="147">
        <v>0</v>
      </c>
      <c r="K596" s="147">
        <v>0</v>
      </c>
      <c r="L596" s="147">
        <v>0</v>
      </c>
      <c r="M596" s="147">
        <v>0</v>
      </c>
      <c r="N596" s="147">
        <v>0</v>
      </c>
      <c r="O596" s="147">
        <v>0</v>
      </c>
      <c r="P596" s="147">
        <v>0</v>
      </c>
      <c r="Q596" s="147">
        <v>0</v>
      </c>
      <c r="R596" s="147">
        <v>0</v>
      </c>
      <c r="S596" s="147">
        <v>0</v>
      </c>
      <c r="T596" s="147">
        <v>0</v>
      </c>
      <c r="U596" s="147">
        <v>0</v>
      </c>
      <c r="V596" s="147">
        <v>0</v>
      </c>
      <c r="W596" s="147">
        <v>0</v>
      </c>
      <c r="X596" s="147">
        <v>0</v>
      </c>
      <c r="Y596" s="147">
        <v>0</v>
      </c>
      <c r="Z596" s="147">
        <v>0</v>
      </c>
      <c r="AA596" s="147">
        <v>0</v>
      </c>
      <c r="AB596" s="147">
        <v>0</v>
      </c>
      <c r="AC596" s="147">
        <v>0</v>
      </c>
      <c r="AD596" s="147">
        <v>0</v>
      </c>
      <c r="AE596" s="147">
        <v>0</v>
      </c>
      <c r="AF596" s="147">
        <v>0</v>
      </c>
      <c r="AG596" s="147">
        <v>0</v>
      </c>
      <c r="AH596" s="147">
        <v>0</v>
      </c>
      <c r="AI596" s="147">
        <v>0</v>
      </c>
      <c r="AJ596" s="147">
        <v>0</v>
      </c>
      <c r="AK596" s="147">
        <v>0</v>
      </c>
      <c r="AL596" s="147">
        <v>0</v>
      </c>
      <c r="AM596" s="147">
        <v>0</v>
      </c>
      <c r="AN596" s="147">
        <v>0</v>
      </c>
      <c r="AO596" s="147">
        <v>0</v>
      </c>
      <c r="AP596" s="147">
        <v>0</v>
      </c>
      <c r="AQ596" s="147">
        <v>0</v>
      </c>
      <c r="AR596" s="147">
        <v>0</v>
      </c>
      <c r="AS596" s="147">
        <v>0</v>
      </c>
      <c r="AT596" s="147">
        <v>0</v>
      </c>
      <c r="AU596" s="147">
        <v>0</v>
      </c>
      <c r="AV596" s="147">
        <v>0</v>
      </c>
      <c r="AW596" s="147">
        <v>0</v>
      </c>
      <c r="AX596" s="147">
        <v>0</v>
      </c>
      <c r="AY596" s="147">
        <v>0</v>
      </c>
      <c r="AZ596" s="147">
        <v>0</v>
      </c>
      <c r="BA596" s="147">
        <v>0</v>
      </c>
      <c r="BB596" s="147">
        <v>0</v>
      </c>
      <c r="BC596" s="147">
        <v>0</v>
      </c>
      <c r="BD596" s="147">
        <v>0</v>
      </c>
      <c r="BE596" s="147">
        <v>0</v>
      </c>
      <c r="BF596" s="147">
        <v>0</v>
      </c>
      <c r="BG596" s="147">
        <v>0</v>
      </c>
      <c r="BH596" s="147">
        <v>0</v>
      </c>
      <c r="BI596" s="147">
        <v>0</v>
      </c>
      <c r="BJ596" s="147">
        <v>0</v>
      </c>
      <c r="BK596" s="147">
        <v>0</v>
      </c>
      <c r="BL596" s="147">
        <v>0</v>
      </c>
      <c r="BM596" s="147">
        <v>0</v>
      </c>
      <c r="BN596" s="147">
        <v>0</v>
      </c>
      <c r="BO596" s="147">
        <v>0</v>
      </c>
      <c r="BP596" s="147">
        <v>0</v>
      </c>
      <c r="BQ596" s="147">
        <v>0</v>
      </c>
      <c r="BR596" s="147">
        <v>0</v>
      </c>
      <c r="BS596" s="147">
        <v>0</v>
      </c>
      <c r="BT596" s="147">
        <v>0</v>
      </c>
      <c r="BU596" s="147">
        <v>0</v>
      </c>
      <c r="BV596" s="147">
        <v>0</v>
      </c>
      <c r="BW596" s="147">
        <v>0</v>
      </c>
      <c r="BX596" s="147">
        <v>0</v>
      </c>
      <c r="BZ596" s="147">
        <v>0</v>
      </c>
      <c r="CA596" s="147">
        <v>0</v>
      </c>
    </row>
    <row r="597" spans="7:79" hidden="1" x14ac:dyDescent="0.2">
      <c r="G597" s="147">
        <v>0</v>
      </c>
      <c r="H597" s="147">
        <v>0</v>
      </c>
      <c r="I597" s="147">
        <v>0</v>
      </c>
      <c r="J597" s="147">
        <v>0</v>
      </c>
      <c r="K597" s="147">
        <v>0</v>
      </c>
      <c r="L597" s="147">
        <v>0</v>
      </c>
      <c r="M597" s="147">
        <v>0</v>
      </c>
      <c r="N597" s="147">
        <v>0</v>
      </c>
      <c r="O597" s="147">
        <v>0</v>
      </c>
      <c r="P597" s="147">
        <v>0</v>
      </c>
      <c r="Q597" s="147">
        <v>0</v>
      </c>
      <c r="R597" s="147">
        <v>0</v>
      </c>
      <c r="S597" s="147">
        <v>0</v>
      </c>
      <c r="T597" s="147">
        <v>0</v>
      </c>
      <c r="U597" s="147">
        <v>0</v>
      </c>
      <c r="V597" s="147">
        <v>0</v>
      </c>
      <c r="W597" s="147">
        <v>0</v>
      </c>
      <c r="X597" s="147">
        <v>0</v>
      </c>
      <c r="Y597" s="147">
        <v>0</v>
      </c>
      <c r="Z597" s="147">
        <v>0</v>
      </c>
      <c r="AA597" s="147">
        <v>0</v>
      </c>
      <c r="AB597" s="147">
        <v>0</v>
      </c>
      <c r="AC597" s="147">
        <v>0</v>
      </c>
      <c r="AD597" s="147">
        <v>0</v>
      </c>
      <c r="AE597" s="147">
        <v>0</v>
      </c>
      <c r="AF597" s="147">
        <v>0</v>
      </c>
      <c r="AG597" s="147">
        <v>0</v>
      </c>
      <c r="AH597" s="147">
        <v>0</v>
      </c>
      <c r="AI597" s="147">
        <v>0</v>
      </c>
      <c r="AJ597" s="147">
        <v>0</v>
      </c>
      <c r="AK597" s="147">
        <v>0</v>
      </c>
      <c r="AL597" s="147">
        <v>0</v>
      </c>
      <c r="AM597" s="147">
        <v>0</v>
      </c>
      <c r="AN597" s="147">
        <v>0</v>
      </c>
      <c r="AO597" s="147">
        <v>0</v>
      </c>
      <c r="AP597" s="147">
        <v>0</v>
      </c>
      <c r="AQ597" s="147">
        <v>0</v>
      </c>
      <c r="AR597" s="147">
        <v>0</v>
      </c>
      <c r="AS597" s="147">
        <v>0</v>
      </c>
      <c r="AT597" s="147">
        <v>0</v>
      </c>
      <c r="AU597" s="147">
        <v>0</v>
      </c>
      <c r="AV597" s="147">
        <v>0</v>
      </c>
      <c r="AW597" s="147">
        <v>0</v>
      </c>
      <c r="AX597" s="147">
        <v>0</v>
      </c>
      <c r="AY597" s="147">
        <v>0</v>
      </c>
      <c r="AZ597" s="147">
        <v>0</v>
      </c>
      <c r="BA597" s="147">
        <v>0</v>
      </c>
      <c r="BB597" s="147">
        <v>0</v>
      </c>
      <c r="BC597" s="147">
        <v>0</v>
      </c>
      <c r="BD597" s="147">
        <v>0</v>
      </c>
      <c r="BE597" s="147">
        <v>0</v>
      </c>
      <c r="BF597" s="147">
        <v>0</v>
      </c>
      <c r="BG597" s="147">
        <v>0</v>
      </c>
      <c r="BH597" s="147">
        <v>0</v>
      </c>
      <c r="BI597" s="147">
        <v>0</v>
      </c>
      <c r="BJ597" s="147">
        <v>0</v>
      </c>
      <c r="BK597" s="147">
        <v>0</v>
      </c>
      <c r="BL597" s="147">
        <v>0</v>
      </c>
      <c r="BM597" s="147">
        <v>0</v>
      </c>
      <c r="BN597" s="147">
        <v>0</v>
      </c>
      <c r="BO597" s="147">
        <v>0</v>
      </c>
      <c r="BP597" s="147">
        <v>0</v>
      </c>
      <c r="BQ597" s="147">
        <v>0</v>
      </c>
      <c r="BR597" s="147">
        <v>0</v>
      </c>
      <c r="BS597" s="147">
        <v>0</v>
      </c>
      <c r="BT597" s="147">
        <v>0</v>
      </c>
      <c r="BU597" s="147">
        <v>0</v>
      </c>
      <c r="BV597" s="147">
        <v>0</v>
      </c>
      <c r="BW597" s="147">
        <v>0</v>
      </c>
      <c r="BX597" s="147">
        <v>0</v>
      </c>
      <c r="BZ597" s="147">
        <v>0</v>
      </c>
      <c r="CA597" s="147">
        <v>0</v>
      </c>
    </row>
    <row r="598" spans="7:79" hidden="1" x14ac:dyDescent="0.2">
      <c r="G598" s="147">
        <v>-53972577</v>
      </c>
      <c r="H598" s="147">
        <v>0</v>
      </c>
      <c r="I598" s="147">
        <v>0</v>
      </c>
      <c r="J598" s="147">
        <v>0</v>
      </c>
      <c r="K598" s="147">
        <v>0</v>
      </c>
      <c r="L598" s="147">
        <v>-8253520</v>
      </c>
      <c r="M598" s="147">
        <v>0</v>
      </c>
      <c r="N598" s="147">
        <v>0</v>
      </c>
      <c r="O598" s="147">
        <v>0</v>
      </c>
      <c r="P598" s="147">
        <v>0</v>
      </c>
      <c r="Q598" s="147">
        <v>286578</v>
      </c>
      <c r="R598" s="147">
        <v>0</v>
      </c>
      <c r="S598" s="147">
        <v>0</v>
      </c>
      <c r="T598" s="147">
        <v>0</v>
      </c>
      <c r="U598" s="147">
        <v>0</v>
      </c>
      <c r="V598" s="147">
        <v>-6299769</v>
      </c>
      <c r="W598" s="147">
        <v>0</v>
      </c>
      <c r="X598" s="147">
        <v>0</v>
      </c>
      <c r="Y598" s="147">
        <v>0</v>
      </c>
      <c r="Z598" s="147">
        <v>0</v>
      </c>
      <c r="AA598" s="147">
        <v>-3456518</v>
      </c>
      <c r="AB598" s="147">
        <v>0</v>
      </c>
      <c r="AC598" s="147">
        <v>0</v>
      </c>
      <c r="AD598" s="147">
        <v>0</v>
      </c>
      <c r="AE598" s="147">
        <v>0</v>
      </c>
      <c r="AF598" s="147">
        <v>-4835965</v>
      </c>
      <c r="AG598" s="147">
        <v>0</v>
      </c>
      <c r="AH598" s="147">
        <v>0</v>
      </c>
      <c r="AI598" s="147">
        <v>0</v>
      </c>
      <c r="AJ598" s="147">
        <v>0</v>
      </c>
      <c r="AK598" s="147">
        <v>-2187184</v>
      </c>
      <c r="AL598" s="147">
        <v>0</v>
      </c>
      <c r="AM598" s="147">
        <v>0</v>
      </c>
      <c r="AN598" s="147">
        <v>0</v>
      </c>
      <c r="AO598" s="147">
        <v>0</v>
      </c>
      <c r="AP598" s="147">
        <v>-5017820</v>
      </c>
      <c r="AQ598" s="147">
        <v>0</v>
      </c>
      <c r="AR598" s="147">
        <v>0</v>
      </c>
      <c r="AS598" s="147">
        <v>0</v>
      </c>
      <c r="AT598" s="147">
        <v>0</v>
      </c>
      <c r="AU598" s="147">
        <v>-4108885</v>
      </c>
      <c r="AV598" s="147">
        <v>0</v>
      </c>
      <c r="AW598" s="147">
        <v>0</v>
      </c>
      <c r="AX598" s="147">
        <v>0</v>
      </c>
      <c r="AY598" s="147">
        <v>0</v>
      </c>
      <c r="AZ598" s="147">
        <v>-3708680</v>
      </c>
      <c r="BA598" s="147">
        <v>0</v>
      </c>
      <c r="BB598" s="147">
        <v>0</v>
      </c>
      <c r="BC598" s="147">
        <v>0</v>
      </c>
      <c r="BD598" s="147">
        <v>0</v>
      </c>
      <c r="BE598" s="147">
        <v>-2673022</v>
      </c>
      <c r="BF598" s="147">
        <v>0</v>
      </c>
      <c r="BG598" s="147">
        <v>0</v>
      </c>
      <c r="BH598" s="147">
        <v>0</v>
      </c>
      <c r="BI598" s="147">
        <v>0</v>
      </c>
      <c r="BJ598" s="147">
        <v>-3014010</v>
      </c>
      <c r="BK598" s="147">
        <v>0</v>
      </c>
      <c r="BL598" s="147">
        <v>0</v>
      </c>
      <c r="BM598" s="147">
        <v>0</v>
      </c>
      <c r="BN598" s="147">
        <v>0</v>
      </c>
      <c r="BO598" s="147">
        <v>-1829008</v>
      </c>
      <c r="BP598" s="147">
        <v>0</v>
      </c>
      <c r="BQ598" s="147">
        <v>0</v>
      </c>
      <c r="BR598" s="147">
        <v>0</v>
      </c>
      <c r="BS598" s="147">
        <v>0</v>
      </c>
      <c r="BT598" s="147">
        <v>-17723229</v>
      </c>
      <c r="BU598" s="147">
        <v>0</v>
      </c>
      <c r="BV598" s="147">
        <v>0</v>
      </c>
      <c r="BW598" s="147">
        <v>0</v>
      </c>
      <c r="BX598" s="147">
        <v>0</v>
      </c>
      <c r="BZ598" s="147">
        <v>27374574</v>
      </c>
      <c r="CA598" s="147">
        <v>27374574</v>
      </c>
    </row>
    <row r="599" spans="7:79" hidden="1" x14ac:dyDescent="0.2">
      <c r="G599" s="147">
        <v>-49699913</v>
      </c>
      <c r="H599" s="147">
        <v>0</v>
      </c>
      <c r="I599" s="147">
        <v>0</v>
      </c>
      <c r="J599" s="147">
        <v>0</v>
      </c>
      <c r="K599" s="147">
        <v>0</v>
      </c>
      <c r="L599" s="147">
        <v>-7521389</v>
      </c>
      <c r="M599" s="147">
        <v>0</v>
      </c>
      <c r="N599" s="147">
        <v>0</v>
      </c>
      <c r="O599" s="147">
        <v>0</v>
      </c>
      <c r="P599" s="147">
        <v>0</v>
      </c>
      <c r="Q599" s="147">
        <v>128344</v>
      </c>
      <c r="R599" s="147">
        <v>0</v>
      </c>
      <c r="S599" s="147">
        <v>0</v>
      </c>
      <c r="T599" s="147">
        <v>0</v>
      </c>
      <c r="U599" s="147">
        <v>0</v>
      </c>
      <c r="V599" s="147">
        <v>-5993626</v>
      </c>
      <c r="W599" s="147">
        <v>0</v>
      </c>
      <c r="X599" s="147">
        <v>0</v>
      </c>
      <c r="Y599" s="147">
        <v>0</v>
      </c>
      <c r="Z599" s="147">
        <v>0</v>
      </c>
      <c r="AA599" s="147">
        <v>-3300045</v>
      </c>
      <c r="AB599" s="147">
        <v>0</v>
      </c>
      <c r="AC599" s="147">
        <v>0</v>
      </c>
      <c r="AD599" s="147">
        <v>0</v>
      </c>
      <c r="AE599" s="147">
        <v>0</v>
      </c>
      <c r="AF599" s="147">
        <v>-4600884</v>
      </c>
      <c r="AG599" s="147">
        <v>0</v>
      </c>
      <c r="AH599" s="147">
        <v>0</v>
      </c>
      <c r="AI599" s="147">
        <v>0</v>
      </c>
      <c r="AJ599" s="147">
        <v>0</v>
      </c>
      <c r="AK599" s="147">
        <v>-2320684</v>
      </c>
      <c r="AL599" s="147">
        <v>0</v>
      </c>
      <c r="AM599" s="147">
        <v>0</v>
      </c>
      <c r="AN599" s="147">
        <v>0</v>
      </c>
      <c r="AO599" s="147">
        <v>0</v>
      </c>
      <c r="AP599" s="147">
        <v>-4355790</v>
      </c>
      <c r="AQ599" s="147">
        <v>0</v>
      </c>
      <c r="AR599" s="147">
        <v>0</v>
      </c>
      <c r="AS599" s="147">
        <v>0</v>
      </c>
      <c r="AT599" s="147">
        <v>0</v>
      </c>
      <c r="AU599" s="147">
        <v>-3525338</v>
      </c>
      <c r="AV599" s="147">
        <v>0</v>
      </c>
      <c r="AW599" s="147">
        <v>0</v>
      </c>
      <c r="AX599" s="147">
        <v>0</v>
      </c>
      <c r="AY599" s="147">
        <v>0</v>
      </c>
      <c r="AZ599" s="147">
        <v>-3411845</v>
      </c>
      <c r="BA599" s="147">
        <v>0</v>
      </c>
      <c r="BB599" s="147">
        <v>0</v>
      </c>
      <c r="BC599" s="147">
        <v>0</v>
      </c>
      <c r="BD599" s="147">
        <v>0</v>
      </c>
      <c r="BE599" s="147">
        <v>-2368101</v>
      </c>
      <c r="BF599" s="147">
        <v>0</v>
      </c>
      <c r="BG599" s="147">
        <v>0</v>
      </c>
      <c r="BH599" s="147">
        <v>0</v>
      </c>
      <c r="BI599" s="147">
        <v>0</v>
      </c>
      <c r="BJ599" s="147">
        <v>-2760963</v>
      </c>
      <c r="BK599" s="147">
        <v>0</v>
      </c>
      <c r="BL599" s="147">
        <v>0</v>
      </c>
      <c r="BM599" s="147">
        <v>0</v>
      </c>
      <c r="BN599" s="147">
        <v>0</v>
      </c>
      <c r="BO599" s="147">
        <v>-1888078</v>
      </c>
      <c r="BP599" s="147">
        <v>0</v>
      </c>
      <c r="BQ599" s="147">
        <v>0</v>
      </c>
      <c r="BR599" s="147">
        <v>0</v>
      </c>
      <c r="BS599" s="147">
        <v>0</v>
      </c>
      <c r="BT599" s="147">
        <v>-16686716</v>
      </c>
      <c r="BU599" s="147">
        <v>0</v>
      </c>
      <c r="BV599" s="147">
        <v>0</v>
      </c>
      <c r="BW599" s="147">
        <v>0</v>
      </c>
      <c r="BX599" s="147">
        <v>0</v>
      </c>
      <c r="BZ599" s="147">
        <v>25231683</v>
      </c>
      <c r="CA599" s="147">
        <v>25231683</v>
      </c>
    </row>
    <row r="600" spans="7:79" hidden="1" x14ac:dyDescent="0.2">
      <c r="G600" s="147">
        <v>-5585924</v>
      </c>
      <c r="H600" s="147">
        <v>0</v>
      </c>
      <c r="I600" s="147">
        <v>0</v>
      </c>
      <c r="J600" s="147">
        <v>0</v>
      </c>
      <c r="K600" s="147">
        <v>0</v>
      </c>
      <c r="L600" s="147">
        <v>-1023047</v>
      </c>
      <c r="M600" s="147">
        <v>0</v>
      </c>
      <c r="N600" s="147">
        <v>0</v>
      </c>
      <c r="O600" s="147">
        <v>0</v>
      </c>
      <c r="P600" s="147">
        <v>0</v>
      </c>
      <c r="Q600" s="147">
        <v>89826</v>
      </c>
      <c r="R600" s="147">
        <v>0</v>
      </c>
      <c r="S600" s="147">
        <v>0</v>
      </c>
      <c r="T600" s="147">
        <v>0</v>
      </c>
      <c r="U600" s="147">
        <v>0</v>
      </c>
      <c r="V600" s="147">
        <v>-519307</v>
      </c>
      <c r="W600" s="147">
        <v>0</v>
      </c>
      <c r="X600" s="147">
        <v>0</v>
      </c>
      <c r="Y600" s="147">
        <v>0</v>
      </c>
      <c r="Z600" s="147">
        <v>0</v>
      </c>
      <c r="AA600" s="147">
        <v>-271993</v>
      </c>
      <c r="AB600" s="147">
        <v>0</v>
      </c>
      <c r="AC600" s="147">
        <v>0</v>
      </c>
      <c r="AD600" s="147">
        <v>0</v>
      </c>
      <c r="AE600" s="147">
        <v>0</v>
      </c>
      <c r="AF600" s="147">
        <v>-350772</v>
      </c>
      <c r="AG600" s="147">
        <v>0</v>
      </c>
      <c r="AH600" s="147">
        <v>0</v>
      </c>
      <c r="AI600" s="147">
        <v>0</v>
      </c>
      <c r="AJ600" s="147">
        <v>0</v>
      </c>
      <c r="AK600" s="147">
        <v>-77228</v>
      </c>
      <c r="AL600" s="147">
        <v>0</v>
      </c>
      <c r="AM600" s="147">
        <v>0</v>
      </c>
      <c r="AN600" s="147">
        <v>0</v>
      </c>
      <c r="AO600" s="147">
        <v>0</v>
      </c>
      <c r="AP600" s="147">
        <v>-682857</v>
      </c>
      <c r="AQ600" s="147">
        <v>0</v>
      </c>
      <c r="AR600" s="147">
        <v>0</v>
      </c>
      <c r="AS600" s="147">
        <v>0</v>
      </c>
      <c r="AT600" s="147">
        <v>0</v>
      </c>
      <c r="AU600" s="147">
        <v>-605254</v>
      </c>
      <c r="AV600" s="147">
        <v>0</v>
      </c>
      <c r="AW600" s="147">
        <v>0</v>
      </c>
      <c r="AX600" s="147">
        <v>0</v>
      </c>
      <c r="AY600" s="147">
        <v>0</v>
      </c>
      <c r="AZ600" s="147">
        <v>-375351</v>
      </c>
      <c r="BA600" s="147">
        <v>0</v>
      </c>
      <c r="BB600" s="147">
        <v>0</v>
      </c>
      <c r="BC600" s="147">
        <v>0</v>
      </c>
      <c r="BD600" s="147">
        <v>0</v>
      </c>
      <c r="BE600" s="147">
        <v>-335778</v>
      </c>
      <c r="BF600" s="147">
        <v>0</v>
      </c>
      <c r="BG600" s="147">
        <v>0</v>
      </c>
      <c r="BH600" s="147">
        <v>0</v>
      </c>
      <c r="BI600" s="147">
        <v>0</v>
      </c>
      <c r="BJ600" s="147">
        <v>-274925</v>
      </c>
      <c r="BK600" s="147">
        <v>0</v>
      </c>
      <c r="BL600" s="147">
        <v>0</v>
      </c>
      <c r="BM600" s="147">
        <v>0</v>
      </c>
      <c r="BN600" s="147">
        <v>0</v>
      </c>
      <c r="BO600" s="147">
        <v>-65978</v>
      </c>
      <c r="BP600" s="147">
        <v>0</v>
      </c>
      <c r="BQ600" s="147">
        <v>0</v>
      </c>
      <c r="BR600" s="147">
        <v>0</v>
      </c>
      <c r="BS600" s="147">
        <v>0</v>
      </c>
      <c r="BT600" s="147">
        <v>-1724521</v>
      </c>
      <c r="BU600" s="147">
        <v>0</v>
      </c>
      <c r="BV600" s="147">
        <v>0</v>
      </c>
      <c r="BW600" s="147">
        <v>0</v>
      </c>
      <c r="BX600" s="147">
        <v>0</v>
      </c>
      <c r="BZ600" s="147">
        <v>2768143</v>
      </c>
      <c r="CA600" s="147">
        <v>2768143</v>
      </c>
    </row>
    <row r="601" spans="7:79" hidden="1" x14ac:dyDescent="0.2">
      <c r="G601" s="147">
        <v>1313260</v>
      </c>
      <c r="H601" s="147">
        <v>0</v>
      </c>
      <c r="I601" s="147">
        <v>0</v>
      </c>
      <c r="J601" s="147">
        <v>0</v>
      </c>
      <c r="K601" s="147">
        <v>0</v>
      </c>
      <c r="L601" s="147">
        <v>290916</v>
      </c>
      <c r="M601" s="147">
        <v>0</v>
      </c>
      <c r="N601" s="147">
        <v>0</v>
      </c>
      <c r="O601" s="147">
        <v>0</v>
      </c>
      <c r="P601" s="147">
        <v>0</v>
      </c>
      <c r="Q601" s="147">
        <v>68408</v>
      </c>
      <c r="R601" s="147">
        <v>0</v>
      </c>
      <c r="S601" s="147">
        <v>0</v>
      </c>
      <c r="T601" s="147">
        <v>0</v>
      </c>
      <c r="U601" s="147">
        <v>0</v>
      </c>
      <c r="V601" s="147">
        <v>213164</v>
      </c>
      <c r="W601" s="147">
        <v>0</v>
      </c>
      <c r="X601" s="147">
        <v>0</v>
      </c>
      <c r="Y601" s="147">
        <v>0</v>
      </c>
      <c r="Z601" s="147">
        <v>0</v>
      </c>
      <c r="AA601" s="147">
        <v>115520</v>
      </c>
      <c r="AB601" s="147">
        <v>0</v>
      </c>
      <c r="AC601" s="147">
        <v>0</v>
      </c>
      <c r="AD601" s="147">
        <v>0</v>
      </c>
      <c r="AE601" s="147">
        <v>0</v>
      </c>
      <c r="AF601" s="147">
        <v>115691</v>
      </c>
      <c r="AG601" s="147">
        <v>0</v>
      </c>
      <c r="AH601" s="147">
        <v>0</v>
      </c>
      <c r="AI601" s="147">
        <v>0</v>
      </c>
      <c r="AJ601" s="147">
        <v>0</v>
      </c>
      <c r="AK601" s="147">
        <v>210728</v>
      </c>
      <c r="AL601" s="147">
        <v>0</v>
      </c>
      <c r="AM601" s="147">
        <v>0</v>
      </c>
      <c r="AN601" s="147">
        <v>0</v>
      </c>
      <c r="AO601" s="147">
        <v>0</v>
      </c>
      <c r="AP601" s="147">
        <v>20827</v>
      </c>
      <c r="AQ601" s="147">
        <v>0</v>
      </c>
      <c r="AR601" s="147">
        <v>0</v>
      </c>
      <c r="AS601" s="147">
        <v>0</v>
      </c>
      <c r="AT601" s="147">
        <v>0</v>
      </c>
      <c r="AU601" s="147">
        <v>21707</v>
      </c>
      <c r="AV601" s="147">
        <v>0</v>
      </c>
      <c r="AW601" s="147">
        <v>0</v>
      </c>
      <c r="AX601" s="147">
        <v>0</v>
      </c>
      <c r="AY601" s="147">
        <v>0</v>
      </c>
      <c r="AZ601" s="147">
        <v>78516</v>
      </c>
      <c r="BA601" s="147">
        <v>0</v>
      </c>
      <c r="BB601" s="147">
        <v>0</v>
      </c>
      <c r="BC601" s="147">
        <v>0</v>
      </c>
      <c r="BD601" s="147">
        <v>0</v>
      </c>
      <c r="BE601" s="147">
        <v>30857</v>
      </c>
      <c r="BF601" s="147">
        <v>0</v>
      </c>
      <c r="BG601" s="147">
        <v>0</v>
      </c>
      <c r="BH601" s="147">
        <v>0</v>
      </c>
      <c r="BI601" s="147">
        <v>0</v>
      </c>
      <c r="BJ601" s="147">
        <v>21878</v>
      </c>
      <c r="BK601" s="147">
        <v>0</v>
      </c>
      <c r="BL601" s="147">
        <v>0</v>
      </c>
      <c r="BM601" s="147">
        <v>0</v>
      </c>
      <c r="BN601" s="147">
        <v>0</v>
      </c>
      <c r="BO601" s="147">
        <v>125048</v>
      </c>
      <c r="BP601" s="147">
        <v>0</v>
      </c>
      <c r="BQ601" s="147">
        <v>0</v>
      </c>
      <c r="BR601" s="147">
        <v>0</v>
      </c>
      <c r="BS601" s="147">
        <v>0</v>
      </c>
      <c r="BT601" s="147">
        <v>688008</v>
      </c>
      <c r="BU601" s="147">
        <v>0</v>
      </c>
      <c r="BV601" s="147">
        <v>0</v>
      </c>
      <c r="BW601" s="147">
        <v>0</v>
      </c>
      <c r="BX601" s="147">
        <v>0</v>
      </c>
      <c r="BZ601" s="147">
        <v>-625252</v>
      </c>
      <c r="CA601" s="147">
        <v>-625252</v>
      </c>
    </row>
    <row r="602" spans="7:79" hidden="1" x14ac:dyDescent="0.2">
      <c r="G602" s="147">
        <v>0</v>
      </c>
      <c r="H602" s="147">
        <v>0</v>
      </c>
      <c r="I602" s="147">
        <v>0</v>
      </c>
      <c r="J602" s="147">
        <v>0</v>
      </c>
      <c r="K602" s="147">
        <v>0</v>
      </c>
      <c r="L602" s="147">
        <v>0</v>
      </c>
      <c r="M602" s="147">
        <v>0</v>
      </c>
      <c r="N602" s="147">
        <v>0</v>
      </c>
      <c r="O602" s="147">
        <v>0</v>
      </c>
      <c r="P602" s="147">
        <v>0</v>
      </c>
      <c r="Q602" s="147">
        <v>0</v>
      </c>
      <c r="R602" s="147">
        <v>0</v>
      </c>
      <c r="S602" s="147">
        <v>0</v>
      </c>
      <c r="T602" s="147">
        <v>0</v>
      </c>
      <c r="U602" s="147">
        <v>0</v>
      </c>
      <c r="V602" s="147">
        <v>0</v>
      </c>
      <c r="W602" s="147">
        <v>0</v>
      </c>
      <c r="X602" s="147">
        <v>0</v>
      </c>
      <c r="Y602" s="147">
        <v>0</v>
      </c>
      <c r="Z602" s="147">
        <v>0</v>
      </c>
      <c r="AA602" s="147">
        <v>0</v>
      </c>
      <c r="AB602" s="147">
        <v>0</v>
      </c>
      <c r="AC602" s="147">
        <v>0</v>
      </c>
      <c r="AD602" s="147">
        <v>0</v>
      </c>
      <c r="AE602" s="147">
        <v>0</v>
      </c>
      <c r="AF602" s="147">
        <v>0</v>
      </c>
      <c r="AG602" s="147">
        <v>0</v>
      </c>
      <c r="AH602" s="147">
        <v>0</v>
      </c>
      <c r="AI602" s="147">
        <v>0</v>
      </c>
      <c r="AJ602" s="147">
        <v>0</v>
      </c>
      <c r="AK602" s="147">
        <v>0</v>
      </c>
      <c r="AL602" s="147">
        <v>0</v>
      </c>
      <c r="AM602" s="147">
        <v>0</v>
      </c>
      <c r="AN602" s="147">
        <v>0</v>
      </c>
      <c r="AO602" s="147">
        <v>0</v>
      </c>
      <c r="AP602" s="147">
        <v>0</v>
      </c>
      <c r="AQ602" s="147">
        <v>0</v>
      </c>
      <c r="AR602" s="147">
        <v>0</v>
      </c>
      <c r="AS602" s="147">
        <v>0</v>
      </c>
      <c r="AT602" s="147">
        <v>0</v>
      </c>
      <c r="AU602" s="147">
        <v>0</v>
      </c>
      <c r="AV602" s="147">
        <v>0</v>
      </c>
      <c r="AW602" s="147">
        <v>0</v>
      </c>
      <c r="AX602" s="147">
        <v>0</v>
      </c>
      <c r="AY602" s="147">
        <v>0</v>
      </c>
      <c r="AZ602" s="147">
        <v>0</v>
      </c>
      <c r="BA602" s="147">
        <v>0</v>
      </c>
      <c r="BB602" s="147">
        <v>0</v>
      </c>
      <c r="BC602" s="147">
        <v>0</v>
      </c>
      <c r="BD602" s="147">
        <v>0</v>
      </c>
      <c r="BE602" s="147">
        <v>0</v>
      </c>
      <c r="BF602" s="147">
        <v>0</v>
      </c>
      <c r="BG602" s="147">
        <v>0</v>
      </c>
      <c r="BH602" s="147">
        <v>0</v>
      </c>
      <c r="BI602" s="147">
        <v>0</v>
      </c>
      <c r="BJ602" s="147">
        <v>0</v>
      </c>
      <c r="BK602" s="147">
        <v>0</v>
      </c>
      <c r="BL602" s="147">
        <v>0</v>
      </c>
      <c r="BM602" s="147">
        <v>0</v>
      </c>
      <c r="BN602" s="147">
        <v>0</v>
      </c>
      <c r="BO602" s="147">
        <v>0</v>
      </c>
      <c r="BP602" s="147">
        <v>0</v>
      </c>
      <c r="BQ602" s="147">
        <v>0</v>
      </c>
      <c r="BR602" s="147">
        <v>0</v>
      </c>
      <c r="BS602" s="147">
        <v>0</v>
      </c>
      <c r="BT602" s="147">
        <v>0</v>
      </c>
      <c r="BU602" s="147">
        <v>0</v>
      </c>
      <c r="BV602" s="147">
        <v>0</v>
      </c>
      <c r="BW602" s="147">
        <v>0</v>
      </c>
      <c r="BX602" s="147">
        <v>0</v>
      </c>
      <c r="BZ602" s="147">
        <v>0</v>
      </c>
      <c r="CA602" s="147">
        <v>0</v>
      </c>
    </row>
    <row r="603" spans="7:79" hidden="1" x14ac:dyDescent="0.2">
      <c r="G603" s="147">
        <v>0</v>
      </c>
      <c r="H603" s="147">
        <v>0</v>
      </c>
      <c r="I603" s="147">
        <v>0</v>
      </c>
      <c r="J603" s="147">
        <v>0</v>
      </c>
      <c r="K603" s="147">
        <v>0</v>
      </c>
      <c r="L603" s="147">
        <v>0</v>
      </c>
      <c r="M603" s="147">
        <v>0</v>
      </c>
      <c r="N603" s="147">
        <v>0</v>
      </c>
      <c r="O603" s="147">
        <v>0</v>
      </c>
      <c r="P603" s="147">
        <v>0</v>
      </c>
      <c r="Q603" s="147">
        <v>0</v>
      </c>
      <c r="R603" s="147">
        <v>0</v>
      </c>
      <c r="S603" s="147">
        <v>0</v>
      </c>
      <c r="T603" s="147">
        <v>0</v>
      </c>
      <c r="U603" s="147">
        <v>0</v>
      </c>
      <c r="V603" s="147">
        <v>0</v>
      </c>
      <c r="W603" s="147">
        <v>0</v>
      </c>
      <c r="X603" s="147">
        <v>0</v>
      </c>
      <c r="Y603" s="147">
        <v>0</v>
      </c>
      <c r="Z603" s="147">
        <v>0</v>
      </c>
      <c r="AA603" s="147">
        <v>0</v>
      </c>
      <c r="AB603" s="147">
        <v>0</v>
      </c>
      <c r="AC603" s="147">
        <v>0</v>
      </c>
      <c r="AD603" s="147">
        <v>0</v>
      </c>
      <c r="AE603" s="147">
        <v>0</v>
      </c>
      <c r="AF603" s="147">
        <v>0</v>
      </c>
      <c r="AG603" s="147">
        <v>0</v>
      </c>
      <c r="AH603" s="147">
        <v>0</v>
      </c>
      <c r="AI603" s="147">
        <v>0</v>
      </c>
      <c r="AJ603" s="147">
        <v>0</v>
      </c>
      <c r="AK603" s="147">
        <v>0</v>
      </c>
      <c r="AL603" s="147">
        <v>0</v>
      </c>
      <c r="AM603" s="147">
        <v>0</v>
      </c>
      <c r="AN603" s="147">
        <v>0</v>
      </c>
      <c r="AO603" s="147">
        <v>0</v>
      </c>
      <c r="AP603" s="147">
        <v>0</v>
      </c>
      <c r="AQ603" s="147">
        <v>0</v>
      </c>
      <c r="AR603" s="147">
        <v>0</v>
      </c>
      <c r="AS603" s="147">
        <v>0</v>
      </c>
      <c r="AT603" s="147">
        <v>0</v>
      </c>
      <c r="AU603" s="147">
        <v>0</v>
      </c>
      <c r="AV603" s="147">
        <v>0</v>
      </c>
      <c r="AW603" s="147">
        <v>0</v>
      </c>
      <c r="AX603" s="147">
        <v>0</v>
      </c>
      <c r="AY603" s="147">
        <v>0</v>
      </c>
      <c r="AZ603" s="147">
        <v>0</v>
      </c>
      <c r="BA603" s="147">
        <v>0</v>
      </c>
      <c r="BB603" s="147">
        <v>0</v>
      </c>
      <c r="BC603" s="147">
        <v>0</v>
      </c>
      <c r="BD603" s="147">
        <v>0</v>
      </c>
      <c r="BE603" s="147">
        <v>0</v>
      </c>
      <c r="BF603" s="147">
        <v>0</v>
      </c>
      <c r="BG603" s="147">
        <v>0</v>
      </c>
      <c r="BH603" s="147">
        <v>0</v>
      </c>
      <c r="BI603" s="147">
        <v>0</v>
      </c>
      <c r="BJ603" s="147">
        <v>0</v>
      </c>
      <c r="BK603" s="147">
        <v>0</v>
      </c>
      <c r="BL603" s="147">
        <v>0</v>
      </c>
      <c r="BM603" s="147">
        <v>0</v>
      </c>
      <c r="BN603" s="147">
        <v>0</v>
      </c>
      <c r="BO603" s="147">
        <v>0</v>
      </c>
      <c r="BP603" s="147">
        <v>0</v>
      </c>
      <c r="BQ603" s="147">
        <v>0</v>
      </c>
      <c r="BR603" s="147">
        <v>0</v>
      </c>
      <c r="BS603" s="147">
        <v>0</v>
      </c>
      <c r="BT603" s="147">
        <v>0</v>
      </c>
      <c r="BU603" s="147">
        <v>0</v>
      </c>
      <c r="BV603" s="147">
        <v>0</v>
      </c>
      <c r="BW603" s="147">
        <v>0</v>
      </c>
      <c r="BX603" s="147">
        <v>0</v>
      </c>
      <c r="BZ603" s="147">
        <v>0</v>
      </c>
      <c r="CA603" s="147">
        <v>0</v>
      </c>
    </row>
    <row r="604" spans="7:79" hidden="1" x14ac:dyDescent="0.2">
      <c r="G604" s="147">
        <v>0</v>
      </c>
      <c r="H604" s="147">
        <v>0</v>
      </c>
      <c r="I604" s="147">
        <v>0</v>
      </c>
      <c r="J604" s="147">
        <v>0</v>
      </c>
      <c r="K604" s="147">
        <v>0</v>
      </c>
      <c r="L604" s="147">
        <v>0</v>
      </c>
      <c r="M604" s="147">
        <v>0</v>
      </c>
      <c r="N604" s="147">
        <v>0</v>
      </c>
      <c r="O604" s="147">
        <v>0</v>
      </c>
      <c r="P604" s="147">
        <v>0</v>
      </c>
      <c r="Q604" s="147">
        <v>0</v>
      </c>
      <c r="R604" s="147">
        <v>0</v>
      </c>
      <c r="S604" s="147">
        <v>0</v>
      </c>
      <c r="T604" s="147">
        <v>0</v>
      </c>
      <c r="U604" s="147">
        <v>0</v>
      </c>
      <c r="V604" s="147">
        <v>0</v>
      </c>
      <c r="W604" s="147">
        <v>0</v>
      </c>
      <c r="X604" s="147">
        <v>0</v>
      </c>
      <c r="Y604" s="147">
        <v>0</v>
      </c>
      <c r="Z604" s="147">
        <v>0</v>
      </c>
      <c r="AA604" s="147">
        <v>0</v>
      </c>
      <c r="AB604" s="147">
        <v>0</v>
      </c>
      <c r="AC604" s="147">
        <v>0</v>
      </c>
      <c r="AD604" s="147">
        <v>0</v>
      </c>
      <c r="AE604" s="147">
        <v>0</v>
      </c>
      <c r="AF604" s="147">
        <v>0</v>
      </c>
      <c r="AG604" s="147">
        <v>0</v>
      </c>
      <c r="AH604" s="147">
        <v>0</v>
      </c>
      <c r="AI604" s="147">
        <v>0</v>
      </c>
      <c r="AJ604" s="147">
        <v>0</v>
      </c>
      <c r="AK604" s="147">
        <v>0</v>
      </c>
      <c r="AL604" s="147">
        <v>0</v>
      </c>
      <c r="AM604" s="147">
        <v>0</v>
      </c>
      <c r="AN604" s="147">
        <v>0</v>
      </c>
      <c r="AO604" s="147">
        <v>0</v>
      </c>
      <c r="AP604" s="147">
        <v>0</v>
      </c>
      <c r="AQ604" s="147">
        <v>0</v>
      </c>
      <c r="AR604" s="147">
        <v>0</v>
      </c>
      <c r="AS604" s="147">
        <v>0</v>
      </c>
      <c r="AT604" s="147">
        <v>0</v>
      </c>
      <c r="AU604" s="147">
        <v>0</v>
      </c>
      <c r="AV604" s="147">
        <v>0</v>
      </c>
      <c r="AW604" s="147">
        <v>0</v>
      </c>
      <c r="AX604" s="147">
        <v>0</v>
      </c>
      <c r="AY604" s="147">
        <v>0</v>
      </c>
      <c r="AZ604" s="147">
        <v>0</v>
      </c>
      <c r="BA604" s="147">
        <v>0</v>
      </c>
      <c r="BB604" s="147">
        <v>0</v>
      </c>
      <c r="BC604" s="147">
        <v>0</v>
      </c>
      <c r="BD604" s="147">
        <v>0</v>
      </c>
      <c r="BE604" s="147">
        <v>0</v>
      </c>
      <c r="BF604" s="147">
        <v>0</v>
      </c>
      <c r="BG604" s="147">
        <v>0</v>
      </c>
      <c r="BH604" s="147">
        <v>0</v>
      </c>
      <c r="BI604" s="147">
        <v>0</v>
      </c>
      <c r="BJ604" s="147">
        <v>0</v>
      </c>
      <c r="BK604" s="147">
        <v>0</v>
      </c>
      <c r="BL604" s="147">
        <v>0</v>
      </c>
      <c r="BM604" s="147">
        <v>0</v>
      </c>
      <c r="BN604" s="147">
        <v>0</v>
      </c>
      <c r="BO604" s="147">
        <v>0</v>
      </c>
      <c r="BP604" s="147">
        <v>0</v>
      </c>
      <c r="BQ604" s="147">
        <v>0</v>
      </c>
      <c r="BR604" s="147">
        <v>0</v>
      </c>
      <c r="BS604" s="147">
        <v>0</v>
      </c>
      <c r="BT604" s="147">
        <v>0</v>
      </c>
      <c r="BU604" s="147">
        <v>0</v>
      </c>
      <c r="BV604" s="147">
        <v>0</v>
      </c>
      <c r="BW604" s="147">
        <v>0</v>
      </c>
      <c r="BX604" s="147">
        <v>0</v>
      </c>
      <c r="BZ604" s="147">
        <v>0</v>
      </c>
      <c r="CA604" s="147">
        <v>0</v>
      </c>
    </row>
    <row r="605" spans="7:79" hidden="1" x14ac:dyDescent="0.2">
      <c r="G605" s="147">
        <v>0</v>
      </c>
      <c r="H605" s="147">
        <v>0</v>
      </c>
      <c r="I605" s="147">
        <v>0</v>
      </c>
      <c r="J605" s="147">
        <v>0</v>
      </c>
      <c r="K605" s="147">
        <v>0</v>
      </c>
      <c r="L605" s="147">
        <v>0</v>
      </c>
      <c r="M605" s="147">
        <v>0</v>
      </c>
      <c r="N605" s="147">
        <v>0</v>
      </c>
      <c r="O605" s="147">
        <v>0</v>
      </c>
      <c r="P605" s="147">
        <v>0</v>
      </c>
      <c r="Q605" s="147">
        <v>0</v>
      </c>
      <c r="R605" s="147">
        <v>0</v>
      </c>
      <c r="S605" s="147">
        <v>0</v>
      </c>
      <c r="T605" s="147">
        <v>0</v>
      </c>
      <c r="U605" s="147">
        <v>0</v>
      </c>
      <c r="V605" s="147">
        <v>0</v>
      </c>
      <c r="W605" s="147">
        <v>0</v>
      </c>
      <c r="X605" s="147">
        <v>0</v>
      </c>
      <c r="Y605" s="147">
        <v>0</v>
      </c>
      <c r="Z605" s="147">
        <v>0</v>
      </c>
      <c r="AA605" s="147">
        <v>0</v>
      </c>
      <c r="AB605" s="147">
        <v>0</v>
      </c>
      <c r="AC605" s="147">
        <v>0</v>
      </c>
      <c r="AD605" s="147">
        <v>0</v>
      </c>
      <c r="AE605" s="147">
        <v>0</v>
      </c>
      <c r="AF605" s="147">
        <v>0</v>
      </c>
      <c r="AG605" s="147">
        <v>0</v>
      </c>
      <c r="AH605" s="147">
        <v>0</v>
      </c>
      <c r="AI605" s="147">
        <v>0</v>
      </c>
      <c r="AJ605" s="147">
        <v>0</v>
      </c>
      <c r="AK605" s="147">
        <v>0</v>
      </c>
      <c r="AL605" s="147">
        <v>0</v>
      </c>
      <c r="AM605" s="147">
        <v>0</v>
      </c>
      <c r="AN605" s="147">
        <v>0</v>
      </c>
      <c r="AO605" s="147">
        <v>0</v>
      </c>
      <c r="AP605" s="147">
        <v>0</v>
      </c>
      <c r="AQ605" s="147">
        <v>0</v>
      </c>
      <c r="AR605" s="147">
        <v>0</v>
      </c>
      <c r="AS605" s="147">
        <v>0</v>
      </c>
      <c r="AT605" s="147">
        <v>0</v>
      </c>
      <c r="AU605" s="147">
        <v>0</v>
      </c>
      <c r="AV605" s="147">
        <v>0</v>
      </c>
      <c r="AW605" s="147">
        <v>0</v>
      </c>
      <c r="AX605" s="147">
        <v>0</v>
      </c>
      <c r="AY605" s="147">
        <v>0</v>
      </c>
      <c r="AZ605" s="147">
        <v>0</v>
      </c>
      <c r="BA605" s="147">
        <v>0</v>
      </c>
      <c r="BB605" s="147">
        <v>0</v>
      </c>
      <c r="BC605" s="147">
        <v>0</v>
      </c>
      <c r="BD605" s="147">
        <v>0</v>
      </c>
      <c r="BE605" s="147">
        <v>0</v>
      </c>
      <c r="BF605" s="147">
        <v>0</v>
      </c>
      <c r="BG605" s="147">
        <v>0</v>
      </c>
      <c r="BH605" s="147">
        <v>0</v>
      </c>
      <c r="BI605" s="147">
        <v>0</v>
      </c>
      <c r="BJ605" s="147">
        <v>0</v>
      </c>
      <c r="BK605" s="147">
        <v>0</v>
      </c>
      <c r="BL605" s="147">
        <v>0</v>
      </c>
      <c r="BM605" s="147">
        <v>0</v>
      </c>
      <c r="BN605" s="147">
        <v>0</v>
      </c>
      <c r="BO605" s="147">
        <v>0</v>
      </c>
      <c r="BP605" s="147">
        <v>0</v>
      </c>
      <c r="BQ605" s="147">
        <v>0</v>
      </c>
      <c r="BR605" s="147">
        <v>0</v>
      </c>
      <c r="BS605" s="147">
        <v>0</v>
      </c>
      <c r="BT605" s="147">
        <v>0</v>
      </c>
      <c r="BU605" s="147">
        <v>0</v>
      </c>
      <c r="BV605" s="147">
        <v>0</v>
      </c>
      <c r="BW605" s="147">
        <v>0</v>
      </c>
      <c r="BX605" s="147">
        <v>0</v>
      </c>
      <c r="BZ605" s="147">
        <v>0</v>
      </c>
      <c r="CA605" s="147">
        <v>0</v>
      </c>
    </row>
    <row r="606" spans="7:79" hidden="1" x14ac:dyDescent="0.2">
      <c r="G606" s="147">
        <v>0</v>
      </c>
      <c r="H606" s="147">
        <v>0</v>
      </c>
      <c r="I606" s="147">
        <v>0</v>
      </c>
      <c r="J606" s="147">
        <v>0</v>
      </c>
      <c r="K606" s="147">
        <v>0</v>
      </c>
      <c r="L606" s="147">
        <v>0</v>
      </c>
      <c r="M606" s="147">
        <v>0</v>
      </c>
      <c r="N606" s="147">
        <v>0</v>
      </c>
      <c r="O606" s="147">
        <v>0</v>
      </c>
      <c r="P606" s="147">
        <v>0</v>
      </c>
      <c r="Q606" s="147">
        <v>0</v>
      </c>
      <c r="R606" s="147">
        <v>0</v>
      </c>
      <c r="S606" s="147">
        <v>0</v>
      </c>
      <c r="T606" s="147">
        <v>0</v>
      </c>
      <c r="U606" s="147">
        <v>0</v>
      </c>
      <c r="V606" s="147">
        <v>0</v>
      </c>
      <c r="W606" s="147">
        <v>0</v>
      </c>
      <c r="X606" s="147">
        <v>0</v>
      </c>
      <c r="Y606" s="147">
        <v>0</v>
      </c>
      <c r="Z606" s="147">
        <v>0</v>
      </c>
      <c r="AA606" s="147">
        <v>0</v>
      </c>
      <c r="AB606" s="147">
        <v>0</v>
      </c>
      <c r="AC606" s="147">
        <v>0</v>
      </c>
      <c r="AD606" s="147">
        <v>0</v>
      </c>
      <c r="AE606" s="147">
        <v>0</v>
      </c>
      <c r="AF606" s="147">
        <v>0</v>
      </c>
      <c r="AG606" s="147">
        <v>0</v>
      </c>
      <c r="AH606" s="147">
        <v>0</v>
      </c>
      <c r="AI606" s="147">
        <v>0</v>
      </c>
      <c r="AJ606" s="147">
        <v>0</v>
      </c>
      <c r="AK606" s="147">
        <v>0</v>
      </c>
      <c r="AL606" s="147">
        <v>0</v>
      </c>
      <c r="AM606" s="147">
        <v>0</v>
      </c>
      <c r="AN606" s="147">
        <v>0</v>
      </c>
      <c r="AO606" s="147">
        <v>0</v>
      </c>
      <c r="AP606" s="147">
        <v>0</v>
      </c>
      <c r="AQ606" s="147">
        <v>0</v>
      </c>
      <c r="AR606" s="147">
        <v>0</v>
      </c>
      <c r="AS606" s="147">
        <v>0</v>
      </c>
      <c r="AT606" s="147">
        <v>0</v>
      </c>
      <c r="AU606" s="147">
        <v>0</v>
      </c>
      <c r="AV606" s="147">
        <v>0</v>
      </c>
      <c r="AW606" s="147">
        <v>0</v>
      </c>
      <c r="AX606" s="147">
        <v>0</v>
      </c>
      <c r="AY606" s="147">
        <v>0</v>
      </c>
      <c r="AZ606" s="147">
        <v>0</v>
      </c>
      <c r="BA606" s="147">
        <v>0</v>
      </c>
      <c r="BB606" s="147">
        <v>0</v>
      </c>
      <c r="BC606" s="147">
        <v>0</v>
      </c>
      <c r="BD606" s="147">
        <v>0</v>
      </c>
      <c r="BE606" s="147">
        <v>0</v>
      </c>
      <c r="BF606" s="147">
        <v>0</v>
      </c>
      <c r="BG606" s="147">
        <v>0</v>
      </c>
      <c r="BH606" s="147">
        <v>0</v>
      </c>
      <c r="BI606" s="147">
        <v>0</v>
      </c>
      <c r="BJ606" s="147">
        <v>0</v>
      </c>
      <c r="BK606" s="147">
        <v>0</v>
      </c>
      <c r="BL606" s="147">
        <v>0</v>
      </c>
      <c r="BM606" s="147">
        <v>0</v>
      </c>
      <c r="BN606" s="147">
        <v>0</v>
      </c>
      <c r="BO606" s="147">
        <v>0</v>
      </c>
      <c r="BP606" s="147">
        <v>0</v>
      </c>
      <c r="BQ606" s="147">
        <v>0</v>
      </c>
      <c r="BR606" s="147">
        <v>0</v>
      </c>
      <c r="BS606" s="147">
        <v>0</v>
      </c>
      <c r="BT606" s="147">
        <v>0</v>
      </c>
      <c r="BU606" s="147">
        <v>0</v>
      </c>
      <c r="BV606" s="147">
        <v>0</v>
      </c>
      <c r="BW606" s="147">
        <v>0</v>
      </c>
      <c r="BX606" s="147">
        <v>0</v>
      </c>
      <c r="BZ606" s="147">
        <v>0</v>
      </c>
      <c r="CA606" s="147">
        <v>0</v>
      </c>
    </row>
    <row r="607" spans="7:79" hidden="1" x14ac:dyDescent="0.2">
      <c r="G607" s="147">
        <v>0</v>
      </c>
      <c r="H607" s="147">
        <v>0</v>
      </c>
      <c r="I607" s="147">
        <v>0</v>
      </c>
      <c r="J607" s="147">
        <v>0</v>
      </c>
      <c r="K607" s="147">
        <v>0</v>
      </c>
      <c r="L607" s="147">
        <v>0</v>
      </c>
      <c r="M607" s="147">
        <v>0</v>
      </c>
      <c r="N607" s="147">
        <v>0</v>
      </c>
      <c r="O607" s="147">
        <v>0</v>
      </c>
      <c r="P607" s="147">
        <v>0</v>
      </c>
      <c r="Q607" s="147">
        <v>0</v>
      </c>
      <c r="R607" s="147">
        <v>0</v>
      </c>
      <c r="S607" s="147">
        <v>0</v>
      </c>
      <c r="T607" s="147">
        <v>0</v>
      </c>
      <c r="U607" s="147">
        <v>0</v>
      </c>
      <c r="V607" s="147">
        <v>0</v>
      </c>
      <c r="W607" s="147">
        <v>0</v>
      </c>
      <c r="X607" s="147">
        <v>0</v>
      </c>
      <c r="Y607" s="147">
        <v>0</v>
      </c>
      <c r="Z607" s="147">
        <v>0</v>
      </c>
      <c r="AA607" s="147">
        <v>0</v>
      </c>
      <c r="AB607" s="147">
        <v>0</v>
      </c>
      <c r="AC607" s="147">
        <v>0</v>
      </c>
      <c r="AD607" s="147">
        <v>0</v>
      </c>
      <c r="AE607" s="147">
        <v>0</v>
      </c>
      <c r="AF607" s="147">
        <v>0</v>
      </c>
      <c r="AG607" s="147">
        <v>0</v>
      </c>
      <c r="AH607" s="147">
        <v>0</v>
      </c>
      <c r="AI607" s="147">
        <v>0</v>
      </c>
      <c r="AJ607" s="147">
        <v>0</v>
      </c>
      <c r="AK607" s="147">
        <v>0</v>
      </c>
      <c r="AL607" s="147">
        <v>0</v>
      </c>
      <c r="AM607" s="147">
        <v>0</v>
      </c>
      <c r="AN607" s="147">
        <v>0</v>
      </c>
      <c r="AO607" s="147">
        <v>0</v>
      </c>
      <c r="AP607" s="147">
        <v>0</v>
      </c>
      <c r="AQ607" s="147">
        <v>0</v>
      </c>
      <c r="AR607" s="147">
        <v>0</v>
      </c>
      <c r="AS607" s="147">
        <v>0</v>
      </c>
      <c r="AT607" s="147">
        <v>0</v>
      </c>
      <c r="AU607" s="147">
        <v>0</v>
      </c>
      <c r="AV607" s="147">
        <v>0</v>
      </c>
      <c r="AW607" s="147">
        <v>0</v>
      </c>
      <c r="AX607" s="147">
        <v>0</v>
      </c>
      <c r="AY607" s="147">
        <v>0</v>
      </c>
      <c r="AZ607" s="147">
        <v>0</v>
      </c>
      <c r="BA607" s="147">
        <v>0</v>
      </c>
      <c r="BB607" s="147">
        <v>0</v>
      </c>
      <c r="BC607" s="147">
        <v>0</v>
      </c>
      <c r="BD607" s="147">
        <v>0</v>
      </c>
      <c r="BE607" s="147">
        <v>0</v>
      </c>
      <c r="BF607" s="147">
        <v>0</v>
      </c>
      <c r="BG607" s="147">
        <v>0</v>
      </c>
      <c r="BH607" s="147">
        <v>0</v>
      </c>
      <c r="BI607" s="147">
        <v>0</v>
      </c>
      <c r="BJ607" s="147">
        <v>0</v>
      </c>
      <c r="BK607" s="147">
        <v>0</v>
      </c>
      <c r="BL607" s="147">
        <v>0</v>
      </c>
      <c r="BM607" s="147">
        <v>0</v>
      </c>
      <c r="BN607" s="147">
        <v>0</v>
      </c>
      <c r="BO607" s="147">
        <v>0</v>
      </c>
      <c r="BP607" s="147">
        <v>0</v>
      </c>
      <c r="BQ607" s="147">
        <v>0</v>
      </c>
      <c r="BR607" s="147">
        <v>0</v>
      </c>
      <c r="BS607" s="147">
        <v>0</v>
      </c>
      <c r="BT607" s="147">
        <v>0</v>
      </c>
      <c r="BU607" s="147">
        <v>0</v>
      </c>
      <c r="BV607" s="147">
        <v>0</v>
      </c>
      <c r="BW607" s="147">
        <v>0</v>
      </c>
      <c r="BX607" s="147">
        <v>0</v>
      </c>
      <c r="BZ607" s="147">
        <v>0</v>
      </c>
      <c r="CA607" s="147">
        <v>0</v>
      </c>
    </row>
    <row r="608" spans="7:79" hidden="1" x14ac:dyDescent="0.2">
      <c r="G608" s="147">
        <v>0</v>
      </c>
      <c r="H608" s="147">
        <v>0</v>
      </c>
      <c r="I608" s="147">
        <v>0</v>
      </c>
      <c r="J608" s="147">
        <v>0</v>
      </c>
      <c r="K608" s="147">
        <v>0</v>
      </c>
      <c r="L608" s="147">
        <v>0</v>
      </c>
      <c r="M608" s="147">
        <v>0</v>
      </c>
      <c r="N608" s="147">
        <v>0</v>
      </c>
      <c r="O608" s="147">
        <v>0</v>
      </c>
      <c r="P608" s="147">
        <v>0</v>
      </c>
      <c r="Q608" s="147">
        <v>0</v>
      </c>
      <c r="R608" s="147">
        <v>0</v>
      </c>
      <c r="S608" s="147">
        <v>0</v>
      </c>
      <c r="T608" s="147">
        <v>0</v>
      </c>
      <c r="U608" s="147">
        <v>0</v>
      </c>
      <c r="V608" s="147">
        <v>0</v>
      </c>
      <c r="W608" s="147">
        <v>0</v>
      </c>
      <c r="X608" s="147">
        <v>0</v>
      </c>
      <c r="Y608" s="147">
        <v>0</v>
      </c>
      <c r="Z608" s="147">
        <v>0</v>
      </c>
      <c r="AA608" s="147">
        <v>0</v>
      </c>
      <c r="AB608" s="147">
        <v>0</v>
      </c>
      <c r="AC608" s="147">
        <v>0</v>
      </c>
      <c r="AD608" s="147">
        <v>0</v>
      </c>
      <c r="AE608" s="147">
        <v>0</v>
      </c>
      <c r="AF608" s="147">
        <v>0</v>
      </c>
      <c r="AG608" s="147">
        <v>0</v>
      </c>
      <c r="AH608" s="147">
        <v>0</v>
      </c>
      <c r="AI608" s="147">
        <v>0</v>
      </c>
      <c r="AJ608" s="147">
        <v>0</v>
      </c>
      <c r="AK608" s="147">
        <v>0</v>
      </c>
      <c r="AL608" s="147">
        <v>0</v>
      </c>
      <c r="AM608" s="147">
        <v>0</v>
      </c>
      <c r="AN608" s="147">
        <v>0</v>
      </c>
      <c r="AO608" s="147">
        <v>0</v>
      </c>
      <c r="AP608" s="147">
        <v>0</v>
      </c>
      <c r="AQ608" s="147">
        <v>0</v>
      </c>
      <c r="AR608" s="147">
        <v>0</v>
      </c>
      <c r="AS608" s="147">
        <v>0</v>
      </c>
      <c r="AT608" s="147">
        <v>0</v>
      </c>
      <c r="AU608" s="147">
        <v>0</v>
      </c>
      <c r="AV608" s="147">
        <v>0</v>
      </c>
      <c r="AW608" s="147">
        <v>0</v>
      </c>
      <c r="AX608" s="147">
        <v>0</v>
      </c>
      <c r="AY608" s="147">
        <v>0</v>
      </c>
      <c r="AZ608" s="147">
        <v>0</v>
      </c>
      <c r="BA608" s="147">
        <v>0</v>
      </c>
      <c r="BB608" s="147">
        <v>0</v>
      </c>
      <c r="BC608" s="147">
        <v>0</v>
      </c>
      <c r="BD608" s="147">
        <v>0</v>
      </c>
      <c r="BE608" s="147">
        <v>0</v>
      </c>
      <c r="BF608" s="147">
        <v>0</v>
      </c>
      <c r="BG608" s="147">
        <v>0</v>
      </c>
      <c r="BH608" s="147">
        <v>0</v>
      </c>
      <c r="BI608" s="147">
        <v>0</v>
      </c>
      <c r="BJ608" s="147">
        <v>0</v>
      </c>
      <c r="BK608" s="147">
        <v>0</v>
      </c>
      <c r="BL608" s="147">
        <v>0</v>
      </c>
      <c r="BM608" s="147">
        <v>0</v>
      </c>
      <c r="BN608" s="147">
        <v>0</v>
      </c>
      <c r="BO608" s="147">
        <v>0</v>
      </c>
      <c r="BP608" s="147">
        <v>0</v>
      </c>
      <c r="BQ608" s="147">
        <v>0</v>
      </c>
      <c r="BR608" s="147">
        <v>0</v>
      </c>
      <c r="BS608" s="147">
        <v>0</v>
      </c>
      <c r="BT608" s="147">
        <v>0</v>
      </c>
      <c r="BU608" s="147">
        <v>0</v>
      </c>
      <c r="BV608" s="147">
        <v>0</v>
      </c>
      <c r="BW608" s="147">
        <v>0</v>
      </c>
      <c r="BX608" s="147">
        <v>0</v>
      </c>
      <c r="BZ608" s="147">
        <v>0</v>
      </c>
      <c r="CA608" s="147">
        <v>0</v>
      </c>
    </row>
    <row r="609" spans="7:79" hidden="1" x14ac:dyDescent="0.2">
      <c r="G609" s="147">
        <v>0</v>
      </c>
      <c r="H609" s="147">
        <v>0</v>
      </c>
      <c r="I609" s="147">
        <v>0</v>
      </c>
      <c r="J609" s="147">
        <v>0</v>
      </c>
      <c r="K609" s="147">
        <v>0</v>
      </c>
      <c r="L609" s="147">
        <v>0</v>
      </c>
      <c r="M609" s="147">
        <v>0</v>
      </c>
      <c r="N609" s="147">
        <v>0</v>
      </c>
      <c r="O609" s="147">
        <v>0</v>
      </c>
      <c r="P609" s="147">
        <v>0</v>
      </c>
      <c r="Q609" s="147">
        <v>0</v>
      </c>
      <c r="R609" s="147">
        <v>0</v>
      </c>
      <c r="S609" s="147">
        <v>0</v>
      </c>
      <c r="T609" s="147">
        <v>0</v>
      </c>
      <c r="U609" s="147">
        <v>0</v>
      </c>
      <c r="V609" s="147">
        <v>0</v>
      </c>
      <c r="W609" s="147">
        <v>0</v>
      </c>
      <c r="X609" s="147">
        <v>0</v>
      </c>
      <c r="Y609" s="147">
        <v>0</v>
      </c>
      <c r="Z609" s="147">
        <v>0</v>
      </c>
      <c r="AA609" s="147">
        <v>0</v>
      </c>
      <c r="AB609" s="147">
        <v>0</v>
      </c>
      <c r="AC609" s="147">
        <v>0</v>
      </c>
      <c r="AD609" s="147">
        <v>0</v>
      </c>
      <c r="AE609" s="147">
        <v>0</v>
      </c>
      <c r="AF609" s="147">
        <v>0</v>
      </c>
      <c r="AG609" s="147">
        <v>0</v>
      </c>
      <c r="AH609" s="147">
        <v>0</v>
      </c>
      <c r="AI609" s="147">
        <v>0</v>
      </c>
      <c r="AJ609" s="147">
        <v>0</v>
      </c>
      <c r="AK609" s="147">
        <v>0</v>
      </c>
      <c r="AL609" s="147">
        <v>0</v>
      </c>
      <c r="AM609" s="147">
        <v>0</v>
      </c>
      <c r="AN609" s="147">
        <v>0</v>
      </c>
      <c r="AO609" s="147">
        <v>0</v>
      </c>
      <c r="AP609" s="147">
        <v>0</v>
      </c>
      <c r="AQ609" s="147">
        <v>0</v>
      </c>
      <c r="AR609" s="147">
        <v>0</v>
      </c>
      <c r="AS609" s="147">
        <v>0</v>
      </c>
      <c r="AT609" s="147">
        <v>0</v>
      </c>
      <c r="AU609" s="147">
        <v>0</v>
      </c>
      <c r="AV609" s="147">
        <v>0</v>
      </c>
      <c r="AW609" s="147">
        <v>0</v>
      </c>
      <c r="AX609" s="147">
        <v>0</v>
      </c>
      <c r="AY609" s="147">
        <v>0</v>
      </c>
      <c r="AZ609" s="147">
        <v>0</v>
      </c>
      <c r="BA609" s="147">
        <v>0</v>
      </c>
      <c r="BB609" s="147">
        <v>0</v>
      </c>
      <c r="BC609" s="147">
        <v>0</v>
      </c>
      <c r="BD609" s="147">
        <v>0</v>
      </c>
      <c r="BE609" s="147">
        <v>0</v>
      </c>
      <c r="BF609" s="147">
        <v>0</v>
      </c>
      <c r="BG609" s="147">
        <v>0</v>
      </c>
      <c r="BH609" s="147">
        <v>0</v>
      </c>
      <c r="BI609" s="147">
        <v>0</v>
      </c>
      <c r="BJ609" s="147">
        <v>0</v>
      </c>
      <c r="BK609" s="147">
        <v>0</v>
      </c>
      <c r="BL609" s="147">
        <v>0</v>
      </c>
      <c r="BM609" s="147">
        <v>0</v>
      </c>
      <c r="BN609" s="147">
        <v>0</v>
      </c>
      <c r="BO609" s="147">
        <v>0</v>
      </c>
      <c r="BP609" s="147">
        <v>0</v>
      </c>
      <c r="BQ609" s="147">
        <v>0</v>
      </c>
      <c r="BR609" s="147">
        <v>0</v>
      </c>
      <c r="BS609" s="147">
        <v>0</v>
      </c>
      <c r="BT609" s="147">
        <v>0</v>
      </c>
      <c r="BU609" s="147">
        <v>0</v>
      </c>
      <c r="BV609" s="147">
        <v>0</v>
      </c>
      <c r="BW609" s="147">
        <v>0</v>
      </c>
      <c r="BX609" s="147">
        <v>0</v>
      </c>
      <c r="BZ609" s="147">
        <v>0</v>
      </c>
      <c r="CA609" s="147">
        <v>0</v>
      </c>
    </row>
    <row r="610" spans="7:79" hidden="1" x14ac:dyDescent="0.2">
      <c r="G610" s="147">
        <v>0</v>
      </c>
      <c r="H610" s="147">
        <v>0</v>
      </c>
      <c r="I610" s="147">
        <v>0</v>
      </c>
      <c r="J610" s="147">
        <v>0</v>
      </c>
      <c r="K610" s="147">
        <v>0</v>
      </c>
      <c r="L610" s="147">
        <v>0</v>
      </c>
      <c r="M610" s="147">
        <v>0</v>
      </c>
      <c r="N610" s="147">
        <v>0</v>
      </c>
      <c r="O610" s="147">
        <v>0</v>
      </c>
      <c r="P610" s="147">
        <v>0</v>
      </c>
      <c r="Q610" s="147">
        <v>0</v>
      </c>
      <c r="R610" s="147">
        <v>0</v>
      </c>
      <c r="S610" s="147">
        <v>0</v>
      </c>
      <c r="T610" s="147">
        <v>0</v>
      </c>
      <c r="U610" s="147">
        <v>0</v>
      </c>
      <c r="V610" s="147">
        <v>0</v>
      </c>
      <c r="W610" s="147">
        <v>0</v>
      </c>
      <c r="X610" s="147">
        <v>0</v>
      </c>
      <c r="Y610" s="147">
        <v>0</v>
      </c>
      <c r="Z610" s="147">
        <v>0</v>
      </c>
      <c r="AA610" s="147">
        <v>0</v>
      </c>
      <c r="AB610" s="147">
        <v>0</v>
      </c>
      <c r="AC610" s="147">
        <v>0</v>
      </c>
      <c r="AD610" s="147">
        <v>0</v>
      </c>
      <c r="AE610" s="147">
        <v>0</v>
      </c>
      <c r="AF610" s="147">
        <v>0</v>
      </c>
      <c r="AG610" s="147">
        <v>0</v>
      </c>
      <c r="AH610" s="147">
        <v>0</v>
      </c>
      <c r="AI610" s="147">
        <v>0</v>
      </c>
      <c r="AJ610" s="147">
        <v>0</v>
      </c>
      <c r="AK610" s="147">
        <v>0</v>
      </c>
      <c r="AL610" s="147">
        <v>0</v>
      </c>
      <c r="AM610" s="147">
        <v>0</v>
      </c>
      <c r="AN610" s="147">
        <v>0</v>
      </c>
      <c r="AO610" s="147">
        <v>0</v>
      </c>
      <c r="AP610" s="147">
        <v>0</v>
      </c>
      <c r="AQ610" s="147">
        <v>0</v>
      </c>
      <c r="AR610" s="147">
        <v>0</v>
      </c>
      <c r="AS610" s="147">
        <v>0</v>
      </c>
      <c r="AT610" s="147">
        <v>0</v>
      </c>
      <c r="AU610" s="147">
        <v>0</v>
      </c>
      <c r="AV610" s="147">
        <v>0</v>
      </c>
      <c r="AW610" s="147">
        <v>0</v>
      </c>
      <c r="AX610" s="147">
        <v>0</v>
      </c>
      <c r="AY610" s="147">
        <v>0</v>
      </c>
      <c r="AZ610" s="147">
        <v>0</v>
      </c>
      <c r="BA610" s="147">
        <v>0</v>
      </c>
      <c r="BB610" s="147">
        <v>0</v>
      </c>
      <c r="BC610" s="147">
        <v>0</v>
      </c>
      <c r="BD610" s="147">
        <v>0</v>
      </c>
      <c r="BE610" s="147">
        <v>0</v>
      </c>
      <c r="BF610" s="147">
        <v>0</v>
      </c>
      <c r="BG610" s="147">
        <v>0</v>
      </c>
      <c r="BH610" s="147">
        <v>0</v>
      </c>
      <c r="BI610" s="147">
        <v>0</v>
      </c>
      <c r="BJ610" s="147">
        <v>0</v>
      </c>
      <c r="BK610" s="147">
        <v>0</v>
      </c>
      <c r="BL610" s="147">
        <v>0</v>
      </c>
      <c r="BM610" s="147">
        <v>0</v>
      </c>
      <c r="BN610" s="147">
        <v>0</v>
      </c>
      <c r="BO610" s="147">
        <v>0</v>
      </c>
      <c r="BP610" s="147">
        <v>0</v>
      </c>
      <c r="BQ610" s="147">
        <v>0</v>
      </c>
      <c r="BR610" s="147">
        <v>0</v>
      </c>
      <c r="BS610" s="147">
        <v>0</v>
      </c>
      <c r="BT610" s="147">
        <v>0</v>
      </c>
      <c r="BU610" s="147">
        <v>0</v>
      </c>
      <c r="BV610" s="147">
        <v>0</v>
      </c>
      <c r="BW610" s="147">
        <v>0</v>
      </c>
      <c r="BX610" s="147">
        <v>0</v>
      </c>
      <c r="BZ610" s="147">
        <v>0</v>
      </c>
      <c r="CA610" s="147">
        <v>0</v>
      </c>
    </row>
    <row r="611" spans="7:79" hidden="1" x14ac:dyDescent="0.2">
      <c r="G611" s="147">
        <v>0</v>
      </c>
      <c r="H611" s="147">
        <v>0</v>
      </c>
      <c r="I611" s="147">
        <v>0</v>
      </c>
      <c r="J611" s="147">
        <v>0</v>
      </c>
      <c r="K611" s="147">
        <v>0</v>
      </c>
      <c r="L611" s="147">
        <v>0</v>
      </c>
      <c r="M611" s="147">
        <v>0</v>
      </c>
      <c r="N611" s="147">
        <v>0</v>
      </c>
      <c r="O611" s="147">
        <v>0</v>
      </c>
      <c r="P611" s="147">
        <v>0</v>
      </c>
      <c r="Q611" s="147">
        <v>0</v>
      </c>
      <c r="R611" s="147">
        <v>0</v>
      </c>
      <c r="S611" s="147">
        <v>0</v>
      </c>
      <c r="T611" s="147">
        <v>0</v>
      </c>
      <c r="U611" s="147">
        <v>0</v>
      </c>
      <c r="V611" s="147">
        <v>0</v>
      </c>
      <c r="W611" s="147">
        <v>0</v>
      </c>
      <c r="X611" s="147">
        <v>0</v>
      </c>
      <c r="Y611" s="147">
        <v>0</v>
      </c>
      <c r="Z611" s="147">
        <v>0</v>
      </c>
      <c r="AA611" s="147">
        <v>0</v>
      </c>
      <c r="AB611" s="147">
        <v>0</v>
      </c>
      <c r="AC611" s="147">
        <v>0</v>
      </c>
      <c r="AD611" s="147">
        <v>0</v>
      </c>
      <c r="AE611" s="147">
        <v>0</v>
      </c>
      <c r="AF611" s="147">
        <v>0</v>
      </c>
      <c r="AG611" s="147">
        <v>0</v>
      </c>
      <c r="AH611" s="147">
        <v>0</v>
      </c>
      <c r="AI611" s="147">
        <v>0</v>
      </c>
      <c r="AJ611" s="147">
        <v>0</v>
      </c>
      <c r="AK611" s="147">
        <v>0</v>
      </c>
      <c r="AL611" s="147">
        <v>0</v>
      </c>
      <c r="AM611" s="147">
        <v>0</v>
      </c>
      <c r="AN611" s="147">
        <v>0</v>
      </c>
      <c r="AO611" s="147">
        <v>0</v>
      </c>
      <c r="AP611" s="147">
        <v>0</v>
      </c>
      <c r="AQ611" s="147">
        <v>0</v>
      </c>
      <c r="AR611" s="147">
        <v>0</v>
      </c>
      <c r="AS611" s="147">
        <v>0</v>
      </c>
      <c r="AT611" s="147">
        <v>0</v>
      </c>
      <c r="AU611" s="147">
        <v>0</v>
      </c>
      <c r="AV611" s="147">
        <v>0</v>
      </c>
      <c r="AW611" s="147">
        <v>0</v>
      </c>
      <c r="AX611" s="147">
        <v>0</v>
      </c>
      <c r="AY611" s="147">
        <v>0</v>
      </c>
      <c r="AZ611" s="147">
        <v>0</v>
      </c>
      <c r="BA611" s="147">
        <v>0</v>
      </c>
      <c r="BB611" s="147">
        <v>0</v>
      </c>
      <c r="BC611" s="147">
        <v>0</v>
      </c>
      <c r="BD611" s="147">
        <v>0</v>
      </c>
      <c r="BE611" s="147">
        <v>0</v>
      </c>
      <c r="BF611" s="147">
        <v>0</v>
      </c>
      <c r="BG611" s="147">
        <v>0</v>
      </c>
      <c r="BH611" s="147">
        <v>0</v>
      </c>
      <c r="BI611" s="147">
        <v>0</v>
      </c>
      <c r="BJ611" s="147">
        <v>0</v>
      </c>
      <c r="BK611" s="147">
        <v>0</v>
      </c>
      <c r="BL611" s="147">
        <v>0</v>
      </c>
      <c r="BM611" s="147">
        <v>0</v>
      </c>
      <c r="BN611" s="147">
        <v>0</v>
      </c>
      <c r="BO611" s="147">
        <v>0</v>
      </c>
      <c r="BP611" s="147">
        <v>0</v>
      </c>
      <c r="BQ611" s="147">
        <v>0</v>
      </c>
      <c r="BR611" s="147">
        <v>0</v>
      </c>
      <c r="BS611" s="147">
        <v>0</v>
      </c>
      <c r="BT611" s="147">
        <v>0</v>
      </c>
      <c r="BU611" s="147">
        <v>0</v>
      </c>
      <c r="BV611" s="147">
        <v>0</v>
      </c>
      <c r="BW611" s="147">
        <v>0</v>
      </c>
      <c r="BX611" s="147">
        <v>0</v>
      </c>
      <c r="BZ611" s="147">
        <v>0</v>
      </c>
      <c r="CA611" s="147">
        <v>0</v>
      </c>
    </row>
    <row r="612" spans="7:79" hidden="1" x14ac:dyDescent="0.2">
      <c r="G612" s="147">
        <v>0</v>
      </c>
      <c r="H612" s="147">
        <v>0</v>
      </c>
      <c r="I612" s="147">
        <v>0</v>
      </c>
      <c r="J612" s="147">
        <v>0</v>
      </c>
      <c r="K612" s="147">
        <v>0</v>
      </c>
      <c r="L612" s="147">
        <v>0</v>
      </c>
      <c r="M612" s="147">
        <v>0</v>
      </c>
      <c r="N612" s="147">
        <v>0</v>
      </c>
      <c r="O612" s="147">
        <v>0</v>
      </c>
      <c r="P612" s="147">
        <v>0</v>
      </c>
      <c r="Q612" s="147">
        <v>0</v>
      </c>
      <c r="R612" s="147">
        <v>0</v>
      </c>
      <c r="S612" s="147">
        <v>0</v>
      </c>
      <c r="T612" s="147">
        <v>0</v>
      </c>
      <c r="U612" s="147">
        <v>0</v>
      </c>
      <c r="V612" s="147">
        <v>0</v>
      </c>
      <c r="W612" s="147">
        <v>0</v>
      </c>
      <c r="X612" s="147">
        <v>0</v>
      </c>
      <c r="Y612" s="147">
        <v>0</v>
      </c>
      <c r="Z612" s="147">
        <v>0</v>
      </c>
      <c r="AA612" s="147">
        <v>0</v>
      </c>
      <c r="AB612" s="147">
        <v>0</v>
      </c>
      <c r="AC612" s="147">
        <v>0</v>
      </c>
      <c r="AD612" s="147">
        <v>0</v>
      </c>
      <c r="AE612" s="147">
        <v>0</v>
      </c>
      <c r="AF612" s="147">
        <v>0</v>
      </c>
      <c r="AG612" s="147">
        <v>0</v>
      </c>
      <c r="AH612" s="147">
        <v>0</v>
      </c>
      <c r="AI612" s="147">
        <v>0</v>
      </c>
      <c r="AJ612" s="147">
        <v>0</v>
      </c>
      <c r="AK612" s="147">
        <v>0</v>
      </c>
      <c r="AL612" s="147">
        <v>0</v>
      </c>
      <c r="AM612" s="147">
        <v>0</v>
      </c>
      <c r="AN612" s="147">
        <v>0</v>
      </c>
      <c r="AO612" s="147">
        <v>0</v>
      </c>
      <c r="AP612" s="147">
        <v>0</v>
      </c>
      <c r="AQ612" s="147">
        <v>0</v>
      </c>
      <c r="AR612" s="147">
        <v>0</v>
      </c>
      <c r="AS612" s="147">
        <v>0</v>
      </c>
      <c r="AT612" s="147">
        <v>0</v>
      </c>
      <c r="AU612" s="147">
        <v>0</v>
      </c>
      <c r="AV612" s="147">
        <v>0</v>
      </c>
      <c r="AW612" s="147">
        <v>0</v>
      </c>
      <c r="AX612" s="147">
        <v>0</v>
      </c>
      <c r="AY612" s="147">
        <v>0</v>
      </c>
      <c r="AZ612" s="147">
        <v>0</v>
      </c>
      <c r="BA612" s="147">
        <v>0</v>
      </c>
      <c r="BB612" s="147">
        <v>0</v>
      </c>
      <c r="BC612" s="147">
        <v>0</v>
      </c>
      <c r="BD612" s="147">
        <v>0</v>
      </c>
      <c r="BE612" s="147">
        <v>0</v>
      </c>
      <c r="BF612" s="147">
        <v>0</v>
      </c>
      <c r="BG612" s="147">
        <v>0</v>
      </c>
      <c r="BH612" s="147">
        <v>0</v>
      </c>
      <c r="BI612" s="147">
        <v>0</v>
      </c>
      <c r="BJ612" s="147">
        <v>0</v>
      </c>
      <c r="BK612" s="147">
        <v>0</v>
      </c>
      <c r="BL612" s="147">
        <v>0</v>
      </c>
      <c r="BM612" s="147">
        <v>0</v>
      </c>
      <c r="BN612" s="147">
        <v>0</v>
      </c>
      <c r="BO612" s="147">
        <v>0</v>
      </c>
      <c r="BP612" s="147">
        <v>0</v>
      </c>
      <c r="BQ612" s="147">
        <v>0</v>
      </c>
      <c r="BR612" s="147">
        <v>0</v>
      </c>
      <c r="BS612" s="147">
        <v>0</v>
      </c>
      <c r="BT612" s="147">
        <v>0</v>
      </c>
      <c r="BU612" s="147">
        <v>0</v>
      </c>
      <c r="BV612" s="147">
        <v>0</v>
      </c>
      <c r="BW612" s="147">
        <v>0</v>
      </c>
      <c r="BX612" s="147">
        <v>0</v>
      </c>
      <c r="BZ612" s="147">
        <v>0</v>
      </c>
      <c r="CA612" s="147">
        <v>0</v>
      </c>
    </row>
    <row r="613" spans="7:79" hidden="1" x14ac:dyDescent="0.2">
      <c r="G613" s="147">
        <v>0</v>
      </c>
      <c r="H613" s="147">
        <v>0</v>
      </c>
      <c r="I613" s="147">
        <v>0</v>
      </c>
      <c r="J613" s="147">
        <v>0</v>
      </c>
      <c r="K613" s="147">
        <v>0</v>
      </c>
      <c r="L613" s="147">
        <v>0</v>
      </c>
      <c r="M613" s="147">
        <v>0</v>
      </c>
      <c r="N613" s="147">
        <v>0</v>
      </c>
      <c r="O613" s="147">
        <v>0</v>
      </c>
      <c r="P613" s="147">
        <v>0</v>
      </c>
      <c r="Q613" s="147">
        <v>0</v>
      </c>
      <c r="R613" s="147">
        <v>0</v>
      </c>
      <c r="S613" s="147">
        <v>0</v>
      </c>
      <c r="T613" s="147">
        <v>0</v>
      </c>
      <c r="U613" s="147">
        <v>0</v>
      </c>
      <c r="V613" s="147">
        <v>0</v>
      </c>
      <c r="W613" s="147">
        <v>0</v>
      </c>
      <c r="X613" s="147">
        <v>0</v>
      </c>
      <c r="Y613" s="147">
        <v>0</v>
      </c>
      <c r="Z613" s="147">
        <v>0</v>
      </c>
      <c r="AA613" s="147">
        <v>0</v>
      </c>
      <c r="AB613" s="147">
        <v>0</v>
      </c>
      <c r="AC613" s="147">
        <v>0</v>
      </c>
      <c r="AD613" s="147">
        <v>0</v>
      </c>
      <c r="AE613" s="147">
        <v>0</v>
      </c>
      <c r="AF613" s="147">
        <v>0</v>
      </c>
      <c r="AG613" s="147">
        <v>0</v>
      </c>
      <c r="AH613" s="147">
        <v>0</v>
      </c>
      <c r="AI613" s="147">
        <v>0</v>
      </c>
      <c r="AJ613" s="147">
        <v>0</v>
      </c>
      <c r="AK613" s="147">
        <v>0</v>
      </c>
      <c r="AL613" s="147">
        <v>0</v>
      </c>
      <c r="AM613" s="147">
        <v>0</v>
      </c>
      <c r="AN613" s="147">
        <v>0</v>
      </c>
      <c r="AO613" s="147">
        <v>0</v>
      </c>
      <c r="AP613" s="147">
        <v>0</v>
      </c>
      <c r="AQ613" s="147">
        <v>0</v>
      </c>
      <c r="AR613" s="147">
        <v>0</v>
      </c>
      <c r="AS613" s="147">
        <v>0</v>
      </c>
      <c r="AT613" s="147">
        <v>0</v>
      </c>
      <c r="AU613" s="147">
        <v>0</v>
      </c>
      <c r="AV613" s="147">
        <v>0</v>
      </c>
      <c r="AW613" s="147">
        <v>0</v>
      </c>
      <c r="AX613" s="147">
        <v>0</v>
      </c>
      <c r="AY613" s="147">
        <v>0</v>
      </c>
      <c r="AZ613" s="147">
        <v>0</v>
      </c>
      <c r="BA613" s="147">
        <v>0</v>
      </c>
      <c r="BB613" s="147">
        <v>0</v>
      </c>
      <c r="BC613" s="147">
        <v>0</v>
      </c>
      <c r="BD613" s="147">
        <v>0</v>
      </c>
      <c r="BE613" s="147">
        <v>0</v>
      </c>
      <c r="BF613" s="147">
        <v>0</v>
      </c>
      <c r="BG613" s="147">
        <v>0</v>
      </c>
      <c r="BH613" s="147">
        <v>0</v>
      </c>
      <c r="BI613" s="147">
        <v>0</v>
      </c>
      <c r="BJ613" s="147">
        <v>0</v>
      </c>
      <c r="BK613" s="147">
        <v>0</v>
      </c>
      <c r="BL613" s="147">
        <v>0</v>
      </c>
      <c r="BM613" s="147">
        <v>0</v>
      </c>
      <c r="BN613" s="147">
        <v>0</v>
      </c>
      <c r="BO613" s="147">
        <v>0</v>
      </c>
      <c r="BP613" s="147">
        <v>0</v>
      </c>
      <c r="BQ613" s="147">
        <v>0</v>
      </c>
      <c r="BR613" s="147">
        <v>0</v>
      </c>
      <c r="BS613" s="147">
        <v>0</v>
      </c>
      <c r="BT613" s="147">
        <v>0</v>
      </c>
      <c r="BU613" s="147">
        <v>0</v>
      </c>
      <c r="BV613" s="147">
        <v>0</v>
      </c>
      <c r="BW613" s="147">
        <v>0</v>
      </c>
      <c r="BX613" s="147">
        <v>0</v>
      </c>
      <c r="BZ613" s="147">
        <v>0</v>
      </c>
      <c r="CA613" s="147">
        <v>0</v>
      </c>
    </row>
    <row r="614" spans="7:79" hidden="1" x14ac:dyDescent="0.2">
      <c r="G614" s="147">
        <v>0</v>
      </c>
      <c r="H614" s="147">
        <v>0</v>
      </c>
      <c r="I614" s="147">
        <v>0</v>
      </c>
      <c r="J614" s="147">
        <v>0</v>
      </c>
      <c r="K614" s="147">
        <v>0</v>
      </c>
      <c r="L614" s="147">
        <v>0</v>
      </c>
      <c r="M614" s="147">
        <v>0</v>
      </c>
      <c r="N614" s="147">
        <v>0</v>
      </c>
      <c r="O614" s="147">
        <v>0</v>
      </c>
      <c r="P614" s="147">
        <v>0</v>
      </c>
      <c r="Q614" s="147">
        <v>0</v>
      </c>
      <c r="R614" s="147">
        <v>0</v>
      </c>
      <c r="S614" s="147">
        <v>0</v>
      </c>
      <c r="T614" s="147">
        <v>0</v>
      </c>
      <c r="U614" s="147">
        <v>0</v>
      </c>
      <c r="V614" s="147">
        <v>0</v>
      </c>
      <c r="W614" s="147">
        <v>0</v>
      </c>
      <c r="X614" s="147">
        <v>0</v>
      </c>
      <c r="Y614" s="147">
        <v>0</v>
      </c>
      <c r="Z614" s="147">
        <v>0</v>
      </c>
      <c r="AA614" s="147">
        <v>0</v>
      </c>
      <c r="AB614" s="147">
        <v>0</v>
      </c>
      <c r="AC614" s="147">
        <v>0</v>
      </c>
      <c r="AD614" s="147">
        <v>0</v>
      </c>
      <c r="AE614" s="147">
        <v>0</v>
      </c>
      <c r="AF614" s="147">
        <v>0</v>
      </c>
      <c r="AG614" s="147">
        <v>0</v>
      </c>
      <c r="AH614" s="147">
        <v>0</v>
      </c>
      <c r="AI614" s="147">
        <v>0</v>
      </c>
      <c r="AJ614" s="147">
        <v>0</v>
      </c>
      <c r="AK614" s="147">
        <v>0</v>
      </c>
      <c r="AL614" s="147">
        <v>0</v>
      </c>
      <c r="AM614" s="147">
        <v>0</v>
      </c>
      <c r="AN614" s="147">
        <v>0</v>
      </c>
      <c r="AO614" s="147">
        <v>0</v>
      </c>
      <c r="AP614" s="147">
        <v>0</v>
      </c>
      <c r="AQ614" s="147">
        <v>0</v>
      </c>
      <c r="AR614" s="147">
        <v>0</v>
      </c>
      <c r="AS614" s="147">
        <v>0</v>
      </c>
      <c r="AT614" s="147">
        <v>0</v>
      </c>
      <c r="AU614" s="147">
        <v>0</v>
      </c>
      <c r="AV614" s="147">
        <v>0</v>
      </c>
      <c r="AW614" s="147">
        <v>0</v>
      </c>
      <c r="AX614" s="147">
        <v>0</v>
      </c>
      <c r="AY614" s="147">
        <v>0</v>
      </c>
      <c r="AZ614" s="147">
        <v>0</v>
      </c>
      <c r="BA614" s="147">
        <v>0</v>
      </c>
      <c r="BB614" s="147">
        <v>0</v>
      </c>
      <c r="BC614" s="147">
        <v>0</v>
      </c>
      <c r="BD614" s="147">
        <v>0</v>
      </c>
      <c r="BE614" s="147">
        <v>0</v>
      </c>
      <c r="BF614" s="147">
        <v>0</v>
      </c>
      <c r="BG614" s="147">
        <v>0</v>
      </c>
      <c r="BH614" s="147">
        <v>0</v>
      </c>
      <c r="BI614" s="147">
        <v>0</v>
      </c>
      <c r="BJ614" s="147">
        <v>0</v>
      </c>
      <c r="BK614" s="147">
        <v>0</v>
      </c>
      <c r="BL614" s="147">
        <v>0</v>
      </c>
      <c r="BM614" s="147">
        <v>0</v>
      </c>
      <c r="BN614" s="147">
        <v>0</v>
      </c>
      <c r="BO614" s="147">
        <v>0</v>
      </c>
      <c r="BP614" s="147">
        <v>0</v>
      </c>
      <c r="BQ614" s="147">
        <v>0</v>
      </c>
      <c r="BR614" s="147">
        <v>0</v>
      </c>
      <c r="BS614" s="147">
        <v>0</v>
      </c>
      <c r="BT614" s="147">
        <v>0</v>
      </c>
      <c r="BU614" s="147">
        <v>0</v>
      </c>
      <c r="BV614" s="147">
        <v>0</v>
      </c>
      <c r="BW614" s="147">
        <v>0</v>
      </c>
      <c r="BX614" s="147">
        <v>0</v>
      </c>
      <c r="BZ614" s="147">
        <v>0</v>
      </c>
      <c r="CA614" s="147">
        <v>0</v>
      </c>
    </row>
    <row r="615" spans="7:79" hidden="1" x14ac:dyDescent="0.2">
      <c r="G615" s="147">
        <v>0</v>
      </c>
      <c r="H615" s="147">
        <v>0</v>
      </c>
      <c r="I615" s="147">
        <v>0</v>
      </c>
      <c r="J615" s="147">
        <v>0</v>
      </c>
      <c r="K615" s="147">
        <v>0</v>
      </c>
      <c r="L615" s="147">
        <v>0</v>
      </c>
      <c r="M615" s="147">
        <v>0</v>
      </c>
      <c r="N615" s="147">
        <v>0</v>
      </c>
      <c r="O615" s="147">
        <v>0</v>
      </c>
      <c r="P615" s="147">
        <v>0</v>
      </c>
      <c r="Q615" s="147">
        <v>0</v>
      </c>
      <c r="R615" s="147">
        <v>0</v>
      </c>
      <c r="S615" s="147">
        <v>0</v>
      </c>
      <c r="T615" s="147">
        <v>0</v>
      </c>
      <c r="U615" s="147">
        <v>0</v>
      </c>
      <c r="V615" s="147">
        <v>0</v>
      </c>
      <c r="W615" s="147">
        <v>0</v>
      </c>
      <c r="X615" s="147">
        <v>0</v>
      </c>
      <c r="Y615" s="147">
        <v>0</v>
      </c>
      <c r="Z615" s="147">
        <v>0</v>
      </c>
      <c r="AA615" s="147">
        <v>0</v>
      </c>
      <c r="AB615" s="147">
        <v>0</v>
      </c>
      <c r="AC615" s="147">
        <v>0</v>
      </c>
      <c r="AD615" s="147">
        <v>0</v>
      </c>
      <c r="AE615" s="147">
        <v>0</v>
      </c>
      <c r="AF615" s="147">
        <v>0</v>
      </c>
      <c r="AG615" s="147">
        <v>0</v>
      </c>
      <c r="AH615" s="147">
        <v>0</v>
      </c>
      <c r="AI615" s="147">
        <v>0</v>
      </c>
      <c r="AJ615" s="147">
        <v>0</v>
      </c>
      <c r="AK615" s="147">
        <v>0</v>
      </c>
      <c r="AL615" s="147">
        <v>0</v>
      </c>
      <c r="AM615" s="147">
        <v>0</v>
      </c>
      <c r="AN615" s="147">
        <v>0</v>
      </c>
      <c r="AO615" s="147">
        <v>0</v>
      </c>
      <c r="AP615" s="147">
        <v>0</v>
      </c>
      <c r="AQ615" s="147">
        <v>0</v>
      </c>
      <c r="AR615" s="147">
        <v>0</v>
      </c>
      <c r="AS615" s="147">
        <v>0</v>
      </c>
      <c r="AT615" s="147">
        <v>0</v>
      </c>
      <c r="AU615" s="147">
        <v>0</v>
      </c>
      <c r="AV615" s="147">
        <v>0</v>
      </c>
      <c r="AW615" s="147">
        <v>0</v>
      </c>
      <c r="AX615" s="147">
        <v>0</v>
      </c>
      <c r="AY615" s="147">
        <v>0</v>
      </c>
      <c r="AZ615" s="147">
        <v>0</v>
      </c>
      <c r="BA615" s="147">
        <v>0</v>
      </c>
      <c r="BB615" s="147">
        <v>0</v>
      </c>
      <c r="BC615" s="147">
        <v>0</v>
      </c>
      <c r="BD615" s="147">
        <v>0</v>
      </c>
      <c r="BE615" s="147">
        <v>0</v>
      </c>
      <c r="BF615" s="147">
        <v>0</v>
      </c>
      <c r="BG615" s="147">
        <v>0</v>
      </c>
      <c r="BH615" s="147">
        <v>0</v>
      </c>
      <c r="BI615" s="147">
        <v>0</v>
      </c>
      <c r="BJ615" s="147">
        <v>0</v>
      </c>
      <c r="BK615" s="147">
        <v>0</v>
      </c>
      <c r="BL615" s="147">
        <v>0</v>
      </c>
      <c r="BM615" s="147">
        <v>0</v>
      </c>
      <c r="BN615" s="147">
        <v>0</v>
      </c>
      <c r="BO615" s="147">
        <v>0</v>
      </c>
      <c r="BP615" s="147">
        <v>0</v>
      </c>
      <c r="BQ615" s="147">
        <v>0</v>
      </c>
      <c r="BR615" s="147">
        <v>0</v>
      </c>
      <c r="BS615" s="147">
        <v>0</v>
      </c>
      <c r="BT615" s="147">
        <v>0</v>
      </c>
      <c r="BU615" s="147">
        <v>0</v>
      </c>
      <c r="BV615" s="147">
        <v>0</v>
      </c>
      <c r="BW615" s="147">
        <v>0</v>
      </c>
      <c r="BX615" s="147">
        <v>0</v>
      </c>
      <c r="BZ615" s="147">
        <v>0</v>
      </c>
      <c r="CA615" s="147">
        <v>0</v>
      </c>
    </row>
    <row r="616" spans="7:79" hidden="1" x14ac:dyDescent="0.2">
      <c r="G616" s="147">
        <v>0</v>
      </c>
      <c r="H616" s="147">
        <v>0</v>
      </c>
      <c r="I616" s="147">
        <v>0</v>
      </c>
      <c r="J616" s="147">
        <v>0</v>
      </c>
      <c r="K616" s="147">
        <v>0</v>
      </c>
      <c r="L616" s="147">
        <v>0</v>
      </c>
      <c r="M616" s="147">
        <v>0</v>
      </c>
      <c r="N616" s="147">
        <v>0</v>
      </c>
      <c r="O616" s="147">
        <v>0</v>
      </c>
      <c r="P616" s="147">
        <v>0</v>
      </c>
      <c r="Q616" s="147">
        <v>0</v>
      </c>
      <c r="R616" s="147">
        <v>0</v>
      </c>
      <c r="S616" s="147">
        <v>0</v>
      </c>
      <c r="T616" s="147">
        <v>0</v>
      </c>
      <c r="U616" s="147">
        <v>0</v>
      </c>
      <c r="V616" s="147">
        <v>0</v>
      </c>
      <c r="W616" s="147">
        <v>0</v>
      </c>
      <c r="X616" s="147">
        <v>0</v>
      </c>
      <c r="Y616" s="147">
        <v>0</v>
      </c>
      <c r="Z616" s="147">
        <v>0</v>
      </c>
      <c r="AA616" s="147">
        <v>0</v>
      </c>
      <c r="AB616" s="147">
        <v>0</v>
      </c>
      <c r="AC616" s="147">
        <v>0</v>
      </c>
      <c r="AD616" s="147">
        <v>0</v>
      </c>
      <c r="AE616" s="147">
        <v>0</v>
      </c>
      <c r="AF616" s="147">
        <v>0</v>
      </c>
      <c r="AG616" s="147">
        <v>0</v>
      </c>
      <c r="AH616" s="147">
        <v>0</v>
      </c>
      <c r="AI616" s="147">
        <v>0</v>
      </c>
      <c r="AJ616" s="147">
        <v>0</v>
      </c>
      <c r="AK616" s="147">
        <v>0</v>
      </c>
      <c r="AL616" s="147">
        <v>0</v>
      </c>
      <c r="AM616" s="147">
        <v>0</v>
      </c>
      <c r="AN616" s="147">
        <v>0</v>
      </c>
      <c r="AO616" s="147">
        <v>0</v>
      </c>
      <c r="AP616" s="147">
        <v>0</v>
      </c>
      <c r="AQ616" s="147">
        <v>0</v>
      </c>
      <c r="AR616" s="147">
        <v>0</v>
      </c>
      <c r="AS616" s="147">
        <v>0</v>
      </c>
      <c r="AT616" s="147">
        <v>0</v>
      </c>
      <c r="AU616" s="147">
        <v>0</v>
      </c>
      <c r="AV616" s="147">
        <v>0</v>
      </c>
      <c r="AW616" s="147">
        <v>0</v>
      </c>
      <c r="AX616" s="147">
        <v>0</v>
      </c>
      <c r="AY616" s="147">
        <v>0</v>
      </c>
      <c r="AZ616" s="147">
        <v>0</v>
      </c>
      <c r="BA616" s="147">
        <v>0</v>
      </c>
      <c r="BB616" s="147">
        <v>0</v>
      </c>
      <c r="BC616" s="147">
        <v>0</v>
      </c>
      <c r="BD616" s="147">
        <v>0</v>
      </c>
      <c r="BE616" s="147">
        <v>0</v>
      </c>
      <c r="BF616" s="147">
        <v>0</v>
      </c>
      <c r="BG616" s="147">
        <v>0</v>
      </c>
      <c r="BH616" s="147">
        <v>0</v>
      </c>
      <c r="BI616" s="147">
        <v>0</v>
      </c>
      <c r="BJ616" s="147">
        <v>0</v>
      </c>
      <c r="BK616" s="147">
        <v>0</v>
      </c>
      <c r="BL616" s="147">
        <v>0</v>
      </c>
      <c r="BM616" s="147">
        <v>0</v>
      </c>
      <c r="BN616" s="147">
        <v>0</v>
      </c>
      <c r="BO616" s="147">
        <v>0</v>
      </c>
      <c r="BP616" s="147">
        <v>0</v>
      </c>
      <c r="BQ616" s="147">
        <v>0</v>
      </c>
      <c r="BR616" s="147">
        <v>0</v>
      </c>
      <c r="BS616" s="147">
        <v>0</v>
      </c>
      <c r="BT616" s="147">
        <v>0</v>
      </c>
      <c r="BU616" s="147">
        <v>0</v>
      </c>
      <c r="BV616" s="147">
        <v>0</v>
      </c>
      <c r="BW616" s="147">
        <v>0</v>
      </c>
      <c r="BX616" s="147">
        <v>0</v>
      </c>
      <c r="BZ616" s="147">
        <v>0</v>
      </c>
      <c r="CA616" s="147">
        <v>0</v>
      </c>
    </row>
    <row r="617" spans="7:79" hidden="1" x14ac:dyDescent="0.2">
      <c r="G617" s="147">
        <v>0</v>
      </c>
      <c r="H617" s="147">
        <v>0</v>
      </c>
      <c r="I617" s="147">
        <v>0</v>
      </c>
      <c r="J617" s="147">
        <v>0</v>
      </c>
      <c r="K617" s="147">
        <v>0</v>
      </c>
      <c r="L617" s="147">
        <v>0</v>
      </c>
      <c r="M617" s="147">
        <v>0</v>
      </c>
      <c r="N617" s="147">
        <v>0</v>
      </c>
      <c r="O617" s="147">
        <v>0</v>
      </c>
      <c r="P617" s="147">
        <v>0</v>
      </c>
      <c r="Q617" s="147">
        <v>0</v>
      </c>
      <c r="R617" s="147">
        <v>0</v>
      </c>
      <c r="S617" s="147">
        <v>0</v>
      </c>
      <c r="T617" s="147">
        <v>0</v>
      </c>
      <c r="U617" s="147">
        <v>0</v>
      </c>
      <c r="V617" s="147">
        <v>0</v>
      </c>
      <c r="W617" s="147">
        <v>0</v>
      </c>
      <c r="X617" s="147">
        <v>0</v>
      </c>
      <c r="Y617" s="147">
        <v>0</v>
      </c>
      <c r="Z617" s="147">
        <v>0</v>
      </c>
      <c r="AA617" s="147">
        <v>0</v>
      </c>
      <c r="AB617" s="147">
        <v>0</v>
      </c>
      <c r="AC617" s="147">
        <v>0</v>
      </c>
      <c r="AD617" s="147">
        <v>0</v>
      </c>
      <c r="AE617" s="147">
        <v>0</v>
      </c>
      <c r="AF617" s="147">
        <v>0</v>
      </c>
      <c r="AG617" s="147">
        <v>0</v>
      </c>
      <c r="AH617" s="147">
        <v>0</v>
      </c>
      <c r="AI617" s="147">
        <v>0</v>
      </c>
      <c r="AJ617" s="147">
        <v>0</v>
      </c>
      <c r="AK617" s="147">
        <v>0</v>
      </c>
      <c r="AL617" s="147">
        <v>0</v>
      </c>
      <c r="AM617" s="147">
        <v>0</v>
      </c>
      <c r="AN617" s="147">
        <v>0</v>
      </c>
      <c r="AO617" s="147">
        <v>0</v>
      </c>
      <c r="AP617" s="147">
        <v>0</v>
      </c>
      <c r="AQ617" s="147">
        <v>0</v>
      </c>
      <c r="AR617" s="147">
        <v>0</v>
      </c>
      <c r="AS617" s="147">
        <v>0</v>
      </c>
      <c r="AT617" s="147">
        <v>0</v>
      </c>
      <c r="AU617" s="147">
        <v>0</v>
      </c>
      <c r="AV617" s="147">
        <v>0</v>
      </c>
      <c r="AW617" s="147">
        <v>0</v>
      </c>
      <c r="AX617" s="147">
        <v>0</v>
      </c>
      <c r="AY617" s="147">
        <v>0</v>
      </c>
      <c r="AZ617" s="147">
        <v>0</v>
      </c>
      <c r="BA617" s="147">
        <v>0</v>
      </c>
      <c r="BB617" s="147">
        <v>0</v>
      </c>
      <c r="BC617" s="147">
        <v>0</v>
      </c>
      <c r="BD617" s="147">
        <v>0</v>
      </c>
      <c r="BE617" s="147">
        <v>0</v>
      </c>
      <c r="BF617" s="147">
        <v>0</v>
      </c>
      <c r="BG617" s="147">
        <v>0</v>
      </c>
      <c r="BH617" s="147">
        <v>0</v>
      </c>
      <c r="BI617" s="147">
        <v>0</v>
      </c>
      <c r="BJ617" s="147">
        <v>0</v>
      </c>
      <c r="BK617" s="147">
        <v>0</v>
      </c>
      <c r="BL617" s="147">
        <v>0</v>
      </c>
      <c r="BM617" s="147">
        <v>0</v>
      </c>
      <c r="BN617" s="147">
        <v>0</v>
      </c>
      <c r="BO617" s="147">
        <v>0</v>
      </c>
      <c r="BP617" s="147">
        <v>0</v>
      </c>
      <c r="BQ617" s="147">
        <v>0</v>
      </c>
      <c r="BR617" s="147">
        <v>0</v>
      </c>
      <c r="BS617" s="147">
        <v>0</v>
      </c>
      <c r="BT617" s="147">
        <v>0</v>
      </c>
      <c r="BU617" s="147">
        <v>0</v>
      </c>
      <c r="BV617" s="147">
        <v>0</v>
      </c>
      <c r="BW617" s="147">
        <v>0</v>
      </c>
      <c r="BX617" s="147">
        <v>0</v>
      </c>
      <c r="BZ617" s="147">
        <v>0</v>
      </c>
      <c r="CA617" s="147">
        <v>0</v>
      </c>
    </row>
    <row r="618" spans="7:79" hidden="1" x14ac:dyDescent="0.2">
      <c r="G618" s="147">
        <v>0</v>
      </c>
      <c r="H618" s="147">
        <v>0</v>
      </c>
      <c r="I618" s="147">
        <v>0</v>
      </c>
      <c r="J618" s="147">
        <v>0</v>
      </c>
      <c r="K618" s="147">
        <v>0</v>
      </c>
      <c r="L618" s="147">
        <v>0</v>
      </c>
      <c r="M618" s="147">
        <v>0</v>
      </c>
      <c r="N618" s="147">
        <v>0</v>
      </c>
      <c r="O618" s="147">
        <v>0</v>
      </c>
      <c r="P618" s="147">
        <v>0</v>
      </c>
      <c r="Q618" s="147">
        <v>0</v>
      </c>
      <c r="R618" s="147">
        <v>0</v>
      </c>
      <c r="S618" s="147">
        <v>0</v>
      </c>
      <c r="T618" s="147">
        <v>0</v>
      </c>
      <c r="U618" s="147">
        <v>0</v>
      </c>
      <c r="V618" s="147">
        <v>0</v>
      </c>
      <c r="W618" s="147">
        <v>0</v>
      </c>
      <c r="X618" s="147">
        <v>0</v>
      </c>
      <c r="Y618" s="147">
        <v>0</v>
      </c>
      <c r="Z618" s="147">
        <v>0</v>
      </c>
      <c r="AA618" s="147">
        <v>0</v>
      </c>
      <c r="AB618" s="147">
        <v>0</v>
      </c>
      <c r="AC618" s="147">
        <v>0</v>
      </c>
      <c r="AD618" s="147">
        <v>0</v>
      </c>
      <c r="AE618" s="147">
        <v>0</v>
      </c>
      <c r="AF618" s="147">
        <v>0</v>
      </c>
      <c r="AG618" s="147">
        <v>0</v>
      </c>
      <c r="AH618" s="147">
        <v>0</v>
      </c>
      <c r="AI618" s="147">
        <v>0</v>
      </c>
      <c r="AJ618" s="147">
        <v>0</v>
      </c>
      <c r="AK618" s="147">
        <v>0</v>
      </c>
      <c r="AL618" s="147">
        <v>0</v>
      </c>
      <c r="AM618" s="147">
        <v>0</v>
      </c>
      <c r="AN618" s="147">
        <v>0</v>
      </c>
      <c r="AO618" s="147">
        <v>0</v>
      </c>
      <c r="AP618" s="147">
        <v>0</v>
      </c>
      <c r="AQ618" s="147">
        <v>0</v>
      </c>
      <c r="AR618" s="147">
        <v>0</v>
      </c>
      <c r="AS618" s="147">
        <v>0</v>
      </c>
      <c r="AT618" s="147">
        <v>0</v>
      </c>
      <c r="AU618" s="147">
        <v>0</v>
      </c>
      <c r="AV618" s="147">
        <v>0</v>
      </c>
      <c r="AW618" s="147">
        <v>0</v>
      </c>
      <c r="AX618" s="147">
        <v>0</v>
      </c>
      <c r="AY618" s="147">
        <v>0</v>
      </c>
      <c r="AZ618" s="147">
        <v>0</v>
      </c>
      <c r="BA618" s="147">
        <v>0</v>
      </c>
      <c r="BB618" s="147">
        <v>0</v>
      </c>
      <c r="BC618" s="147">
        <v>0</v>
      </c>
      <c r="BD618" s="147">
        <v>0</v>
      </c>
      <c r="BE618" s="147">
        <v>0</v>
      </c>
      <c r="BF618" s="147">
        <v>0</v>
      </c>
      <c r="BG618" s="147">
        <v>0</v>
      </c>
      <c r="BH618" s="147">
        <v>0</v>
      </c>
      <c r="BI618" s="147">
        <v>0</v>
      </c>
      <c r="BJ618" s="147">
        <v>0</v>
      </c>
      <c r="BK618" s="147">
        <v>0</v>
      </c>
      <c r="BL618" s="147">
        <v>0</v>
      </c>
      <c r="BM618" s="147">
        <v>0</v>
      </c>
      <c r="BN618" s="147">
        <v>0</v>
      </c>
      <c r="BO618" s="147">
        <v>0</v>
      </c>
      <c r="BP618" s="147">
        <v>0</v>
      </c>
      <c r="BQ618" s="147">
        <v>0</v>
      </c>
      <c r="BR618" s="147">
        <v>0</v>
      </c>
      <c r="BS618" s="147">
        <v>0</v>
      </c>
      <c r="BT618" s="147">
        <v>0</v>
      </c>
      <c r="BU618" s="147">
        <v>0</v>
      </c>
      <c r="BV618" s="147">
        <v>0</v>
      </c>
      <c r="BW618" s="147">
        <v>0</v>
      </c>
      <c r="BX618" s="147">
        <v>0</v>
      </c>
      <c r="BZ618" s="147">
        <v>0</v>
      </c>
      <c r="CA618" s="147">
        <v>0</v>
      </c>
    </row>
    <row r="619" spans="7:79" hidden="1" x14ac:dyDescent="0.2">
      <c r="G619" s="147">
        <v>0</v>
      </c>
      <c r="H619" s="147">
        <v>0</v>
      </c>
      <c r="I619" s="147">
        <v>0</v>
      </c>
      <c r="J619" s="147">
        <v>0</v>
      </c>
      <c r="K619" s="147">
        <v>0</v>
      </c>
      <c r="L619" s="147">
        <v>0</v>
      </c>
      <c r="M619" s="147">
        <v>0</v>
      </c>
      <c r="N619" s="147">
        <v>0</v>
      </c>
      <c r="O619" s="147">
        <v>0</v>
      </c>
      <c r="P619" s="147">
        <v>0</v>
      </c>
      <c r="Q619" s="147">
        <v>0</v>
      </c>
      <c r="R619" s="147">
        <v>0</v>
      </c>
      <c r="S619" s="147">
        <v>0</v>
      </c>
      <c r="T619" s="147">
        <v>0</v>
      </c>
      <c r="U619" s="147">
        <v>0</v>
      </c>
      <c r="V619" s="147">
        <v>0</v>
      </c>
      <c r="W619" s="147">
        <v>0</v>
      </c>
      <c r="X619" s="147">
        <v>0</v>
      </c>
      <c r="Y619" s="147">
        <v>0</v>
      </c>
      <c r="Z619" s="147">
        <v>0</v>
      </c>
      <c r="AA619" s="147">
        <v>0</v>
      </c>
      <c r="AB619" s="147">
        <v>0</v>
      </c>
      <c r="AC619" s="147">
        <v>0</v>
      </c>
      <c r="AD619" s="147">
        <v>0</v>
      </c>
      <c r="AE619" s="147">
        <v>0</v>
      </c>
      <c r="AF619" s="147">
        <v>0</v>
      </c>
      <c r="AG619" s="147">
        <v>0</v>
      </c>
      <c r="AH619" s="147">
        <v>0</v>
      </c>
      <c r="AI619" s="147">
        <v>0</v>
      </c>
      <c r="AJ619" s="147">
        <v>0</v>
      </c>
      <c r="AK619" s="147">
        <v>0</v>
      </c>
      <c r="AL619" s="147">
        <v>0</v>
      </c>
      <c r="AM619" s="147">
        <v>0</v>
      </c>
      <c r="AN619" s="147">
        <v>0</v>
      </c>
      <c r="AO619" s="147">
        <v>0</v>
      </c>
      <c r="AP619" s="147">
        <v>0</v>
      </c>
      <c r="AQ619" s="147">
        <v>0</v>
      </c>
      <c r="AR619" s="147">
        <v>0</v>
      </c>
      <c r="AS619" s="147">
        <v>0</v>
      </c>
      <c r="AT619" s="147">
        <v>0</v>
      </c>
      <c r="AU619" s="147">
        <v>0</v>
      </c>
      <c r="AV619" s="147">
        <v>0</v>
      </c>
      <c r="AW619" s="147">
        <v>0</v>
      </c>
      <c r="AX619" s="147">
        <v>0</v>
      </c>
      <c r="AY619" s="147">
        <v>0</v>
      </c>
      <c r="AZ619" s="147">
        <v>0</v>
      </c>
      <c r="BA619" s="147">
        <v>0</v>
      </c>
      <c r="BB619" s="147">
        <v>0</v>
      </c>
      <c r="BC619" s="147">
        <v>0</v>
      </c>
      <c r="BD619" s="147">
        <v>0</v>
      </c>
      <c r="BE619" s="147">
        <v>0</v>
      </c>
      <c r="BF619" s="147">
        <v>0</v>
      </c>
      <c r="BG619" s="147">
        <v>0</v>
      </c>
      <c r="BH619" s="147">
        <v>0</v>
      </c>
      <c r="BI619" s="147">
        <v>0</v>
      </c>
      <c r="BJ619" s="147">
        <v>0</v>
      </c>
      <c r="BK619" s="147">
        <v>0</v>
      </c>
      <c r="BL619" s="147">
        <v>0</v>
      </c>
      <c r="BM619" s="147">
        <v>0</v>
      </c>
      <c r="BN619" s="147">
        <v>0</v>
      </c>
      <c r="BO619" s="147">
        <v>0</v>
      </c>
      <c r="BP619" s="147">
        <v>0</v>
      </c>
      <c r="BQ619" s="147">
        <v>0</v>
      </c>
      <c r="BR619" s="147">
        <v>0</v>
      </c>
      <c r="BS619" s="147">
        <v>0</v>
      </c>
      <c r="BT619" s="147">
        <v>0</v>
      </c>
      <c r="BU619" s="147">
        <v>0</v>
      </c>
      <c r="BV619" s="147">
        <v>0</v>
      </c>
      <c r="BW619" s="147">
        <v>0</v>
      </c>
      <c r="BX619" s="147">
        <v>0</v>
      </c>
      <c r="BZ619" s="147">
        <v>0</v>
      </c>
      <c r="CA619" s="147">
        <v>0</v>
      </c>
    </row>
    <row r="620" spans="7:79" hidden="1" x14ac:dyDescent="0.2">
      <c r="G620" s="147">
        <v>0</v>
      </c>
      <c r="H620" s="147">
        <v>0</v>
      </c>
      <c r="I620" s="147">
        <v>0</v>
      </c>
      <c r="J620" s="147">
        <v>0</v>
      </c>
      <c r="K620" s="147">
        <v>0</v>
      </c>
      <c r="L620" s="147">
        <v>0</v>
      </c>
      <c r="M620" s="147">
        <v>0</v>
      </c>
      <c r="N620" s="147">
        <v>0</v>
      </c>
      <c r="O620" s="147">
        <v>0</v>
      </c>
      <c r="P620" s="147">
        <v>0</v>
      </c>
      <c r="Q620" s="147">
        <v>0</v>
      </c>
      <c r="R620" s="147">
        <v>0</v>
      </c>
      <c r="S620" s="147">
        <v>0</v>
      </c>
      <c r="T620" s="147">
        <v>0</v>
      </c>
      <c r="U620" s="147">
        <v>0</v>
      </c>
      <c r="V620" s="147">
        <v>0</v>
      </c>
      <c r="W620" s="147">
        <v>0</v>
      </c>
      <c r="X620" s="147">
        <v>0</v>
      </c>
      <c r="Y620" s="147">
        <v>0</v>
      </c>
      <c r="Z620" s="147">
        <v>0</v>
      </c>
      <c r="AA620" s="147">
        <v>0</v>
      </c>
      <c r="AB620" s="147">
        <v>0</v>
      </c>
      <c r="AC620" s="147">
        <v>0</v>
      </c>
      <c r="AD620" s="147">
        <v>0</v>
      </c>
      <c r="AE620" s="147">
        <v>0</v>
      </c>
      <c r="AF620" s="147">
        <v>0</v>
      </c>
      <c r="AG620" s="147">
        <v>0</v>
      </c>
      <c r="AH620" s="147">
        <v>0</v>
      </c>
      <c r="AI620" s="147">
        <v>0</v>
      </c>
      <c r="AJ620" s="147">
        <v>0</v>
      </c>
      <c r="AK620" s="147">
        <v>0</v>
      </c>
      <c r="AL620" s="147">
        <v>0</v>
      </c>
      <c r="AM620" s="147">
        <v>0</v>
      </c>
      <c r="AN620" s="147">
        <v>0</v>
      </c>
      <c r="AO620" s="147">
        <v>0</v>
      </c>
      <c r="AP620" s="147">
        <v>0</v>
      </c>
      <c r="AQ620" s="147">
        <v>0</v>
      </c>
      <c r="AR620" s="147">
        <v>0</v>
      </c>
      <c r="AS620" s="147">
        <v>0</v>
      </c>
      <c r="AT620" s="147">
        <v>0</v>
      </c>
      <c r="AU620" s="147">
        <v>0</v>
      </c>
      <c r="AV620" s="147">
        <v>0</v>
      </c>
      <c r="AW620" s="147">
        <v>0</v>
      </c>
      <c r="AX620" s="147">
        <v>0</v>
      </c>
      <c r="AY620" s="147">
        <v>0</v>
      </c>
      <c r="AZ620" s="147">
        <v>0</v>
      </c>
      <c r="BA620" s="147">
        <v>0</v>
      </c>
      <c r="BB620" s="147">
        <v>0</v>
      </c>
      <c r="BC620" s="147">
        <v>0</v>
      </c>
      <c r="BD620" s="147">
        <v>0</v>
      </c>
      <c r="BE620" s="147">
        <v>0</v>
      </c>
      <c r="BF620" s="147">
        <v>0</v>
      </c>
      <c r="BG620" s="147">
        <v>0</v>
      </c>
      <c r="BH620" s="147">
        <v>0</v>
      </c>
      <c r="BI620" s="147">
        <v>0</v>
      </c>
      <c r="BJ620" s="147">
        <v>0</v>
      </c>
      <c r="BK620" s="147">
        <v>0</v>
      </c>
      <c r="BL620" s="147">
        <v>0</v>
      </c>
      <c r="BM620" s="147">
        <v>0</v>
      </c>
      <c r="BN620" s="147">
        <v>0</v>
      </c>
      <c r="BO620" s="147">
        <v>0</v>
      </c>
      <c r="BP620" s="147">
        <v>0</v>
      </c>
      <c r="BQ620" s="147">
        <v>0</v>
      </c>
      <c r="BR620" s="147">
        <v>0</v>
      </c>
      <c r="BS620" s="147">
        <v>0</v>
      </c>
      <c r="BT620" s="147">
        <v>0</v>
      </c>
      <c r="BU620" s="147">
        <v>0</v>
      </c>
      <c r="BV620" s="147">
        <v>0</v>
      </c>
      <c r="BW620" s="147">
        <v>0</v>
      </c>
      <c r="BX620" s="147">
        <v>0</v>
      </c>
      <c r="BZ620" s="147">
        <v>0</v>
      </c>
      <c r="CA620" s="147">
        <v>0</v>
      </c>
    </row>
    <row r="621" spans="7:79" hidden="1" x14ac:dyDescent="0.2">
      <c r="G621" s="147">
        <v>0</v>
      </c>
      <c r="H621" s="147">
        <v>0</v>
      </c>
      <c r="I621" s="147">
        <v>0</v>
      </c>
      <c r="J621" s="147">
        <v>0</v>
      </c>
      <c r="K621" s="147">
        <v>0</v>
      </c>
      <c r="L621" s="147">
        <v>0</v>
      </c>
      <c r="M621" s="147">
        <v>0</v>
      </c>
      <c r="N621" s="147">
        <v>0</v>
      </c>
      <c r="O621" s="147">
        <v>0</v>
      </c>
      <c r="P621" s="147">
        <v>0</v>
      </c>
      <c r="Q621" s="147">
        <v>0</v>
      </c>
      <c r="R621" s="147">
        <v>0</v>
      </c>
      <c r="S621" s="147">
        <v>0</v>
      </c>
      <c r="T621" s="147">
        <v>0</v>
      </c>
      <c r="U621" s="147">
        <v>0</v>
      </c>
      <c r="V621" s="147">
        <v>0</v>
      </c>
      <c r="W621" s="147">
        <v>0</v>
      </c>
      <c r="X621" s="147">
        <v>0</v>
      </c>
      <c r="Y621" s="147">
        <v>0</v>
      </c>
      <c r="Z621" s="147">
        <v>0</v>
      </c>
      <c r="AA621" s="147">
        <v>0</v>
      </c>
      <c r="AB621" s="147">
        <v>0</v>
      </c>
      <c r="AC621" s="147">
        <v>0</v>
      </c>
      <c r="AD621" s="147">
        <v>0</v>
      </c>
      <c r="AE621" s="147">
        <v>0</v>
      </c>
      <c r="AF621" s="147">
        <v>0</v>
      </c>
      <c r="AG621" s="147">
        <v>0</v>
      </c>
      <c r="AH621" s="147">
        <v>0</v>
      </c>
      <c r="AI621" s="147">
        <v>0</v>
      </c>
      <c r="AJ621" s="147">
        <v>0</v>
      </c>
      <c r="AK621" s="147">
        <v>0</v>
      </c>
      <c r="AL621" s="147">
        <v>0</v>
      </c>
      <c r="AM621" s="147">
        <v>0</v>
      </c>
      <c r="AN621" s="147">
        <v>0</v>
      </c>
      <c r="AO621" s="147">
        <v>0</v>
      </c>
      <c r="AP621" s="147">
        <v>0</v>
      </c>
      <c r="AQ621" s="147">
        <v>0</v>
      </c>
      <c r="AR621" s="147">
        <v>0</v>
      </c>
      <c r="AS621" s="147">
        <v>0</v>
      </c>
      <c r="AT621" s="147">
        <v>0</v>
      </c>
      <c r="AU621" s="147">
        <v>0</v>
      </c>
      <c r="AV621" s="147">
        <v>0</v>
      </c>
      <c r="AW621" s="147">
        <v>0</v>
      </c>
      <c r="AX621" s="147">
        <v>0</v>
      </c>
      <c r="AY621" s="147">
        <v>0</v>
      </c>
      <c r="AZ621" s="147">
        <v>0</v>
      </c>
      <c r="BA621" s="147">
        <v>0</v>
      </c>
      <c r="BB621" s="147">
        <v>0</v>
      </c>
      <c r="BC621" s="147">
        <v>0</v>
      </c>
      <c r="BD621" s="147">
        <v>0</v>
      </c>
      <c r="BE621" s="147">
        <v>0</v>
      </c>
      <c r="BF621" s="147">
        <v>0</v>
      </c>
      <c r="BG621" s="147">
        <v>0</v>
      </c>
      <c r="BH621" s="147">
        <v>0</v>
      </c>
      <c r="BI621" s="147">
        <v>0</v>
      </c>
      <c r="BJ621" s="147">
        <v>0</v>
      </c>
      <c r="BK621" s="147">
        <v>0</v>
      </c>
      <c r="BL621" s="147">
        <v>0</v>
      </c>
      <c r="BM621" s="147">
        <v>0</v>
      </c>
      <c r="BN621" s="147">
        <v>0</v>
      </c>
      <c r="BO621" s="147">
        <v>0</v>
      </c>
      <c r="BP621" s="147">
        <v>0</v>
      </c>
      <c r="BQ621" s="147">
        <v>0</v>
      </c>
      <c r="BR621" s="147">
        <v>0</v>
      </c>
      <c r="BS621" s="147">
        <v>0</v>
      </c>
      <c r="BT621" s="147">
        <v>0</v>
      </c>
      <c r="BU621" s="147">
        <v>0</v>
      </c>
      <c r="BV621" s="147">
        <v>0</v>
      </c>
      <c r="BW621" s="147">
        <v>0</v>
      </c>
      <c r="BX621" s="147">
        <v>0</v>
      </c>
      <c r="BZ621" s="147">
        <v>0</v>
      </c>
      <c r="CA621" s="147">
        <v>0</v>
      </c>
    </row>
    <row r="622" spans="7:79" hidden="1" x14ac:dyDescent="0.2">
      <c r="G622" s="147">
        <v>0</v>
      </c>
      <c r="H622" s="147">
        <v>0</v>
      </c>
      <c r="I622" s="147">
        <v>0</v>
      </c>
      <c r="J622" s="147">
        <v>0</v>
      </c>
      <c r="K622" s="147">
        <v>0</v>
      </c>
      <c r="L622" s="147">
        <v>0</v>
      </c>
      <c r="M622" s="147">
        <v>0</v>
      </c>
      <c r="N622" s="147">
        <v>0</v>
      </c>
      <c r="O622" s="147">
        <v>0</v>
      </c>
      <c r="P622" s="147">
        <v>0</v>
      </c>
      <c r="Q622" s="147">
        <v>0</v>
      </c>
      <c r="R622" s="147">
        <v>0</v>
      </c>
      <c r="S622" s="147">
        <v>0</v>
      </c>
      <c r="T622" s="147">
        <v>0</v>
      </c>
      <c r="U622" s="147">
        <v>0</v>
      </c>
      <c r="V622" s="147">
        <v>0</v>
      </c>
      <c r="W622" s="147">
        <v>0</v>
      </c>
      <c r="X622" s="147">
        <v>0</v>
      </c>
      <c r="Y622" s="147">
        <v>0</v>
      </c>
      <c r="Z622" s="147">
        <v>0</v>
      </c>
      <c r="AA622" s="147">
        <v>0</v>
      </c>
      <c r="AB622" s="147">
        <v>0</v>
      </c>
      <c r="AC622" s="147">
        <v>0</v>
      </c>
      <c r="AD622" s="147">
        <v>0</v>
      </c>
      <c r="AE622" s="147">
        <v>0</v>
      </c>
      <c r="AF622" s="147">
        <v>0</v>
      </c>
      <c r="AG622" s="147">
        <v>0</v>
      </c>
      <c r="AH622" s="147">
        <v>0</v>
      </c>
      <c r="AI622" s="147">
        <v>0</v>
      </c>
      <c r="AJ622" s="147">
        <v>0</v>
      </c>
      <c r="AK622" s="147">
        <v>0</v>
      </c>
      <c r="AL622" s="147">
        <v>0</v>
      </c>
      <c r="AM622" s="147">
        <v>0</v>
      </c>
      <c r="AN622" s="147">
        <v>0</v>
      </c>
      <c r="AO622" s="147">
        <v>0</v>
      </c>
      <c r="AP622" s="147">
        <v>0</v>
      </c>
      <c r="AQ622" s="147">
        <v>0</v>
      </c>
      <c r="AR622" s="147">
        <v>0</v>
      </c>
      <c r="AS622" s="147">
        <v>0</v>
      </c>
      <c r="AT622" s="147">
        <v>0</v>
      </c>
      <c r="AU622" s="147">
        <v>0</v>
      </c>
      <c r="AV622" s="147">
        <v>0</v>
      </c>
      <c r="AW622" s="147">
        <v>0</v>
      </c>
      <c r="AX622" s="147">
        <v>0</v>
      </c>
      <c r="AY622" s="147">
        <v>0</v>
      </c>
      <c r="AZ622" s="147">
        <v>0</v>
      </c>
      <c r="BA622" s="147">
        <v>0</v>
      </c>
      <c r="BB622" s="147">
        <v>0</v>
      </c>
      <c r="BC622" s="147">
        <v>0</v>
      </c>
      <c r="BD622" s="147">
        <v>0</v>
      </c>
      <c r="BE622" s="147">
        <v>0</v>
      </c>
      <c r="BF622" s="147">
        <v>0</v>
      </c>
      <c r="BG622" s="147">
        <v>0</v>
      </c>
      <c r="BH622" s="147">
        <v>0</v>
      </c>
      <c r="BI622" s="147">
        <v>0</v>
      </c>
      <c r="BJ622" s="147">
        <v>0</v>
      </c>
      <c r="BK622" s="147">
        <v>0</v>
      </c>
      <c r="BL622" s="147">
        <v>0</v>
      </c>
      <c r="BM622" s="147">
        <v>0</v>
      </c>
      <c r="BN622" s="147">
        <v>0</v>
      </c>
      <c r="BO622" s="147">
        <v>0</v>
      </c>
      <c r="BP622" s="147">
        <v>0</v>
      </c>
      <c r="BQ622" s="147">
        <v>0</v>
      </c>
      <c r="BR622" s="147">
        <v>0</v>
      </c>
      <c r="BS622" s="147">
        <v>0</v>
      </c>
      <c r="BT622" s="147">
        <v>0</v>
      </c>
      <c r="BU622" s="147">
        <v>0</v>
      </c>
      <c r="BV622" s="147">
        <v>0</v>
      </c>
      <c r="BW622" s="147">
        <v>0</v>
      </c>
      <c r="BX622" s="147">
        <v>0</v>
      </c>
      <c r="BZ622" s="147">
        <v>0</v>
      </c>
      <c r="CA622" s="147">
        <v>0</v>
      </c>
    </row>
    <row r="623" spans="7:79" hidden="1" x14ac:dyDescent="0.2">
      <c r="G623" s="147">
        <v>0</v>
      </c>
      <c r="H623" s="147">
        <v>0</v>
      </c>
      <c r="I623" s="147">
        <v>0</v>
      </c>
      <c r="J623" s="147">
        <v>0</v>
      </c>
      <c r="K623" s="147">
        <v>0</v>
      </c>
      <c r="L623" s="147">
        <v>0</v>
      </c>
      <c r="M623" s="147">
        <v>0</v>
      </c>
      <c r="N623" s="147">
        <v>0</v>
      </c>
      <c r="O623" s="147">
        <v>0</v>
      </c>
      <c r="P623" s="147">
        <v>0</v>
      </c>
      <c r="Q623" s="147">
        <v>0</v>
      </c>
      <c r="R623" s="147">
        <v>0</v>
      </c>
      <c r="S623" s="147">
        <v>0</v>
      </c>
      <c r="T623" s="147">
        <v>0</v>
      </c>
      <c r="U623" s="147">
        <v>0</v>
      </c>
      <c r="V623" s="147">
        <v>0</v>
      </c>
      <c r="W623" s="147">
        <v>0</v>
      </c>
      <c r="X623" s="147">
        <v>0</v>
      </c>
      <c r="Y623" s="147">
        <v>0</v>
      </c>
      <c r="Z623" s="147">
        <v>0</v>
      </c>
      <c r="AA623" s="147">
        <v>0</v>
      </c>
      <c r="AB623" s="147">
        <v>0</v>
      </c>
      <c r="AC623" s="147">
        <v>0</v>
      </c>
      <c r="AD623" s="147">
        <v>0</v>
      </c>
      <c r="AE623" s="147">
        <v>0</v>
      </c>
      <c r="AF623" s="147">
        <v>0</v>
      </c>
      <c r="AG623" s="147">
        <v>0</v>
      </c>
      <c r="AH623" s="147">
        <v>0</v>
      </c>
      <c r="AI623" s="147">
        <v>0</v>
      </c>
      <c r="AJ623" s="147">
        <v>0</v>
      </c>
      <c r="AK623" s="147">
        <v>0</v>
      </c>
      <c r="AL623" s="147">
        <v>0</v>
      </c>
      <c r="AM623" s="147">
        <v>0</v>
      </c>
      <c r="AN623" s="147">
        <v>0</v>
      </c>
      <c r="AO623" s="147">
        <v>0</v>
      </c>
      <c r="AP623" s="147">
        <v>0</v>
      </c>
      <c r="AQ623" s="147">
        <v>0</v>
      </c>
      <c r="AR623" s="147">
        <v>0</v>
      </c>
      <c r="AS623" s="147">
        <v>0</v>
      </c>
      <c r="AT623" s="147">
        <v>0</v>
      </c>
      <c r="AU623" s="147">
        <v>0</v>
      </c>
      <c r="AV623" s="147">
        <v>0</v>
      </c>
      <c r="AW623" s="147">
        <v>0</v>
      </c>
      <c r="AX623" s="147">
        <v>0</v>
      </c>
      <c r="AY623" s="147">
        <v>0</v>
      </c>
      <c r="AZ623" s="147">
        <v>0</v>
      </c>
      <c r="BA623" s="147">
        <v>0</v>
      </c>
      <c r="BB623" s="147">
        <v>0</v>
      </c>
      <c r="BC623" s="147">
        <v>0</v>
      </c>
      <c r="BD623" s="147">
        <v>0</v>
      </c>
      <c r="BE623" s="147">
        <v>0</v>
      </c>
      <c r="BF623" s="147">
        <v>0</v>
      </c>
      <c r="BG623" s="147">
        <v>0</v>
      </c>
      <c r="BH623" s="147">
        <v>0</v>
      </c>
      <c r="BI623" s="147">
        <v>0</v>
      </c>
      <c r="BJ623" s="147">
        <v>0</v>
      </c>
      <c r="BK623" s="147">
        <v>0</v>
      </c>
      <c r="BL623" s="147">
        <v>0</v>
      </c>
      <c r="BM623" s="147">
        <v>0</v>
      </c>
      <c r="BN623" s="147">
        <v>0</v>
      </c>
      <c r="BO623" s="147">
        <v>0</v>
      </c>
      <c r="BP623" s="147">
        <v>0</v>
      </c>
      <c r="BQ623" s="147">
        <v>0</v>
      </c>
      <c r="BR623" s="147">
        <v>0</v>
      </c>
      <c r="BS623" s="147">
        <v>0</v>
      </c>
      <c r="BT623" s="147">
        <v>0</v>
      </c>
      <c r="BU623" s="147">
        <v>0</v>
      </c>
      <c r="BV623" s="147">
        <v>0</v>
      </c>
      <c r="BW623" s="147">
        <v>0</v>
      </c>
      <c r="BX623" s="147">
        <v>0</v>
      </c>
      <c r="BZ623" s="147">
        <v>0</v>
      </c>
      <c r="CA623" s="147">
        <v>0</v>
      </c>
    </row>
    <row r="624" spans="7:79" hidden="1" x14ac:dyDescent="0.2">
      <c r="G624" s="147">
        <v>0</v>
      </c>
      <c r="H624" s="147">
        <v>0</v>
      </c>
      <c r="I624" s="147">
        <v>0</v>
      </c>
      <c r="J624" s="147">
        <v>0</v>
      </c>
      <c r="K624" s="147">
        <v>0</v>
      </c>
      <c r="L624" s="147">
        <v>0</v>
      </c>
      <c r="M624" s="147">
        <v>0</v>
      </c>
      <c r="N624" s="147">
        <v>0</v>
      </c>
      <c r="O624" s="147">
        <v>0</v>
      </c>
      <c r="P624" s="147">
        <v>0</v>
      </c>
      <c r="Q624" s="147">
        <v>0</v>
      </c>
      <c r="R624" s="147">
        <v>0</v>
      </c>
      <c r="S624" s="147">
        <v>0</v>
      </c>
      <c r="T624" s="147">
        <v>0</v>
      </c>
      <c r="U624" s="147">
        <v>0</v>
      </c>
      <c r="V624" s="147">
        <v>0</v>
      </c>
      <c r="W624" s="147">
        <v>0</v>
      </c>
      <c r="X624" s="147">
        <v>0</v>
      </c>
      <c r="Y624" s="147">
        <v>0</v>
      </c>
      <c r="Z624" s="147">
        <v>0</v>
      </c>
      <c r="AA624" s="147">
        <v>0</v>
      </c>
      <c r="AB624" s="147">
        <v>0</v>
      </c>
      <c r="AC624" s="147">
        <v>0</v>
      </c>
      <c r="AD624" s="147">
        <v>0</v>
      </c>
      <c r="AE624" s="147">
        <v>0</v>
      </c>
      <c r="AF624" s="147">
        <v>0</v>
      </c>
      <c r="AG624" s="147">
        <v>0</v>
      </c>
      <c r="AH624" s="147">
        <v>0</v>
      </c>
      <c r="AI624" s="147">
        <v>0</v>
      </c>
      <c r="AJ624" s="147">
        <v>0</v>
      </c>
      <c r="AK624" s="147">
        <v>0</v>
      </c>
      <c r="AL624" s="147">
        <v>0</v>
      </c>
      <c r="AM624" s="147">
        <v>0</v>
      </c>
      <c r="AN624" s="147">
        <v>0</v>
      </c>
      <c r="AO624" s="147">
        <v>0</v>
      </c>
      <c r="AP624" s="147">
        <v>0</v>
      </c>
      <c r="AQ624" s="147">
        <v>0</v>
      </c>
      <c r="AR624" s="147">
        <v>0</v>
      </c>
      <c r="AS624" s="147">
        <v>0</v>
      </c>
      <c r="AT624" s="147">
        <v>0</v>
      </c>
      <c r="AU624" s="147">
        <v>0</v>
      </c>
      <c r="AV624" s="147">
        <v>0</v>
      </c>
      <c r="AW624" s="147">
        <v>0</v>
      </c>
      <c r="AX624" s="147">
        <v>0</v>
      </c>
      <c r="AY624" s="147">
        <v>0</v>
      </c>
      <c r="AZ624" s="147">
        <v>0</v>
      </c>
      <c r="BA624" s="147">
        <v>0</v>
      </c>
      <c r="BB624" s="147">
        <v>0</v>
      </c>
      <c r="BC624" s="147">
        <v>0</v>
      </c>
      <c r="BD624" s="147">
        <v>0</v>
      </c>
      <c r="BE624" s="147">
        <v>0</v>
      </c>
      <c r="BF624" s="147">
        <v>0</v>
      </c>
      <c r="BG624" s="147">
        <v>0</v>
      </c>
      <c r="BH624" s="147">
        <v>0</v>
      </c>
      <c r="BI624" s="147">
        <v>0</v>
      </c>
      <c r="BJ624" s="147">
        <v>0</v>
      </c>
      <c r="BK624" s="147">
        <v>0</v>
      </c>
      <c r="BL624" s="147">
        <v>0</v>
      </c>
      <c r="BM624" s="147">
        <v>0</v>
      </c>
      <c r="BN624" s="147">
        <v>0</v>
      </c>
      <c r="BO624" s="147">
        <v>0</v>
      </c>
      <c r="BP624" s="147">
        <v>0</v>
      </c>
      <c r="BQ624" s="147">
        <v>0</v>
      </c>
      <c r="BR624" s="147">
        <v>0</v>
      </c>
      <c r="BS624" s="147">
        <v>0</v>
      </c>
      <c r="BT624" s="147">
        <v>0</v>
      </c>
      <c r="BU624" s="147">
        <v>0</v>
      </c>
      <c r="BV624" s="147">
        <v>0</v>
      </c>
      <c r="BW624" s="147">
        <v>0</v>
      </c>
      <c r="BX624" s="147">
        <v>0</v>
      </c>
      <c r="BZ624" s="147">
        <v>0</v>
      </c>
      <c r="CA624" s="147">
        <v>0</v>
      </c>
    </row>
    <row r="625" spans="7:79" hidden="1" x14ac:dyDescent="0.2">
      <c r="G625" s="147">
        <v>0</v>
      </c>
      <c r="H625" s="147">
        <v>0</v>
      </c>
      <c r="I625" s="147">
        <v>0</v>
      </c>
      <c r="J625" s="147">
        <v>0</v>
      </c>
      <c r="K625" s="147">
        <v>0</v>
      </c>
      <c r="L625" s="147">
        <v>0</v>
      </c>
      <c r="M625" s="147">
        <v>0</v>
      </c>
      <c r="N625" s="147">
        <v>0</v>
      </c>
      <c r="O625" s="147">
        <v>0</v>
      </c>
      <c r="P625" s="147">
        <v>0</v>
      </c>
      <c r="Q625" s="147">
        <v>0</v>
      </c>
      <c r="R625" s="147">
        <v>0</v>
      </c>
      <c r="S625" s="147">
        <v>0</v>
      </c>
      <c r="T625" s="147">
        <v>0</v>
      </c>
      <c r="U625" s="147">
        <v>0</v>
      </c>
      <c r="V625" s="147">
        <v>0</v>
      </c>
      <c r="W625" s="147">
        <v>0</v>
      </c>
      <c r="X625" s="147">
        <v>0</v>
      </c>
      <c r="Y625" s="147">
        <v>0</v>
      </c>
      <c r="Z625" s="147">
        <v>0</v>
      </c>
      <c r="AA625" s="147">
        <v>0</v>
      </c>
      <c r="AB625" s="147">
        <v>0</v>
      </c>
      <c r="AC625" s="147">
        <v>0</v>
      </c>
      <c r="AD625" s="147">
        <v>0</v>
      </c>
      <c r="AE625" s="147">
        <v>0</v>
      </c>
      <c r="AF625" s="147">
        <v>0</v>
      </c>
      <c r="AG625" s="147">
        <v>0</v>
      </c>
      <c r="AH625" s="147">
        <v>0</v>
      </c>
      <c r="AI625" s="147">
        <v>0</v>
      </c>
      <c r="AJ625" s="147">
        <v>0</v>
      </c>
      <c r="AK625" s="147">
        <v>0</v>
      </c>
      <c r="AL625" s="147">
        <v>0</v>
      </c>
      <c r="AM625" s="147">
        <v>0</v>
      </c>
      <c r="AN625" s="147">
        <v>0</v>
      </c>
      <c r="AO625" s="147">
        <v>0</v>
      </c>
      <c r="AP625" s="147">
        <v>0</v>
      </c>
      <c r="AQ625" s="147">
        <v>0</v>
      </c>
      <c r="AR625" s="147">
        <v>0</v>
      </c>
      <c r="AS625" s="147">
        <v>0</v>
      </c>
      <c r="AT625" s="147">
        <v>0</v>
      </c>
      <c r="AU625" s="147">
        <v>0</v>
      </c>
      <c r="AV625" s="147">
        <v>0</v>
      </c>
      <c r="AW625" s="147">
        <v>0</v>
      </c>
      <c r="AX625" s="147">
        <v>0</v>
      </c>
      <c r="AY625" s="147">
        <v>0</v>
      </c>
      <c r="AZ625" s="147">
        <v>0</v>
      </c>
      <c r="BA625" s="147">
        <v>0</v>
      </c>
      <c r="BB625" s="147">
        <v>0</v>
      </c>
      <c r="BC625" s="147">
        <v>0</v>
      </c>
      <c r="BD625" s="147">
        <v>0</v>
      </c>
      <c r="BE625" s="147">
        <v>0</v>
      </c>
      <c r="BF625" s="147">
        <v>0</v>
      </c>
      <c r="BG625" s="147">
        <v>0</v>
      </c>
      <c r="BH625" s="147">
        <v>0</v>
      </c>
      <c r="BI625" s="147">
        <v>0</v>
      </c>
      <c r="BJ625" s="147">
        <v>0</v>
      </c>
      <c r="BK625" s="147">
        <v>0</v>
      </c>
      <c r="BL625" s="147">
        <v>0</v>
      </c>
      <c r="BM625" s="147">
        <v>0</v>
      </c>
      <c r="BN625" s="147">
        <v>0</v>
      </c>
      <c r="BO625" s="147">
        <v>0</v>
      </c>
      <c r="BP625" s="147">
        <v>0</v>
      </c>
      <c r="BQ625" s="147">
        <v>0</v>
      </c>
      <c r="BR625" s="147">
        <v>0</v>
      </c>
      <c r="BS625" s="147">
        <v>0</v>
      </c>
      <c r="BT625" s="147">
        <v>0</v>
      </c>
      <c r="BU625" s="147">
        <v>0</v>
      </c>
      <c r="BV625" s="147">
        <v>0</v>
      </c>
      <c r="BW625" s="147">
        <v>0</v>
      </c>
      <c r="BX625" s="147">
        <v>0</v>
      </c>
      <c r="BZ625" s="147">
        <v>0</v>
      </c>
      <c r="CA625" s="147">
        <v>0</v>
      </c>
    </row>
    <row r="626" spans="7:79" hidden="1" x14ac:dyDescent="0.2">
      <c r="G626" s="147">
        <v>0</v>
      </c>
      <c r="H626" s="147">
        <v>0</v>
      </c>
      <c r="I626" s="147">
        <v>0</v>
      </c>
      <c r="J626" s="147">
        <v>0</v>
      </c>
      <c r="K626" s="147">
        <v>0</v>
      </c>
      <c r="L626" s="147">
        <v>0</v>
      </c>
      <c r="M626" s="147">
        <v>0</v>
      </c>
      <c r="N626" s="147">
        <v>0</v>
      </c>
      <c r="O626" s="147">
        <v>0</v>
      </c>
      <c r="P626" s="147">
        <v>0</v>
      </c>
      <c r="Q626" s="147">
        <v>0</v>
      </c>
      <c r="R626" s="147">
        <v>0</v>
      </c>
      <c r="S626" s="147">
        <v>0</v>
      </c>
      <c r="T626" s="147">
        <v>0</v>
      </c>
      <c r="U626" s="147">
        <v>0</v>
      </c>
      <c r="V626" s="147">
        <v>0</v>
      </c>
      <c r="W626" s="147">
        <v>0</v>
      </c>
      <c r="X626" s="147">
        <v>0</v>
      </c>
      <c r="Y626" s="147">
        <v>0</v>
      </c>
      <c r="Z626" s="147">
        <v>0</v>
      </c>
      <c r="AA626" s="147">
        <v>0</v>
      </c>
      <c r="AB626" s="147">
        <v>0</v>
      </c>
      <c r="AC626" s="147">
        <v>0</v>
      </c>
      <c r="AD626" s="147">
        <v>0</v>
      </c>
      <c r="AE626" s="147">
        <v>0</v>
      </c>
      <c r="AF626" s="147">
        <v>0</v>
      </c>
      <c r="AG626" s="147">
        <v>0</v>
      </c>
      <c r="AH626" s="147">
        <v>0</v>
      </c>
      <c r="AI626" s="147">
        <v>0</v>
      </c>
      <c r="AJ626" s="147">
        <v>0</v>
      </c>
      <c r="AK626" s="147">
        <v>0</v>
      </c>
      <c r="AL626" s="147">
        <v>0</v>
      </c>
      <c r="AM626" s="147">
        <v>0</v>
      </c>
      <c r="AN626" s="147">
        <v>0</v>
      </c>
      <c r="AO626" s="147">
        <v>0</v>
      </c>
      <c r="AP626" s="147">
        <v>0</v>
      </c>
      <c r="AQ626" s="147">
        <v>0</v>
      </c>
      <c r="AR626" s="147">
        <v>0</v>
      </c>
      <c r="AS626" s="147">
        <v>0</v>
      </c>
      <c r="AT626" s="147">
        <v>0</v>
      </c>
      <c r="AU626" s="147">
        <v>0</v>
      </c>
      <c r="AV626" s="147">
        <v>0</v>
      </c>
      <c r="AW626" s="147">
        <v>0</v>
      </c>
      <c r="AX626" s="147">
        <v>0</v>
      </c>
      <c r="AY626" s="147">
        <v>0</v>
      </c>
      <c r="AZ626" s="147">
        <v>0</v>
      </c>
      <c r="BA626" s="147">
        <v>0</v>
      </c>
      <c r="BB626" s="147">
        <v>0</v>
      </c>
      <c r="BC626" s="147">
        <v>0</v>
      </c>
      <c r="BD626" s="147">
        <v>0</v>
      </c>
      <c r="BE626" s="147">
        <v>0</v>
      </c>
      <c r="BF626" s="147">
        <v>0</v>
      </c>
      <c r="BG626" s="147">
        <v>0</v>
      </c>
      <c r="BH626" s="147">
        <v>0</v>
      </c>
      <c r="BI626" s="147">
        <v>0</v>
      </c>
      <c r="BJ626" s="147">
        <v>0</v>
      </c>
      <c r="BK626" s="147">
        <v>0</v>
      </c>
      <c r="BL626" s="147">
        <v>0</v>
      </c>
      <c r="BM626" s="147">
        <v>0</v>
      </c>
      <c r="BN626" s="147">
        <v>0</v>
      </c>
      <c r="BO626" s="147">
        <v>0</v>
      </c>
      <c r="BP626" s="147">
        <v>0</v>
      </c>
      <c r="BQ626" s="147">
        <v>0</v>
      </c>
      <c r="BR626" s="147">
        <v>0</v>
      </c>
      <c r="BS626" s="147">
        <v>0</v>
      </c>
      <c r="BT626" s="147">
        <v>0</v>
      </c>
      <c r="BU626" s="147">
        <v>0</v>
      </c>
      <c r="BV626" s="147">
        <v>0</v>
      </c>
      <c r="BW626" s="147">
        <v>0</v>
      </c>
      <c r="BX626" s="147">
        <v>0</v>
      </c>
      <c r="BZ626" s="147">
        <v>0</v>
      </c>
      <c r="CA626" s="147">
        <v>0</v>
      </c>
    </row>
    <row r="627" spans="7:79" hidden="1" x14ac:dyDescent="0.2">
      <c r="G627" s="147">
        <v>0</v>
      </c>
      <c r="H627" s="147">
        <v>0</v>
      </c>
      <c r="I627" s="147">
        <v>0</v>
      </c>
      <c r="J627" s="147">
        <v>0</v>
      </c>
      <c r="K627" s="147">
        <v>0</v>
      </c>
      <c r="L627" s="147">
        <v>0</v>
      </c>
      <c r="M627" s="147">
        <v>0</v>
      </c>
      <c r="N627" s="147">
        <v>0</v>
      </c>
      <c r="O627" s="147">
        <v>0</v>
      </c>
      <c r="P627" s="147">
        <v>0</v>
      </c>
      <c r="Q627" s="147">
        <v>0</v>
      </c>
      <c r="R627" s="147">
        <v>0</v>
      </c>
      <c r="S627" s="147">
        <v>0</v>
      </c>
      <c r="T627" s="147">
        <v>0</v>
      </c>
      <c r="U627" s="147">
        <v>0</v>
      </c>
      <c r="V627" s="147">
        <v>0</v>
      </c>
      <c r="W627" s="147">
        <v>0</v>
      </c>
      <c r="X627" s="147">
        <v>0</v>
      </c>
      <c r="Y627" s="147">
        <v>0</v>
      </c>
      <c r="Z627" s="147">
        <v>0</v>
      </c>
      <c r="AA627" s="147">
        <v>0</v>
      </c>
      <c r="AB627" s="147">
        <v>0</v>
      </c>
      <c r="AC627" s="147">
        <v>0</v>
      </c>
      <c r="AD627" s="147">
        <v>0</v>
      </c>
      <c r="AE627" s="147">
        <v>0</v>
      </c>
      <c r="AF627" s="147">
        <v>0</v>
      </c>
      <c r="AG627" s="147">
        <v>0</v>
      </c>
      <c r="AH627" s="147">
        <v>0</v>
      </c>
      <c r="AI627" s="147">
        <v>0</v>
      </c>
      <c r="AJ627" s="147">
        <v>0</v>
      </c>
      <c r="AK627" s="147">
        <v>0</v>
      </c>
      <c r="AL627" s="147">
        <v>0</v>
      </c>
      <c r="AM627" s="147">
        <v>0</v>
      </c>
      <c r="AN627" s="147">
        <v>0</v>
      </c>
      <c r="AO627" s="147">
        <v>0</v>
      </c>
      <c r="AP627" s="147">
        <v>0</v>
      </c>
      <c r="AQ627" s="147">
        <v>0</v>
      </c>
      <c r="AR627" s="147">
        <v>0</v>
      </c>
      <c r="AS627" s="147">
        <v>0</v>
      </c>
      <c r="AT627" s="147">
        <v>0</v>
      </c>
      <c r="AU627" s="147">
        <v>0</v>
      </c>
      <c r="AV627" s="147">
        <v>0</v>
      </c>
      <c r="AW627" s="147">
        <v>0</v>
      </c>
      <c r="AX627" s="147">
        <v>0</v>
      </c>
      <c r="AY627" s="147">
        <v>0</v>
      </c>
      <c r="AZ627" s="147">
        <v>0</v>
      </c>
      <c r="BA627" s="147">
        <v>0</v>
      </c>
      <c r="BB627" s="147">
        <v>0</v>
      </c>
      <c r="BC627" s="147">
        <v>0</v>
      </c>
      <c r="BD627" s="147">
        <v>0</v>
      </c>
      <c r="BE627" s="147">
        <v>0</v>
      </c>
      <c r="BF627" s="147">
        <v>0</v>
      </c>
      <c r="BG627" s="147">
        <v>0</v>
      </c>
      <c r="BH627" s="147">
        <v>0</v>
      </c>
      <c r="BI627" s="147">
        <v>0</v>
      </c>
      <c r="BJ627" s="147">
        <v>0</v>
      </c>
      <c r="BK627" s="147">
        <v>0</v>
      </c>
      <c r="BL627" s="147">
        <v>0</v>
      </c>
      <c r="BM627" s="147">
        <v>0</v>
      </c>
      <c r="BN627" s="147">
        <v>0</v>
      </c>
      <c r="BO627" s="147">
        <v>0</v>
      </c>
      <c r="BP627" s="147">
        <v>0</v>
      </c>
      <c r="BQ627" s="147">
        <v>0</v>
      </c>
      <c r="BR627" s="147">
        <v>0</v>
      </c>
      <c r="BS627" s="147">
        <v>0</v>
      </c>
      <c r="BT627" s="147">
        <v>0</v>
      </c>
      <c r="BU627" s="147">
        <v>0</v>
      </c>
      <c r="BV627" s="147">
        <v>0</v>
      </c>
      <c r="BW627" s="147">
        <v>0</v>
      </c>
      <c r="BX627" s="147">
        <v>0</v>
      </c>
      <c r="BZ627" s="147">
        <v>0</v>
      </c>
      <c r="CA627" s="147">
        <v>0</v>
      </c>
    </row>
    <row r="628" spans="7:79" hidden="1" x14ac:dyDescent="0.2">
      <c r="G628" s="147">
        <v>0</v>
      </c>
      <c r="H628" s="147">
        <v>0</v>
      </c>
      <c r="I628" s="147">
        <v>0</v>
      </c>
      <c r="J628" s="147">
        <v>0</v>
      </c>
      <c r="K628" s="147">
        <v>0</v>
      </c>
      <c r="L628" s="147">
        <v>0</v>
      </c>
      <c r="M628" s="147">
        <v>0</v>
      </c>
      <c r="N628" s="147">
        <v>0</v>
      </c>
      <c r="O628" s="147">
        <v>0</v>
      </c>
      <c r="P628" s="147">
        <v>0</v>
      </c>
      <c r="Q628" s="147">
        <v>0</v>
      </c>
      <c r="R628" s="147">
        <v>0</v>
      </c>
      <c r="S628" s="147">
        <v>0</v>
      </c>
      <c r="T628" s="147">
        <v>0</v>
      </c>
      <c r="U628" s="147">
        <v>0</v>
      </c>
      <c r="V628" s="147">
        <v>0</v>
      </c>
      <c r="W628" s="147">
        <v>0</v>
      </c>
      <c r="X628" s="147">
        <v>0</v>
      </c>
      <c r="Y628" s="147">
        <v>0</v>
      </c>
      <c r="Z628" s="147">
        <v>0</v>
      </c>
      <c r="AA628" s="147">
        <v>0</v>
      </c>
      <c r="AB628" s="147">
        <v>0</v>
      </c>
      <c r="AC628" s="147">
        <v>0</v>
      </c>
      <c r="AD628" s="147">
        <v>0</v>
      </c>
      <c r="AE628" s="147">
        <v>0</v>
      </c>
      <c r="AF628" s="147">
        <v>0</v>
      </c>
      <c r="AG628" s="147">
        <v>0</v>
      </c>
      <c r="AH628" s="147">
        <v>0</v>
      </c>
      <c r="AI628" s="147">
        <v>0</v>
      </c>
      <c r="AJ628" s="147">
        <v>0</v>
      </c>
      <c r="AK628" s="147">
        <v>0</v>
      </c>
      <c r="AL628" s="147">
        <v>0</v>
      </c>
      <c r="AM628" s="147">
        <v>0</v>
      </c>
      <c r="AN628" s="147">
        <v>0</v>
      </c>
      <c r="AO628" s="147">
        <v>0</v>
      </c>
      <c r="AP628" s="147">
        <v>0</v>
      </c>
      <c r="AQ628" s="147">
        <v>0</v>
      </c>
      <c r="AR628" s="147">
        <v>0</v>
      </c>
      <c r="AS628" s="147">
        <v>0</v>
      </c>
      <c r="AT628" s="147">
        <v>0</v>
      </c>
      <c r="AU628" s="147">
        <v>0</v>
      </c>
      <c r="AV628" s="147">
        <v>0</v>
      </c>
      <c r="AW628" s="147">
        <v>0</v>
      </c>
      <c r="AX628" s="147">
        <v>0</v>
      </c>
      <c r="AY628" s="147">
        <v>0</v>
      </c>
      <c r="AZ628" s="147">
        <v>0</v>
      </c>
      <c r="BA628" s="147">
        <v>0</v>
      </c>
      <c r="BB628" s="147">
        <v>0</v>
      </c>
      <c r="BC628" s="147">
        <v>0</v>
      </c>
      <c r="BD628" s="147">
        <v>0</v>
      </c>
      <c r="BE628" s="147">
        <v>0</v>
      </c>
      <c r="BF628" s="147">
        <v>0</v>
      </c>
      <c r="BG628" s="147">
        <v>0</v>
      </c>
      <c r="BH628" s="147">
        <v>0</v>
      </c>
      <c r="BI628" s="147">
        <v>0</v>
      </c>
      <c r="BJ628" s="147">
        <v>0</v>
      </c>
      <c r="BK628" s="147">
        <v>0</v>
      </c>
      <c r="BL628" s="147">
        <v>0</v>
      </c>
      <c r="BM628" s="147">
        <v>0</v>
      </c>
      <c r="BN628" s="147">
        <v>0</v>
      </c>
      <c r="BO628" s="147">
        <v>0</v>
      </c>
      <c r="BP628" s="147">
        <v>0</v>
      </c>
      <c r="BQ628" s="147">
        <v>0</v>
      </c>
      <c r="BR628" s="147">
        <v>0</v>
      </c>
      <c r="BS628" s="147">
        <v>0</v>
      </c>
      <c r="BT628" s="147">
        <v>0</v>
      </c>
      <c r="BU628" s="147">
        <v>0</v>
      </c>
      <c r="BV628" s="147">
        <v>0</v>
      </c>
      <c r="BW628" s="147">
        <v>0</v>
      </c>
      <c r="BX628" s="147">
        <v>0</v>
      </c>
      <c r="BZ628" s="147">
        <v>0</v>
      </c>
      <c r="CA628" s="147">
        <v>0</v>
      </c>
    </row>
    <row r="629" spans="7:79" hidden="1" x14ac:dyDescent="0.2">
      <c r="G629" s="147">
        <v>0</v>
      </c>
      <c r="H629" s="147">
        <v>0</v>
      </c>
      <c r="I629" s="147">
        <v>0</v>
      </c>
      <c r="J629" s="147">
        <v>0</v>
      </c>
      <c r="K629" s="147">
        <v>0</v>
      </c>
      <c r="L629" s="147">
        <v>0</v>
      </c>
      <c r="M629" s="147">
        <v>0</v>
      </c>
      <c r="N629" s="147">
        <v>0</v>
      </c>
      <c r="O629" s="147">
        <v>0</v>
      </c>
      <c r="P629" s="147">
        <v>0</v>
      </c>
      <c r="Q629" s="147">
        <v>0</v>
      </c>
      <c r="R629" s="147">
        <v>0</v>
      </c>
      <c r="S629" s="147">
        <v>0</v>
      </c>
      <c r="T629" s="147">
        <v>0</v>
      </c>
      <c r="U629" s="147">
        <v>0</v>
      </c>
      <c r="V629" s="147">
        <v>0</v>
      </c>
      <c r="W629" s="147">
        <v>0</v>
      </c>
      <c r="X629" s="147">
        <v>0</v>
      </c>
      <c r="Y629" s="147">
        <v>0</v>
      </c>
      <c r="Z629" s="147">
        <v>0</v>
      </c>
      <c r="AA629" s="147">
        <v>0</v>
      </c>
      <c r="AB629" s="147">
        <v>0</v>
      </c>
      <c r="AC629" s="147">
        <v>0</v>
      </c>
      <c r="AD629" s="147">
        <v>0</v>
      </c>
      <c r="AE629" s="147">
        <v>0</v>
      </c>
      <c r="AF629" s="147">
        <v>0</v>
      </c>
      <c r="AG629" s="147">
        <v>0</v>
      </c>
      <c r="AH629" s="147">
        <v>0</v>
      </c>
      <c r="AI629" s="147">
        <v>0</v>
      </c>
      <c r="AJ629" s="147">
        <v>0</v>
      </c>
      <c r="AK629" s="147">
        <v>0</v>
      </c>
      <c r="AL629" s="147">
        <v>0</v>
      </c>
      <c r="AM629" s="147">
        <v>0</v>
      </c>
      <c r="AN629" s="147">
        <v>0</v>
      </c>
      <c r="AO629" s="147">
        <v>0</v>
      </c>
      <c r="AP629" s="147">
        <v>0</v>
      </c>
      <c r="AQ629" s="147">
        <v>0</v>
      </c>
      <c r="AR629" s="147">
        <v>0</v>
      </c>
      <c r="AS629" s="147">
        <v>0</v>
      </c>
      <c r="AT629" s="147">
        <v>0</v>
      </c>
      <c r="AU629" s="147">
        <v>0</v>
      </c>
      <c r="AV629" s="147">
        <v>0</v>
      </c>
      <c r="AW629" s="147">
        <v>0</v>
      </c>
      <c r="AX629" s="147">
        <v>0</v>
      </c>
      <c r="AY629" s="147">
        <v>0</v>
      </c>
      <c r="AZ629" s="147">
        <v>0</v>
      </c>
      <c r="BA629" s="147">
        <v>0</v>
      </c>
      <c r="BB629" s="147">
        <v>0</v>
      </c>
      <c r="BC629" s="147">
        <v>0</v>
      </c>
      <c r="BD629" s="147">
        <v>0</v>
      </c>
      <c r="BE629" s="147">
        <v>0</v>
      </c>
      <c r="BF629" s="147">
        <v>0</v>
      </c>
      <c r="BG629" s="147">
        <v>0</v>
      </c>
      <c r="BH629" s="147">
        <v>0</v>
      </c>
      <c r="BI629" s="147">
        <v>0</v>
      </c>
      <c r="BJ629" s="147">
        <v>0</v>
      </c>
      <c r="BK629" s="147">
        <v>0</v>
      </c>
      <c r="BL629" s="147">
        <v>0</v>
      </c>
      <c r="BM629" s="147">
        <v>0</v>
      </c>
      <c r="BN629" s="147">
        <v>0</v>
      </c>
      <c r="BO629" s="147">
        <v>0</v>
      </c>
      <c r="BP629" s="147">
        <v>0</v>
      </c>
      <c r="BQ629" s="147">
        <v>0</v>
      </c>
      <c r="BR629" s="147">
        <v>0</v>
      </c>
      <c r="BS629" s="147">
        <v>0</v>
      </c>
      <c r="BT629" s="147">
        <v>0</v>
      </c>
      <c r="BU629" s="147">
        <v>0</v>
      </c>
      <c r="BV629" s="147">
        <v>0</v>
      </c>
      <c r="BW629" s="147">
        <v>0</v>
      </c>
      <c r="BX629" s="147">
        <v>0</v>
      </c>
      <c r="BZ629" s="147">
        <v>0</v>
      </c>
      <c r="CA629" s="147">
        <v>0</v>
      </c>
    </row>
    <row r="630" spans="7:79" hidden="1" x14ac:dyDescent="0.2">
      <c r="G630" s="147">
        <v>0</v>
      </c>
      <c r="H630" s="147">
        <v>0</v>
      </c>
      <c r="I630" s="147">
        <v>0</v>
      </c>
      <c r="J630" s="147">
        <v>0</v>
      </c>
      <c r="K630" s="147">
        <v>0</v>
      </c>
      <c r="L630" s="147">
        <v>0</v>
      </c>
      <c r="M630" s="147">
        <v>0</v>
      </c>
      <c r="N630" s="147">
        <v>0</v>
      </c>
      <c r="O630" s="147">
        <v>0</v>
      </c>
      <c r="P630" s="147">
        <v>0</v>
      </c>
      <c r="Q630" s="147">
        <v>0</v>
      </c>
      <c r="R630" s="147">
        <v>0</v>
      </c>
      <c r="S630" s="147">
        <v>0</v>
      </c>
      <c r="T630" s="147">
        <v>0</v>
      </c>
      <c r="U630" s="147">
        <v>0</v>
      </c>
      <c r="V630" s="147">
        <v>0</v>
      </c>
      <c r="W630" s="147">
        <v>0</v>
      </c>
      <c r="X630" s="147">
        <v>0</v>
      </c>
      <c r="Y630" s="147">
        <v>0</v>
      </c>
      <c r="Z630" s="147">
        <v>0</v>
      </c>
      <c r="AA630" s="147">
        <v>0</v>
      </c>
      <c r="AB630" s="147">
        <v>0</v>
      </c>
      <c r="AC630" s="147">
        <v>0</v>
      </c>
      <c r="AD630" s="147">
        <v>0</v>
      </c>
      <c r="AE630" s="147">
        <v>0</v>
      </c>
      <c r="AF630" s="147">
        <v>0</v>
      </c>
      <c r="AG630" s="147">
        <v>0</v>
      </c>
      <c r="AH630" s="147">
        <v>0</v>
      </c>
      <c r="AI630" s="147">
        <v>0</v>
      </c>
      <c r="AJ630" s="147">
        <v>0</v>
      </c>
      <c r="AK630" s="147">
        <v>0</v>
      </c>
      <c r="AL630" s="147">
        <v>0</v>
      </c>
      <c r="AM630" s="147">
        <v>0</v>
      </c>
      <c r="AN630" s="147">
        <v>0</v>
      </c>
      <c r="AO630" s="147">
        <v>0</v>
      </c>
      <c r="AP630" s="147">
        <v>0</v>
      </c>
      <c r="AQ630" s="147">
        <v>0</v>
      </c>
      <c r="AR630" s="147">
        <v>0</v>
      </c>
      <c r="AS630" s="147">
        <v>0</v>
      </c>
      <c r="AT630" s="147">
        <v>0</v>
      </c>
      <c r="AU630" s="147">
        <v>0</v>
      </c>
      <c r="AV630" s="147">
        <v>0</v>
      </c>
      <c r="AW630" s="147">
        <v>0</v>
      </c>
      <c r="AX630" s="147">
        <v>0</v>
      </c>
      <c r="AY630" s="147">
        <v>0</v>
      </c>
      <c r="AZ630" s="147">
        <v>0</v>
      </c>
      <c r="BA630" s="147">
        <v>0</v>
      </c>
      <c r="BB630" s="147">
        <v>0</v>
      </c>
      <c r="BC630" s="147">
        <v>0</v>
      </c>
      <c r="BD630" s="147">
        <v>0</v>
      </c>
      <c r="BE630" s="147">
        <v>0</v>
      </c>
      <c r="BF630" s="147">
        <v>0</v>
      </c>
      <c r="BG630" s="147">
        <v>0</v>
      </c>
      <c r="BH630" s="147">
        <v>0</v>
      </c>
      <c r="BI630" s="147">
        <v>0</v>
      </c>
      <c r="BJ630" s="147">
        <v>0</v>
      </c>
      <c r="BK630" s="147">
        <v>0</v>
      </c>
      <c r="BL630" s="147">
        <v>0</v>
      </c>
      <c r="BM630" s="147">
        <v>0</v>
      </c>
      <c r="BN630" s="147">
        <v>0</v>
      </c>
      <c r="BO630" s="147">
        <v>0</v>
      </c>
      <c r="BP630" s="147">
        <v>0</v>
      </c>
      <c r="BQ630" s="147">
        <v>0</v>
      </c>
      <c r="BR630" s="147">
        <v>0</v>
      </c>
      <c r="BS630" s="147">
        <v>0</v>
      </c>
      <c r="BT630" s="147">
        <v>0</v>
      </c>
      <c r="BU630" s="147">
        <v>0</v>
      </c>
      <c r="BV630" s="147">
        <v>0</v>
      </c>
      <c r="BW630" s="147">
        <v>0</v>
      </c>
      <c r="BX630" s="147">
        <v>0</v>
      </c>
      <c r="BZ630" s="147">
        <v>0</v>
      </c>
      <c r="CA630" s="147">
        <v>0</v>
      </c>
    </row>
    <row r="631" spans="7:79" hidden="1" x14ac:dyDescent="0.2">
      <c r="G631" s="147">
        <v>0</v>
      </c>
      <c r="H631" s="147">
        <v>0</v>
      </c>
      <c r="I631" s="147">
        <v>0</v>
      </c>
      <c r="J631" s="147">
        <v>0</v>
      </c>
      <c r="K631" s="147">
        <v>0</v>
      </c>
      <c r="L631" s="147">
        <v>0</v>
      </c>
      <c r="M631" s="147">
        <v>0</v>
      </c>
      <c r="N631" s="147">
        <v>0</v>
      </c>
      <c r="O631" s="147">
        <v>0</v>
      </c>
      <c r="P631" s="147">
        <v>0</v>
      </c>
      <c r="Q631" s="147">
        <v>0</v>
      </c>
      <c r="R631" s="147">
        <v>0</v>
      </c>
      <c r="S631" s="147">
        <v>0</v>
      </c>
      <c r="T631" s="147">
        <v>0</v>
      </c>
      <c r="U631" s="147">
        <v>0</v>
      </c>
      <c r="V631" s="147">
        <v>0</v>
      </c>
      <c r="W631" s="147">
        <v>0</v>
      </c>
      <c r="X631" s="147">
        <v>0</v>
      </c>
      <c r="Y631" s="147">
        <v>0</v>
      </c>
      <c r="Z631" s="147">
        <v>0</v>
      </c>
      <c r="AA631" s="147">
        <v>0</v>
      </c>
      <c r="AB631" s="147">
        <v>0</v>
      </c>
      <c r="AC631" s="147">
        <v>0</v>
      </c>
      <c r="AD631" s="147">
        <v>0</v>
      </c>
      <c r="AE631" s="147">
        <v>0</v>
      </c>
      <c r="AF631" s="147">
        <v>0</v>
      </c>
      <c r="AG631" s="147">
        <v>0</v>
      </c>
      <c r="AH631" s="147">
        <v>0</v>
      </c>
      <c r="AI631" s="147">
        <v>0</v>
      </c>
      <c r="AJ631" s="147">
        <v>0</v>
      </c>
      <c r="AK631" s="147">
        <v>0</v>
      </c>
      <c r="AL631" s="147">
        <v>0</v>
      </c>
      <c r="AM631" s="147">
        <v>0</v>
      </c>
      <c r="AN631" s="147">
        <v>0</v>
      </c>
      <c r="AO631" s="147">
        <v>0</v>
      </c>
      <c r="AP631" s="147">
        <v>0</v>
      </c>
      <c r="AQ631" s="147">
        <v>0</v>
      </c>
      <c r="AR631" s="147">
        <v>0</v>
      </c>
      <c r="AS631" s="147">
        <v>0</v>
      </c>
      <c r="AT631" s="147">
        <v>0</v>
      </c>
      <c r="AU631" s="147">
        <v>0</v>
      </c>
      <c r="AV631" s="147">
        <v>0</v>
      </c>
      <c r="AW631" s="147">
        <v>0</v>
      </c>
      <c r="AX631" s="147">
        <v>0</v>
      </c>
      <c r="AY631" s="147">
        <v>0</v>
      </c>
      <c r="AZ631" s="147">
        <v>0</v>
      </c>
      <c r="BA631" s="147">
        <v>0</v>
      </c>
      <c r="BB631" s="147">
        <v>0</v>
      </c>
      <c r="BC631" s="147">
        <v>0</v>
      </c>
      <c r="BD631" s="147">
        <v>0</v>
      </c>
      <c r="BE631" s="147">
        <v>0</v>
      </c>
      <c r="BF631" s="147">
        <v>0</v>
      </c>
      <c r="BG631" s="147">
        <v>0</v>
      </c>
      <c r="BH631" s="147">
        <v>0</v>
      </c>
      <c r="BI631" s="147">
        <v>0</v>
      </c>
      <c r="BJ631" s="147">
        <v>0</v>
      </c>
      <c r="BK631" s="147">
        <v>0</v>
      </c>
      <c r="BL631" s="147">
        <v>0</v>
      </c>
      <c r="BM631" s="147">
        <v>0</v>
      </c>
      <c r="BN631" s="147">
        <v>0</v>
      </c>
      <c r="BO631" s="147">
        <v>0</v>
      </c>
      <c r="BP631" s="147">
        <v>0</v>
      </c>
      <c r="BQ631" s="147">
        <v>0</v>
      </c>
      <c r="BR631" s="147">
        <v>0</v>
      </c>
      <c r="BS631" s="147">
        <v>0</v>
      </c>
      <c r="BT631" s="147">
        <v>0</v>
      </c>
      <c r="BU631" s="147">
        <v>0</v>
      </c>
      <c r="BV631" s="147">
        <v>0</v>
      </c>
      <c r="BW631" s="147">
        <v>0</v>
      </c>
      <c r="BX631" s="147">
        <v>0</v>
      </c>
      <c r="BZ631" s="147">
        <v>0</v>
      </c>
      <c r="CA631" s="147">
        <v>0</v>
      </c>
    </row>
    <row r="632" spans="7:79" hidden="1" x14ac:dyDescent="0.2">
      <c r="G632" s="147">
        <v>0</v>
      </c>
      <c r="H632" s="147">
        <v>0</v>
      </c>
      <c r="I632" s="147">
        <v>0</v>
      </c>
      <c r="J632" s="147">
        <v>0</v>
      </c>
      <c r="K632" s="147">
        <v>0</v>
      </c>
      <c r="L632" s="147">
        <v>0</v>
      </c>
      <c r="M632" s="147">
        <v>0</v>
      </c>
      <c r="N632" s="147">
        <v>0</v>
      </c>
      <c r="O632" s="147">
        <v>0</v>
      </c>
      <c r="P632" s="147">
        <v>0</v>
      </c>
      <c r="Q632" s="147">
        <v>0</v>
      </c>
      <c r="R632" s="147">
        <v>0</v>
      </c>
      <c r="S632" s="147">
        <v>0</v>
      </c>
      <c r="T632" s="147">
        <v>0</v>
      </c>
      <c r="U632" s="147">
        <v>0</v>
      </c>
      <c r="V632" s="147">
        <v>0</v>
      </c>
      <c r="W632" s="147">
        <v>0</v>
      </c>
      <c r="X632" s="147">
        <v>0</v>
      </c>
      <c r="Y632" s="147">
        <v>0</v>
      </c>
      <c r="Z632" s="147">
        <v>0</v>
      </c>
      <c r="AA632" s="147">
        <v>0</v>
      </c>
      <c r="AB632" s="147">
        <v>0</v>
      </c>
      <c r="AC632" s="147">
        <v>0</v>
      </c>
      <c r="AD632" s="147">
        <v>0</v>
      </c>
      <c r="AE632" s="147">
        <v>0</v>
      </c>
      <c r="AF632" s="147">
        <v>0</v>
      </c>
      <c r="AG632" s="147">
        <v>0</v>
      </c>
      <c r="AH632" s="147">
        <v>0</v>
      </c>
      <c r="AI632" s="147">
        <v>0</v>
      </c>
      <c r="AJ632" s="147">
        <v>0</v>
      </c>
      <c r="AK632" s="147">
        <v>0</v>
      </c>
      <c r="AL632" s="147">
        <v>0</v>
      </c>
      <c r="AM632" s="147">
        <v>0</v>
      </c>
      <c r="AN632" s="147">
        <v>0</v>
      </c>
      <c r="AO632" s="147">
        <v>0</v>
      </c>
      <c r="AP632" s="147">
        <v>0</v>
      </c>
      <c r="AQ632" s="147">
        <v>0</v>
      </c>
      <c r="AR632" s="147">
        <v>0</v>
      </c>
      <c r="AS632" s="147">
        <v>0</v>
      </c>
      <c r="AT632" s="147">
        <v>0</v>
      </c>
      <c r="AU632" s="147">
        <v>0</v>
      </c>
      <c r="AV632" s="147">
        <v>0</v>
      </c>
      <c r="AW632" s="147">
        <v>0</v>
      </c>
      <c r="AX632" s="147">
        <v>0</v>
      </c>
      <c r="AY632" s="147">
        <v>0</v>
      </c>
      <c r="AZ632" s="147">
        <v>0</v>
      </c>
      <c r="BA632" s="147">
        <v>0</v>
      </c>
      <c r="BB632" s="147">
        <v>0</v>
      </c>
      <c r="BC632" s="147">
        <v>0</v>
      </c>
      <c r="BD632" s="147">
        <v>0</v>
      </c>
      <c r="BE632" s="147">
        <v>0</v>
      </c>
      <c r="BF632" s="147">
        <v>0</v>
      </c>
      <c r="BG632" s="147">
        <v>0</v>
      </c>
      <c r="BH632" s="147">
        <v>0</v>
      </c>
      <c r="BI632" s="147">
        <v>0</v>
      </c>
      <c r="BJ632" s="147">
        <v>0</v>
      </c>
      <c r="BK632" s="147">
        <v>0</v>
      </c>
      <c r="BL632" s="147">
        <v>0</v>
      </c>
      <c r="BM632" s="147">
        <v>0</v>
      </c>
      <c r="BN632" s="147">
        <v>0</v>
      </c>
      <c r="BO632" s="147">
        <v>0</v>
      </c>
      <c r="BP632" s="147">
        <v>0</v>
      </c>
      <c r="BQ632" s="147">
        <v>0</v>
      </c>
      <c r="BR632" s="147">
        <v>0</v>
      </c>
      <c r="BS632" s="147">
        <v>0</v>
      </c>
      <c r="BT632" s="147">
        <v>0</v>
      </c>
      <c r="BU632" s="147">
        <v>0</v>
      </c>
      <c r="BV632" s="147">
        <v>0</v>
      </c>
      <c r="BW632" s="147">
        <v>0</v>
      </c>
      <c r="BX632" s="147">
        <v>0</v>
      </c>
      <c r="BZ632" s="147">
        <v>0</v>
      </c>
      <c r="CA632" s="147">
        <v>0</v>
      </c>
    </row>
    <row r="633" spans="7:79" hidden="1" x14ac:dyDescent="0.2">
      <c r="G633" s="147">
        <v>0</v>
      </c>
      <c r="H633" s="147">
        <v>0</v>
      </c>
      <c r="I633" s="147">
        <v>0</v>
      </c>
      <c r="J633" s="147">
        <v>0</v>
      </c>
      <c r="K633" s="147">
        <v>0</v>
      </c>
      <c r="L633" s="147">
        <v>0</v>
      </c>
      <c r="M633" s="147">
        <v>0</v>
      </c>
      <c r="N633" s="147">
        <v>0</v>
      </c>
      <c r="O633" s="147">
        <v>0</v>
      </c>
      <c r="P633" s="147">
        <v>0</v>
      </c>
      <c r="Q633" s="147">
        <v>0</v>
      </c>
      <c r="R633" s="147">
        <v>0</v>
      </c>
      <c r="S633" s="147">
        <v>0</v>
      </c>
      <c r="T633" s="147">
        <v>0</v>
      </c>
      <c r="U633" s="147">
        <v>0</v>
      </c>
      <c r="V633" s="147">
        <v>0</v>
      </c>
      <c r="W633" s="147">
        <v>0</v>
      </c>
      <c r="X633" s="147">
        <v>0</v>
      </c>
      <c r="Y633" s="147">
        <v>0</v>
      </c>
      <c r="Z633" s="147">
        <v>0</v>
      </c>
      <c r="AA633" s="147">
        <v>0</v>
      </c>
      <c r="AB633" s="147">
        <v>0</v>
      </c>
      <c r="AC633" s="147">
        <v>0</v>
      </c>
      <c r="AD633" s="147">
        <v>0</v>
      </c>
      <c r="AE633" s="147">
        <v>0</v>
      </c>
      <c r="AF633" s="147">
        <v>0</v>
      </c>
      <c r="AG633" s="147">
        <v>0</v>
      </c>
      <c r="AH633" s="147">
        <v>0</v>
      </c>
      <c r="AI633" s="147">
        <v>0</v>
      </c>
      <c r="AJ633" s="147">
        <v>0</v>
      </c>
      <c r="AK633" s="147">
        <v>0</v>
      </c>
      <c r="AL633" s="147">
        <v>0</v>
      </c>
      <c r="AM633" s="147">
        <v>0</v>
      </c>
      <c r="AN633" s="147">
        <v>0</v>
      </c>
      <c r="AO633" s="147">
        <v>0</v>
      </c>
      <c r="AP633" s="147">
        <v>0</v>
      </c>
      <c r="AQ633" s="147">
        <v>0</v>
      </c>
      <c r="AR633" s="147">
        <v>0</v>
      </c>
      <c r="AS633" s="147">
        <v>0</v>
      </c>
      <c r="AT633" s="147">
        <v>0</v>
      </c>
      <c r="AU633" s="147">
        <v>0</v>
      </c>
      <c r="AV633" s="147">
        <v>0</v>
      </c>
      <c r="AW633" s="147">
        <v>0</v>
      </c>
      <c r="AX633" s="147">
        <v>0</v>
      </c>
      <c r="AY633" s="147">
        <v>0</v>
      </c>
      <c r="AZ633" s="147">
        <v>0</v>
      </c>
      <c r="BA633" s="147">
        <v>0</v>
      </c>
      <c r="BB633" s="147">
        <v>0</v>
      </c>
      <c r="BC633" s="147">
        <v>0</v>
      </c>
      <c r="BD633" s="147">
        <v>0</v>
      </c>
      <c r="BE633" s="147">
        <v>0</v>
      </c>
      <c r="BF633" s="147">
        <v>0</v>
      </c>
      <c r="BG633" s="147">
        <v>0</v>
      </c>
      <c r="BH633" s="147">
        <v>0</v>
      </c>
      <c r="BI633" s="147">
        <v>0</v>
      </c>
      <c r="BJ633" s="147">
        <v>0</v>
      </c>
      <c r="BK633" s="147">
        <v>0</v>
      </c>
      <c r="BL633" s="147">
        <v>0</v>
      </c>
      <c r="BM633" s="147">
        <v>0</v>
      </c>
      <c r="BN633" s="147">
        <v>0</v>
      </c>
      <c r="BO633" s="147">
        <v>0</v>
      </c>
      <c r="BP633" s="147">
        <v>0</v>
      </c>
      <c r="BQ633" s="147">
        <v>0</v>
      </c>
      <c r="BR633" s="147">
        <v>0</v>
      </c>
      <c r="BS633" s="147">
        <v>0</v>
      </c>
      <c r="BT633" s="147">
        <v>0</v>
      </c>
      <c r="BU633" s="147">
        <v>0</v>
      </c>
      <c r="BV633" s="147">
        <v>0</v>
      </c>
      <c r="BW633" s="147">
        <v>0</v>
      </c>
      <c r="BX633" s="147">
        <v>0</v>
      </c>
      <c r="BZ633" s="147">
        <v>0</v>
      </c>
      <c r="CA633" s="147">
        <v>0</v>
      </c>
    </row>
    <row r="634" spans="7:79" hidden="1" x14ac:dyDescent="0.2">
      <c r="G634" s="147">
        <v>0</v>
      </c>
      <c r="H634" s="147">
        <v>0</v>
      </c>
      <c r="I634" s="147">
        <v>0</v>
      </c>
      <c r="J634" s="147">
        <v>0</v>
      </c>
      <c r="K634" s="147">
        <v>0</v>
      </c>
      <c r="L634" s="147">
        <v>0</v>
      </c>
      <c r="M634" s="147">
        <v>0</v>
      </c>
      <c r="N634" s="147">
        <v>0</v>
      </c>
      <c r="O634" s="147">
        <v>0</v>
      </c>
      <c r="P634" s="147">
        <v>0</v>
      </c>
      <c r="Q634" s="147">
        <v>0</v>
      </c>
      <c r="R634" s="147">
        <v>0</v>
      </c>
      <c r="S634" s="147">
        <v>0</v>
      </c>
      <c r="T634" s="147">
        <v>0</v>
      </c>
      <c r="U634" s="147">
        <v>0</v>
      </c>
      <c r="V634" s="147">
        <v>0</v>
      </c>
      <c r="W634" s="147">
        <v>0</v>
      </c>
      <c r="X634" s="147">
        <v>0</v>
      </c>
      <c r="Y634" s="147">
        <v>0</v>
      </c>
      <c r="Z634" s="147">
        <v>0</v>
      </c>
      <c r="AA634" s="147">
        <v>0</v>
      </c>
      <c r="AB634" s="147">
        <v>0</v>
      </c>
      <c r="AC634" s="147">
        <v>0</v>
      </c>
      <c r="AD634" s="147">
        <v>0</v>
      </c>
      <c r="AE634" s="147">
        <v>0</v>
      </c>
      <c r="AF634" s="147">
        <v>0</v>
      </c>
      <c r="AG634" s="147">
        <v>0</v>
      </c>
      <c r="AH634" s="147">
        <v>0</v>
      </c>
      <c r="AI634" s="147">
        <v>0</v>
      </c>
      <c r="AJ634" s="147">
        <v>0</v>
      </c>
      <c r="AK634" s="147">
        <v>0</v>
      </c>
      <c r="AL634" s="147">
        <v>0</v>
      </c>
      <c r="AM634" s="147">
        <v>0</v>
      </c>
      <c r="AN634" s="147">
        <v>0</v>
      </c>
      <c r="AO634" s="147">
        <v>0</v>
      </c>
      <c r="AP634" s="147">
        <v>0</v>
      </c>
      <c r="AQ634" s="147">
        <v>0</v>
      </c>
      <c r="AR634" s="147">
        <v>0</v>
      </c>
      <c r="AS634" s="147">
        <v>0</v>
      </c>
      <c r="AT634" s="147">
        <v>0</v>
      </c>
      <c r="AU634" s="147">
        <v>0</v>
      </c>
      <c r="AV634" s="147">
        <v>0</v>
      </c>
      <c r="AW634" s="147">
        <v>0</v>
      </c>
      <c r="AX634" s="147">
        <v>0</v>
      </c>
      <c r="AY634" s="147">
        <v>0</v>
      </c>
      <c r="AZ634" s="147">
        <v>0</v>
      </c>
      <c r="BA634" s="147">
        <v>0</v>
      </c>
      <c r="BB634" s="147">
        <v>0</v>
      </c>
      <c r="BC634" s="147">
        <v>0</v>
      </c>
      <c r="BD634" s="147">
        <v>0</v>
      </c>
      <c r="BE634" s="147">
        <v>0</v>
      </c>
      <c r="BF634" s="147">
        <v>0</v>
      </c>
      <c r="BG634" s="147">
        <v>0</v>
      </c>
      <c r="BH634" s="147">
        <v>0</v>
      </c>
      <c r="BI634" s="147">
        <v>0</v>
      </c>
      <c r="BJ634" s="147">
        <v>0</v>
      </c>
      <c r="BK634" s="147">
        <v>0</v>
      </c>
      <c r="BL634" s="147">
        <v>0</v>
      </c>
      <c r="BM634" s="147">
        <v>0</v>
      </c>
      <c r="BN634" s="147">
        <v>0</v>
      </c>
      <c r="BO634" s="147">
        <v>0</v>
      </c>
      <c r="BP634" s="147">
        <v>0</v>
      </c>
      <c r="BQ634" s="147">
        <v>0</v>
      </c>
      <c r="BR634" s="147">
        <v>0</v>
      </c>
      <c r="BS634" s="147">
        <v>0</v>
      </c>
      <c r="BT634" s="147">
        <v>0</v>
      </c>
      <c r="BU634" s="147">
        <v>0</v>
      </c>
      <c r="BV634" s="147">
        <v>0</v>
      </c>
      <c r="BW634" s="147">
        <v>0</v>
      </c>
      <c r="BX634" s="147">
        <v>0</v>
      </c>
      <c r="BZ634" s="147">
        <v>0</v>
      </c>
      <c r="CA634" s="147">
        <v>0</v>
      </c>
    </row>
    <row r="635" spans="7:79" hidden="1" x14ac:dyDescent="0.2">
      <c r="G635" s="147">
        <v>0</v>
      </c>
      <c r="H635" s="147">
        <v>0</v>
      </c>
      <c r="I635" s="147">
        <v>0</v>
      </c>
      <c r="J635" s="147">
        <v>0</v>
      </c>
      <c r="K635" s="147">
        <v>0</v>
      </c>
      <c r="L635" s="147">
        <v>0</v>
      </c>
      <c r="M635" s="147">
        <v>0</v>
      </c>
      <c r="N635" s="147">
        <v>0</v>
      </c>
      <c r="O635" s="147">
        <v>0</v>
      </c>
      <c r="P635" s="147">
        <v>0</v>
      </c>
      <c r="Q635" s="147">
        <v>0</v>
      </c>
      <c r="R635" s="147">
        <v>0</v>
      </c>
      <c r="S635" s="147">
        <v>0</v>
      </c>
      <c r="T635" s="147">
        <v>0</v>
      </c>
      <c r="U635" s="147">
        <v>0</v>
      </c>
      <c r="V635" s="147">
        <v>0</v>
      </c>
      <c r="W635" s="147">
        <v>0</v>
      </c>
      <c r="X635" s="147">
        <v>0</v>
      </c>
      <c r="Y635" s="147">
        <v>0</v>
      </c>
      <c r="Z635" s="147">
        <v>0</v>
      </c>
      <c r="AA635" s="147">
        <v>0</v>
      </c>
      <c r="AB635" s="147">
        <v>0</v>
      </c>
      <c r="AC635" s="147">
        <v>0</v>
      </c>
      <c r="AD635" s="147">
        <v>0</v>
      </c>
      <c r="AE635" s="147">
        <v>0</v>
      </c>
      <c r="AF635" s="147">
        <v>0</v>
      </c>
      <c r="AG635" s="147">
        <v>0</v>
      </c>
      <c r="AH635" s="147">
        <v>0</v>
      </c>
      <c r="AI635" s="147">
        <v>0</v>
      </c>
      <c r="AJ635" s="147">
        <v>0</v>
      </c>
      <c r="AK635" s="147">
        <v>0</v>
      </c>
      <c r="AL635" s="147">
        <v>0</v>
      </c>
      <c r="AM635" s="147">
        <v>0</v>
      </c>
      <c r="AN635" s="147">
        <v>0</v>
      </c>
      <c r="AO635" s="147">
        <v>0</v>
      </c>
      <c r="AP635" s="147">
        <v>0</v>
      </c>
      <c r="AQ635" s="147">
        <v>0</v>
      </c>
      <c r="AR635" s="147">
        <v>0</v>
      </c>
      <c r="AS635" s="147">
        <v>0</v>
      </c>
      <c r="AT635" s="147">
        <v>0</v>
      </c>
      <c r="AU635" s="147">
        <v>0</v>
      </c>
      <c r="AV635" s="147">
        <v>0</v>
      </c>
      <c r="AW635" s="147">
        <v>0</v>
      </c>
      <c r="AX635" s="147">
        <v>0</v>
      </c>
      <c r="AY635" s="147">
        <v>0</v>
      </c>
      <c r="AZ635" s="147">
        <v>0</v>
      </c>
      <c r="BA635" s="147">
        <v>0</v>
      </c>
      <c r="BB635" s="147">
        <v>0</v>
      </c>
      <c r="BC635" s="147">
        <v>0</v>
      </c>
      <c r="BD635" s="147">
        <v>0</v>
      </c>
      <c r="BE635" s="147">
        <v>0</v>
      </c>
      <c r="BF635" s="147">
        <v>0</v>
      </c>
      <c r="BG635" s="147">
        <v>0</v>
      </c>
      <c r="BH635" s="147">
        <v>0</v>
      </c>
      <c r="BI635" s="147">
        <v>0</v>
      </c>
      <c r="BJ635" s="147">
        <v>0</v>
      </c>
      <c r="BK635" s="147">
        <v>0</v>
      </c>
      <c r="BL635" s="147">
        <v>0</v>
      </c>
      <c r="BM635" s="147">
        <v>0</v>
      </c>
      <c r="BN635" s="147">
        <v>0</v>
      </c>
      <c r="BO635" s="147">
        <v>0</v>
      </c>
      <c r="BP635" s="147">
        <v>0</v>
      </c>
      <c r="BQ635" s="147">
        <v>0</v>
      </c>
      <c r="BR635" s="147">
        <v>0</v>
      </c>
      <c r="BS635" s="147">
        <v>0</v>
      </c>
      <c r="BT635" s="147">
        <v>0</v>
      </c>
      <c r="BU635" s="147">
        <v>0</v>
      </c>
      <c r="BV635" s="147">
        <v>0</v>
      </c>
      <c r="BW635" s="147">
        <v>0</v>
      </c>
      <c r="BX635" s="147">
        <v>0</v>
      </c>
      <c r="BZ635" s="147">
        <v>0</v>
      </c>
      <c r="CA635" s="147">
        <v>0</v>
      </c>
    </row>
    <row r="636" spans="7:79" hidden="1" x14ac:dyDescent="0.2">
      <c r="G636" s="147">
        <v>0</v>
      </c>
      <c r="H636" s="147">
        <v>0</v>
      </c>
      <c r="I636" s="147">
        <v>0</v>
      </c>
      <c r="J636" s="147">
        <v>0</v>
      </c>
      <c r="K636" s="147">
        <v>0</v>
      </c>
      <c r="L636" s="147">
        <v>0</v>
      </c>
      <c r="M636" s="147">
        <v>0</v>
      </c>
      <c r="N636" s="147">
        <v>0</v>
      </c>
      <c r="O636" s="147">
        <v>0</v>
      </c>
      <c r="P636" s="147">
        <v>0</v>
      </c>
      <c r="Q636" s="147">
        <v>0</v>
      </c>
      <c r="R636" s="147">
        <v>0</v>
      </c>
      <c r="S636" s="147">
        <v>0</v>
      </c>
      <c r="T636" s="147">
        <v>0</v>
      </c>
      <c r="U636" s="147">
        <v>0</v>
      </c>
      <c r="V636" s="147">
        <v>0</v>
      </c>
      <c r="W636" s="147">
        <v>0</v>
      </c>
      <c r="X636" s="147">
        <v>0</v>
      </c>
      <c r="Y636" s="147">
        <v>0</v>
      </c>
      <c r="Z636" s="147">
        <v>0</v>
      </c>
      <c r="AA636" s="147">
        <v>0</v>
      </c>
      <c r="AB636" s="147">
        <v>0</v>
      </c>
      <c r="AC636" s="147">
        <v>0</v>
      </c>
      <c r="AD636" s="147">
        <v>0</v>
      </c>
      <c r="AE636" s="147">
        <v>0</v>
      </c>
      <c r="AF636" s="147">
        <v>0</v>
      </c>
      <c r="AG636" s="147">
        <v>0</v>
      </c>
      <c r="AH636" s="147">
        <v>0</v>
      </c>
      <c r="AI636" s="147">
        <v>0</v>
      </c>
      <c r="AJ636" s="147">
        <v>0</v>
      </c>
      <c r="AK636" s="147">
        <v>0</v>
      </c>
      <c r="AL636" s="147">
        <v>0</v>
      </c>
      <c r="AM636" s="147">
        <v>0</v>
      </c>
      <c r="AN636" s="147">
        <v>0</v>
      </c>
      <c r="AO636" s="147">
        <v>0</v>
      </c>
      <c r="AP636" s="147">
        <v>0</v>
      </c>
      <c r="AQ636" s="147">
        <v>0</v>
      </c>
      <c r="AR636" s="147">
        <v>0</v>
      </c>
      <c r="AS636" s="147">
        <v>0</v>
      </c>
      <c r="AT636" s="147">
        <v>0</v>
      </c>
      <c r="AU636" s="147">
        <v>0</v>
      </c>
      <c r="AV636" s="147">
        <v>0</v>
      </c>
      <c r="AW636" s="147">
        <v>0</v>
      </c>
      <c r="AX636" s="147">
        <v>0</v>
      </c>
      <c r="AY636" s="147">
        <v>0</v>
      </c>
      <c r="AZ636" s="147">
        <v>0</v>
      </c>
      <c r="BA636" s="147">
        <v>0</v>
      </c>
      <c r="BB636" s="147">
        <v>0</v>
      </c>
      <c r="BC636" s="147">
        <v>0</v>
      </c>
      <c r="BD636" s="147">
        <v>0</v>
      </c>
      <c r="BE636" s="147">
        <v>0</v>
      </c>
      <c r="BF636" s="147">
        <v>0</v>
      </c>
      <c r="BG636" s="147">
        <v>0</v>
      </c>
      <c r="BH636" s="147">
        <v>0</v>
      </c>
      <c r="BI636" s="147">
        <v>0</v>
      </c>
      <c r="BJ636" s="147">
        <v>0</v>
      </c>
      <c r="BK636" s="147">
        <v>0</v>
      </c>
      <c r="BL636" s="147">
        <v>0</v>
      </c>
      <c r="BM636" s="147">
        <v>0</v>
      </c>
      <c r="BN636" s="147">
        <v>0</v>
      </c>
      <c r="BO636" s="147">
        <v>0</v>
      </c>
      <c r="BP636" s="147">
        <v>0</v>
      </c>
      <c r="BQ636" s="147">
        <v>0</v>
      </c>
      <c r="BR636" s="147">
        <v>0</v>
      </c>
      <c r="BS636" s="147">
        <v>0</v>
      </c>
      <c r="BT636" s="147">
        <v>0</v>
      </c>
      <c r="BU636" s="147">
        <v>0</v>
      </c>
      <c r="BV636" s="147">
        <v>0</v>
      </c>
      <c r="BW636" s="147">
        <v>0</v>
      </c>
      <c r="BX636" s="147">
        <v>0</v>
      </c>
      <c r="BZ636" s="147">
        <v>0</v>
      </c>
      <c r="CA636" s="147">
        <v>0</v>
      </c>
    </row>
    <row r="637" spans="7:79" hidden="1" x14ac:dyDescent="0.2">
      <c r="G637" s="147">
        <v>0</v>
      </c>
      <c r="H637" s="147">
        <v>0</v>
      </c>
      <c r="I637" s="147">
        <v>0</v>
      </c>
      <c r="J637" s="147">
        <v>0</v>
      </c>
      <c r="K637" s="147">
        <v>0</v>
      </c>
      <c r="L637" s="147">
        <v>0</v>
      </c>
      <c r="M637" s="147">
        <v>0</v>
      </c>
      <c r="N637" s="147">
        <v>0</v>
      </c>
      <c r="O637" s="147">
        <v>0</v>
      </c>
      <c r="P637" s="147">
        <v>0</v>
      </c>
      <c r="Q637" s="147">
        <v>0</v>
      </c>
      <c r="R637" s="147">
        <v>0</v>
      </c>
      <c r="S637" s="147">
        <v>0</v>
      </c>
      <c r="T637" s="147">
        <v>0</v>
      </c>
      <c r="U637" s="147">
        <v>0</v>
      </c>
      <c r="V637" s="147">
        <v>0</v>
      </c>
      <c r="W637" s="147">
        <v>0</v>
      </c>
      <c r="X637" s="147">
        <v>0</v>
      </c>
      <c r="Y637" s="147">
        <v>0</v>
      </c>
      <c r="Z637" s="147">
        <v>0</v>
      </c>
      <c r="AA637" s="147">
        <v>0</v>
      </c>
      <c r="AB637" s="147">
        <v>0</v>
      </c>
      <c r="AC637" s="147">
        <v>0</v>
      </c>
      <c r="AD637" s="147">
        <v>0</v>
      </c>
      <c r="AE637" s="147">
        <v>0</v>
      </c>
      <c r="AF637" s="147">
        <v>0</v>
      </c>
      <c r="AG637" s="147">
        <v>0</v>
      </c>
      <c r="AH637" s="147">
        <v>0</v>
      </c>
      <c r="AI637" s="147">
        <v>0</v>
      </c>
      <c r="AJ637" s="147">
        <v>0</v>
      </c>
      <c r="AK637" s="147">
        <v>0</v>
      </c>
      <c r="AL637" s="147">
        <v>0</v>
      </c>
      <c r="AM637" s="147">
        <v>0</v>
      </c>
      <c r="AN637" s="147">
        <v>0</v>
      </c>
      <c r="AO637" s="147">
        <v>0</v>
      </c>
      <c r="AP637" s="147">
        <v>0</v>
      </c>
      <c r="AQ637" s="147">
        <v>0</v>
      </c>
      <c r="AR637" s="147">
        <v>0</v>
      </c>
      <c r="AS637" s="147">
        <v>0</v>
      </c>
      <c r="AT637" s="147">
        <v>0</v>
      </c>
      <c r="AU637" s="147">
        <v>0</v>
      </c>
      <c r="AV637" s="147">
        <v>0</v>
      </c>
      <c r="AW637" s="147">
        <v>0</v>
      </c>
      <c r="AX637" s="147">
        <v>0</v>
      </c>
      <c r="AY637" s="147">
        <v>0</v>
      </c>
      <c r="AZ637" s="147">
        <v>0</v>
      </c>
      <c r="BA637" s="147">
        <v>0</v>
      </c>
      <c r="BB637" s="147">
        <v>0</v>
      </c>
      <c r="BC637" s="147">
        <v>0</v>
      </c>
      <c r="BD637" s="147">
        <v>0</v>
      </c>
      <c r="BE637" s="147">
        <v>0</v>
      </c>
      <c r="BF637" s="147">
        <v>0</v>
      </c>
      <c r="BG637" s="147">
        <v>0</v>
      </c>
      <c r="BH637" s="147">
        <v>0</v>
      </c>
      <c r="BI637" s="147">
        <v>0</v>
      </c>
      <c r="BJ637" s="147">
        <v>0</v>
      </c>
      <c r="BK637" s="147">
        <v>0</v>
      </c>
      <c r="BL637" s="147">
        <v>0</v>
      </c>
      <c r="BM637" s="147">
        <v>0</v>
      </c>
      <c r="BN637" s="147">
        <v>0</v>
      </c>
      <c r="BO637" s="147">
        <v>0</v>
      </c>
      <c r="BP637" s="147">
        <v>0</v>
      </c>
      <c r="BQ637" s="147">
        <v>0</v>
      </c>
      <c r="BR637" s="147">
        <v>0</v>
      </c>
      <c r="BS637" s="147">
        <v>0</v>
      </c>
      <c r="BT637" s="147">
        <v>0</v>
      </c>
      <c r="BU637" s="147">
        <v>0</v>
      </c>
      <c r="BV637" s="147">
        <v>0</v>
      </c>
      <c r="BW637" s="147">
        <v>0</v>
      </c>
      <c r="BX637" s="147">
        <v>0</v>
      </c>
      <c r="BZ637" s="147">
        <v>0</v>
      </c>
      <c r="CA637" s="147">
        <v>0</v>
      </c>
    </row>
    <row r="638" spans="7:79" hidden="1" x14ac:dyDescent="0.2">
      <c r="G638" s="147">
        <v>0</v>
      </c>
      <c r="H638" s="147">
        <v>0</v>
      </c>
      <c r="I638" s="147">
        <v>0</v>
      </c>
      <c r="J638" s="147">
        <v>0</v>
      </c>
      <c r="K638" s="147">
        <v>0</v>
      </c>
      <c r="L638" s="147">
        <v>0</v>
      </c>
      <c r="M638" s="147">
        <v>0</v>
      </c>
      <c r="N638" s="147">
        <v>0</v>
      </c>
      <c r="O638" s="147">
        <v>0</v>
      </c>
      <c r="P638" s="147">
        <v>0</v>
      </c>
      <c r="Q638" s="147">
        <v>0</v>
      </c>
      <c r="R638" s="147">
        <v>0</v>
      </c>
      <c r="S638" s="147">
        <v>0</v>
      </c>
      <c r="T638" s="147">
        <v>0</v>
      </c>
      <c r="U638" s="147">
        <v>0</v>
      </c>
      <c r="V638" s="147">
        <v>0</v>
      </c>
      <c r="W638" s="147">
        <v>0</v>
      </c>
      <c r="X638" s="147">
        <v>0</v>
      </c>
      <c r="Y638" s="147">
        <v>0</v>
      </c>
      <c r="Z638" s="147">
        <v>0</v>
      </c>
      <c r="AA638" s="147">
        <v>0</v>
      </c>
      <c r="AB638" s="147">
        <v>0</v>
      </c>
      <c r="AC638" s="147">
        <v>0</v>
      </c>
      <c r="AD638" s="147">
        <v>0</v>
      </c>
      <c r="AE638" s="147">
        <v>0</v>
      </c>
      <c r="AF638" s="147">
        <v>0</v>
      </c>
      <c r="AG638" s="147">
        <v>0</v>
      </c>
      <c r="AH638" s="147">
        <v>0</v>
      </c>
      <c r="AI638" s="147">
        <v>0</v>
      </c>
      <c r="AJ638" s="147">
        <v>0</v>
      </c>
      <c r="AK638" s="147">
        <v>0</v>
      </c>
      <c r="AL638" s="147">
        <v>0</v>
      </c>
      <c r="AM638" s="147">
        <v>0</v>
      </c>
      <c r="AN638" s="147">
        <v>0</v>
      </c>
      <c r="AO638" s="147">
        <v>0</v>
      </c>
      <c r="AP638" s="147">
        <v>0</v>
      </c>
      <c r="AQ638" s="147">
        <v>0</v>
      </c>
      <c r="AR638" s="147">
        <v>0</v>
      </c>
      <c r="AS638" s="147">
        <v>0</v>
      </c>
      <c r="AT638" s="147">
        <v>0</v>
      </c>
      <c r="AU638" s="147">
        <v>0</v>
      </c>
      <c r="AV638" s="147">
        <v>0</v>
      </c>
      <c r="AW638" s="147">
        <v>0</v>
      </c>
      <c r="AX638" s="147">
        <v>0</v>
      </c>
      <c r="AY638" s="147">
        <v>0</v>
      </c>
      <c r="AZ638" s="147">
        <v>0</v>
      </c>
      <c r="BA638" s="147">
        <v>0</v>
      </c>
      <c r="BB638" s="147">
        <v>0</v>
      </c>
      <c r="BC638" s="147">
        <v>0</v>
      </c>
      <c r="BD638" s="147">
        <v>0</v>
      </c>
      <c r="BE638" s="147">
        <v>0</v>
      </c>
      <c r="BF638" s="147">
        <v>0</v>
      </c>
      <c r="BG638" s="147">
        <v>0</v>
      </c>
      <c r="BH638" s="147">
        <v>0</v>
      </c>
      <c r="BI638" s="147">
        <v>0</v>
      </c>
      <c r="BJ638" s="147">
        <v>0</v>
      </c>
      <c r="BK638" s="147">
        <v>0</v>
      </c>
      <c r="BL638" s="147">
        <v>0</v>
      </c>
      <c r="BM638" s="147">
        <v>0</v>
      </c>
      <c r="BN638" s="147">
        <v>0</v>
      </c>
      <c r="BO638" s="147">
        <v>0</v>
      </c>
      <c r="BP638" s="147">
        <v>0</v>
      </c>
      <c r="BQ638" s="147">
        <v>0</v>
      </c>
      <c r="BR638" s="147">
        <v>0</v>
      </c>
      <c r="BS638" s="147">
        <v>0</v>
      </c>
      <c r="BT638" s="147">
        <v>0</v>
      </c>
      <c r="BU638" s="147">
        <v>0</v>
      </c>
      <c r="BV638" s="147">
        <v>0</v>
      </c>
      <c r="BW638" s="147">
        <v>0</v>
      </c>
      <c r="BX638" s="147">
        <v>0</v>
      </c>
      <c r="BZ638" s="147">
        <v>0</v>
      </c>
      <c r="CA638" s="147">
        <v>0</v>
      </c>
    </row>
    <row r="639" spans="7:79" hidden="1" x14ac:dyDescent="0.2">
      <c r="G639" s="147" t="e">
        <v>#REF!</v>
      </c>
      <c r="H639" s="147" t="e">
        <v>#REF!</v>
      </c>
      <c r="I639" s="147" t="e">
        <v>#REF!</v>
      </c>
      <c r="J639" s="147" t="e">
        <v>#REF!</v>
      </c>
      <c r="K639" s="147" t="e">
        <v>#REF!</v>
      </c>
      <c r="L639" s="147" t="e">
        <v>#REF!</v>
      </c>
      <c r="M639" s="147" t="e">
        <v>#REF!</v>
      </c>
      <c r="N639" s="147" t="e">
        <v>#REF!</v>
      </c>
      <c r="O639" s="147" t="e">
        <v>#REF!</v>
      </c>
      <c r="P639" s="147" t="e">
        <v>#REF!</v>
      </c>
      <c r="Q639" s="147" t="e">
        <v>#REF!</v>
      </c>
      <c r="R639" s="147" t="e">
        <v>#REF!</v>
      </c>
      <c r="S639" s="147" t="e">
        <v>#REF!</v>
      </c>
      <c r="T639" s="147" t="e">
        <v>#REF!</v>
      </c>
      <c r="U639" s="147" t="e">
        <v>#REF!</v>
      </c>
      <c r="V639" s="147" t="e">
        <v>#REF!</v>
      </c>
      <c r="W639" s="147" t="e">
        <v>#REF!</v>
      </c>
      <c r="X639" s="147" t="e">
        <v>#REF!</v>
      </c>
      <c r="Y639" s="147" t="e">
        <v>#REF!</v>
      </c>
      <c r="Z639" s="147" t="e">
        <v>#REF!</v>
      </c>
      <c r="AA639" s="147" t="e">
        <v>#REF!</v>
      </c>
      <c r="AB639" s="147" t="e">
        <v>#REF!</v>
      </c>
      <c r="AC639" s="147" t="e">
        <v>#REF!</v>
      </c>
      <c r="AD639" s="147" t="e">
        <v>#REF!</v>
      </c>
      <c r="AE639" s="147" t="e">
        <v>#REF!</v>
      </c>
      <c r="AF639" s="147" t="e">
        <v>#REF!</v>
      </c>
      <c r="AG639" s="147" t="e">
        <v>#REF!</v>
      </c>
      <c r="AH639" s="147" t="e">
        <v>#REF!</v>
      </c>
      <c r="AI639" s="147" t="e">
        <v>#REF!</v>
      </c>
      <c r="AJ639" s="147" t="e">
        <v>#REF!</v>
      </c>
      <c r="AK639" s="147" t="e">
        <v>#REF!</v>
      </c>
      <c r="AL639" s="147" t="e">
        <v>#REF!</v>
      </c>
      <c r="AM639" s="147" t="e">
        <v>#REF!</v>
      </c>
      <c r="AN639" s="147" t="e">
        <v>#REF!</v>
      </c>
      <c r="AO639" s="147" t="e">
        <v>#REF!</v>
      </c>
      <c r="AP639" s="147" t="e">
        <v>#REF!</v>
      </c>
      <c r="AQ639" s="147" t="e">
        <v>#REF!</v>
      </c>
      <c r="AR639" s="147" t="e">
        <v>#REF!</v>
      </c>
      <c r="AS639" s="147" t="e">
        <v>#REF!</v>
      </c>
      <c r="AT639" s="147" t="e">
        <v>#REF!</v>
      </c>
      <c r="AU639" s="147" t="e">
        <v>#REF!</v>
      </c>
      <c r="AV639" s="147" t="e">
        <v>#REF!</v>
      </c>
      <c r="AW639" s="147" t="e">
        <v>#REF!</v>
      </c>
      <c r="AX639" s="147" t="e">
        <v>#REF!</v>
      </c>
      <c r="AY639" s="147" t="e">
        <v>#REF!</v>
      </c>
      <c r="AZ639" s="147" t="e">
        <v>#REF!</v>
      </c>
      <c r="BA639" s="147" t="e">
        <v>#REF!</v>
      </c>
      <c r="BB639" s="147" t="e">
        <v>#REF!</v>
      </c>
      <c r="BC639" s="147" t="e">
        <v>#REF!</v>
      </c>
      <c r="BD639" s="147" t="e">
        <v>#REF!</v>
      </c>
      <c r="BE639" s="147" t="e">
        <v>#REF!</v>
      </c>
      <c r="BF639" s="147" t="e">
        <v>#REF!</v>
      </c>
      <c r="BG639" s="147" t="e">
        <v>#REF!</v>
      </c>
      <c r="BH639" s="147" t="e">
        <v>#REF!</v>
      </c>
      <c r="BI639" s="147" t="e">
        <v>#REF!</v>
      </c>
      <c r="BJ639" s="147" t="e">
        <v>#REF!</v>
      </c>
      <c r="BK639" s="147" t="e">
        <v>#REF!</v>
      </c>
      <c r="BL639" s="147" t="e">
        <v>#REF!</v>
      </c>
      <c r="BM639" s="147" t="e">
        <v>#REF!</v>
      </c>
      <c r="BN639" s="147" t="e">
        <v>#REF!</v>
      </c>
      <c r="BO639" s="147" t="e">
        <v>#REF!</v>
      </c>
      <c r="BP639" s="147" t="e">
        <v>#REF!</v>
      </c>
      <c r="BQ639" s="147" t="e">
        <v>#REF!</v>
      </c>
      <c r="BR639" s="147" t="e">
        <v>#REF!</v>
      </c>
      <c r="BS639" s="147" t="e">
        <v>#REF!</v>
      </c>
      <c r="BT639" s="147" t="e">
        <v>#REF!</v>
      </c>
      <c r="BU639" s="147" t="e">
        <v>#REF!</v>
      </c>
      <c r="BV639" s="147" t="e">
        <v>#REF!</v>
      </c>
      <c r="BW639" s="147" t="e">
        <v>#REF!</v>
      </c>
      <c r="BX639" s="147" t="e">
        <v>#REF!</v>
      </c>
      <c r="BZ639" s="147" t="e">
        <v>#REF!</v>
      </c>
      <c r="CA639" s="147" t="e">
        <v>#REF!</v>
      </c>
    </row>
    <row r="640" spans="7:79" hidden="1" x14ac:dyDescent="0.2">
      <c r="G640" s="147">
        <v>0</v>
      </c>
      <c r="H640" s="147">
        <v>0</v>
      </c>
      <c r="I640" s="147">
        <v>0</v>
      </c>
      <c r="J640" s="147">
        <v>0</v>
      </c>
      <c r="K640" s="147">
        <v>0</v>
      </c>
      <c r="L640" s="147">
        <v>0</v>
      </c>
      <c r="M640" s="147">
        <v>0</v>
      </c>
      <c r="N640" s="147">
        <v>0</v>
      </c>
      <c r="O640" s="147">
        <v>0</v>
      </c>
      <c r="P640" s="147">
        <v>0</v>
      </c>
      <c r="Q640" s="147">
        <v>0</v>
      </c>
      <c r="R640" s="147">
        <v>0</v>
      </c>
      <c r="S640" s="147">
        <v>0</v>
      </c>
      <c r="T640" s="147">
        <v>0</v>
      </c>
      <c r="U640" s="147">
        <v>0</v>
      </c>
      <c r="V640" s="147">
        <v>0</v>
      </c>
      <c r="W640" s="147">
        <v>0</v>
      </c>
      <c r="X640" s="147">
        <v>0</v>
      </c>
      <c r="Y640" s="147">
        <v>0</v>
      </c>
      <c r="Z640" s="147">
        <v>0</v>
      </c>
      <c r="AA640" s="147">
        <v>0</v>
      </c>
      <c r="AB640" s="147">
        <v>0</v>
      </c>
      <c r="AC640" s="147">
        <v>0</v>
      </c>
      <c r="AD640" s="147">
        <v>0</v>
      </c>
      <c r="AE640" s="147">
        <v>0</v>
      </c>
      <c r="AF640" s="147">
        <v>0</v>
      </c>
      <c r="AG640" s="147">
        <v>0</v>
      </c>
      <c r="AH640" s="147">
        <v>0</v>
      </c>
      <c r="AI640" s="147">
        <v>0</v>
      </c>
      <c r="AJ640" s="147">
        <v>0</v>
      </c>
      <c r="AK640" s="147">
        <v>0</v>
      </c>
      <c r="AL640" s="147">
        <v>0</v>
      </c>
      <c r="AM640" s="147">
        <v>0</v>
      </c>
      <c r="AN640" s="147">
        <v>0</v>
      </c>
      <c r="AO640" s="147">
        <v>0</v>
      </c>
      <c r="AP640" s="147">
        <v>0</v>
      </c>
      <c r="AQ640" s="147">
        <v>0</v>
      </c>
      <c r="AR640" s="147">
        <v>0</v>
      </c>
      <c r="AS640" s="147">
        <v>0</v>
      </c>
      <c r="AT640" s="147">
        <v>0</v>
      </c>
      <c r="AU640" s="147">
        <v>0</v>
      </c>
      <c r="AV640" s="147">
        <v>0</v>
      </c>
      <c r="AW640" s="147">
        <v>0</v>
      </c>
      <c r="AX640" s="147">
        <v>0</v>
      </c>
      <c r="AY640" s="147">
        <v>0</v>
      </c>
      <c r="AZ640" s="147">
        <v>0</v>
      </c>
      <c r="BA640" s="147">
        <v>0</v>
      </c>
      <c r="BB640" s="147">
        <v>0</v>
      </c>
      <c r="BC640" s="147">
        <v>0</v>
      </c>
      <c r="BD640" s="147">
        <v>0</v>
      </c>
      <c r="BE640" s="147">
        <v>0</v>
      </c>
      <c r="BF640" s="147">
        <v>0</v>
      </c>
      <c r="BG640" s="147">
        <v>0</v>
      </c>
      <c r="BH640" s="147">
        <v>0</v>
      </c>
      <c r="BI640" s="147">
        <v>0</v>
      </c>
      <c r="BJ640" s="147">
        <v>0</v>
      </c>
      <c r="BK640" s="147">
        <v>0</v>
      </c>
      <c r="BL640" s="147">
        <v>0</v>
      </c>
      <c r="BM640" s="147">
        <v>0</v>
      </c>
      <c r="BN640" s="147">
        <v>0</v>
      </c>
      <c r="BO640" s="147">
        <v>0</v>
      </c>
      <c r="BP640" s="147">
        <v>0</v>
      </c>
      <c r="BQ640" s="147">
        <v>0</v>
      </c>
      <c r="BR640" s="147">
        <v>0</v>
      </c>
      <c r="BS640" s="147">
        <v>0</v>
      </c>
      <c r="BT640" s="147">
        <v>0</v>
      </c>
      <c r="BU640" s="147">
        <v>0</v>
      </c>
      <c r="BV640" s="147">
        <v>0</v>
      </c>
      <c r="BW640" s="147">
        <v>0</v>
      </c>
      <c r="BX640" s="147">
        <v>0</v>
      </c>
      <c r="BZ640" s="147">
        <v>0</v>
      </c>
      <c r="CA640" s="147">
        <v>0</v>
      </c>
    </row>
    <row r="641" spans="7:79" hidden="1" x14ac:dyDescent="0.2">
      <c r="G641" s="147">
        <v>0</v>
      </c>
      <c r="H641" s="147">
        <v>0</v>
      </c>
      <c r="I641" s="147">
        <v>0</v>
      </c>
      <c r="J641" s="147">
        <v>0</v>
      </c>
      <c r="K641" s="147">
        <v>0</v>
      </c>
      <c r="L641" s="147">
        <v>0</v>
      </c>
      <c r="M641" s="147">
        <v>0</v>
      </c>
      <c r="N641" s="147">
        <v>0</v>
      </c>
      <c r="O641" s="147">
        <v>0</v>
      </c>
      <c r="P641" s="147">
        <v>0</v>
      </c>
      <c r="Q641" s="147">
        <v>0</v>
      </c>
      <c r="R641" s="147">
        <v>0</v>
      </c>
      <c r="S641" s="147">
        <v>0</v>
      </c>
      <c r="T641" s="147">
        <v>0</v>
      </c>
      <c r="U641" s="147">
        <v>0</v>
      </c>
      <c r="V641" s="147">
        <v>0</v>
      </c>
      <c r="W641" s="147">
        <v>0</v>
      </c>
      <c r="X641" s="147">
        <v>0</v>
      </c>
      <c r="Y641" s="147">
        <v>0</v>
      </c>
      <c r="Z641" s="147">
        <v>0</v>
      </c>
      <c r="AA641" s="147">
        <v>0</v>
      </c>
      <c r="AB641" s="147">
        <v>0</v>
      </c>
      <c r="AC641" s="147">
        <v>0</v>
      </c>
      <c r="AD641" s="147">
        <v>0</v>
      </c>
      <c r="AE641" s="147">
        <v>0</v>
      </c>
      <c r="AF641" s="147">
        <v>0</v>
      </c>
      <c r="AG641" s="147">
        <v>0</v>
      </c>
      <c r="AH641" s="147">
        <v>0</v>
      </c>
      <c r="AI641" s="147">
        <v>0</v>
      </c>
      <c r="AJ641" s="147">
        <v>0</v>
      </c>
      <c r="AK641" s="147">
        <v>0</v>
      </c>
      <c r="AL641" s="147">
        <v>0</v>
      </c>
      <c r="AM641" s="147">
        <v>0</v>
      </c>
      <c r="AN641" s="147">
        <v>0</v>
      </c>
      <c r="AO641" s="147">
        <v>0</v>
      </c>
      <c r="AP641" s="147">
        <v>0</v>
      </c>
      <c r="AQ641" s="147">
        <v>0</v>
      </c>
      <c r="AR641" s="147">
        <v>0</v>
      </c>
      <c r="AS641" s="147">
        <v>0</v>
      </c>
      <c r="AT641" s="147">
        <v>0</v>
      </c>
      <c r="AU641" s="147">
        <v>0</v>
      </c>
      <c r="AV641" s="147">
        <v>0</v>
      </c>
      <c r="AW641" s="147">
        <v>0</v>
      </c>
      <c r="AX641" s="147">
        <v>0</v>
      </c>
      <c r="AY641" s="147">
        <v>0</v>
      </c>
      <c r="AZ641" s="147">
        <v>0</v>
      </c>
      <c r="BA641" s="147">
        <v>0</v>
      </c>
      <c r="BB641" s="147">
        <v>0</v>
      </c>
      <c r="BC641" s="147">
        <v>0</v>
      </c>
      <c r="BD641" s="147">
        <v>0</v>
      </c>
      <c r="BE641" s="147">
        <v>0</v>
      </c>
      <c r="BF641" s="147">
        <v>0</v>
      </c>
      <c r="BG641" s="147">
        <v>0</v>
      </c>
      <c r="BH641" s="147">
        <v>0</v>
      </c>
      <c r="BI641" s="147">
        <v>0</v>
      </c>
      <c r="BJ641" s="147">
        <v>0</v>
      </c>
      <c r="BK641" s="147">
        <v>0</v>
      </c>
      <c r="BL641" s="147">
        <v>0</v>
      </c>
      <c r="BM641" s="147">
        <v>0</v>
      </c>
      <c r="BN641" s="147">
        <v>0</v>
      </c>
      <c r="BO641" s="147">
        <v>0</v>
      </c>
      <c r="BP641" s="147">
        <v>0</v>
      </c>
      <c r="BQ641" s="147">
        <v>0</v>
      </c>
      <c r="BR641" s="147">
        <v>0</v>
      </c>
      <c r="BS641" s="147">
        <v>0</v>
      </c>
      <c r="BT641" s="147">
        <v>0</v>
      </c>
      <c r="BU641" s="147">
        <v>0</v>
      </c>
      <c r="BV641" s="147">
        <v>0</v>
      </c>
      <c r="BW641" s="147">
        <v>0</v>
      </c>
      <c r="BX641" s="147">
        <v>0</v>
      </c>
      <c r="BZ641" s="147">
        <v>0</v>
      </c>
      <c r="CA641" s="147">
        <v>0</v>
      </c>
    </row>
    <row r="642" spans="7:79" hidden="1" x14ac:dyDescent="0.2">
      <c r="G642" s="147">
        <v>0</v>
      </c>
      <c r="H642" s="147">
        <v>0</v>
      </c>
      <c r="I642" s="147">
        <v>0</v>
      </c>
      <c r="J642" s="147">
        <v>0</v>
      </c>
      <c r="K642" s="147">
        <v>0</v>
      </c>
      <c r="L642" s="147">
        <v>0</v>
      </c>
      <c r="M642" s="147">
        <v>0</v>
      </c>
      <c r="N642" s="147">
        <v>0</v>
      </c>
      <c r="O642" s="147">
        <v>0</v>
      </c>
      <c r="P642" s="147">
        <v>0</v>
      </c>
      <c r="Q642" s="147">
        <v>0</v>
      </c>
      <c r="R642" s="147">
        <v>0</v>
      </c>
      <c r="S642" s="147">
        <v>0</v>
      </c>
      <c r="T642" s="147">
        <v>0</v>
      </c>
      <c r="U642" s="147">
        <v>0</v>
      </c>
      <c r="V642" s="147">
        <v>0</v>
      </c>
      <c r="W642" s="147">
        <v>0</v>
      </c>
      <c r="X642" s="147">
        <v>0</v>
      </c>
      <c r="Y642" s="147">
        <v>0</v>
      </c>
      <c r="Z642" s="147">
        <v>0</v>
      </c>
      <c r="AA642" s="147">
        <v>0</v>
      </c>
      <c r="AB642" s="147">
        <v>0</v>
      </c>
      <c r="AC642" s="147">
        <v>0</v>
      </c>
      <c r="AD642" s="147">
        <v>0</v>
      </c>
      <c r="AE642" s="147">
        <v>0</v>
      </c>
      <c r="AF642" s="147">
        <v>0</v>
      </c>
      <c r="AG642" s="147">
        <v>0</v>
      </c>
      <c r="AH642" s="147">
        <v>0</v>
      </c>
      <c r="AI642" s="147">
        <v>0</v>
      </c>
      <c r="AJ642" s="147">
        <v>0</v>
      </c>
      <c r="AK642" s="147">
        <v>0</v>
      </c>
      <c r="AL642" s="147">
        <v>0</v>
      </c>
      <c r="AM642" s="147">
        <v>0</v>
      </c>
      <c r="AN642" s="147">
        <v>0</v>
      </c>
      <c r="AO642" s="147">
        <v>0</v>
      </c>
      <c r="AP642" s="147">
        <v>0</v>
      </c>
      <c r="AQ642" s="147">
        <v>0</v>
      </c>
      <c r="AR642" s="147">
        <v>0</v>
      </c>
      <c r="AS642" s="147">
        <v>0</v>
      </c>
      <c r="AT642" s="147">
        <v>0</v>
      </c>
      <c r="AU642" s="147">
        <v>0</v>
      </c>
      <c r="AV642" s="147">
        <v>0</v>
      </c>
      <c r="AW642" s="147">
        <v>0</v>
      </c>
      <c r="AX642" s="147">
        <v>0</v>
      </c>
      <c r="AY642" s="147">
        <v>0</v>
      </c>
      <c r="AZ642" s="147">
        <v>0</v>
      </c>
      <c r="BA642" s="147">
        <v>0</v>
      </c>
      <c r="BB642" s="147">
        <v>0</v>
      </c>
      <c r="BC642" s="147">
        <v>0</v>
      </c>
      <c r="BD642" s="147">
        <v>0</v>
      </c>
      <c r="BE642" s="147">
        <v>0</v>
      </c>
      <c r="BF642" s="147">
        <v>0</v>
      </c>
      <c r="BG642" s="147">
        <v>0</v>
      </c>
      <c r="BH642" s="147">
        <v>0</v>
      </c>
      <c r="BI642" s="147">
        <v>0</v>
      </c>
      <c r="BJ642" s="147">
        <v>0</v>
      </c>
      <c r="BK642" s="147">
        <v>0</v>
      </c>
      <c r="BL642" s="147">
        <v>0</v>
      </c>
      <c r="BM642" s="147">
        <v>0</v>
      </c>
      <c r="BN642" s="147">
        <v>0</v>
      </c>
      <c r="BO642" s="147">
        <v>0</v>
      </c>
      <c r="BP642" s="147">
        <v>0</v>
      </c>
      <c r="BQ642" s="147">
        <v>0</v>
      </c>
      <c r="BR642" s="147">
        <v>0</v>
      </c>
      <c r="BS642" s="147">
        <v>0</v>
      </c>
      <c r="BT642" s="147">
        <v>0</v>
      </c>
      <c r="BU642" s="147">
        <v>0</v>
      </c>
      <c r="BV642" s="147">
        <v>0</v>
      </c>
      <c r="BW642" s="147">
        <v>0</v>
      </c>
      <c r="BX642" s="147">
        <v>0</v>
      </c>
      <c r="BZ642" s="147">
        <v>0</v>
      </c>
      <c r="CA642" s="147">
        <v>0</v>
      </c>
    </row>
    <row r="643" spans="7:79" hidden="1" x14ac:dyDescent="0.2">
      <c r="G643" s="147">
        <v>0</v>
      </c>
      <c r="H643" s="147">
        <v>0</v>
      </c>
      <c r="I643" s="147">
        <v>0</v>
      </c>
      <c r="J643" s="147">
        <v>0</v>
      </c>
      <c r="K643" s="147">
        <v>0</v>
      </c>
      <c r="L643" s="147">
        <v>0</v>
      </c>
      <c r="M643" s="147">
        <v>0</v>
      </c>
      <c r="N643" s="147">
        <v>0</v>
      </c>
      <c r="O643" s="147">
        <v>0</v>
      </c>
      <c r="P643" s="147">
        <v>0</v>
      </c>
      <c r="Q643" s="147">
        <v>0</v>
      </c>
      <c r="R643" s="147">
        <v>0</v>
      </c>
      <c r="S643" s="147">
        <v>0</v>
      </c>
      <c r="T643" s="147">
        <v>0</v>
      </c>
      <c r="U643" s="147">
        <v>0</v>
      </c>
      <c r="V643" s="147">
        <v>0</v>
      </c>
      <c r="W643" s="147">
        <v>0</v>
      </c>
      <c r="X643" s="147">
        <v>0</v>
      </c>
      <c r="Y643" s="147">
        <v>0</v>
      </c>
      <c r="Z643" s="147">
        <v>0</v>
      </c>
      <c r="AA643" s="147">
        <v>0</v>
      </c>
      <c r="AB643" s="147">
        <v>0</v>
      </c>
      <c r="AC643" s="147">
        <v>0</v>
      </c>
      <c r="AD643" s="147">
        <v>0</v>
      </c>
      <c r="AE643" s="147">
        <v>0</v>
      </c>
      <c r="AF643" s="147">
        <v>0</v>
      </c>
      <c r="AG643" s="147">
        <v>0</v>
      </c>
      <c r="AH643" s="147">
        <v>0</v>
      </c>
      <c r="AI643" s="147">
        <v>0</v>
      </c>
      <c r="AJ643" s="147">
        <v>0</v>
      </c>
      <c r="AK643" s="147">
        <v>0</v>
      </c>
      <c r="AL643" s="147">
        <v>0</v>
      </c>
      <c r="AM643" s="147">
        <v>0</v>
      </c>
      <c r="AN643" s="147">
        <v>0</v>
      </c>
      <c r="AO643" s="147">
        <v>0</v>
      </c>
      <c r="AP643" s="147">
        <v>0</v>
      </c>
      <c r="AQ643" s="147">
        <v>0</v>
      </c>
      <c r="AR643" s="147">
        <v>0</v>
      </c>
      <c r="AS643" s="147">
        <v>0</v>
      </c>
      <c r="AT643" s="147">
        <v>0</v>
      </c>
      <c r="AU643" s="147">
        <v>0</v>
      </c>
      <c r="AV643" s="147">
        <v>0</v>
      </c>
      <c r="AW643" s="147">
        <v>0</v>
      </c>
      <c r="AX643" s="147">
        <v>0</v>
      </c>
      <c r="AY643" s="147">
        <v>0</v>
      </c>
      <c r="AZ643" s="147">
        <v>0</v>
      </c>
      <c r="BA643" s="147">
        <v>0</v>
      </c>
      <c r="BB643" s="147">
        <v>0</v>
      </c>
      <c r="BC643" s="147">
        <v>0</v>
      </c>
      <c r="BD643" s="147">
        <v>0</v>
      </c>
      <c r="BE643" s="147">
        <v>0</v>
      </c>
      <c r="BF643" s="147">
        <v>0</v>
      </c>
      <c r="BG643" s="147">
        <v>0</v>
      </c>
      <c r="BH643" s="147">
        <v>0</v>
      </c>
      <c r="BI643" s="147">
        <v>0</v>
      </c>
      <c r="BJ643" s="147">
        <v>0</v>
      </c>
      <c r="BK643" s="147">
        <v>0</v>
      </c>
      <c r="BL643" s="147">
        <v>0</v>
      </c>
      <c r="BM643" s="147">
        <v>0</v>
      </c>
      <c r="BN643" s="147">
        <v>0</v>
      </c>
      <c r="BO643" s="147">
        <v>0</v>
      </c>
      <c r="BP643" s="147">
        <v>0</v>
      </c>
      <c r="BQ643" s="147">
        <v>0</v>
      </c>
      <c r="BR643" s="147">
        <v>0</v>
      </c>
      <c r="BS643" s="147">
        <v>0</v>
      </c>
      <c r="BT643" s="147">
        <v>0</v>
      </c>
      <c r="BU643" s="147">
        <v>0</v>
      </c>
      <c r="BV643" s="147">
        <v>0</v>
      </c>
      <c r="BW643" s="147">
        <v>0</v>
      </c>
      <c r="BX643" s="147">
        <v>0</v>
      </c>
      <c r="BZ643" s="147">
        <v>0</v>
      </c>
      <c r="CA643" s="147">
        <v>0</v>
      </c>
    </row>
    <row r="644" spans="7:79" hidden="1" x14ac:dyDescent="0.2">
      <c r="G644" s="147">
        <v>0</v>
      </c>
      <c r="H644" s="147">
        <v>0</v>
      </c>
      <c r="I644" s="147">
        <v>0</v>
      </c>
      <c r="J644" s="147">
        <v>0</v>
      </c>
      <c r="K644" s="147">
        <v>0</v>
      </c>
      <c r="L644" s="147">
        <v>0</v>
      </c>
      <c r="M644" s="147">
        <v>0</v>
      </c>
      <c r="N644" s="147">
        <v>0</v>
      </c>
      <c r="O644" s="147">
        <v>0</v>
      </c>
      <c r="P644" s="147">
        <v>0</v>
      </c>
      <c r="Q644" s="147">
        <v>0</v>
      </c>
      <c r="R644" s="147">
        <v>0</v>
      </c>
      <c r="S644" s="147">
        <v>0</v>
      </c>
      <c r="T644" s="147">
        <v>0</v>
      </c>
      <c r="U644" s="147">
        <v>0</v>
      </c>
      <c r="V644" s="147">
        <v>0</v>
      </c>
      <c r="W644" s="147">
        <v>0</v>
      </c>
      <c r="X644" s="147">
        <v>0</v>
      </c>
      <c r="Y644" s="147">
        <v>0</v>
      </c>
      <c r="Z644" s="147">
        <v>0</v>
      </c>
      <c r="AA644" s="147">
        <v>0</v>
      </c>
      <c r="AB644" s="147">
        <v>0</v>
      </c>
      <c r="AC644" s="147">
        <v>0</v>
      </c>
      <c r="AD644" s="147">
        <v>0</v>
      </c>
      <c r="AE644" s="147">
        <v>0</v>
      </c>
      <c r="AF644" s="147">
        <v>0</v>
      </c>
      <c r="AG644" s="147">
        <v>0</v>
      </c>
      <c r="AH644" s="147">
        <v>0</v>
      </c>
      <c r="AI644" s="147">
        <v>0</v>
      </c>
      <c r="AJ644" s="147">
        <v>0</v>
      </c>
      <c r="AK644" s="147">
        <v>0</v>
      </c>
      <c r="AL644" s="147">
        <v>0</v>
      </c>
      <c r="AM644" s="147">
        <v>0</v>
      </c>
      <c r="AN644" s="147">
        <v>0</v>
      </c>
      <c r="AO644" s="147">
        <v>0</v>
      </c>
      <c r="AP644" s="147">
        <v>0</v>
      </c>
      <c r="AQ644" s="147">
        <v>0</v>
      </c>
      <c r="AR644" s="147">
        <v>0</v>
      </c>
      <c r="AS644" s="147">
        <v>0</v>
      </c>
      <c r="AT644" s="147">
        <v>0</v>
      </c>
      <c r="AU644" s="147">
        <v>0</v>
      </c>
      <c r="AV644" s="147">
        <v>0</v>
      </c>
      <c r="AW644" s="147">
        <v>0</v>
      </c>
      <c r="AX644" s="147">
        <v>0</v>
      </c>
      <c r="AY644" s="147">
        <v>0</v>
      </c>
      <c r="AZ644" s="147">
        <v>0</v>
      </c>
      <c r="BA644" s="147">
        <v>0</v>
      </c>
      <c r="BB644" s="147">
        <v>0</v>
      </c>
      <c r="BC644" s="147">
        <v>0</v>
      </c>
      <c r="BD644" s="147">
        <v>0</v>
      </c>
      <c r="BE644" s="147">
        <v>0</v>
      </c>
      <c r="BF644" s="147">
        <v>0</v>
      </c>
      <c r="BG644" s="147">
        <v>0</v>
      </c>
      <c r="BH644" s="147">
        <v>0</v>
      </c>
      <c r="BI644" s="147">
        <v>0</v>
      </c>
      <c r="BJ644" s="147">
        <v>0</v>
      </c>
      <c r="BK644" s="147">
        <v>0</v>
      </c>
      <c r="BL644" s="147">
        <v>0</v>
      </c>
      <c r="BM644" s="147">
        <v>0</v>
      </c>
      <c r="BN644" s="147">
        <v>0</v>
      </c>
      <c r="BO644" s="147">
        <v>0</v>
      </c>
      <c r="BP644" s="147">
        <v>0</v>
      </c>
      <c r="BQ644" s="147">
        <v>0</v>
      </c>
      <c r="BR644" s="147">
        <v>0</v>
      </c>
      <c r="BS644" s="147">
        <v>0</v>
      </c>
      <c r="BT644" s="147">
        <v>0</v>
      </c>
      <c r="BU644" s="147">
        <v>0</v>
      </c>
      <c r="BV644" s="147">
        <v>0</v>
      </c>
      <c r="BW644" s="147">
        <v>0</v>
      </c>
      <c r="BX644" s="147">
        <v>0</v>
      </c>
      <c r="BZ644" s="147">
        <v>0</v>
      </c>
      <c r="CA644" s="147">
        <v>0</v>
      </c>
    </row>
    <row r="645" spans="7:79" hidden="1" x14ac:dyDescent="0.2">
      <c r="G645" s="147">
        <v>0</v>
      </c>
      <c r="H645" s="147">
        <v>0</v>
      </c>
      <c r="I645" s="147">
        <v>0</v>
      </c>
      <c r="J645" s="147">
        <v>0</v>
      </c>
      <c r="K645" s="147">
        <v>0</v>
      </c>
      <c r="L645" s="147">
        <v>0</v>
      </c>
      <c r="M645" s="147">
        <v>0</v>
      </c>
      <c r="N645" s="147">
        <v>0</v>
      </c>
      <c r="O645" s="147">
        <v>0</v>
      </c>
      <c r="P645" s="147">
        <v>0</v>
      </c>
      <c r="Q645" s="147">
        <v>0</v>
      </c>
      <c r="R645" s="147">
        <v>0</v>
      </c>
      <c r="S645" s="147">
        <v>0</v>
      </c>
      <c r="T645" s="147">
        <v>0</v>
      </c>
      <c r="U645" s="147">
        <v>0</v>
      </c>
      <c r="V645" s="147">
        <v>0</v>
      </c>
      <c r="W645" s="147">
        <v>0</v>
      </c>
      <c r="X645" s="147">
        <v>0</v>
      </c>
      <c r="Y645" s="147">
        <v>0</v>
      </c>
      <c r="Z645" s="147">
        <v>0</v>
      </c>
      <c r="AA645" s="147">
        <v>0</v>
      </c>
      <c r="AB645" s="147">
        <v>0</v>
      </c>
      <c r="AC645" s="147">
        <v>0</v>
      </c>
      <c r="AD645" s="147">
        <v>0</v>
      </c>
      <c r="AE645" s="147">
        <v>0</v>
      </c>
      <c r="AF645" s="147">
        <v>0</v>
      </c>
      <c r="AG645" s="147">
        <v>0</v>
      </c>
      <c r="AH645" s="147">
        <v>0</v>
      </c>
      <c r="AI645" s="147">
        <v>0</v>
      </c>
      <c r="AJ645" s="147">
        <v>0</v>
      </c>
      <c r="AK645" s="147">
        <v>0</v>
      </c>
      <c r="AL645" s="147">
        <v>0</v>
      </c>
      <c r="AM645" s="147">
        <v>0</v>
      </c>
      <c r="AN645" s="147">
        <v>0</v>
      </c>
      <c r="AO645" s="147">
        <v>0</v>
      </c>
      <c r="AP645" s="147">
        <v>0</v>
      </c>
      <c r="AQ645" s="147">
        <v>0</v>
      </c>
      <c r="AR645" s="147">
        <v>0</v>
      </c>
      <c r="AS645" s="147">
        <v>0</v>
      </c>
      <c r="AT645" s="147">
        <v>0</v>
      </c>
      <c r="AU645" s="147">
        <v>0</v>
      </c>
      <c r="AV645" s="147">
        <v>0</v>
      </c>
      <c r="AW645" s="147">
        <v>0</v>
      </c>
      <c r="AX645" s="147">
        <v>0</v>
      </c>
      <c r="AY645" s="147">
        <v>0</v>
      </c>
      <c r="AZ645" s="147">
        <v>0</v>
      </c>
      <c r="BA645" s="147">
        <v>0</v>
      </c>
      <c r="BB645" s="147">
        <v>0</v>
      </c>
      <c r="BC645" s="147">
        <v>0</v>
      </c>
      <c r="BD645" s="147">
        <v>0</v>
      </c>
      <c r="BE645" s="147">
        <v>0</v>
      </c>
      <c r="BF645" s="147">
        <v>0</v>
      </c>
      <c r="BG645" s="147">
        <v>0</v>
      </c>
      <c r="BH645" s="147">
        <v>0</v>
      </c>
      <c r="BI645" s="147">
        <v>0</v>
      </c>
      <c r="BJ645" s="147">
        <v>0</v>
      </c>
      <c r="BK645" s="147">
        <v>0</v>
      </c>
      <c r="BL645" s="147">
        <v>0</v>
      </c>
      <c r="BM645" s="147">
        <v>0</v>
      </c>
      <c r="BN645" s="147">
        <v>0</v>
      </c>
      <c r="BO645" s="147">
        <v>0</v>
      </c>
      <c r="BP645" s="147">
        <v>0</v>
      </c>
      <c r="BQ645" s="147">
        <v>0</v>
      </c>
      <c r="BR645" s="147">
        <v>0</v>
      </c>
      <c r="BS645" s="147">
        <v>0</v>
      </c>
      <c r="BT645" s="147">
        <v>0</v>
      </c>
      <c r="BU645" s="147">
        <v>0</v>
      </c>
      <c r="BV645" s="147">
        <v>0</v>
      </c>
      <c r="BW645" s="147">
        <v>0</v>
      </c>
      <c r="BX645" s="147">
        <v>0</v>
      </c>
      <c r="BZ645" s="147">
        <v>0</v>
      </c>
      <c r="CA645" s="147">
        <v>0</v>
      </c>
    </row>
    <row r="646" spans="7:79" hidden="1" x14ac:dyDescent="0.2">
      <c r="G646" s="147">
        <v>0</v>
      </c>
      <c r="H646" s="147">
        <v>0</v>
      </c>
      <c r="I646" s="147">
        <v>0</v>
      </c>
      <c r="J646" s="147">
        <v>0</v>
      </c>
      <c r="K646" s="147">
        <v>0</v>
      </c>
      <c r="L646" s="147">
        <v>0</v>
      </c>
      <c r="M646" s="147">
        <v>0</v>
      </c>
      <c r="N646" s="147">
        <v>0</v>
      </c>
      <c r="O646" s="147">
        <v>0</v>
      </c>
      <c r="P646" s="147">
        <v>0</v>
      </c>
      <c r="Q646" s="147">
        <v>0</v>
      </c>
      <c r="R646" s="147">
        <v>0</v>
      </c>
      <c r="S646" s="147">
        <v>0</v>
      </c>
      <c r="T646" s="147">
        <v>0</v>
      </c>
      <c r="U646" s="147">
        <v>0</v>
      </c>
      <c r="V646" s="147">
        <v>0</v>
      </c>
      <c r="W646" s="147">
        <v>0</v>
      </c>
      <c r="X646" s="147">
        <v>0</v>
      </c>
      <c r="Y646" s="147">
        <v>0</v>
      </c>
      <c r="Z646" s="147">
        <v>0</v>
      </c>
      <c r="AA646" s="147">
        <v>0</v>
      </c>
      <c r="AB646" s="147">
        <v>0</v>
      </c>
      <c r="AC646" s="147">
        <v>0</v>
      </c>
      <c r="AD646" s="147">
        <v>0</v>
      </c>
      <c r="AE646" s="147">
        <v>0</v>
      </c>
      <c r="AF646" s="147">
        <v>0</v>
      </c>
      <c r="AG646" s="147">
        <v>0</v>
      </c>
      <c r="AH646" s="147">
        <v>0</v>
      </c>
      <c r="AI646" s="147">
        <v>0</v>
      </c>
      <c r="AJ646" s="147">
        <v>0</v>
      </c>
      <c r="AK646" s="147">
        <v>0</v>
      </c>
      <c r="AL646" s="147">
        <v>0</v>
      </c>
      <c r="AM646" s="147">
        <v>0</v>
      </c>
      <c r="AN646" s="147">
        <v>0</v>
      </c>
      <c r="AO646" s="147">
        <v>0</v>
      </c>
      <c r="AP646" s="147">
        <v>0</v>
      </c>
      <c r="AQ646" s="147">
        <v>0</v>
      </c>
      <c r="AR646" s="147">
        <v>0</v>
      </c>
      <c r="AS646" s="147">
        <v>0</v>
      </c>
      <c r="AT646" s="147">
        <v>0</v>
      </c>
      <c r="AU646" s="147">
        <v>0</v>
      </c>
      <c r="AV646" s="147">
        <v>0</v>
      </c>
      <c r="AW646" s="147">
        <v>0</v>
      </c>
      <c r="AX646" s="147">
        <v>0</v>
      </c>
      <c r="AY646" s="147">
        <v>0</v>
      </c>
      <c r="AZ646" s="147">
        <v>0</v>
      </c>
      <c r="BA646" s="147">
        <v>0</v>
      </c>
      <c r="BB646" s="147">
        <v>0</v>
      </c>
      <c r="BC646" s="147">
        <v>0</v>
      </c>
      <c r="BD646" s="147">
        <v>0</v>
      </c>
      <c r="BE646" s="147">
        <v>0</v>
      </c>
      <c r="BF646" s="147">
        <v>0</v>
      </c>
      <c r="BG646" s="147">
        <v>0</v>
      </c>
      <c r="BH646" s="147">
        <v>0</v>
      </c>
      <c r="BI646" s="147">
        <v>0</v>
      </c>
      <c r="BJ646" s="147">
        <v>0</v>
      </c>
      <c r="BK646" s="147">
        <v>0</v>
      </c>
      <c r="BL646" s="147">
        <v>0</v>
      </c>
      <c r="BM646" s="147">
        <v>0</v>
      </c>
      <c r="BN646" s="147">
        <v>0</v>
      </c>
      <c r="BO646" s="147">
        <v>0</v>
      </c>
      <c r="BP646" s="147">
        <v>0</v>
      </c>
      <c r="BQ646" s="147">
        <v>0</v>
      </c>
      <c r="BR646" s="147">
        <v>0</v>
      </c>
      <c r="BS646" s="147">
        <v>0</v>
      </c>
      <c r="BT646" s="147">
        <v>0</v>
      </c>
      <c r="BU646" s="147">
        <v>0</v>
      </c>
      <c r="BV646" s="147">
        <v>0</v>
      </c>
      <c r="BW646" s="147">
        <v>0</v>
      </c>
      <c r="BX646" s="147">
        <v>0</v>
      </c>
      <c r="BZ646" s="147">
        <v>0</v>
      </c>
      <c r="CA646" s="147">
        <v>0</v>
      </c>
    </row>
    <row r="647" spans="7:79" hidden="1" x14ac:dyDescent="0.2">
      <c r="G647" s="147">
        <v>0</v>
      </c>
      <c r="H647" s="147">
        <v>0</v>
      </c>
      <c r="I647" s="147">
        <v>0</v>
      </c>
      <c r="J647" s="147">
        <v>0</v>
      </c>
      <c r="K647" s="147">
        <v>0</v>
      </c>
      <c r="L647" s="147">
        <v>0</v>
      </c>
      <c r="M647" s="147">
        <v>0</v>
      </c>
      <c r="N647" s="147">
        <v>0</v>
      </c>
      <c r="O647" s="147">
        <v>0</v>
      </c>
      <c r="P647" s="147">
        <v>0</v>
      </c>
      <c r="Q647" s="147">
        <v>0</v>
      </c>
      <c r="R647" s="147">
        <v>0</v>
      </c>
      <c r="S647" s="147">
        <v>0</v>
      </c>
      <c r="T647" s="147">
        <v>0</v>
      </c>
      <c r="U647" s="147">
        <v>0</v>
      </c>
      <c r="V647" s="147">
        <v>0</v>
      </c>
      <c r="W647" s="147">
        <v>0</v>
      </c>
      <c r="X647" s="147">
        <v>0</v>
      </c>
      <c r="Y647" s="147">
        <v>0</v>
      </c>
      <c r="Z647" s="147">
        <v>0</v>
      </c>
      <c r="AA647" s="147">
        <v>0</v>
      </c>
      <c r="AB647" s="147">
        <v>0</v>
      </c>
      <c r="AC647" s="147">
        <v>0</v>
      </c>
      <c r="AD647" s="147">
        <v>0</v>
      </c>
      <c r="AE647" s="147">
        <v>0</v>
      </c>
      <c r="AF647" s="147">
        <v>0</v>
      </c>
      <c r="AG647" s="147">
        <v>0</v>
      </c>
      <c r="AH647" s="147">
        <v>0</v>
      </c>
      <c r="AI647" s="147">
        <v>0</v>
      </c>
      <c r="AJ647" s="147">
        <v>0</v>
      </c>
      <c r="AK647" s="147">
        <v>0</v>
      </c>
      <c r="AL647" s="147">
        <v>0</v>
      </c>
      <c r="AM647" s="147">
        <v>0</v>
      </c>
      <c r="AN647" s="147">
        <v>0</v>
      </c>
      <c r="AO647" s="147">
        <v>0</v>
      </c>
      <c r="AP647" s="147">
        <v>0</v>
      </c>
      <c r="AQ647" s="147">
        <v>0</v>
      </c>
      <c r="AR647" s="147">
        <v>0</v>
      </c>
      <c r="AS647" s="147">
        <v>0</v>
      </c>
      <c r="AT647" s="147">
        <v>0</v>
      </c>
      <c r="AU647" s="147">
        <v>0</v>
      </c>
      <c r="AV647" s="147">
        <v>0</v>
      </c>
      <c r="AW647" s="147">
        <v>0</v>
      </c>
      <c r="AX647" s="147">
        <v>0</v>
      </c>
      <c r="AY647" s="147">
        <v>0</v>
      </c>
      <c r="AZ647" s="147">
        <v>0</v>
      </c>
      <c r="BA647" s="147">
        <v>0</v>
      </c>
      <c r="BB647" s="147">
        <v>0</v>
      </c>
      <c r="BC647" s="147">
        <v>0</v>
      </c>
      <c r="BD647" s="147">
        <v>0</v>
      </c>
      <c r="BE647" s="147">
        <v>0</v>
      </c>
      <c r="BF647" s="147">
        <v>0</v>
      </c>
      <c r="BG647" s="147">
        <v>0</v>
      </c>
      <c r="BH647" s="147">
        <v>0</v>
      </c>
      <c r="BI647" s="147">
        <v>0</v>
      </c>
      <c r="BJ647" s="147">
        <v>0</v>
      </c>
      <c r="BK647" s="147">
        <v>0</v>
      </c>
      <c r="BL647" s="147">
        <v>0</v>
      </c>
      <c r="BM647" s="147">
        <v>0</v>
      </c>
      <c r="BN647" s="147">
        <v>0</v>
      </c>
      <c r="BO647" s="147">
        <v>0</v>
      </c>
      <c r="BP647" s="147">
        <v>0</v>
      </c>
      <c r="BQ647" s="147">
        <v>0</v>
      </c>
      <c r="BR647" s="147">
        <v>0</v>
      </c>
      <c r="BS647" s="147">
        <v>0</v>
      </c>
      <c r="BT647" s="147">
        <v>0</v>
      </c>
      <c r="BU647" s="147">
        <v>0</v>
      </c>
      <c r="BV647" s="147">
        <v>0</v>
      </c>
      <c r="BW647" s="147">
        <v>0</v>
      </c>
      <c r="BX647" s="147">
        <v>0</v>
      </c>
      <c r="BZ647" s="147">
        <v>0</v>
      </c>
      <c r="CA647" s="147">
        <v>0</v>
      </c>
    </row>
    <row r="648" spans="7:79" hidden="1" x14ac:dyDescent="0.2">
      <c r="G648" s="147">
        <v>0</v>
      </c>
      <c r="H648" s="147">
        <v>0</v>
      </c>
      <c r="I648" s="147">
        <v>0</v>
      </c>
      <c r="J648" s="147">
        <v>0</v>
      </c>
      <c r="K648" s="147">
        <v>0</v>
      </c>
      <c r="L648" s="147">
        <v>0</v>
      </c>
      <c r="M648" s="147">
        <v>0</v>
      </c>
      <c r="N648" s="147">
        <v>0</v>
      </c>
      <c r="O648" s="147">
        <v>0</v>
      </c>
      <c r="P648" s="147">
        <v>0</v>
      </c>
      <c r="Q648" s="147">
        <v>0</v>
      </c>
      <c r="R648" s="147">
        <v>0</v>
      </c>
      <c r="S648" s="147">
        <v>0</v>
      </c>
      <c r="T648" s="147">
        <v>0</v>
      </c>
      <c r="U648" s="147">
        <v>0</v>
      </c>
      <c r="V648" s="147">
        <v>0</v>
      </c>
      <c r="W648" s="147">
        <v>0</v>
      </c>
      <c r="X648" s="147">
        <v>0</v>
      </c>
      <c r="Y648" s="147">
        <v>0</v>
      </c>
      <c r="Z648" s="147">
        <v>0</v>
      </c>
      <c r="AA648" s="147">
        <v>0</v>
      </c>
      <c r="AB648" s="147">
        <v>0</v>
      </c>
      <c r="AC648" s="147">
        <v>0</v>
      </c>
      <c r="AD648" s="147">
        <v>0</v>
      </c>
      <c r="AE648" s="147">
        <v>0</v>
      </c>
      <c r="AF648" s="147">
        <v>0</v>
      </c>
      <c r="AG648" s="147">
        <v>0</v>
      </c>
      <c r="AH648" s="147">
        <v>0</v>
      </c>
      <c r="AI648" s="147">
        <v>0</v>
      </c>
      <c r="AJ648" s="147">
        <v>0</v>
      </c>
      <c r="AK648" s="147">
        <v>0</v>
      </c>
      <c r="AL648" s="147">
        <v>0</v>
      </c>
      <c r="AM648" s="147">
        <v>0</v>
      </c>
      <c r="AN648" s="147">
        <v>0</v>
      </c>
      <c r="AO648" s="147">
        <v>0</v>
      </c>
      <c r="AP648" s="147">
        <v>0</v>
      </c>
      <c r="AQ648" s="147">
        <v>0</v>
      </c>
      <c r="AR648" s="147">
        <v>0</v>
      </c>
      <c r="AS648" s="147">
        <v>0</v>
      </c>
      <c r="AT648" s="147">
        <v>0</v>
      </c>
      <c r="AU648" s="147">
        <v>0</v>
      </c>
      <c r="AV648" s="147">
        <v>0</v>
      </c>
      <c r="AW648" s="147">
        <v>0</v>
      </c>
      <c r="AX648" s="147">
        <v>0</v>
      </c>
      <c r="AY648" s="147">
        <v>0</v>
      </c>
      <c r="AZ648" s="147">
        <v>0</v>
      </c>
      <c r="BA648" s="147">
        <v>0</v>
      </c>
      <c r="BB648" s="147">
        <v>0</v>
      </c>
      <c r="BC648" s="147">
        <v>0</v>
      </c>
      <c r="BD648" s="147">
        <v>0</v>
      </c>
      <c r="BE648" s="147">
        <v>0</v>
      </c>
      <c r="BF648" s="147">
        <v>0</v>
      </c>
      <c r="BG648" s="147">
        <v>0</v>
      </c>
      <c r="BH648" s="147">
        <v>0</v>
      </c>
      <c r="BI648" s="147">
        <v>0</v>
      </c>
      <c r="BJ648" s="147">
        <v>0</v>
      </c>
      <c r="BK648" s="147">
        <v>0</v>
      </c>
      <c r="BL648" s="147">
        <v>0</v>
      </c>
      <c r="BM648" s="147">
        <v>0</v>
      </c>
      <c r="BN648" s="147">
        <v>0</v>
      </c>
      <c r="BO648" s="147">
        <v>0</v>
      </c>
      <c r="BP648" s="147">
        <v>0</v>
      </c>
      <c r="BQ648" s="147">
        <v>0</v>
      </c>
      <c r="BR648" s="147">
        <v>0</v>
      </c>
      <c r="BS648" s="147">
        <v>0</v>
      </c>
      <c r="BT648" s="147">
        <v>0</v>
      </c>
      <c r="BU648" s="147">
        <v>0</v>
      </c>
      <c r="BV648" s="147">
        <v>0</v>
      </c>
      <c r="BW648" s="147">
        <v>0</v>
      </c>
      <c r="BX648" s="147">
        <v>0</v>
      </c>
      <c r="BZ648" s="147">
        <v>0</v>
      </c>
      <c r="CA648" s="147">
        <v>0</v>
      </c>
    </row>
    <row r="649" spans="7:79" hidden="1" x14ac:dyDescent="0.2">
      <c r="G649" s="147">
        <v>0</v>
      </c>
      <c r="H649" s="147">
        <v>0</v>
      </c>
      <c r="I649" s="147">
        <v>0</v>
      </c>
      <c r="J649" s="147">
        <v>0</v>
      </c>
      <c r="K649" s="147">
        <v>0</v>
      </c>
      <c r="L649" s="147">
        <v>0</v>
      </c>
      <c r="M649" s="147">
        <v>0</v>
      </c>
      <c r="N649" s="147">
        <v>0</v>
      </c>
      <c r="O649" s="147">
        <v>0</v>
      </c>
      <c r="P649" s="147">
        <v>0</v>
      </c>
      <c r="Q649" s="147">
        <v>0</v>
      </c>
      <c r="R649" s="147">
        <v>0</v>
      </c>
      <c r="S649" s="147">
        <v>0</v>
      </c>
      <c r="T649" s="147">
        <v>0</v>
      </c>
      <c r="U649" s="147">
        <v>0</v>
      </c>
      <c r="V649" s="147">
        <v>0</v>
      </c>
      <c r="W649" s="147">
        <v>0</v>
      </c>
      <c r="X649" s="147">
        <v>0</v>
      </c>
      <c r="Y649" s="147">
        <v>0</v>
      </c>
      <c r="Z649" s="147">
        <v>0</v>
      </c>
      <c r="AA649" s="147">
        <v>0</v>
      </c>
      <c r="AB649" s="147">
        <v>0</v>
      </c>
      <c r="AC649" s="147">
        <v>0</v>
      </c>
      <c r="AD649" s="147">
        <v>0</v>
      </c>
      <c r="AE649" s="147">
        <v>0</v>
      </c>
      <c r="AF649" s="147">
        <v>0</v>
      </c>
      <c r="AG649" s="147">
        <v>0</v>
      </c>
      <c r="AH649" s="147">
        <v>0</v>
      </c>
      <c r="AI649" s="147">
        <v>0</v>
      </c>
      <c r="AJ649" s="147">
        <v>0</v>
      </c>
      <c r="AK649" s="147">
        <v>0</v>
      </c>
      <c r="AL649" s="147">
        <v>0</v>
      </c>
      <c r="AM649" s="147">
        <v>0</v>
      </c>
      <c r="AN649" s="147">
        <v>0</v>
      </c>
      <c r="AO649" s="147">
        <v>0</v>
      </c>
      <c r="AP649" s="147">
        <v>0</v>
      </c>
      <c r="AQ649" s="147">
        <v>0</v>
      </c>
      <c r="AR649" s="147">
        <v>0</v>
      </c>
      <c r="AS649" s="147">
        <v>0</v>
      </c>
      <c r="AT649" s="147">
        <v>0</v>
      </c>
      <c r="AU649" s="147">
        <v>0</v>
      </c>
      <c r="AV649" s="147">
        <v>0</v>
      </c>
      <c r="AW649" s="147">
        <v>0</v>
      </c>
      <c r="AX649" s="147">
        <v>0</v>
      </c>
      <c r="AY649" s="147">
        <v>0</v>
      </c>
      <c r="AZ649" s="147">
        <v>0</v>
      </c>
      <c r="BA649" s="147">
        <v>0</v>
      </c>
      <c r="BB649" s="147">
        <v>0</v>
      </c>
      <c r="BC649" s="147">
        <v>0</v>
      </c>
      <c r="BD649" s="147">
        <v>0</v>
      </c>
      <c r="BE649" s="147">
        <v>0</v>
      </c>
      <c r="BF649" s="147">
        <v>0</v>
      </c>
      <c r="BG649" s="147">
        <v>0</v>
      </c>
      <c r="BH649" s="147">
        <v>0</v>
      </c>
      <c r="BI649" s="147">
        <v>0</v>
      </c>
      <c r="BJ649" s="147">
        <v>0</v>
      </c>
      <c r="BK649" s="147">
        <v>0</v>
      </c>
      <c r="BL649" s="147">
        <v>0</v>
      </c>
      <c r="BM649" s="147">
        <v>0</v>
      </c>
      <c r="BN649" s="147">
        <v>0</v>
      </c>
      <c r="BO649" s="147">
        <v>0</v>
      </c>
      <c r="BP649" s="147">
        <v>0</v>
      </c>
      <c r="BQ649" s="147">
        <v>0</v>
      </c>
      <c r="BR649" s="147">
        <v>0</v>
      </c>
      <c r="BS649" s="147">
        <v>0</v>
      </c>
      <c r="BT649" s="147">
        <v>0</v>
      </c>
      <c r="BU649" s="147">
        <v>0</v>
      </c>
      <c r="BV649" s="147">
        <v>0</v>
      </c>
      <c r="BW649" s="147">
        <v>0</v>
      </c>
      <c r="BX649" s="147">
        <v>0</v>
      </c>
      <c r="BZ649" s="147">
        <v>0</v>
      </c>
      <c r="CA649" s="147">
        <v>0</v>
      </c>
    </row>
    <row r="650" spans="7:79" hidden="1" x14ac:dyDescent="0.2">
      <c r="G650" s="147">
        <v>0</v>
      </c>
      <c r="H650" s="147">
        <v>0</v>
      </c>
      <c r="I650" s="147">
        <v>0</v>
      </c>
      <c r="J650" s="147">
        <v>0</v>
      </c>
      <c r="K650" s="147">
        <v>0</v>
      </c>
      <c r="L650" s="147">
        <v>0</v>
      </c>
      <c r="M650" s="147">
        <v>0</v>
      </c>
      <c r="N650" s="147">
        <v>0</v>
      </c>
      <c r="O650" s="147">
        <v>0</v>
      </c>
      <c r="P650" s="147">
        <v>0</v>
      </c>
      <c r="Q650" s="147">
        <v>0</v>
      </c>
      <c r="R650" s="147">
        <v>0</v>
      </c>
      <c r="S650" s="147">
        <v>0</v>
      </c>
      <c r="T650" s="147">
        <v>0</v>
      </c>
      <c r="U650" s="147">
        <v>0</v>
      </c>
      <c r="V650" s="147">
        <v>0</v>
      </c>
      <c r="W650" s="147">
        <v>0</v>
      </c>
      <c r="X650" s="147">
        <v>0</v>
      </c>
      <c r="Y650" s="147">
        <v>0</v>
      </c>
      <c r="Z650" s="147">
        <v>0</v>
      </c>
      <c r="AA650" s="147">
        <v>0</v>
      </c>
      <c r="AB650" s="147">
        <v>0</v>
      </c>
      <c r="AC650" s="147">
        <v>0</v>
      </c>
      <c r="AD650" s="147">
        <v>0</v>
      </c>
      <c r="AE650" s="147">
        <v>0</v>
      </c>
      <c r="AF650" s="147">
        <v>0</v>
      </c>
      <c r="AG650" s="147">
        <v>0</v>
      </c>
      <c r="AH650" s="147">
        <v>0</v>
      </c>
      <c r="AI650" s="147">
        <v>0</v>
      </c>
      <c r="AJ650" s="147">
        <v>0</v>
      </c>
      <c r="AK650" s="147">
        <v>0</v>
      </c>
      <c r="AL650" s="147">
        <v>0</v>
      </c>
      <c r="AM650" s="147">
        <v>0</v>
      </c>
      <c r="AN650" s="147">
        <v>0</v>
      </c>
      <c r="AO650" s="147">
        <v>0</v>
      </c>
      <c r="AP650" s="147">
        <v>0</v>
      </c>
      <c r="AQ650" s="147">
        <v>0</v>
      </c>
      <c r="AR650" s="147">
        <v>0</v>
      </c>
      <c r="AS650" s="147">
        <v>0</v>
      </c>
      <c r="AT650" s="147">
        <v>0</v>
      </c>
      <c r="AU650" s="147">
        <v>0</v>
      </c>
      <c r="AV650" s="147">
        <v>0</v>
      </c>
      <c r="AW650" s="147">
        <v>0</v>
      </c>
      <c r="AX650" s="147">
        <v>0</v>
      </c>
      <c r="AY650" s="147">
        <v>0</v>
      </c>
      <c r="AZ650" s="147">
        <v>0</v>
      </c>
      <c r="BA650" s="147">
        <v>0</v>
      </c>
      <c r="BB650" s="147">
        <v>0</v>
      </c>
      <c r="BC650" s="147">
        <v>0</v>
      </c>
      <c r="BD650" s="147">
        <v>0</v>
      </c>
      <c r="BE650" s="147">
        <v>0</v>
      </c>
      <c r="BF650" s="147">
        <v>0</v>
      </c>
      <c r="BG650" s="147">
        <v>0</v>
      </c>
      <c r="BH650" s="147">
        <v>0</v>
      </c>
      <c r="BI650" s="147">
        <v>0</v>
      </c>
      <c r="BJ650" s="147">
        <v>0</v>
      </c>
      <c r="BK650" s="147">
        <v>0</v>
      </c>
      <c r="BL650" s="147">
        <v>0</v>
      </c>
      <c r="BM650" s="147">
        <v>0</v>
      </c>
      <c r="BN650" s="147">
        <v>0</v>
      </c>
      <c r="BO650" s="147">
        <v>0</v>
      </c>
      <c r="BP650" s="147">
        <v>0</v>
      </c>
      <c r="BQ650" s="147">
        <v>0</v>
      </c>
      <c r="BR650" s="147">
        <v>0</v>
      </c>
      <c r="BS650" s="147">
        <v>0</v>
      </c>
      <c r="BT650" s="147">
        <v>0</v>
      </c>
      <c r="BU650" s="147">
        <v>0</v>
      </c>
      <c r="BV650" s="147">
        <v>0</v>
      </c>
      <c r="BW650" s="147">
        <v>0</v>
      </c>
      <c r="BX650" s="147">
        <v>0</v>
      </c>
      <c r="BZ650" s="147">
        <v>0</v>
      </c>
      <c r="CA650" s="147">
        <v>0</v>
      </c>
    </row>
    <row r="651" spans="7:79" hidden="1" x14ac:dyDescent="0.2">
      <c r="G651" s="147" t="e">
        <v>#REF!</v>
      </c>
      <c r="H651" s="147" t="e">
        <v>#REF!</v>
      </c>
      <c r="I651" s="147" t="e">
        <v>#REF!</v>
      </c>
      <c r="J651" s="147" t="e">
        <v>#REF!</v>
      </c>
      <c r="K651" s="147" t="e">
        <v>#REF!</v>
      </c>
      <c r="L651" s="147" t="e">
        <v>#REF!</v>
      </c>
      <c r="M651" s="147" t="e">
        <v>#REF!</v>
      </c>
      <c r="N651" s="147" t="e">
        <v>#REF!</v>
      </c>
      <c r="O651" s="147" t="e">
        <v>#REF!</v>
      </c>
      <c r="P651" s="147" t="e">
        <v>#REF!</v>
      </c>
      <c r="Q651" s="147" t="e">
        <v>#REF!</v>
      </c>
      <c r="R651" s="147" t="e">
        <v>#REF!</v>
      </c>
      <c r="S651" s="147" t="e">
        <v>#REF!</v>
      </c>
      <c r="T651" s="147" t="e">
        <v>#REF!</v>
      </c>
      <c r="U651" s="147" t="e">
        <v>#REF!</v>
      </c>
      <c r="V651" s="147" t="e">
        <v>#REF!</v>
      </c>
      <c r="W651" s="147" t="e">
        <v>#REF!</v>
      </c>
      <c r="X651" s="147" t="e">
        <v>#REF!</v>
      </c>
      <c r="Y651" s="147" t="e">
        <v>#REF!</v>
      </c>
      <c r="Z651" s="147" t="e">
        <v>#REF!</v>
      </c>
      <c r="AA651" s="147" t="e">
        <v>#REF!</v>
      </c>
      <c r="AB651" s="147" t="e">
        <v>#REF!</v>
      </c>
      <c r="AC651" s="147" t="e">
        <v>#REF!</v>
      </c>
      <c r="AD651" s="147" t="e">
        <v>#REF!</v>
      </c>
      <c r="AE651" s="147" t="e">
        <v>#REF!</v>
      </c>
      <c r="AF651" s="147" t="e">
        <v>#REF!</v>
      </c>
      <c r="AG651" s="147" t="e">
        <v>#REF!</v>
      </c>
      <c r="AH651" s="147" t="e">
        <v>#REF!</v>
      </c>
      <c r="AI651" s="147" t="e">
        <v>#REF!</v>
      </c>
      <c r="AJ651" s="147" t="e">
        <v>#REF!</v>
      </c>
      <c r="AK651" s="147" t="e">
        <v>#REF!</v>
      </c>
      <c r="AL651" s="147" t="e">
        <v>#REF!</v>
      </c>
      <c r="AM651" s="147" t="e">
        <v>#REF!</v>
      </c>
      <c r="AN651" s="147" t="e">
        <v>#REF!</v>
      </c>
      <c r="AO651" s="147" t="e">
        <v>#REF!</v>
      </c>
      <c r="AP651" s="147" t="e">
        <v>#REF!</v>
      </c>
      <c r="AQ651" s="147" t="e">
        <v>#REF!</v>
      </c>
      <c r="AR651" s="147" t="e">
        <v>#REF!</v>
      </c>
      <c r="AS651" s="147" t="e">
        <v>#REF!</v>
      </c>
      <c r="AT651" s="147" t="e">
        <v>#REF!</v>
      </c>
      <c r="AU651" s="147" t="e">
        <v>#REF!</v>
      </c>
      <c r="AV651" s="147" t="e">
        <v>#REF!</v>
      </c>
      <c r="AW651" s="147" t="e">
        <v>#REF!</v>
      </c>
      <c r="AX651" s="147" t="e">
        <v>#REF!</v>
      </c>
      <c r="AY651" s="147" t="e">
        <v>#REF!</v>
      </c>
      <c r="AZ651" s="147" t="e">
        <v>#REF!</v>
      </c>
      <c r="BA651" s="147" t="e">
        <v>#REF!</v>
      </c>
      <c r="BB651" s="147" t="e">
        <v>#REF!</v>
      </c>
      <c r="BC651" s="147" t="e">
        <v>#REF!</v>
      </c>
      <c r="BD651" s="147" t="e">
        <v>#REF!</v>
      </c>
      <c r="BE651" s="147" t="e">
        <v>#REF!</v>
      </c>
      <c r="BF651" s="147" t="e">
        <v>#REF!</v>
      </c>
      <c r="BG651" s="147" t="e">
        <v>#REF!</v>
      </c>
      <c r="BH651" s="147" t="e">
        <v>#REF!</v>
      </c>
      <c r="BI651" s="147" t="e">
        <v>#REF!</v>
      </c>
      <c r="BJ651" s="147" t="e">
        <v>#REF!</v>
      </c>
      <c r="BK651" s="147" t="e">
        <v>#REF!</v>
      </c>
      <c r="BL651" s="147" t="e">
        <v>#REF!</v>
      </c>
      <c r="BM651" s="147" t="e">
        <v>#REF!</v>
      </c>
      <c r="BN651" s="147" t="e">
        <v>#REF!</v>
      </c>
      <c r="BO651" s="147" t="e">
        <v>#REF!</v>
      </c>
      <c r="BP651" s="147" t="e">
        <v>#REF!</v>
      </c>
      <c r="BQ651" s="147" t="e">
        <v>#REF!</v>
      </c>
      <c r="BR651" s="147" t="e">
        <v>#REF!</v>
      </c>
      <c r="BS651" s="147" t="e">
        <v>#REF!</v>
      </c>
      <c r="BT651" s="147" t="e">
        <v>#REF!</v>
      </c>
      <c r="BU651" s="147" t="e">
        <v>#REF!</v>
      </c>
      <c r="BV651" s="147" t="e">
        <v>#REF!</v>
      </c>
      <c r="BW651" s="147" t="e">
        <v>#REF!</v>
      </c>
      <c r="BX651" s="147" t="e">
        <v>#REF!</v>
      </c>
      <c r="BZ651" s="147" t="e">
        <v>#REF!</v>
      </c>
      <c r="CA651" s="147" t="e">
        <v>#REF!</v>
      </c>
    </row>
    <row r="652" spans="7:79" hidden="1" x14ac:dyDescent="0.2">
      <c r="G652" s="147">
        <v>0</v>
      </c>
      <c r="H652" s="147">
        <v>0</v>
      </c>
      <c r="I652" s="147">
        <v>0</v>
      </c>
      <c r="J652" s="147">
        <v>0</v>
      </c>
      <c r="K652" s="147">
        <v>0</v>
      </c>
      <c r="L652" s="147">
        <v>0</v>
      </c>
      <c r="M652" s="147">
        <v>0</v>
      </c>
      <c r="N652" s="147">
        <v>0</v>
      </c>
      <c r="O652" s="147">
        <v>0</v>
      </c>
      <c r="P652" s="147">
        <v>0</v>
      </c>
      <c r="Q652" s="147">
        <v>0</v>
      </c>
      <c r="R652" s="147">
        <v>0</v>
      </c>
      <c r="S652" s="147">
        <v>0</v>
      </c>
      <c r="T652" s="147">
        <v>0</v>
      </c>
      <c r="U652" s="147">
        <v>0</v>
      </c>
      <c r="V652" s="147">
        <v>0</v>
      </c>
      <c r="W652" s="147">
        <v>0</v>
      </c>
      <c r="X652" s="147">
        <v>0</v>
      </c>
      <c r="Y652" s="147">
        <v>0</v>
      </c>
      <c r="Z652" s="147">
        <v>0</v>
      </c>
      <c r="AA652" s="147">
        <v>0</v>
      </c>
      <c r="AB652" s="147">
        <v>0</v>
      </c>
      <c r="AC652" s="147">
        <v>0</v>
      </c>
      <c r="AD652" s="147">
        <v>0</v>
      </c>
      <c r="AE652" s="147">
        <v>0</v>
      </c>
      <c r="AF652" s="147">
        <v>0</v>
      </c>
      <c r="AG652" s="147">
        <v>0</v>
      </c>
      <c r="AH652" s="147">
        <v>0</v>
      </c>
      <c r="AI652" s="147">
        <v>0</v>
      </c>
      <c r="AJ652" s="147">
        <v>0</v>
      </c>
      <c r="AK652" s="147">
        <v>0</v>
      </c>
      <c r="AL652" s="147">
        <v>0</v>
      </c>
      <c r="AM652" s="147">
        <v>0</v>
      </c>
      <c r="AN652" s="147">
        <v>0</v>
      </c>
      <c r="AO652" s="147">
        <v>0</v>
      </c>
      <c r="AP652" s="147">
        <v>0</v>
      </c>
      <c r="AQ652" s="147">
        <v>0</v>
      </c>
      <c r="AR652" s="147">
        <v>0</v>
      </c>
      <c r="AS652" s="147">
        <v>0</v>
      </c>
      <c r="AT652" s="147">
        <v>0</v>
      </c>
      <c r="AU652" s="147">
        <v>0</v>
      </c>
      <c r="AV652" s="147">
        <v>0</v>
      </c>
      <c r="AW652" s="147">
        <v>0</v>
      </c>
      <c r="AX652" s="147">
        <v>0</v>
      </c>
      <c r="AY652" s="147">
        <v>0</v>
      </c>
      <c r="AZ652" s="147">
        <v>0</v>
      </c>
      <c r="BA652" s="147">
        <v>0</v>
      </c>
      <c r="BB652" s="147">
        <v>0</v>
      </c>
      <c r="BC652" s="147">
        <v>0</v>
      </c>
      <c r="BD652" s="147">
        <v>0</v>
      </c>
      <c r="BE652" s="147">
        <v>0</v>
      </c>
      <c r="BF652" s="147">
        <v>0</v>
      </c>
      <c r="BG652" s="147">
        <v>0</v>
      </c>
      <c r="BH652" s="147">
        <v>0</v>
      </c>
      <c r="BI652" s="147">
        <v>0</v>
      </c>
      <c r="BJ652" s="147">
        <v>0</v>
      </c>
      <c r="BK652" s="147">
        <v>0</v>
      </c>
      <c r="BL652" s="147">
        <v>0</v>
      </c>
      <c r="BM652" s="147">
        <v>0</v>
      </c>
      <c r="BN652" s="147">
        <v>0</v>
      </c>
      <c r="BO652" s="147">
        <v>0</v>
      </c>
      <c r="BP652" s="147">
        <v>0</v>
      </c>
      <c r="BQ652" s="147">
        <v>0</v>
      </c>
      <c r="BR652" s="147">
        <v>0</v>
      </c>
      <c r="BS652" s="147">
        <v>0</v>
      </c>
      <c r="BT652" s="147">
        <v>0</v>
      </c>
      <c r="BU652" s="147">
        <v>0</v>
      </c>
      <c r="BV652" s="147">
        <v>0</v>
      </c>
      <c r="BW652" s="147">
        <v>0</v>
      </c>
      <c r="BX652" s="147">
        <v>0</v>
      </c>
      <c r="BZ652" s="147">
        <v>0</v>
      </c>
      <c r="CA652" s="147">
        <v>0</v>
      </c>
    </row>
    <row r="653" spans="7:79" hidden="1" x14ac:dyDescent="0.2">
      <c r="G653" s="147">
        <v>0</v>
      </c>
      <c r="H653" s="147">
        <v>0</v>
      </c>
      <c r="I653" s="147">
        <v>0</v>
      </c>
      <c r="J653" s="147">
        <v>0</v>
      </c>
      <c r="K653" s="147">
        <v>0</v>
      </c>
      <c r="L653" s="147">
        <v>0</v>
      </c>
      <c r="M653" s="147">
        <v>0</v>
      </c>
      <c r="N653" s="147">
        <v>0</v>
      </c>
      <c r="O653" s="147">
        <v>0</v>
      </c>
      <c r="P653" s="147">
        <v>0</v>
      </c>
      <c r="Q653" s="147">
        <v>0</v>
      </c>
      <c r="R653" s="147">
        <v>0</v>
      </c>
      <c r="S653" s="147">
        <v>0</v>
      </c>
      <c r="T653" s="147">
        <v>0</v>
      </c>
      <c r="U653" s="147">
        <v>0</v>
      </c>
      <c r="V653" s="147">
        <v>0</v>
      </c>
      <c r="W653" s="147">
        <v>0</v>
      </c>
      <c r="X653" s="147">
        <v>0</v>
      </c>
      <c r="Y653" s="147">
        <v>0</v>
      </c>
      <c r="Z653" s="147">
        <v>0</v>
      </c>
      <c r="AA653" s="147">
        <v>0</v>
      </c>
      <c r="AB653" s="147">
        <v>0</v>
      </c>
      <c r="AC653" s="147">
        <v>0</v>
      </c>
      <c r="AD653" s="147">
        <v>0</v>
      </c>
      <c r="AE653" s="147">
        <v>0</v>
      </c>
      <c r="AF653" s="147">
        <v>0</v>
      </c>
      <c r="AG653" s="147">
        <v>0</v>
      </c>
      <c r="AH653" s="147">
        <v>0</v>
      </c>
      <c r="AI653" s="147">
        <v>0</v>
      </c>
      <c r="AJ653" s="147">
        <v>0</v>
      </c>
      <c r="AK653" s="147">
        <v>0</v>
      </c>
      <c r="AL653" s="147">
        <v>0</v>
      </c>
      <c r="AM653" s="147">
        <v>0</v>
      </c>
      <c r="AN653" s="147">
        <v>0</v>
      </c>
      <c r="AO653" s="147">
        <v>0</v>
      </c>
      <c r="AP653" s="147">
        <v>0</v>
      </c>
      <c r="AQ653" s="147">
        <v>0</v>
      </c>
      <c r="AR653" s="147">
        <v>0</v>
      </c>
      <c r="AS653" s="147">
        <v>0</v>
      </c>
      <c r="AT653" s="147">
        <v>0</v>
      </c>
      <c r="AU653" s="147">
        <v>0</v>
      </c>
      <c r="AV653" s="147">
        <v>0</v>
      </c>
      <c r="AW653" s="147">
        <v>0</v>
      </c>
      <c r="AX653" s="147">
        <v>0</v>
      </c>
      <c r="AY653" s="147">
        <v>0</v>
      </c>
      <c r="AZ653" s="147">
        <v>0</v>
      </c>
      <c r="BA653" s="147">
        <v>0</v>
      </c>
      <c r="BB653" s="147">
        <v>0</v>
      </c>
      <c r="BC653" s="147">
        <v>0</v>
      </c>
      <c r="BD653" s="147">
        <v>0</v>
      </c>
      <c r="BE653" s="147">
        <v>0</v>
      </c>
      <c r="BF653" s="147">
        <v>0</v>
      </c>
      <c r="BG653" s="147">
        <v>0</v>
      </c>
      <c r="BH653" s="147">
        <v>0</v>
      </c>
      <c r="BI653" s="147">
        <v>0</v>
      </c>
      <c r="BJ653" s="147">
        <v>0</v>
      </c>
      <c r="BK653" s="147">
        <v>0</v>
      </c>
      <c r="BL653" s="147">
        <v>0</v>
      </c>
      <c r="BM653" s="147">
        <v>0</v>
      </c>
      <c r="BN653" s="147">
        <v>0</v>
      </c>
      <c r="BO653" s="147">
        <v>0</v>
      </c>
      <c r="BP653" s="147">
        <v>0</v>
      </c>
      <c r="BQ653" s="147">
        <v>0</v>
      </c>
      <c r="BR653" s="147">
        <v>0</v>
      </c>
      <c r="BS653" s="147">
        <v>0</v>
      </c>
      <c r="BT653" s="147">
        <v>0</v>
      </c>
      <c r="BU653" s="147">
        <v>0</v>
      </c>
      <c r="BV653" s="147">
        <v>0</v>
      </c>
      <c r="BW653" s="147">
        <v>0</v>
      </c>
      <c r="BX653" s="147">
        <v>0</v>
      </c>
      <c r="BZ653" s="147">
        <v>0</v>
      </c>
      <c r="CA653" s="147">
        <v>0</v>
      </c>
    </row>
    <row r="654" spans="7:79" hidden="1" x14ac:dyDescent="0.2">
      <c r="G654" s="147">
        <v>0</v>
      </c>
      <c r="H654" s="147">
        <v>0</v>
      </c>
      <c r="I654" s="147">
        <v>0</v>
      </c>
      <c r="J654" s="147">
        <v>0</v>
      </c>
      <c r="K654" s="147">
        <v>0</v>
      </c>
      <c r="L654" s="147">
        <v>0</v>
      </c>
      <c r="M654" s="147">
        <v>0</v>
      </c>
      <c r="N654" s="147">
        <v>0</v>
      </c>
      <c r="O654" s="147">
        <v>0</v>
      </c>
      <c r="P654" s="147">
        <v>0</v>
      </c>
      <c r="Q654" s="147">
        <v>0</v>
      </c>
      <c r="R654" s="147">
        <v>0</v>
      </c>
      <c r="S654" s="147">
        <v>0</v>
      </c>
      <c r="T654" s="147">
        <v>0</v>
      </c>
      <c r="U654" s="147">
        <v>0</v>
      </c>
      <c r="V654" s="147">
        <v>0</v>
      </c>
      <c r="W654" s="147">
        <v>0</v>
      </c>
      <c r="X654" s="147">
        <v>0</v>
      </c>
      <c r="Y654" s="147">
        <v>0</v>
      </c>
      <c r="Z654" s="147">
        <v>0</v>
      </c>
      <c r="AA654" s="147">
        <v>0</v>
      </c>
      <c r="AB654" s="147">
        <v>0</v>
      </c>
      <c r="AC654" s="147">
        <v>0</v>
      </c>
      <c r="AD654" s="147">
        <v>0</v>
      </c>
      <c r="AE654" s="147">
        <v>0</v>
      </c>
      <c r="AF654" s="147">
        <v>0</v>
      </c>
      <c r="AG654" s="147">
        <v>0</v>
      </c>
      <c r="AH654" s="147">
        <v>0</v>
      </c>
      <c r="AI654" s="147">
        <v>0</v>
      </c>
      <c r="AJ654" s="147">
        <v>0</v>
      </c>
      <c r="AK654" s="147">
        <v>0</v>
      </c>
      <c r="AL654" s="147">
        <v>0</v>
      </c>
      <c r="AM654" s="147">
        <v>0</v>
      </c>
      <c r="AN654" s="147">
        <v>0</v>
      </c>
      <c r="AO654" s="147">
        <v>0</v>
      </c>
      <c r="AP654" s="147">
        <v>0</v>
      </c>
      <c r="AQ654" s="147">
        <v>0</v>
      </c>
      <c r="AR654" s="147">
        <v>0</v>
      </c>
      <c r="AS654" s="147">
        <v>0</v>
      </c>
      <c r="AT654" s="147">
        <v>0</v>
      </c>
      <c r="AU654" s="147">
        <v>0</v>
      </c>
      <c r="AV654" s="147">
        <v>0</v>
      </c>
      <c r="AW654" s="147">
        <v>0</v>
      </c>
      <c r="AX654" s="147">
        <v>0</v>
      </c>
      <c r="AY654" s="147">
        <v>0</v>
      </c>
      <c r="AZ654" s="147">
        <v>0</v>
      </c>
      <c r="BA654" s="147">
        <v>0</v>
      </c>
      <c r="BB654" s="147">
        <v>0</v>
      </c>
      <c r="BC654" s="147">
        <v>0</v>
      </c>
      <c r="BD654" s="147">
        <v>0</v>
      </c>
      <c r="BE654" s="147">
        <v>0</v>
      </c>
      <c r="BF654" s="147">
        <v>0</v>
      </c>
      <c r="BG654" s="147">
        <v>0</v>
      </c>
      <c r="BH654" s="147">
        <v>0</v>
      </c>
      <c r="BI654" s="147">
        <v>0</v>
      </c>
      <c r="BJ654" s="147">
        <v>0</v>
      </c>
      <c r="BK654" s="147">
        <v>0</v>
      </c>
      <c r="BL654" s="147">
        <v>0</v>
      </c>
      <c r="BM654" s="147">
        <v>0</v>
      </c>
      <c r="BN654" s="147">
        <v>0</v>
      </c>
      <c r="BO654" s="147">
        <v>0</v>
      </c>
      <c r="BP654" s="147">
        <v>0</v>
      </c>
      <c r="BQ654" s="147">
        <v>0</v>
      </c>
      <c r="BR654" s="147">
        <v>0</v>
      </c>
      <c r="BS654" s="147">
        <v>0</v>
      </c>
      <c r="BT654" s="147">
        <v>0</v>
      </c>
      <c r="BU654" s="147">
        <v>0</v>
      </c>
      <c r="BV654" s="147">
        <v>0</v>
      </c>
      <c r="BW654" s="147">
        <v>0</v>
      </c>
      <c r="BX654" s="147">
        <v>0</v>
      </c>
      <c r="BZ654" s="147">
        <v>0</v>
      </c>
      <c r="CA654" s="147">
        <v>0</v>
      </c>
    </row>
    <row r="655" spans="7:79" hidden="1" x14ac:dyDescent="0.2">
      <c r="G655" s="147">
        <v>0</v>
      </c>
      <c r="H655" s="147">
        <v>0</v>
      </c>
      <c r="I655" s="147">
        <v>0</v>
      </c>
      <c r="J655" s="147">
        <v>0</v>
      </c>
      <c r="K655" s="147">
        <v>0</v>
      </c>
      <c r="L655" s="147">
        <v>0</v>
      </c>
      <c r="M655" s="147">
        <v>0</v>
      </c>
      <c r="N655" s="147">
        <v>0</v>
      </c>
      <c r="O655" s="147">
        <v>0</v>
      </c>
      <c r="P655" s="147">
        <v>0</v>
      </c>
      <c r="Q655" s="147">
        <v>0</v>
      </c>
      <c r="R655" s="147">
        <v>0</v>
      </c>
      <c r="S655" s="147">
        <v>0</v>
      </c>
      <c r="T655" s="147">
        <v>0</v>
      </c>
      <c r="U655" s="147">
        <v>0</v>
      </c>
      <c r="V655" s="147">
        <v>0</v>
      </c>
      <c r="W655" s="147">
        <v>0</v>
      </c>
      <c r="X655" s="147">
        <v>0</v>
      </c>
      <c r="Y655" s="147">
        <v>0</v>
      </c>
      <c r="Z655" s="147">
        <v>0</v>
      </c>
      <c r="AA655" s="147">
        <v>0</v>
      </c>
      <c r="AB655" s="147">
        <v>0</v>
      </c>
      <c r="AC655" s="147">
        <v>0</v>
      </c>
      <c r="AD655" s="147">
        <v>0</v>
      </c>
      <c r="AE655" s="147">
        <v>0</v>
      </c>
      <c r="AF655" s="147">
        <v>0</v>
      </c>
      <c r="AG655" s="147">
        <v>0</v>
      </c>
      <c r="AH655" s="147">
        <v>0</v>
      </c>
      <c r="AI655" s="147">
        <v>0</v>
      </c>
      <c r="AJ655" s="147">
        <v>0</v>
      </c>
      <c r="AK655" s="147">
        <v>0</v>
      </c>
      <c r="AL655" s="147">
        <v>0</v>
      </c>
      <c r="AM655" s="147">
        <v>0</v>
      </c>
      <c r="AN655" s="147">
        <v>0</v>
      </c>
      <c r="AO655" s="147">
        <v>0</v>
      </c>
      <c r="AP655" s="147">
        <v>0</v>
      </c>
      <c r="AQ655" s="147">
        <v>0</v>
      </c>
      <c r="AR655" s="147">
        <v>0</v>
      </c>
      <c r="AS655" s="147">
        <v>0</v>
      </c>
      <c r="AT655" s="147">
        <v>0</v>
      </c>
      <c r="AU655" s="147">
        <v>0</v>
      </c>
      <c r="AV655" s="147">
        <v>0</v>
      </c>
      <c r="AW655" s="147">
        <v>0</v>
      </c>
      <c r="AX655" s="147">
        <v>0</v>
      </c>
      <c r="AY655" s="147">
        <v>0</v>
      </c>
      <c r="AZ655" s="147">
        <v>0</v>
      </c>
      <c r="BA655" s="147">
        <v>0</v>
      </c>
      <c r="BB655" s="147">
        <v>0</v>
      </c>
      <c r="BC655" s="147">
        <v>0</v>
      </c>
      <c r="BD655" s="147">
        <v>0</v>
      </c>
      <c r="BE655" s="147">
        <v>0</v>
      </c>
      <c r="BF655" s="147">
        <v>0</v>
      </c>
      <c r="BG655" s="147">
        <v>0</v>
      </c>
      <c r="BH655" s="147">
        <v>0</v>
      </c>
      <c r="BI655" s="147">
        <v>0</v>
      </c>
      <c r="BJ655" s="147">
        <v>0</v>
      </c>
      <c r="BK655" s="147">
        <v>0</v>
      </c>
      <c r="BL655" s="147">
        <v>0</v>
      </c>
      <c r="BM655" s="147">
        <v>0</v>
      </c>
      <c r="BN655" s="147">
        <v>0</v>
      </c>
      <c r="BO655" s="147">
        <v>0</v>
      </c>
      <c r="BP655" s="147">
        <v>0</v>
      </c>
      <c r="BQ655" s="147">
        <v>0</v>
      </c>
      <c r="BR655" s="147">
        <v>0</v>
      </c>
      <c r="BS655" s="147">
        <v>0</v>
      </c>
      <c r="BT655" s="147">
        <v>0</v>
      </c>
      <c r="BU655" s="147">
        <v>0</v>
      </c>
      <c r="BV655" s="147">
        <v>0</v>
      </c>
      <c r="BW655" s="147">
        <v>0</v>
      </c>
      <c r="BX655" s="147">
        <v>0</v>
      </c>
      <c r="BZ655" s="147">
        <v>0</v>
      </c>
      <c r="CA655" s="147">
        <v>0</v>
      </c>
    </row>
    <row r="656" spans="7:79" hidden="1" x14ac:dyDescent="0.2">
      <c r="G656" s="147">
        <v>0</v>
      </c>
      <c r="H656" s="147">
        <v>0</v>
      </c>
      <c r="I656" s="147">
        <v>0</v>
      </c>
      <c r="J656" s="147">
        <v>0</v>
      </c>
      <c r="K656" s="147">
        <v>0</v>
      </c>
      <c r="L656" s="147">
        <v>0</v>
      </c>
      <c r="M656" s="147">
        <v>0</v>
      </c>
      <c r="N656" s="147">
        <v>0</v>
      </c>
      <c r="O656" s="147">
        <v>0</v>
      </c>
      <c r="P656" s="147">
        <v>0</v>
      </c>
      <c r="Q656" s="147">
        <v>0</v>
      </c>
      <c r="R656" s="147">
        <v>0</v>
      </c>
      <c r="S656" s="147">
        <v>0</v>
      </c>
      <c r="T656" s="147">
        <v>0</v>
      </c>
      <c r="U656" s="147">
        <v>0</v>
      </c>
      <c r="V656" s="147">
        <v>0</v>
      </c>
      <c r="W656" s="147">
        <v>0</v>
      </c>
      <c r="X656" s="147">
        <v>0</v>
      </c>
      <c r="Y656" s="147">
        <v>0</v>
      </c>
      <c r="Z656" s="147">
        <v>0</v>
      </c>
      <c r="AA656" s="147">
        <v>0</v>
      </c>
      <c r="AB656" s="147">
        <v>0</v>
      </c>
      <c r="AC656" s="147">
        <v>0</v>
      </c>
      <c r="AD656" s="147">
        <v>0</v>
      </c>
      <c r="AE656" s="147">
        <v>0</v>
      </c>
      <c r="AF656" s="147">
        <v>0</v>
      </c>
      <c r="AG656" s="147">
        <v>0</v>
      </c>
      <c r="AH656" s="147">
        <v>0</v>
      </c>
      <c r="AI656" s="147">
        <v>0</v>
      </c>
      <c r="AJ656" s="147">
        <v>0</v>
      </c>
      <c r="AK656" s="147">
        <v>0</v>
      </c>
      <c r="AL656" s="147">
        <v>0</v>
      </c>
      <c r="AM656" s="147">
        <v>0</v>
      </c>
      <c r="AN656" s="147">
        <v>0</v>
      </c>
      <c r="AO656" s="147">
        <v>0</v>
      </c>
      <c r="AP656" s="147">
        <v>0</v>
      </c>
      <c r="AQ656" s="147">
        <v>0</v>
      </c>
      <c r="AR656" s="147">
        <v>0</v>
      </c>
      <c r="AS656" s="147">
        <v>0</v>
      </c>
      <c r="AT656" s="147">
        <v>0</v>
      </c>
      <c r="AU656" s="147">
        <v>0</v>
      </c>
      <c r="AV656" s="147">
        <v>0</v>
      </c>
      <c r="AW656" s="147">
        <v>0</v>
      </c>
      <c r="AX656" s="147">
        <v>0</v>
      </c>
      <c r="AY656" s="147">
        <v>0</v>
      </c>
      <c r="AZ656" s="147">
        <v>0</v>
      </c>
      <c r="BA656" s="147">
        <v>0</v>
      </c>
      <c r="BB656" s="147">
        <v>0</v>
      </c>
      <c r="BC656" s="147">
        <v>0</v>
      </c>
      <c r="BD656" s="147">
        <v>0</v>
      </c>
      <c r="BE656" s="147">
        <v>0</v>
      </c>
      <c r="BF656" s="147">
        <v>0</v>
      </c>
      <c r="BG656" s="147">
        <v>0</v>
      </c>
      <c r="BH656" s="147">
        <v>0</v>
      </c>
      <c r="BI656" s="147">
        <v>0</v>
      </c>
      <c r="BJ656" s="147">
        <v>0</v>
      </c>
      <c r="BK656" s="147">
        <v>0</v>
      </c>
      <c r="BL656" s="147">
        <v>0</v>
      </c>
      <c r="BM656" s="147">
        <v>0</v>
      </c>
      <c r="BN656" s="147">
        <v>0</v>
      </c>
      <c r="BO656" s="147">
        <v>0</v>
      </c>
      <c r="BP656" s="147">
        <v>0</v>
      </c>
      <c r="BQ656" s="147">
        <v>0</v>
      </c>
      <c r="BR656" s="147">
        <v>0</v>
      </c>
      <c r="BS656" s="147">
        <v>0</v>
      </c>
      <c r="BT656" s="147">
        <v>0</v>
      </c>
      <c r="BU656" s="147">
        <v>0</v>
      </c>
      <c r="BV656" s="147">
        <v>0</v>
      </c>
      <c r="BW656" s="147">
        <v>0</v>
      </c>
      <c r="BX656" s="147">
        <v>0</v>
      </c>
      <c r="BZ656" s="147">
        <v>0</v>
      </c>
      <c r="CA656" s="147">
        <v>0</v>
      </c>
    </row>
    <row r="657" spans="7:79" hidden="1" x14ac:dyDescent="0.2">
      <c r="G657" s="147">
        <v>0</v>
      </c>
      <c r="H657" s="147">
        <v>0</v>
      </c>
      <c r="I657" s="147">
        <v>0</v>
      </c>
      <c r="J657" s="147">
        <v>0</v>
      </c>
      <c r="K657" s="147">
        <v>0</v>
      </c>
      <c r="L657" s="147">
        <v>0</v>
      </c>
      <c r="M657" s="147">
        <v>0</v>
      </c>
      <c r="N657" s="147">
        <v>0</v>
      </c>
      <c r="O657" s="147">
        <v>0</v>
      </c>
      <c r="P657" s="147">
        <v>0</v>
      </c>
      <c r="Q657" s="147">
        <v>0</v>
      </c>
      <c r="R657" s="147">
        <v>0</v>
      </c>
      <c r="S657" s="147">
        <v>0</v>
      </c>
      <c r="T657" s="147">
        <v>0</v>
      </c>
      <c r="U657" s="147">
        <v>0</v>
      </c>
      <c r="V657" s="147">
        <v>0</v>
      </c>
      <c r="W657" s="147">
        <v>0</v>
      </c>
      <c r="X657" s="147">
        <v>0</v>
      </c>
      <c r="Y657" s="147">
        <v>0</v>
      </c>
      <c r="Z657" s="147">
        <v>0</v>
      </c>
      <c r="AA657" s="147">
        <v>0</v>
      </c>
      <c r="AB657" s="147">
        <v>0</v>
      </c>
      <c r="AC657" s="147">
        <v>0</v>
      </c>
      <c r="AD657" s="147">
        <v>0</v>
      </c>
      <c r="AE657" s="147">
        <v>0</v>
      </c>
      <c r="AF657" s="147">
        <v>0</v>
      </c>
      <c r="AG657" s="147">
        <v>0</v>
      </c>
      <c r="AH657" s="147">
        <v>0</v>
      </c>
      <c r="AI657" s="147">
        <v>0</v>
      </c>
      <c r="AJ657" s="147">
        <v>0</v>
      </c>
      <c r="AK657" s="147">
        <v>0</v>
      </c>
      <c r="AL657" s="147">
        <v>0</v>
      </c>
      <c r="AM657" s="147">
        <v>0</v>
      </c>
      <c r="AN657" s="147">
        <v>0</v>
      </c>
      <c r="AO657" s="147">
        <v>0</v>
      </c>
      <c r="AP657" s="147">
        <v>0</v>
      </c>
      <c r="AQ657" s="147">
        <v>0</v>
      </c>
      <c r="AR657" s="147">
        <v>0</v>
      </c>
      <c r="AS657" s="147">
        <v>0</v>
      </c>
      <c r="AT657" s="147">
        <v>0</v>
      </c>
      <c r="AU657" s="147">
        <v>0</v>
      </c>
      <c r="AV657" s="147">
        <v>0</v>
      </c>
      <c r="AW657" s="147">
        <v>0</v>
      </c>
      <c r="AX657" s="147">
        <v>0</v>
      </c>
      <c r="AY657" s="147">
        <v>0</v>
      </c>
      <c r="AZ657" s="147">
        <v>0</v>
      </c>
      <c r="BA657" s="147">
        <v>0</v>
      </c>
      <c r="BB657" s="147">
        <v>0</v>
      </c>
      <c r="BC657" s="147">
        <v>0</v>
      </c>
      <c r="BD657" s="147">
        <v>0</v>
      </c>
      <c r="BE657" s="147">
        <v>0</v>
      </c>
      <c r="BF657" s="147">
        <v>0</v>
      </c>
      <c r="BG657" s="147">
        <v>0</v>
      </c>
      <c r="BH657" s="147">
        <v>0</v>
      </c>
      <c r="BI657" s="147">
        <v>0</v>
      </c>
      <c r="BJ657" s="147">
        <v>0</v>
      </c>
      <c r="BK657" s="147">
        <v>0</v>
      </c>
      <c r="BL657" s="147">
        <v>0</v>
      </c>
      <c r="BM657" s="147">
        <v>0</v>
      </c>
      <c r="BN657" s="147">
        <v>0</v>
      </c>
      <c r="BO657" s="147">
        <v>0</v>
      </c>
      <c r="BP657" s="147">
        <v>0</v>
      </c>
      <c r="BQ657" s="147">
        <v>0</v>
      </c>
      <c r="BR657" s="147">
        <v>0</v>
      </c>
      <c r="BS657" s="147">
        <v>0</v>
      </c>
      <c r="BT657" s="147">
        <v>0</v>
      </c>
      <c r="BU657" s="147">
        <v>0</v>
      </c>
      <c r="BV657" s="147">
        <v>0</v>
      </c>
      <c r="BW657" s="147">
        <v>0</v>
      </c>
      <c r="BX657" s="147">
        <v>0</v>
      </c>
      <c r="BZ657" s="147">
        <v>0</v>
      </c>
      <c r="CA657" s="147">
        <v>0</v>
      </c>
    </row>
    <row r="658" spans="7:79" hidden="1" x14ac:dyDescent="0.2">
      <c r="G658" s="147">
        <v>-10134767</v>
      </c>
      <c r="H658" s="147">
        <v>0</v>
      </c>
      <c r="I658" s="147">
        <v>0</v>
      </c>
      <c r="J658" s="147">
        <v>0</v>
      </c>
      <c r="K658" s="147">
        <v>0</v>
      </c>
      <c r="L658" s="147">
        <v>-2013939</v>
      </c>
      <c r="M658" s="147">
        <v>0</v>
      </c>
      <c r="N658" s="147">
        <v>0</v>
      </c>
      <c r="O658" s="147">
        <v>0</v>
      </c>
      <c r="P658" s="147">
        <v>0</v>
      </c>
      <c r="Q658" s="147">
        <v>-468022</v>
      </c>
      <c r="R658" s="147">
        <v>0</v>
      </c>
      <c r="S658" s="147">
        <v>0</v>
      </c>
      <c r="T658" s="147">
        <v>0</v>
      </c>
      <c r="U658" s="147">
        <v>0</v>
      </c>
      <c r="V658" s="147">
        <v>-1476097</v>
      </c>
      <c r="W658" s="147">
        <v>0</v>
      </c>
      <c r="X658" s="147">
        <v>0</v>
      </c>
      <c r="Y658" s="147">
        <v>0</v>
      </c>
      <c r="Z658" s="147">
        <v>0</v>
      </c>
      <c r="AA658" s="147">
        <v>-866869</v>
      </c>
      <c r="AB658" s="147">
        <v>0</v>
      </c>
      <c r="AC658" s="147">
        <v>0</v>
      </c>
      <c r="AD658" s="147">
        <v>0</v>
      </c>
      <c r="AE658" s="147">
        <v>0</v>
      </c>
      <c r="AF658" s="147">
        <v>-839811</v>
      </c>
      <c r="AG658" s="147">
        <v>0</v>
      </c>
      <c r="AH658" s="147">
        <v>0</v>
      </c>
      <c r="AI658" s="147">
        <v>0</v>
      </c>
      <c r="AJ658" s="147">
        <v>0</v>
      </c>
      <c r="AK658" s="147">
        <v>-1526908</v>
      </c>
      <c r="AL658" s="147">
        <v>0</v>
      </c>
      <c r="AM658" s="147">
        <v>0</v>
      </c>
      <c r="AN658" s="147">
        <v>0</v>
      </c>
      <c r="AO658" s="147">
        <v>0</v>
      </c>
      <c r="AP658" s="147">
        <v>-181902</v>
      </c>
      <c r="AQ658" s="147">
        <v>0</v>
      </c>
      <c r="AR658" s="147">
        <v>0</v>
      </c>
      <c r="AS658" s="147">
        <v>0</v>
      </c>
      <c r="AT658" s="147">
        <v>0</v>
      </c>
      <c r="AU658" s="147">
        <v>-229813</v>
      </c>
      <c r="AV658" s="147">
        <v>0</v>
      </c>
      <c r="AW658" s="147">
        <v>0</v>
      </c>
      <c r="AX658" s="147">
        <v>0</v>
      </c>
      <c r="AY658" s="147">
        <v>0</v>
      </c>
      <c r="AZ658" s="147">
        <v>-779474</v>
      </c>
      <c r="BA658" s="147">
        <v>0</v>
      </c>
      <c r="BB658" s="147">
        <v>0</v>
      </c>
      <c r="BC658" s="147">
        <v>0</v>
      </c>
      <c r="BD658" s="147">
        <v>0</v>
      </c>
      <c r="BE658" s="147">
        <v>-284285</v>
      </c>
      <c r="BF658" s="147">
        <v>0</v>
      </c>
      <c r="BG658" s="147">
        <v>0</v>
      </c>
      <c r="BH658" s="147">
        <v>0</v>
      </c>
      <c r="BI658" s="147">
        <v>0</v>
      </c>
      <c r="BJ658" s="147">
        <v>-187248</v>
      </c>
      <c r="BK658" s="147">
        <v>0</v>
      </c>
      <c r="BL658" s="147">
        <v>0</v>
      </c>
      <c r="BM658" s="147">
        <v>0</v>
      </c>
      <c r="BN658" s="147">
        <v>0</v>
      </c>
      <c r="BO658" s="147">
        <v>-1280399</v>
      </c>
      <c r="BP658" s="147">
        <v>0</v>
      </c>
      <c r="BQ658" s="147">
        <v>0</v>
      </c>
      <c r="BR658" s="147">
        <v>0</v>
      </c>
      <c r="BS658" s="147">
        <v>0</v>
      </c>
      <c r="BT658" s="147">
        <v>-4824927</v>
      </c>
      <c r="BU658" s="147">
        <v>0</v>
      </c>
      <c r="BV658" s="147">
        <v>0</v>
      </c>
      <c r="BW658" s="147">
        <v>0</v>
      </c>
      <c r="BX658" s="147">
        <v>0</v>
      </c>
      <c r="BZ658" s="147">
        <v>5309840</v>
      </c>
      <c r="CA658" s="147">
        <v>5309840</v>
      </c>
    </row>
    <row r="659" spans="7:79" hidden="1" x14ac:dyDescent="0.2">
      <c r="G659" s="147">
        <v>-11448027</v>
      </c>
      <c r="H659" s="147">
        <v>0</v>
      </c>
      <c r="I659" s="147">
        <v>0</v>
      </c>
      <c r="J659" s="147">
        <v>0</v>
      </c>
      <c r="K659" s="147">
        <v>0</v>
      </c>
      <c r="L659" s="147">
        <v>-2304855</v>
      </c>
      <c r="M659" s="147">
        <v>0</v>
      </c>
      <c r="N659" s="147">
        <v>0</v>
      </c>
      <c r="O659" s="147">
        <v>0</v>
      </c>
      <c r="P659" s="147">
        <v>0</v>
      </c>
      <c r="Q659" s="147">
        <v>-536430</v>
      </c>
      <c r="R659" s="147">
        <v>0</v>
      </c>
      <c r="S659" s="147">
        <v>0</v>
      </c>
      <c r="T659" s="147">
        <v>0</v>
      </c>
      <c r="U659" s="147">
        <v>0</v>
      </c>
      <c r="V659" s="147">
        <v>-1689261</v>
      </c>
      <c r="W659" s="147">
        <v>0</v>
      </c>
      <c r="X659" s="147">
        <v>0</v>
      </c>
      <c r="Y659" s="147">
        <v>0</v>
      </c>
      <c r="Z659" s="147">
        <v>0</v>
      </c>
      <c r="AA659" s="147">
        <v>-982389</v>
      </c>
      <c r="AB659" s="147">
        <v>0</v>
      </c>
      <c r="AC659" s="147">
        <v>0</v>
      </c>
      <c r="AD659" s="147">
        <v>0</v>
      </c>
      <c r="AE659" s="147">
        <v>0</v>
      </c>
      <c r="AF659" s="147">
        <v>-955502</v>
      </c>
      <c r="AG659" s="147">
        <v>0</v>
      </c>
      <c r="AH659" s="147">
        <v>0</v>
      </c>
      <c r="AI659" s="147">
        <v>0</v>
      </c>
      <c r="AJ659" s="147">
        <v>0</v>
      </c>
      <c r="AK659" s="147">
        <v>-1737636</v>
      </c>
      <c r="AL659" s="147">
        <v>0</v>
      </c>
      <c r="AM659" s="147">
        <v>0</v>
      </c>
      <c r="AN659" s="147">
        <v>0</v>
      </c>
      <c r="AO659" s="147">
        <v>0</v>
      </c>
      <c r="AP659" s="147">
        <v>-202729</v>
      </c>
      <c r="AQ659" s="147">
        <v>0</v>
      </c>
      <c r="AR659" s="147">
        <v>0</v>
      </c>
      <c r="AS659" s="147">
        <v>0</v>
      </c>
      <c r="AT659" s="147">
        <v>0</v>
      </c>
      <c r="AU659" s="147">
        <v>-251520</v>
      </c>
      <c r="AV659" s="147">
        <v>0</v>
      </c>
      <c r="AW659" s="147">
        <v>0</v>
      </c>
      <c r="AX659" s="147">
        <v>0</v>
      </c>
      <c r="AY659" s="147">
        <v>0</v>
      </c>
      <c r="AZ659" s="147">
        <v>-857990</v>
      </c>
      <c r="BA659" s="147">
        <v>0</v>
      </c>
      <c r="BB659" s="147">
        <v>0</v>
      </c>
      <c r="BC659" s="147">
        <v>0</v>
      </c>
      <c r="BD659" s="147">
        <v>0</v>
      </c>
      <c r="BE659" s="147">
        <v>-315142</v>
      </c>
      <c r="BF659" s="147">
        <v>0</v>
      </c>
      <c r="BG659" s="147">
        <v>0</v>
      </c>
      <c r="BH659" s="147">
        <v>0</v>
      </c>
      <c r="BI659" s="147">
        <v>0</v>
      </c>
      <c r="BJ659" s="147">
        <v>-209126</v>
      </c>
      <c r="BK659" s="147">
        <v>0</v>
      </c>
      <c r="BL659" s="147">
        <v>0</v>
      </c>
      <c r="BM659" s="147">
        <v>0</v>
      </c>
      <c r="BN659" s="147">
        <v>0</v>
      </c>
      <c r="BO659" s="147">
        <v>-1405447</v>
      </c>
      <c r="BP659" s="147">
        <v>0</v>
      </c>
      <c r="BQ659" s="147">
        <v>0</v>
      </c>
      <c r="BR659" s="147">
        <v>0</v>
      </c>
      <c r="BS659" s="147">
        <v>0</v>
      </c>
      <c r="BT659" s="147">
        <v>-5512935</v>
      </c>
      <c r="BU659" s="147">
        <v>0</v>
      </c>
      <c r="BV659" s="147">
        <v>0</v>
      </c>
      <c r="BW659" s="147">
        <v>0</v>
      </c>
      <c r="BX659" s="147">
        <v>0</v>
      </c>
      <c r="BZ659" s="147">
        <v>5935092</v>
      </c>
      <c r="CA659" s="147">
        <v>5935092</v>
      </c>
    </row>
    <row r="660" spans="7:79" hidden="1" x14ac:dyDescent="0.2">
      <c r="G660" s="147">
        <v>0</v>
      </c>
      <c r="H660" s="147">
        <v>0</v>
      </c>
      <c r="I660" s="147">
        <v>0</v>
      </c>
      <c r="J660" s="147">
        <v>0</v>
      </c>
      <c r="K660" s="147">
        <v>0</v>
      </c>
      <c r="L660" s="147">
        <v>0</v>
      </c>
      <c r="M660" s="147">
        <v>0</v>
      </c>
      <c r="N660" s="147">
        <v>0</v>
      </c>
      <c r="O660" s="147">
        <v>0</v>
      </c>
      <c r="P660" s="147">
        <v>0</v>
      </c>
      <c r="Q660" s="147">
        <v>0</v>
      </c>
      <c r="R660" s="147">
        <v>0</v>
      </c>
      <c r="S660" s="147">
        <v>0</v>
      </c>
      <c r="T660" s="147">
        <v>0</v>
      </c>
      <c r="U660" s="147">
        <v>0</v>
      </c>
      <c r="V660" s="147">
        <v>0</v>
      </c>
      <c r="W660" s="147">
        <v>0</v>
      </c>
      <c r="X660" s="147">
        <v>0</v>
      </c>
      <c r="Y660" s="147">
        <v>0</v>
      </c>
      <c r="Z660" s="147">
        <v>0</v>
      </c>
      <c r="AA660" s="147">
        <v>0</v>
      </c>
      <c r="AB660" s="147">
        <v>0</v>
      </c>
      <c r="AC660" s="147">
        <v>0</v>
      </c>
      <c r="AD660" s="147">
        <v>0</v>
      </c>
      <c r="AE660" s="147">
        <v>0</v>
      </c>
      <c r="AF660" s="147">
        <v>0</v>
      </c>
      <c r="AG660" s="147">
        <v>0</v>
      </c>
      <c r="AH660" s="147">
        <v>0</v>
      </c>
      <c r="AI660" s="147">
        <v>0</v>
      </c>
      <c r="AJ660" s="147">
        <v>0</v>
      </c>
      <c r="AK660" s="147">
        <v>0</v>
      </c>
      <c r="AL660" s="147">
        <v>0</v>
      </c>
      <c r="AM660" s="147">
        <v>0</v>
      </c>
      <c r="AN660" s="147">
        <v>0</v>
      </c>
      <c r="AO660" s="147">
        <v>0</v>
      </c>
      <c r="AP660" s="147">
        <v>0</v>
      </c>
      <c r="AQ660" s="147">
        <v>0</v>
      </c>
      <c r="AR660" s="147">
        <v>0</v>
      </c>
      <c r="AS660" s="147">
        <v>0</v>
      </c>
      <c r="AT660" s="147">
        <v>0</v>
      </c>
      <c r="AU660" s="147">
        <v>0</v>
      </c>
      <c r="AV660" s="147">
        <v>0</v>
      </c>
      <c r="AW660" s="147">
        <v>0</v>
      </c>
      <c r="AX660" s="147">
        <v>0</v>
      </c>
      <c r="AY660" s="147">
        <v>0</v>
      </c>
      <c r="AZ660" s="147">
        <v>0</v>
      </c>
      <c r="BA660" s="147">
        <v>0</v>
      </c>
      <c r="BB660" s="147">
        <v>0</v>
      </c>
      <c r="BC660" s="147">
        <v>0</v>
      </c>
      <c r="BD660" s="147">
        <v>0</v>
      </c>
      <c r="BE660" s="147">
        <v>0</v>
      </c>
      <c r="BF660" s="147">
        <v>0</v>
      </c>
      <c r="BG660" s="147">
        <v>0</v>
      </c>
      <c r="BH660" s="147">
        <v>0</v>
      </c>
      <c r="BI660" s="147">
        <v>0</v>
      </c>
      <c r="BJ660" s="147">
        <v>0</v>
      </c>
      <c r="BK660" s="147">
        <v>0</v>
      </c>
      <c r="BL660" s="147">
        <v>0</v>
      </c>
      <c r="BM660" s="147">
        <v>0</v>
      </c>
      <c r="BN660" s="147">
        <v>0</v>
      </c>
      <c r="BO660" s="147">
        <v>0</v>
      </c>
      <c r="BP660" s="147">
        <v>0</v>
      </c>
      <c r="BQ660" s="147">
        <v>0</v>
      </c>
      <c r="BR660" s="147">
        <v>0</v>
      </c>
      <c r="BS660" s="147">
        <v>0</v>
      </c>
      <c r="BT660" s="147">
        <v>0</v>
      </c>
      <c r="BU660" s="147">
        <v>0</v>
      </c>
      <c r="BV660" s="147">
        <v>0</v>
      </c>
      <c r="BW660" s="147">
        <v>0</v>
      </c>
      <c r="BX660" s="147">
        <v>0</v>
      </c>
      <c r="BZ660" s="147">
        <v>0</v>
      </c>
      <c r="CA660" s="147">
        <v>0</v>
      </c>
    </row>
    <row r="661" spans="7:79" hidden="1" x14ac:dyDescent="0.2">
      <c r="G661" s="147">
        <v>1313260</v>
      </c>
      <c r="H661" s="147">
        <v>0</v>
      </c>
      <c r="I661" s="147">
        <v>0</v>
      </c>
      <c r="J661" s="147">
        <v>0</v>
      </c>
      <c r="K661" s="147">
        <v>0</v>
      </c>
      <c r="L661" s="147">
        <v>290916</v>
      </c>
      <c r="M661" s="147">
        <v>0</v>
      </c>
      <c r="N661" s="147">
        <v>0</v>
      </c>
      <c r="O661" s="147">
        <v>0</v>
      </c>
      <c r="P661" s="147">
        <v>0</v>
      </c>
      <c r="Q661" s="147">
        <v>68408</v>
      </c>
      <c r="R661" s="147">
        <v>0</v>
      </c>
      <c r="S661" s="147">
        <v>0</v>
      </c>
      <c r="T661" s="147">
        <v>0</v>
      </c>
      <c r="U661" s="147">
        <v>0</v>
      </c>
      <c r="V661" s="147">
        <v>213164</v>
      </c>
      <c r="W661" s="147">
        <v>0</v>
      </c>
      <c r="X661" s="147">
        <v>0</v>
      </c>
      <c r="Y661" s="147">
        <v>0</v>
      </c>
      <c r="Z661" s="147">
        <v>0</v>
      </c>
      <c r="AA661" s="147">
        <v>115520</v>
      </c>
      <c r="AB661" s="147">
        <v>0</v>
      </c>
      <c r="AC661" s="147">
        <v>0</v>
      </c>
      <c r="AD661" s="147">
        <v>0</v>
      </c>
      <c r="AE661" s="147">
        <v>0</v>
      </c>
      <c r="AF661" s="147">
        <v>115691</v>
      </c>
      <c r="AG661" s="147">
        <v>0</v>
      </c>
      <c r="AH661" s="147">
        <v>0</v>
      </c>
      <c r="AI661" s="147">
        <v>0</v>
      </c>
      <c r="AJ661" s="147">
        <v>0</v>
      </c>
      <c r="AK661" s="147">
        <v>210728</v>
      </c>
      <c r="AL661" s="147">
        <v>0</v>
      </c>
      <c r="AM661" s="147">
        <v>0</v>
      </c>
      <c r="AN661" s="147">
        <v>0</v>
      </c>
      <c r="AO661" s="147">
        <v>0</v>
      </c>
      <c r="AP661" s="147">
        <v>20827</v>
      </c>
      <c r="AQ661" s="147">
        <v>0</v>
      </c>
      <c r="AR661" s="147">
        <v>0</v>
      </c>
      <c r="AS661" s="147">
        <v>0</v>
      </c>
      <c r="AT661" s="147">
        <v>0</v>
      </c>
      <c r="AU661" s="147">
        <v>21707</v>
      </c>
      <c r="AV661" s="147">
        <v>0</v>
      </c>
      <c r="AW661" s="147">
        <v>0</v>
      </c>
      <c r="AX661" s="147">
        <v>0</v>
      </c>
      <c r="AY661" s="147">
        <v>0</v>
      </c>
      <c r="AZ661" s="147">
        <v>78516</v>
      </c>
      <c r="BA661" s="147">
        <v>0</v>
      </c>
      <c r="BB661" s="147">
        <v>0</v>
      </c>
      <c r="BC661" s="147">
        <v>0</v>
      </c>
      <c r="BD661" s="147">
        <v>0</v>
      </c>
      <c r="BE661" s="147">
        <v>30857</v>
      </c>
      <c r="BF661" s="147">
        <v>0</v>
      </c>
      <c r="BG661" s="147">
        <v>0</v>
      </c>
      <c r="BH661" s="147">
        <v>0</v>
      </c>
      <c r="BI661" s="147">
        <v>0</v>
      </c>
      <c r="BJ661" s="147">
        <v>21878</v>
      </c>
      <c r="BK661" s="147">
        <v>0</v>
      </c>
      <c r="BL661" s="147">
        <v>0</v>
      </c>
      <c r="BM661" s="147">
        <v>0</v>
      </c>
      <c r="BN661" s="147">
        <v>0</v>
      </c>
      <c r="BO661" s="147">
        <v>125048</v>
      </c>
      <c r="BP661" s="147">
        <v>0</v>
      </c>
      <c r="BQ661" s="147">
        <v>0</v>
      </c>
      <c r="BR661" s="147">
        <v>0</v>
      </c>
      <c r="BS661" s="147">
        <v>0</v>
      </c>
      <c r="BT661" s="147">
        <v>688008</v>
      </c>
      <c r="BU661" s="147">
        <v>0</v>
      </c>
      <c r="BV661" s="147">
        <v>0</v>
      </c>
      <c r="BW661" s="147">
        <v>0</v>
      </c>
      <c r="BX661" s="147">
        <v>0</v>
      </c>
      <c r="BZ661" s="147">
        <v>-625252</v>
      </c>
      <c r="CA661" s="147">
        <v>-625252</v>
      </c>
    </row>
    <row r="662" spans="7:79" hidden="1" x14ac:dyDescent="0.2">
      <c r="G662" s="147">
        <v>0</v>
      </c>
      <c r="H662" s="147">
        <v>0</v>
      </c>
      <c r="I662" s="147">
        <v>0</v>
      </c>
      <c r="J662" s="147">
        <v>0</v>
      </c>
      <c r="K662" s="147">
        <v>0</v>
      </c>
      <c r="L662" s="147">
        <v>0</v>
      </c>
      <c r="M662" s="147">
        <v>0</v>
      </c>
      <c r="N662" s="147">
        <v>0</v>
      </c>
      <c r="O662" s="147">
        <v>0</v>
      </c>
      <c r="P662" s="147">
        <v>0</v>
      </c>
      <c r="Q662" s="147">
        <v>0</v>
      </c>
      <c r="R662" s="147">
        <v>0</v>
      </c>
      <c r="S662" s="147">
        <v>0</v>
      </c>
      <c r="T662" s="147">
        <v>0</v>
      </c>
      <c r="U662" s="147">
        <v>0</v>
      </c>
      <c r="V662" s="147">
        <v>0</v>
      </c>
      <c r="W662" s="147">
        <v>0</v>
      </c>
      <c r="X662" s="147">
        <v>0</v>
      </c>
      <c r="Y662" s="147">
        <v>0</v>
      </c>
      <c r="Z662" s="147">
        <v>0</v>
      </c>
      <c r="AA662" s="147">
        <v>0</v>
      </c>
      <c r="AB662" s="147">
        <v>0</v>
      </c>
      <c r="AC662" s="147">
        <v>0</v>
      </c>
      <c r="AD662" s="147">
        <v>0</v>
      </c>
      <c r="AE662" s="147">
        <v>0</v>
      </c>
      <c r="AF662" s="147">
        <v>0</v>
      </c>
      <c r="AG662" s="147">
        <v>0</v>
      </c>
      <c r="AH662" s="147">
        <v>0</v>
      </c>
      <c r="AI662" s="147">
        <v>0</v>
      </c>
      <c r="AJ662" s="147">
        <v>0</v>
      </c>
      <c r="AK662" s="147">
        <v>0</v>
      </c>
      <c r="AL662" s="147">
        <v>0</v>
      </c>
      <c r="AM662" s="147">
        <v>0</v>
      </c>
      <c r="AN662" s="147">
        <v>0</v>
      </c>
      <c r="AO662" s="147">
        <v>0</v>
      </c>
      <c r="AP662" s="147">
        <v>0</v>
      </c>
      <c r="AQ662" s="147">
        <v>0</v>
      </c>
      <c r="AR662" s="147">
        <v>0</v>
      </c>
      <c r="AS662" s="147">
        <v>0</v>
      </c>
      <c r="AT662" s="147">
        <v>0</v>
      </c>
      <c r="AU662" s="147">
        <v>0</v>
      </c>
      <c r="AV662" s="147">
        <v>0</v>
      </c>
      <c r="AW662" s="147">
        <v>0</v>
      </c>
      <c r="AX662" s="147">
        <v>0</v>
      </c>
      <c r="AY662" s="147">
        <v>0</v>
      </c>
      <c r="AZ662" s="147">
        <v>0</v>
      </c>
      <c r="BA662" s="147">
        <v>0</v>
      </c>
      <c r="BB662" s="147">
        <v>0</v>
      </c>
      <c r="BC662" s="147">
        <v>0</v>
      </c>
      <c r="BD662" s="147">
        <v>0</v>
      </c>
      <c r="BE662" s="147">
        <v>0</v>
      </c>
      <c r="BF662" s="147">
        <v>0</v>
      </c>
      <c r="BG662" s="147">
        <v>0</v>
      </c>
      <c r="BH662" s="147">
        <v>0</v>
      </c>
      <c r="BI662" s="147">
        <v>0</v>
      </c>
      <c r="BJ662" s="147">
        <v>0</v>
      </c>
      <c r="BK662" s="147">
        <v>0</v>
      </c>
      <c r="BL662" s="147">
        <v>0</v>
      </c>
      <c r="BM662" s="147">
        <v>0</v>
      </c>
      <c r="BN662" s="147">
        <v>0</v>
      </c>
      <c r="BO662" s="147">
        <v>0</v>
      </c>
      <c r="BP662" s="147">
        <v>0</v>
      </c>
      <c r="BQ662" s="147">
        <v>0</v>
      </c>
      <c r="BR662" s="147">
        <v>0</v>
      </c>
      <c r="BS662" s="147">
        <v>0</v>
      </c>
      <c r="BT662" s="147">
        <v>0</v>
      </c>
      <c r="BU662" s="147">
        <v>0</v>
      </c>
      <c r="BV662" s="147">
        <v>0</v>
      </c>
      <c r="BW662" s="147">
        <v>0</v>
      </c>
      <c r="BX662" s="147">
        <v>0</v>
      </c>
      <c r="BZ662" s="147">
        <v>0</v>
      </c>
      <c r="CA662" s="147">
        <v>0</v>
      </c>
    </row>
    <row r="663" spans="7:79" hidden="1" x14ac:dyDescent="0.2">
      <c r="G663" s="147">
        <v>-8535562</v>
      </c>
      <c r="H663" s="147">
        <v>0</v>
      </c>
      <c r="I663" s="147">
        <v>0</v>
      </c>
      <c r="J663" s="147">
        <v>0</v>
      </c>
      <c r="K663" s="147">
        <v>0</v>
      </c>
      <c r="L663" s="147">
        <v>-55625</v>
      </c>
      <c r="M663" s="147">
        <v>0</v>
      </c>
      <c r="N663" s="147">
        <v>0</v>
      </c>
      <c r="O663" s="147">
        <v>0</v>
      </c>
      <c r="P663" s="147">
        <v>0</v>
      </c>
      <c r="Q663" s="147">
        <v>0</v>
      </c>
      <c r="R663" s="147">
        <v>0</v>
      </c>
      <c r="S663" s="147">
        <v>0</v>
      </c>
      <c r="T663" s="147">
        <v>0</v>
      </c>
      <c r="U663" s="147">
        <v>0</v>
      </c>
      <c r="V663" s="147">
        <v>67095</v>
      </c>
      <c r="W663" s="147">
        <v>0</v>
      </c>
      <c r="X663" s="147">
        <v>0</v>
      </c>
      <c r="Y663" s="147">
        <v>0</v>
      </c>
      <c r="Z663" s="147">
        <v>0</v>
      </c>
      <c r="AA663" s="147">
        <v>0</v>
      </c>
      <c r="AB663" s="147">
        <v>0</v>
      </c>
      <c r="AC663" s="147">
        <v>0</v>
      </c>
      <c r="AD663" s="147">
        <v>0</v>
      </c>
      <c r="AE663" s="147">
        <v>0</v>
      </c>
      <c r="AF663" s="147">
        <v>-1604249</v>
      </c>
      <c r="AG663" s="147">
        <v>0</v>
      </c>
      <c r="AH663" s="147">
        <v>0</v>
      </c>
      <c r="AI663" s="147">
        <v>0</v>
      </c>
      <c r="AJ663" s="147">
        <v>0</v>
      </c>
      <c r="AK663" s="147">
        <v>0</v>
      </c>
      <c r="AL663" s="147">
        <v>0</v>
      </c>
      <c r="AM663" s="147">
        <v>0</v>
      </c>
      <c r="AN663" s="147">
        <v>0</v>
      </c>
      <c r="AO663" s="147">
        <v>0</v>
      </c>
      <c r="AP663" s="147">
        <v>-1060430</v>
      </c>
      <c r="AQ663" s="147">
        <v>0</v>
      </c>
      <c r="AR663" s="147">
        <v>0</v>
      </c>
      <c r="AS663" s="147">
        <v>0</v>
      </c>
      <c r="AT663" s="147">
        <v>0</v>
      </c>
      <c r="AU663" s="147">
        <v>-756410</v>
      </c>
      <c r="AV663" s="147">
        <v>0</v>
      </c>
      <c r="AW663" s="147">
        <v>0</v>
      </c>
      <c r="AX663" s="147">
        <v>0</v>
      </c>
      <c r="AY663" s="147">
        <v>0</v>
      </c>
      <c r="AZ663" s="147">
        <v>0</v>
      </c>
      <c r="BA663" s="147">
        <v>0</v>
      </c>
      <c r="BB663" s="147">
        <v>0</v>
      </c>
      <c r="BC663" s="147">
        <v>0</v>
      </c>
      <c r="BD663" s="147">
        <v>0</v>
      </c>
      <c r="BE663" s="147">
        <v>-684561</v>
      </c>
      <c r="BF663" s="147">
        <v>0</v>
      </c>
      <c r="BG663" s="147">
        <v>0</v>
      </c>
      <c r="BH663" s="147">
        <v>0</v>
      </c>
      <c r="BI663" s="147">
        <v>0</v>
      </c>
      <c r="BJ663" s="147">
        <v>-1130580</v>
      </c>
      <c r="BK663" s="147">
        <v>0</v>
      </c>
      <c r="BL663" s="147">
        <v>0</v>
      </c>
      <c r="BM663" s="147">
        <v>0</v>
      </c>
      <c r="BN663" s="147">
        <v>0</v>
      </c>
      <c r="BO663" s="147">
        <v>0</v>
      </c>
      <c r="BP663" s="147">
        <v>0</v>
      </c>
      <c r="BQ663" s="147">
        <v>0</v>
      </c>
      <c r="BR663" s="147">
        <v>0</v>
      </c>
      <c r="BS663" s="147">
        <v>0</v>
      </c>
      <c r="BT663" s="147">
        <v>11470</v>
      </c>
      <c r="BU663" s="147">
        <v>0</v>
      </c>
      <c r="BV663" s="147">
        <v>0</v>
      </c>
      <c r="BW663" s="147">
        <v>0</v>
      </c>
      <c r="BX663" s="147">
        <v>0</v>
      </c>
      <c r="BZ663" s="147">
        <v>5236230</v>
      </c>
      <c r="CA663" s="147">
        <v>5236230</v>
      </c>
    </row>
    <row r="664" spans="7:79" hidden="1" x14ac:dyDescent="0.2">
      <c r="G664" s="147">
        <v>-7911696</v>
      </c>
      <c r="H664" s="147">
        <v>0</v>
      </c>
      <c r="I664" s="147">
        <v>0</v>
      </c>
      <c r="J664" s="147">
        <v>0</v>
      </c>
      <c r="K664" s="147">
        <v>0</v>
      </c>
      <c r="L664" s="147">
        <v>-34406</v>
      </c>
      <c r="M664" s="147">
        <v>0</v>
      </c>
      <c r="N664" s="147">
        <v>0</v>
      </c>
      <c r="O664" s="147">
        <v>0</v>
      </c>
      <c r="P664" s="147">
        <v>0</v>
      </c>
      <c r="Q664" s="147">
        <v>0</v>
      </c>
      <c r="R664" s="147">
        <v>0</v>
      </c>
      <c r="S664" s="147">
        <v>0</v>
      </c>
      <c r="T664" s="147">
        <v>0</v>
      </c>
      <c r="U664" s="147">
        <v>0</v>
      </c>
      <c r="V664" s="147">
        <v>13175</v>
      </c>
      <c r="W664" s="147">
        <v>0</v>
      </c>
      <c r="X664" s="147">
        <v>0</v>
      </c>
      <c r="Y664" s="147">
        <v>0</v>
      </c>
      <c r="Z664" s="147">
        <v>0</v>
      </c>
      <c r="AA664" s="147">
        <v>0</v>
      </c>
      <c r="AB664" s="147">
        <v>0</v>
      </c>
      <c r="AC664" s="147">
        <v>0</v>
      </c>
      <c r="AD664" s="147">
        <v>0</v>
      </c>
      <c r="AE664" s="147">
        <v>0</v>
      </c>
      <c r="AF664" s="147">
        <v>-1523142</v>
      </c>
      <c r="AG664" s="147">
        <v>0</v>
      </c>
      <c r="AH664" s="147">
        <v>0</v>
      </c>
      <c r="AI664" s="147">
        <v>0</v>
      </c>
      <c r="AJ664" s="147">
        <v>0</v>
      </c>
      <c r="AK664" s="147">
        <v>0</v>
      </c>
      <c r="AL664" s="147">
        <v>0</v>
      </c>
      <c r="AM664" s="147">
        <v>0</v>
      </c>
      <c r="AN664" s="147">
        <v>0</v>
      </c>
      <c r="AO664" s="147">
        <v>0</v>
      </c>
      <c r="AP664" s="147">
        <v>-974084</v>
      </c>
      <c r="AQ664" s="147">
        <v>0</v>
      </c>
      <c r="AR664" s="147">
        <v>0</v>
      </c>
      <c r="AS664" s="147">
        <v>0</v>
      </c>
      <c r="AT664" s="147">
        <v>0</v>
      </c>
      <c r="AU664" s="147">
        <v>-687528</v>
      </c>
      <c r="AV664" s="147">
        <v>0</v>
      </c>
      <c r="AW664" s="147">
        <v>0</v>
      </c>
      <c r="AX664" s="147">
        <v>0</v>
      </c>
      <c r="AY664" s="147">
        <v>0</v>
      </c>
      <c r="AZ664" s="147">
        <v>0</v>
      </c>
      <c r="BA664" s="147">
        <v>0</v>
      </c>
      <c r="BB664" s="147">
        <v>0</v>
      </c>
      <c r="BC664" s="147">
        <v>0</v>
      </c>
      <c r="BD664" s="147">
        <v>0</v>
      </c>
      <c r="BE664" s="147">
        <v>-630370</v>
      </c>
      <c r="BF664" s="147">
        <v>0</v>
      </c>
      <c r="BG664" s="147">
        <v>0</v>
      </c>
      <c r="BH664" s="147">
        <v>0</v>
      </c>
      <c r="BI664" s="147">
        <v>0</v>
      </c>
      <c r="BJ664" s="147">
        <v>-1056849</v>
      </c>
      <c r="BK664" s="147">
        <v>0</v>
      </c>
      <c r="BL664" s="147">
        <v>0</v>
      </c>
      <c r="BM664" s="147">
        <v>0</v>
      </c>
      <c r="BN664" s="147">
        <v>0</v>
      </c>
      <c r="BO664" s="147">
        <v>0</v>
      </c>
      <c r="BP664" s="147">
        <v>0</v>
      </c>
      <c r="BQ664" s="147">
        <v>0</v>
      </c>
      <c r="BR664" s="147">
        <v>0</v>
      </c>
      <c r="BS664" s="147">
        <v>0</v>
      </c>
      <c r="BT664" s="147">
        <v>-21231</v>
      </c>
      <c r="BU664" s="147">
        <v>0</v>
      </c>
      <c r="BV664" s="147">
        <v>0</v>
      </c>
      <c r="BW664" s="147">
        <v>0</v>
      </c>
      <c r="BX664" s="147">
        <v>0</v>
      </c>
      <c r="BZ664" s="147">
        <v>4871973</v>
      </c>
      <c r="CA664" s="147">
        <v>4871973</v>
      </c>
    </row>
    <row r="665" spans="7:79" hidden="1" x14ac:dyDescent="0.2">
      <c r="G665" s="147">
        <v>-623866</v>
      </c>
      <c r="H665" s="147">
        <v>0</v>
      </c>
      <c r="I665" s="147">
        <v>0</v>
      </c>
      <c r="J665" s="147">
        <v>0</v>
      </c>
      <c r="K665" s="147">
        <v>0</v>
      </c>
      <c r="L665" s="147">
        <v>-21219</v>
      </c>
      <c r="M665" s="147">
        <v>0</v>
      </c>
      <c r="N665" s="147">
        <v>0</v>
      </c>
      <c r="O665" s="147">
        <v>0</v>
      </c>
      <c r="P665" s="147">
        <v>0</v>
      </c>
      <c r="Q665" s="147">
        <v>0</v>
      </c>
      <c r="R665" s="147">
        <v>0</v>
      </c>
      <c r="S665" s="147">
        <v>0</v>
      </c>
      <c r="T665" s="147">
        <v>0</v>
      </c>
      <c r="U665" s="147">
        <v>0</v>
      </c>
      <c r="V665" s="147">
        <v>53920</v>
      </c>
      <c r="W665" s="147">
        <v>0</v>
      </c>
      <c r="X665" s="147">
        <v>0</v>
      </c>
      <c r="Y665" s="147">
        <v>0</v>
      </c>
      <c r="Z665" s="147">
        <v>0</v>
      </c>
      <c r="AA665" s="147">
        <v>0</v>
      </c>
      <c r="AB665" s="147">
        <v>0</v>
      </c>
      <c r="AC665" s="147">
        <v>0</v>
      </c>
      <c r="AD665" s="147">
        <v>0</v>
      </c>
      <c r="AE665" s="147">
        <v>0</v>
      </c>
      <c r="AF665" s="147">
        <v>-81107</v>
      </c>
      <c r="AG665" s="147">
        <v>0</v>
      </c>
      <c r="AH665" s="147">
        <v>0</v>
      </c>
      <c r="AI665" s="147">
        <v>0</v>
      </c>
      <c r="AJ665" s="147">
        <v>0</v>
      </c>
      <c r="AK665" s="147">
        <v>0</v>
      </c>
      <c r="AL665" s="147">
        <v>0</v>
      </c>
      <c r="AM665" s="147">
        <v>0</v>
      </c>
      <c r="AN665" s="147">
        <v>0</v>
      </c>
      <c r="AO665" s="147">
        <v>0</v>
      </c>
      <c r="AP665" s="147">
        <v>-86346</v>
      </c>
      <c r="AQ665" s="147">
        <v>0</v>
      </c>
      <c r="AR665" s="147">
        <v>0</v>
      </c>
      <c r="AS665" s="147">
        <v>0</v>
      </c>
      <c r="AT665" s="147">
        <v>0</v>
      </c>
      <c r="AU665" s="147">
        <v>-68882</v>
      </c>
      <c r="AV665" s="147">
        <v>0</v>
      </c>
      <c r="AW665" s="147">
        <v>0</v>
      </c>
      <c r="AX665" s="147">
        <v>0</v>
      </c>
      <c r="AY665" s="147">
        <v>0</v>
      </c>
      <c r="AZ665" s="147">
        <v>0</v>
      </c>
      <c r="BA665" s="147">
        <v>0</v>
      </c>
      <c r="BB665" s="147">
        <v>0</v>
      </c>
      <c r="BC665" s="147">
        <v>0</v>
      </c>
      <c r="BD665" s="147">
        <v>0</v>
      </c>
      <c r="BE665" s="147">
        <v>-54191</v>
      </c>
      <c r="BF665" s="147">
        <v>0</v>
      </c>
      <c r="BG665" s="147">
        <v>0</v>
      </c>
      <c r="BH665" s="147">
        <v>0</v>
      </c>
      <c r="BI665" s="147">
        <v>0</v>
      </c>
      <c r="BJ665" s="147">
        <v>-73731</v>
      </c>
      <c r="BK665" s="147">
        <v>0</v>
      </c>
      <c r="BL665" s="147">
        <v>0</v>
      </c>
      <c r="BM665" s="147">
        <v>0</v>
      </c>
      <c r="BN665" s="147">
        <v>0</v>
      </c>
      <c r="BO665" s="147">
        <v>0</v>
      </c>
      <c r="BP665" s="147">
        <v>0</v>
      </c>
      <c r="BQ665" s="147">
        <v>0</v>
      </c>
      <c r="BR665" s="147">
        <v>0</v>
      </c>
      <c r="BS665" s="147">
        <v>0</v>
      </c>
      <c r="BT665" s="147">
        <v>32701</v>
      </c>
      <c r="BU665" s="147">
        <v>0</v>
      </c>
      <c r="BV665" s="147">
        <v>0</v>
      </c>
      <c r="BW665" s="147">
        <v>0</v>
      </c>
      <c r="BX665" s="147">
        <v>0</v>
      </c>
      <c r="BZ665" s="147">
        <v>364257</v>
      </c>
      <c r="CA665" s="147">
        <v>364257</v>
      </c>
    </row>
    <row r="666" spans="7:79" hidden="1" x14ac:dyDescent="0.2">
      <c r="G666" s="147">
        <v>0</v>
      </c>
      <c r="H666" s="147">
        <v>0</v>
      </c>
      <c r="I666" s="147">
        <v>0</v>
      </c>
      <c r="J666" s="147">
        <v>0</v>
      </c>
      <c r="K666" s="147">
        <v>0</v>
      </c>
      <c r="L666" s="147">
        <v>0</v>
      </c>
      <c r="M666" s="147">
        <v>0</v>
      </c>
      <c r="N666" s="147">
        <v>0</v>
      </c>
      <c r="O666" s="147">
        <v>0</v>
      </c>
      <c r="P666" s="147">
        <v>0</v>
      </c>
      <c r="Q666" s="147">
        <v>0</v>
      </c>
      <c r="R666" s="147">
        <v>0</v>
      </c>
      <c r="S666" s="147">
        <v>0</v>
      </c>
      <c r="T666" s="147">
        <v>0</v>
      </c>
      <c r="U666" s="147">
        <v>0</v>
      </c>
      <c r="V666" s="147">
        <v>0</v>
      </c>
      <c r="W666" s="147">
        <v>0</v>
      </c>
      <c r="X666" s="147">
        <v>0</v>
      </c>
      <c r="Y666" s="147">
        <v>0</v>
      </c>
      <c r="Z666" s="147">
        <v>0</v>
      </c>
      <c r="AA666" s="147">
        <v>0</v>
      </c>
      <c r="AB666" s="147">
        <v>0</v>
      </c>
      <c r="AC666" s="147">
        <v>0</v>
      </c>
      <c r="AD666" s="147">
        <v>0</v>
      </c>
      <c r="AE666" s="147">
        <v>0</v>
      </c>
      <c r="AF666" s="147">
        <v>0</v>
      </c>
      <c r="AG666" s="147">
        <v>0</v>
      </c>
      <c r="AH666" s="147">
        <v>0</v>
      </c>
      <c r="AI666" s="147">
        <v>0</v>
      </c>
      <c r="AJ666" s="147">
        <v>0</v>
      </c>
      <c r="AK666" s="147">
        <v>0</v>
      </c>
      <c r="AL666" s="147">
        <v>0</v>
      </c>
      <c r="AM666" s="147">
        <v>0</v>
      </c>
      <c r="AN666" s="147">
        <v>0</v>
      </c>
      <c r="AO666" s="147">
        <v>0</v>
      </c>
      <c r="AP666" s="147">
        <v>0</v>
      </c>
      <c r="AQ666" s="147">
        <v>0</v>
      </c>
      <c r="AR666" s="147">
        <v>0</v>
      </c>
      <c r="AS666" s="147">
        <v>0</v>
      </c>
      <c r="AT666" s="147">
        <v>0</v>
      </c>
      <c r="AU666" s="147">
        <v>0</v>
      </c>
      <c r="AV666" s="147">
        <v>0</v>
      </c>
      <c r="AW666" s="147">
        <v>0</v>
      </c>
      <c r="AX666" s="147">
        <v>0</v>
      </c>
      <c r="AY666" s="147">
        <v>0</v>
      </c>
      <c r="AZ666" s="147">
        <v>0</v>
      </c>
      <c r="BA666" s="147">
        <v>0</v>
      </c>
      <c r="BB666" s="147">
        <v>0</v>
      </c>
      <c r="BC666" s="147">
        <v>0</v>
      </c>
      <c r="BD666" s="147">
        <v>0</v>
      </c>
      <c r="BE666" s="147">
        <v>0</v>
      </c>
      <c r="BF666" s="147">
        <v>0</v>
      </c>
      <c r="BG666" s="147">
        <v>0</v>
      </c>
      <c r="BH666" s="147">
        <v>0</v>
      </c>
      <c r="BI666" s="147">
        <v>0</v>
      </c>
      <c r="BJ666" s="147">
        <v>0</v>
      </c>
      <c r="BK666" s="147">
        <v>0</v>
      </c>
      <c r="BL666" s="147">
        <v>0</v>
      </c>
      <c r="BM666" s="147">
        <v>0</v>
      </c>
      <c r="BN666" s="147">
        <v>0</v>
      </c>
      <c r="BO666" s="147">
        <v>0</v>
      </c>
      <c r="BP666" s="147">
        <v>0</v>
      </c>
      <c r="BQ666" s="147">
        <v>0</v>
      </c>
      <c r="BR666" s="147">
        <v>0</v>
      </c>
      <c r="BS666" s="147">
        <v>0</v>
      </c>
      <c r="BT666" s="147">
        <v>0</v>
      </c>
      <c r="BU666" s="147">
        <v>0</v>
      </c>
      <c r="BV666" s="147">
        <v>0</v>
      </c>
      <c r="BW666" s="147">
        <v>0</v>
      </c>
      <c r="BX666" s="147">
        <v>0</v>
      </c>
      <c r="BZ666" s="147">
        <v>0</v>
      </c>
      <c r="CA666" s="147">
        <v>0</v>
      </c>
    </row>
    <row r="667" spans="7:79" hidden="1" x14ac:dyDescent="0.2">
      <c r="G667" s="147" t="e">
        <v>#REF!</v>
      </c>
      <c r="H667" s="147" t="e">
        <v>#REF!</v>
      </c>
      <c r="I667" s="147" t="e">
        <v>#REF!</v>
      </c>
      <c r="J667" s="147" t="e">
        <v>#REF!</v>
      </c>
      <c r="K667" s="147" t="e">
        <v>#REF!</v>
      </c>
      <c r="L667" s="147" t="e">
        <v>#REF!</v>
      </c>
      <c r="M667" s="147" t="e">
        <v>#REF!</v>
      </c>
      <c r="N667" s="147" t="e">
        <v>#REF!</v>
      </c>
      <c r="O667" s="147" t="e">
        <v>#REF!</v>
      </c>
      <c r="P667" s="147" t="e">
        <v>#REF!</v>
      </c>
      <c r="Q667" s="147" t="e">
        <v>#REF!</v>
      </c>
      <c r="R667" s="147" t="e">
        <v>#REF!</v>
      </c>
      <c r="S667" s="147" t="e">
        <v>#REF!</v>
      </c>
      <c r="T667" s="147" t="e">
        <v>#REF!</v>
      </c>
      <c r="U667" s="147" t="e">
        <v>#REF!</v>
      </c>
      <c r="V667" s="147" t="e">
        <v>#REF!</v>
      </c>
      <c r="W667" s="147" t="e">
        <v>#REF!</v>
      </c>
      <c r="X667" s="147" t="e">
        <v>#REF!</v>
      </c>
      <c r="Y667" s="147" t="e">
        <v>#REF!</v>
      </c>
      <c r="Z667" s="147" t="e">
        <v>#REF!</v>
      </c>
      <c r="AA667" s="147" t="e">
        <v>#REF!</v>
      </c>
      <c r="AB667" s="147" t="e">
        <v>#REF!</v>
      </c>
      <c r="AC667" s="147" t="e">
        <v>#REF!</v>
      </c>
      <c r="AD667" s="147" t="e">
        <v>#REF!</v>
      </c>
      <c r="AE667" s="147" t="e">
        <v>#REF!</v>
      </c>
      <c r="AF667" s="147" t="e">
        <v>#REF!</v>
      </c>
      <c r="AG667" s="147" t="e">
        <v>#REF!</v>
      </c>
      <c r="AH667" s="147" t="e">
        <v>#REF!</v>
      </c>
      <c r="AI667" s="147" t="e">
        <v>#REF!</v>
      </c>
      <c r="AJ667" s="147" t="e">
        <v>#REF!</v>
      </c>
      <c r="AK667" s="147" t="e">
        <v>#REF!</v>
      </c>
      <c r="AL667" s="147" t="e">
        <v>#REF!</v>
      </c>
      <c r="AM667" s="147" t="e">
        <v>#REF!</v>
      </c>
      <c r="AN667" s="147" t="e">
        <v>#REF!</v>
      </c>
      <c r="AO667" s="147" t="e">
        <v>#REF!</v>
      </c>
      <c r="AP667" s="147" t="e">
        <v>#REF!</v>
      </c>
      <c r="AQ667" s="147" t="e">
        <v>#REF!</v>
      </c>
      <c r="AR667" s="147" t="e">
        <v>#REF!</v>
      </c>
      <c r="AS667" s="147" t="e">
        <v>#REF!</v>
      </c>
      <c r="AT667" s="147" t="e">
        <v>#REF!</v>
      </c>
      <c r="AU667" s="147" t="e">
        <v>#REF!</v>
      </c>
      <c r="AV667" s="147" t="e">
        <v>#REF!</v>
      </c>
      <c r="AW667" s="147" t="e">
        <v>#REF!</v>
      </c>
      <c r="AX667" s="147" t="e">
        <v>#REF!</v>
      </c>
      <c r="AY667" s="147" t="e">
        <v>#REF!</v>
      </c>
      <c r="AZ667" s="147" t="e">
        <v>#REF!</v>
      </c>
      <c r="BA667" s="147" t="e">
        <v>#REF!</v>
      </c>
      <c r="BB667" s="147" t="e">
        <v>#REF!</v>
      </c>
      <c r="BC667" s="147" t="e">
        <v>#REF!</v>
      </c>
      <c r="BD667" s="147" t="e">
        <v>#REF!</v>
      </c>
      <c r="BE667" s="147" t="e">
        <v>#REF!</v>
      </c>
      <c r="BF667" s="147" t="e">
        <v>#REF!</v>
      </c>
      <c r="BG667" s="147" t="e">
        <v>#REF!</v>
      </c>
      <c r="BH667" s="147" t="e">
        <v>#REF!</v>
      </c>
      <c r="BI667" s="147" t="e">
        <v>#REF!</v>
      </c>
      <c r="BJ667" s="147" t="e">
        <v>#REF!</v>
      </c>
      <c r="BK667" s="147" t="e">
        <v>#REF!</v>
      </c>
      <c r="BL667" s="147" t="e">
        <v>#REF!</v>
      </c>
      <c r="BM667" s="147" t="e">
        <v>#REF!</v>
      </c>
      <c r="BN667" s="147" t="e">
        <v>#REF!</v>
      </c>
      <c r="BO667" s="147" t="e">
        <v>#REF!</v>
      </c>
      <c r="BP667" s="147" t="e">
        <v>#REF!</v>
      </c>
      <c r="BQ667" s="147" t="e">
        <v>#REF!</v>
      </c>
      <c r="BR667" s="147" t="e">
        <v>#REF!</v>
      </c>
      <c r="BS667" s="147" t="e">
        <v>#REF!</v>
      </c>
      <c r="BT667" s="147" t="e">
        <v>#REF!</v>
      </c>
      <c r="BU667" s="147" t="e">
        <v>#REF!</v>
      </c>
      <c r="BV667" s="147" t="e">
        <v>#REF!</v>
      </c>
      <c r="BW667" s="147" t="e">
        <v>#REF!</v>
      </c>
      <c r="BX667" s="147" t="e">
        <v>#REF!</v>
      </c>
      <c r="BZ667" s="147" t="e">
        <v>#REF!</v>
      </c>
      <c r="CA667" s="147" t="e">
        <v>#REF!</v>
      </c>
    </row>
    <row r="668" spans="7:79" hidden="1" x14ac:dyDescent="0.2">
      <c r="G668" s="147">
        <v>-7476976</v>
      </c>
      <c r="H668" s="147">
        <v>0</v>
      </c>
      <c r="I668" s="147">
        <v>0</v>
      </c>
      <c r="J668" s="147">
        <v>0</v>
      </c>
      <c r="K668" s="147">
        <v>0</v>
      </c>
      <c r="L668" s="147">
        <v>632137</v>
      </c>
      <c r="M668" s="147">
        <v>0</v>
      </c>
      <c r="N668" s="147">
        <v>0</v>
      </c>
      <c r="O668" s="147">
        <v>0</v>
      </c>
      <c r="P668" s="147">
        <v>0</v>
      </c>
      <c r="Q668" s="147">
        <v>3114442</v>
      </c>
      <c r="R668" s="147">
        <v>0</v>
      </c>
      <c r="S668" s="147">
        <v>0</v>
      </c>
      <c r="T668" s="147">
        <v>0</v>
      </c>
      <c r="U668" s="147">
        <v>0</v>
      </c>
      <c r="V668" s="147">
        <v>-95175</v>
      </c>
      <c r="W668" s="147">
        <v>0</v>
      </c>
      <c r="X668" s="147">
        <v>0</v>
      </c>
      <c r="Y668" s="147">
        <v>0</v>
      </c>
      <c r="Z668" s="147">
        <v>0</v>
      </c>
      <c r="AA668" s="147">
        <v>-285032</v>
      </c>
      <c r="AB668" s="147">
        <v>0</v>
      </c>
      <c r="AC668" s="147">
        <v>0</v>
      </c>
      <c r="AD668" s="147">
        <v>0</v>
      </c>
      <c r="AE668" s="147">
        <v>0</v>
      </c>
      <c r="AF668" s="147">
        <v>-83879</v>
      </c>
      <c r="AG668" s="147">
        <v>0</v>
      </c>
      <c r="AH668" s="147">
        <v>0</v>
      </c>
      <c r="AI668" s="147">
        <v>0</v>
      </c>
      <c r="AJ668" s="147">
        <v>0</v>
      </c>
      <c r="AK668" s="147">
        <v>-27624</v>
      </c>
      <c r="AL668" s="147">
        <v>0</v>
      </c>
      <c r="AM668" s="147">
        <v>0</v>
      </c>
      <c r="AN668" s="147">
        <v>0</v>
      </c>
      <c r="AO668" s="147">
        <v>0</v>
      </c>
      <c r="AP668" s="147">
        <v>-481602</v>
      </c>
      <c r="AQ668" s="147">
        <v>0</v>
      </c>
      <c r="AR668" s="147">
        <v>0</v>
      </c>
      <c r="AS668" s="147">
        <v>0</v>
      </c>
      <c r="AT668" s="147">
        <v>0</v>
      </c>
      <c r="AU668" s="147">
        <v>-1204105</v>
      </c>
      <c r="AV668" s="147">
        <v>0</v>
      </c>
      <c r="AW668" s="147">
        <v>0</v>
      </c>
      <c r="AX668" s="147">
        <v>0</v>
      </c>
      <c r="AY668" s="147">
        <v>0</v>
      </c>
      <c r="AZ668" s="147">
        <v>-342784</v>
      </c>
      <c r="BA668" s="147">
        <v>0</v>
      </c>
      <c r="BB668" s="147">
        <v>0</v>
      </c>
      <c r="BC668" s="147">
        <v>0</v>
      </c>
      <c r="BD668" s="147">
        <v>0</v>
      </c>
      <c r="BE668" s="147">
        <v>0</v>
      </c>
      <c r="BF668" s="147">
        <v>0</v>
      </c>
      <c r="BG668" s="147">
        <v>0</v>
      </c>
      <c r="BH668" s="147">
        <v>0</v>
      </c>
      <c r="BI668" s="147">
        <v>0</v>
      </c>
      <c r="BJ668" s="147">
        <v>-772365</v>
      </c>
      <c r="BK668" s="147">
        <v>0</v>
      </c>
      <c r="BL668" s="147">
        <v>0</v>
      </c>
      <c r="BM668" s="147">
        <v>0</v>
      </c>
      <c r="BN668" s="147">
        <v>0</v>
      </c>
      <c r="BO668" s="147">
        <v>-3033077</v>
      </c>
      <c r="BP668" s="147">
        <v>0</v>
      </c>
      <c r="BQ668" s="147">
        <v>0</v>
      </c>
      <c r="BR668" s="147">
        <v>0</v>
      </c>
      <c r="BS668" s="147">
        <v>0</v>
      </c>
      <c r="BT668" s="147">
        <v>3366372</v>
      </c>
      <c r="BU668" s="147">
        <v>0</v>
      </c>
      <c r="BV668" s="147">
        <v>0</v>
      </c>
      <c r="BW668" s="147">
        <v>0</v>
      </c>
      <c r="BX668" s="147">
        <v>0</v>
      </c>
      <c r="BZ668" s="147">
        <v>5945436</v>
      </c>
      <c r="CA668" s="147">
        <v>5945436</v>
      </c>
    </row>
    <row r="669" spans="7:79" hidden="1" x14ac:dyDescent="0.2">
      <c r="G669" s="147">
        <v>-7476976</v>
      </c>
      <c r="H669" s="147">
        <v>0</v>
      </c>
      <c r="I669" s="147">
        <v>0</v>
      </c>
      <c r="J669" s="147">
        <v>0</v>
      </c>
      <c r="K669" s="147">
        <v>0</v>
      </c>
      <c r="L669" s="147">
        <v>632137</v>
      </c>
      <c r="M669" s="147">
        <v>0</v>
      </c>
      <c r="N669" s="147">
        <v>0</v>
      </c>
      <c r="O669" s="147">
        <v>0</v>
      </c>
      <c r="P669" s="147">
        <v>0</v>
      </c>
      <c r="Q669" s="147">
        <v>3114442</v>
      </c>
      <c r="R669" s="147">
        <v>0</v>
      </c>
      <c r="S669" s="147">
        <v>0</v>
      </c>
      <c r="T669" s="147">
        <v>0</v>
      </c>
      <c r="U669" s="147">
        <v>0</v>
      </c>
      <c r="V669" s="147">
        <v>-95175</v>
      </c>
      <c r="W669" s="147">
        <v>0</v>
      </c>
      <c r="X669" s="147">
        <v>0</v>
      </c>
      <c r="Y669" s="147">
        <v>0</v>
      </c>
      <c r="Z669" s="147">
        <v>0</v>
      </c>
      <c r="AA669" s="147">
        <v>-285032</v>
      </c>
      <c r="AB669" s="147">
        <v>0</v>
      </c>
      <c r="AC669" s="147">
        <v>0</v>
      </c>
      <c r="AD669" s="147">
        <v>0</v>
      </c>
      <c r="AE669" s="147">
        <v>0</v>
      </c>
      <c r="AF669" s="147">
        <v>-83879</v>
      </c>
      <c r="AG669" s="147">
        <v>0</v>
      </c>
      <c r="AH669" s="147">
        <v>0</v>
      </c>
      <c r="AI669" s="147">
        <v>0</v>
      </c>
      <c r="AJ669" s="147">
        <v>0</v>
      </c>
      <c r="AK669" s="147">
        <v>-27624</v>
      </c>
      <c r="AL669" s="147">
        <v>0</v>
      </c>
      <c r="AM669" s="147">
        <v>0</v>
      </c>
      <c r="AN669" s="147">
        <v>0</v>
      </c>
      <c r="AO669" s="147">
        <v>0</v>
      </c>
      <c r="AP669" s="147">
        <v>-481602</v>
      </c>
      <c r="AQ669" s="147">
        <v>0</v>
      </c>
      <c r="AR669" s="147">
        <v>0</v>
      </c>
      <c r="AS669" s="147">
        <v>0</v>
      </c>
      <c r="AT669" s="147">
        <v>0</v>
      </c>
      <c r="AU669" s="147">
        <v>-1204105</v>
      </c>
      <c r="AV669" s="147">
        <v>0</v>
      </c>
      <c r="AW669" s="147">
        <v>0</v>
      </c>
      <c r="AX669" s="147">
        <v>0</v>
      </c>
      <c r="AY669" s="147">
        <v>0</v>
      </c>
      <c r="AZ669" s="147">
        <v>-342784</v>
      </c>
      <c r="BA669" s="147">
        <v>0</v>
      </c>
      <c r="BB669" s="147">
        <v>0</v>
      </c>
      <c r="BC669" s="147">
        <v>0</v>
      </c>
      <c r="BD669" s="147">
        <v>0</v>
      </c>
      <c r="BE669" s="147">
        <v>0</v>
      </c>
      <c r="BF669" s="147">
        <v>0</v>
      </c>
      <c r="BG669" s="147">
        <v>0</v>
      </c>
      <c r="BH669" s="147">
        <v>0</v>
      </c>
      <c r="BI669" s="147">
        <v>0</v>
      </c>
      <c r="BJ669" s="147">
        <v>-772365</v>
      </c>
      <c r="BK669" s="147">
        <v>0</v>
      </c>
      <c r="BL669" s="147">
        <v>0</v>
      </c>
      <c r="BM669" s="147">
        <v>0</v>
      </c>
      <c r="BN669" s="147">
        <v>0</v>
      </c>
      <c r="BO669" s="147">
        <v>-3033077</v>
      </c>
      <c r="BP669" s="147">
        <v>0</v>
      </c>
      <c r="BQ669" s="147">
        <v>0</v>
      </c>
      <c r="BR669" s="147">
        <v>0</v>
      </c>
      <c r="BS669" s="147">
        <v>0</v>
      </c>
      <c r="BT669" s="147">
        <v>3366372</v>
      </c>
      <c r="BU669" s="147">
        <v>0</v>
      </c>
      <c r="BV669" s="147">
        <v>0</v>
      </c>
      <c r="BW669" s="147">
        <v>0</v>
      </c>
      <c r="BX669" s="147">
        <v>0</v>
      </c>
      <c r="BZ669" s="147">
        <v>5945436</v>
      </c>
      <c r="CA669" s="147">
        <v>5945436</v>
      </c>
    </row>
    <row r="670" spans="7:79" hidden="1" x14ac:dyDescent="0.2">
      <c r="G670" s="147">
        <v>0</v>
      </c>
      <c r="H670" s="147">
        <v>0</v>
      </c>
      <c r="I670" s="147">
        <v>0</v>
      </c>
      <c r="J670" s="147">
        <v>0</v>
      </c>
      <c r="K670" s="147">
        <v>0</v>
      </c>
      <c r="L670" s="147">
        <v>0</v>
      </c>
      <c r="M670" s="147">
        <v>0</v>
      </c>
      <c r="N670" s="147">
        <v>0</v>
      </c>
      <c r="O670" s="147">
        <v>0</v>
      </c>
      <c r="P670" s="147">
        <v>0</v>
      </c>
      <c r="Q670" s="147">
        <v>0</v>
      </c>
      <c r="R670" s="147">
        <v>0</v>
      </c>
      <c r="S670" s="147">
        <v>0</v>
      </c>
      <c r="T670" s="147">
        <v>0</v>
      </c>
      <c r="U670" s="147">
        <v>0</v>
      </c>
      <c r="V670" s="147">
        <v>0</v>
      </c>
      <c r="W670" s="147">
        <v>0</v>
      </c>
      <c r="X670" s="147">
        <v>0</v>
      </c>
      <c r="Y670" s="147">
        <v>0</v>
      </c>
      <c r="Z670" s="147">
        <v>0</v>
      </c>
      <c r="AA670" s="147">
        <v>0</v>
      </c>
      <c r="AB670" s="147">
        <v>0</v>
      </c>
      <c r="AC670" s="147">
        <v>0</v>
      </c>
      <c r="AD670" s="147">
        <v>0</v>
      </c>
      <c r="AE670" s="147">
        <v>0</v>
      </c>
      <c r="AF670" s="147">
        <v>0</v>
      </c>
      <c r="AG670" s="147">
        <v>0</v>
      </c>
      <c r="AH670" s="147">
        <v>0</v>
      </c>
      <c r="AI670" s="147">
        <v>0</v>
      </c>
      <c r="AJ670" s="147">
        <v>0</v>
      </c>
      <c r="AK670" s="147">
        <v>0</v>
      </c>
      <c r="AL670" s="147">
        <v>0</v>
      </c>
      <c r="AM670" s="147">
        <v>0</v>
      </c>
      <c r="AN670" s="147">
        <v>0</v>
      </c>
      <c r="AO670" s="147">
        <v>0</v>
      </c>
      <c r="AP670" s="147">
        <v>0</v>
      </c>
      <c r="AQ670" s="147">
        <v>0</v>
      </c>
      <c r="AR670" s="147">
        <v>0</v>
      </c>
      <c r="AS670" s="147">
        <v>0</v>
      </c>
      <c r="AT670" s="147">
        <v>0</v>
      </c>
      <c r="AU670" s="147">
        <v>0</v>
      </c>
      <c r="AV670" s="147">
        <v>0</v>
      </c>
      <c r="AW670" s="147">
        <v>0</v>
      </c>
      <c r="AX670" s="147">
        <v>0</v>
      </c>
      <c r="AY670" s="147">
        <v>0</v>
      </c>
      <c r="AZ670" s="147">
        <v>0</v>
      </c>
      <c r="BA670" s="147">
        <v>0</v>
      </c>
      <c r="BB670" s="147">
        <v>0</v>
      </c>
      <c r="BC670" s="147">
        <v>0</v>
      </c>
      <c r="BD670" s="147">
        <v>0</v>
      </c>
      <c r="BE670" s="147">
        <v>0</v>
      </c>
      <c r="BF670" s="147">
        <v>0</v>
      </c>
      <c r="BG670" s="147">
        <v>0</v>
      </c>
      <c r="BH670" s="147">
        <v>0</v>
      </c>
      <c r="BI670" s="147">
        <v>0</v>
      </c>
      <c r="BJ670" s="147">
        <v>0</v>
      </c>
      <c r="BK670" s="147">
        <v>0</v>
      </c>
      <c r="BL670" s="147">
        <v>0</v>
      </c>
      <c r="BM670" s="147">
        <v>0</v>
      </c>
      <c r="BN670" s="147">
        <v>0</v>
      </c>
      <c r="BO670" s="147">
        <v>0</v>
      </c>
      <c r="BP670" s="147">
        <v>0</v>
      </c>
      <c r="BQ670" s="147">
        <v>0</v>
      </c>
      <c r="BR670" s="147">
        <v>0</v>
      </c>
      <c r="BS670" s="147">
        <v>0</v>
      </c>
      <c r="BT670" s="147">
        <v>0</v>
      </c>
      <c r="BU670" s="147">
        <v>0</v>
      </c>
      <c r="BV670" s="147">
        <v>0</v>
      </c>
      <c r="BW670" s="147">
        <v>0</v>
      </c>
      <c r="BX670" s="147">
        <v>0</v>
      </c>
      <c r="BZ670" s="147">
        <v>0</v>
      </c>
      <c r="CA670" s="147">
        <v>0</v>
      </c>
    </row>
    <row r="671" spans="7:79" hidden="1" x14ac:dyDescent="0.2">
      <c r="G671" s="147">
        <v>0</v>
      </c>
      <c r="H671" s="147">
        <v>0</v>
      </c>
      <c r="I671" s="147">
        <v>0</v>
      </c>
      <c r="J671" s="147">
        <v>0</v>
      </c>
      <c r="K671" s="147">
        <v>0</v>
      </c>
      <c r="L671" s="147">
        <v>0</v>
      </c>
      <c r="M671" s="147">
        <v>0</v>
      </c>
      <c r="N671" s="147">
        <v>0</v>
      </c>
      <c r="O671" s="147">
        <v>0</v>
      </c>
      <c r="P671" s="147">
        <v>0</v>
      </c>
      <c r="Q671" s="147">
        <v>0</v>
      </c>
      <c r="R671" s="147">
        <v>0</v>
      </c>
      <c r="S671" s="147">
        <v>0</v>
      </c>
      <c r="T671" s="147">
        <v>0</v>
      </c>
      <c r="U671" s="147">
        <v>0</v>
      </c>
      <c r="V671" s="147">
        <v>0</v>
      </c>
      <c r="W671" s="147">
        <v>0</v>
      </c>
      <c r="X671" s="147">
        <v>0</v>
      </c>
      <c r="Y671" s="147">
        <v>0</v>
      </c>
      <c r="Z671" s="147">
        <v>0</v>
      </c>
      <c r="AA671" s="147">
        <v>0</v>
      </c>
      <c r="AB671" s="147">
        <v>0</v>
      </c>
      <c r="AC671" s="147">
        <v>0</v>
      </c>
      <c r="AD671" s="147">
        <v>0</v>
      </c>
      <c r="AE671" s="147">
        <v>0</v>
      </c>
      <c r="AF671" s="147">
        <v>0</v>
      </c>
      <c r="AG671" s="147">
        <v>0</v>
      </c>
      <c r="AH671" s="147">
        <v>0</v>
      </c>
      <c r="AI671" s="147">
        <v>0</v>
      </c>
      <c r="AJ671" s="147">
        <v>0</v>
      </c>
      <c r="AK671" s="147">
        <v>0</v>
      </c>
      <c r="AL671" s="147">
        <v>0</v>
      </c>
      <c r="AM671" s="147">
        <v>0</v>
      </c>
      <c r="AN671" s="147">
        <v>0</v>
      </c>
      <c r="AO671" s="147">
        <v>0</v>
      </c>
      <c r="AP671" s="147">
        <v>0</v>
      </c>
      <c r="AQ671" s="147">
        <v>0</v>
      </c>
      <c r="AR671" s="147">
        <v>0</v>
      </c>
      <c r="AS671" s="147">
        <v>0</v>
      </c>
      <c r="AT671" s="147">
        <v>0</v>
      </c>
      <c r="AU671" s="147">
        <v>0</v>
      </c>
      <c r="AV671" s="147">
        <v>0</v>
      </c>
      <c r="AW671" s="147">
        <v>0</v>
      </c>
      <c r="AX671" s="147">
        <v>0</v>
      </c>
      <c r="AY671" s="147">
        <v>0</v>
      </c>
      <c r="AZ671" s="147">
        <v>0</v>
      </c>
      <c r="BA671" s="147">
        <v>0</v>
      </c>
      <c r="BB671" s="147">
        <v>0</v>
      </c>
      <c r="BC671" s="147">
        <v>0</v>
      </c>
      <c r="BD671" s="147">
        <v>0</v>
      </c>
      <c r="BE671" s="147">
        <v>0</v>
      </c>
      <c r="BF671" s="147">
        <v>0</v>
      </c>
      <c r="BG671" s="147">
        <v>0</v>
      </c>
      <c r="BH671" s="147">
        <v>0</v>
      </c>
      <c r="BI671" s="147">
        <v>0</v>
      </c>
      <c r="BJ671" s="147">
        <v>0</v>
      </c>
      <c r="BK671" s="147">
        <v>0</v>
      </c>
      <c r="BL671" s="147">
        <v>0</v>
      </c>
      <c r="BM671" s="147">
        <v>0</v>
      </c>
      <c r="BN671" s="147">
        <v>0</v>
      </c>
      <c r="BO671" s="147">
        <v>0</v>
      </c>
      <c r="BP671" s="147">
        <v>0</v>
      </c>
      <c r="BQ671" s="147">
        <v>0</v>
      </c>
      <c r="BR671" s="147">
        <v>0</v>
      </c>
      <c r="BS671" s="147">
        <v>0</v>
      </c>
      <c r="BT671" s="147">
        <v>0</v>
      </c>
      <c r="BU671" s="147">
        <v>0</v>
      </c>
      <c r="BV671" s="147">
        <v>0</v>
      </c>
      <c r="BW671" s="147">
        <v>0</v>
      </c>
      <c r="BX671" s="147">
        <v>0</v>
      </c>
      <c r="BZ671" s="147">
        <v>0</v>
      </c>
      <c r="CA671" s="147">
        <v>0</v>
      </c>
    </row>
    <row r="672" spans="7:79" hidden="1" x14ac:dyDescent="0.2">
      <c r="G672" s="147">
        <v>0</v>
      </c>
      <c r="H672" s="147">
        <v>0</v>
      </c>
      <c r="I672" s="147">
        <v>0</v>
      </c>
      <c r="J672" s="147">
        <v>0</v>
      </c>
      <c r="K672" s="147">
        <v>0</v>
      </c>
      <c r="L672" s="147">
        <v>0</v>
      </c>
      <c r="M672" s="147">
        <v>0</v>
      </c>
      <c r="N672" s="147">
        <v>0</v>
      </c>
      <c r="O672" s="147">
        <v>0</v>
      </c>
      <c r="P672" s="147">
        <v>0</v>
      </c>
      <c r="Q672" s="147">
        <v>0</v>
      </c>
      <c r="R672" s="147">
        <v>0</v>
      </c>
      <c r="S672" s="147">
        <v>0</v>
      </c>
      <c r="T672" s="147">
        <v>0</v>
      </c>
      <c r="U672" s="147">
        <v>0</v>
      </c>
      <c r="V672" s="147">
        <v>0</v>
      </c>
      <c r="W672" s="147">
        <v>0</v>
      </c>
      <c r="X672" s="147">
        <v>0</v>
      </c>
      <c r="Y672" s="147">
        <v>0</v>
      </c>
      <c r="Z672" s="147">
        <v>0</v>
      </c>
      <c r="AA672" s="147">
        <v>0</v>
      </c>
      <c r="AB672" s="147">
        <v>0</v>
      </c>
      <c r="AC672" s="147">
        <v>0</v>
      </c>
      <c r="AD672" s="147">
        <v>0</v>
      </c>
      <c r="AE672" s="147">
        <v>0</v>
      </c>
      <c r="AF672" s="147">
        <v>0</v>
      </c>
      <c r="AG672" s="147">
        <v>0</v>
      </c>
      <c r="AH672" s="147">
        <v>0</v>
      </c>
      <c r="AI672" s="147">
        <v>0</v>
      </c>
      <c r="AJ672" s="147">
        <v>0</v>
      </c>
      <c r="AK672" s="147">
        <v>0</v>
      </c>
      <c r="AL672" s="147">
        <v>0</v>
      </c>
      <c r="AM672" s="147">
        <v>0</v>
      </c>
      <c r="AN672" s="147">
        <v>0</v>
      </c>
      <c r="AO672" s="147">
        <v>0</v>
      </c>
      <c r="AP672" s="147">
        <v>0</v>
      </c>
      <c r="AQ672" s="147">
        <v>0</v>
      </c>
      <c r="AR672" s="147">
        <v>0</v>
      </c>
      <c r="AS672" s="147">
        <v>0</v>
      </c>
      <c r="AT672" s="147">
        <v>0</v>
      </c>
      <c r="AU672" s="147">
        <v>0</v>
      </c>
      <c r="AV672" s="147">
        <v>0</v>
      </c>
      <c r="AW672" s="147">
        <v>0</v>
      </c>
      <c r="AX672" s="147">
        <v>0</v>
      </c>
      <c r="AY672" s="147">
        <v>0</v>
      </c>
      <c r="AZ672" s="147">
        <v>0</v>
      </c>
      <c r="BA672" s="147">
        <v>0</v>
      </c>
      <c r="BB672" s="147">
        <v>0</v>
      </c>
      <c r="BC672" s="147">
        <v>0</v>
      </c>
      <c r="BD672" s="147">
        <v>0</v>
      </c>
      <c r="BE672" s="147">
        <v>0</v>
      </c>
      <c r="BF672" s="147">
        <v>0</v>
      </c>
      <c r="BG672" s="147">
        <v>0</v>
      </c>
      <c r="BH672" s="147">
        <v>0</v>
      </c>
      <c r="BI672" s="147">
        <v>0</v>
      </c>
      <c r="BJ672" s="147">
        <v>0</v>
      </c>
      <c r="BK672" s="147">
        <v>0</v>
      </c>
      <c r="BL672" s="147">
        <v>0</v>
      </c>
      <c r="BM672" s="147">
        <v>0</v>
      </c>
      <c r="BN672" s="147">
        <v>0</v>
      </c>
      <c r="BO672" s="147">
        <v>0</v>
      </c>
      <c r="BP672" s="147">
        <v>0</v>
      </c>
      <c r="BQ672" s="147">
        <v>0</v>
      </c>
      <c r="BR672" s="147">
        <v>0</v>
      </c>
      <c r="BS672" s="147">
        <v>0</v>
      </c>
      <c r="BT672" s="147">
        <v>0</v>
      </c>
      <c r="BU672" s="147">
        <v>0</v>
      </c>
      <c r="BV672" s="147">
        <v>0</v>
      </c>
      <c r="BW672" s="147">
        <v>0</v>
      </c>
      <c r="BX672" s="147">
        <v>0</v>
      </c>
      <c r="BZ672" s="147">
        <v>0</v>
      </c>
      <c r="CA672" s="147">
        <v>0</v>
      </c>
    </row>
    <row r="673" spans="7:79" hidden="1" x14ac:dyDescent="0.2">
      <c r="G673" s="147">
        <v>0</v>
      </c>
      <c r="H673" s="147">
        <v>0</v>
      </c>
      <c r="I673" s="147">
        <v>0</v>
      </c>
      <c r="J673" s="147">
        <v>0</v>
      </c>
      <c r="K673" s="147">
        <v>0</v>
      </c>
      <c r="L673" s="147">
        <v>0</v>
      </c>
      <c r="M673" s="147">
        <v>0</v>
      </c>
      <c r="N673" s="147">
        <v>0</v>
      </c>
      <c r="O673" s="147">
        <v>0</v>
      </c>
      <c r="P673" s="147">
        <v>0</v>
      </c>
      <c r="Q673" s="147">
        <v>0</v>
      </c>
      <c r="R673" s="147">
        <v>0</v>
      </c>
      <c r="S673" s="147">
        <v>0</v>
      </c>
      <c r="T673" s="147">
        <v>0</v>
      </c>
      <c r="U673" s="147">
        <v>0</v>
      </c>
      <c r="V673" s="147">
        <v>0</v>
      </c>
      <c r="W673" s="147">
        <v>0</v>
      </c>
      <c r="X673" s="147">
        <v>0</v>
      </c>
      <c r="Y673" s="147">
        <v>0</v>
      </c>
      <c r="Z673" s="147">
        <v>0</v>
      </c>
      <c r="AA673" s="147">
        <v>0</v>
      </c>
      <c r="AB673" s="147">
        <v>0</v>
      </c>
      <c r="AC673" s="147">
        <v>0</v>
      </c>
      <c r="AD673" s="147">
        <v>0</v>
      </c>
      <c r="AE673" s="147">
        <v>0</v>
      </c>
      <c r="AF673" s="147">
        <v>0</v>
      </c>
      <c r="AG673" s="147">
        <v>0</v>
      </c>
      <c r="AH673" s="147">
        <v>0</v>
      </c>
      <c r="AI673" s="147">
        <v>0</v>
      </c>
      <c r="AJ673" s="147">
        <v>0</v>
      </c>
      <c r="AK673" s="147">
        <v>0</v>
      </c>
      <c r="AL673" s="147">
        <v>0</v>
      </c>
      <c r="AM673" s="147">
        <v>0</v>
      </c>
      <c r="AN673" s="147">
        <v>0</v>
      </c>
      <c r="AO673" s="147">
        <v>0</v>
      </c>
      <c r="AP673" s="147">
        <v>0</v>
      </c>
      <c r="AQ673" s="147">
        <v>0</v>
      </c>
      <c r="AR673" s="147">
        <v>0</v>
      </c>
      <c r="AS673" s="147">
        <v>0</v>
      </c>
      <c r="AT673" s="147">
        <v>0</v>
      </c>
      <c r="AU673" s="147">
        <v>0</v>
      </c>
      <c r="AV673" s="147">
        <v>0</v>
      </c>
      <c r="AW673" s="147">
        <v>0</v>
      </c>
      <c r="AX673" s="147">
        <v>0</v>
      </c>
      <c r="AY673" s="147">
        <v>0</v>
      </c>
      <c r="AZ673" s="147">
        <v>0</v>
      </c>
      <c r="BA673" s="147">
        <v>0</v>
      </c>
      <c r="BB673" s="147">
        <v>0</v>
      </c>
      <c r="BC673" s="147">
        <v>0</v>
      </c>
      <c r="BD673" s="147">
        <v>0</v>
      </c>
      <c r="BE673" s="147">
        <v>0</v>
      </c>
      <c r="BF673" s="147">
        <v>0</v>
      </c>
      <c r="BG673" s="147">
        <v>0</v>
      </c>
      <c r="BH673" s="147">
        <v>0</v>
      </c>
      <c r="BI673" s="147">
        <v>0</v>
      </c>
      <c r="BJ673" s="147">
        <v>0</v>
      </c>
      <c r="BK673" s="147">
        <v>0</v>
      </c>
      <c r="BL673" s="147">
        <v>0</v>
      </c>
      <c r="BM673" s="147">
        <v>0</v>
      </c>
      <c r="BN673" s="147">
        <v>0</v>
      </c>
      <c r="BO673" s="147">
        <v>0</v>
      </c>
      <c r="BP673" s="147">
        <v>0</v>
      </c>
      <c r="BQ673" s="147">
        <v>0</v>
      </c>
      <c r="BR673" s="147">
        <v>0</v>
      </c>
      <c r="BS673" s="147">
        <v>0</v>
      </c>
      <c r="BT673" s="147">
        <v>0</v>
      </c>
      <c r="BU673" s="147">
        <v>0</v>
      </c>
      <c r="BV673" s="147">
        <v>0</v>
      </c>
      <c r="BW673" s="147">
        <v>0</v>
      </c>
      <c r="BX673" s="147">
        <v>0</v>
      </c>
      <c r="BZ673" s="147">
        <v>0</v>
      </c>
      <c r="CA673" s="147">
        <v>0</v>
      </c>
    </row>
    <row r="674" spans="7:79" hidden="1" x14ac:dyDescent="0.2">
      <c r="G674" s="147">
        <v>-42458</v>
      </c>
      <c r="H674" s="147">
        <v>0</v>
      </c>
      <c r="I674" s="147">
        <v>0</v>
      </c>
      <c r="J674" s="147">
        <v>0</v>
      </c>
      <c r="K674" s="147">
        <v>0</v>
      </c>
      <c r="L674" s="147">
        <v>0</v>
      </c>
      <c r="M674" s="147">
        <v>0</v>
      </c>
      <c r="N674" s="147">
        <v>0</v>
      </c>
      <c r="O674" s="147">
        <v>0</v>
      </c>
      <c r="P674" s="147">
        <v>0</v>
      </c>
      <c r="Q674" s="147">
        <v>0</v>
      </c>
      <c r="R674" s="147">
        <v>0</v>
      </c>
      <c r="S674" s="147">
        <v>0</v>
      </c>
      <c r="T674" s="147">
        <v>0</v>
      </c>
      <c r="U674" s="147">
        <v>0</v>
      </c>
      <c r="V674" s="147">
        <v>0</v>
      </c>
      <c r="W674" s="147">
        <v>0</v>
      </c>
      <c r="X674" s="147">
        <v>0</v>
      </c>
      <c r="Y674" s="147">
        <v>0</v>
      </c>
      <c r="Z674" s="147">
        <v>0</v>
      </c>
      <c r="AA674" s="147">
        <v>0</v>
      </c>
      <c r="AB674" s="147">
        <v>0</v>
      </c>
      <c r="AC674" s="147">
        <v>0</v>
      </c>
      <c r="AD674" s="147">
        <v>0</v>
      </c>
      <c r="AE674" s="147">
        <v>0</v>
      </c>
      <c r="AF674" s="147">
        <v>0</v>
      </c>
      <c r="AG674" s="147">
        <v>0</v>
      </c>
      <c r="AH674" s="147">
        <v>0</v>
      </c>
      <c r="AI674" s="147">
        <v>0</v>
      </c>
      <c r="AJ674" s="147">
        <v>0</v>
      </c>
      <c r="AK674" s="147">
        <v>0</v>
      </c>
      <c r="AL674" s="147">
        <v>0</v>
      </c>
      <c r="AM674" s="147">
        <v>0</v>
      </c>
      <c r="AN674" s="147">
        <v>0</v>
      </c>
      <c r="AO674" s="147">
        <v>0</v>
      </c>
      <c r="AP674" s="147">
        <v>0</v>
      </c>
      <c r="AQ674" s="147">
        <v>0</v>
      </c>
      <c r="AR674" s="147">
        <v>0</v>
      </c>
      <c r="AS674" s="147">
        <v>0</v>
      </c>
      <c r="AT674" s="147">
        <v>0</v>
      </c>
      <c r="AU674" s="147">
        <v>0</v>
      </c>
      <c r="AV674" s="147">
        <v>0</v>
      </c>
      <c r="AW674" s="147">
        <v>0</v>
      </c>
      <c r="AX674" s="147">
        <v>0</v>
      </c>
      <c r="AY674" s="147">
        <v>0</v>
      </c>
      <c r="AZ674" s="147">
        <v>0</v>
      </c>
      <c r="BA674" s="147">
        <v>0</v>
      </c>
      <c r="BB674" s="147">
        <v>0</v>
      </c>
      <c r="BC674" s="147">
        <v>0</v>
      </c>
      <c r="BD674" s="147">
        <v>0</v>
      </c>
      <c r="BE674" s="147">
        <v>0</v>
      </c>
      <c r="BF674" s="147">
        <v>0</v>
      </c>
      <c r="BG674" s="147">
        <v>0</v>
      </c>
      <c r="BH674" s="147">
        <v>0</v>
      </c>
      <c r="BI674" s="147">
        <v>0</v>
      </c>
      <c r="BJ674" s="147">
        <v>0</v>
      </c>
      <c r="BK674" s="147">
        <v>0</v>
      </c>
      <c r="BL674" s="147">
        <v>0</v>
      </c>
      <c r="BM674" s="147">
        <v>0</v>
      </c>
      <c r="BN674" s="147">
        <v>0</v>
      </c>
      <c r="BO674" s="147">
        <v>-42458</v>
      </c>
      <c r="BP674" s="147">
        <v>0</v>
      </c>
      <c r="BQ674" s="147">
        <v>0</v>
      </c>
      <c r="BR674" s="147">
        <v>0</v>
      </c>
      <c r="BS674" s="147">
        <v>0</v>
      </c>
      <c r="BT674" s="147">
        <v>0</v>
      </c>
      <c r="BU674" s="147">
        <v>0</v>
      </c>
      <c r="BV674" s="147">
        <v>0</v>
      </c>
      <c r="BW674" s="147">
        <v>0</v>
      </c>
      <c r="BX674" s="147">
        <v>0</v>
      </c>
      <c r="BZ674" s="147">
        <v>42458</v>
      </c>
      <c r="CA674" s="147">
        <v>42458</v>
      </c>
    </row>
    <row r="675" spans="7:79" hidden="1" x14ac:dyDescent="0.2">
      <c r="G675" s="147">
        <v>-42458</v>
      </c>
      <c r="H675" s="147">
        <v>0</v>
      </c>
      <c r="I675" s="147">
        <v>0</v>
      </c>
      <c r="J675" s="147">
        <v>0</v>
      </c>
      <c r="K675" s="147">
        <v>0</v>
      </c>
      <c r="L675" s="147">
        <v>0</v>
      </c>
      <c r="M675" s="147">
        <v>0</v>
      </c>
      <c r="N675" s="147">
        <v>0</v>
      </c>
      <c r="O675" s="147">
        <v>0</v>
      </c>
      <c r="P675" s="147">
        <v>0</v>
      </c>
      <c r="Q675" s="147">
        <v>0</v>
      </c>
      <c r="R675" s="147">
        <v>0</v>
      </c>
      <c r="S675" s="147">
        <v>0</v>
      </c>
      <c r="T675" s="147">
        <v>0</v>
      </c>
      <c r="U675" s="147">
        <v>0</v>
      </c>
      <c r="V675" s="147">
        <v>0</v>
      </c>
      <c r="W675" s="147">
        <v>0</v>
      </c>
      <c r="X675" s="147">
        <v>0</v>
      </c>
      <c r="Y675" s="147">
        <v>0</v>
      </c>
      <c r="Z675" s="147">
        <v>0</v>
      </c>
      <c r="AA675" s="147">
        <v>0</v>
      </c>
      <c r="AB675" s="147">
        <v>0</v>
      </c>
      <c r="AC675" s="147">
        <v>0</v>
      </c>
      <c r="AD675" s="147">
        <v>0</v>
      </c>
      <c r="AE675" s="147">
        <v>0</v>
      </c>
      <c r="AF675" s="147">
        <v>0</v>
      </c>
      <c r="AG675" s="147">
        <v>0</v>
      </c>
      <c r="AH675" s="147">
        <v>0</v>
      </c>
      <c r="AI675" s="147">
        <v>0</v>
      </c>
      <c r="AJ675" s="147">
        <v>0</v>
      </c>
      <c r="AK675" s="147">
        <v>0</v>
      </c>
      <c r="AL675" s="147">
        <v>0</v>
      </c>
      <c r="AM675" s="147">
        <v>0</v>
      </c>
      <c r="AN675" s="147">
        <v>0</v>
      </c>
      <c r="AO675" s="147">
        <v>0</v>
      </c>
      <c r="AP675" s="147">
        <v>0</v>
      </c>
      <c r="AQ675" s="147">
        <v>0</v>
      </c>
      <c r="AR675" s="147">
        <v>0</v>
      </c>
      <c r="AS675" s="147">
        <v>0</v>
      </c>
      <c r="AT675" s="147">
        <v>0</v>
      </c>
      <c r="AU675" s="147">
        <v>0</v>
      </c>
      <c r="AV675" s="147">
        <v>0</v>
      </c>
      <c r="AW675" s="147">
        <v>0</v>
      </c>
      <c r="AX675" s="147">
        <v>0</v>
      </c>
      <c r="AY675" s="147">
        <v>0</v>
      </c>
      <c r="AZ675" s="147">
        <v>0</v>
      </c>
      <c r="BA675" s="147">
        <v>0</v>
      </c>
      <c r="BB675" s="147">
        <v>0</v>
      </c>
      <c r="BC675" s="147">
        <v>0</v>
      </c>
      <c r="BD675" s="147">
        <v>0</v>
      </c>
      <c r="BE675" s="147">
        <v>0</v>
      </c>
      <c r="BF675" s="147">
        <v>0</v>
      </c>
      <c r="BG675" s="147">
        <v>0</v>
      </c>
      <c r="BH675" s="147">
        <v>0</v>
      </c>
      <c r="BI675" s="147">
        <v>0</v>
      </c>
      <c r="BJ675" s="147">
        <v>0</v>
      </c>
      <c r="BK675" s="147">
        <v>0</v>
      </c>
      <c r="BL675" s="147">
        <v>0</v>
      </c>
      <c r="BM675" s="147">
        <v>0</v>
      </c>
      <c r="BN675" s="147">
        <v>0</v>
      </c>
      <c r="BO675" s="147">
        <v>-42458</v>
      </c>
      <c r="BP675" s="147">
        <v>0</v>
      </c>
      <c r="BQ675" s="147">
        <v>0</v>
      </c>
      <c r="BR675" s="147">
        <v>0</v>
      </c>
      <c r="BS675" s="147">
        <v>0</v>
      </c>
      <c r="BT675" s="147">
        <v>0</v>
      </c>
      <c r="BU675" s="147">
        <v>0</v>
      </c>
      <c r="BV675" s="147">
        <v>0</v>
      </c>
      <c r="BW675" s="147">
        <v>0</v>
      </c>
      <c r="BX675" s="147">
        <v>0</v>
      </c>
      <c r="BZ675" s="147">
        <v>42458</v>
      </c>
      <c r="CA675" s="147">
        <v>42458</v>
      </c>
    </row>
    <row r="676" spans="7:79" hidden="1" x14ac:dyDescent="0.2">
      <c r="G676" s="147">
        <v>0</v>
      </c>
      <c r="H676" s="147">
        <v>0</v>
      </c>
      <c r="I676" s="147">
        <v>0</v>
      </c>
      <c r="J676" s="147">
        <v>0</v>
      </c>
      <c r="K676" s="147">
        <v>0</v>
      </c>
      <c r="L676" s="147">
        <v>0</v>
      </c>
      <c r="M676" s="147">
        <v>0</v>
      </c>
      <c r="N676" s="147">
        <v>0</v>
      </c>
      <c r="O676" s="147">
        <v>0</v>
      </c>
      <c r="P676" s="147">
        <v>0</v>
      </c>
      <c r="Q676" s="147">
        <v>0</v>
      </c>
      <c r="R676" s="147">
        <v>0</v>
      </c>
      <c r="S676" s="147">
        <v>0</v>
      </c>
      <c r="T676" s="147">
        <v>0</v>
      </c>
      <c r="U676" s="147">
        <v>0</v>
      </c>
      <c r="V676" s="147">
        <v>0</v>
      </c>
      <c r="W676" s="147">
        <v>0</v>
      </c>
      <c r="X676" s="147">
        <v>0</v>
      </c>
      <c r="Y676" s="147">
        <v>0</v>
      </c>
      <c r="Z676" s="147">
        <v>0</v>
      </c>
      <c r="AA676" s="147">
        <v>0</v>
      </c>
      <c r="AB676" s="147">
        <v>0</v>
      </c>
      <c r="AC676" s="147">
        <v>0</v>
      </c>
      <c r="AD676" s="147">
        <v>0</v>
      </c>
      <c r="AE676" s="147">
        <v>0</v>
      </c>
      <c r="AF676" s="147">
        <v>0</v>
      </c>
      <c r="AG676" s="147">
        <v>0</v>
      </c>
      <c r="AH676" s="147">
        <v>0</v>
      </c>
      <c r="AI676" s="147">
        <v>0</v>
      </c>
      <c r="AJ676" s="147">
        <v>0</v>
      </c>
      <c r="AK676" s="147">
        <v>0</v>
      </c>
      <c r="AL676" s="147">
        <v>0</v>
      </c>
      <c r="AM676" s="147">
        <v>0</v>
      </c>
      <c r="AN676" s="147">
        <v>0</v>
      </c>
      <c r="AO676" s="147">
        <v>0</v>
      </c>
      <c r="AP676" s="147">
        <v>0</v>
      </c>
      <c r="AQ676" s="147">
        <v>0</v>
      </c>
      <c r="AR676" s="147">
        <v>0</v>
      </c>
      <c r="AS676" s="147">
        <v>0</v>
      </c>
      <c r="AT676" s="147">
        <v>0</v>
      </c>
      <c r="AU676" s="147">
        <v>0</v>
      </c>
      <c r="AV676" s="147">
        <v>0</v>
      </c>
      <c r="AW676" s="147">
        <v>0</v>
      </c>
      <c r="AX676" s="147">
        <v>0</v>
      </c>
      <c r="AY676" s="147">
        <v>0</v>
      </c>
      <c r="AZ676" s="147">
        <v>0</v>
      </c>
      <c r="BA676" s="147">
        <v>0</v>
      </c>
      <c r="BB676" s="147">
        <v>0</v>
      </c>
      <c r="BC676" s="147">
        <v>0</v>
      </c>
      <c r="BD676" s="147">
        <v>0</v>
      </c>
      <c r="BE676" s="147">
        <v>0</v>
      </c>
      <c r="BF676" s="147">
        <v>0</v>
      </c>
      <c r="BG676" s="147">
        <v>0</v>
      </c>
      <c r="BH676" s="147">
        <v>0</v>
      </c>
      <c r="BI676" s="147">
        <v>0</v>
      </c>
      <c r="BJ676" s="147">
        <v>0</v>
      </c>
      <c r="BK676" s="147">
        <v>0</v>
      </c>
      <c r="BL676" s="147">
        <v>0</v>
      </c>
      <c r="BM676" s="147">
        <v>0</v>
      </c>
      <c r="BN676" s="147">
        <v>0</v>
      </c>
      <c r="BO676" s="147">
        <v>0</v>
      </c>
      <c r="BP676" s="147">
        <v>0</v>
      </c>
      <c r="BQ676" s="147">
        <v>0</v>
      </c>
      <c r="BR676" s="147">
        <v>0</v>
      </c>
      <c r="BS676" s="147">
        <v>0</v>
      </c>
      <c r="BT676" s="147">
        <v>0</v>
      </c>
      <c r="BU676" s="147">
        <v>0</v>
      </c>
      <c r="BV676" s="147">
        <v>0</v>
      </c>
      <c r="BW676" s="147">
        <v>0</v>
      </c>
      <c r="BX676" s="147">
        <v>0</v>
      </c>
      <c r="BZ676" s="147">
        <v>0</v>
      </c>
      <c r="CA676" s="147">
        <v>0</v>
      </c>
    </row>
    <row r="677" spans="7:79" hidden="1" x14ac:dyDescent="0.2">
      <c r="G677" s="147">
        <v>0</v>
      </c>
      <c r="H677" s="147">
        <v>0</v>
      </c>
      <c r="I677" s="147">
        <v>0</v>
      </c>
      <c r="J677" s="147">
        <v>0</v>
      </c>
      <c r="K677" s="147">
        <v>0</v>
      </c>
      <c r="L677" s="147">
        <v>0</v>
      </c>
      <c r="M677" s="147">
        <v>0</v>
      </c>
      <c r="N677" s="147">
        <v>0</v>
      </c>
      <c r="O677" s="147">
        <v>0</v>
      </c>
      <c r="P677" s="147">
        <v>0</v>
      </c>
      <c r="Q677" s="147">
        <v>0</v>
      </c>
      <c r="R677" s="147">
        <v>0</v>
      </c>
      <c r="S677" s="147">
        <v>0</v>
      </c>
      <c r="T677" s="147">
        <v>0</v>
      </c>
      <c r="U677" s="147">
        <v>0</v>
      </c>
      <c r="V677" s="147">
        <v>0</v>
      </c>
      <c r="W677" s="147">
        <v>0</v>
      </c>
      <c r="X677" s="147">
        <v>0</v>
      </c>
      <c r="Y677" s="147">
        <v>0</v>
      </c>
      <c r="Z677" s="147">
        <v>0</v>
      </c>
      <c r="AA677" s="147">
        <v>0</v>
      </c>
      <c r="AB677" s="147">
        <v>0</v>
      </c>
      <c r="AC677" s="147">
        <v>0</v>
      </c>
      <c r="AD677" s="147">
        <v>0</v>
      </c>
      <c r="AE677" s="147">
        <v>0</v>
      </c>
      <c r="AF677" s="147">
        <v>0</v>
      </c>
      <c r="AG677" s="147">
        <v>0</v>
      </c>
      <c r="AH677" s="147">
        <v>0</v>
      </c>
      <c r="AI677" s="147">
        <v>0</v>
      </c>
      <c r="AJ677" s="147">
        <v>0</v>
      </c>
      <c r="AK677" s="147">
        <v>0</v>
      </c>
      <c r="AL677" s="147">
        <v>0</v>
      </c>
      <c r="AM677" s="147">
        <v>0</v>
      </c>
      <c r="AN677" s="147">
        <v>0</v>
      </c>
      <c r="AO677" s="147">
        <v>0</v>
      </c>
      <c r="AP677" s="147">
        <v>0</v>
      </c>
      <c r="AQ677" s="147">
        <v>0</v>
      </c>
      <c r="AR677" s="147">
        <v>0</v>
      </c>
      <c r="AS677" s="147">
        <v>0</v>
      </c>
      <c r="AT677" s="147">
        <v>0</v>
      </c>
      <c r="AU677" s="147">
        <v>0</v>
      </c>
      <c r="AV677" s="147">
        <v>0</v>
      </c>
      <c r="AW677" s="147">
        <v>0</v>
      </c>
      <c r="AX677" s="147">
        <v>0</v>
      </c>
      <c r="AY677" s="147">
        <v>0</v>
      </c>
      <c r="AZ677" s="147">
        <v>0</v>
      </c>
      <c r="BA677" s="147">
        <v>0</v>
      </c>
      <c r="BB677" s="147">
        <v>0</v>
      </c>
      <c r="BC677" s="147">
        <v>0</v>
      </c>
      <c r="BD677" s="147">
        <v>0</v>
      </c>
      <c r="BE677" s="147">
        <v>0</v>
      </c>
      <c r="BF677" s="147">
        <v>0</v>
      </c>
      <c r="BG677" s="147">
        <v>0</v>
      </c>
      <c r="BH677" s="147">
        <v>0</v>
      </c>
      <c r="BI677" s="147">
        <v>0</v>
      </c>
      <c r="BJ677" s="147">
        <v>0</v>
      </c>
      <c r="BK677" s="147">
        <v>0</v>
      </c>
      <c r="BL677" s="147">
        <v>0</v>
      </c>
      <c r="BM677" s="147">
        <v>0</v>
      </c>
      <c r="BN677" s="147">
        <v>0</v>
      </c>
      <c r="BO677" s="147">
        <v>0</v>
      </c>
      <c r="BP677" s="147">
        <v>0</v>
      </c>
      <c r="BQ677" s="147">
        <v>0</v>
      </c>
      <c r="BR677" s="147">
        <v>0</v>
      </c>
      <c r="BS677" s="147">
        <v>0</v>
      </c>
      <c r="BT677" s="147">
        <v>0</v>
      </c>
      <c r="BU677" s="147">
        <v>0</v>
      </c>
      <c r="BV677" s="147">
        <v>0</v>
      </c>
      <c r="BW677" s="147">
        <v>0</v>
      </c>
      <c r="BX677" s="147">
        <v>0</v>
      </c>
      <c r="BZ677" s="147">
        <v>0</v>
      </c>
      <c r="CA677" s="147">
        <v>0</v>
      </c>
    </row>
    <row r="678" spans="7:79" hidden="1" x14ac:dyDescent="0.2">
      <c r="G678" s="147">
        <v>0</v>
      </c>
      <c r="H678" s="147">
        <v>0</v>
      </c>
      <c r="I678" s="147">
        <v>0</v>
      </c>
      <c r="J678" s="147">
        <v>0</v>
      </c>
      <c r="K678" s="147">
        <v>0</v>
      </c>
      <c r="L678" s="147">
        <v>0</v>
      </c>
      <c r="M678" s="147">
        <v>0</v>
      </c>
      <c r="N678" s="147">
        <v>0</v>
      </c>
      <c r="O678" s="147">
        <v>0</v>
      </c>
      <c r="P678" s="147">
        <v>0</v>
      </c>
      <c r="Q678" s="147">
        <v>0</v>
      </c>
      <c r="R678" s="147">
        <v>0</v>
      </c>
      <c r="S678" s="147">
        <v>0</v>
      </c>
      <c r="T678" s="147">
        <v>0</v>
      </c>
      <c r="U678" s="147">
        <v>0</v>
      </c>
      <c r="V678" s="147">
        <v>0</v>
      </c>
      <c r="W678" s="147">
        <v>0</v>
      </c>
      <c r="X678" s="147">
        <v>0</v>
      </c>
      <c r="Y678" s="147">
        <v>0</v>
      </c>
      <c r="Z678" s="147">
        <v>0</v>
      </c>
      <c r="AA678" s="147">
        <v>0</v>
      </c>
      <c r="AB678" s="147">
        <v>0</v>
      </c>
      <c r="AC678" s="147">
        <v>0</v>
      </c>
      <c r="AD678" s="147">
        <v>0</v>
      </c>
      <c r="AE678" s="147">
        <v>0</v>
      </c>
      <c r="AF678" s="147">
        <v>0</v>
      </c>
      <c r="AG678" s="147">
        <v>0</v>
      </c>
      <c r="AH678" s="147">
        <v>0</v>
      </c>
      <c r="AI678" s="147">
        <v>0</v>
      </c>
      <c r="AJ678" s="147">
        <v>0</v>
      </c>
      <c r="AK678" s="147">
        <v>0</v>
      </c>
      <c r="AL678" s="147">
        <v>0</v>
      </c>
      <c r="AM678" s="147">
        <v>0</v>
      </c>
      <c r="AN678" s="147">
        <v>0</v>
      </c>
      <c r="AO678" s="147">
        <v>0</v>
      </c>
      <c r="AP678" s="147">
        <v>0</v>
      </c>
      <c r="AQ678" s="147">
        <v>0</v>
      </c>
      <c r="AR678" s="147">
        <v>0</v>
      </c>
      <c r="AS678" s="147">
        <v>0</v>
      </c>
      <c r="AT678" s="147">
        <v>0</v>
      </c>
      <c r="AU678" s="147">
        <v>0</v>
      </c>
      <c r="AV678" s="147">
        <v>0</v>
      </c>
      <c r="AW678" s="147">
        <v>0</v>
      </c>
      <c r="AX678" s="147">
        <v>0</v>
      </c>
      <c r="AY678" s="147">
        <v>0</v>
      </c>
      <c r="AZ678" s="147">
        <v>0</v>
      </c>
      <c r="BA678" s="147">
        <v>0</v>
      </c>
      <c r="BB678" s="147">
        <v>0</v>
      </c>
      <c r="BC678" s="147">
        <v>0</v>
      </c>
      <c r="BD678" s="147">
        <v>0</v>
      </c>
      <c r="BE678" s="147">
        <v>0</v>
      </c>
      <c r="BF678" s="147">
        <v>0</v>
      </c>
      <c r="BG678" s="147">
        <v>0</v>
      </c>
      <c r="BH678" s="147">
        <v>0</v>
      </c>
      <c r="BI678" s="147">
        <v>0</v>
      </c>
      <c r="BJ678" s="147">
        <v>0</v>
      </c>
      <c r="BK678" s="147">
        <v>0</v>
      </c>
      <c r="BL678" s="147">
        <v>0</v>
      </c>
      <c r="BM678" s="147">
        <v>0</v>
      </c>
      <c r="BN678" s="147">
        <v>0</v>
      </c>
      <c r="BO678" s="147">
        <v>0</v>
      </c>
      <c r="BP678" s="147">
        <v>0</v>
      </c>
      <c r="BQ678" s="147">
        <v>0</v>
      </c>
      <c r="BR678" s="147">
        <v>0</v>
      </c>
      <c r="BS678" s="147">
        <v>0</v>
      </c>
      <c r="BT678" s="147">
        <v>0</v>
      </c>
      <c r="BU678" s="147">
        <v>0</v>
      </c>
      <c r="BV678" s="147">
        <v>0</v>
      </c>
      <c r="BW678" s="147">
        <v>0</v>
      </c>
      <c r="BX678" s="147">
        <v>0</v>
      </c>
      <c r="BZ678" s="147">
        <v>0</v>
      </c>
      <c r="CA678" s="147">
        <v>0</v>
      </c>
    </row>
    <row r="679" spans="7:79" hidden="1" x14ac:dyDescent="0.2">
      <c r="G679" s="147">
        <v>0</v>
      </c>
      <c r="H679" s="147">
        <v>0</v>
      </c>
      <c r="I679" s="147">
        <v>0</v>
      </c>
      <c r="J679" s="147">
        <v>0</v>
      </c>
      <c r="K679" s="147">
        <v>0</v>
      </c>
      <c r="L679" s="147">
        <v>0</v>
      </c>
      <c r="M679" s="147">
        <v>0</v>
      </c>
      <c r="N679" s="147">
        <v>0</v>
      </c>
      <c r="O679" s="147">
        <v>0</v>
      </c>
      <c r="P679" s="147">
        <v>0</v>
      </c>
      <c r="Q679" s="147">
        <v>0</v>
      </c>
      <c r="R679" s="147">
        <v>0</v>
      </c>
      <c r="S679" s="147">
        <v>0</v>
      </c>
      <c r="T679" s="147">
        <v>0</v>
      </c>
      <c r="U679" s="147">
        <v>0</v>
      </c>
      <c r="V679" s="147">
        <v>0</v>
      </c>
      <c r="W679" s="147">
        <v>0</v>
      </c>
      <c r="X679" s="147">
        <v>0</v>
      </c>
      <c r="Y679" s="147">
        <v>0</v>
      </c>
      <c r="Z679" s="147">
        <v>0</v>
      </c>
      <c r="AA679" s="147">
        <v>0</v>
      </c>
      <c r="AB679" s="147">
        <v>0</v>
      </c>
      <c r="AC679" s="147">
        <v>0</v>
      </c>
      <c r="AD679" s="147">
        <v>0</v>
      </c>
      <c r="AE679" s="147">
        <v>0</v>
      </c>
      <c r="AF679" s="147">
        <v>0</v>
      </c>
      <c r="AG679" s="147">
        <v>0</v>
      </c>
      <c r="AH679" s="147">
        <v>0</v>
      </c>
      <c r="AI679" s="147">
        <v>0</v>
      </c>
      <c r="AJ679" s="147">
        <v>0</v>
      </c>
      <c r="AK679" s="147">
        <v>0</v>
      </c>
      <c r="AL679" s="147">
        <v>0</v>
      </c>
      <c r="AM679" s="147">
        <v>0</v>
      </c>
      <c r="AN679" s="147">
        <v>0</v>
      </c>
      <c r="AO679" s="147">
        <v>0</v>
      </c>
      <c r="AP679" s="147">
        <v>0</v>
      </c>
      <c r="AQ679" s="147">
        <v>0</v>
      </c>
      <c r="AR679" s="147">
        <v>0</v>
      </c>
      <c r="AS679" s="147">
        <v>0</v>
      </c>
      <c r="AT679" s="147">
        <v>0</v>
      </c>
      <c r="AU679" s="147">
        <v>0</v>
      </c>
      <c r="AV679" s="147">
        <v>0</v>
      </c>
      <c r="AW679" s="147">
        <v>0</v>
      </c>
      <c r="AX679" s="147">
        <v>0</v>
      </c>
      <c r="AY679" s="147">
        <v>0</v>
      </c>
      <c r="AZ679" s="147">
        <v>0</v>
      </c>
      <c r="BA679" s="147">
        <v>0</v>
      </c>
      <c r="BB679" s="147">
        <v>0</v>
      </c>
      <c r="BC679" s="147">
        <v>0</v>
      </c>
      <c r="BD679" s="147">
        <v>0</v>
      </c>
      <c r="BE679" s="147">
        <v>0</v>
      </c>
      <c r="BF679" s="147">
        <v>0</v>
      </c>
      <c r="BG679" s="147">
        <v>0</v>
      </c>
      <c r="BH679" s="147">
        <v>0</v>
      </c>
      <c r="BI679" s="147">
        <v>0</v>
      </c>
      <c r="BJ679" s="147">
        <v>0</v>
      </c>
      <c r="BK679" s="147">
        <v>0</v>
      </c>
      <c r="BL679" s="147">
        <v>0</v>
      </c>
      <c r="BM679" s="147">
        <v>0</v>
      </c>
      <c r="BN679" s="147">
        <v>0</v>
      </c>
      <c r="BO679" s="147">
        <v>0</v>
      </c>
      <c r="BP679" s="147">
        <v>0</v>
      </c>
      <c r="BQ679" s="147">
        <v>0</v>
      </c>
      <c r="BR679" s="147">
        <v>0</v>
      </c>
      <c r="BS679" s="147">
        <v>0</v>
      </c>
      <c r="BT679" s="147">
        <v>0</v>
      </c>
      <c r="BU679" s="147">
        <v>0</v>
      </c>
      <c r="BV679" s="147">
        <v>0</v>
      </c>
      <c r="BW679" s="147">
        <v>0</v>
      </c>
      <c r="BX679" s="147">
        <v>0</v>
      </c>
      <c r="BZ679" s="147">
        <v>0</v>
      </c>
      <c r="CA679" s="147">
        <v>0</v>
      </c>
    </row>
    <row r="680" spans="7:79" hidden="1" x14ac:dyDescent="0.2">
      <c r="G680" s="147">
        <v>0</v>
      </c>
      <c r="H680" s="147">
        <v>0</v>
      </c>
      <c r="I680" s="147">
        <v>0</v>
      </c>
      <c r="J680" s="147">
        <v>0</v>
      </c>
      <c r="K680" s="147">
        <v>0</v>
      </c>
      <c r="L680" s="147">
        <v>0</v>
      </c>
      <c r="M680" s="147">
        <v>0</v>
      </c>
      <c r="N680" s="147">
        <v>0</v>
      </c>
      <c r="O680" s="147">
        <v>0</v>
      </c>
      <c r="P680" s="147">
        <v>0</v>
      </c>
      <c r="Q680" s="147">
        <v>0</v>
      </c>
      <c r="R680" s="147">
        <v>0</v>
      </c>
      <c r="S680" s="147">
        <v>0</v>
      </c>
      <c r="T680" s="147">
        <v>0</v>
      </c>
      <c r="U680" s="147">
        <v>0</v>
      </c>
      <c r="V680" s="147">
        <v>0</v>
      </c>
      <c r="W680" s="147">
        <v>0</v>
      </c>
      <c r="X680" s="147">
        <v>0</v>
      </c>
      <c r="Y680" s="147">
        <v>0</v>
      </c>
      <c r="Z680" s="147">
        <v>0</v>
      </c>
      <c r="AA680" s="147">
        <v>0</v>
      </c>
      <c r="AB680" s="147">
        <v>0</v>
      </c>
      <c r="AC680" s="147">
        <v>0</v>
      </c>
      <c r="AD680" s="147">
        <v>0</v>
      </c>
      <c r="AE680" s="147">
        <v>0</v>
      </c>
      <c r="AF680" s="147">
        <v>0</v>
      </c>
      <c r="AG680" s="147">
        <v>0</v>
      </c>
      <c r="AH680" s="147">
        <v>0</v>
      </c>
      <c r="AI680" s="147">
        <v>0</v>
      </c>
      <c r="AJ680" s="147">
        <v>0</v>
      </c>
      <c r="AK680" s="147">
        <v>0</v>
      </c>
      <c r="AL680" s="147">
        <v>0</v>
      </c>
      <c r="AM680" s="147">
        <v>0</v>
      </c>
      <c r="AN680" s="147">
        <v>0</v>
      </c>
      <c r="AO680" s="147">
        <v>0</v>
      </c>
      <c r="AP680" s="147">
        <v>0</v>
      </c>
      <c r="AQ680" s="147">
        <v>0</v>
      </c>
      <c r="AR680" s="147">
        <v>0</v>
      </c>
      <c r="AS680" s="147">
        <v>0</v>
      </c>
      <c r="AT680" s="147">
        <v>0</v>
      </c>
      <c r="AU680" s="147">
        <v>0</v>
      </c>
      <c r="AV680" s="147">
        <v>0</v>
      </c>
      <c r="AW680" s="147">
        <v>0</v>
      </c>
      <c r="AX680" s="147">
        <v>0</v>
      </c>
      <c r="AY680" s="147">
        <v>0</v>
      </c>
      <c r="AZ680" s="147">
        <v>0</v>
      </c>
      <c r="BA680" s="147">
        <v>0</v>
      </c>
      <c r="BB680" s="147">
        <v>0</v>
      </c>
      <c r="BC680" s="147">
        <v>0</v>
      </c>
      <c r="BD680" s="147">
        <v>0</v>
      </c>
      <c r="BE680" s="147">
        <v>0</v>
      </c>
      <c r="BF680" s="147">
        <v>0</v>
      </c>
      <c r="BG680" s="147">
        <v>0</v>
      </c>
      <c r="BH680" s="147">
        <v>0</v>
      </c>
      <c r="BI680" s="147">
        <v>0</v>
      </c>
      <c r="BJ680" s="147">
        <v>0</v>
      </c>
      <c r="BK680" s="147">
        <v>0</v>
      </c>
      <c r="BL680" s="147">
        <v>0</v>
      </c>
      <c r="BM680" s="147">
        <v>0</v>
      </c>
      <c r="BN680" s="147">
        <v>0</v>
      </c>
      <c r="BO680" s="147">
        <v>0</v>
      </c>
      <c r="BP680" s="147">
        <v>0</v>
      </c>
      <c r="BQ680" s="147">
        <v>0</v>
      </c>
      <c r="BR680" s="147">
        <v>0</v>
      </c>
      <c r="BS680" s="147">
        <v>0</v>
      </c>
      <c r="BT680" s="147">
        <v>0</v>
      </c>
      <c r="BU680" s="147">
        <v>0</v>
      </c>
      <c r="BV680" s="147">
        <v>0</v>
      </c>
      <c r="BW680" s="147">
        <v>0</v>
      </c>
      <c r="BX680" s="147">
        <v>0</v>
      </c>
      <c r="BZ680" s="147">
        <v>0</v>
      </c>
      <c r="CA680" s="147">
        <v>0</v>
      </c>
    </row>
    <row r="681" spans="7:79" hidden="1" x14ac:dyDescent="0.2">
      <c r="G681" s="147">
        <v>0</v>
      </c>
      <c r="H681" s="147">
        <v>0</v>
      </c>
      <c r="I681" s="147">
        <v>0</v>
      </c>
      <c r="J681" s="147">
        <v>0</v>
      </c>
      <c r="K681" s="147">
        <v>0</v>
      </c>
      <c r="L681" s="147">
        <v>0</v>
      </c>
      <c r="M681" s="147">
        <v>0</v>
      </c>
      <c r="N681" s="147">
        <v>0</v>
      </c>
      <c r="O681" s="147">
        <v>0</v>
      </c>
      <c r="P681" s="147">
        <v>0</v>
      </c>
      <c r="Q681" s="147">
        <v>0</v>
      </c>
      <c r="R681" s="147">
        <v>0</v>
      </c>
      <c r="S681" s="147">
        <v>0</v>
      </c>
      <c r="T681" s="147">
        <v>0</v>
      </c>
      <c r="U681" s="147">
        <v>0</v>
      </c>
      <c r="V681" s="147">
        <v>0</v>
      </c>
      <c r="W681" s="147">
        <v>0</v>
      </c>
      <c r="X681" s="147">
        <v>0</v>
      </c>
      <c r="Y681" s="147">
        <v>0</v>
      </c>
      <c r="Z681" s="147">
        <v>0</v>
      </c>
      <c r="AA681" s="147">
        <v>0</v>
      </c>
      <c r="AB681" s="147">
        <v>0</v>
      </c>
      <c r="AC681" s="147">
        <v>0</v>
      </c>
      <c r="AD681" s="147">
        <v>0</v>
      </c>
      <c r="AE681" s="147">
        <v>0</v>
      </c>
      <c r="AF681" s="147">
        <v>0</v>
      </c>
      <c r="AG681" s="147">
        <v>0</v>
      </c>
      <c r="AH681" s="147">
        <v>0</v>
      </c>
      <c r="AI681" s="147">
        <v>0</v>
      </c>
      <c r="AJ681" s="147">
        <v>0</v>
      </c>
      <c r="AK681" s="147">
        <v>0</v>
      </c>
      <c r="AL681" s="147">
        <v>0</v>
      </c>
      <c r="AM681" s="147">
        <v>0</v>
      </c>
      <c r="AN681" s="147">
        <v>0</v>
      </c>
      <c r="AO681" s="147">
        <v>0</v>
      </c>
      <c r="AP681" s="147">
        <v>0</v>
      </c>
      <c r="AQ681" s="147">
        <v>0</v>
      </c>
      <c r="AR681" s="147">
        <v>0</v>
      </c>
      <c r="AS681" s="147">
        <v>0</v>
      </c>
      <c r="AT681" s="147">
        <v>0</v>
      </c>
      <c r="AU681" s="147">
        <v>0</v>
      </c>
      <c r="AV681" s="147">
        <v>0</v>
      </c>
      <c r="AW681" s="147">
        <v>0</v>
      </c>
      <c r="AX681" s="147">
        <v>0</v>
      </c>
      <c r="AY681" s="147">
        <v>0</v>
      </c>
      <c r="AZ681" s="147">
        <v>0</v>
      </c>
      <c r="BA681" s="147">
        <v>0</v>
      </c>
      <c r="BB681" s="147">
        <v>0</v>
      </c>
      <c r="BC681" s="147">
        <v>0</v>
      </c>
      <c r="BD681" s="147">
        <v>0</v>
      </c>
      <c r="BE681" s="147">
        <v>0</v>
      </c>
      <c r="BF681" s="147">
        <v>0</v>
      </c>
      <c r="BG681" s="147">
        <v>0</v>
      </c>
      <c r="BH681" s="147">
        <v>0</v>
      </c>
      <c r="BI681" s="147">
        <v>0</v>
      </c>
      <c r="BJ681" s="147">
        <v>0</v>
      </c>
      <c r="BK681" s="147">
        <v>0</v>
      </c>
      <c r="BL681" s="147">
        <v>0</v>
      </c>
      <c r="BM681" s="147">
        <v>0</v>
      </c>
      <c r="BN681" s="147">
        <v>0</v>
      </c>
      <c r="BO681" s="147">
        <v>0</v>
      </c>
      <c r="BP681" s="147">
        <v>0</v>
      </c>
      <c r="BQ681" s="147">
        <v>0</v>
      </c>
      <c r="BR681" s="147">
        <v>0</v>
      </c>
      <c r="BS681" s="147">
        <v>0</v>
      </c>
      <c r="BT681" s="147">
        <v>0</v>
      </c>
      <c r="BU681" s="147">
        <v>0</v>
      </c>
      <c r="BV681" s="147">
        <v>0</v>
      </c>
      <c r="BW681" s="147">
        <v>0</v>
      </c>
      <c r="BX681" s="147">
        <v>0</v>
      </c>
      <c r="BZ681" s="147">
        <v>0</v>
      </c>
      <c r="CA681" s="147">
        <v>0</v>
      </c>
    </row>
    <row r="682" spans="7:79" hidden="1" x14ac:dyDescent="0.2">
      <c r="G682" s="147">
        <v>0</v>
      </c>
      <c r="H682" s="147">
        <v>0</v>
      </c>
      <c r="I682" s="147">
        <v>0</v>
      </c>
      <c r="J682" s="147">
        <v>0</v>
      </c>
      <c r="K682" s="147">
        <v>0</v>
      </c>
      <c r="L682" s="147">
        <v>0</v>
      </c>
      <c r="M682" s="147">
        <v>0</v>
      </c>
      <c r="N682" s="147">
        <v>0</v>
      </c>
      <c r="O682" s="147">
        <v>0</v>
      </c>
      <c r="P682" s="147">
        <v>0</v>
      </c>
      <c r="Q682" s="147">
        <v>0</v>
      </c>
      <c r="R682" s="147">
        <v>0</v>
      </c>
      <c r="S682" s="147">
        <v>0</v>
      </c>
      <c r="T682" s="147">
        <v>0</v>
      </c>
      <c r="U682" s="147">
        <v>0</v>
      </c>
      <c r="V682" s="147">
        <v>0</v>
      </c>
      <c r="W682" s="147">
        <v>0</v>
      </c>
      <c r="X682" s="147">
        <v>0</v>
      </c>
      <c r="Y682" s="147">
        <v>0</v>
      </c>
      <c r="Z682" s="147">
        <v>0</v>
      </c>
      <c r="AA682" s="147">
        <v>0</v>
      </c>
      <c r="AB682" s="147">
        <v>0</v>
      </c>
      <c r="AC682" s="147">
        <v>0</v>
      </c>
      <c r="AD682" s="147">
        <v>0</v>
      </c>
      <c r="AE682" s="147">
        <v>0</v>
      </c>
      <c r="AF682" s="147">
        <v>0</v>
      </c>
      <c r="AG682" s="147">
        <v>0</v>
      </c>
      <c r="AH682" s="147">
        <v>0</v>
      </c>
      <c r="AI682" s="147">
        <v>0</v>
      </c>
      <c r="AJ682" s="147">
        <v>0</v>
      </c>
      <c r="AK682" s="147">
        <v>0</v>
      </c>
      <c r="AL682" s="147">
        <v>0</v>
      </c>
      <c r="AM682" s="147">
        <v>0</v>
      </c>
      <c r="AN682" s="147">
        <v>0</v>
      </c>
      <c r="AO682" s="147">
        <v>0</v>
      </c>
      <c r="AP682" s="147">
        <v>0</v>
      </c>
      <c r="AQ682" s="147">
        <v>0</v>
      </c>
      <c r="AR682" s="147">
        <v>0</v>
      </c>
      <c r="AS682" s="147">
        <v>0</v>
      </c>
      <c r="AT682" s="147">
        <v>0</v>
      </c>
      <c r="AU682" s="147">
        <v>0</v>
      </c>
      <c r="AV682" s="147">
        <v>0</v>
      </c>
      <c r="AW682" s="147">
        <v>0</v>
      </c>
      <c r="AX682" s="147">
        <v>0</v>
      </c>
      <c r="AY682" s="147">
        <v>0</v>
      </c>
      <c r="AZ682" s="147">
        <v>0</v>
      </c>
      <c r="BA682" s="147">
        <v>0</v>
      </c>
      <c r="BB682" s="147">
        <v>0</v>
      </c>
      <c r="BC682" s="147">
        <v>0</v>
      </c>
      <c r="BD682" s="147">
        <v>0</v>
      </c>
      <c r="BE682" s="147">
        <v>0</v>
      </c>
      <c r="BF682" s="147">
        <v>0</v>
      </c>
      <c r="BG682" s="147">
        <v>0</v>
      </c>
      <c r="BH682" s="147">
        <v>0</v>
      </c>
      <c r="BI682" s="147">
        <v>0</v>
      </c>
      <c r="BJ682" s="147">
        <v>0</v>
      </c>
      <c r="BK682" s="147">
        <v>0</v>
      </c>
      <c r="BL682" s="147">
        <v>0</v>
      </c>
      <c r="BM682" s="147">
        <v>0</v>
      </c>
      <c r="BN682" s="147">
        <v>0</v>
      </c>
      <c r="BO682" s="147">
        <v>0</v>
      </c>
      <c r="BP682" s="147">
        <v>0</v>
      </c>
      <c r="BQ682" s="147">
        <v>0</v>
      </c>
      <c r="BR682" s="147">
        <v>0</v>
      </c>
      <c r="BS682" s="147">
        <v>0</v>
      </c>
      <c r="BT682" s="147">
        <v>0</v>
      </c>
      <c r="BU682" s="147">
        <v>0</v>
      </c>
      <c r="BV682" s="147">
        <v>0</v>
      </c>
      <c r="BW682" s="147">
        <v>0</v>
      </c>
      <c r="BX682" s="147">
        <v>0</v>
      </c>
      <c r="BZ682" s="147">
        <v>0</v>
      </c>
      <c r="CA682" s="147">
        <v>0</v>
      </c>
    </row>
    <row r="683" spans="7:79" hidden="1" x14ac:dyDescent="0.2">
      <c r="G683" s="147">
        <v>-1390857</v>
      </c>
      <c r="H683" s="147">
        <v>0</v>
      </c>
      <c r="I683" s="147">
        <v>0</v>
      </c>
      <c r="J683" s="147">
        <v>0</v>
      </c>
      <c r="K683" s="147">
        <v>0</v>
      </c>
      <c r="L683" s="147">
        <v>0</v>
      </c>
      <c r="M683" s="147">
        <v>0</v>
      </c>
      <c r="N683" s="147">
        <v>0</v>
      </c>
      <c r="O683" s="147">
        <v>0</v>
      </c>
      <c r="P683" s="147">
        <v>0</v>
      </c>
      <c r="Q683" s="147">
        <v>0</v>
      </c>
      <c r="R683" s="147">
        <v>0</v>
      </c>
      <c r="S683" s="147">
        <v>0</v>
      </c>
      <c r="T683" s="147">
        <v>0</v>
      </c>
      <c r="U683" s="147">
        <v>0</v>
      </c>
      <c r="V683" s="147">
        <v>-743035</v>
      </c>
      <c r="W683" s="147">
        <v>0</v>
      </c>
      <c r="X683" s="147">
        <v>0</v>
      </c>
      <c r="Y683" s="147">
        <v>0</v>
      </c>
      <c r="Z683" s="147">
        <v>0</v>
      </c>
      <c r="AA683" s="147">
        <v>-17748</v>
      </c>
      <c r="AB683" s="147">
        <v>0</v>
      </c>
      <c r="AC683" s="147">
        <v>0</v>
      </c>
      <c r="AD683" s="147">
        <v>0</v>
      </c>
      <c r="AE683" s="147">
        <v>0</v>
      </c>
      <c r="AF683" s="147">
        <v>0</v>
      </c>
      <c r="AG683" s="147">
        <v>0</v>
      </c>
      <c r="AH683" s="147">
        <v>0</v>
      </c>
      <c r="AI683" s="147">
        <v>0</v>
      </c>
      <c r="AJ683" s="147">
        <v>0</v>
      </c>
      <c r="AK683" s="147">
        <v>-27624</v>
      </c>
      <c r="AL683" s="147">
        <v>0</v>
      </c>
      <c r="AM683" s="147">
        <v>0</v>
      </c>
      <c r="AN683" s="147">
        <v>0</v>
      </c>
      <c r="AO683" s="147">
        <v>0</v>
      </c>
      <c r="AP683" s="147">
        <v>0</v>
      </c>
      <c r="AQ683" s="147">
        <v>0</v>
      </c>
      <c r="AR683" s="147">
        <v>0</v>
      </c>
      <c r="AS683" s="147">
        <v>0</v>
      </c>
      <c r="AT683" s="147">
        <v>0</v>
      </c>
      <c r="AU683" s="147">
        <v>-171068</v>
      </c>
      <c r="AV683" s="147">
        <v>0</v>
      </c>
      <c r="AW683" s="147">
        <v>0</v>
      </c>
      <c r="AX683" s="147">
        <v>0</v>
      </c>
      <c r="AY683" s="147">
        <v>0</v>
      </c>
      <c r="AZ683" s="147">
        <v>0</v>
      </c>
      <c r="BA683" s="147">
        <v>0</v>
      </c>
      <c r="BB683" s="147">
        <v>0</v>
      </c>
      <c r="BC683" s="147">
        <v>0</v>
      </c>
      <c r="BD683" s="147">
        <v>0</v>
      </c>
      <c r="BE683" s="147">
        <v>0</v>
      </c>
      <c r="BF683" s="147">
        <v>0</v>
      </c>
      <c r="BG683" s="147">
        <v>0</v>
      </c>
      <c r="BH683" s="147">
        <v>0</v>
      </c>
      <c r="BI683" s="147">
        <v>0</v>
      </c>
      <c r="BJ683" s="147">
        <v>-248416</v>
      </c>
      <c r="BK683" s="147">
        <v>0</v>
      </c>
      <c r="BL683" s="147">
        <v>0</v>
      </c>
      <c r="BM683" s="147">
        <v>0</v>
      </c>
      <c r="BN683" s="147">
        <v>0</v>
      </c>
      <c r="BO683" s="147">
        <v>-87627</v>
      </c>
      <c r="BP683" s="147">
        <v>0</v>
      </c>
      <c r="BQ683" s="147">
        <v>0</v>
      </c>
      <c r="BR683" s="147">
        <v>0</v>
      </c>
      <c r="BS683" s="147">
        <v>0</v>
      </c>
      <c r="BT683" s="147">
        <v>-760783</v>
      </c>
      <c r="BU683" s="147">
        <v>0</v>
      </c>
      <c r="BV683" s="147">
        <v>0</v>
      </c>
      <c r="BW683" s="147">
        <v>0</v>
      </c>
      <c r="BX683" s="147">
        <v>0</v>
      </c>
      <c r="BZ683" s="147">
        <v>534735</v>
      </c>
      <c r="CA683" s="147">
        <v>534735</v>
      </c>
    </row>
    <row r="684" spans="7:79" hidden="1" x14ac:dyDescent="0.2">
      <c r="G684" s="147">
        <v>-1390857</v>
      </c>
      <c r="H684" s="147">
        <v>0</v>
      </c>
      <c r="I684" s="147">
        <v>0</v>
      </c>
      <c r="J684" s="147">
        <v>0</v>
      </c>
      <c r="K684" s="147">
        <v>0</v>
      </c>
      <c r="L684" s="147">
        <v>0</v>
      </c>
      <c r="M684" s="147">
        <v>0</v>
      </c>
      <c r="N684" s="147">
        <v>0</v>
      </c>
      <c r="O684" s="147">
        <v>0</v>
      </c>
      <c r="P684" s="147">
        <v>0</v>
      </c>
      <c r="Q684" s="147">
        <v>0</v>
      </c>
      <c r="R684" s="147">
        <v>0</v>
      </c>
      <c r="S684" s="147">
        <v>0</v>
      </c>
      <c r="T684" s="147">
        <v>0</v>
      </c>
      <c r="U684" s="147">
        <v>0</v>
      </c>
      <c r="V684" s="147">
        <v>-743035</v>
      </c>
      <c r="W684" s="147">
        <v>0</v>
      </c>
      <c r="X684" s="147">
        <v>0</v>
      </c>
      <c r="Y684" s="147">
        <v>0</v>
      </c>
      <c r="Z684" s="147">
        <v>0</v>
      </c>
      <c r="AA684" s="147">
        <v>-17748</v>
      </c>
      <c r="AB684" s="147">
        <v>0</v>
      </c>
      <c r="AC684" s="147">
        <v>0</v>
      </c>
      <c r="AD684" s="147">
        <v>0</v>
      </c>
      <c r="AE684" s="147">
        <v>0</v>
      </c>
      <c r="AF684" s="147">
        <v>0</v>
      </c>
      <c r="AG684" s="147">
        <v>0</v>
      </c>
      <c r="AH684" s="147">
        <v>0</v>
      </c>
      <c r="AI684" s="147">
        <v>0</v>
      </c>
      <c r="AJ684" s="147">
        <v>0</v>
      </c>
      <c r="AK684" s="147">
        <v>-27624</v>
      </c>
      <c r="AL684" s="147">
        <v>0</v>
      </c>
      <c r="AM684" s="147">
        <v>0</v>
      </c>
      <c r="AN684" s="147">
        <v>0</v>
      </c>
      <c r="AO684" s="147">
        <v>0</v>
      </c>
      <c r="AP684" s="147">
        <v>0</v>
      </c>
      <c r="AQ684" s="147">
        <v>0</v>
      </c>
      <c r="AR684" s="147">
        <v>0</v>
      </c>
      <c r="AS684" s="147">
        <v>0</v>
      </c>
      <c r="AT684" s="147">
        <v>0</v>
      </c>
      <c r="AU684" s="147">
        <v>-171068</v>
      </c>
      <c r="AV684" s="147">
        <v>0</v>
      </c>
      <c r="AW684" s="147">
        <v>0</v>
      </c>
      <c r="AX684" s="147">
        <v>0</v>
      </c>
      <c r="AY684" s="147">
        <v>0</v>
      </c>
      <c r="AZ684" s="147">
        <v>0</v>
      </c>
      <c r="BA684" s="147">
        <v>0</v>
      </c>
      <c r="BB684" s="147">
        <v>0</v>
      </c>
      <c r="BC684" s="147">
        <v>0</v>
      </c>
      <c r="BD684" s="147">
        <v>0</v>
      </c>
      <c r="BE684" s="147">
        <v>0</v>
      </c>
      <c r="BF684" s="147">
        <v>0</v>
      </c>
      <c r="BG684" s="147">
        <v>0</v>
      </c>
      <c r="BH684" s="147">
        <v>0</v>
      </c>
      <c r="BI684" s="147">
        <v>0</v>
      </c>
      <c r="BJ684" s="147">
        <v>-248416</v>
      </c>
      <c r="BK684" s="147">
        <v>0</v>
      </c>
      <c r="BL684" s="147">
        <v>0</v>
      </c>
      <c r="BM684" s="147">
        <v>0</v>
      </c>
      <c r="BN684" s="147">
        <v>0</v>
      </c>
      <c r="BO684" s="147">
        <v>-87627</v>
      </c>
      <c r="BP684" s="147">
        <v>0</v>
      </c>
      <c r="BQ684" s="147">
        <v>0</v>
      </c>
      <c r="BR684" s="147">
        <v>0</v>
      </c>
      <c r="BS684" s="147">
        <v>0</v>
      </c>
      <c r="BT684" s="147">
        <v>-760783</v>
      </c>
      <c r="BU684" s="147">
        <v>0</v>
      </c>
      <c r="BV684" s="147">
        <v>0</v>
      </c>
      <c r="BW684" s="147">
        <v>0</v>
      </c>
      <c r="BX684" s="147">
        <v>0</v>
      </c>
      <c r="BZ684" s="147">
        <v>534735</v>
      </c>
      <c r="CA684" s="147">
        <v>534735</v>
      </c>
    </row>
    <row r="685" spans="7:79" hidden="1" x14ac:dyDescent="0.2">
      <c r="G685" s="147">
        <v>0</v>
      </c>
      <c r="H685" s="147">
        <v>0</v>
      </c>
      <c r="I685" s="147">
        <v>0</v>
      </c>
      <c r="J685" s="147">
        <v>0</v>
      </c>
      <c r="K685" s="147">
        <v>0</v>
      </c>
      <c r="L685" s="147">
        <v>0</v>
      </c>
      <c r="M685" s="147">
        <v>0</v>
      </c>
      <c r="N685" s="147">
        <v>0</v>
      </c>
      <c r="O685" s="147">
        <v>0</v>
      </c>
      <c r="P685" s="147">
        <v>0</v>
      </c>
      <c r="Q685" s="147">
        <v>0</v>
      </c>
      <c r="R685" s="147">
        <v>0</v>
      </c>
      <c r="S685" s="147">
        <v>0</v>
      </c>
      <c r="T685" s="147">
        <v>0</v>
      </c>
      <c r="U685" s="147">
        <v>0</v>
      </c>
      <c r="V685" s="147">
        <v>0</v>
      </c>
      <c r="W685" s="147">
        <v>0</v>
      </c>
      <c r="X685" s="147">
        <v>0</v>
      </c>
      <c r="Y685" s="147">
        <v>0</v>
      </c>
      <c r="Z685" s="147">
        <v>0</v>
      </c>
      <c r="AA685" s="147">
        <v>0</v>
      </c>
      <c r="AB685" s="147">
        <v>0</v>
      </c>
      <c r="AC685" s="147">
        <v>0</v>
      </c>
      <c r="AD685" s="147">
        <v>0</v>
      </c>
      <c r="AE685" s="147">
        <v>0</v>
      </c>
      <c r="AF685" s="147">
        <v>0</v>
      </c>
      <c r="AG685" s="147">
        <v>0</v>
      </c>
      <c r="AH685" s="147">
        <v>0</v>
      </c>
      <c r="AI685" s="147">
        <v>0</v>
      </c>
      <c r="AJ685" s="147">
        <v>0</v>
      </c>
      <c r="AK685" s="147">
        <v>0</v>
      </c>
      <c r="AL685" s="147">
        <v>0</v>
      </c>
      <c r="AM685" s="147">
        <v>0</v>
      </c>
      <c r="AN685" s="147">
        <v>0</v>
      </c>
      <c r="AO685" s="147">
        <v>0</v>
      </c>
      <c r="AP685" s="147">
        <v>0</v>
      </c>
      <c r="AQ685" s="147">
        <v>0</v>
      </c>
      <c r="AR685" s="147">
        <v>0</v>
      </c>
      <c r="AS685" s="147">
        <v>0</v>
      </c>
      <c r="AT685" s="147">
        <v>0</v>
      </c>
      <c r="AU685" s="147">
        <v>0</v>
      </c>
      <c r="AV685" s="147">
        <v>0</v>
      </c>
      <c r="AW685" s="147">
        <v>0</v>
      </c>
      <c r="AX685" s="147">
        <v>0</v>
      </c>
      <c r="AY685" s="147">
        <v>0</v>
      </c>
      <c r="AZ685" s="147">
        <v>0</v>
      </c>
      <c r="BA685" s="147">
        <v>0</v>
      </c>
      <c r="BB685" s="147">
        <v>0</v>
      </c>
      <c r="BC685" s="147">
        <v>0</v>
      </c>
      <c r="BD685" s="147">
        <v>0</v>
      </c>
      <c r="BE685" s="147">
        <v>0</v>
      </c>
      <c r="BF685" s="147">
        <v>0</v>
      </c>
      <c r="BG685" s="147">
        <v>0</v>
      </c>
      <c r="BH685" s="147">
        <v>0</v>
      </c>
      <c r="BI685" s="147">
        <v>0</v>
      </c>
      <c r="BJ685" s="147">
        <v>0</v>
      </c>
      <c r="BK685" s="147">
        <v>0</v>
      </c>
      <c r="BL685" s="147">
        <v>0</v>
      </c>
      <c r="BM685" s="147">
        <v>0</v>
      </c>
      <c r="BN685" s="147">
        <v>0</v>
      </c>
      <c r="BO685" s="147">
        <v>0</v>
      </c>
      <c r="BP685" s="147">
        <v>0</v>
      </c>
      <c r="BQ685" s="147">
        <v>0</v>
      </c>
      <c r="BR685" s="147">
        <v>0</v>
      </c>
      <c r="BS685" s="147">
        <v>0</v>
      </c>
      <c r="BT685" s="147">
        <v>0</v>
      </c>
      <c r="BU685" s="147">
        <v>0</v>
      </c>
      <c r="BV685" s="147">
        <v>0</v>
      </c>
      <c r="BW685" s="147">
        <v>0</v>
      </c>
      <c r="BX685" s="147">
        <v>0</v>
      </c>
      <c r="BZ685" s="147">
        <v>0</v>
      </c>
      <c r="CA685" s="147">
        <v>0</v>
      </c>
    </row>
    <row r="686" spans="7:79" hidden="1" x14ac:dyDescent="0.2">
      <c r="G686" s="147">
        <v>-482070</v>
      </c>
      <c r="H686" s="147">
        <v>0</v>
      </c>
      <c r="I686" s="147">
        <v>0</v>
      </c>
      <c r="J686" s="147">
        <v>0</v>
      </c>
      <c r="K686" s="147">
        <v>0</v>
      </c>
      <c r="L686" s="147">
        <v>161641</v>
      </c>
      <c r="M686" s="147">
        <v>0</v>
      </c>
      <c r="N686" s="147">
        <v>0</v>
      </c>
      <c r="O686" s="147">
        <v>0</v>
      </c>
      <c r="P686" s="147">
        <v>0</v>
      </c>
      <c r="Q686" s="147">
        <v>0</v>
      </c>
      <c r="R686" s="147">
        <v>0</v>
      </c>
      <c r="S686" s="147">
        <v>0</v>
      </c>
      <c r="T686" s="147">
        <v>0</v>
      </c>
      <c r="U686" s="147">
        <v>0</v>
      </c>
      <c r="V686" s="147">
        <v>0</v>
      </c>
      <c r="W686" s="147">
        <v>0</v>
      </c>
      <c r="X686" s="147">
        <v>0</v>
      </c>
      <c r="Y686" s="147">
        <v>0</v>
      </c>
      <c r="Z686" s="147">
        <v>0</v>
      </c>
      <c r="AA686" s="147">
        <v>0</v>
      </c>
      <c r="AB686" s="147">
        <v>0</v>
      </c>
      <c r="AC686" s="147">
        <v>0</v>
      </c>
      <c r="AD686" s="147">
        <v>0</v>
      </c>
      <c r="AE686" s="147">
        <v>0</v>
      </c>
      <c r="AF686" s="147">
        <v>0</v>
      </c>
      <c r="AG686" s="147">
        <v>0</v>
      </c>
      <c r="AH686" s="147">
        <v>0</v>
      </c>
      <c r="AI686" s="147">
        <v>0</v>
      </c>
      <c r="AJ686" s="147">
        <v>0</v>
      </c>
      <c r="AK686" s="147">
        <v>0</v>
      </c>
      <c r="AL686" s="147">
        <v>0</v>
      </c>
      <c r="AM686" s="147">
        <v>0</v>
      </c>
      <c r="AN686" s="147">
        <v>0</v>
      </c>
      <c r="AO686" s="147">
        <v>0</v>
      </c>
      <c r="AP686" s="147">
        <v>-425997</v>
      </c>
      <c r="AQ686" s="147">
        <v>0</v>
      </c>
      <c r="AR686" s="147">
        <v>0</v>
      </c>
      <c r="AS686" s="147">
        <v>0</v>
      </c>
      <c r="AT686" s="147">
        <v>0</v>
      </c>
      <c r="AU686" s="147">
        <v>0</v>
      </c>
      <c r="AV686" s="147">
        <v>0</v>
      </c>
      <c r="AW686" s="147">
        <v>0</v>
      </c>
      <c r="AX686" s="147">
        <v>0</v>
      </c>
      <c r="AY686" s="147">
        <v>0</v>
      </c>
      <c r="AZ686" s="147">
        <v>0</v>
      </c>
      <c r="BA686" s="147">
        <v>0</v>
      </c>
      <c r="BB686" s="147">
        <v>0</v>
      </c>
      <c r="BC686" s="147">
        <v>0</v>
      </c>
      <c r="BD686" s="147">
        <v>0</v>
      </c>
      <c r="BE686" s="147">
        <v>0</v>
      </c>
      <c r="BF686" s="147">
        <v>0</v>
      </c>
      <c r="BG686" s="147">
        <v>0</v>
      </c>
      <c r="BH686" s="147">
        <v>0</v>
      </c>
      <c r="BI686" s="147">
        <v>0</v>
      </c>
      <c r="BJ686" s="147">
        <v>-56073</v>
      </c>
      <c r="BK686" s="147">
        <v>0</v>
      </c>
      <c r="BL686" s="147">
        <v>0</v>
      </c>
      <c r="BM686" s="147">
        <v>0</v>
      </c>
      <c r="BN686" s="147">
        <v>0</v>
      </c>
      <c r="BO686" s="147">
        <v>0</v>
      </c>
      <c r="BP686" s="147">
        <v>0</v>
      </c>
      <c r="BQ686" s="147">
        <v>0</v>
      </c>
      <c r="BR686" s="147">
        <v>0</v>
      </c>
      <c r="BS686" s="147">
        <v>0</v>
      </c>
      <c r="BT686" s="147">
        <v>161641</v>
      </c>
      <c r="BU686" s="147">
        <v>0</v>
      </c>
      <c r="BV686" s="147">
        <v>0</v>
      </c>
      <c r="BW686" s="147">
        <v>0</v>
      </c>
      <c r="BX686" s="147">
        <v>0</v>
      </c>
      <c r="BZ686" s="147">
        <v>482070</v>
      </c>
      <c r="CA686" s="147">
        <v>482070</v>
      </c>
    </row>
    <row r="687" spans="7:79" hidden="1" x14ac:dyDescent="0.2">
      <c r="G687" s="147">
        <v>-482070</v>
      </c>
      <c r="H687" s="147">
        <v>0</v>
      </c>
      <c r="I687" s="147">
        <v>0</v>
      </c>
      <c r="J687" s="147">
        <v>0</v>
      </c>
      <c r="K687" s="147">
        <v>0</v>
      </c>
      <c r="L687" s="147">
        <v>161641</v>
      </c>
      <c r="M687" s="147">
        <v>0</v>
      </c>
      <c r="N687" s="147">
        <v>0</v>
      </c>
      <c r="O687" s="147">
        <v>0</v>
      </c>
      <c r="P687" s="147">
        <v>0</v>
      </c>
      <c r="Q687" s="147">
        <v>0</v>
      </c>
      <c r="R687" s="147">
        <v>0</v>
      </c>
      <c r="S687" s="147">
        <v>0</v>
      </c>
      <c r="T687" s="147">
        <v>0</v>
      </c>
      <c r="U687" s="147">
        <v>0</v>
      </c>
      <c r="V687" s="147">
        <v>0</v>
      </c>
      <c r="W687" s="147">
        <v>0</v>
      </c>
      <c r="X687" s="147">
        <v>0</v>
      </c>
      <c r="Y687" s="147">
        <v>0</v>
      </c>
      <c r="Z687" s="147">
        <v>0</v>
      </c>
      <c r="AA687" s="147">
        <v>0</v>
      </c>
      <c r="AB687" s="147">
        <v>0</v>
      </c>
      <c r="AC687" s="147">
        <v>0</v>
      </c>
      <c r="AD687" s="147">
        <v>0</v>
      </c>
      <c r="AE687" s="147">
        <v>0</v>
      </c>
      <c r="AF687" s="147">
        <v>0</v>
      </c>
      <c r="AG687" s="147">
        <v>0</v>
      </c>
      <c r="AH687" s="147">
        <v>0</v>
      </c>
      <c r="AI687" s="147">
        <v>0</v>
      </c>
      <c r="AJ687" s="147">
        <v>0</v>
      </c>
      <c r="AK687" s="147">
        <v>0</v>
      </c>
      <c r="AL687" s="147">
        <v>0</v>
      </c>
      <c r="AM687" s="147">
        <v>0</v>
      </c>
      <c r="AN687" s="147">
        <v>0</v>
      </c>
      <c r="AO687" s="147">
        <v>0</v>
      </c>
      <c r="AP687" s="147">
        <v>-425997</v>
      </c>
      <c r="AQ687" s="147">
        <v>0</v>
      </c>
      <c r="AR687" s="147">
        <v>0</v>
      </c>
      <c r="AS687" s="147">
        <v>0</v>
      </c>
      <c r="AT687" s="147">
        <v>0</v>
      </c>
      <c r="AU687" s="147">
        <v>0</v>
      </c>
      <c r="AV687" s="147">
        <v>0</v>
      </c>
      <c r="AW687" s="147">
        <v>0</v>
      </c>
      <c r="AX687" s="147">
        <v>0</v>
      </c>
      <c r="AY687" s="147">
        <v>0</v>
      </c>
      <c r="AZ687" s="147">
        <v>0</v>
      </c>
      <c r="BA687" s="147">
        <v>0</v>
      </c>
      <c r="BB687" s="147">
        <v>0</v>
      </c>
      <c r="BC687" s="147">
        <v>0</v>
      </c>
      <c r="BD687" s="147">
        <v>0</v>
      </c>
      <c r="BE687" s="147">
        <v>0</v>
      </c>
      <c r="BF687" s="147">
        <v>0</v>
      </c>
      <c r="BG687" s="147">
        <v>0</v>
      </c>
      <c r="BH687" s="147">
        <v>0</v>
      </c>
      <c r="BI687" s="147">
        <v>0</v>
      </c>
      <c r="BJ687" s="147">
        <v>-56073</v>
      </c>
      <c r="BK687" s="147">
        <v>0</v>
      </c>
      <c r="BL687" s="147">
        <v>0</v>
      </c>
      <c r="BM687" s="147">
        <v>0</v>
      </c>
      <c r="BN687" s="147">
        <v>0</v>
      </c>
      <c r="BO687" s="147">
        <v>0</v>
      </c>
      <c r="BP687" s="147">
        <v>0</v>
      </c>
      <c r="BQ687" s="147">
        <v>0</v>
      </c>
      <c r="BR687" s="147">
        <v>0</v>
      </c>
      <c r="BS687" s="147">
        <v>0</v>
      </c>
      <c r="BT687" s="147">
        <v>161641</v>
      </c>
      <c r="BU687" s="147">
        <v>0</v>
      </c>
      <c r="BV687" s="147">
        <v>0</v>
      </c>
      <c r="BW687" s="147">
        <v>0</v>
      </c>
      <c r="BX687" s="147">
        <v>0</v>
      </c>
      <c r="BZ687" s="147">
        <v>482070</v>
      </c>
      <c r="CA687" s="147">
        <v>482070</v>
      </c>
    </row>
    <row r="688" spans="7:79" hidden="1" x14ac:dyDescent="0.2">
      <c r="G688" s="147">
        <v>0</v>
      </c>
      <c r="H688" s="147">
        <v>0</v>
      </c>
      <c r="I688" s="147">
        <v>0</v>
      </c>
      <c r="J688" s="147">
        <v>0</v>
      </c>
      <c r="K688" s="147">
        <v>0</v>
      </c>
      <c r="L688" s="147">
        <v>0</v>
      </c>
      <c r="M688" s="147">
        <v>0</v>
      </c>
      <c r="N688" s="147">
        <v>0</v>
      </c>
      <c r="O688" s="147">
        <v>0</v>
      </c>
      <c r="P688" s="147">
        <v>0</v>
      </c>
      <c r="Q688" s="147">
        <v>0</v>
      </c>
      <c r="R688" s="147">
        <v>0</v>
      </c>
      <c r="S688" s="147">
        <v>0</v>
      </c>
      <c r="T688" s="147">
        <v>0</v>
      </c>
      <c r="U688" s="147">
        <v>0</v>
      </c>
      <c r="V688" s="147">
        <v>0</v>
      </c>
      <c r="W688" s="147">
        <v>0</v>
      </c>
      <c r="X688" s="147">
        <v>0</v>
      </c>
      <c r="Y688" s="147">
        <v>0</v>
      </c>
      <c r="Z688" s="147">
        <v>0</v>
      </c>
      <c r="AA688" s="147">
        <v>0</v>
      </c>
      <c r="AB688" s="147">
        <v>0</v>
      </c>
      <c r="AC688" s="147">
        <v>0</v>
      </c>
      <c r="AD688" s="147">
        <v>0</v>
      </c>
      <c r="AE688" s="147">
        <v>0</v>
      </c>
      <c r="AF688" s="147">
        <v>0</v>
      </c>
      <c r="AG688" s="147">
        <v>0</v>
      </c>
      <c r="AH688" s="147">
        <v>0</v>
      </c>
      <c r="AI688" s="147">
        <v>0</v>
      </c>
      <c r="AJ688" s="147">
        <v>0</v>
      </c>
      <c r="AK688" s="147">
        <v>0</v>
      </c>
      <c r="AL688" s="147">
        <v>0</v>
      </c>
      <c r="AM688" s="147">
        <v>0</v>
      </c>
      <c r="AN688" s="147">
        <v>0</v>
      </c>
      <c r="AO688" s="147">
        <v>0</v>
      </c>
      <c r="AP688" s="147">
        <v>0</v>
      </c>
      <c r="AQ688" s="147">
        <v>0</v>
      </c>
      <c r="AR688" s="147">
        <v>0</v>
      </c>
      <c r="AS688" s="147">
        <v>0</v>
      </c>
      <c r="AT688" s="147">
        <v>0</v>
      </c>
      <c r="AU688" s="147">
        <v>0</v>
      </c>
      <c r="AV688" s="147">
        <v>0</v>
      </c>
      <c r="AW688" s="147">
        <v>0</v>
      </c>
      <c r="AX688" s="147">
        <v>0</v>
      </c>
      <c r="AY688" s="147">
        <v>0</v>
      </c>
      <c r="AZ688" s="147">
        <v>0</v>
      </c>
      <c r="BA688" s="147">
        <v>0</v>
      </c>
      <c r="BB688" s="147">
        <v>0</v>
      </c>
      <c r="BC688" s="147">
        <v>0</v>
      </c>
      <c r="BD688" s="147">
        <v>0</v>
      </c>
      <c r="BE688" s="147">
        <v>0</v>
      </c>
      <c r="BF688" s="147">
        <v>0</v>
      </c>
      <c r="BG688" s="147">
        <v>0</v>
      </c>
      <c r="BH688" s="147">
        <v>0</v>
      </c>
      <c r="BI688" s="147">
        <v>0</v>
      </c>
      <c r="BJ688" s="147">
        <v>0</v>
      </c>
      <c r="BK688" s="147">
        <v>0</v>
      </c>
      <c r="BL688" s="147">
        <v>0</v>
      </c>
      <c r="BM688" s="147">
        <v>0</v>
      </c>
      <c r="BN688" s="147">
        <v>0</v>
      </c>
      <c r="BO688" s="147">
        <v>0</v>
      </c>
      <c r="BP688" s="147">
        <v>0</v>
      </c>
      <c r="BQ688" s="147">
        <v>0</v>
      </c>
      <c r="BR688" s="147">
        <v>0</v>
      </c>
      <c r="BS688" s="147">
        <v>0</v>
      </c>
      <c r="BT688" s="147">
        <v>0</v>
      </c>
      <c r="BU688" s="147">
        <v>0</v>
      </c>
      <c r="BV688" s="147">
        <v>0</v>
      </c>
      <c r="BW688" s="147">
        <v>0</v>
      </c>
      <c r="BX688" s="147">
        <v>0</v>
      </c>
      <c r="BZ688" s="147">
        <v>0</v>
      </c>
      <c r="CA688" s="147">
        <v>0</v>
      </c>
    </row>
    <row r="689" spans="7:79" hidden="1" x14ac:dyDescent="0.2">
      <c r="G689" s="147">
        <v>0</v>
      </c>
      <c r="H689" s="147">
        <v>0</v>
      </c>
      <c r="I689" s="147">
        <v>0</v>
      </c>
      <c r="J689" s="147">
        <v>0</v>
      </c>
      <c r="K689" s="147">
        <v>0</v>
      </c>
      <c r="L689" s="147">
        <v>0</v>
      </c>
      <c r="M689" s="147">
        <v>0</v>
      </c>
      <c r="N689" s="147">
        <v>0</v>
      </c>
      <c r="O689" s="147">
        <v>0</v>
      </c>
      <c r="P689" s="147">
        <v>0</v>
      </c>
      <c r="Q689" s="147">
        <v>0</v>
      </c>
      <c r="R689" s="147">
        <v>0</v>
      </c>
      <c r="S689" s="147">
        <v>0</v>
      </c>
      <c r="T689" s="147">
        <v>0</v>
      </c>
      <c r="U689" s="147">
        <v>0</v>
      </c>
      <c r="V689" s="147">
        <v>0</v>
      </c>
      <c r="W689" s="147">
        <v>0</v>
      </c>
      <c r="X689" s="147">
        <v>0</v>
      </c>
      <c r="Y689" s="147">
        <v>0</v>
      </c>
      <c r="Z689" s="147">
        <v>0</v>
      </c>
      <c r="AA689" s="147">
        <v>0</v>
      </c>
      <c r="AB689" s="147">
        <v>0</v>
      </c>
      <c r="AC689" s="147">
        <v>0</v>
      </c>
      <c r="AD689" s="147">
        <v>0</v>
      </c>
      <c r="AE689" s="147">
        <v>0</v>
      </c>
      <c r="AF689" s="147">
        <v>0</v>
      </c>
      <c r="AG689" s="147">
        <v>0</v>
      </c>
      <c r="AH689" s="147">
        <v>0</v>
      </c>
      <c r="AI689" s="147">
        <v>0</v>
      </c>
      <c r="AJ689" s="147">
        <v>0</v>
      </c>
      <c r="AK689" s="147">
        <v>0</v>
      </c>
      <c r="AL689" s="147">
        <v>0</v>
      </c>
      <c r="AM689" s="147">
        <v>0</v>
      </c>
      <c r="AN689" s="147">
        <v>0</v>
      </c>
      <c r="AO689" s="147">
        <v>0</v>
      </c>
      <c r="AP689" s="147">
        <v>0</v>
      </c>
      <c r="AQ689" s="147">
        <v>0</v>
      </c>
      <c r="AR689" s="147">
        <v>0</v>
      </c>
      <c r="AS689" s="147">
        <v>0</v>
      </c>
      <c r="AT689" s="147">
        <v>0</v>
      </c>
      <c r="AU689" s="147">
        <v>0</v>
      </c>
      <c r="AV689" s="147">
        <v>0</v>
      </c>
      <c r="AW689" s="147">
        <v>0</v>
      </c>
      <c r="AX689" s="147">
        <v>0</v>
      </c>
      <c r="AY689" s="147">
        <v>0</v>
      </c>
      <c r="AZ689" s="147">
        <v>0</v>
      </c>
      <c r="BA689" s="147">
        <v>0</v>
      </c>
      <c r="BB689" s="147">
        <v>0</v>
      </c>
      <c r="BC689" s="147">
        <v>0</v>
      </c>
      <c r="BD689" s="147">
        <v>0</v>
      </c>
      <c r="BE689" s="147">
        <v>0</v>
      </c>
      <c r="BF689" s="147">
        <v>0</v>
      </c>
      <c r="BG689" s="147">
        <v>0</v>
      </c>
      <c r="BH689" s="147">
        <v>0</v>
      </c>
      <c r="BI689" s="147">
        <v>0</v>
      </c>
      <c r="BJ689" s="147">
        <v>0</v>
      </c>
      <c r="BK689" s="147">
        <v>0</v>
      </c>
      <c r="BL689" s="147">
        <v>0</v>
      </c>
      <c r="BM689" s="147">
        <v>0</v>
      </c>
      <c r="BN689" s="147">
        <v>0</v>
      </c>
      <c r="BO689" s="147">
        <v>0</v>
      </c>
      <c r="BP689" s="147">
        <v>0</v>
      </c>
      <c r="BQ689" s="147">
        <v>0</v>
      </c>
      <c r="BR689" s="147">
        <v>0</v>
      </c>
      <c r="BS689" s="147">
        <v>0</v>
      </c>
      <c r="BT689" s="147">
        <v>0</v>
      </c>
      <c r="BU689" s="147">
        <v>0</v>
      </c>
      <c r="BV689" s="147">
        <v>0</v>
      </c>
      <c r="BW689" s="147">
        <v>0</v>
      </c>
      <c r="BX689" s="147">
        <v>0</v>
      </c>
      <c r="BZ689" s="147">
        <v>0</v>
      </c>
      <c r="CA689" s="147">
        <v>0</v>
      </c>
    </row>
    <row r="690" spans="7:79" hidden="1" x14ac:dyDescent="0.2">
      <c r="G690" s="147">
        <v>0</v>
      </c>
      <c r="H690" s="147">
        <v>0</v>
      </c>
      <c r="I690" s="147">
        <v>0</v>
      </c>
      <c r="J690" s="147">
        <v>0</v>
      </c>
      <c r="K690" s="147">
        <v>0</v>
      </c>
      <c r="L690" s="147">
        <v>0</v>
      </c>
      <c r="M690" s="147">
        <v>0</v>
      </c>
      <c r="N690" s="147">
        <v>0</v>
      </c>
      <c r="O690" s="147">
        <v>0</v>
      </c>
      <c r="P690" s="147">
        <v>0</v>
      </c>
      <c r="Q690" s="147">
        <v>0</v>
      </c>
      <c r="R690" s="147">
        <v>0</v>
      </c>
      <c r="S690" s="147">
        <v>0</v>
      </c>
      <c r="T690" s="147">
        <v>0</v>
      </c>
      <c r="U690" s="147">
        <v>0</v>
      </c>
      <c r="V690" s="147">
        <v>0</v>
      </c>
      <c r="W690" s="147">
        <v>0</v>
      </c>
      <c r="X690" s="147">
        <v>0</v>
      </c>
      <c r="Y690" s="147">
        <v>0</v>
      </c>
      <c r="Z690" s="147">
        <v>0</v>
      </c>
      <c r="AA690" s="147">
        <v>0</v>
      </c>
      <c r="AB690" s="147">
        <v>0</v>
      </c>
      <c r="AC690" s="147">
        <v>0</v>
      </c>
      <c r="AD690" s="147">
        <v>0</v>
      </c>
      <c r="AE690" s="147">
        <v>0</v>
      </c>
      <c r="AF690" s="147">
        <v>0</v>
      </c>
      <c r="AG690" s="147">
        <v>0</v>
      </c>
      <c r="AH690" s="147">
        <v>0</v>
      </c>
      <c r="AI690" s="147">
        <v>0</v>
      </c>
      <c r="AJ690" s="147">
        <v>0</v>
      </c>
      <c r="AK690" s="147">
        <v>0</v>
      </c>
      <c r="AL690" s="147">
        <v>0</v>
      </c>
      <c r="AM690" s="147">
        <v>0</v>
      </c>
      <c r="AN690" s="147">
        <v>0</v>
      </c>
      <c r="AO690" s="147">
        <v>0</v>
      </c>
      <c r="AP690" s="147">
        <v>0</v>
      </c>
      <c r="AQ690" s="147">
        <v>0</v>
      </c>
      <c r="AR690" s="147">
        <v>0</v>
      </c>
      <c r="AS690" s="147">
        <v>0</v>
      </c>
      <c r="AT690" s="147">
        <v>0</v>
      </c>
      <c r="AU690" s="147">
        <v>0</v>
      </c>
      <c r="AV690" s="147">
        <v>0</v>
      </c>
      <c r="AW690" s="147">
        <v>0</v>
      </c>
      <c r="AX690" s="147">
        <v>0</v>
      </c>
      <c r="AY690" s="147">
        <v>0</v>
      </c>
      <c r="AZ690" s="147">
        <v>0</v>
      </c>
      <c r="BA690" s="147">
        <v>0</v>
      </c>
      <c r="BB690" s="147">
        <v>0</v>
      </c>
      <c r="BC690" s="147">
        <v>0</v>
      </c>
      <c r="BD690" s="147">
        <v>0</v>
      </c>
      <c r="BE690" s="147">
        <v>0</v>
      </c>
      <c r="BF690" s="147">
        <v>0</v>
      </c>
      <c r="BG690" s="147">
        <v>0</v>
      </c>
      <c r="BH690" s="147">
        <v>0</v>
      </c>
      <c r="BI690" s="147">
        <v>0</v>
      </c>
      <c r="BJ690" s="147">
        <v>0</v>
      </c>
      <c r="BK690" s="147">
        <v>0</v>
      </c>
      <c r="BL690" s="147">
        <v>0</v>
      </c>
      <c r="BM690" s="147">
        <v>0</v>
      </c>
      <c r="BN690" s="147">
        <v>0</v>
      </c>
      <c r="BO690" s="147">
        <v>0</v>
      </c>
      <c r="BP690" s="147">
        <v>0</v>
      </c>
      <c r="BQ690" s="147">
        <v>0</v>
      </c>
      <c r="BR690" s="147">
        <v>0</v>
      </c>
      <c r="BS690" s="147">
        <v>0</v>
      </c>
      <c r="BT690" s="147">
        <v>0</v>
      </c>
      <c r="BU690" s="147">
        <v>0</v>
      </c>
      <c r="BV690" s="147">
        <v>0</v>
      </c>
      <c r="BW690" s="147">
        <v>0</v>
      </c>
      <c r="BX690" s="147">
        <v>0</v>
      </c>
      <c r="BZ690" s="147">
        <v>0</v>
      </c>
      <c r="CA690" s="147">
        <v>0</v>
      </c>
    </row>
    <row r="691" spans="7:79" hidden="1" x14ac:dyDescent="0.2">
      <c r="G691" s="147">
        <v>0</v>
      </c>
      <c r="H691" s="147">
        <v>0</v>
      </c>
      <c r="I691" s="147">
        <v>0</v>
      </c>
      <c r="J691" s="147">
        <v>0</v>
      </c>
      <c r="K691" s="147">
        <v>0</v>
      </c>
      <c r="L691" s="147">
        <v>0</v>
      </c>
      <c r="M691" s="147">
        <v>0</v>
      </c>
      <c r="N691" s="147">
        <v>0</v>
      </c>
      <c r="O691" s="147">
        <v>0</v>
      </c>
      <c r="P691" s="147">
        <v>0</v>
      </c>
      <c r="Q691" s="147">
        <v>0</v>
      </c>
      <c r="R691" s="147">
        <v>0</v>
      </c>
      <c r="S691" s="147">
        <v>0</v>
      </c>
      <c r="T691" s="147">
        <v>0</v>
      </c>
      <c r="U691" s="147">
        <v>0</v>
      </c>
      <c r="V691" s="147">
        <v>0</v>
      </c>
      <c r="W691" s="147">
        <v>0</v>
      </c>
      <c r="X691" s="147">
        <v>0</v>
      </c>
      <c r="Y691" s="147">
        <v>0</v>
      </c>
      <c r="Z691" s="147">
        <v>0</v>
      </c>
      <c r="AA691" s="147">
        <v>0</v>
      </c>
      <c r="AB691" s="147">
        <v>0</v>
      </c>
      <c r="AC691" s="147">
        <v>0</v>
      </c>
      <c r="AD691" s="147">
        <v>0</v>
      </c>
      <c r="AE691" s="147">
        <v>0</v>
      </c>
      <c r="AF691" s="147">
        <v>0</v>
      </c>
      <c r="AG691" s="147">
        <v>0</v>
      </c>
      <c r="AH691" s="147">
        <v>0</v>
      </c>
      <c r="AI691" s="147">
        <v>0</v>
      </c>
      <c r="AJ691" s="147">
        <v>0</v>
      </c>
      <c r="AK691" s="147">
        <v>0</v>
      </c>
      <c r="AL691" s="147">
        <v>0</v>
      </c>
      <c r="AM691" s="147">
        <v>0</v>
      </c>
      <c r="AN691" s="147">
        <v>0</v>
      </c>
      <c r="AO691" s="147">
        <v>0</v>
      </c>
      <c r="AP691" s="147">
        <v>0</v>
      </c>
      <c r="AQ691" s="147">
        <v>0</v>
      </c>
      <c r="AR691" s="147">
        <v>0</v>
      </c>
      <c r="AS691" s="147">
        <v>0</v>
      </c>
      <c r="AT691" s="147">
        <v>0</v>
      </c>
      <c r="AU691" s="147">
        <v>0</v>
      </c>
      <c r="AV691" s="147">
        <v>0</v>
      </c>
      <c r="AW691" s="147">
        <v>0</v>
      </c>
      <c r="AX691" s="147">
        <v>0</v>
      </c>
      <c r="AY691" s="147">
        <v>0</v>
      </c>
      <c r="AZ691" s="147">
        <v>0</v>
      </c>
      <c r="BA691" s="147">
        <v>0</v>
      </c>
      <c r="BB691" s="147">
        <v>0</v>
      </c>
      <c r="BC691" s="147">
        <v>0</v>
      </c>
      <c r="BD691" s="147">
        <v>0</v>
      </c>
      <c r="BE691" s="147">
        <v>0</v>
      </c>
      <c r="BF691" s="147">
        <v>0</v>
      </c>
      <c r="BG691" s="147">
        <v>0</v>
      </c>
      <c r="BH691" s="147">
        <v>0</v>
      </c>
      <c r="BI691" s="147">
        <v>0</v>
      </c>
      <c r="BJ691" s="147">
        <v>0</v>
      </c>
      <c r="BK691" s="147">
        <v>0</v>
      </c>
      <c r="BL691" s="147">
        <v>0</v>
      </c>
      <c r="BM691" s="147">
        <v>0</v>
      </c>
      <c r="BN691" s="147">
        <v>0</v>
      </c>
      <c r="BO691" s="147">
        <v>0</v>
      </c>
      <c r="BP691" s="147">
        <v>0</v>
      </c>
      <c r="BQ691" s="147">
        <v>0</v>
      </c>
      <c r="BR691" s="147">
        <v>0</v>
      </c>
      <c r="BS691" s="147">
        <v>0</v>
      </c>
      <c r="BT691" s="147">
        <v>0</v>
      </c>
      <c r="BU691" s="147">
        <v>0</v>
      </c>
      <c r="BV691" s="147">
        <v>0</v>
      </c>
      <c r="BW691" s="147">
        <v>0</v>
      </c>
      <c r="BX691" s="147">
        <v>0</v>
      </c>
      <c r="BZ691" s="147">
        <v>0</v>
      </c>
      <c r="CA691" s="147">
        <v>0</v>
      </c>
    </row>
    <row r="692" spans="7:79" hidden="1" x14ac:dyDescent="0.2">
      <c r="G692" s="147">
        <v>-90245</v>
      </c>
      <c r="H692" s="147">
        <v>0</v>
      </c>
      <c r="I692" s="147">
        <v>0</v>
      </c>
      <c r="J692" s="147">
        <v>0</v>
      </c>
      <c r="K692" s="147">
        <v>0</v>
      </c>
      <c r="L692" s="147">
        <v>0</v>
      </c>
      <c r="M692" s="147">
        <v>0</v>
      </c>
      <c r="N692" s="147">
        <v>0</v>
      </c>
      <c r="O692" s="147">
        <v>0</v>
      </c>
      <c r="P692" s="147">
        <v>0</v>
      </c>
      <c r="Q692" s="147">
        <v>0</v>
      </c>
      <c r="R692" s="147">
        <v>0</v>
      </c>
      <c r="S692" s="147">
        <v>0</v>
      </c>
      <c r="T692" s="147">
        <v>0</v>
      </c>
      <c r="U692" s="147">
        <v>0</v>
      </c>
      <c r="V692" s="147">
        <v>0</v>
      </c>
      <c r="W692" s="147">
        <v>0</v>
      </c>
      <c r="X692" s="147">
        <v>0</v>
      </c>
      <c r="Y692" s="147">
        <v>0</v>
      </c>
      <c r="Z692" s="147">
        <v>0</v>
      </c>
      <c r="AA692" s="147">
        <v>0</v>
      </c>
      <c r="AB692" s="147">
        <v>0</v>
      </c>
      <c r="AC692" s="147">
        <v>0</v>
      </c>
      <c r="AD692" s="147">
        <v>0</v>
      </c>
      <c r="AE692" s="147">
        <v>0</v>
      </c>
      <c r="AF692" s="147">
        <v>0</v>
      </c>
      <c r="AG692" s="147">
        <v>0</v>
      </c>
      <c r="AH692" s="147">
        <v>0</v>
      </c>
      <c r="AI692" s="147">
        <v>0</v>
      </c>
      <c r="AJ692" s="147">
        <v>0</v>
      </c>
      <c r="AK692" s="147">
        <v>0</v>
      </c>
      <c r="AL692" s="147">
        <v>0</v>
      </c>
      <c r="AM692" s="147">
        <v>0</v>
      </c>
      <c r="AN692" s="147">
        <v>0</v>
      </c>
      <c r="AO692" s="147">
        <v>0</v>
      </c>
      <c r="AP692" s="147">
        <v>0</v>
      </c>
      <c r="AQ692" s="147">
        <v>0</v>
      </c>
      <c r="AR692" s="147">
        <v>0</v>
      </c>
      <c r="AS692" s="147">
        <v>0</v>
      </c>
      <c r="AT692" s="147">
        <v>0</v>
      </c>
      <c r="AU692" s="147">
        <v>0</v>
      </c>
      <c r="AV692" s="147">
        <v>0</v>
      </c>
      <c r="AW692" s="147">
        <v>0</v>
      </c>
      <c r="AX692" s="147">
        <v>0</v>
      </c>
      <c r="AY692" s="147">
        <v>0</v>
      </c>
      <c r="AZ692" s="147">
        <v>0</v>
      </c>
      <c r="BA692" s="147">
        <v>0</v>
      </c>
      <c r="BB692" s="147">
        <v>0</v>
      </c>
      <c r="BC692" s="147">
        <v>0</v>
      </c>
      <c r="BD692" s="147">
        <v>0</v>
      </c>
      <c r="BE692" s="147">
        <v>0</v>
      </c>
      <c r="BF692" s="147">
        <v>0</v>
      </c>
      <c r="BG692" s="147">
        <v>0</v>
      </c>
      <c r="BH692" s="147">
        <v>0</v>
      </c>
      <c r="BI692" s="147">
        <v>0</v>
      </c>
      <c r="BJ692" s="147">
        <v>-90245</v>
      </c>
      <c r="BK692" s="147">
        <v>0</v>
      </c>
      <c r="BL692" s="147">
        <v>0</v>
      </c>
      <c r="BM692" s="147">
        <v>0</v>
      </c>
      <c r="BN692" s="147">
        <v>0</v>
      </c>
      <c r="BO692" s="147">
        <v>0</v>
      </c>
      <c r="BP692" s="147">
        <v>0</v>
      </c>
      <c r="BQ692" s="147">
        <v>0</v>
      </c>
      <c r="BR692" s="147">
        <v>0</v>
      </c>
      <c r="BS692" s="147">
        <v>0</v>
      </c>
      <c r="BT692" s="147">
        <v>0</v>
      </c>
      <c r="BU692" s="147">
        <v>0</v>
      </c>
      <c r="BV692" s="147">
        <v>0</v>
      </c>
      <c r="BW692" s="147">
        <v>0</v>
      </c>
      <c r="BX692" s="147">
        <v>0</v>
      </c>
      <c r="BZ692" s="147">
        <v>90245</v>
      </c>
      <c r="CA692" s="147">
        <v>90245</v>
      </c>
    </row>
    <row r="693" spans="7:79" hidden="1" x14ac:dyDescent="0.2">
      <c r="G693" s="147">
        <v>-90245</v>
      </c>
      <c r="H693" s="147">
        <v>0</v>
      </c>
      <c r="I693" s="147">
        <v>0</v>
      </c>
      <c r="J693" s="147">
        <v>0</v>
      </c>
      <c r="K693" s="147">
        <v>0</v>
      </c>
      <c r="L693" s="147">
        <v>0</v>
      </c>
      <c r="M693" s="147">
        <v>0</v>
      </c>
      <c r="N693" s="147">
        <v>0</v>
      </c>
      <c r="O693" s="147">
        <v>0</v>
      </c>
      <c r="P693" s="147">
        <v>0</v>
      </c>
      <c r="Q693" s="147">
        <v>0</v>
      </c>
      <c r="R693" s="147">
        <v>0</v>
      </c>
      <c r="S693" s="147">
        <v>0</v>
      </c>
      <c r="T693" s="147">
        <v>0</v>
      </c>
      <c r="U693" s="147">
        <v>0</v>
      </c>
      <c r="V693" s="147">
        <v>0</v>
      </c>
      <c r="W693" s="147">
        <v>0</v>
      </c>
      <c r="X693" s="147">
        <v>0</v>
      </c>
      <c r="Y693" s="147">
        <v>0</v>
      </c>
      <c r="Z693" s="147">
        <v>0</v>
      </c>
      <c r="AA693" s="147">
        <v>0</v>
      </c>
      <c r="AB693" s="147">
        <v>0</v>
      </c>
      <c r="AC693" s="147">
        <v>0</v>
      </c>
      <c r="AD693" s="147">
        <v>0</v>
      </c>
      <c r="AE693" s="147">
        <v>0</v>
      </c>
      <c r="AF693" s="147">
        <v>0</v>
      </c>
      <c r="AG693" s="147">
        <v>0</v>
      </c>
      <c r="AH693" s="147">
        <v>0</v>
      </c>
      <c r="AI693" s="147">
        <v>0</v>
      </c>
      <c r="AJ693" s="147">
        <v>0</v>
      </c>
      <c r="AK693" s="147">
        <v>0</v>
      </c>
      <c r="AL693" s="147">
        <v>0</v>
      </c>
      <c r="AM693" s="147">
        <v>0</v>
      </c>
      <c r="AN693" s="147">
        <v>0</v>
      </c>
      <c r="AO693" s="147">
        <v>0</v>
      </c>
      <c r="AP693" s="147">
        <v>0</v>
      </c>
      <c r="AQ693" s="147">
        <v>0</v>
      </c>
      <c r="AR693" s="147">
        <v>0</v>
      </c>
      <c r="AS693" s="147">
        <v>0</v>
      </c>
      <c r="AT693" s="147">
        <v>0</v>
      </c>
      <c r="AU693" s="147">
        <v>0</v>
      </c>
      <c r="AV693" s="147">
        <v>0</v>
      </c>
      <c r="AW693" s="147">
        <v>0</v>
      </c>
      <c r="AX693" s="147">
        <v>0</v>
      </c>
      <c r="AY693" s="147">
        <v>0</v>
      </c>
      <c r="AZ693" s="147">
        <v>0</v>
      </c>
      <c r="BA693" s="147">
        <v>0</v>
      </c>
      <c r="BB693" s="147">
        <v>0</v>
      </c>
      <c r="BC693" s="147">
        <v>0</v>
      </c>
      <c r="BD693" s="147">
        <v>0</v>
      </c>
      <c r="BE693" s="147">
        <v>0</v>
      </c>
      <c r="BF693" s="147">
        <v>0</v>
      </c>
      <c r="BG693" s="147">
        <v>0</v>
      </c>
      <c r="BH693" s="147">
        <v>0</v>
      </c>
      <c r="BI693" s="147">
        <v>0</v>
      </c>
      <c r="BJ693" s="147">
        <v>-90245</v>
      </c>
      <c r="BK693" s="147">
        <v>0</v>
      </c>
      <c r="BL693" s="147">
        <v>0</v>
      </c>
      <c r="BM693" s="147">
        <v>0</v>
      </c>
      <c r="BN693" s="147">
        <v>0</v>
      </c>
      <c r="BO693" s="147">
        <v>0</v>
      </c>
      <c r="BP693" s="147">
        <v>0</v>
      </c>
      <c r="BQ693" s="147">
        <v>0</v>
      </c>
      <c r="BR693" s="147">
        <v>0</v>
      </c>
      <c r="BS693" s="147">
        <v>0</v>
      </c>
      <c r="BT693" s="147">
        <v>0</v>
      </c>
      <c r="BU693" s="147">
        <v>0</v>
      </c>
      <c r="BV693" s="147">
        <v>0</v>
      </c>
      <c r="BW693" s="147">
        <v>0</v>
      </c>
      <c r="BX693" s="147">
        <v>0</v>
      </c>
      <c r="BZ693" s="147">
        <v>90245</v>
      </c>
      <c r="CA693" s="147">
        <v>90245</v>
      </c>
    </row>
    <row r="694" spans="7:79" hidden="1" x14ac:dyDescent="0.2">
      <c r="G694" s="147">
        <v>0</v>
      </c>
      <c r="H694" s="147">
        <v>0</v>
      </c>
      <c r="I694" s="147">
        <v>0</v>
      </c>
      <c r="J694" s="147">
        <v>0</v>
      </c>
      <c r="K694" s="147">
        <v>0</v>
      </c>
      <c r="L694" s="147">
        <v>0</v>
      </c>
      <c r="M694" s="147">
        <v>0</v>
      </c>
      <c r="N694" s="147">
        <v>0</v>
      </c>
      <c r="O694" s="147">
        <v>0</v>
      </c>
      <c r="P694" s="147">
        <v>0</v>
      </c>
      <c r="Q694" s="147">
        <v>0</v>
      </c>
      <c r="R694" s="147">
        <v>0</v>
      </c>
      <c r="S694" s="147">
        <v>0</v>
      </c>
      <c r="T694" s="147">
        <v>0</v>
      </c>
      <c r="U694" s="147">
        <v>0</v>
      </c>
      <c r="V694" s="147">
        <v>0</v>
      </c>
      <c r="W694" s="147">
        <v>0</v>
      </c>
      <c r="X694" s="147">
        <v>0</v>
      </c>
      <c r="Y694" s="147">
        <v>0</v>
      </c>
      <c r="Z694" s="147">
        <v>0</v>
      </c>
      <c r="AA694" s="147">
        <v>0</v>
      </c>
      <c r="AB694" s="147">
        <v>0</v>
      </c>
      <c r="AC694" s="147">
        <v>0</v>
      </c>
      <c r="AD694" s="147">
        <v>0</v>
      </c>
      <c r="AE694" s="147">
        <v>0</v>
      </c>
      <c r="AF694" s="147">
        <v>0</v>
      </c>
      <c r="AG694" s="147">
        <v>0</v>
      </c>
      <c r="AH694" s="147">
        <v>0</v>
      </c>
      <c r="AI694" s="147">
        <v>0</v>
      </c>
      <c r="AJ694" s="147">
        <v>0</v>
      </c>
      <c r="AK694" s="147">
        <v>0</v>
      </c>
      <c r="AL694" s="147">
        <v>0</v>
      </c>
      <c r="AM694" s="147">
        <v>0</v>
      </c>
      <c r="AN694" s="147">
        <v>0</v>
      </c>
      <c r="AO694" s="147">
        <v>0</v>
      </c>
      <c r="AP694" s="147">
        <v>0</v>
      </c>
      <c r="AQ694" s="147">
        <v>0</v>
      </c>
      <c r="AR694" s="147">
        <v>0</v>
      </c>
      <c r="AS694" s="147">
        <v>0</v>
      </c>
      <c r="AT694" s="147">
        <v>0</v>
      </c>
      <c r="AU694" s="147">
        <v>0</v>
      </c>
      <c r="AV694" s="147">
        <v>0</v>
      </c>
      <c r="AW694" s="147">
        <v>0</v>
      </c>
      <c r="AX694" s="147">
        <v>0</v>
      </c>
      <c r="AY694" s="147">
        <v>0</v>
      </c>
      <c r="AZ694" s="147">
        <v>0</v>
      </c>
      <c r="BA694" s="147">
        <v>0</v>
      </c>
      <c r="BB694" s="147">
        <v>0</v>
      </c>
      <c r="BC694" s="147">
        <v>0</v>
      </c>
      <c r="BD694" s="147">
        <v>0</v>
      </c>
      <c r="BE694" s="147">
        <v>0</v>
      </c>
      <c r="BF694" s="147">
        <v>0</v>
      </c>
      <c r="BG694" s="147">
        <v>0</v>
      </c>
      <c r="BH694" s="147">
        <v>0</v>
      </c>
      <c r="BI694" s="147">
        <v>0</v>
      </c>
      <c r="BJ694" s="147">
        <v>0</v>
      </c>
      <c r="BK694" s="147">
        <v>0</v>
      </c>
      <c r="BL694" s="147">
        <v>0</v>
      </c>
      <c r="BM694" s="147">
        <v>0</v>
      </c>
      <c r="BN694" s="147">
        <v>0</v>
      </c>
      <c r="BO694" s="147">
        <v>0</v>
      </c>
      <c r="BP694" s="147">
        <v>0</v>
      </c>
      <c r="BQ694" s="147">
        <v>0</v>
      </c>
      <c r="BR694" s="147">
        <v>0</v>
      </c>
      <c r="BS694" s="147">
        <v>0</v>
      </c>
      <c r="BT694" s="147">
        <v>0</v>
      </c>
      <c r="BU694" s="147">
        <v>0</v>
      </c>
      <c r="BV694" s="147">
        <v>0</v>
      </c>
      <c r="BW694" s="147">
        <v>0</v>
      </c>
      <c r="BX694" s="147">
        <v>0</v>
      </c>
      <c r="BZ694" s="147">
        <v>0</v>
      </c>
      <c r="CA694" s="147">
        <v>0</v>
      </c>
    </row>
    <row r="695" spans="7:79" hidden="1" x14ac:dyDescent="0.2">
      <c r="G695" s="147">
        <v>0</v>
      </c>
      <c r="H695" s="147">
        <v>0</v>
      </c>
      <c r="I695" s="147">
        <v>0</v>
      </c>
      <c r="J695" s="147">
        <v>0</v>
      </c>
      <c r="K695" s="147">
        <v>0</v>
      </c>
      <c r="L695" s="147">
        <v>0</v>
      </c>
      <c r="M695" s="147">
        <v>0</v>
      </c>
      <c r="N695" s="147">
        <v>0</v>
      </c>
      <c r="O695" s="147">
        <v>0</v>
      </c>
      <c r="P695" s="147">
        <v>0</v>
      </c>
      <c r="Q695" s="147">
        <v>0</v>
      </c>
      <c r="R695" s="147">
        <v>0</v>
      </c>
      <c r="S695" s="147">
        <v>0</v>
      </c>
      <c r="T695" s="147">
        <v>0</v>
      </c>
      <c r="U695" s="147">
        <v>0</v>
      </c>
      <c r="V695" s="147">
        <v>0</v>
      </c>
      <c r="W695" s="147">
        <v>0</v>
      </c>
      <c r="X695" s="147">
        <v>0</v>
      </c>
      <c r="Y695" s="147">
        <v>0</v>
      </c>
      <c r="Z695" s="147">
        <v>0</v>
      </c>
      <c r="AA695" s="147">
        <v>0</v>
      </c>
      <c r="AB695" s="147">
        <v>0</v>
      </c>
      <c r="AC695" s="147">
        <v>0</v>
      </c>
      <c r="AD695" s="147">
        <v>0</v>
      </c>
      <c r="AE695" s="147">
        <v>0</v>
      </c>
      <c r="AF695" s="147">
        <v>0</v>
      </c>
      <c r="AG695" s="147">
        <v>0</v>
      </c>
      <c r="AH695" s="147">
        <v>0</v>
      </c>
      <c r="AI695" s="147">
        <v>0</v>
      </c>
      <c r="AJ695" s="147">
        <v>0</v>
      </c>
      <c r="AK695" s="147">
        <v>0</v>
      </c>
      <c r="AL695" s="147">
        <v>0</v>
      </c>
      <c r="AM695" s="147">
        <v>0</v>
      </c>
      <c r="AN695" s="147">
        <v>0</v>
      </c>
      <c r="AO695" s="147">
        <v>0</v>
      </c>
      <c r="AP695" s="147">
        <v>0</v>
      </c>
      <c r="AQ695" s="147">
        <v>0</v>
      </c>
      <c r="AR695" s="147">
        <v>0</v>
      </c>
      <c r="AS695" s="147">
        <v>0</v>
      </c>
      <c r="AT695" s="147">
        <v>0</v>
      </c>
      <c r="AU695" s="147">
        <v>0</v>
      </c>
      <c r="AV695" s="147">
        <v>0</v>
      </c>
      <c r="AW695" s="147">
        <v>0</v>
      </c>
      <c r="AX695" s="147">
        <v>0</v>
      </c>
      <c r="AY695" s="147">
        <v>0</v>
      </c>
      <c r="AZ695" s="147">
        <v>0</v>
      </c>
      <c r="BA695" s="147">
        <v>0</v>
      </c>
      <c r="BB695" s="147">
        <v>0</v>
      </c>
      <c r="BC695" s="147">
        <v>0</v>
      </c>
      <c r="BD695" s="147">
        <v>0</v>
      </c>
      <c r="BE695" s="147">
        <v>0</v>
      </c>
      <c r="BF695" s="147">
        <v>0</v>
      </c>
      <c r="BG695" s="147">
        <v>0</v>
      </c>
      <c r="BH695" s="147">
        <v>0</v>
      </c>
      <c r="BI695" s="147">
        <v>0</v>
      </c>
      <c r="BJ695" s="147">
        <v>0</v>
      </c>
      <c r="BK695" s="147">
        <v>0</v>
      </c>
      <c r="BL695" s="147">
        <v>0</v>
      </c>
      <c r="BM695" s="147">
        <v>0</v>
      </c>
      <c r="BN695" s="147">
        <v>0</v>
      </c>
      <c r="BO695" s="147">
        <v>0</v>
      </c>
      <c r="BP695" s="147">
        <v>0</v>
      </c>
      <c r="BQ695" s="147">
        <v>0</v>
      </c>
      <c r="BR695" s="147">
        <v>0</v>
      </c>
      <c r="BS695" s="147">
        <v>0</v>
      </c>
      <c r="BT695" s="147">
        <v>0</v>
      </c>
      <c r="BU695" s="147">
        <v>0</v>
      </c>
      <c r="BV695" s="147">
        <v>0</v>
      </c>
      <c r="BW695" s="147">
        <v>0</v>
      </c>
      <c r="BX695" s="147">
        <v>0</v>
      </c>
      <c r="BZ695" s="147">
        <v>0</v>
      </c>
      <c r="CA695" s="147">
        <v>0</v>
      </c>
    </row>
    <row r="696" spans="7:79" hidden="1" x14ac:dyDescent="0.2">
      <c r="G696" s="147">
        <v>0</v>
      </c>
      <c r="H696" s="147">
        <v>0</v>
      </c>
      <c r="I696" s="147">
        <v>0</v>
      </c>
      <c r="J696" s="147">
        <v>0</v>
      </c>
      <c r="K696" s="147">
        <v>0</v>
      </c>
      <c r="L696" s="147">
        <v>0</v>
      </c>
      <c r="M696" s="147">
        <v>0</v>
      </c>
      <c r="N696" s="147">
        <v>0</v>
      </c>
      <c r="O696" s="147">
        <v>0</v>
      </c>
      <c r="P696" s="147">
        <v>0</v>
      </c>
      <c r="Q696" s="147">
        <v>0</v>
      </c>
      <c r="R696" s="147">
        <v>0</v>
      </c>
      <c r="S696" s="147">
        <v>0</v>
      </c>
      <c r="T696" s="147">
        <v>0</v>
      </c>
      <c r="U696" s="147">
        <v>0</v>
      </c>
      <c r="V696" s="147">
        <v>0</v>
      </c>
      <c r="W696" s="147">
        <v>0</v>
      </c>
      <c r="X696" s="147">
        <v>0</v>
      </c>
      <c r="Y696" s="147">
        <v>0</v>
      </c>
      <c r="Z696" s="147">
        <v>0</v>
      </c>
      <c r="AA696" s="147">
        <v>0</v>
      </c>
      <c r="AB696" s="147">
        <v>0</v>
      </c>
      <c r="AC696" s="147">
        <v>0</v>
      </c>
      <c r="AD696" s="147">
        <v>0</v>
      </c>
      <c r="AE696" s="147">
        <v>0</v>
      </c>
      <c r="AF696" s="147">
        <v>0</v>
      </c>
      <c r="AG696" s="147">
        <v>0</v>
      </c>
      <c r="AH696" s="147">
        <v>0</v>
      </c>
      <c r="AI696" s="147">
        <v>0</v>
      </c>
      <c r="AJ696" s="147">
        <v>0</v>
      </c>
      <c r="AK696" s="147">
        <v>0</v>
      </c>
      <c r="AL696" s="147">
        <v>0</v>
      </c>
      <c r="AM696" s="147">
        <v>0</v>
      </c>
      <c r="AN696" s="147">
        <v>0</v>
      </c>
      <c r="AO696" s="147">
        <v>0</v>
      </c>
      <c r="AP696" s="147">
        <v>0</v>
      </c>
      <c r="AQ696" s="147">
        <v>0</v>
      </c>
      <c r="AR696" s="147">
        <v>0</v>
      </c>
      <c r="AS696" s="147">
        <v>0</v>
      </c>
      <c r="AT696" s="147">
        <v>0</v>
      </c>
      <c r="AU696" s="147">
        <v>0</v>
      </c>
      <c r="AV696" s="147">
        <v>0</v>
      </c>
      <c r="AW696" s="147">
        <v>0</v>
      </c>
      <c r="AX696" s="147">
        <v>0</v>
      </c>
      <c r="AY696" s="147">
        <v>0</v>
      </c>
      <c r="AZ696" s="147">
        <v>0</v>
      </c>
      <c r="BA696" s="147">
        <v>0</v>
      </c>
      <c r="BB696" s="147">
        <v>0</v>
      </c>
      <c r="BC696" s="147">
        <v>0</v>
      </c>
      <c r="BD696" s="147">
        <v>0</v>
      </c>
      <c r="BE696" s="147">
        <v>0</v>
      </c>
      <c r="BF696" s="147">
        <v>0</v>
      </c>
      <c r="BG696" s="147">
        <v>0</v>
      </c>
      <c r="BH696" s="147">
        <v>0</v>
      </c>
      <c r="BI696" s="147">
        <v>0</v>
      </c>
      <c r="BJ696" s="147">
        <v>0</v>
      </c>
      <c r="BK696" s="147">
        <v>0</v>
      </c>
      <c r="BL696" s="147">
        <v>0</v>
      </c>
      <c r="BM696" s="147">
        <v>0</v>
      </c>
      <c r="BN696" s="147">
        <v>0</v>
      </c>
      <c r="BO696" s="147">
        <v>0</v>
      </c>
      <c r="BP696" s="147">
        <v>0</v>
      </c>
      <c r="BQ696" s="147">
        <v>0</v>
      </c>
      <c r="BR696" s="147">
        <v>0</v>
      </c>
      <c r="BS696" s="147">
        <v>0</v>
      </c>
      <c r="BT696" s="147">
        <v>0</v>
      </c>
      <c r="BU696" s="147">
        <v>0</v>
      </c>
      <c r="BV696" s="147">
        <v>0</v>
      </c>
      <c r="BW696" s="147">
        <v>0</v>
      </c>
      <c r="BX696" s="147">
        <v>0</v>
      </c>
      <c r="BZ696" s="147">
        <v>0</v>
      </c>
      <c r="CA696" s="147">
        <v>0</v>
      </c>
    </row>
    <row r="697" spans="7:79" hidden="1" x14ac:dyDescent="0.2">
      <c r="G697" s="147">
        <v>0</v>
      </c>
      <c r="H697" s="147">
        <v>0</v>
      </c>
      <c r="I697" s="147">
        <v>0</v>
      </c>
      <c r="J697" s="147">
        <v>0</v>
      </c>
      <c r="K697" s="147">
        <v>0</v>
      </c>
      <c r="L697" s="147">
        <v>0</v>
      </c>
      <c r="M697" s="147">
        <v>0</v>
      </c>
      <c r="N697" s="147">
        <v>0</v>
      </c>
      <c r="O697" s="147">
        <v>0</v>
      </c>
      <c r="P697" s="147">
        <v>0</v>
      </c>
      <c r="Q697" s="147">
        <v>0</v>
      </c>
      <c r="R697" s="147">
        <v>0</v>
      </c>
      <c r="S697" s="147">
        <v>0</v>
      </c>
      <c r="T697" s="147">
        <v>0</v>
      </c>
      <c r="U697" s="147">
        <v>0</v>
      </c>
      <c r="V697" s="147">
        <v>0</v>
      </c>
      <c r="W697" s="147">
        <v>0</v>
      </c>
      <c r="X697" s="147">
        <v>0</v>
      </c>
      <c r="Y697" s="147">
        <v>0</v>
      </c>
      <c r="Z697" s="147">
        <v>0</v>
      </c>
      <c r="AA697" s="147">
        <v>0</v>
      </c>
      <c r="AB697" s="147">
        <v>0</v>
      </c>
      <c r="AC697" s="147">
        <v>0</v>
      </c>
      <c r="AD697" s="147">
        <v>0</v>
      </c>
      <c r="AE697" s="147">
        <v>0</v>
      </c>
      <c r="AF697" s="147">
        <v>0</v>
      </c>
      <c r="AG697" s="147">
        <v>0</v>
      </c>
      <c r="AH697" s="147">
        <v>0</v>
      </c>
      <c r="AI697" s="147">
        <v>0</v>
      </c>
      <c r="AJ697" s="147">
        <v>0</v>
      </c>
      <c r="AK697" s="147">
        <v>0</v>
      </c>
      <c r="AL697" s="147">
        <v>0</v>
      </c>
      <c r="AM697" s="147">
        <v>0</v>
      </c>
      <c r="AN697" s="147">
        <v>0</v>
      </c>
      <c r="AO697" s="147">
        <v>0</v>
      </c>
      <c r="AP697" s="147">
        <v>0</v>
      </c>
      <c r="AQ697" s="147">
        <v>0</v>
      </c>
      <c r="AR697" s="147">
        <v>0</v>
      </c>
      <c r="AS697" s="147">
        <v>0</v>
      </c>
      <c r="AT697" s="147">
        <v>0</v>
      </c>
      <c r="AU697" s="147">
        <v>0</v>
      </c>
      <c r="AV697" s="147">
        <v>0</v>
      </c>
      <c r="AW697" s="147">
        <v>0</v>
      </c>
      <c r="AX697" s="147">
        <v>0</v>
      </c>
      <c r="AY697" s="147">
        <v>0</v>
      </c>
      <c r="AZ697" s="147">
        <v>0</v>
      </c>
      <c r="BA697" s="147">
        <v>0</v>
      </c>
      <c r="BB697" s="147">
        <v>0</v>
      </c>
      <c r="BC697" s="147">
        <v>0</v>
      </c>
      <c r="BD697" s="147">
        <v>0</v>
      </c>
      <c r="BE697" s="147">
        <v>0</v>
      </c>
      <c r="BF697" s="147">
        <v>0</v>
      </c>
      <c r="BG697" s="147">
        <v>0</v>
      </c>
      <c r="BH697" s="147">
        <v>0</v>
      </c>
      <c r="BI697" s="147">
        <v>0</v>
      </c>
      <c r="BJ697" s="147">
        <v>0</v>
      </c>
      <c r="BK697" s="147">
        <v>0</v>
      </c>
      <c r="BL697" s="147">
        <v>0</v>
      </c>
      <c r="BM697" s="147">
        <v>0</v>
      </c>
      <c r="BN697" s="147">
        <v>0</v>
      </c>
      <c r="BO697" s="147">
        <v>0</v>
      </c>
      <c r="BP697" s="147">
        <v>0</v>
      </c>
      <c r="BQ697" s="147">
        <v>0</v>
      </c>
      <c r="BR697" s="147">
        <v>0</v>
      </c>
      <c r="BS697" s="147">
        <v>0</v>
      </c>
      <c r="BT697" s="147">
        <v>0</v>
      </c>
      <c r="BU697" s="147">
        <v>0</v>
      </c>
      <c r="BV697" s="147">
        <v>0</v>
      </c>
      <c r="BW697" s="147">
        <v>0</v>
      </c>
      <c r="BX697" s="147">
        <v>0</v>
      </c>
      <c r="BZ697" s="147">
        <v>0</v>
      </c>
      <c r="CA697" s="147">
        <v>0</v>
      </c>
    </row>
    <row r="698" spans="7:79" hidden="1" x14ac:dyDescent="0.2">
      <c r="G698" s="147">
        <v>0</v>
      </c>
      <c r="H698" s="147">
        <v>0</v>
      </c>
      <c r="I698" s="147">
        <v>0</v>
      </c>
      <c r="J698" s="147">
        <v>0</v>
      </c>
      <c r="K698" s="147">
        <v>0</v>
      </c>
      <c r="L698" s="147">
        <v>0</v>
      </c>
      <c r="M698" s="147">
        <v>0</v>
      </c>
      <c r="N698" s="147">
        <v>0</v>
      </c>
      <c r="O698" s="147">
        <v>0</v>
      </c>
      <c r="P698" s="147">
        <v>0</v>
      </c>
      <c r="Q698" s="147">
        <v>0</v>
      </c>
      <c r="R698" s="147">
        <v>0</v>
      </c>
      <c r="S698" s="147">
        <v>0</v>
      </c>
      <c r="T698" s="147">
        <v>0</v>
      </c>
      <c r="U698" s="147">
        <v>0</v>
      </c>
      <c r="V698" s="147">
        <v>0</v>
      </c>
      <c r="W698" s="147">
        <v>0</v>
      </c>
      <c r="X698" s="147">
        <v>0</v>
      </c>
      <c r="Y698" s="147">
        <v>0</v>
      </c>
      <c r="Z698" s="147">
        <v>0</v>
      </c>
      <c r="AA698" s="147">
        <v>0</v>
      </c>
      <c r="AB698" s="147">
        <v>0</v>
      </c>
      <c r="AC698" s="147">
        <v>0</v>
      </c>
      <c r="AD698" s="147">
        <v>0</v>
      </c>
      <c r="AE698" s="147">
        <v>0</v>
      </c>
      <c r="AF698" s="147">
        <v>0</v>
      </c>
      <c r="AG698" s="147">
        <v>0</v>
      </c>
      <c r="AH698" s="147">
        <v>0</v>
      </c>
      <c r="AI698" s="147">
        <v>0</v>
      </c>
      <c r="AJ698" s="147">
        <v>0</v>
      </c>
      <c r="AK698" s="147">
        <v>0</v>
      </c>
      <c r="AL698" s="147">
        <v>0</v>
      </c>
      <c r="AM698" s="147">
        <v>0</v>
      </c>
      <c r="AN698" s="147">
        <v>0</v>
      </c>
      <c r="AO698" s="147">
        <v>0</v>
      </c>
      <c r="AP698" s="147">
        <v>0</v>
      </c>
      <c r="AQ698" s="147">
        <v>0</v>
      </c>
      <c r="AR698" s="147">
        <v>0</v>
      </c>
      <c r="AS698" s="147">
        <v>0</v>
      </c>
      <c r="AT698" s="147">
        <v>0</v>
      </c>
      <c r="AU698" s="147">
        <v>0</v>
      </c>
      <c r="AV698" s="147">
        <v>0</v>
      </c>
      <c r="AW698" s="147">
        <v>0</v>
      </c>
      <c r="AX698" s="147">
        <v>0</v>
      </c>
      <c r="AY698" s="147">
        <v>0</v>
      </c>
      <c r="AZ698" s="147">
        <v>0</v>
      </c>
      <c r="BA698" s="147">
        <v>0</v>
      </c>
      <c r="BB698" s="147">
        <v>0</v>
      </c>
      <c r="BC698" s="147">
        <v>0</v>
      </c>
      <c r="BD698" s="147">
        <v>0</v>
      </c>
      <c r="BE698" s="147">
        <v>0</v>
      </c>
      <c r="BF698" s="147">
        <v>0</v>
      </c>
      <c r="BG698" s="147">
        <v>0</v>
      </c>
      <c r="BH698" s="147">
        <v>0</v>
      </c>
      <c r="BI698" s="147">
        <v>0</v>
      </c>
      <c r="BJ698" s="147">
        <v>0</v>
      </c>
      <c r="BK698" s="147">
        <v>0</v>
      </c>
      <c r="BL698" s="147">
        <v>0</v>
      </c>
      <c r="BM698" s="147">
        <v>0</v>
      </c>
      <c r="BN698" s="147">
        <v>0</v>
      </c>
      <c r="BO698" s="147">
        <v>0</v>
      </c>
      <c r="BP698" s="147">
        <v>0</v>
      </c>
      <c r="BQ698" s="147">
        <v>0</v>
      </c>
      <c r="BR698" s="147">
        <v>0</v>
      </c>
      <c r="BS698" s="147">
        <v>0</v>
      </c>
      <c r="BT698" s="147">
        <v>0</v>
      </c>
      <c r="BU698" s="147">
        <v>0</v>
      </c>
      <c r="BV698" s="147">
        <v>0</v>
      </c>
      <c r="BW698" s="147">
        <v>0</v>
      </c>
      <c r="BX698" s="147">
        <v>0</v>
      </c>
      <c r="BZ698" s="147">
        <v>0</v>
      </c>
      <c r="CA698" s="147">
        <v>0</v>
      </c>
    </row>
    <row r="699" spans="7:79" hidden="1" x14ac:dyDescent="0.2">
      <c r="G699" s="147">
        <v>0</v>
      </c>
      <c r="H699" s="147">
        <v>0</v>
      </c>
      <c r="I699" s="147">
        <v>0</v>
      </c>
      <c r="J699" s="147">
        <v>0</v>
      </c>
      <c r="K699" s="147">
        <v>0</v>
      </c>
      <c r="L699" s="147">
        <v>0</v>
      </c>
      <c r="M699" s="147">
        <v>0</v>
      </c>
      <c r="N699" s="147">
        <v>0</v>
      </c>
      <c r="O699" s="147">
        <v>0</v>
      </c>
      <c r="P699" s="147">
        <v>0</v>
      </c>
      <c r="Q699" s="147">
        <v>0</v>
      </c>
      <c r="R699" s="147">
        <v>0</v>
      </c>
      <c r="S699" s="147">
        <v>0</v>
      </c>
      <c r="T699" s="147">
        <v>0</v>
      </c>
      <c r="U699" s="147">
        <v>0</v>
      </c>
      <c r="V699" s="147">
        <v>0</v>
      </c>
      <c r="W699" s="147">
        <v>0</v>
      </c>
      <c r="X699" s="147">
        <v>0</v>
      </c>
      <c r="Y699" s="147">
        <v>0</v>
      </c>
      <c r="Z699" s="147">
        <v>0</v>
      </c>
      <c r="AA699" s="147">
        <v>0</v>
      </c>
      <c r="AB699" s="147">
        <v>0</v>
      </c>
      <c r="AC699" s="147">
        <v>0</v>
      </c>
      <c r="AD699" s="147">
        <v>0</v>
      </c>
      <c r="AE699" s="147">
        <v>0</v>
      </c>
      <c r="AF699" s="147">
        <v>0</v>
      </c>
      <c r="AG699" s="147">
        <v>0</v>
      </c>
      <c r="AH699" s="147">
        <v>0</v>
      </c>
      <c r="AI699" s="147">
        <v>0</v>
      </c>
      <c r="AJ699" s="147">
        <v>0</v>
      </c>
      <c r="AK699" s="147">
        <v>0</v>
      </c>
      <c r="AL699" s="147">
        <v>0</v>
      </c>
      <c r="AM699" s="147">
        <v>0</v>
      </c>
      <c r="AN699" s="147">
        <v>0</v>
      </c>
      <c r="AO699" s="147">
        <v>0</v>
      </c>
      <c r="AP699" s="147">
        <v>0</v>
      </c>
      <c r="AQ699" s="147">
        <v>0</v>
      </c>
      <c r="AR699" s="147">
        <v>0</v>
      </c>
      <c r="AS699" s="147">
        <v>0</v>
      </c>
      <c r="AT699" s="147">
        <v>0</v>
      </c>
      <c r="AU699" s="147">
        <v>0</v>
      </c>
      <c r="AV699" s="147">
        <v>0</v>
      </c>
      <c r="AW699" s="147">
        <v>0</v>
      </c>
      <c r="AX699" s="147">
        <v>0</v>
      </c>
      <c r="AY699" s="147">
        <v>0</v>
      </c>
      <c r="AZ699" s="147">
        <v>0</v>
      </c>
      <c r="BA699" s="147">
        <v>0</v>
      </c>
      <c r="BB699" s="147">
        <v>0</v>
      </c>
      <c r="BC699" s="147">
        <v>0</v>
      </c>
      <c r="BD699" s="147">
        <v>0</v>
      </c>
      <c r="BE699" s="147">
        <v>0</v>
      </c>
      <c r="BF699" s="147">
        <v>0</v>
      </c>
      <c r="BG699" s="147">
        <v>0</v>
      </c>
      <c r="BH699" s="147">
        <v>0</v>
      </c>
      <c r="BI699" s="147">
        <v>0</v>
      </c>
      <c r="BJ699" s="147">
        <v>0</v>
      </c>
      <c r="BK699" s="147">
        <v>0</v>
      </c>
      <c r="BL699" s="147">
        <v>0</v>
      </c>
      <c r="BM699" s="147">
        <v>0</v>
      </c>
      <c r="BN699" s="147">
        <v>0</v>
      </c>
      <c r="BO699" s="147">
        <v>0</v>
      </c>
      <c r="BP699" s="147">
        <v>0</v>
      </c>
      <c r="BQ699" s="147">
        <v>0</v>
      </c>
      <c r="BR699" s="147">
        <v>0</v>
      </c>
      <c r="BS699" s="147">
        <v>0</v>
      </c>
      <c r="BT699" s="147">
        <v>0</v>
      </c>
      <c r="BU699" s="147">
        <v>0</v>
      </c>
      <c r="BV699" s="147">
        <v>0</v>
      </c>
      <c r="BW699" s="147">
        <v>0</v>
      </c>
      <c r="BX699" s="147">
        <v>0</v>
      </c>
      <c r="BZ699" s="147">
        <v>0</v>
      </c>
      <c r="CA699" s="147">
        <v>0</v>
      </c>
    </row>
    <row r="700" spans="7:79" hidden="1" x14ac:dyDescent="0.2">
      <c r="G700" s="147">
        <v>0</v>
      </c>
      <c r="H700" s="147">
        <v>0</v>
      </c>
      <c r="I700" s="147">
        <v>0</v>
      </c>
      <c r="J700" s="147">
        <v>0</v>
      </c>
      <c r="K700" s="147">
        <v>0</v>
      </c>
      <c r="L700" s="147">
        <v>0</v>
      </c>
      <c r="M700" s="147">
        <v>0</v>
      </c>
      <c r="N700" s="147">
        <v>0</v>
      </c>
      <c r="O700" s="147">
        <v>0</v>
      </c>
      <c r="P700" s="147">
        <v>0</v>
      </c>
      <c r="Q700" s="147">
        <v>0</v>
      </c>
      <c r="R700" s="147">
        <v>0</v>
      </c>
      <c r="S700" s="147">
        <v>0</v>
      </c>
      <c r="T700" s="147">
        <v>0</v>
      </c>
      <c r="U700" s="147">
        <v>0</v>
      </c>
      <c r="V700" s="147">
        <v>0</v>
      </c>
      <c r="W700" s="147">
        <v>0</v>
      </c>
      <c r="X700" s="147">
        <v>0</v>
      </c>
      <c r="Y700" s="147">
        <v>0</v>
      </c>
      <c r="Z700" s="147">
        <v>0</v>
      </c>
      <c r="AA700" s="147">
        <v>0</v>
      </c>
      <c r="AB700" s="147">
        <v>0</v>
      </c>
      <c r="AC700" s="147">
        <v>0</v>
      </c>
      <c r="AD700" s="147">
        <v>0</v>
      </c>
      <c r="AE700" s="147">
        <v>0</v>
      </c>
      <c r="AF700" s="147">
        <v>0</v>
      </c>
      <c r="AG700" s="147">
        <v>0</v>
      </c>
      <c r="AH700" s="147">
        <v>0</v>
      </c>
      <c r="AI700" s="147">
        <v>0</v>
      </c>
      <c r="AJ700" s="147">
        <v>0</v>
      </c>
      <c r="AK700" s="147">
        <v>0</v>
      </c>
      <c r="AL700" s="147">
        <v>0</v>
      </c>
      <c r="AM700" s="147">
        <v>0</v>
      </c>
      <c r="AN700" s="147">
        <v>0</v>
      </c>
      <c r="AO700" s="147">
        <v>0</v>
      </c>
      <c r="AP700" s="147">
        <v>0</v>
      </c>
      <c r="AQ700" s="147">
        <v>0</v>
      </c>
      <c r="AR700" s="147">
        <v>0</v>
      </c>
      <c r="AS700" s="147">
        <v>0</v>
      </c>
      <c r="AT700" s="147">
        <v>0</v>
      </c>
      <c r="AU700" s="147">
        <v>0</v>
      </c>
      <c r="AV700" s="147">
        <v>0</v>
      </c>
      <c r="AW700" s="147">
        <v>0</v>
      </c>
      <c r="AX700" s="147">
        <v>0</v>
      </c>
      <c r="AY700" s="147">
        <v>0</v>
      </c>
      <c r="AZ700" s="147">
        <v>0</v>
      </c>
      <c r="BA700" s="147">
        <v>0</v>
      </c>
      <c r="BB700" s="147">
        <v>0</v>
      </c>
      <c r="BC700" s="147">
        <v>0</v>
      </c>
      <c r="BD700" s="147">
        <v>0</v>
      </c>
      <c r="BE700" s="147">
        <v>0</v>
      </c>
      <c r="BF700" s="147">
        <v>0</v>
      </c>
      <c r="BG700" s="147">
        <v>0</v>
      </c>
      <c r="BH700" s="147">
        <v>0</v>
      </c>
      <c r="BI700" s="147">
        <v>0</v>
      </c>
      <c r="BJ700" s="147">
        <v>0</v>
      </c>
      <c r="BK700" s="147">
        <v>0</v>
      </c>
      <c r="BL700" s="147">
        <v>0</v>
      </c>
      <c r="BM700" s="147">
        <v>0</v>
      </c>
      <c r="BN700" s="147">
        <v>0</v>
      </c>
      <c r="BO700" s="147">
        <v>0</v>
      </c>
      <c r="BP700" s="147">
        <v>0</v>
      </c>
      <c r="BQ700" s="147">
        <v>0</v>
      </c>
      <c r="BR700" s="147">
        <v>0</v>
      </c>
      <c r="BS700" s="147">
        <v>0</v>
      </c>
      <c r="BT700" s="147">
        <v>0</v>
      </c>
      <c r="BU700" s="147">
        <v>0</v>
      </c>
      <c r="BV700" s="147">
        <v>0</v>
      </c>
      <c r="BW700" s="147">
        <v>0</v>
      </c>
      <c r="BX700" s="147">
        <v>0</v>
      </c>
      <c r="BZ700" s="147">
        <v>0</v>
      </c>
      <c r="CA700" s="147">
        <v>0</v>
      </c>
    </row>
    <row r="701" spans="7:79" hidden="1" x14ac:dyDescent="0.2">
      <c r="G701" s="147" t="e">
        <v>#REF!</v>
      </c>
      <c r="H701" s="147" t="e">
        <v>#REF!</v>
      </c>
      <c r="I701" s="147" t="e">
        <v>#REF!</v>
      </c>
      <c r="J701" s="147" t="e">
        <v>#REF!</v>
      </c>
      <c r="K701" s="147" t="e">
        <v>#REF!</v>
      </c>
      <c r="L701" s="147" t="e">
        <v>#REF!</v>
      </c>
      <c r="M701" s="147" t="e">
        <v>#REF!</v>
      </c>
      <c r="N701" s="147" t="e">
        <v>#REF!</v>
      </c>
      <c r="O701" s="147" t="e">
        <v>#REF!</v>
      </c>
      <c r="P701" s="147" t="e">
        <v>#REF!</v>
      </c>
      <c r="Q701" s="147" t="e">
        <v>#REF!</v>
      </c>
      <c r="R701" s="147" t="e">
        <v>#REF!</v>
      </c>
      <c r="S701" s="147" t="e">
        <v>#REF!</v>
      </c>
      <c r="T701" s="147" t="e">
        <v>#REF!</v>
      </c>
      <c r="U701" s="147" t="e">
        <v>#REF!</v>
      </c>
      <c r="V701" s="147" t="e">
        <v>#REF!</v>
      </c>
      <c r="W701" s="147" t="e">
        <v>#REF!</v>
      </c>
      <c r="X701" s="147" t="e">
        <v>#REF!</v>
      </c>
      <c r="Y701" s="147" t="e">
        <v>#REF!</v>
      </c>
      <c r="Z701" s="147" t="e">
        <v>#REF!</v>
      </c>
      <c r="AA701" s="147" t="e">
        <v>#REF!</v>
      </c>
      <c r="AB701" s="147" t="e">
        <v>#REF!</v>
      </c>
      <c r="AC701" s="147" t="e">
        <v>#REF!</v>
      </c>
      <c r="AD701" s="147" t="e">
        <v>#REF!</v>
      </c>
      <c r="AE701" s="147" t="e">
        <v>#REF!</v>
      </c>
      <c r="AF701" s="147" t="e">
        <v>#REF!</v>
      </c>
      <c r="AG701" s="147" t="e">
        <v>#REF!</v>
      </c>
      <c r="AH701" s="147" t="e">
        <v>#REF!</v>
      </c>
      <c r="AI701" s="147" t="e">
        <v>#REF!</v>
      </c>
      <c r="AJ701" s="147" t="e">
        <v>#REF!</v>
      </c>
      <c r="AK701" s="147" t="e">
        <v>#REF!</v>
      </c>
      <c r="AL701" s="147" t="e">
        <v>#REF!</v>
      </c>
      <c r="AM701" s="147" t="e">
        <v>#REF!</v>
      </c>
      <c r="AN701" s="147" t="e">
        <v>#REF!</v>
      </c>
      <c r="AO701" s="147" t="e">
        <v>#REF!</v>
      </c>
      <c r="AP701" s="147" t="e">
        <v>#REF!</v>
      </c>
      <c r="AQ701" s="147" t="e">
        <v>#REF!</v>
      </c>
      <c r="AR701" s="147" t="e">
        <v>#REF!</v>
      </c>
      <c r="AS701" s="147" t="e">
        <v>#REF!</v>
      </c>
      <c r="AT701" s="147" t="e">
        <v>#REF!</v>
      </c>
      <c r="AU701" s="147" t="e">
        <v>#REF!</v>
      </c>
      <c r="AV701" s="147" t="e">
        <v>#REF!</v>
      </c>
      <c r="AW701" s="147" t="e">
        <v>#REF!</v>
      </c>
      <c r="AX701" s="147" t="e">
        <v>#REF!</v>
      </c>
      <c r="AY701" s="147" t="e">
        <v>#REF!</v>
      </c>
      <c r="AZ701" s="147" t="e">
        <v>#REF!</v>
      </c>
      <c r="BA701" s="147" t="e">
        <v>#REF!</v>
      </c>
      <c r="BB701" s="147" t="e">
        <v>#REF!</v>
      </c>
      <c r="BC701" s="147" t="e">
        <v>#REF!</v>
      </c>
      <c r="BD701" s="147" t="e">
        <v>#REF!</v>
      </c>
      <c r="BE701" s="147" t="e">
        <v>#REF!</v>
      </c>
      <c r="BF701" s="147" t="e">
        <v>#REF!</v>
      </c>
      <c r="BG701" s="147" t="e">
        <v>#REF!</v>
      </c>
      <c r="BH701" s="147" t="e">
        <v>#REF!</v>
      </c>
      <c r="BI701" s="147" t="e">
        <v>#REF!</v>
      </c>
      <c r="BJ701" s="147" t="e">
        <v>#REF!</v>
      </c>
      <c r="BK701" s="147" t="e">
        <v>#REF!</v>
      </c>
      <c r="BL701" s="147" t="e">
        <v>#REF!</v>
      </c>
      <c r="BM701" s="147" t="e">
        <v>#REF!</v>
      </c>
      <c r="BN701" s="147" t="e">
        <v>#REF!</v>
      </c>
      <c r="BO701" s="147" t="e">
        <v>#REF!</v>
      </c>
      <c r="BP701" s="147" t="e">
        <v>#REF!</v>
      </c>
      <c r="BQ701" s="147" t="e">
        <v>#REF!</v>
      </c>
      <c r="BR701" s="147" t="e">
        <v>#REF!</v>
      </c>
      <c r="BS701" s="147" t="e">
        <v>#REF!</v>
      </c>
      <c r="BT701" s="147" t="e">
        <v>#REF!</v>
      </c>
      <c r="BU701" s="147" t="e">
        <v>#REF!</v>
      </c>
      <c r="BV701" s="147" t="e">
        <v>#REF!</v>
      </c>
      <c r="BW701" s="147" t="e">
        <v>#REF!</v>
      </c>
      <c r="BX701" s="147" t="e">
        <v>#REF!</v>
      </c>
      <c r="BZ701" s="147" t="e">
        <v>#REF!</v>
      </c>
      <c r="CA701" s="147" t="e">
        <v>#REF!</v>
      </c>
    </row>
    <row r="702" spans="7:79" hidden="1" x14ac:dyDescent="0.2">
      <c r="G702" s="147">
        <v>0</v>
      </c>
      <c r="H702" s="147">
        <v>0</v>
      </c>
      <c r="I702" s="147">
        <v>0</v>
      </c>
      <c r="J702" s="147">
        <v>0</v>
      </c>
      <c r="K702" s="147">
        <v>0</v>
      </c>
      <c r="L702" s="147">
        <v>0</v>
      </c>
      <c r="M702" s="147">
        <v>0</v>
      </c>
      <c r="N702" s="147">
        <v>0</v>
      </c>
      <c r="O702" s="147">
        <v>0</v>
      </c>
      <c r="P702" s="147">
        <v>0</v>
      </c>
      <c r="Q702" s="147">
        <v>0</v>
      </c>
      <c r="R702" s="147">
        <v>0</v>
      </c>
      <c r="S702" s="147">
        <v>0</v>
      </c>
      <c r="T702" s="147">
        <v>0</v>
      </c>
      <c r="U702" s="147">
        <v>0</v>
      </c>
      <c r="V702" s="147">
        <v>0</v>
      </c>
      <c r="W702" s="147">
        <v>0</v>
      </c>
      <c r="X702" s="147">
        <v>0</v>
      </c>
      <c r="Y702" s="147">
        <v>0</v>
      </c>
      <c r="Z702" s="147">
        <v>0</v>
      </c>
      <c r="AA702" s="147">
        <v>0</v>
      </c>
      <c r="AB702" s="147">
        <v>0</v>
      </c>
      <c r="AC702" s="147">
        <v>0</v>
      </c>
      <c r="AD702" s="147">
        <v>0</v>
      </c>
      <c r="AE702" s="147">
        <v>0</v>
      </c>
      <c r="AF702" s="147">
        <v>0</v>
      </c>
      <c r="AG702" s="147">
        <v>0</v>
      </c>
      <c r="AH702" s="147">
        <v>0</v>
      </c>
      <c r="AI702" s="147">
        <v>0</v>
      </c>
      <c r="AJ702" s="147">
        <v>0</v>
      </c>
      <c r="AK702" s="147">
        <v>0</v>
      </c>
      <c r="AL702" s="147">
        <v>0</v>
      </c>
      <c r="AM702" s="147">
        <v>0</v>
      </c>
      <c r="AN702" s="147">
        <v>0</v>
      </c>
      <c r="AO702" s="147">
        <v>0</v>
      </c>
      <c r="AP702" s="147">
        <v>0</v>
      </c>
      <c r="AQ702" s="147">
        <v>0</v>
      </c>
      <c r="AR702" s="147">
        <v>0</v>
      </c>
      <c r="AS702" s="147">
        <v>0</v>
      </c>
      <c r="AT702" s="147">
        <v>0</v>
      </c>
      <c r="AU702" s="147">
        <v>0</v>
      </c>
      <c r="AV702" s="147">
        <v>0</v>
      </c>
      <c r="AW702" s="147">
        <v>0</v>
      </c>
      <c r="AX702" s="147">
        <v>0</v>
      </c>
      <c r="AY702" s="147">
        <v>0</v>
      </c>
      <c r="AZ702" s="147">
        <v>0</v>
      </c>
      <c r="BA702" s="147">
        <v>0</v>
      </c>
      <c r="BB702" s="147">
        <v>0</v>
      </c>
      <c r="BC702" s="147">
        <v>0</v>
      </c>
      <c r="BD702" s="147">
        <v>0</v>
      </c>
      <c r="BE702" s="147">
        <v>0</v>
      </c>
      <c r="BF702" s="147">
        <v>0</v>
      </c>
      <c r="BG702" s="147">
        <v>0</v>
      </c>
      <c r="BH702" s="147">
        <v>0</v>
      </c>
      <c r="BI702" s="147">
        <v>0</v>
      </c>
      <c r="BJ702" s="147">
        <v>0</v>
      </c>
      <c r="BK702" s="147">
        <v>0</v>
      </c>
      <c r="BL702" s="147">
        <v>0</v>
      </c>
      <c r="BM702" s="147">
        <v>0</v>
      </c>
      <c r="BN702" s="147">
        <v>0</v>
      </c>
      <c r="BO702" s="147">
        <v>0</v>
      </c>
      <c r="BP702" s="147">
        <v>0</v>
      </c>
      <c r="BQ702" s="147">
        <v>0</v>
      </c>
      <c r="BR702" s="147">
        <v>0</v>
      </c>
      <c r="BS702" s="147">
        <v>0</v>
      </c>
      <c r="BT702" s="147">
        <v>0</v>
      </c>
      <c r="BU702" s="147">
        <v>0</v>
      </c>
      <c r="BV702" s="147">
        <v>0</v>
      </c>
      <c r="BW702" s="147">
        <v>0</v>
      </c>
      <c r="BX702" s="147">
        <v>0</v>
      </c>
      <c r="BZ702" s="147">
        <v>0</v>
      </c>
      <c r="CA702" s="147">
        <v>0</v>
      </c>
    </row>
    <row r="703" spans="7:79" hidden="1" x14ac:dyDescent="0.2">
      <c r="G703" s="147">
        <v>0</v>
      </c>
      <c r="H703" s="147">
        <v>0</v>
      </c>
      <c r="I703" s="147">
        <v>0</v>
      </c>
      <c r="J703" s="147">
        <v>0</v>
      </c>
      <c r="K703" s="147">
        <v>0</v>
      </c>
      <c r="L703" s="147">
        <v>0</v>
      </c>
      <c r="M703" s="147">
        <v>0</v>
      </c>
      <c r="N703" s="147">
        <v>0</v>
      </c>
      <c r="O703" s="147">
        <v>0</v>
      </c>
      <c r="P703" s="147">
        <v>0</v>
      </c>
      <c r="Q703" s="147">
        <v>0</v>
      </c>
      <c r="R703" s="147">
        <v>0</v>
      </c>
      <c r="S703" s="147">
        <v>0</v>
      </c>
      <c r="T703" s="147">
        <v>0</v>
      </c>
      <c r="U703" s="147">
        <v>0</v>
      </c>
      <c r="V703" s="147">
        <v>0</v>
      </c>
      <c r="W703" s="147">
        <v>0</v>
      </c>
      <c r="X703" s="147">
        <v>0</v>
      </c>
      <c r="Y703" s="147">
        <v>0</v>
      </c>
      <c r="Z703" s="147">
        <v>0</v>
      </c>
      <c r="AA703" s="147">
        <v>0</v>
      </c>
      <c r="AB703" s="147">
        <v>0</v>
      </c>
      <c r="AC703" s="147">
        <v>0</v>
      </c>
      <c r="AD703" s="147">
        <v>0</v>
      </c>
      <c r="AE703" s="147">
        <v>0</v>
      </c>
      <c r="AF703" s="147">
        <v>0</v>
      </c>
      <c r="AG703" s="147">
        <v>0</v>
      </c>
      <c r="AH703" s="147">
        <v>0</v>
      </c>
      <c r="AI703" s="147">
        <v>0</v>
      </c>
      <c r="AJ703" s="147">
        <v>0</v>
      </c>
      <c r="AK703" s="147">
        <v>0</v>
      </c>
      <c r="AL703" s="147">
        <v>0</v>
      </c>
      <c r="AM703" s="147">
        <v>0</v>
      </c>
      <c r="AN703" s="147">
        <v>0</v>
      </c>
      <c r="AO703" s="147">
        <v>0</v>
      </c>
      <c r="AP703" s="147">
        <v>0</v>
      </c>
      <c r="AQ703" s="147">
        <v>0</v>
      </c>
      <c r="AR703" s="147">
        <v>0</v>
      </c>
      <c r="AS703" s="147">
        <v>0</v>
      </c>
      <c r="AT703" s="147">
        <v>0</v>
      </c>
      <c r="AU703" s="147">
        <v>0</v>
      </c>
      <c r="AV703" s="147">
        <v>0</v>
      </c>
      <c r="AW703" s="147">
        <v>0</v>
      </c>
      <c r="AX703" s="147">
        <v>0</v>
      </c>
      <c r="AY703" s="147">
        <v>0</v>
      </c>
      <c r="AZ703" s="147">
        <v>0</v>
      </c>
      <c r="BA703" s="147">
        <v>0</v>
      </c>
      <c r="BB703" s="147">
        <v>0</v>
      </c>
      <c r="BC703" s="147">
        <v>0</v>
      </c>
      <c r="BD703" s="147">
        <v>0</v>
      </c>
      <c r="BE703" s="147">
        <v>0</v>
      </c>
      <c r="BF703" s="147">
        <v>0</v>
      </c>
      <c r="BG703" s="147">
        <v>0</v>
      </c>
      <c r="BH703" s="147">
        <v>0</v>
      </c>
      <c r="BI703" s="147">
        <v>0</v>
      </c>
      <c r="BJ703" s="147">
        <v>0</v>
      </c>
      <c r="BK703" s="147">
        <v>0</v>
      </c>
      <c r="BL703" s="147">
        <v>0</v>
      </c>
      <c r="BM703" s="147">
        <v>0</v>
      </c>
      <c r="BN703" s="147">
        <v>0</v>
      </c>
      <c r="BO703" s="147">
        <v>0</v>
      </c>
      <c r="BP703" s="147">
        <v>0</v>
      </c>
      <c r="BQ703" s="147">
        <v>0</v>
      </c>
      <c r="BR703" s="147">
        <v>0</v>
      </c>
      <c r="BS703" s="147">
        <v>0</v>
      </c>
      <c r="BT703" s="147">
        <v>0</v>
      </c>
      <c r="BU703" s="147">
        <v>0</v>
      </c>
      <c r="BV703" s="147">
        <v>0</v>
      </c>
      <c r="BW703" s="147">
        <v>0</v>
      </c>
      <c r="BX703" s="147">
        <v>0</v>
      </c>
      <c r="BZ703" s="147">
        <v>0</v>
      </c>
      <c r="CA703" s="147">
        <v>0</v>
      </c>
    </row>
    <row r="704" spans="7:79" hidden="1" x14ac:dyDescent="0.2">
      <c r="G704" s="147">
        <v>0</v>
      </c>
      <c r="H704" s="147">
        <v>0</v>
      </c>
      <c r="I704" s="147">
        <v>0</v>
      </c>
      <c r="J704" s="147">
        <v>0</v>
      </c>
      <c r="K704" s="147">
        <v>0</v>
      </c>
      <c r="L704" s="147">
        <v>0</v>
      </c>
      <c r="M704" s="147">
        <v>0</v>
      </c>
      <c r="N704" s="147">
        <v>0</v>
      </c>
      <c r="O704" s="147">
        <v>0</v>
      </c>
      <c r="P704" s="147">
        <v>0</v>
      </c>
      <c r="Q704" s="147">
        <v>0</v>
      </c>
      <c r="R704" s="147">
        <v>0</v>
      </c>
      <c r="S704" s="147">
        <v>0</v>
      </c>
      <c r="T704" s="147">
        <v>0</v>
      </c>
      <c r="U704" s="147">
        <v>0</v>
      </c>
      <c r="V704" s="147">
        <v>0</v>
      </c>
      <c r="W704" s="147">
        <v>0</v>
      </c>
      <c r="X704" s="147">
        <v>0</v>
      </c>
      <c r="Y704" s="147">
        <v>0</v>
      </c>
      <c r="Z704" s="147">
        <v>0</v>
      </c>
      <c r="AA704" s="147">
        <v>0</v>
      </c>
      <c r="AB704" s="147">
        <v>0</v>
      </c>
      <c r="AC704" s="147">
        <v>0</v>
      </c>
      <c r="AD704" s="147">
        <v>0</v>
      </c>
      <c r="AE704" s="147">
        <v>0</v>
      </c>
      <c r="AF704" s="147">
        <v>0</v>
      </c>
      <c r="AG704" s="147">
        <v>0</v>
      </c>
      <c r="AH704" s="147">
        <v>0</v>
      </c>
      <c r="AI704" s="147">
        <v>0</v>
      </c>
      <c r="AJ704" s="147">
        <v>0</v>
      </c>
      <c r="AK704" s="147">
        <v>0</v>
      </c>
      <c r="AL704" s="147">
        <v>0</v>
      </c>
      <c r="AM704" s="147">
        <v>0</v>
      </c>
      <c r="AN704" s="147">
        <v>0</v>
      </c>
      <c r="AO704" s="147">
        <v>0</v>
      </c>
      <c r="AP704" s="147">
        <v>0</v>
      </c>
      <c r="AQ704" s="147">
        <v>0</v>
      </c>
      <c r="AR704" s="147">
        <v>0</v>
      </c>
      <c r="AS704" s="147">
        <v>0</v>
      </c>
      <c r="AT704" s="147">
        <v>0</v>
      </c>
      <c r="AU704" s="147">
        <v>0</v>
      </c>
      <c r="AV704" s="147">
        <v>0</v>
      </c>
      <c r="AW704" s="147">
        <v>0</v>
      </c>
      <c r="AX704" s="147">
        <v>0</v>
      </c>
      <c r="AY704" s="147">
        <v>0</v>
      </c>
      <c r="AZ704" s="147">
        <v>0</v>
      </c>
      <c r="BA704" s="147">
        <v>0</v>
      </c>
      <c r="BB704" s="147">
        <v>0</v>
      </c>
      <c r="BC704" s="147">
        <v>0</v>
      </c>
      <c r="BD704" s="147">
        <v>0</v>
      </c>
      <c r="BE704" s="147">
        <v>0</v>
      </c>
      <c r="BF704" s="147">
        <v>0</v>
      </c>
      <c r="BG704" s="147">
        <v>0</v>
      </c>
      <c r="BH704" s="147">
        <v>0</v>
      </c>
      <c r="BI704" s="147">
        <v>0</v>
      </c>
      <c r="BJ704" s="147">
        <v>0</v>
      </c>
      <c r="BK704" s="147">
        <v>0</v>
      </c>
      <c r="BL704" s="147">
        <v>0</v>
      </c>
      <c r="BM704" s="147">
        <v>0</v>
      </c>
      <c r="BN704" s="147">
        <v>0</v>
      </c>
      <c r="BO704" s="147">
        <v>0</v>
      </c>
      <c r="BP704" s="147">
        <v>0</v>
      </c>
      <c r="BQ704" s="147">
        <v>0</v>
      </c>
      <c r="BR704" s="147">
        <v>0</v>
      </c>
      <c r="BS704" s="147">
        <v>0</v>
      </c>
      <c r="BT704" s="147">
        <v>0</v>
      </c>
      <c r="BU704" s="147">
        <v>0</v>
      </c>
      <c r="BV704" s="147">
        <v>0</v>
      </c>
      <c r="BW704" s="147">
        <v>0</v>
      </c>
      <c r="BX704" s="147">
        <v>0</v>
      </c>
      <c r="BZ704" s="147">
        <v>0</v>
      </c>
      <c r="CA704" s="147">
        <v>0</v>
      </c>
    </row>
    <row r="705" spans="7:79" hidden="1" x14ac:dyDescent="0.2">
      <c r="G705" s="147" t="e">
        <v>#REF!</v>
      </c>
      <c r="H705" s="147" t="e">
        <v>#REF!</v>
      </c>
      <c r="I705" s="147" t="e">
        <v>#REF!</v>
      </c>
      <c r="J705" s="147" t="e">
        <v>#REF!</v>
      </c>
      <c r="K705" s="147" t="e">
        <v>#REF!</v>
      </c>
      <c r="L705" s="147" t="e">
        <v>#REF!</v>
      </c>
      <c r="M705" s="147" t="e">
        <v>#REF!</v>
      </c>
      <c r="N705" s="147" t="e">
        <v>#REF!</v>
      </c>
      <c r="O705" s="147" t="e">
        <v>#REF!</v>
      </c>
      <c r="P705" s="147" t="e">
        <v>#REF!</v>
      </c>
      <c r="Q705" s="147" t="e">
        <v>#REF!</v>
      </c>
      <c r="R705" s="147" t="e">
        <v>#REF!</v>
      </c>
      <c r="S705" s="147" t="e">
        <v>#REF!</v>
      </c>
      <c r="T705" s="147" t="e">
        <v>#REF!</v>
      </c>
      <c r="U705" s="147" t="e">
        <v>#REF!</v>
      </c>
      <c r="V705" s="147" t="e">
        <v>#REF!</v>
      </c>
      <c r="W705" s="147" t="e">
        <v>#REF!</v>
      </c>
      <c r="X705" s="147" t="e">
        <v>#REF!</v>
      </c>
      <c r="Y705" s="147" t="e">
        <v>#REF!</v>
      </c>
      <c r="Z705" s="147" t="e">
        <v>#REF!</v>
      </c>
      <c r="AA705" s="147" t="e">
        <v>#REF!</v>
      </c>
      <c r="AB705" s="147" t="e">
        <v>#REF!</v>
      </c>
      <c r="AC705" s="147" t="e">
        <v>#REF!</v>
      </c>
      <c r="AD705" s="147" t="e">
        <v>#REF!</v>
      </c>
      <c r="AE705" s="147" t="e">
        <v>#REF!</v>
      </c>
      <c r="AF705" s="147" t="e">
        <v>#REF!</v>
      </c>
      <c r="AG705" s="147" t="e">
        <v>#REF!</v>
      </c>
      <c r="AH705" s="147" t="e">
        <v>#REF!</v>
      </c>
      <c r="AI705" s="147" t="e">
        <v>#REF!</v>
      </c>
      <c r="AJ705" s="147" t="e">
        <v>#REF!</v>
      </c>
      <c r="AK705" s="147" t="e">
        <v>#REF!</v>
      </c>
      <c r="AL705" s="147" t="e">
        <v>#REF!</v>
      </c>
      <c r="AM705" s="147" t="e">
        <v>#REF!</v>
      </c>
      <c r="AN705" s="147" t="e">
        <v>#REF!</v>
      </c>
      <c r="AO705" s="147" t="e">
        <v>#REF!</v>
      </c>
      <c r="AP705" s="147" t="e">
        <v>#REF!</v>
      </c>
      <c r="AQ705" s="147" t="e">
        <v>#REF!</v>
      </c>
      <c r="AR705" s="147" t="e">
        <v>#REF!</v>
      </c>
      <c r="AS705" s="147" t="e">
        <v>#REF!</v>
      </c>
      <c r="AT705" s="147" t="e">
        <v>#REF!</v>
      </c>
      <c r="AU705" s="147" t="e">
        <v>#REF!</v>
      </c>
      <c r="AV705" s="147" t="e">
        <v>#REF!</v>
      </c>
      <c r="AW705" s="147" t="e">
        <v>#REF!</v>
      </c>
      <c r="AX705" s="147" t="e">
        <v>#REF!</v>
      </c>
      <c r="AY705" s="147" t="e">
        <v>#REF!</v>
      </c>
      <c r="AZ705" s="147" t="e">
        <v>#REF!</v>
      </c>
      <c r="BA705" s="147" t="e">
        <v>#REF!</v>
      </c>
      <c r="BB705" s="147" t="e">
        <v>#REF!</v>
      </c>
      <c r="BC705" s="147" t="e">
        <v>#REF!</v>
      </c>
      <c r="BD705" s="147" t="e">
        <v>#REF!</v>
      </c>
      <c r="BE705" s="147" t="e">
        <v>#REF!</v>
      </c>
      <c r="BF705" s="147" t="e">
        <v>#REF!</v>
      </c>
      <c r="BG705" s="147" t="e">
        <v>#REF!</v>
      </c>
      <c r="BH705" s="147" t="e">
        <v>#REF!</v>
      </c>
      <c r="BI705" s="147" t="e">
        <v>#REF!</v>
      </c>
      <c r="BJ705" s="147" t="e">
        <v>#REF!</v>
      </c>
      <c r="BK705" s="147" t="e">
        <v>#REF!</v>
      </c>
      <c r="BL705" s="147" t="e">
        <v>#REF!</v>
      </c>
      <c r="BM705" s="147" t="e">
        <v>#REF!</v>
      </c>
      <c r="BN705" s="147" t="e">
        <v>#REF!</v>
      </c>
      <c r="BO705" s="147" t="e">
        <v>#REF!</v>
      </c>
      <c r="BP705" s="147" t="e">
        <v>#REF!</v>
      </c>
      <c r="BQ705" s="147" t="e">
        <v>#REF!</v>
      </c>
      <c r="BR705" s="147" t="e">
        <v>#REF!</v>
      </c>
      <c r="BS705" s="147" t="e">
        <v>#REF!</v>
      </c>
      <c r="BT705" s="147" t="e">
        <v>#REF!</v>
      </c>
      <c r="BU705" s="147" t="e">
        <v>#REF!</v>
      </c>
      <c r="BV705" s="147" t="e">
        <v>#REF!</v>
      </c>
      <c r="BW705" s="147" t="e">
        <v>#REF!</v>
      </c>
      <c r="BX705" s="147" t="e">
        <v>#REF!</v>
      </c>
      <c r="BZ705" s="147" t="e">
        <v>#REF!</v>
      </c>
      <c r="CA705" s="147" t="e">
        <v>#REF!</v>
      </c>
    </row>
    <row r="706" spans="7:79" hidden="1" x14ac:dyDescent="0.2">
      <c r="G706" s="147">
        <v>0</v>
      </c>
      <c r="H706" s="147">
        <v>0</v>
      </c>
      <c r="I706" s="147">
        <v>0</v>
      </c>
      <c r="J706" s="147">
        <v>0</v>
      </c>
      <c r="K706" s="147">
        <v>0</v>
      </c>
      <c r="L706" s="147">
        <v>0</v>
      </c>
      <c r="M706" s="147">
        <v>0</v>
      </c>
      <c r="N706" s="147">
        <v>0</v>
      </c>
      <c r="O706" s="147">
        <v>0</v>
      </c>
      <c r="P706" s="147">
        <v>0</v>
      </c>
      <c r="Q706" s="147">
        <v>0</v>
      </c>
      <c r="R706" s="147">
        <v>0</v>
      </c>
      <c r="S706" s="147">
        <v>0</v>
      </c>
      <c r="T706" s="147">
        <v>0</v>
      </c>
      <c r="U706" s="147">
        <v>0</v>
      </c>
      <c r="V706" s="147">
        <v>0</v>
      </c>
      <c r="W706" s="147">
        <v>0</v>
      </c>
      <c r="X706" s="147">
        <v>0</v>
      </c>
      <c r="Y706" s="147">
        <v>0</v>
      </c>
      <c r="Z706" s="147">
        <v>0</v>
      </c>
      <c r="AA706" s="147">
        <v>0</v>
      </c>
      <c r="AB706" s="147">
        <v>0</v>
      </c>
      <c r="AC706" s="147">
        <v>0</v>
      </c>
      <c r="AD706" s="147">
        <v>0</v>
      </c>
      <c r="AE706" s="147">
        <v>0</v>
      </c>
      <c r="AF706" s="147">
        <v>0</v>
      </c>
      <c r="AG706" s="147">
        <v>0</v>
      </c>
      <c r="AH706" s="147">
        <v>0</v>
      </c>
      <c r="AI706" s="147">
        <v>0</v>
      </c>
      <c r="AJ706" s="147">
        <v>0</v>
      </c>
      <c r="AK706" s="147">
        <v>0</v>
      </c>
      <c r="AL706" s="147">
        <v>0</v>
      </c>
      <c r="AM706" s="147">
        <v>0</v>
      </c>
      <c r="AN706" s="147">
        <v>0</v>
      </c>
      <c r="AO706" s="147">
        <v>0</v>
      </c>
      <c r="AP706" s="147">
        <v>0</v>
      </c>
      <c r="AQ706" s="147">
        <v>0</v>
      </c>
      <c r="AR706" s="147">
        <v>0</v>
      </c>
      <c r="AS706" s="147">
        <v>0</v>
      </c>
      <c r="AT706" s="147">
        <v>0</v>
      </c>
      <c r="AU706" s="147">
        <v>0</v>
      </c>
      <c r="AV706" s="147">
        <v>0</v>
      </c>
      <c r="AW706" s="147">
        <v>0</v>
      </c>
      <c r="AX706" s="147">
        <v>0</v>
      </c>
      <c r="AY706" s="147">
        <v>0</v>
      </c>
      <c r="AZ706" s="147">
        <v>0</v>
      </c>
      <c r="BA706" s="147">
        <v>0</v>
      </c>
      <c r="BB706" s="147">
        <v>0</v>
      </c>
      <c r="BC706" s="147">
        <v>0</v>
      </c>
      <c r="BD706" s="147">
        <v>0</v>
      </c>
      <c r="BE706" s="147">
        <v>0</v>
      </c>
      <c r="BF706" s="147">
        <v>0</v>
      </c>
      <c r="BG706" s="147">
        <v>0</v>
      </c>
      <c r="BH706" s="147">
        <v>0</v>
      </c>
      <c r="BI706" s="147">
        <v>0</v>
      </c>
      <c r="BJ706" s="147">
        <v>0</v>
      </c>
      <c r="BK706" s="147">
        <v>0</v>
      </c>
      <c r="BL706" s="147">
        <v>0</v>
      </c>
      <c r="BM706" s="147">
        <v>0</v>
      </c>
      <c r="BN706" s="147">
        <v>0</v>
      </c>
      <c r="BO706" s="147">
        <v>0</v>
      </c>
      <c r="BP706" s="147">
        <v>0</v>
      </c>
      <c r="BQ706" s="147">
        <v>0</v>
      </c>
      <c r="BR706" s="147">
        <v>0</v>
      </c>
      <c r="BS706" s="147">
        <v>0</v>
      </c>
      <c r="BT706" s="147">
        <v>0</v>
      </c>
      <c r="BU706" s="147">
        <v>0</v>
      </c>
      <c r="BV706" s="147">
        <v>0</v>
      </c>
      <c r="BW706" s="147">
        <v>0</v>
      </c>
      <c r="BX706" s="147">
        <v>0</v>
      </c>
      <c r="BZ706" s="147">
        <v>0</v>
      </c>
      <c r="CA706" s="147">
        <v>0</v>
      </c>
    </row>
    <row r="707" spans="7:79" hidden="1" x14ac:dyDescent="0.2">
      <c r="G707" s="147">
        <v>0</v>
      </c>
      <c r="H707" s="147">
        <v>0</v>
      </c>
      <c r="I707" s="147">
        <v>0</v>
      </c>
      <c r="J707" s="147">
        <v>0</v>
      </c>
      <c r="K707" s="147">
        <v>0</v>
      </c>
      <c r="L707" s="147">
        <v>0</v>
      </c>
      <c r="M707" s="147">
        <v>0</v>
      </c>
      <c r="N707" s="147">
        <v>0</v>
      </c>
      <c r="O707" s="147">
        <v>0</v>
      </c>
      <c r="P707" s="147">
        <v>0</v>
      </c>
      <c r="Q707" s="147">
        <v>0</v>
      </c>
      <c r="R707" s="147">
        <v>0</v>
      </c>
      <c r="S707" s="147">
        <v>0</v>
      </c>
      <c r="T707" s="147">
        <v>0</v>
      </c>
      <c r="U707" s="147">
        <v>0</v>
      </c>
      <c r="V707" s="147">
        <v>0</v>
      </c>
      <c r="W707" s="147">
        <v>0</v>
      </c>
      <c r="X707" s="147">
        <v>0</v>
      </c>
      <c r="Y707" s="147">
        <v>0</v>
      </c>
      <c r="Z707" s="147">
        <v>0</v>
      </c>
      <c r="AA707" s="147">
        <v>0</v>
      </c>
      <c r="AB707" s="147">
        <v>0</v>
      </c>
      <c r="AC707" s="147">
        <v>0</v>
      </c>
      <c r="AD707" s="147">
        <v>0</v>
      </c>
      <c r="AE707" s="147">
        <v>0</v>
      </c>
      <c r="AF707" s="147">
        <v>0</v>
      </c>
      <c r="AG707" s="147">
        <v>0</v>
      </c>
      <c r="AH707" s="147">
        <v>0</v>
      </c>
      <c r="AI707" s="147">
        <v>0</v>
      </c>
      <c r="AJ707" s="147">
        <v>0</v>
      </c>
      <c r="AK707" s="147">
        <v>0</v>
      </c>
      <c r="AL707" s="147">
        <v>0</v>
      </c>
      <c r="AM707" s="147">
        <v>0</v>
      </c>
      <c r="AN707" s="147">
        <v>0</v>
      </c>
      <c r="AO707" s="147">
        <v>0</v>
      </c>
      <c r="AP707" s="147">
        <v>0</v>
      </c>
      <c r="AQ707" s="147">
        <v>0</v>
      </c>
      <c r="AR707" s="147">
        <v>0</v>
      </c>
      <c r="AS707" s="147">
        <v>0</v>
      </c>
      <c r="AT707" s="147">
        <v>0</v>
      </c>
      <c r="AU707" s="147">
        <v>0</v>
      </c>
      <c r="AV707" s="147">
        <v>0</v>
      </c>
      <c r="AW707" s="147">
        <v>0</v>
      </c>
      <c r="AX707" s="147">
        <v>0</v>
      </c>
      <c r="AY707" s="147">
        <v>0</v>
      </c>
      <c r="AZ707" s="147">
        <v>0</v>
      </c>
      <c r="BA707" s="147">
        <v>0</v>
      </c>
      <c r="BB707" s="147">
        <v>0</v>
      </c>
      <c r="BC707" s="147">
        <v>0</v>
      </c>
      <c r="BD707" s="147">
        <v>0</v>
      </c>
      <c r="BE707" s="147">
        <v>0</v>
      </c>
      <c r="BF707" s="147">
        <v>0</v>
      </c>
      <c r="BG707" s="147">
        <v>0</v>
      </c>
      <c r="BH707" s="147">
        <v>0</v>
      </c>
      <c r="BI707" s="147">
        <v>0</v>
      </c>
      <c r="BJ707" s="147">
        <v>0</v>
      </c>
      <c r="BK707" s="147">
        <v>0</v>
      </c>
      <c r="BL707" s="147">
        <v>0</v>
      </c>
      <c r="BM707" s="147">
        <v>0</v>
      </c>
      <c r="BN707" s="147">
        <v>0</v>
      </c>
      <c r="BO707" s="147">
        <v>0</v>
      </c>
      <c r="BP707" s="147">
        <v>0</v>
      </c>
      <c r="BQ707" s="147">
        <v>0</v>
      </c>
      <c r="BR707" s="147">
        <v>0</v>
      </c>
      <c r="BS707" s="147">
        <v>0</v>
      </c>
      <c r="BT707" s="147">
        <v>0</v>
      </c>
      <c r="BU707" s="147">
        <v>0</v>
      </c>
      <c r="BV707" s="147">
        <v>0</v>
      </c>
      <c r="BW707" s="147">
        <v>0</v>
      </c>
      <c r="BX707" s="147">
        <v>0</v>
      </c>
      <c r="BZ707" s="147">
        <v>0</v>
      </c>
      <c r="CA707" s="147">
        <v>0</v>
      </c>
    </row>
    <row r="708" spans="7:79" hidden="1" x14ac:dyDescent="0.2">
      <c r="G708" s="147">
        <v>0</v>
      </c>
      <c r="H708" s="147">
        <v>0</v>
      </c>
      <c r="I708" s="147">
        <v>0</v>
      </c>
      <c r="J708" s="147">
        <v>0</v>
      </c>
      <c r="K708" s="147">
        <v>0</v>
      </c>
      <c r="L708" s="147">
        <v>0</v>
      </c>
      <c r="M708" s="147">
        <v>0</v>
      </c>
      <c r="N708" s="147">
        <v>0</v>
      </c>
      <c r="O708" s="147">
        <v>0</v>
      </c>
      <c r="P708" s="147">
        <v>0</v>
      </c>
      <c r="Q708" s="147">
        <v>0</v>
      </c>
      <c r="R708" s="147">
        <v>0</v>
      </c>
      <c r="S708" s="147">
        <v>0</v>
      </c>
      <c r="T708" s="147">
        <v>0</v>
      </c>
      <c r="U708" s="147">
        <v>0</v>
      </c>
      <c r="V708" s="147">
        <v>0</v>
      </c>
      <c r="W708" s="147">
        <v>0</v>
      </c>
      <c r="X708" s="147">
        <v>0</v>
      </c>
      <c r="Y708" s="147">
        <v>0</v>
      </c>
      <c r="Z708" s="147">
        <v>0</v>
      </c>
      <c r="AA708" s="147">
        <v>0</v>
      </c>
      <c r="AB708" s="147">
        <v>0</v>
      </c>
      <c r="AC708" s="147">
        <v>0</v>
      </c>
      <c r="AD708" s="147">
        <v>0</v>
      </c>
      <c r="AE708" s="147">
        <v>0</v>
      </c>
      <c r="AF708" s="147">
        <v>0</v>
      </c>
      <c r="AG708" s="147">
        <v>0</v>
      </c>
      <c r="AH708" s="147">
        <v>0</v>
      </c>
      <c r="AI708" s="147">
        <v>0</v>
      </c>
      <c r="AJ708" s="147">
        <v>0</v>
      </c>
      <c r="AK708" s="147">
        <v>0</v>
      </c>
      <c r="AL708" s="147">
        <v>0</v>
      </c>
      <c r="AM708" s="147">
        <v>0</v>
      </c>
      <c r="AN708" s="147">
        <v>0</v>
      </c>
      <c r="AO708" s="147">
        <v>0</v>
      </c>
      <c r="AP708" s="147">
        <v>0</v>
      </c>
      <c r="AQ708" s="147">
        <v>0</v>
      </c>
      <c r="AR708" s="147">
        <v>0</v>
      </c>
      <c r="AS708" s="147">
        <v>0</v>
      </c>
      <c r="AT708" s="147">
        <v>0</v>
      </c>
      <c r="AU708" s="147">
        <v>0</v>
      </c>
      <c r="AV708" s="147">
        <v>0</v>
      </c>
      <c r="AW708" s="147">
        <v>0</v>
      </c>
      <c r="AX708" s="147">
        <v>0</v>
      </c>
      <c r="AY708" s="147">
        <v>0</v>
      </c>
      <c r="AZ708" s="147">
        <v>0</v>
      </c>
      <c r="BA708" s="147">
        <v>0</v>
      </c>
      <c r="BB708" s="147">
        <v>0</v>
      </c>
      <c r="BC708" s="147">
        <v>0</v>
      </c>
      <c r="BD708" s="147">
        <v>0</v>
      </c>
      <c r="BE708" s="147">
        <v>0</v>
      </c>
      <c r="BF708" s="147">
        <v>0</v>
      </c>
      <c r="BG708" s="147">
        <v>0</v>
      </c>
      <c r="BH708" s="147">
        <v>0</v>
      </c>
      <c r="BI708" s="147">
        <v>0</v>
      </c>
      <c r="BJ708" s="147">
        <v>0</v>
      </c>
      <c r="BK708" s="147">
        <v>0</v>
      </c>
      <c r="BL708" s="147">
        <v>0</v>
      </c>
      <c r="BM708" s="147">
        <v>0</v>
      </c>
      <c r="BN708" s="147">
        <v>0</v>
      </c>
      <c r="BO708" s="147">
        <v>0</v>
      </c>
      <c r="BP708" s="147">
        <v>0</v>
      </c>
      <c r="BQ708" s="147">
        <v>0</v>
      </c>
      <c r="BR708" s="147">
        <v>0</v>
      </c>
      <c r="BS708" s="147">
        <v>0</v>
      </c>
      <c r="BT708" s="147">
        <v>0</v>
      </c>
      <c r="BU708" s="147">
        <v>0</v>
      </c>
      <c r="BV708" s="147">
        <v>0</v>
      </c>
      <c r="BW708" s="147">
        <v>0</v>
      </c>
      <c r="BX708" s="147">
        <v>0</v>
      </c>
      <c r="BZ708" s="147">
        <v>0</v>
      </c>
      <c r="CA708" s="147">
        <v>0</v>
      </c>
    </row>
    <row r="709" spans="7:79" hidden="1" x14ac:dyDescent="0.2">
      <c r="G709" s="147">
        <v>-633846</v>
      </c>
      <c r="H709" s="147">
        <v>0</v>
      </c>
      <c r="I709" s="147">
        <v>0</v>
      </c>
      <c r="J709" s="147">
        <v>0</v>
      </c>
      <c r="K709" s="147">
        <v>0</v>
      </c>
      <c r="L709" s="147">
        <v>354961</v>
      </c>
      <c r="M709" s="147">
        <v>0</v>
      </c>
      <c r="N709" s="147">
        <v>0</v>
      </c>
      <c r="O709" s="147">
        <v>0</v>
      </c>
      <c r="P709" s="147">
        <v>0</v>
      </c>
      <c r="Q709" s="147">
        <v>1469964</v>
      </c>
      <c r="R709" s="147">
        <v>0</v>
      </c>
      <c r="S709" s="147">
        <v>0</v>
      </c>
      <c r="T709" s="147">
        <v>0</v>
      </c>
      <c r="U709" s="147">
        <v>0</v>
      </c>
      <c r="V709" s="147">
        <v>362091</v>
      </c>
      <c r="W709" s="147">
        <v>0</v>
      </c>
      <c r="X709" s="147">
        <v>0</v>
      </c>
      <c r="Y709" s="147">
        <v>0</v>
      </c>
      <c r="Z709" s="147">
        <v>0</v>
      </c>
      <c r="AA709" s="147">
        <v>0</v>
      </c>
      <c r="AB709" s="147">
        <v>0</v>
      </c>
      <c r="AC709" s="147">
        <v>0</v>
      </c>
      <c r="AD709" s="147">
        <v>0</v>
      </c>
      <c r="AE709" s="147">
        <v>0</v>
      </c>
      <c r="AF709" s="147">
        <v>0</v>
      </c>
      <c r="AG709" s="147">
        <v>0</v>
      </c>
      <c r="AH709" s="147">
        <v>0</v>
      </c>
      <c r="AI709" s="147">
        <v>0</v>
      </c>
      <c r="AJ709" s="147">
        <v>0</v>
      </c>
      <c r="AK709" s="147">
        <v>0</v>
      </c>
      <c r="AL709" s="147">
        <v>0</v>
      </c>
      <c r="AM709" s="147">
        <v>0</v>
      </c>
      <c r="AN709" s="147">
        <v>0</v>
      </c>
      <c r="AO709" s="147">
        <v>0</v>
      </c>
      <c r="AP709" s="147">
        <v>0</v>
      </c>
      <c r="AQ709" s="147">
        <v>0</v>
      </c>
      <c r="AR709" s="147">
        <v>0</v>
      </c>
      <c r="AS709" s="147">
        <v>0</v>
      </c>
      <c r="AT709" s="147">
        <v>0</v>
      </c>
      <c r="AU709" s="147">
        <v>0</v>
      </c>
      <c r="AV709" s="147">
        <v>0</v>
      </c>
      <c r="AW709" s="147">
        <v>0</v>
      </c>
      <c r="AX709" s="147">
        <v>0</v>
      </c>
      <c r="AY709" s="147">
        <v>0</v>
      </c>
      <c r="AZ709" s="147">
        <v>-115323</v>
      </c>
      <c r="BA709" s="147">
        <v>0</v>
      </c>
      <c r="BB709" s="147">
        <v>0</v>
      </c>
      <c r="BC709" s="147">
        <v>0</v>
      </c>
      <c r="BD709" s="147">
        <v>0</v>
      </c>
      <c r="BE709" s="147">
        <v>0</v>
      </c>
      <c r="BF709" s="147">
        <v>0</v>
      </c>
      <c r="BG709" s="147">
        <v>0</v>
      </c>
      <c r="BH709" s="147">
        <v>0</v>
      </c>
      <c r="BI709" s="147">
        <v>0</v>
      </c>
      <c r="BJ709" s="147">
        <v>0</v>
      </c>
      <c r="BK709" s="147">
        <v>0</v>
      </c>
      <c r="BL709" s="147">
        <v>0</v>
      </c>
      <c r="BM709" s="147">
        <v>0</v>
      </c>
      <c r="BN709" s="147">
        <v>0</v>
      </c>
      <c r="BO709" s="147">
        <v>-518523</v>
      </c>
      <c r="BP709" s="147">
        <v>0</v>
      </c>
      <c r="BQ709" s="147">
        <v>0</v>
      </c>
      <c r="BR709" s="147">
        <v>0</v>
      </c>
      <c r="BS709" s="147">
        <v>0</v>
      </c>
      <c r="BT709" s="147">
        <v>2187016</v>
      </c>
      <c r="BU709" s="147">
        <v>0</v>
      </c>
      <c r="BV709" s="147">
        <v>0</v>
      </c>
      <c r="BW709" s="147">
        <v>0</v>
      </c>
      <c r="BX709" s="147">
        <v>0</v>
      </c>
      <c r="BZ709" s="147">
        <v>633846</v>
      </c>
      <c r="CA709" s="147">
        <v>633846</v>
      </c>
    </row>
    <row r="710" spans="7:79" hidden="1" x14ac:dyDescent="0.2">
      <c r="G710" s="147">
        <v>-633846</v>
      </c>
      <c r="H710" s="147">
        <v>0</v>
      </c>
      <c r="I710" s="147">
        <v>0</v>
      </c>
      <c r="J710" s="147">
        <v>0</v>
      </c>
      <c r="K710" s="147">
        <v>0</v>
      </c>
      <c r="L710" s="147">
        <v>354961</v>
      </c>
      <c r="M710" s="147">
        <v>0</v>
      </c>
      <c r="N710" s="147">
        <v>0</v>
      </c>
      <c r="O710" s="147">
        <v>0</v>
      </c>
      <c r="P710" s="147">
        <v>0</v>
      </c>
      <c r="Q710" s="147">
        <v>1469964</v>
      </c>
      <c r="R710" s="147">
        <v>0</v>
      </c>
      <c r="S710" s="147">
        <v>0</v>
      </c>
      <c r="T710" s="147">
        <v>0</v>
      </c>
      <c r="U710" s="147">
        <v>0</v>
      </c>
      <c r="V710" s="147">
        <v>362091</v>
      </c>
      <c r="W710" s="147">
        <v>0</v>
      </c>
      <c r="X710" s="147">
        <v>0</v>
      </c>
      <c r="Y710" s="147">
        <v>0</v>
      </c>
      <c r="Z710" s="147">
        <v>0</v>
      </c>
      <c r="AA710" s="147">
        <v>0</v>
      </c>
      <c r="AB710" s="147">
        <v>0</v>
      </c>
      <c r="AC710" s="147">
        <v>0</v>
      </c>
      <c r="AD710" s="147">
        <v>0</v>
      </c>
      <c r="AE710" s="147">
        <v>0</v>
      </c>
      <c r="AF710" s="147">
        <v>0</v>
      </c>
      <c r="AG710" s="147">
        <v>0</v>
      </c>
      <c r="AH710" s="147">
        <v>0</v>
      </c>
      <c r="AI710" s="147">
        <v>0</v>
      </c>
      <c r="AJ710" s="147">
        <v>0</v>
      </c>
      <c r="AK710" s="147">
        <v>0</v>
      </c>
      <c r="AL710" s="147">
        <v>0</v>
      </c>
      <c r="AM710" s="147">
        <v>0</v>
      </c>
      <c r="AN710" s="147">
        <v>0</v>
      </c>
      <c r="AO710" s="147">
        <v>0</v>
      </c>
      <c r="AP710" s="147">
        <v>0</v>
      </c>
      <c r="AQ710" s="147">
        <v>0</v>
      </c>
      <c r="AR710" s="147">
        <v>0</v>
      </c>
      <c r="AS710" s="147">
        <v>0</v>
      </c>
      <c r="AT710" s="147">
        <v>0</v>
      </c>
      <c r="AU710" s="147">
        <v>0</v>
      </c>
      <c r="AV710" s="147">
        <v>0</v>
      </c>
      <c r="AW710" s="147">
        <v>0</v>
      </c>
      <c r="AX710" s="147">
        <v>0</v>
      </c>
      <c r="AY710" s="147">
        <v>0</v>
      </c>
      <c r="AZ710" s="147">
        <v>-115323</v>
      </c>
      <c r="BA710" s="147">
        <v>0</v>
      </c>
      <c r="BB710" s="147">
        <v>0</v>
      </c>
      <c r="BC710" s="147">
        <v>0</v>
      </c>
      <c r="BD710" s="147">
        <v>0</v>
      </c>
      <c r="BE710" s="147">
        <v>0</v>
      </c>
      <c r="BF710" s="147">
        <v>0</v>
      </c>
      <c r="BG710" s="147">
        <v>0</v>
      </c>
      <c r="BH710" s="147">
        <v>0</v>
      </c>
      <c r="BI710" s="147">
        <v>0</v>
      </c>
      <c r="BJ710" s="147">
        <v>0</v>
      </c>
      <c r="BK710" s="147">
        <v>0</v>
      </c>
      <c r="BL710" s="147">
        <v>0</v>
      </c>
      <c r="BM710" s="147">
        <v>0</v>
      </c>
      <c r="BN710" s="147">
        <v>0</v>
      </c>
      <c r="BO710" s="147">
        <v>-518523</v>
      </c>
      <c r="BP710" s="147">
        <v>0</v>
      </c>
      <c r="BQ710" s="147">
        <v>0</v>
      </c>
      <c r="BR710" s="147">
        <v>0</v>
      </c>
      <c r="BS710" s="147">
        <v>0</v>
      </c>
      <c r="BT710" s="147">
        <v>2187016</v>
      </c>
      <c r="BU710" s="147">
        <v>0</v>
      </c>
      <c r="BV710" s="147">
        <v>0</v>
      </c>
      <c r="BW710" s="147">
        <v>0</v>
      </c>
      <c r="BX710" s="147">
        <v>0</v>
      </c>
      <c r="BZ710" s="147">
        <v>633846</v>
      </c>
      <c r="CA710" s="147">
        <v>633846</v>
      </c>
    </row>
    <row r="711" spans="7:79" hidden="1" x14ac:dyDescent="0.2">
      <c r="G711" s="147">
        <v>0</v>
      </c>
      <c r="H711" s="147">
        <v>0</v>
      </c>
      <c r="I711" s="147">
        <v>0</v>
      </c>
      <c r="J711" s="147">
        <v>0</v>
      </c>
      <c r="K711" s="147">
        <v>0</v>
      </c>
      <c r="L711" s="147">
        <v>0</v>
      </c>
      <c r="M711" s="147">
        <v>0</v>
      </c>
      <c r="N711" s="147">
        <v>0</v>
      </c>
      <c r="O711" s="147">
        <v>0</v>
      </c>
      <c r="P711" s="147">
        <v>0</v>
      </c>
      <c r="Q711" s="147">
        <v>0</v>
      </c>
      <c r="R711" s="147">
        <v>0</v>
      </c>
      <c r="S711" s="147">
        <v>0</v>
      </c>
      <c r="T711" s="147">
        <v>0</v>
      </c>
      <c r="U711" s="147">
        <v>0</v>
      </c>
      <c r="V711" s="147">
        <v>0</v>
      </c>
      <c r="W711" s="147">
        <v>0</v>
      </c>
      <c r="X711" s="147">
        <v>0</v>
      </c>
      <c r="Y711" s="147">
        <v>0</v>
      </c>
      <c r="Z711" s="147">
        <v>0</v>
      </c>
      <c r="AA711" s="147">
        <v>0</v>
      </c>
      <c r="AB711" s="147">
        <v>0</v>
      </c>
      <c r="AC711" s="147">
        <v>0</v>
      </c>
      <c r="AD711" s="147">
        <v>0</v>
      </c>
      <c r="AE711" s="147">
        <v>0</v>
      </c>
      <c r="AF711" s="147">
        <v>0</v>
      </c>
      <c r="AG711" s="147">
        <v>0</v>
      </c>
      <c r="AH711" s="147">
        <v>0</v>
      </c>
      <c r="AI711" s="147">
        <v>0</v>
      </c>
      <c r="AJ711" s="147">
        <v>0</v>
      </c>
      <c r="AK711" s="147">
        <v>0</v>
      </c>
      <c r="AL711" s="147">
        <v>0</v>
      </c>
      <c r="AM711" s="147">
        <v>0</v>
      </c>
      <c r="AN711" s="147">
        <v>0</v>
      </c>
      <c r="AO711" s="147">
        <v>0</v>
      </c>
      <c r="AP711" s="147">
        <v>0</v>
      </c>
      <c r="AQ711" s="147">
        <v>0</v>
      </c>
      <c r="AR711" s="147">
        <v>0</v>
      </c>
      <c r="AS711" s="147">
        <v>0</v>
      </c>
      <c r="AT711" s="147">
        <v>0</v>
      </c>
      <c r="AU711" s="147">
        <v>0</v>
      </c>
      <c r="AV711" s="147">
        <v>0</v>
      </c>
      <c r="AW711" s="147">
        <v>0</v>
      </c>
      <c r="AX711" s="147">
        <v>0</v>
      </c>
      <c r="AY711" s="147">
        <v>0</v>
      </c>
      <c r="AZ711" s="147">
        <v>0</v>
      </c>
      <c r="BA711" s="147">
        <v>0</v>
      </c>
      <c r="BB711" s="147">
        <v>0</v>
      </c>
      <c r="BC711" s="147">
        <v>0</v>
      </c>
      <c r="BD711" s="147">
        <v>0</v>
      </c>
      <c r="BE711" s="147">
        <v>0</v>
      </c>
      <c r="BF711" s="147">
        <v>0</v>
      </c>
      <c r="BG711" s="147">
        <v>0</v>
      </c>
      <c r="BH711" s="147">
        <v>0</v>
      </c>
      <c r="BI711" s="147">
        <v>0</v>
      </c>
      <c r="BJ711" s="147">
        <v>0</v>
      </c>
      <c r="BK711" s="147">
        <v>0</v>
      </c>
      <c r="BL711" s="147">
        <v>0</v>
      </c>
      <c r="BM711" s="147">
        <v>0</v>
      </c>
      <c r="BN711" s="147">
        <v>0</v>
      </c>
      <c r="BO711" s="147">
        <v>0</v>
      </c>
      <c r="BP711" s="147">
        <v>0</v>
      </c>
      <c r="BQ711" s="147">
        <v>0</v>
      </c>
      <c r="BR711" s="147">
        <v>0</v>
      </c>
      <c r="BS711" s="147">
        <v>0</v>
      </c>
      <c r="BT711" s="147">
        <v>0</v>
      </c>
      <c r="BU711" s="147">
        <v>0</v>
      </c>
      <c r="BV711" s="147">
        <v>0</v>
      </c>
      <c r="BW711" s="147">
        <v>0</v>
      </c>
      <c r="BX711" s="147">
        <v>0</v>
      </c>
      <c r="BZ711" s="147">
        <v>0</v>
      </c>
      <c r="CA711" s="147">
        <v>0</v>
      </c>
    </row>
    <row r="712" spans="7:79" hidden="1" x14ac:dyDescent="0.2">
      <c r="G712" s="147">
        <v>-1256940</v>
      </c>
      <c r="H712" s="147">
        <v>0</v>
      </c>
      <c r="I712" s="147">
        <v>0</v>
      </c>
      <c r="J712" s="147">
        <v>0</v>
      </c>
      <c r="K712" s="147">
        <v>0</v>
      </c>
      <c r="L712" s="147">
        <v>-15296</v>
      </c>
      <c r="M712" s="147">
        <v>0</v>
      </c>
      <c r="N712" s="147">
        <v>0</v>
      </c>
      <c r="O712" s="147">
        <v>0</v>
      </c>
      <c r="P712" s="147">
        <v>0</v>
      </c>
      <c r="Q712" s="147">
        <v>55166</v>
      </c>
      <c r="R712" s="147">
        <v>0</v>
      </c>
      <c r="S712" s="147">
        <v>0</v>
      </c>
      <c r="T712" s="147">
        <v>0</v>
      </c>
      <c r="U712" s="147">
        <v>0</v>
      </c>
      <c r="V712" s="147">
        <v>16994</v>
      </c>
      <c r="W712" s="147">
        <v>0</v>
      </c>
      <c r="X712" s="147">
        <v>0</v>
      </c>
      <c r="Y712" s="147">
        <v>0</v>
      </c>
      <c r="Z712" s="147">
        <v>0</v>
      </c>
      <c r="AA712" s="147">
        <v>213073</v>
      </c>
      <c r="AB712" s="147">
        <v>0</v>
      </c>
      <c r="AC712" s="147">
        <v>0</v>
      </c>
      <c r="AD712" s="147">
        <v>0</v>
      </c>
      <c r="AE712" s="147">
        <v>0</v>
      </c>
      <c r="AF712" s="147">
        <v>0</v>
      </c>
      <c r="AG712" s="147">
        <v>0</v>
      </c>
      <c r="AH712" s="147">
        <v>0</v>
      </c>
      <c r="AI712" s="147">
        <v>0</v>
      </c>
      <c r="AJ712" s="147">
        <v>0</v>
      </c>
      <c r="AK712" s="147">
        <v>0</v>
      </c>
      <c r="AL712" s="147">
        <v>0</v>
      </c>
      <c r="AM712" s="147">
        <v>0</v>
      </c>
      <c r="AN712" s="147">
        <v>0</v>
      </c>
      <c r="AO712" s="147">
        <v>0</v>
      </c>
      <c r="AP712" s="147">
        <v>0</v>
      </c>
      <c r="AQ712" s="147">
        <v>0</v>
      </c>
      <c r="AR712" s="147">
        <v>0</v>
      </c>
      <c r="AS712" s="147">
        <v>0</v>
      </c>
      <c r="AT712" s="147">
        <v>0</v>
      </c>
      <c r="AU712" s="147">
        <v>0</v>
      </c>
      <c r="AV712" s="147">
        <v>0</v>
      </c>
      <c r="AW712" s="147">
        <v>0</v>
      </c>
      <c r="AX712" s="147">
        <v>0</v>
      </c>
      <c r="AY712" s="147">
        <v>0</v>
      </c>
      <c r="AZ712" s="147">
        <v>-227461</v>
      </c>
      <c r="BA712" s="147">
        <v>0</v>
      </c>
      <c r="BB712" s="147">
        <v>0</v>
      </c>
      <c r="BC712" s="147">
        <v>0</v>
      </c>
      <c r="BD712" s="147">
        <v>0</v>
      </c>
      <c r="BE712" s="147">
        <v>0</v>
      </c>
      <c r="BF712" s="147">
        <v>0</v>
      </c>
      <c r="BG712" s="147">
        <v>0</v>
      </c>
      <c r="BH712" s="147">
        <v>0</v>
      </c>
      <c r="BI712" s="147">
        <v>0</v>
      </c>
      <c r="BJ712" s="147">
        <v>-232101</v>
      </c>
      <c r="BK712" s="147">
        <v>0</v>
      </c>
      <c r="BL712" s="147">
        <v>0</v>
      </c>
      <c r="BM712" s="147">
        <v>0</v>
      </c>
      <c r="BN712" s="147">
        <v>0</v>
      </c>
      <c r="BO712" s="147">
        <v>-782082</v>
      </c>
      <c r="BP712" s="147">
        <v>0</v>
      </c>
      <c r="BQ712" s="147">
        <v>0</v>
      </c>
      <c r="BR712" s="147">
        <v>0</v>
      </c>
      <c r="BS712" s="147">
        <v>0</v>
      </c>
      <c r="BT712" s="147">
        <v>269937</v>
      </c>
      <c r="BU712" s="147">
        <v>0</v>
      </c>
      <c r="BV712" s="147">
        <v>0</v>
      </c>
      <c r="BW712" s="147">
        <v>0</v>
      </c>
      <c r="BX712" s="147">
        <v>0</v>
      </c>
      <c r="BZ712" s="147">
        <v>1241644</v>
      </c>
      <c r="CA712" s="147">
        <v>1241644</v>
      </c>
    </row>
    <row r="713" spans="7:79" hidden="1" x14ac:dyDescent="0.2">
      <c r="G713" s="147">
        <v>-1256940</v>
      </c>
      <c r="H713" s="147">
        <v>0</v>
      </c>
      <c r="I713" s="147">
        <v>0</v>
      </c>
      <c r="J713" s="147">
        <v>0</v>
      </c>
      <c r="K713" s="147">
        <v>0</v>
      </c>
      <c r="L713" s="147">
        <v>-15296</v>
      </c>
      <c r="M713" s="147">
        <v>0</v>
      </c>
      <c r="N713" s="147">
        <v>0</v>
      </c>
      <c r="O713" s="147">
        <v>0</v>
      </c>
      <c r="P713" s="147">
        <v>0</v>
      </c>
      <c r="Q713" s="147">
        <v>55166</v>
      </c>
      <c r="R713" s="147">
        <v>0</v>
      </c>
      <c r="S713" s="147">
        <v>0</v>
      </c>
      <c r="T713" s="147">
        <v>0</v>
      </c>
      <c r="U713" s="147">
        <v>0</v>
      </c>
      <c r="V713" s="147">
        <v>16994</v>
      </c>
      <c r="W713" s="147">
        <v>0</v>
      </c>
      <c r="X713" s="147">
        <v>0</v>
      </c>
      <c r="Y713" s="147">
        <v>0</v>
      </c>
      <c r="Z713" s="147">
        <v>0</v>
      </c>
      <c r="AA713" s="147">
        <v>213073</v>
      </c>
      <c r="AB713" s="147">
        <v>0</v>
      </c>
      <c r="AC713" s="147">
        <v>0</v>
      </c>
      <c r="AD713" s="147">
        <v>0</v>
      </c>
      <c r="AE713" s="147">
        <v>0</v>
      </c>
      <c r="AF713" s="147">
        <v>0</v>
      </c>
      <c r="AG713" s="147">
        <v>0</v>
      </c>
      <c r="AH713" s="147">
        <v>0</v>
      </c>
      <c r="AI713" s="147">
        <v>0</v>
      </c>
      <c r="AJ713" s="147">
        <v>0</v>
      </c>
      <c r="AK713" s="147">
        <v>0</v>
      </c>
      <c r="AL713" s="147">
        <v>0</v>
      </c>
      <c r="AM713" s="147">
        <v>0</v>
      </c>
      <c r="AN713" s="147">
        <v>0</v>
      </c>
      <c r="AO713" s="147">
        <v>0</v>
      </c>
      <c r="AP713" s="147">
        <v>0</v>
      </c>
      <c r="AQ713" s="147">
        <v>0</v>
      </c>
      <c r="AR713" s="147">
        <v>0</v>
      </c>
      <c r="AS713" s="147">
        <v>0</v>
      </c>
      <c r="AT713" s="147">
        <v>0</v>
      </c>
      <c r="AU713" s="147">
        <v>0</v>
      </c>
      <c r="AV713" s="147">
        <v>0</v>
      </c>
      <c r="AW713" s="147">
        <v>0</v>
      </c>
      <c r="AX713" s="147">
        <v>0</v>
      </c>
      <c r="AY713" s="147">
        <v>0</v>
      </c>
      <c r="AZ713" s="147">
        <v>-227461</v>
      </c>
      <c r="BA713" s="147">
        <v>0</v>
      </c>
      <c r="BB713" s="147">
        <v>0</v>
      </c>
      <c r="BC713" s="147">
        <v>0</v>
      </c>
      <c r="BD713" s="147">
        <v>0</v>
      </c>
      <c r="BE713" s="147">
        <v>0</v>
      </c>
      <c r="BF713" s="147">
        <v>0</v>
      </c>
      <c r="BG713" s="147">
        <v>0</v>
      </c>
      <c r="BH713" s="147">
        <v>0</v>
      </c>
      <c r="BI713" s="147">
        <v>0</v>
      </c>
      <c r="BJ713" s="147">
        <v>-232101</v>
      </c>
      <c r="BK713" s="147">
        <v>0</v>
      </c>
      <c r="BL713" s="147">
        <v>0</v>
      </c>
      <c r="BM713" s="147">
        <v>0</v>
      </c>
      <c r="BN713" s="147">
        <v>0</v>
      </c>
      <c r="BO713" s="147">
        <v>-782082</v>
      </c>
      <c r="BP713" s="147">
        <v>0</v>
      </c>
      <c r="BQ713" s="147">
        <v>0</v>
      </c>
      <c r="BR713" s="147">
        <v>0</v>
      </c>
      <c r="BS713" s="147">
        <v>0</v>
      </c>
      <c r="BT713" s="147">
        <v>269937</v>
      </c>
      <c r="BU713" s="147">
        <v>0</v>
      </c>
      <c r="BV713" s="147">
        <v>0</v>
      </c>
      <c r="BW713" s="147">
        <v>0</v>
      </c>
      <c r="BX713" s="147">
        <v>0</v>
      </c>
      <c r="BZ713" s="147">
        <v>1241644</v>
      </c>
      <c r="CA713" s="147">
        <v>1241644</v>
      </c>
    </row>
    <row r="714" spans="7:79" hidden="1" x14ac:dyDescent="0.2">
      <c r="G714" s="147">
        <v>0</v>
      </c>
      <c r="H714" s="147">
        <v>0</v>
      </c>
      <c r="I714" s="147">
        <v>0</v>
      </c>
      <c r="J714" s="147">
        <v>0</v>
      </c>
      <c r="K714" s="147">
        <v>0</v>
      </c>
      <c r="L714" s="147">
        <v>0</v>
      </c>
      <c r="M714" s="147">
        <v>0</v>
      </c>
      <c r="N714" s="147">
        <v>0</v>
      </c>
      <c r="O714" s="147">
        <v>0</v>
      </c>
      <c r="P714" s="147">
        <v>0</v>
      </c>
      <c r="Q714" s="147">
        <v>0</v>
      </c>
      <c r="R714" s="147">
        <v>0</v>
      </c>
      <c r="S714" s="147">
        <v>0</v>
      </c>
      <c r="T714" s="147">
        <v>0</v>
      </c>
      <c r="U714" s="147">
        <v>0</v>
      </c>
      <c r="V714" s="147">
        <v>0</v>
      </c>
      <c r="W714" s="147">
        <v>0</v>
      </c>
      <c r="X714" s="147">
        <v>0</v>
      </c>
      <c r="Y714" s="147">
        <v>0</v>
      </c>
      <c r="Z714" s="147">
        <v>0</v>
      </c>
      <c r="AA714" s="147">
        <v>0</v>
      </c>
      <c r="AB714" s="147">
        <v>0</v>
      </c>
      <c r="AC714" s="147">
        <v>0</v>
      </c>
      <c r="AD714" s="147">
        <v>0</v>
      </c>
      <c r="AE714" s="147">
        <v>0</v>
      </c>
      <c r="AF714" s="147">
        <v>0</v>
      </c>
      <c r="AG714" s="147">
        <v>0</v>
      </c>
      <c r="AH714" s="147">
        <v>0</v>
      </c>
      <c r="AI714" s="147">
        <v>0</v>
      </c>
      <c r="AJ714" s="147">
        <v>0</v>
      </c>
      <c r="AK714" s="147">
        <v>0</v>
      </c>
      <c r="AL714" s="147">
        <v>0</v>
      </c>
      <c r="AM714" s="147">
        <v>0</v>
      </c>
      <c r="AN714" s="147">
        <v>0</v>
      </c>
      <c r="AO714" s="147">
        <v>0</v>
      </c>
      <c r="AP714" s="147">
        <v>0</v>
      </c>
      <c r="AQ714" s="147">
        <v>0</v>
      </c>
      <c r="AR714" s="147">
        <v>0</v>
      </c>
      <c r="AS714" s="147">
        <v>0</v>
      </c>
      <c r="AT714" s="147">
        <v>0</v>
      </c>
      <c r="AU714" s="147">
        <v>0</v>
      </c>
      <c r="AV714" s="147">
        <v>0</v>
      </c>
      <c r="AW714" s="147">
        <v>0</v>
      </c>
      <c r="AX714" s="147">
        <v>0</v>
      </c>
      <c r="AY714" s="147">
        <v>0</v>
      </c>
      <c r="AZ714" s="147">
        <v>0</v>
      </c>
      <c r="BA714" s="147">
        <v>0</v>
      </c>
      <c r="BB714" s="147">
        <v>0</v>
      </c>
      <c r="BC714" s="147">
        <v>0</v>
      </c>
      <c r="BD714" s="147">
        <v>0</v>
      </c>
      <c r="BE714" s="147">
        <v>0</v>
      </c>
      <c r="BF714" s="147">
        <v>0</v>
      </c>
      <c r="BG714" s="147">
        <v>0</v>
      </c>
      <c r="BH714" s="147">
        <v>0</v>
      </c>
      <c r="BI714" s="147">
        <v>0</v>
      </c>
      <c r="BJ714" s="147">
        <v>0</v>
      </c>
      <c r="BK714" s="147">
        <v>0</v>
      </c>
      <c r="BL714" s="147">
        <v>0</v>
      </c>
      <c r="BM714" s="147">
        <v>0</v>
      </c>
      <c r="BN714" s="147">
        <v>0</v>
      </c>
      <c r="BO714" s="147">
        <v>0</v>
      </c>
      <c r="BP714" s="147">
        <v>0</v>
      </c>
      <c r="BQ714" s="147">
        <v>0</v>
      </c>
      <c r="BR714" s="147">
        <v>0</v>
      </c>
      <c r="BS714" s="147">
        <v>0</v>
      </c>
      <c r="BT714" s="147">
        <v>0</v>
      </c>
      <c r="BU714" s="147">
        <v>0</v>
      </c>
      <c r="BV714" s="147">
        <v>0</v>
      </c>
      <c r="BW714" s="147">
        <v>0</v>
      </c>
      <c r="BX714" s="147">
        <v>0</v>
      </c>
      <c r="BZ714" s="147">
        <v>0</v>
      </c>
      <c r="CA714" s="147">
        <v>0</v>
      </c>
    </row>
    <row r="715" spans="7:79" hidden="1" x14ac:dyDescent="0.2">
      <c r="G715" s="147">
        <v>-203060</v>
      </c>
      <c r="H715" s="147">
        <v>0</v>
      </c>
      <c r="I715" s="147">
        <v>0</v>
      </c>
      <c r="J715" s="147">
        <v>0</v>
      </c>
      <c r="K715" s="147">
        <v>0</v>
      </c>
      <c r="L715" s="147">
        <v>-41836</v>
      </c>
      <c r="M715" s="147">
        <v>0</v>
      </c>
      <c r="N715" s="147">
        <v>0</v>
      </c>
      <c r="O715" s="147">
        <v>0</v>
      </c>
      <c r="P715" s="147">
        <v>0</v>
      </c>
      <c r="Q715" s="147">
        <v>0</v>
      </c>
      <c r="R715" s="147">
        <v>0</v>
      </c>
      <c r="S715" s="147">
        <v>0</v>
      </c>
      <c r="T715" s="147">
        <v>0</v>
      </c>
      <c r="U715" s="147">
        <v>0</v>
      </c>
      <c r="V715" s="147">
        <v>0</v>
      </c>
      <c r="W715" s="147">
        <v>0</v>
      </c>
      <c r="X715" s="147">
        <v>0</v>
      </c>
      <c r="Y715" s="147">
        <v>0</v>
      </c>
      <c r="Z715" s="147">
        <v>0</v>
      </c>
      <c r="AA715" s="147">
        <v>0</v>
      </c>
      <c r="AB715" s="147">
        <v>0</v>
      </c>
      <c r="AC715" s="147">
        <v>0</v>
      </c>
      <c r="AD715" s="147">
        <v>0</v>
      </c>
      <c r="AE715" s="147">
        <v>0</v>
      </c>
      <c r="AF715" s="147">
        <v>0</v>
      </c>
      <c r="AG715" s="147">
        <v>0</v>
      </c>
      <c r="AH715" s="147">
        <v>0</v>
      </c>
      <c r="AI715" s="147">
        <v>0</v>
      </c>
      <c r="AJ715" s="147">
        <v>0</v>
      </c>
      <c r="AK715" s="147">
        <v>0</v>
      </c>
      <c r="AL715" s="147">
        <v>0</v>
      </c>
      <c r="AM715" s="147">
        <v>0</v>
      </c>
      <c r="AN715" s="147">
        <v>0</v>
      </c>
      <c r="AO715" s="147">
        <v>0</v>
      </c>
      <c r="AP715" s="147">
        <v>0</v>
      </c>
      <c r="AQ715" s="147">
        <v>0</v>
      </c>
      <c r="AR715" s="147">
        <v>0</v>
      </c>
      <c r="AS715" s="147">
        <v>0</v>
      </c>
      <c r="AT715" s="147">
        <v>0</v>
      </c>
      <c r="AU715" s="147">
        <v>0</v>
      </c>
      <c r="AV715" s="147">
        <v>0</v>
      </c>
      <c r="AW715" s="147">
        <v>0</v>
      </c>
      <c r="AX715" s="147">
        <v>0</v>
      </c>
      <c r="AY715" s="147">
        <v>0</v>
      </c>
      <c r="AZ715" s="147">
        <v>0</v>
      </c>
      <c r="BA715" s="147">
        <v>0</v>
      </c>
      <c r="BB715" s="147">
        <v>0</v>
      </c>
      <c r="BC715" s="147">
        <v>0</v>
      </c>
      <c r="BD715" s="147">
        <v>0</v>
      </c>
      <c r="BE715" s="147">
        <v>0</v>
      </c>
      <c r="BF715" s="147">
        <v>0</v>
      </c>
      <c r="BG715" s="147">
        <v>0</v>
      </c>
      <c r="BH715" s="147">
        <v>0</v>
      </c>
      <c r="BI715" s="147">
        <v>0</v>
      </c>
      <c r="BJ715" s="147">
        <v>0</v>
      </c>
      <c r="BK715" s="147">
        <v>0</v>
      </c>
      <c r="BL715" s="147">
        <v>0</v>
      </c>
      <c r="BM715" s="147">
        <v>0</v>
      </c>
      <c r="BN715" s="147">
        <v>0</v>
      </c>
      <c r="BO715" s="147">
        <v>-161224</v>
      </c>
      <c r="BP715" s="147">
        <v>0</v>
      </c>
      <c r="BQ715" s="147">
        <v>0</v>
      </c>
      <c r="BR715" s="147">
        <v>0</v>
      </c>
      <c r="BS715" s="147">
        <v>0</v>
      </c>
      <c r="BT715" s="147">
        <v>-41836</v>
      </c>
      <c r="BU715" s="147">
        <v>0</v>
      </c>
      <c r="BV715" s="147">
        <v>0</v>
      </c>
      <c r="BW715" s="147">
        <v>0</v>
      </c>
      <c r="BX715" s="147">
        <v>0</v>
      </c>
      <c r="BZ715" s="147">
        <v>161224</v>
      </c>
      <c r="CA715" s="147">
        <v>161224</v>
      </c>
    </row>
    <row r="716" spans="7:79" hidden="1" x14ac:dyDescent="0.2">
      <c r="G716" s="147">
        <v>-203060</v>
      </c>
      <c r="H716" s="147">
        <v>0</v>
      </c>
      <c r="I716" s="147">
        <v>0</v>
      </c>
      <c r="J716" s="147">
        <v>0</v>
      </c>
      <c r="K716" s="147">
        <v>0</v>
      </c>
      <c r="L716" s="147">
        <v>-41836</v>
      </c>
      <c r="M716" s="147">
        <v>0</v>
      </c>
      <c r="N716" s="147">
        <v>0</v>
      </c>
      <c r="O716" s="147">
        <v>0</v>
      </c>
      <c r="P716" s="147">
        <v>0</v>
      </c>
      <c r="Q716" s="147">
        <v>0</v>
      </c>
      <c r="R716" s="147">
        <v>0</v>
      </c>
      <c r="S716" s="147">
        <v>0</v>
      </c>
      <c r="T716" s="147">
        <v>0</v>
      </c>
      <c r="U716" s="147">
        <v>0</v>
      </c>
      <c r="V716" s="147">
        <v>0</v>
      </c>
      <c r="W716" s="147">
        <v>0</v>
      </c>
      <c r="X716" s="147">
        <v>0</v>
      </c>
      <c r="Y716" s="147">
        <v>0</v>
      </c>
      <c r="Z716" s="147">
        <v>0</v>
      </c>
      <c r="AA716" s="147">
        <v>0</v>
      </c>
      <c r="AB716" s="147">
        <v>0</v>
      </c>
      <c r="AC716" s="147">
        <v>0</v>
      </c>
      <c r="AD716" s="147">
        <v>0</v>
      </c>
      <c r="AE716" s="147">
        <v>0</v>
      </c>
      <c r="AF716" s="147">
        <v>0</v>
      </c>
      <c r="AG716" s="147">
        <v>0</v>
      </c>
      <c r="AH716" s="147">
        <v>0</v>
      </c>
      <c r="AI716" s="147">
        <v>0</v>
      </c>
      <c r="AJ716" s="147">
        <v>0</v>
      </c>
      <c r="AK716" s="147">
        <v>0</v>
      </c>
      <c r="AL716" s="147">
        <v>0</v>
      </c>
      <c r="AM716" s="147">
        <v>0</v>
      </c>
      <c r="AN716" s="147">
        <v>0</v>
      </c>
      <c r="AO716" s="147">
        <v>0</v>
      </c>
      <c r="AP716" s="147">
        <v>0</v>
      </c>
      <c r="AQ716" s="147">
        <v>0</v>
      </c>
      <c r="AR716" s="147">
        <v>0</v>
      </c>
      <c r="AS716" s="147">
        <v>0</v>
      </c>
      <c r="AT716" s="147">
        <v>0</v>
      </c>
      <c r="AU716" s="147">
        <v>0</v>
      </c>
      <c r="AV716" s="147">
        <v>0</v>
      </c>
      <c r="AW716" s="147">
        <v>0</v>
      </c>
      <c r="AX716" s="147">
        <v>0</v>
      </c>
      <c r="AY716" s="147">
        <v>0</v>
      </c>
      <c r="AZ716" s="147">
        <v>0</v>
      </c>
      <c r="BA716" s="147">
        <v>0</v>
      </c>
      <c r="BB716" s="147">
        <v>0</v>
      </c>
      <c r="BC716" s="147">
        <v>0</v>
      </c>
      <c r="BD716" s="147">
        <v>0</v>
      </c>
      <c r="BE716" s="147">
        <v>0</v>
      </c>
      <c r="BF716" s="147">
        <v>0</v>
      </c>
      <c r="BG716" s="147">
        <v>0</v>
      </c>
      <c r="BH716" s="147">
        <v>0</v>
      </c>
      <c r="BI716" s="147">
        <v>0</v>
      </c>
      <c r="BJ716" s="147">
        <v>0</v>
      </c>
      <c r="BK716" s="147">
        <v>0</v>
      </c>
      <c r="BL716" s="147">
        <v>0</v>
      </c>
      <c r="BM716" s="147">
        <v>0</v>
      </c>
      <c r="BN716" s="147">
        <v>0</v>
      </c>
      <c r="BO716" s="147">
        <v>-161224</v>
      </c>
      <c r="BP716" s="147">
        <v>0</v>
      </c>
      <c r="BQ716" s="147">
        <v>0</v>
      </c>
      <c r="BR716" s="147">
        <v>0</v>
      </c>
      <c r="BS716" s="147">
        <v>0</v>
      </c>
      <c r="BT716" s="147">
        <v>-41836</v>
      </c>
      <c r="BU716" s="147">
        <v>0</v>
      </c>
      <c r="BV716" s="147">
        <v>0</v>
      </c>
      <c r="BW716" s="147">
        <v>0</v>
      </c>
      <c r="BX716" s="147">
        <v>0</v>
      </c>
      <c r="BZ716" s="147">
        <v>161224</v>
      </c>
      <c r="CA716" s="147">
        <v>161224</v>
      </c>
    </row>
    <row r="717" spans="7:79" hidden="1" x14ac:dyDescent="0.2">
      <c r="G717" s="147">
        <v>0</v>
      </c>
      <c r="H717" s="147">
        <v>0</v>
      </c>
      <c r="I717" s="147">
        <v>0</v>
      </c>
      <c r="J717" s="147">
        <v>0</v>
      </c>
      <c r="K717" s="147">
        <v>0</v>
      </c>
      <c r="L717" s="147">
        <v>0</v>
      </c>
      <c r="M717" s="147">
        <v>0</v>
      </c>
      <c r="N717" s="147">
        <v>0</v>
      </c>
      <c r="O717" s="147">
        <v>0</v>
      </c>
      <c r="P717" s="147">
        <v>0</v>
      </c>
      <c r="Q717" s="147">
        <v>0</v>
      </c>
      <c r="R717" s="147">
        <v>0</v>
      </c>
      <c r="S717" s="147">
        <v>0</v>
      </c>
      <c r="T717" s="147">
        <v>0</v>
      </c>
      <c r="U717" s="147">
        <v>0</v>
      </c>
      <c r="V717" s="147">
        <v>0</v>
      </c>
      <c r="W717" s="147">
        <v>0</v>
      </c>
      <c r="X717" s="147">
        <v>0</v>
      </c>
      <c r="Y717" s="147">
        <v>0</v>
      </c>
      <c r="Z717" s="147">
        <v>0</v>
      </c>
      <c r="AA717" s="147">
        <v>0</v>
      </c>
      <c r="AB717" s="147">
        <v>0</v>
      </c>
      <c r="AC717" s="147">
        <v>0</v>
      </c>
      <c r="AD717" s="147">
        <v>0</v>
      </c>
      <c r="AE717" s="147">
        <v>0</v>
      </c>
      <c r="AF717" s="147">
        <v>0</v>
      </c>
      <c r="AG717" s="147">
        <v>0</v>
      </c>
      <c r="AH717" s="147">
        <v>0</v>
      </c>
      <c r="AI717" s="147">
        <v>0</v>
      </c>
      <c r="AJ717" s="147">
        <v>0</v>
      </c>
      <c r="AK717" s="147">
        <v>0</v>
      </c>
      <c r="AL717" s="147">
        <v>0</v>
      </c>
      <c r="AM717" s="147">
        <v>0</v>
      </c>
      <c r="AN717" s="147">
        <v>0</v>
      </c>
      <c r="AO717" s="147">
        <v>0</v>
      </c>
      <c r="AP717" s="147">
        <v>0</v>
      </c>
      <c r="AQ717" s="147">
        <v>0</v>
      </c>
      <c r="AR717" s="147">
        <v>0</v>
      </c>
      <c r="AS717" s="147">
        <v>0</v>
      </c>
      <c r="AT717" s="147">
        <v>0</v>
      </c>
      <c r="AU717" s="147">
        <v>0</v>
      </c>
      <c r="AV717" s="147">
        <v>0</v>
      </c>
      <c r="AW717" s="147">
        <v>0</v>
      </c>
      <c r="AX717" s="147">
        <v>0</v>
      </c>
      <c r="AY717" s="147">
        <v>0</v>
      </c>
      <c r="AZ717" s="147">
        <v>0</v>
      </c>
      <c r="BA717" s="147">
        <v>0</v>
      </c>
      <c r="BB717" s="147">
        <v>0</v>
      </c>
      <c r="BC717" s="147">
        <v>0</v>
      </c>
      <c r="BD717" s="147">
        <v>0</v>
      </c>
      <c r="BE717" s="147">
        <v>0</v>
      </c>
      <c r="BF717" s="147">
        <v>0</v>
      </c>
      <c r="BG717" s="147">
        <v>0</v>
      </c>
      <c r="BH717" s="147">
        <v>0</v>
      </c>
      <c r="BI717" s="147">
        <v>0</v>
      </c>
      <c r="BJ717" s="147">
        <v>0</v>
      </c>
      <c r="BK717" s="147">
        <v>0</v>
      </c>
      <c r="BL717" s="147">
        <v>0</v>
      </c>
      <c r="BM717" s="147">
        <v>0</v>
      </c>
      <c r="BN717" s="147">
        <v>0</v>
      </c>
      <c r="BO717" s="147">
        <v>0</v>
      </c>
      <c r="BP717" s="147">
        <v>0</v>
      </c>
      <c r="BQ717" s="147">
        <v>0</v>
      </c>
      <c r="BR717" s="147">
        <v>0</v>
      </c>
      <c r="BS717" s="147">
        <v>0</v>
      </c>
      <c r="BT717" s="147">
        <v>0</v>
      </c>
      <c r="BU717" s="147">
        <v>0</v>
      </c>
      <c r="BV717" s="147">
        <v>0</v>
      </c>
      <c r="BW717" s="147">
        <v>0</v>
      </c>
      <c r="BX717" s="147">
        <v>0</v>
      </c>
      <c r="BZ717" s="147">
        <v>0</v>
      </c>
      <c r="CA717" s="147">
        <v>0</v>
      </c>
    </row>
    <row r="718" spans="7:79" hidden="1" x14ac:dyDescent="0.2">
      <c r="G718" s="147">
        <v>-530579</v>
      </c>
      <c r="H718" s="147">
        <v>0</v>
      </c>
      <c r="I718" s="147">
        <v>0</v>
      </c>
      <c r="J718" s="147">
        <v>0</v>
      </c>
      <c r="K718" s="147">
        <v>0</v>
      </c>
      <c r="L718" s="147">
        <v>0</v>
      </c>
      <c r="M718" s="147">
        <v>0</v>
      </c>
      <c r="N718" s="147">
        <v>0</v>
      </c>
      <c r="O718" s="147">
        <v>0</v>
      </c>
      <c r="P718" s="147">
        <v>0</v>
      </c>
      <c r="Q718" s="147">
        <v>87218</v>
      </c>
      <c r="R718" s="147">
        <v>0</v>
      </c>
      <c r="S718" s="147">
        <v>0</v>
      </c>
      <c r="T718" s="147">
        <v>0</v>
      </c>
      <c r="U718" s="147">
        <v>0</v>
      </c>
      <c r="V718" s="147">
        <v>0</v>
      </c>
      <c r="W718" s="147">
        <v>0</v>
      </c>
      <c r="X718" s="147">
        <v>0</v>
      </c>
      <c r="Y718" s="147">
        <v>0</v>
      </c>
      <c r="Z718" s="147">
        <v>0</v>
      </c>
      <c r="AA718" s="147">
        <v>0</v>
      </c>
      <c r="AB718" s="147">
        <v>0</v>
      </c>
      <c r="AC718" s="147">
        <v>0</v>
      </c>
      <c r="AD718" s="147">
        <v>0</v>
      </c>
      <c r="AE718" s="147">
        <v>0</v>
      </c>
      <c r="AF718" s="147">
        <v>0</v>
      </c>
      <c r="AG718" s="147">
        <v>0</v>
      </c>
      <c r="AH718" s="147">
        <v>0</v>
      </c>
      <c r="AI718" s="147">
        <v>0</v>
      </c>
      <c r="AJ718" s="147">
        <v>0</v>
      </c>
      <c r="AK718" s="147">
        <v>0</v>
      </c>
      <c r="AL718" s="147">
        <v>0</v>
      </c>
      <c r="AM718" s="147">
        <v>0</v>
      </c>
      <c r="AN718" s="147">
        <v>0</v>
      </c>
      <c r="AO718" s="147">
        <v>0</v>
      </c>
      <c r="AP718" s="147">
        <v>0</v>
      </c>
      <c r="AQ718" s="147">
        <v>0</v>
      </c>
      <c r="AR718" s="147">
        <v>0</v>
      </c>
      <c r="AS718" s="147">
        <v>0</v>
      </c>
      <c r="AT718" s="147">
        <v>0</v>
      </c>
      <c r="AU718" s="147">
        <v>-530579</v>
      </c>
      <c r="AV718" s="147">
        <v>0</v>
      </c>
      <c r="AW718" s="147">
        <v>0</v>
      </c>
      <c r="AX718" s="147">
        <v>0</v>
      </c>
      <c r="AY718" s="147">
        <v>0</v>
      </c>
      <c r="AZ718" s="147">
        <v>0</v>
      </c>
      <c r="BA718" s="147">
        <v>0</v>
      </c>
      <c r="BB718" s="147">
        <v>0</v>
      </c>
      <c r="BC718" s="147">
        <v>0</v>
      </c>
      <c r="BD718" s="147">
        <v>0</v>
      </c>
      <c r="BE718" s="147">
        <v>0</v>
      </c>
      <c r="BF718" s="147">
        <v>0</v>
      </c>
      <c r="BG718" s="147">
        <v>0</v>
      </c>
      <c r="BH718" s="147">
        <v>0</v>
      </c>
      <c r="BI718" s="147">
        <v>0</v>
      </c>
      <c r="BJ718" s="147">
        <v>0</v>
      </c>
      <c r="BK718" s="147">
        <v>0</v>
      </c>
      <c r="BL718" s="147">
        <v>0</v>
      </c>
      <c r="BM718" s="147">
        <v>0</v>
      </c>
      <c r="BN718" s="147">
        <v>0</v>
      </c>
      <c r="BO718" s="147">
        <v>0</v>
      </c>
      <c r="BP718" s="147">
        <v>0</v>
      </c>
      <c r="BQ718" s="147">
        <v>0</v>
      </c>
      <c r="BR718" s="147">
        <v>0</v>
      </c>
      <c r="BS718" s="147">
        <v>0</v>
      </c>
      <c r="BT718" s="147">
        <v>87218</v>
      </c>
      <c r="BU718" s="147">
        <v>0</v>
      </c>
      <c r="BV718" s="147">
        <v>0</v>
      </c>
      <c r="BW718" s="147">
        <v>0</v>
      </c>
      <c r="BX718" s="147">
        <v>0</v>
      </c>
      <c r="BZ718" s="147">
        <v>530579</v>
      </c>
      <c r="CA718" s="147">
        <v>530579</v>
      </c>
    </row>
    <row r="719" spans="7:79" hidden="1" x14ac:dyDescent="0.2">
      <c r="G719" s="147">
        <v>-530579</v>
      </c>
      <c r="H719" s="147">
        <v>0</v>
      </c>
      <c r="I719" s="147">
        <v>0</v>
      </c>
      <c r="J719" s="147">
        <v>0</v>
      </c>
      <c r="K719" s="147">
        <v>0</v>
      </c>
      <c r="L719" s="147">
        <v>0</v>
      </c>
      <c r="M719" s="147">
        <v>0</v>
      </c>
      <c r="N719" s="147">
        <v>0</v>
      </c>
      <c r="O719" s="147">
        <v>0</v>
      </c>
      <c r="P719" s="147">
        <v>0</v>
      </c>
      <c r="Q719" s="147">
        <v>87218</v>
      </c>
      <c r="R719" s="147">
        <v>0</v>
      </c>
      <c r="S719" s="147">
        <v>0</v>
      </c>
      <c r="T719" s="147">
        <v>0</v>
      </c>
      <c r="U719" s="147">
        <v>0</v>
      </c>
      <c r="V719" s="147">
        <v>0</v>
      </c>
      <c r="W719" s="147">
        <v>0</v>
      </c>
      <c r="X719" s="147">
        <v>0</v>
      </c>
      <c r="Y719" s="147">
        <v>0</v>
      </c>
      <c r="Z719" s="147">
        <v>0</v>
      </c>
      <c r="AA719" s="147">
        <v>0</v>
      </c>
      <c r="AB719" s="147">
        <v>0</v>
      </c>
      <c r="AC719" s="147">
        <v>0</v>
      </c>
      <c r="AD719" s="147">
        <v>0</v>
      </c>
      <c r="AE719" s="147">
        <v>0</v>
      </c>
      <c r="AF719" s="147">
        <v>0</v>
      </c>
      <c r="AG719" s="147">
        <v>0</v>
      </c>
      <c r="AH719" s="147">
        <v>0</v>
      </c>
      <c r="AI719" s="147">
        <v>0</v>
      </c>
      <c r="AJ719" s="147">
        <v>0</v>
      </c>
      <c r="AK719" s="147">
        <v>0</v>
      </c>
      <c r="AL719" s="147">
        <v>0</v>
      </c>
      <c r="AM719" s="147">
        <v>0</v>
      </c>
      <c r="AN719" s="147">
        <v>0</v>
      </c>
      <c r="AO719" s="147">
        <v>0</v>
      </c>
      <c r="AP719" s="147">
        <v>0</v>
      </c>
      <c r="AQ719" s="147">
        <v>0</v>
      </c>
      <c r="AR719" s="147">
        <v>0</v>
      </c>
      <c r="AS719" s="147">
        <v>0</v>
      </c>
      <c r="AT719" s="147">
        <v>0</v>
      </c>
      <c r="AU719" s="147">
        <v>-530579</v>
      </c>
      <c r="AV719" s="147">
        <v>0</v>
      </c>
      <c r="AW719" s="147">
        <v>0</v>
      </c>
      <c r="AX719" s="147">
        <v>0</v>
      </c>
      <c r="AY719" s="147">
        <v>0</v>
      </c>
      <c r="AZ719" s="147">
        <v>0</v>
      </c>
      <c r="BA719" s="147">
        <v>0</v>
      </c>
      <c r="BB719" s="147">
        <v>0</v>
      </c>
      <c r="BC719" s="147">
        <v>0</v>
      </c>
      <c r="BD719" s="147">
        <v>0</v>
      </c>
      <c r="BE719" s="147">
        <v>0</v>
      </c>
      <c r="BF719" s="147">
        <v>0</v>
      </c>
      <c r="BG719" s="147">
        <v>0</v>
      </c>
      <c r="BH719" s="147">
        <v>0</v>
      </c>
      <c r="BI719" s="147">
        <v>0</v>
      </c>
      <c r="BJ719" s="147">
        <v>0</v>
      </c>
      <c r="BK719" s="147">
        <v>0</v>
      </c>
      <c r="BL719" s="147">
        <v>0</v>
      </c>
      <c r="BM719" s="147">
        <v>0</v>
      </c>
      <c r="BN719" s="147">
        <v>0</v>
      </c>
      <c r="BO719" s="147">
        <v>0</v>
      </c>
      <c r="BP719" s="147">
        <v>0</v>
      </c>
      <c r="BQ719" s="147">
        <v>0</v>
      </c>
      <c r="BR719" s="147">
        <v>0</v>
      </c>
      <c r="BS719" s="147">
        <v>0</v>
      </c>
      <c r="BT719" s="147">
        <v>87218</v>
      </c>
      <c r="BU719" s="147">
        <v>0</v>
      </c>
      <c r="BV719" s="147">
        <v>0</v>
      </c>
      <c r="BW719" s="147">
        <v>0</v>
      </c>
      <c r="BX719" s="147">
        <v>0</v>
      </c>
      <c r="BZ719" s="147">
        <v>530579</v>
      </c>
      <c r="CA719" s="147">
        <v>530579</v>
      </c>
    </row>
    <row r="720" spans="7:79" hidden="1" x14ac:dyDescent="0.2">
      <c r="G720" s="147">
        <v>0</v>
      </c>
      <c r="H720" s="147">
        <v>0</v>
      </c>
      <c r="I720" s="147">
        <v>0</v>
      </c>
      <c r="J720" s="147">
        <v>0</v>
      </c>
      <c r="K720" s="147">
        <v>0</v>
      </c>
      <c r="L720" s="147">
        <v>0</v>
      </c>
      <c r="M720" s="147">
        <v>0</v>
      </c>
      <c r="N720" s="147">
        <v>0</v>
      </c>
      <c r="O720" s="147">
        <v>0</v>
      </c>
      <c r="P720" s="147">
        <v>0</v>
      </c>
      <c r="Q720" s="147">
        <v>0</v>
      </c>
      <c r="R720" s="147">
        <v>0</v>
      </c>
      <c r="S720" s="147">
        <v>0</v>
      </c>
      <c r="T720" s="147">
        <v>0</v>
      </c>
      <c r="U720" s="147">
        <v>0</v>
      </c>
      <c r="V720" s="147">
        <v>0</v>
      </c>
      <c r="W720" s="147">
        <v>0</v>
      </c>
      <c r="X720" s="147">
        <v>0</v>
      </c>
      <c r="Y720" s="147">
        <v>0</v>
      </c>
      <c r="Z720" s="147">
        <v>0</v>
      </c>
      <c r="AA720" s="147">
        <v>0</v>
      </c>
      <c r="AB720" s="147">
        <v>0</v>
      </c>
      <c r="AC720" s="147">
        <v>0</v>
      </c>
      <c r="AD720" s="147">
        <v>0</v>
      </c>
      <c r="AE720" s="147">
        <v>0</v>
      </c>
      <c r="AF720" s="147">
        <v>0</v>
      </c>
      <c r="AG720" s="147">
        <v>0</v>
      </c>
      <c r="AH720" s="147">
        <v>0</v>
      </c>
      <c r="AI720" s="147">
        <v>0</v>
      </c>
      <c r="AJ720" s="147">
        <v>0</v>
      </c>
      <c r="AK720" s="147">
        <v>0</v>
      </c>
      <c r="AL720" s="147">
        <v>0</v>
      </c>
      <c r="AM720" s="147">
        <v>0</v>
      </c>
      <c r="AN720" s="147">
        <v>0</v>
      </c>
      <c r="AO720" s="147">
        <v>0</v>
      </c>
      <c r="AP720" s="147">
        <v>0</v>
      </c>
      <c r="AQ720" s="147">
        <v>0</v>
      </c>
      <c r="AR720" s="147">
        <v>0</v>
      </c>
      <c r="AS720" s="147">
        <v>0</v>
      </c>
      <c r="AT720" s="147">
        <v>0</v>
      </c>
      <c r="AU720" s="147">
        <v>0</v>
      </c>
      <c r="AV720" s="147">
        <v>0</v>
      </c>
      <c r="AW720" s="147">
        <v>0</v>
      </c>
      <c r="AX720" s="147">
        <v>0</v>
      </c>
      <c r="AY720" s="147">
        <v>0</v>
      </c>
      <c r="AZ720" s="147">
        <v>0</v>
      </c>
      <c r="BA720" s="147">
        <v>0</v>
      </c>
      <c r="BB720" s="147">
        <v>0</v>
      </c>
      <c r="BC720" s="147">
        <v>0</v>
      </c>
      <c r="BD720" s="147">
        <v>0</v>
      </c>
      <c r="BE720" s="147">
        <v>0</v>
      </c>
      <c r="BF720" s="147">
        <v>0</v>
      </c>
      <c r="BG720" s="147">
        <v>0</v>
      </c>
      <c r="BH720" s="147">
        <v>0</v>
      </c>
      <c r="BI720" s="147">
        <v>0</v>
      </c>
      <c r="BJ720" s="147">
        <v>0</v>
      </c>
      <c r="BK720" s="147">
        <v>0</v>
      </c>
      <c r="BL720" s="147">
        <v>0</v>
      </c>
      <c r="BM720" s="147">
        <v>0</v>
      </c>
      <c r="BN720" s="147">
        <v>0</v>
      </c>
      <c r="BO720" s="147">
        <v>0</v>
      </c>
      <c r="BP720" s="147">
        <v>0</v>
      </c>
      <c r="BQ720" s="147">
        <v>0</v>
      </c>
      <c r="BR720" s="147">
        <v>0</v>
      </c>
      <c r="BS720" s="147">
        <v>0</v>
      </c>
      <c r="BT720" s="147">
        <v>0</v>
      </c>
      <c r="BU720" s="147">
        <v>0</v>
      </c>
      <c r="BV720" s="147">
        <v>0</v>
      </c>
      <c r="BW720" s="147">
        <v>0</v>
      </c>
      <c r="BX720" s="147">
        <v>0</v>
      </c>
      <c r="BZ720" s="147">
        <v>0</v>
      </c>
      <c r="CA720" s="147">
        <v>0</v>
      </c>
    </row>
    <row r="721" spans="7:79" hidden="1" x14ac:dyDescent="0.2">
      <c r="G721" s="147">
        <v>-881202</v>
      </c>
      <c r="H721" s="147">
        <v>0</v>
      </c>
      <c r="I721" s="147">
        <v>0</v>
      </c>
      <c r="J721" s="147">
        <v>0</v>
      </c>
      <c r="K721" s="147">
        <v>0</v>
      </c>
      <c r="L721" s="147">
        <v>0</v>
      </c>
      <c r="M721" s="147">
        <v>0</v>
      </c>
      <c r="N721" s="147">
        <v>0</v>
      </c>
      <c r="O721" s="147">
        <v>0</v>
      </c>
      <c r="P721" s="147">
        <v>0</v>
      </c>
      <c r="Q721" s="147">
        <v>88771</v>
      </c>
      <c r="R721" s="147">
        <v>0</v>
      </c>
      <c r="S721" s="147">
        <v>0</v>
      </c>
      <c r="T721" s="147">
        <v>0</v>
      </c>
      <c r="U721" s="147">
        <v>0</v>
      </c>
      <c r="V721" s="147">
        <v>0</v>
      </c>
      <c r="W721" s="147">
        <v>0</v>
      </c>
      <c r="X721" s="147">
        <v>0</v>
      </c>
      <c r="Y721" s="147">
        <v>0</v>
      </c>
      <c r="Z721" s="147">
        <v>0</v>
      </c>
      <c r="AA721" s="147">
        <v>0</v>
      </c>
      <c r="AB721" s="147">
        <v>0</v>
      </c>
      <c r="AC721" s="147">
        <v>0</v>
      </c>
      <c r="AD721" s="147">
        <v>0</v>
      </c>
      <c r="AE721" s="147">
        <v>0</v>
      </c>
      <c r="AF721" s="147">
        <v>0</v>
      </c>
      <c r="AG721" s="147">
        <v>0</v>
      </c>
      <c r="AH721" s="147">
        <v>0</v>
      </c>
      <c r="AI721" s="147">
        <v>0</v>
      </c>
      <c r="AJ721" s="147">
        <v>0</v>
      </c>
      <c r="AK721" s="147">
        <v>0</v>
      </c>
      <c r="AL721" s="147">
        <v>0</v>
      </c>
      <c r="AM721" s="147">
        <v>0</v>
      </c>
      <c r="AN721" s="147">
        <v>0</v>
      </c>
      <c r="AO721" s="147">
        <v>0</v>
      </c>
      <c r="AP721" s="147">
        <v>0</v>
      </c>
      <c r="AQ721" s="147">
        <v>0</v>
      </c>
      <c r="AR721" s="147">
        <v>0</v>
      </c>
      <c r="AS721" s="147">
        <v>0</v>
      </c>
      <c r="AT721" s="147">
        <v>0</v>
      </c>
      <c r="AU721" s="147">
        <v>-179611</v>
      </c>
      <c r="AV721" s="147">
        <v>0</v>
      </c>
      <c r="AW721" s="147">
        <v>0</v>
      </c>
      <c r="AX721" s="147">
        <v>0</v>
      </c>
      <c r="AY721" s="147">
        <v>0</v>
      </c>
      <c r="AZ721" s="147">
        <v>0</v>
      </c>
      <c r="BA721" s="147">
        <v>0</v>
      </c>
      <c r="BB721" s="147">
        <v>0</v>
      </c>
      <c r="BC721" s="147">
        <v>0</v>
      </c>
      <c r="BD721" s="147">
        <v>0</v>
      </c>
      <c r="BE721" s="147">
        <v>0</v>
      </c>
      <c r="BF721" s="147">
        <v>0</v>
      </c>
      <c r="BG721" s="147">
        <v>0</v>
      </c>
      <c r="BH721" s="147">
        <v>0</v>
      </c>
      <c r="BI721" s="147">
        <v>0</v>
      </c>
      <c r="BJ721" s="147">
        <v>0</v>
      </c>
      <c r="BK721" s="147">
        <v>0</v>
      </c>
      <c r="BL721" s="147">
        <v>0</v>
      </c>
      <c r="BM721" s="147">
        <v>0</v>
      </c>
      <c r="BN721" s="147">
        <v>0</v>
      </c>
      <c r="BO721" s="147">
        <v>-701591</v>
      </c>
      <c r="BP721" s="147">
        <v>0</v>
      </c>
      <c r="BQ721" s="147">
        <v>0</v>
      </c>
      <c r="BR721" s="147">
        <v>0</v>
      </c>
      <c r="BS721" s="147">
        <v>0</v>
      </c>
      <c r="BT721" s="147">
        <v>88771</v>
      </c>
      <c r="BU721" s="147">
        <v>0</v>
      </c>
      <c r="BV721" s="147">
        <v>0</v>
      </c>
      <c r="BW721" s="147">
        <v>0</v>
      </c>
      <c r="BX721" s="147">
        <v>0</v>
      </c>
      <c r="BZ721" s="147">
        <v>881202</v>
      </c>
      <c r="CA721" s="147">
        <v>881202</v>
      </c>
    </row>
    <row r="722" spans="7:79" hidden="1" x14ac:dyDescent="0.2">
      <c r="G722" s="147">
        <v>-881202</v>
      </c>
      <c r="H722" s="147">
        <v>0</v>
      </c>
      <c r="I722" s="147">
        <v>0</v>
      </c>
      <c r="J722" s="147">
        <v>0</v>
      </c>
      <c r="K722" s="147">
        <v>0</v>
      </c>
      <c r="L722" s="147">
        <v>0</v>
      </c>
      <c r="M722" s="147">
        <v>0</v>
      </c>
      <c r="N722" s="147">
        <v>0</v>
      </c>
      <c r="O722" s="147">
        <v>0</v>
      </c>
      <c r="P722" s="147">
        <v>0</v>
      </c>
      <c r="Q722" s="147">
        <v>88771</v>
      </c>
      <c r="R722" s="147">
        <v>0</v>
      </c>
      <c r="S722" s="147">
        <v>0</v>
      </c>
      <c r="T722" s="147">
        <v>0</v>
      </c>
      <c r="U722" s="147">
        <v>0</v>
      </c>
      <c r="V722" s="147">
        <v>0</v>
      </c>
      <c r="W722" s="147">
        <v>0</v>
      </c>
      <c r="X722" s="147">
        <v>0</v>
      </c>
      <c r="Y722" s="147">
        <v>0</v>
      </c>
      <c r="Z722" s="147">
        <v>0</v>
      </c>
      <c r="AA722" s="147">
        <v>0</v>
      </c>
      <c r="AB722" s="147">
        <v>0</v>
      </c>
      <c r="AC722" s="147">
        <v>0</v>
      </c>
      <c r="AD722" s="147">
        <v>0</v>
      </c>
      <c r="AE722" s="147">
        <v>0</v>
      </c>
      <c r="AF722" s="147">
        <v>0</v>
      </c>
      <c r="AG722" s="147">
        <v>0</v>
      </c>
      <c r="AH722" s="147">
        <v>0</v>
      </c>
      <c r="AI722" s="147">
        <v>0</v>
      </c>
      <c r="AJ722" s="147">
        <v>0</v>
      </c>
      <c r="AK722" s="147">
        <v>0</v>
      </c>
      <c r="AL722" s="147">
        <v>0</v>
      </c>
      <c r="AM722" s="147">
        <v>0</v>
      </c>
      <c r="AN722" s="147">
        <v>0</v>
      </c>
      <c r="AO722" s="147">
        <v>0</v>
      </c>
      <c r="AP722" s="147">
        <v>0</v>
      </c>
      <c r="AQ722" s="147">
        <v>0</v>
      </c>
      <c r="AR722" s="147">
        <v>0</v>
      </c>
      <c r="AS722" s="147">
        <v>0</v>
      </c>
      <c r="AT722" s="147">
        <v>0</v>
      </c>
      <c r="AU722" s="147">
        <v>-179611</v>
      </c>
      <c r="AV722" s="147">
        <v>0</v>
      </c>
      <c r="AW722" s="147">
        <v>0</v>
      </c>
      <c r="AX722" s="147">
        <v>0</v>
      </c>
      <c r="AY722" s="147">
        <v>0</v>
      </c>
      <c r="AZ722" s="147">
        <v>0</v>
      </c>
      <c r="BA722" s="147">
        <v>0</v>
      </c>
      <c r="BB722" s="147">
        <v>0</v>
      </c>
      <c r="BC722" s="147">
        <v>0</v>
      </c>
      <c r="BD722" s="147">
        <v>0</v>
      </c>
      <c r="BE722" s="147">
        <v>0</v>
      </c>
      <c r="BF722" s="147">
        <v>0</v>
      </c>
      <c r="BG722" s="147">
        <v>0</v>
      </c>
      <c r="BH722" s="147">
        <v>0</v>
      </c>
      <c r="BI722" s="147">
        <v>0</v>
      </c>
      <c r="BJ722" s="147">
        <v>0</v>
      </c>
      <c r="BK722" s="147">
        <v>0</v>
      </c>
      <c r="BL722" s="147">
        <v>0</v>
      </c>
      <c r="BM722" s="147">
        <v>0</v>
      </c>
      <c r="BN722" s="147">
        <v>0</v>
      </c>
      <c r="BO722" s="147">
        <v>-701591</v>
      </c>
      <c r="BP722" s="147">
        <v>0</v>
      </c>
      <c r="BQ722" s="147">
        <v>0</v>
      </c>
      <c r="BR722" s="147">
        <v>0</v>
      </c>
      <c r="BS722" s="147">
        <v>0</v>
      </c>
      <c r="BT722" s="147">
        <v>88771</v>
      </c>
      <c r="BU722" s="147">
        <v>0</v>
      </c>
      <c r="BV722" s="147">
        <v>0</v>
      </c>
      <c r="BW722" s="147">
        <v>0</v>
      </c>
      <c r="BX722" s="147">
        <v>0</v>
      </c>
      <c r="BZ722" s="147">
        <v>881202</v>
      </c>
      <c r="CA722" s="147">
        <v>881202</v>
      </c>
    </row>
    <row r="723" spans="7:79" hidden="1" x14ac:dyDescent="0.2">
      <c r="G723" s="147">
        <v>0</v>
      </c>
      <c r="H723" s="147">
        <v>0</v>
      </c>
      <c r="I723" s="147">
        <v>0</v>
      </c>
      <c r="J723" s="147">
        <v>0</v>
      </c>
      <c r="K723" s="147">
        <v>0</v>
      </c>
      <c r="L723" s="147">
        <v>0</v>
      </c>
      <c r="M723" s="147">
        <v>0</v>
      </c>
      <c r="N723" s="147">
        <v>0</v>
      </c>
      <c r="O723" s="147">
        <v>0</v>
      </c>
      <c r="P723" s="147">
        <v>0</v>
      </c>
      <c r="Q723" s="147">
        <v>0</v>
      </c>
      <c r="R723" s="147">
        <v>0</v>
      </c>
      <c r="S723" s="147">
        <v>0</v>
      </c>
      <c r="T723" s="147">
        <v>0</v>
      </c>
      <c r="U723" s="147">
        <v>0</v>
      </c>
      <c r="V723" s="147">
        <v>0</v>
      </c>
      <c r="W723" s="147">
        <v>0</v>
      </c>
      <c r="X723" s="147">
        <v>0</v>
      </c>
      <c r="Y723" s="147">
        <v>0</v>
      </c>
      <c r="Z723" s="147">
        <v>0</v>
      </c>
      <c r="AA723" s="147">
        <v>0</v>
      </c>
      <c r="AB723" s="147">
        <v>0</v>
      </c>
      <c r="AC723" s="147">
        <v>0</v>
      </c>
      <c r="AD723" s="147">
        <v>0</v>
      </c>
      <c r="AE723" s="147">
        <v>0</v>
      </c>
      <c r="AF723" s="147">
        <v>0</v>
      </c>
      <c r="AG723" s="147">
        <v>0</v>
      </c>
      <c r="AH723" s="147">
        <v>0</v>
      </c>
      <c r="AI723" s="147">
        <v>0</v>
      </c>
      <c r="AJ723" s="147">
        <v>0</v>
      </c>
      <c r="AK723" s="147">
        <v>0</v>
      </c>
      <c r="AL723" s="147">
        <v>0</v>
      </c>
      <c r="AM723" s="147">
        <v>0</v>
      </c>
      <c r="AN723" s="147">
        <v>0</v>
      </c>
      <c r="AO723" s="147">
        <v>0</v>
      </c>
      <c r="AP723" s="147">
        <v>0</v>
      </c>
      <c r="AQ723" s="147">
        <v>0</v>
      </c>
      <c r="AR723" s="147">
        <v>0</v>
      </c>
      <c r="AS723" s="147">
        <v>0</v>
      </c>
      <c r="AT723" s="147">
        <v>0</v>
      </c>
      <c r="AU723" s="147">
        <v>0</v>
      </c>
      <c r="AV723" s="147">
        <v>0</v>
      </c>
      <c r="AW723" s="147">
        <v>0</v>
      </c>
      <c r="AX723" s="147">
        <v>0</v>
      </c>
      <c r="AY723" s="147">
        <v>0</v>
      </c>
      <c r="AZ723" s="147">
        <v>0</v>
      </c>
      <c r="BA723" s="147">
        <v>0</v>
      </c>
      <c r="BB723" s="147">
        <v>0</v>
      </c>
      <c r="BC723" s="147">
        <v>0</v>
      </c>
      <c r="BD723" s="147">
        <v>0</v>
      </c>
      <c r="BE723" s="147">
        <v>0</v>
      </c>
      <c r="BF723" s="147">
        <v>0</v>
      </c>
      <c r="BG723" s="147">
        <v>0</v>
      </c>
      <c r="BH723" s="147">
        <v>0</v>
      </c>
      <c r="BI723" s="147">
        <v>0</v>
      </c>
      <c r="BJ723" s="147">
        <v>0</v>
      </c>
      <c r="BK723" s="147">
        <v>0</v>
      </c>
      <c r="BL723" s="147">
        <v>0</v>
      </c>
      <c r="BM723" s="147">
        <v>0</v>
      </c>
      <c r="BN723" s="147">
        <v>0</v>
      </c>
      <c r="BO723" s="147">
        <v>0</v>
      </c>
      <c r="BP723" s="147">
        <v>0</v>
      </c>
      <c r="BQ723" s="147">
        <v>0</v>
      </c>
      <c r="BR723" s="147">
        <v>0</v>
      </c>
      <c r="BS723" s="147">
        <v>0</v>
      </c>
      <c r="BT723" s="147">
        <v>0</v>
      </c>
      <c r="BU723" s="147">
        <v>0</v>
      </c>
      <c r="BV723" s="147">
        <v>0</v>
      </c>
      <c r="BW723" s="147">
        <v>0</v>
      </c>
      <c r="BX723" s="147">
        <v>0</v>
      </c>
      <c r="BZ723" s="147">
        <v>0</v>
      </c>
      <c r="CA723" s="147">
        <v>0</v>
      </c>
    </row>
    <row r="724" spans="7:79" hidden="1" x14ac:dyDescent="0.2">
      <c r="G724" s="147">
        <v>-185576</v>
      </c>
      <c r="H724" s="147">
        <v>0</v>
      </c>
      <c r="I724" s="147">
        <v>0</v>
      </c>
      <c r="J724" s="147">
        <v>0</v>
      </c>
      <c r="K724" s="147">
        <v>0</v>
      </c>
      <c r="L724" s="147">
        <v>0</v>
      </c>
      <c r="M724" s="147">
        <v>0</v>
      </c>
      <c r="N724" s="147">
        <v>0</v>
      </c>
      <c r="O724" s="147">
        <v>0</v>
      </c>
      <c r="P724" s="147">
        <v>0</v>
      </c>
      <c r="Q724" s="147">
        <v>0</v>
      </c>
      <c r="R724" s="147">
        <v>0</v>
      </c>
      <c r="S724" s="147">
        <v>0</v>
      </c>
      <c r="T724" s="147">
        <v>0</v>
      </c>
      <c r="U724" s="147">
        <v>0</v>
      </c>
      <c r="V724" s="147">
        <v>0</v>
      </c>
      <c r="W724" s="147">
        <v>0</v>
      </c>
      <c r="X724" s="147">
        <v>0</v>
      </c>
      <c r="Y724" s="147">
        <v>0</v>
      </c>
      <c r="Z724" s="147">
        <v>0</v>
      </c>
      <c r="AA724" s="147">
        <v>0</v>
      </c>
      <c r="AB724" s="147">
        <v>0</v>
      </c>
      <c r="AC724" s="147">
        <v>0</v>
      </c>
      <c r="AD724" s="147">
        <v>0</v>
      </c>
      <c r="AE724" s="147">
        <v>0</v>
      </c>
      <c r="AF724" s="147">
        <v>0</v>
      </c>
      <c r="AG724" s="147">
        <v>0</v>
      </c>
      <c r="AH724" s="147">
        <v>0</v>
      </c>
      <c r="AI724" s="147">
        <v>0</v>
      </c>
      <c r="AJ724" s="147">
        <v>0</v>
      </c>
      <c r="AK724" s="147">
        <v>0</v>
      </c>
      <c r="AL724" s="147">
        <v>0</v>
      </c>
      <c r="AM724" s="147">
        <v>0</v>
      </c>
      <c r="AN724" s="147">
        <v>0</v>
      </c>
      <c r="AO724" s="147">
        <v>0</v>
      </c>
      <c r="AP724" s="147">
        <v>-55605</v>
      </c>
      <c r="AQ724" s="147">
        <v>0</v>
      </c>
      <c r="AR724" s="147">
        <v>0</v>
      </c>
      <c r="AS724" s="147">
        <v>0</v>
      </c>
      <c r="AT724" s="147">
        <v>0</v>
      </c>
      <c r="AU724" s="147">
        <v>-129971</v>
      </c>
      <c r="AV724" s="147">
        <v>0</v>
      </c>
      <c r="AW724" s="147">
        <v>0</v>
      </c>
      <c r="AX724" s="147">
        <v>0</v>
      </c>
      <c r="AY724" s="147">
        <v>0</v>
      </c>
      <c r="AZ724" s="147">
        <v>0</v>
      </c>
      <c r="BA724" s="147">
        <v>0</v>
      </c>
      <c r="BB724" s="147">
        <v>0</v>
      </c>
      <c r="BC724" s="147">
        <v>0</v>
      </c>
      <c r="BD724" s="147">
        <v>0</v>
      </c>
      <c r="BE724" s="147">
        <v>0</v>
      </c>
      <c r="BF724" s="147">
        <v>0</v>
      </c>
      <c r="BG724" s="147">
        <v>0</v>
      </c>
      <c r="BH724" s="147">
        <v>0</v>
      </c>
      <c r="BI724" s="147">
        <v>0</v>
      </c>
      <c r="BJ724" s="147">
        <v>0</v>
      </c>
      <c r="BK724" s="147">
        <v>0</v>
      </c>
      <c r="BL724" s="147">
        <v>0</v>
      </c>
      <c r="BM724" s="147">
        <v>0</v>
      </c>
      <c r="BN724" s="147">
        <v>0</v>
      </c>
      <c r="BO724" s="147">
        <v>0</v>
      </c>
      <c r="BP724" s="147">
        <v>0</v>
      </c>
      <c r="BQ724" s="147">
        <v>0</v>
      </c>
      <c r="BR724" s="147">
        <v>0</v>
      </c>
      <c r="BS724" s="147">
        <v>0</v>
      </c>
      <c r="BT724" s="147">
        <v>0</v>
      </c>
      <c r="BU724" s="147">
        <v>0</v>
      </c>
      <c r="BV724" s="147">
        <v>0</v>
      </c>
      <c r="BW724" s="147">
        <v>0</v>
      </c>
      <c r="BX724" s="147">
        <v>0</v>
      </c>
      <c r="BZ724" s="147">
        <v>185576</v>
      </c>
      <c r="CA724" s="147">
        <v>185576</v>
      </c>
    </row>
    <row r="725" spans="7:79" hidden="1" x14ac:dyDescent="0.2">
      <c r="G725" s="147">
        <v>-185576</v>
      </c>
      <c r="H725" s="147">
        <v>0</v>
      </c>
      <c r="I725" s="147">
        <v>0</v>
      </c>
      <c r="J725" s="147">
        <v>0</v>
      </c>
      <c r="K725" s="147">
        <v>0</v>
      </c>
      <c r="L725" s="147">
        <v>0</v>
      </c>
      <c r="M725" s="147">
        <v>0</v>
      </c>
      <c r="N725" s="147">
        <v>0</v>
      </c>
      <c r="O725" s="147">
        <v>0</v>
      </c>
      <c r="P725" s="147">
        <v>0</v>
      </c>
      <c r="Q725" s="147">
        <v>0</v>
      </c>
      <c r="R725" s="147">
        <v>0</v>
      </c>
      <c r="S725" s="147">
        <v>0</v>
      </c>
      <c r="T725" s="147">
        <v>0</v>
      </c>
      <c r="U725" s="147">
        <v>0</v>
      </c>
      <c r="V725" s="147">
        <v>0</v>
      </c>
      <c r="W725" s="147">
        <v>0</v>
      </c>
      <c r="X725" s="147">
        <v>0</v>
      </c>
      <c r="Y725" s="147">
        <v>0</v>
      </c>
      <c r="Z725" s="147">
        <v>0</v>
      </c>
      <c r="AA725" s="147">
        <v>0</v>
      </c>
      <c r="AB725" s="147">
        <v>0</v>
      </c>
      <c r="AC725" s="147">
        <v>0</v>
      </c>
      <c r="AD725" s="147">
        <v>0</v>
      </c>
      <c r="AE725" s="147">
        <v>0</v>
      </c>
      <c r="AF725" s="147">
        <v>0</v>
      </c>
      <c r="AG725" s="147">
        <v>0</v>
      </c>
      <c r="AH725" s="147">
        <v>0</v>
      </c>
      <c r="AI725" s="147">
        <v>0</v>
      </c>
      <c r="AJ725" s="147">
        <v>0</v>
      </c>
      <c r="AK725" s="147">
        <v>0</v>
      </c>
      <c r="AL725" s="147">
        <v>0</v>
      </c>
      <c r="AM725" s="147">
        <v>0</v>
      </c>
      <c r="AN725" s="147">
        <v>0</v>
      </c>
      <c r="AO725" s="147">
        <v>0</v>
      </c>
      <c r="AP725" s="147">
        <v>-55605</v>
      </c>
      <c r="AQ725" s="147">
        <v>0</v>
      </c>
      <c r="AR725" s="147">
        <v>0</v>
      </c>
      <c r="AS725" s="147">
        <v>0</v>
      </c>
      <c r="AT725" s="147">
        <v>0</v>
      </c>
      <c r="AU725" s="147">
        <v>-129971</v>
      </c>
      <c r="AV725" s="147">
        <v>0</v>
      </c>
      <c r="AW725" s="147">
        <v>0</v>
      </c>
      <c r="AX725" s="147">
        <v>0</v>
      </c>
      <c r="AY725" s="147">
        <v>0</v>
      </c>
      <c r="AZ725" s="147">
        <v>0</v>
      </c>
      <c r="BA725" s="147">
        <v>0</v>
      </c>
      <c r="BB725" s="147">
        <v>0</v>
      </c>
      <c r="BC725" s="147">
        <v>0</v>
      </c>
      <c r="BD725" s="147">
        <v>0</v>
      </c>
      <c r="BE725" s="147">
        <v>0</v>
      </c>
      <c r="BF725" s="147">
        <v>0</v>
      </c>
      <c r="BG725" s="147">
        <v>0</v>
      </c>
      <c r="BH725" s="147">
        <v>0</v>
      </c>
      <c r="BI725" s="147">
        <v>0</v>
      </c>
      <c r="BJ725" s="147">
        <v>0</v>
      </c>
      <c r="BK725" s="147">
        <v>0</v>
      </c>
      <c r="BL725" s="147">
        <v>0</v>
      </c>
      <c r="BM725" s="147">
        <v>0</v>
      </c>
      <c r="BN725" s="147">
        <v>0</v>
      </c>
      <c r="BO725" s="147">
        <v>0</v>
      </c>
      <c r="BP725" s="147">
        <v>0</v>
      </c>
      <c r="BQ725" s="147">
        <v>0</v>
      </c>
      <c r="BR725" s="147">
        <v>0</v>
      </c>
      <c r="BS725" s="147">
        <v>0</v>
      </c>
      <c r="BT725" s="147">
        <v>0</v>
      </c>
      <c r="BU725" s="147">
        <v>0</v>
      </c>
      <c r="BV725" s="147">
        <v>0</v>
      </c>
      <c r="BW725" s="147">
        <v>0</v>
      </c>
      <c r="BX725" s="147">
        <v>0</v>
      </c>
      <c r="BZ725" s="147">
        <v>185576</v>
      </c>
      <c r="CA725" s="147">
        <v>185576</v>
      </c>
    </row>
    <row r="726" spans="7:79" hidden="1" x14ac:dyDescent="0.2">
      <c r="G726" s="147">
        <v>0</v>
      </c>
      <c r="H726" s="147">
        <v>0</v>
      </c>
      <c r="I726" s="147">
        <v>0</v>
      </c>
      <c r="J726" s="147">
        <v>0</v>
      </c>
      <c r="K726" s="147">
        <v>0</v>
      </c>
      <c r="L726" s="147">
        <v>0</v>
      </c>
      <c r="M726" s="147">
        <v>0</v>
      </c>
      <c r="N726" s="147">
        <v>0</v>
      </c>
      <c r="O726" s="147">
        <v>0</v>
      </c>
      <c r="P726" s="147">
        <v>0</v>
      </c>
      <c r="Q726" s="147">
        <v>0</v>
      </c>
      <c r="R726" s="147">
        <v>0</v>
      </c>
      <c r="S726" s="147">
        <v>0</v>
      </c>
      <c r="T726" s="147">
        <v>0</v>
      </c>
      <c r="U726" s="147">
        <v>0</v>
      </c>
      <c r="V726" s="147">
        <v>0</v>
      </c>
      <c r="W726" s="147">
        <v>0</v>
      </c>
      <c r="X726" s="147">
        <v>0</v>
      </c>
      <c r="Y726" s="147">
        <v>0</v>
      </c>
      <c r="Z726" s="147">
        <v>0</v>
      </c>
      <c r="AA726" s="147">
        <v>0</v>
      </c>
      <c r="AB726" s="147">
        <v>0</v>
      </c>
      <c r="AC726" s="147">
        <v>0</v>
      </c>
      <c r="AD726" s="147">
        <v>0</v>
      </c>
      <c r="AE726" s="147">
        <v>0</v>
      </c>
      <c r="AF726" s="147">
        <v>0</v>
      </c>
      <c r="AG726" s="147">
        <v>0</v>
      </c>
      <c r="AH726" s="147">
        <v>0</v>
      </c>
      <c r="AI726" s="147">
        <v>0</v>
      </c>
      <c r="AJ726" s="147">
        <v>0</v>
      </c>
      <c r="AK726" s="147">
        <v>0</v>
      </c>
      <c r="AL726" s="147">
        <v>0</v>
      </c>
      <c r="AM726" s="147">
        <v>0</v>
      </c>
      <c r="AN726" s="147">
        <v>0</v>
      </c>
      <c r="AO726" s="147">
        <v>0</v>
      </c>
      <c r="AP726" s="147">
        <v>0</v>
      </c>
      <c r="AQ726" s="147">
        <v>0</v>
      </c>
      <c r="AR726" s="147">
        <v>0</v>
      </c>
      <c r="AS726" s="147">
        <v>0</v>
      </c>
      <c r="AT726" s="147">
        <v>0</v>
      </c>
      <c r="AU726" s="147">
        <v>0</v>
      </c>
      <c r="AV726" s="147">
        <v>0</v>
      </c>
      <c r="AW726" s="147">
        <v>0</v>
      </c>
      <c r="AX726" s="147">
        <v>0</v>
      </c>
      <c r="AY726" s="147">
        <v>0</v>
      </c>
      <c r="AZ726" s="147">
        <v>0</v>
      </c>
      <c r="BA726" s="147">
        <v>0</v>
      </c>
      <c r="BB726" s="147">
        <v>0</v>
      </c>
      <c r="BC726" s="147">
        <v>0</v>
      </c>
      <c r="BD726" s="147">
        <v>0</v>
      </c>
      <c r="BE726" s="147">
        <v>0</v>
      </c>
      <c r="BF726" s="147">
        <v>0</v>
      </c>
      <c r="BG726" s="147">
        <v>0</v>
      </c>
      <c r="BH726" s="147">
        <v>0</v>
      </c>
      <c r="BI726" s="147">
        <v>0</v>
      </c>
      <c r="BJ726" s="147">
        <v>0</v>
      </c>
      <c r="BK726" s="147">
        <v>0</v>
      </c>
      <c r="BL726" s="147">
        <v>0</v>
      </c>
      <c r="BM726" s="147">
        <v>0</v>
      </c>
      <c r="BN726" s="147">
        <v>0</v>
      </c>
      <c r="BO726" s="147">
        <v>0</v>
      </c>
      <c r="BP726" s="147">
        <v>0</v>
      </c>
      <c r="BQ726" s="147">
        <v>0</v>
      </c>
      <c r="BR726" s="147">
        <v>0</v>
      </c>
      <c r="BS726" s="147">
        <v>0</v>
      </c>
      <c r="BT726" s="147">
        <v>0</v>
      </c>
      <c r="BU726" s="147">
        <v>0</v>
      </c>
      <c r="BV726" s="147">
        <v>0</v>
      </c>
      <c r="BW726" s="147">
        <v>0</v>
      </c>
      <c r="BX726" s="147">
        <v>0</v>
      </c>
      <c r="BZ726" s="147">
        <v>0</v>
      </c>
      <c r="CA726" s="147">
        <v>0</v>
      </c>
    </row>
    <row r="727" spans="7:79" hidden="1" x14ac:dyDescent="0.2">
      <c r="G727" s="147">
        <v>-56461</v>
      </c>
      <c r="H727" s="147">
        <v>0</v>
      </c>
      <c r="I727" s="147">
        <v>0</v>
      </c>
      <c r="J727" s="147">
        <v>0</v>
      </c>
      <c r="K727" s="147">
        <v>0</v>
      </c>
      <c r="L727" s="147">
        <v>0</v>
      </c>
      <c r="M727" s="147">
        <v>0</v>
      </c>
      <c r="N727" s="147">
        <v>0</v>
      </c>
      <c r="O727" s="147">
        <v>0</v>
      </c>
      <c r="P727" s="147">
        <v>0</v>
      </c>
      <c r="Q727" s="147">
        <v>46261</v>
      </c>
      <c r="R727" s="147">
        <v>0</v>
      </c>
      <c r="S727" s="147">
        <v>0</v>
      </c>
      <c r="T727" s="147">
        <v>0</v>
      </c>
      <c r="U727" s="147">
        <v>0</v>
      </c>
      <c r="V727" s="147">
        <v>46376</v>
      </c>
      <c r="W727" s="147">
        <v>0</v>
      </c>
      <c r="X727" s="147">
        <v>0</v>
      </c>
      <c r="Y727" s="147">
        <v>0</v>
      </c>
      <c r="Z727" s="147">
        <v>0</v>
      </c>
      <c r="AA727" s="147">
        <v>0</v>
      </c>
      <c r="AB727" s="147">
        <v>0</v>
      </c>
      <c r="AC727" s="147">
        <v>0</v>
      </c>
      <c r="AD727" s="147">
        <v>0</v>
      </c>
      <c r="AE727" s="147">
        <v>0</v>
      </c>
      <c r="AF727" s="147">
        <v>0</v>
      </c>
      <c r="AG727" s="147">
        <v>0</v>
      </c>
      <c r="AH727" s="147">
        <v>0</v>
      </c>
      <c r="AI727" s="147">
        <v>0</v>
      </c>
      <c r="AJ727" s="147">
        <v>0</v>
      </c>
      <c r="AK727" s="147">
        <v>0</v>
      </c>
      <c r="AL727" s="147">
        <v>0</v>
      </c>
      <c r="AM727" s="147">
        <v>0</v>
      </c>
      <c r="AN727" s="147">
        <v>0</v>
      </c>
      <c r="AO727" s="147">
        <v>0</v>
      </c>
      <c r="AP727" s="147">
        <v>0</v>
      </c>
      <c r="AQ727" s="147">
        <v>0</v>
      </c>
      <c r="AR727" s="147">
        <v>0</v>
      </c>
      <c r="AS727" s="147">
        <v>0</v>
      </c>
      <c r="AT727" s="147">
        <v>0</v>
      </c>
      <c r="AU727" s="147">
        <v>0</v>
      </c>
      <c r="AV727" s="147">
        <v>0</v>
      </c>
      <c r="AW727" s="147">
        <v>0</v>
      </c>
      <c r="AX727" s="147">
        <v>0</v>
      </c>
      <c r="AY727" s="147">
        <v>0</v>
      </c>
      <c r="AZ727" s="147">
        <v>0</v>
      </c>
      <c r="BA727" s="147">
        <v>0</v>
      </c>
      <c r="BB727" s="147">
        <v>0</v>
      </c>
      <c r="BC727" s="147">
        <v>0</v>
      </c>
      <c r="BD727" s="147">
        <v>0</v>
      </c>
      <c r="BE727" s="147">
        <v>0</v>
      </c>
      <c r="BF727" s="147">
        <v>0</v>
      </c>
      <c r="BG727" s="147">
        <v>0</v>
      </c>
      <c r="BH727" s="147">
        <v>0</v>
      </c>
      <c r="BI727" s="147">
        <v>0</v>
      </c>
      <c r="BJ727" s="147">
        <v>0</v>
      </c>
      <c r="BK727" s="147">
        <v>0</v>
      </c>
      <c r="BL727" s="147">
        <v>0</v>
      </c>
      <c r="BM727" s="147">
        <v>0</v>
      </c>
      <c r="BN727" s="147">
        <v>0</v>
      </c>
      <c r="BO727" s="147">
        <v>-56461</v>
      </c>
      <c r="BP727" s="147">
        <v>0</v>
      </c>
      <c r="BQ727" s="147">
        <v>0</v>
      </c>
      <c r="BR727" s="147">
        <v>0</v>
      </c>
      <c r="BS727" s="147">
        <v>0</v>
      </c>
      <c r="BT727" s="147">
        <v>92637</v>
      </c>
      <c r="BU727" s="147">
        <v>0</v>
      </c>
      <c r="BV727" s="147">
        <v>0</v>
      </c>
      <c r="BW727" s="147">
        <v>0</v>
      </c>
      <c r="BX727" s="147">
        <v>0</v>
      </c>
      <c r="BZ727" s="147">
        <v>56461</v>
      </c>
      <c r="CA727" s="147">
        <v>56461</v>
      </c>
    </row>
    <row r="728" spans="7:79" hidden="1" x14ac:dyDescent="0.2">
      <c r="G728" s="147">
        <v>-56461</v>
      </c>
      <c r="H728" s="147">
        <v>0</v>
      </c>
      <c r="I728" s="147">
        <v>0</v>
      </c>
      <c r="J728" s="147">
        <v>0</v>
      </c>
      <c r="K728" s="147">
        <v>0</v>
      </c>
      <c r="L728" s="147">
        <v>0</v>
      </c>
      <c r="M728" s="147">
        <v>0</v>
      </c>
      <c r="N728" s="147">
        <v>0</v>
      </c>
      <c r="O728" s="147">
        <v>0</v>
      </c>
      <c r="P728" s="147">
        <v>0</v>
      </c>
      <c r="Q728" s="147">
        <v>46261</v>
      </c>
      <c r="R728" s="147">
        <v>0</v>
      </c>
      <c r="S728" s="147">
        <v>0</v>
      </c>
      <c r="T728" s="147">
        <v>0</v>
      </c>
      <c r="U728" s="147">
        <v>0</v>
      </c>
      <c r="V728" s="147">
        <v>46376</v>
      </c>
      <c r="W728" s="147">
        <v>0</v>
      </c>
      <c r="X728" s="147">
        <v>0</v>
      </c>
      <c r="Y728" s="147">
        <v>0</v>
      </c>
      <c r="Z728" s="147">
        <v>0</v>
      </c>
      <c r="AA728" s="147">
        <v>0</v>
      </c>
      <c r="AB728" s="147">
        <v>0</v>
      </c>
      <c r="AC728" s="147">
        <v>0</v>
      </c>
      <c r="AD728" s="147">
        <v>0</v>
      </c>
      <c r="AE728" s="147">
        <v>0</v>
      </c>
      <c r="AF728" s="147">
        <v>0</v>
      </c>
      <c r="AG728" s="147">
        <v>0</v>
      </c>
      <c r="AH728" s="147">
        <v>0</v>
      </c>
      <c r="AI728" s="147">
        <v>0</v>
      </c>
      <c r="AJ728" s="147">
        <v>0</v>
      </c>
      <c r="AK728" s="147">
        <v>0</v>
      </c>
      <c r="AL728" s="147">
        <v>0</v>
      </c>
      <c r="AM728" s="147">
        <v>0</v>
      </c>
      <c r="AN728" s="147">
        <v>0</v>
      </c>
      <c r="AO728" s="147">
        <v>0</v>
      </c>
      <c r="AP728" s="147">
        <v>0</v>
      </c>
      <c r="AQ728" s="147">
        <v>0</v>
      </c>
      <c r="AR728" s="147">
        <v>0</v>
      </c>
      <c r="AS728" s="147">
        <v>0</v>
      </c>
      <c r="AT728" s="147">
        <v>0</v>
      </c>
      <c r="AU728" s="147">
        <v>0</v>
      </c>
      <c r="AV728" s="147">
        <v>0</v>
      </c>
      <c r="AW728" s="147">
        <v>0</v>
      </c>
      <c r="AX728" s="147">
        <v>0</v>
      </c>
      <c r="AY728" s="147">
        <v>0</v>
      </c>
      <c r="AZ728" s="147">
        <v>0</v>
      </c>
      <c r="BA728" s="147">
        <v>0</v>
      </c>
      <c r="BB728" s="147">
        <v>0</v>
      </c>
      <c r="BC728" s="147">
        <v>0</v>
      </c>
      <c r="BD728" s="147">
        <v>0</v>
      </c>
      <c r="BE728" s="147">
        <v>0</v>
      </c>
      <c r="BF728" s="147">
        <v>0</v>
      </c>
      <c r="BG728" s="147">
        <v>0</v>
      </c>
      <c r="BH728" s="147">
        <v>0</v>
      </c>
      <c r="BI728" s="147">
        <v>0</v>
      </c>
      <c r="BJ728" s="147">
        <v>0</v>
      </c>
      <c r="BK728" s="147">
        <v>0</v>
      </c>
      <c r="BL728" s="147">
        <v>0</v>
      </c>
      <c r="BM728" s="147">
        <v>0</v>
      </c>
      <c r="BN728" s="147">
        <v>0</v>
      </c>
      <c r="BO728" s="147">
        <v>-56461</v>
      </c>
      <c r="BP728" s="147">
        <v>0</v>
      </c>
      <c r="BQ728" s="147">
        <v>0</v>
      </c>
      <c r="BR728" s="147">
        <v>0</v>
      </c>
      <c r="BS728" s="147">
        <v>0</v>
      </c>
      <c r="BT728" s="147">
        <v>92637</v>
      </c>
      <c r="BU728" s="147">
        <v>0</v>
      </c>
      <c r="BV728" s="147">
        <v>0</v>
      </c>
      <c r="BW728" s="147">
        <v>0</v>
      </c>
      <c r="BX728" s="147">
        <v>0</v>
      </c>
      <c r="BZ728" s="147">
        <v>56461</v>
      </c>
      <c r="CA728" s="147">
        <v>56461</v>
      </c>
    </row>
    <row r="729" spans="7:79" hidden="1" x14ac:dyDescent="0.2">
      <c r="G729" s="147">
        <v>0</v>
      </c>
      <c r="H729" s="147">
        <v>0</v>
      </c>
      <c r="I729" s="147">
        <v>0</v>
      </c>
      <c r="J729" s="147">
        <v>0</v>
      </c>
      <c r="K729" s="147">
        <v>0</v>
      </c>
      <c r="L729" s="147">
        <v>0</v>
      </c>
      <c r="M729" s="147">
        <v>0</v>
      </c>
      <c r="N729" s="147">
        <v>0</v>
      </c>
      <c r="O729" s="147">
        <v>0</v>
      </c>
      <c r="P729" s="147">
        <v>0</v>
      </c>
      <c r="Q729" s="147">
        <v>0</v>
      </c>
      <c r="R729" s="147">
        <v>0</v>
      </c>
      <c r="S729" s="147">
        <v>0</v>
      </c>
      <c r="T729" s="147">
        <v>0</v>
      </c>
      <c r="U729" s="147">
        <v>0</v>
      </c>
      <c r="V729" s="147">
        <v>0</v>
      </c>
      <c r="W729" s="147">
        <v>0</v>
      </c>
      <c r="X729" s="147">
        <v>0</v>
      </c>
      <c r="Y729" s="147">
        <v>0</v>
      </c>
      <c r="Z729" s="147">
        <v>0</v>
      </c>
      <c r="AA729" s="147">
        <v>0</v>
      </c>
      <c r="AB729" s="147">
        <v>0</v>
      </c>
      <c r="AC729" s="147">
        <v>0</v>
      </c>
      <c r="AD729" s="147">
        <v>0</v>
      </c>
      <c r="AE729" s="147">
        <v>0</v>
      </c>
      <c r="AF729" s="147">
        <v>0</v>
      </c>
      <c r="AG729" s="147">
        <v>0</v>
      </c>
      <c r="AH729" s="147">
        <v>0</v>
      </c>
      <c r="AI729" s="147">
        <v>0</v>
      </c>
      <c r="AJ729" s="147">
        <v>0</v>
      </c>
      <c r="AK729" s="147">
        <v>0</v>
      </c>
      <c r="AL729" s="147">
        <v>0</v>
      </c>
      <c r="AM729" s="147">
        <v>0</v>
      </c>
      <c r="AN729" s="147">
        <v>0</v>
      </c>
      <c r="AO729" s="147">
        <v>0</v>
      </c>
      <c r="AP729" s="147">
        <v>0</v>
      </c>
      <c r="AQ729" s="147">
        <v>0</v>
      </c>
      <c r="AR729" s="147">
        <v>0</v>
      </c>
      <c r="AS729" s="147">
        <v>0</v>
      </c>
      <c r="AT729" s="147">
        <v>0</v>
      </c>
      <c r="AU729" s="147">
        <v>0</v>
      </c>
      <c r="AV729" s="147">
        <v>0</v>
      </c>
      <c r="AW729" s="147">
        <v>0</v>
      </c>
      <c r="AX729" s="147">
        <v>0</v>
      </c>
      <c r="AY729" s="147">
        <v>0</v>
      </c>
      <c r="AZ729" s="147">
        <v>0</v>
      </c>
      <c r="BA729" s="147">
        <v>0</v>
      </c>
      <c r="BB729" s="147">
        <v>0</v>
      </c>
      <c r="BC729" s="147">
        <v>0</v>
      </c>
      <c r="BD729" s="147">
        <v>0</v>
      </c>
      <c r="BE729" s="147">
        <v>0</v>
      </c>
      <c r="BF729" s="147">
        <v>0</v>
      </c>
      <c r="BG729" s="147">
        <v>0</v>
      </c>
      <c r="BH729" s="147">
        <v>0</v>
      </c>
      <c r="BI729" s="147">
        <v>0</v>
      </c>
      <c r="BJ729" s="147">
        <v>0</v>
      </c>
      <c r="BK729" s="147">
        <v>0</v>
      </c>
      <c r="BL729" s="147">
        <v>0</v>
      </c>
      <c r="BM729" s="147">
        <v>0</v>
      </c>
      <c r="BN729" s="147">
        <v>0</v>
      </c>
      <c r="BO729" s="147">
        <v>0</v>
      </c>
      <c r="BP729" s="147">
        <v>0</v>
      </c>
      <c r="BQ729" s="147">
        <v>0</v>
      </c>
      <c r="BR729" s="147">
        <v>0</v>
      </c>
      <c r="BS729" s="147">
        <v>0</v>
      </c>
      <c r="BT729" s="147">
        <v>0</v>
      </c>
      <c r="BU729" s="147">
        <v>0</v>
      </c>
      <c r="BV729" s="147">
        <v>0</v>
      </c>
      <c r="BW729" s="147">
        <v>0</v>
      </c>
      <c r="BX729" s="147">
        <v>0</v>
      </c>
      <c r="BZ729" s="147">
        <v>0</v>
      </c>
      <c r="CA729" s="147">
        <v>0</v>
      </c>
    </row>
    <row r="730" spans="7:79" hidden="1" x14ac:dyDescent="0.2">
      <c r="G730" s="147">
        <v>-410666</v>
      </c>
      <c r="H730" s="147">
        <v>0</v>
      </c>
      <c r="I730" s="147">
        <v>0</v>
      </c>
      <c r="J730" s="147">
        <v>0</v>
      </c>
      <c r="K730" s="147">
        <v>0</v>
      </c>
      <c r="L730" s="147">
        <v>259191</v>
      </c>
      <c r="M730" s="147">
        <v>0</v>
      </c>
      <c r="N730" s="147">
        <v>0</v>
      </c>
      <c r="O730" s="147">
        <v>0</v>
      </c>
      <c r="P730" s="147">
        <v>0</v>
      </c>
      <c r="Q730" s="147">
        <v>0</v>
      </c>
      <c r="R730" s="147">
        <v>0</v>
      </c>
      <c r="S730" s="147">
        <v>0</v>
      </c>
      <c r="T730" s="147">
        <v>0</v>
      </c>
      <c r="U730" s="147">
        <v>0</v>
      </c>
      <c r="V730" s="147">
        <v>0</v>
      </c>
      <c r="W730" s="147">
        <v>0</v>
      </c>
      <c r="X730" s="147">
        <v>0</v>
      </c>
      <c r="Y730" s="147">
        <v>0</v>
      </c>
      <c r="Z730" s="147">
        <v>0</v>
      </c>
      <c r="AA730" s="147">
        <v>0</v>
      </c>
      <c r="AB730" s="147">
        <v>0</v>
      </c>
      <c r="AC730" s="147">
        <v>0</v>
      </c>
      <c r="AD730" s="147">
        <v>0</v>
      </c>
      <c r="AE730" s="147">
        <v>0</v>
      </c>
      <c r="AF730" s="147">
        <v>0</v>
      </c>
      <c r="AG730" s="147">
        <v>0</v>
      </c>
      <c r="AH730" s="147">
        <v>0</v>
      </c>
      <c r="AI730" s="147">
        <v>0</v>
      </c>
      <c r="AJ730" s="147">
        <v>0</v>
      </c>
      <c r="AK730" s="147">
        <v>0</v>
      </c>
      <c r="AL730" s="147">
        <v>0</v>
      </c>
      <c r="AM730" s="147">
        <v>0</v>
      </c>
      <c r="AN730" s="147">
        <v>0</v>
      </c>
      <c r="AO730" s="147">
        <v>0</v>
      </c>
      <c r="AP730" s="147">
        <v>0</v>
      </c>
      <c r="AQ730" s="147">
        <v>0</v>
      </c>
      <c r="AR730" s="147">
        <v>0</v>
      </c>
      <c r="AS730" s="147">
        <v>0</v>
      </c>
      <c r="AT730" s="147">
        <v>0</v>
      </c>
      <c r="AU730" s="147">
        <v>0</v>
      </c>
      <c r="AV730" s="147">
        <v>0</v>
      </c>
      <c r="AW730" s="147">
        <v>0</v>
      </c>
      <c r="AX730" s="147">
        <v>0</v>
      </c>
      <c r="AY730" s="147">
        <v>0</v>
      </c>
      <c r="AZ730" s="147">
        <v>0</v>
      </c>
      <c r="BA730" s="147">
        <v>0</v>
      </c>
      <c r="BB730" s="147">
        <v>0</v>
      </c>
      <c r="BC730" s="147">
        <v>0</v>
      </c>
      <c r="BD730" s="147">
        <v>0</v>
      </c>
      <c r="BE730" s="147">
        <v>0</v>
      </c>
      <c r="BF730" s="147">
        <v>0</v>
      </c>
      <c r="BG730" s="147">
        <v>0</v>
      </c>
      <c r="BH730" s="147">
        <v>0</v>
      </c>
      <c r="BI730" s="147">
        <v>0</v>
      </c>
      <c r="BJ730" s="147">
        <v>0</v>
      </c>
      <c r="BK730" s="147">
        <v>0</v>
      </c>
      <c r="BL730" s="147">
        <v>0</v>
      </c>
      <c r="BM730" s="147">
        <v>0</v>
      </c>
      <c r="BN730" s="147">
        <v>0</v>
      </c>
      <c r="BO730" s="147">
        <v>-410666</v>
      </c>
      <c r="BP730" s="147">
        <v>0</v>
      </c>
      <c r="BQ730" s="147">
        <v>0</v>
      </c>
      <c r="BR730" s="147">
        <v>0</v>
      </c>
      <c r="BS730" s="147">
        <v>0</v>
      </c>
      <c r="BT730" s="147">
        <v>259191</v>
      </c>
      <c r="BU730" s="147">
        <v>0</v>
      </c>
      <c r="BV730" s="147">
        <v>0</v>
      </c>
      <c r="BW730" s="147">
        <v>0</v>
      </c>
      <c r="BX730" s="147">
        <v>0</v>
      </c>
      <c r="BZ730" s="147">
        <v>410666</v>
      </c>
      <c r="CA730" s="147">
        <v>410666</v>
      </c>
    </row>
    <row r="731" spans="7:79" hidden="1" x14ac:dyDescent="0.2">
      <c r="G731" s="147">
        <v>-410666</v>
      </c>
      <c r="H731" s="147">
        <v>0</v>
      </c>
      <c r="I731" s="147">
        <v>0</v>
      </c>
      <c r="J731" s="147">
        <v>0</v>
      </c>
      <c r="K731" s="147">
        <v>0</v>
      </c>
      <c r="L731" s="147">
        <v>259191</v>
      </c>
      <c r="M731" s="147">
        <v>0</v>
      </c>
      <c r="N731" s="147">
        <v>0</v>
      </c>
      <c r="O731" s="147">
        <v>0</v>
      </c>
      <c r="P731" s="147">
        <v>0</v>
      </c>
      <c r="Q731" s="147">
        <v>0</v>
      </c>
      <c r="R731" s="147">
        <v>0</v>
      </c>
      <c r="S731" s="147">
        <v>0</v>
      </c>
      <c r="T731" s="147">
        <v>0</v>
      </c>
      <c r="U731" s="147">
        <v>0</v>
      </c>
      <c r="V731" s="147">
        <v>0</v>
      </c>
      <c r="W731" s="147">
        <v>0</v>
      </c>
      <c r="X731" s="147">
        <v>0</v>
      </c>
      <c r="Y731" s="147">
        <v>0</v>
      </c>
      <c r="Z731" s="147">
        <v>0</v>
      </c>
      <c r="AA731" s="147">
        <v>0</v>
      </c>
      <c r="AB731" s="147">
        <v>0</v>
      </c>
      <c r="AC731" s="147">
        <v>0</v>
      </c>
      <c r="AD731" s="147">
        <v>0</v>
      </c>
      <c r="AE731" s="147">
        <v>0</v>
      </c>
      <c r="AF731" s="147">
        <v>0</v>
      </c>
      <c r="AG731" s="147">
        <v>0</v>
      </c>
      <c r="AH731" s="147">
        <v>0</v>
      </c>
      <c r="AI731" s="147">
        <v>0</v>
      </c>
      <c r="AJ731" s="147">
        <v>0</v>
      </c>
      <c r="AK731" s="147">
        <v>0</v>
      </c>
      <c r="AL731" s="147">
        <v>0</v>
      </c>
      <c r="AM731" s="147">
        <v>0</v>
      </c>
      <c r="AN731" s="147">
        <v>0</v>
      </c>
      <c r="AO731" s="147">
        <v>0</v>
      </c>
      <c r="AP731" s="147">
        <v>0</v>
      </c>
      <c r="AQ731" s="147">
        <v>0</v>
      </c>
      <c r="AR731" s="147">
        <v>0</v>
      </c>
      <c r="AS731" s="147">
        <v>0</v>
      </c>
      <c r="AT731" s="147">
        <v>0</v>
      </c>
      <c r="AU731" s="147">
        <v>0</v>
      </c>
      <c r="AV731" s="147">
        <v>0</v>
      </c>
      <c r="AW731" s="147">
        <v>0</v>
      </c>
      <c r="AX731" s="147">
        <v>0</v>
      </c>
      <c r="AY731" s="147">
        <v>0</v>
      </c>
      <c r="AZ731" s="147">
        <v>0</v>
      </c>
      <c r="BA731" s="147">
        <v>0</v>
      </c>
      <c r="BB731" s="147">
        <v>0</v>
      </c>
      <c r="BC731" s="147">
        <v>0</v>
      </c>
      <c r="BD731" s="147">
        <v>0</v>
      </c>
      <c r="BE731" s="147">
        <v>0</v>
      </c>
      <c r="BF731" s="147">
        <v>0</v>
      </c>
      <c r="BG731" s="147">
        <v>0</v>
      </c>
      <c r="BH731" s="147">
        <v>0</v>
      </c>
      <c r="BI731" s="147">
        <v>0</v>
      </c>
      <c r="BJ731" s="147">
        <v>0</v>
      </c>
      <c r="BK731" s="147">
        <v>0</v>
      </c>
      <c r="BL731" s="147">
        <v>0</v>
      </c>
      <c r="BM731" s="147">
        <v>0</v>
      </c>
      <c r="BN731" s="147">
        <v>0</v>
      </c>
      <c r="BO731" s="147">
        <v>-410666</v>
      </c>
      <c r="BP731" s="147">
        <v>0</v>
      </c>
      <c r="BQ731" s="147">
        <v>0</v>
      </c>
      <c r="BR731" s="147">
        <v>0</v>
      </c>
      <c r="BS731" s="147">
        <v>0</v>
      </c>
      <c r="BT731" s="147">
        <v>259191</v>
      </c>
      <c r="BU731" s="147">
        <v>0</v>
      </c>
      <c r="BV731" s="147">
        <v>0</v>
      </c>
      <c r="BW731" s="147">
        <v>0</v>
      </c>
      <c r="BX731" s="147">
        <v>0</v>
      </c>
      <c r="BZ731" s="147">
        <v>410666</v>
      </c>
      <c r="CA731" s="147">
        <v>410666</v>
      </c>
    </row>
    <row r="732" spans="7:79" hidden="1" x14ac:dyDescent="0.2">
      <c r="G732" s="147">
        <v>0</v>
      </c>
      <c r="H732" s="147">
        <v>0</v>
      </c>
      <c r="I732" s="147">
        <v>0</v>
      </c>
      <c r="J732" s="147">
        <v>0</v>
      </c>
      <c r="K732" s="147">
        <v>0</v>
      </c>
      <c r="L732" s="147">
        <v>0</v>
      </c>
      <c r="M732" s="147">
        <v>0</v>
      </c>
      <c r="N732" s="147">
        <v>0</v>
      </c>
      <c r="O732" s="147">
        <v>0</v>
      </c>
      <c r="P732" s="147">
        <v>0</v>
      </c>
      <c r="Q732" s="147">
        <v>0</v>
      </c>
      <c r="R732" s="147">
        <v>0</v>
      </c>
      <c r="S732" s="147">
        <v>0</v>
      </c>
      <c r="T732" s="147">
        <v>0</v>
      </c>
      <c r="U732" s="147">
        <v>0</v>
      </c>
      <c r="V732" s="147">
        <v>0</v>
      </c>
      <c r="W732" s="147">
        <v>0</v>
      </c>
      <c r="X732" s="147">
        <v>0</v>
      </c>
      <c r="Y732" s="147">
        <v>0</v>
      </c>
      <c r="Z732" s="147">
        <v>0</v>
      </c>
      <c r="AA732" s="147">
        <v>0</v>
      </c>
      <c r="AB732" s="147">
        <v>0</v>
      </c>
      <c r="AC732" s="147">
        <v>0</v>
      </c>
      <c r="AD732" s="147">
        <v>0</v>
      </c>
      <c r="AE732" s="147">
        <v>0</v>
      </c>
      <c r="AF732" s="147">
        <v>0</v>
      </c>
      <c r="AG732" s="147">
        <v>0</v>
      </c>
      <c r="AH732" s="147">
        <v>0</v>
      </c>
      <c r="AI732" s="147">
        <v>0</v>
      </c>
      <c r="AJ732" s="147">
        <v>0</v>
      </c>
      <c r="AK732" s="147">
        <v>0</v>
      </c>
      <c r="AL732" s="147">
        <v>0</v>
      </c>
      <c r="AM732" s="147">
        <v>0</v>
      </c>
      <c r="AN732" s="147">
        <v>0</v>
      </c>
      <c r="AO732" s="147">
        <v>0</v>
      </c>
      <c r="AP732" s="147">
        <v>0</v>
      </c>
      <c r="AQ732" s="147">
        <v>0</v>
      </c>
      <c r="AR732" s="147">
        <v>0</v>
      </c>
      <c r="AS732" s="147">
        <v>0</v>
      </c>
      <c r="AT732" s="147">
        <v>0</v>
      </c>
      <c r="AU732" s="147">
        <v>0</v>
      </c>
      <c r="AV732" s="147">
        <v>0</v>
      </c>
      <c r="AW732" s="147">
        <v>0</v>
      </c>
      <c r="AX732" s="147">
        <v>0</v>
      </c>
      <c r="AY732" s="147">
        <v>0</v>
      </c>
      <c r="AZ732" s="147">
        <v>0</v>
      </c>
      <c r="BA732" s="147">
        <v>0</v>
      </c>
      <c r="BB732" s="147">
        <v>0</v>
      </c>
      <c r="BC732" s="147">
        <v>0</v>
      </c>
      <c r="BD732" s="147">
        <v>0</v>
      </c>
      <c r="BE732" s="147">
        <v>0</v>
      </c>
      <c r="BF732" s="147">
        <v>0</v>
      </c>
      <c r="BG732" s="147">
        <v>0</v>
      </c>
      <c r="BH732" s="147">
        <v>0</v>
      </c>
      <c r="BI732" s="147">
        <v>0</v>
      </c>
      <c r="BJ732" s="147">
        <v>0</v>
      </c>
      <c r="BK732" s="147">
        <v>0</v>
      </c>
      <c r="BL732" s="147">
        <v>0</v>
      </c>
      <c r="BM732" s="147">
        <v>0</v>
      </c>
      <c r="BN732" s="147">
        <v>0</v>
      </c>
      <c r="BO732" s="147">
        <v>0</v>
      </c>
      <c r="BP732" s="147">
        <v>0</v>
      </c>
      <c r="BQ732" s="147">
        <v>0</v>
      </c>
      <c r="BR732" s="147">
        <v>0</v>
      </c>
      <c r="BS732" s="147">
        <v>0</v>
      </c>
      <c r="BT732" s="147">
        <v>0</v>
      </c>
      <c r="BU732" s="147">
        <v>0</v>
      </c>
      <c r="BV732" s="147">
        <v>0</v>
      </c>
      <c r="BW732" s="147">
        <v>0</v>
      </c>
      <c r="BX732" s="147">
        <v>0</v>
      </c>
      <c r="BZ732" s="147">
        <v>0</v>
      </c>
      <c r="CA732" s="147">
        <v>0</v>
      </c>
    </row>
    <row r="733" spans="7:79" hidden="1" x14ac:dyDescent="0.2">
      <c r="G733" s="147">
        <v>0</v>
      </c>
      <c r="H733" s="147">
        <v>0</v>
      </c>
      <c r="I733" s="147">
        <v>0</v>
      </c>
      <c r="J733" s="147">
        <v>0</v>
      </c>
      <c r="K733" s="147">
        <v>0</v>
      </c>
      <c r="L733" s="147">
        <v>0</v>
      </c>
      <c r="M733" s="147">
        <v>0</v>
      </c>
      <c r="N733" s="147">
        <v>0</v>
      </c>
      <c r="O733" s="147">
        <v>0</v>
      </c>
      <c r="P733" s="147">
        <v>0</v>
      </c>
      <c r="Q733" s="147">
        <v>0</v>
      </c>
      <c r="R733" s="147">
        <v>0</v>
      </c>
      <c r="S733" s="147">
        <v>0</v>
      </c>
      <c r="T733" s="147">
        <v>0</v>
      </c>
      <c r="U733" s="147">
        <v>0</v>
      </c>
      <c r="V733" s="147">
        <v>0</v>
      </c>
      <c r="W733" s="147">
        <v>0</v>
      </c>
      <c r="X733" s="147">
        <v>0</v>
      </c>
      <c r="Y733" s="147">
        <v>0</v>
      </c>
      <c r="Z733" s="147">
        <v>0</v>
      </c>
      <c r="AA733" s="147">
        <v>0</v>
      </c>
      <c r="AB733" s="147">
        <v>0</v>
      </c>
      <c r="AC733" s="147">
        <v>0</v>
      </c>
      <c r="AD733" s="147">
        <v>0</v>
      </c>
      <c r="AE733" s="147">
        <v>0</v>
      </c>
      <c r="AF733" s="147">
        <v>0</v>
      </c>
      <c r="AG733" s="147">
        <v>0</v>
      </c>
      <c r="AH733" s="147">
        <v>0</v>
      </c>
      <c r="AI733" s="147">
        <v>0</v>
      </c>
      <c r="AJ733" s="147">
        <v>0</v>
      </c>
      <c r="AK733" s="147">
        <v>0</v>
      </c>
      <c r="AL733" s="147">
        <v>0</v>
      </c>
      <c r="AM733" s="147">
        <v>0</v>
      </c>
      <c r="AN733" s="147">
        <v>0</v>
      </c>
      <c r="AO733" s="147">
        <v>0</v>
      </c>
      <c r="AP733" s="147">
        <v>0</v>
      </c>
      <c r="AQ733" s="147">
        <v>0</v>
      </c>
      <c r="AR733" s="147">
        <v>0</v>
      </c>
      <c r="AS733" s="147">
        <v>0</v>
      </c>
      <c r="AT733" s="147">
        <v>0</v>
      </c>
      <c r="AU733" s="147">
        <v>0</v>
      </c>
      <c r="AV733" s="147">
        <v>0</v>
      </c>
      <c r="AW733" s="147">
        <v>0</v>
      </c>
      <c r="AX733" s="147">
        <v>0</v>
      </c>
      <c r="AY733" s="147">
        <v>0</v>
      </c>
      <c r="AZ733" s="147">
        <v>0</v>
      </c>
      <c r="BA733" s="147">
        <v>0</v>
      </c>
      <c r="BB733" s="147">
        <v>0</v>
      </c>
      <c r="BC733" s="147">
        <v>0</v>
      </c>
      <c r="BD733" s="147">
        <v>0</v>
      </c>
      <c r="BE733" s="147">
        <v>0</v>
      </c>
      <c r="BF733" s="147">
        <v>0</v>
      </c>
      <c r="BG733" s="147">
        <v>0</v>
      </c>
      <c r="BH733" s="147">
        <v>0</v>
      </c>
      <c r="BI733" s="147">
        <v>0</v>
      </c>
      <c r="BJ733" s="147">
        <v>0</v>
      </c>
      <c r="BK733" s="147">
        <v>0</v>
      </c>
      <c r="BL733" s="147">
        <v>0</v>
      </c>
      <c r="BM733" s="147">
        <v>0</v>
      </c>
      <c r="BN733" s="147">
        <v>0</v>
      </c>
      <c r="BO733" s="147">
        <v>0</v>
      </c>
      <c r="BP733" s="147">
        <v>0</v>
      </c>
      <c r="BQ733" s="147">
        <v>0</v>
      </c>
      <c r="BR733" s="147">
        <v>0</v>
      </c>
      <c r="BS733" s="147">
        <v>0</v>
      </c>
      <c r="BT733" s="147">
        <v>0</v>
      </c>
      <c r="BU733" s="147">
        <v>0</v>
      </c>
      <c r="BV733" s="147">
        <v>0</v>
      </c>
      <c r="BW733" s="147">
        <v>0</v>
      </c>
      <c r="BX733" s="147">
        <v>0</v>
      </c>
      <c r="BZ733" s="147">
        <v>0</v>
      </c>
      <c r="CA733" s="147">
        <v>0</v>
      </c>
    </row>
    <row r="734" spans="7:79" hidden="1" x14ac:dyDescent="0.2"/>
    <row r="735" spans="7:79" hidden="1" x14ac:dyDescent="0.2"/>
  </sheetData>
  <mergeCells count="4">
    <mergeCell ref="G3:BV3"/>
    <mergeCell ref="BY3:EM3"/>
    <mergeCell ref="E159:BV159"/>
    <mergeCell ref="BY159:EN159"/>
  </mergeCells>
  <pageMargins left="0.7" right="0.7" top="0.75" bottom="0.75" header="0.3" footer="0.3"/>
  <pageSetup paperSize="9" scale="45" orientation="portrait" r:id="rId1"/>
  <rowBreaks count="1" manualBreakCount="1">
    <brk id="1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C55B5-C3E6-4F5C-8040-A654C7AEFB97}">
  <dimension ref="D1:EQ384"/>
  <sheetViews>
    <sheetView view="pageBreakPreview" topLeftCell="A14" zoomScale="90" zoomScaleNormal="100" zoomScaleSheetLayoutView="90" workbookViewId="0">
      <selection activeCell="BT127" sqref="BT127"/>
    </sheetView>
  </sheetViews>
  <sheetFormatPr defaultColWidth="10" defaultRowHeight="12.75" x14ac:dyDescent="0.2"/>
  <cols>
    <col min="1" max="1" width="1.85546875" style="147" customWidth="1"/>
    <col min="2" max="3" width="1" style="147" customWidth="1"/>
    <col min="4" max="4" width="34" style="147" customWidth="1"/>
    <col min="5" max="6" width="1" style="147" customWidth="1"/>
    <col min="7" max="7" width="17.85546875" style="147" customWidth="1"/>
    <col min="8" max="9" width="1" style="147" customWidth="1"/>
    <col min="10" max="11" width="1" style="147" hidden="1" customWidth="1"/>
    <col min="12" max="12" width="17.85546875" style="147" hidden="1" customWidth="1"/>
    <col min="13" max="16" width="1" style="147" hidden="1" customWidth="1"/>
    <col min="17" max="17" width="17.85546875" style="147" hidden="1" customWidth="1"/>
    <col min="18" max="21" width="1" style="147" hidden="1" customWidth="1"/>
    <col min="22" max="22" width="17.85546875" style="147" hidden="1" customWidth="1"/>
    <col min="23" max="24" width="1" style="147" hidden="1" customWidth="1"/>
    <col min="25" max="26" width="1" style="147" customWidth="1"/>
    <col min="27" max="27" width="17.85546875" style="147" customWidth="1"/>
    <col min="28" max="29" width="1" style="147" customWidth="1"/>
    <col min="30" max="31" width="1" style="147" hidden="1" customWidth="1"/>
    <col min="32" max="32" width="17.85546875" style="147" hidden="1" customWidth="1"/>
    <col min="33" max="36" width="1" style="147" hidden="1" customWidth="1"/>
    <col min="37" max="37" width="17.85546875" style="147" hidden="1" customWidth="1"/>
    <col min="38" max="41" width="1" style="147" hidden="1" customWidth="1"/>
    <col min="42" max="42" width="17.85546875" style="147" hidden="1" customWidth="1"/>
    <col min="43" max="46" width="1" style="147" hidden="1" customWidth="1"/>
    <col min="47" max="47" width="17.85546875" style="147" hidden="1" customWidth="1"/>
    <col min="48" max="50" width="1" style="147" hidden="1" customWidth="1"/>
    <col min="51" max="51" width="1.140625" style="147" hidden="1" customWidth="1"/>
    <col min="52" max="52" width="17.85546875" style="147" hidden="1" customWidth="1"/>
    <col min="53" max="56" width="1" style="147" hidden="1" customWidth="1"/>
    <col min="57" max="57" width="17.85546875" style="147" hidden="1" customWidth="1"/>
    <col min="58" max="61" width="1" style="147" hidden="1" customWidth="1"/>
    <col min="62" max="62" width="17.85546875" style="147" hidden="1" customWidth="1"/>
    <col min="63" max="66" width="1" style="147" hidden="1" customWidth="1"/>
    <col min="67" max="67" width="17.85546875" style="147" hidden="1" customWidth="1"/>
    <col min="68" max="69" width="1" style="147" hidden="1" customWidth="1"/>
    <col min="70" max="71" width="1" style="147" customWidth="1"/>
    <col min="72" max="72" width="17.85546875" style="147" customWidth="1"/>
    <col min="73" max="73" width="1" style="147" customWidth="1"/>
    <col min="74" max="74" width="3.5703125" style="147" customWidth="1"/>
    <col min="75" max="76" width="1" style="147" customWidth="1"/>
    <col min="77" max="77" width="17.85546875" style="147" customWidth="1"/>
    <col min="78" max="79" width="1" style="147" customWidth="1"/>
    <col min="80" max="81" width="1" style="147" hidden="1" customWidth="1"/>
    <col min="82" max="82" width="17.85546875" style="147" hidden="1" customWidth="1"/>
    <col min="83" max="86" width="1" style="147" hidden="1" customWidth="1"/>
    <col min="87" max="87" width="17.85546875" style="147" hidden="1" customWidth="1"/>
    <col min="88" max="91" width="1" style="147" hidden="1" customWidth="1"/>
    <col min="92" max="92" width="17.85546875" style="147" hidden="1" customWidth="1"/>
    <col min="93" max="94" width="1" style="147" hidden="1" customWidth="1"/>
    <col min="95" max="96" width="1" style="147" customWidth="1"/>
    <col min="97" max="97" width="17.85546875" style="147" customWidth="1"/>
    <col min="98" max="99" width="1" style="147" customWidth="1"/>
    <col min="100" max="101" width="1" style="147" hidden="1" customWidth="1"/>
    <col min="102" max="102" width="17.85546875" style="147" hidden="1" customWidth="1"/>
    <col min="103" max="106" width="1" style="147" hidden="1" customWidth="1"/>
    <col min="107" max="107" width="17.85546875" style="147" hidden="1" customWidth="1"/>
    <col min="108" max="111" width="1" style="147" hidden="1" customWidth="1"/>
    <col min="112" max="112" width="17.85546875" style="147" hidden="1" customWidth="1"/>
    <col min="113" max="116" width="1" style="147" hidden="1" customWidth="1"/>
    <col min="117" max="117" width="17.85546875" style="147" hidden="1" customWidth="1"/>
    <col min="118" max="121" width="1" style="147" hidden="1" customWidth="1"/>
    <col min="122" max="122" width="17.85546875" style="147" hidden="1" customWidth="1"/>
    <col min="123" max="126" width="1" style="147" hidden="1" customWidth="1"/>
    <col min="127" max="127" width="17.85546875" style="147" hidden="1" customWidth="1"/>
    <col min="128" max="131" width="1" style="147" hidden="1" customWidth="1"/>
    <col min="132" max="132" width="17.85546875" style="147" hidden="1" customWidth="1"/>
    <col min="133" max="136" width="1" style="147" hidden="1" customWidth="1"/>
    <col min="137" max="137" width="17.85546875" style="147" hidden="1" customWidth="1"/>
    <col min="138" max="139" width="1" style="147" hidden="1" customWidth="1"/>
    <col min="140" max="141" width="1" style="147" customWidth="1"/>
    <col min="142" max="142" width="17.85546875" style="147" customWidth="1"/>
    <col min="143" max="143" width="1" style="147" customWidth="1"/>
    <col min="144" max="144" width="2" style="147" customWidth="1"/>
    <col min="145" max="145" width="1.140625" style="147" customWidth="1"/>
    <col min="146" max="146" width="17.42578125" style="147" customWidth="1"/>
    <col min="147" max="147" width="12.28515625" style="147" customWidth="1"/>
    <col min="148" max="16384" width="10" style="147"/>
  </cols>
  <sheetData>
    <row r="1" spans="4:147" x14ac:dyDescent="0.2">
      <c r="M1" s="147">
        <v>14109076861</v>
      </c>
    </row>
    <row r="2" spans="4:147" ht="5.25" customHeight="1" x14ac:dyDescent="0.2"/>
    <row r="4" spans="4:147" x14ac:dyDescent="0.2">
      <c r="D4" s="49"/>
      <c r="E4" s="49"/>
      <c r="F4" s="49"/>
    </row>
    <row r="7" spans="4:147" ht="15.75" x14ac:dyDescent="0.25">
      <c r="D7" s="472" t="s">
        <v>381</v>
      </c>
      <c r="E7" s="540"/>
      <c r="F7" s="540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</row>
    <row r="8" spans="4:147" ht="15" customHeight="1" x14ac:dyDescent="0.2">
      <c r="D8" s="150"/>
      <c r="E8" s="504"/>
      <c r="F8" s="276"/>
      <c r="G8" s="802" t="s">
        <v>3</v>
      </c>
      <c r="H8" s="802"/>
      <c r="I8" s="802"/>
      <c r="J8" s="802"/>
      <c r="K8" s="802"/>
      <c r="L8" s="803"/>
      <c r="M8" s="803"/>
      <c r="N8" s="803"/>
      <c r="O8" s="803"/>
      <c r="P8" s="803"/>
      <c r="Q8" s="803"/>
      <c r="R8" s="803"/>
      <c r="S8" s="803"/>
      <c r="T8" s="803"/>
      <c r="U8" s="803"/>
      <c r="V8" s="803"/>
      <c r="W8" s="803"/>
      <c r="X8" s="803"/>
      <c r="Y8" s="803"/>
      <c r="Z8" s="803"/>
      <c r="AA8" s="803"/>
      <c r="AB8" s="803"/>
      <c r="AC8" s="803"/>
      <c r="AD8" s="803"/>
      <c r="AE8" s="803"/>
      <c r="AF8" s="803"/>
      <c r="AG8" s="803"/>
      <c r="AH8" s="803"/>
      <c r="AI8" s="803"/>
      <c r="AJ8" s="803"/>
      <c r="AK8" s="803"/>
      <c r="AL8" s="803"/>
      <c r="AM8" s="803"/>
      <c r="AN8" s="803"/>
      <c r="AO8" s="803"/>
      <c r="AP8" s="803"/>
      <c r="AQ8" s="803"/>
      <c r="AR8" s="803"/>
      <c r="AS8" s="803"/>
      <c r="AT8" s="803"/>
      <c r="AU8" s="803"/>
      <c r="AV8" s="803"/>
      <c r="AW8" s="803"/>
      <c r="AX8" s="803"/>
      <c r="AY8" s="803"/>
      <c r="AZ8" s="803"/>
      <c r="BA8" s="803"/>
      <c r="BB8" s="803"/>
      <c r="BC8" s="803"/>
      <c r="BD8" s="803"/>
      <c r="BE8" s="803"/>
      <c r="BF8" s="803"/>
      <c r="BG8" s="803"/>
      <c r="BH8" s="803"/>
      <c r="BI8" s="803"/>
      <c r="BJ8" s="803"/>
      <c r="BK8" s="803"/>
      <c r="BL8" s="803"/>
      <c r="BM8" s="803"/>
      <c r="BN8" s="803"/>
      <c r="BO8" s="803"/>
      <c r="BP8" s="803"/>
      <c r="BQ8" s="803"/>
      <c r="BR8" s="803"/>
      <c r="BS8" s="803"/>
      <c r="BT8" s="803"/>
      <c r="BU8" s="581"/>
      <c r="BV8" s="581"/>
      <c r="BW8" s="34"/>
      <c r="BX8" s="581"/>
      <c r="BY8" s="802" t="s">
        <v>4</v>
      </c>
      <c r="BZ8" s="802"/>
      <c r="CA8" s="802"/>
      <c r="CB8" s="802"/>
      <c r="CC8" s="802"/>
      <c r="CD8" s="803"/>
      <c r="CE8" s="803"/>
      <c r="CF8" s="803"/>
      <c r="CG8" s="803"/>
      <c r="CH8" s="803"/>
      <c r="CI8" s="803"/>
      <c r="CJ8" s="803"/>
      <c r="CK8" s="803"/>
      <c r="CL8" s="803"/>
      <c r="CM8" s="803"/>
      <c r="CN8" s="803"/>
      <c r="CO8" s="803"/>
      <c r="CP8" s="803"/>
      <c r="CQ8" s="803"/>
      <c r="CR8" s="803"/>
      <c r="CS8" s="803"/>
      <c r="CT8" s="803"/>
      <c r="CU8" s="803"/>
      <c r="CV8" s="803"/>
      <c r="CW8" s="803"/>
      <c r="CX8" s="803"/>
      <c r="CY8" s="803"/>
      <c r="CZ8" s="803"/>
      <c r="DA8" s="803"/>
      <c r="DB8" s="803"/>
      <c r="DC8" s="803"/>
      <c r="DD8" s="803"/>
      <c r="DE8" s="803"/>
      <c r="DF8" s="803"/>
      <c r="DG8" s="803"/>
      <c r="DH8" s="803"/>
      <c r="DI8" s="803"/>
      <c r="DJ8" s="803"/>
      <c r="DK8" s="803"/>
      <c r="DL8" s="803"/>
      <c r="DM8" s="803"/>
      <c r="DN8" s="803"/>
      <c r="DO8" s="803"/>
      <c r="DP8" s="803"/>
      <c r="DQ8" s="803"/>
      <c r="DR8" s="803"/>
      <c r="DS8" s="803"/>
      <c r="DT8" s="803"/>
      <c r="DU8" s="803"/>
      <c r="DV8" s="803"/>
      <c r="DW8" s="803"/>
      <c r="DX8" s="803"/>
      <c r="DY8" s="803"/>
      <c r="DZ8" s="803"/>
      <c r="EA8" s="803"/>
      <c r="EB8" s="803"/>
      <c r="EC8" s="803"/>
      <c r="ED8" s="803"/>
      <c r="EE8" s="803"/>
      <c r="EF8" s="803"/>
      <c r="EG8" s="803"/>
      <c r="EH8" s="803"/>
      <c r="EI8" s="803"/>
      <c r="EJ8" s="803"/>
      <c r="EK8" s="803"/>
      <c r="EL8" s="803"/>
      <c r="EM8" s="276"/>
      <c r="EN8" s="276"/>
      <c r="EO8" s="153"/>
    </row>
    <row r="9" spans="4:147" ht="18" customHeight="1" x14ac:dyDescent="0.2">
      <c r="D9" s="153"/>
      <c r="E9" s="484"/>
      <c r="G9" s="53" t="s">
        <v>5</v>
      </c>
      <c r="H9" s="53"/>
      <c r="I9" s="53"/>
      <c r="J9" s="458"/>
      <c r="K9" s="53"/>
      <c r="L9" s="53" t="s">
        <v>6</v>
      </c>
      <c r="M9" s="53"/>
      <c r="N9" s="53"/>
      <c r="O9" s="458"/>
      <c r="P9" s="53"/>
      <c r="Q9" s="53" t="s">
        <v>7</v>
      </c>
      <c r="R9" s="53"/>
      <c r="S9" s="53"/>
      <c r="T9" s="458"/>
      <c r="U9" s="53"/>
      <c r="V9" s="53" t="s">
        <v>8</v>
      </c>
      <c r="W9" s="53"/>
      <c r="X9" s="53"/>
      <c r="Y9" s="458"/>
      <c r="Z9" s="53"/>
      <c r="AA9" s="53" t="s">
        <v>9</v>
      </c>
      <c r="AB9" s="53"/>
      <c r="AC9" s="53"/>
      <c r="AD9" s="458"/>
      <c r="AE9" s="53"/>
      <c r="AF9" s="53" t="s">
        <v>10</v>
      </c>
      <c r="AG9" s="53"/>
      <c r="AH9" s="53"/>
      <c r="AI9" s="458"/>
      <c r="AJ9" s="53"/>
      <c r="AK9" s="53" t="s">
        <v>11</v>
      </c>
      <c r="AL9" s="53"/>
      <c r="AM9" s="53"/>
      <c r="AN9" s="458"/>
      <c r="AO9" s="53"/>
      <c r="AP9" s="53" t="s">
        <v>12</v>
      </c>
      <c r="AQ9" s="53"/>
      <c r="AR9" s="53"/>
      <c r="AS9" s="458"/>
      <c r="AT9" s="53"/>
      <c r="AU9" s="53" t="s">
        <v>13</v>
      </c>
      <c r="AV9" s="53"/>
      <c r="AW9" s="53"/>
      <c r="AX9" s="458"/>
      <c r="AY9" s="53"/>
      <c r="AZ9" s="53" t="s">
        <v>14</v>
      </c>
      <c r="BA9" s="53"/>
      <c r="BB9" s="53"/>
      <c r="BC9" s="458"/>
      <c r="BD9" s="53"/>
      <c r="BE9" s="53" t="s">
        <v>15</v>
      </c>
      <c r="BF9" s="53"/>
      <c r="BG9" s="53"/>
      <c r="BH9" s="458"/>
      <c r="BI9" s="53"/>
      <c r="BJ9" s="53" t="s">
        <v>16</v>
      </c>
      <c r="BK9" s="53"/>
      <c r="BL9" s="53"/>
      <c r="BM9" s="458"/>
      <c r="BN9" s="53"/>
      <c r="BO9" s="53" t="s">
        <v>17</v>
      </c>
      <c r="BP9" s="53"/>
      <c r="BQ9" s="53"/>
      <c r="BR9" s="458"/>
      <c r="BS9" s="53"/>
      <c r="BT9" s="53" t="s">
        <v>18</v>
      </c>
      <c r="BU9" s="53"/>
      <c r="BV9" s="53"/>
      <c r="BW9" s="274"/>
      <c r="BX9" s="53"/>
      <c r="BY9" s="157" t="s">
        <v>19</v>
      </c>
      <c r="BZ9" s="53"/>
      <c r="CA9" s="53"/>
      <c r="CB9" s="458"/>
      <c r="CC9" s="53"/>
      <c r="CD9" s="53" t="s">
        <v>6</v>
      </c>
      <c r="CE9" s="53"/>
      <c r="CF9" s="53"/>
      <c r="CG9" s="458"/>
      <c r="CH9" s="53"/>
      <c r="CI9" s="53" t="s">
        <v>7</v>
      </c>
      <c r="CJ9" s="53"/>
      <c r="CK9" s="53"/>
      <c r="CL9" s="458"/>
      <c r="CM9" s="53"/>
      <c r="CN9" s="53" t="s">
        <v>8</v>
      </c>
      <c r="CO9" s="53"/>
      <c r="CP9" s="53"/>
      <c r="CQ9" s="458"/>
      <c r="CR9" s="53"/>
      <c r="CS9" s="53" t="s">
        <v>9</v>
      </c>
      <c r="CT9" s="53"/>
      <c r="CU9" s="53"/>
      <c r="CV9" s="458"/>
      <c r="CW9" s="53"/>
      <c r="CX9" s="53" t="s">
        <v>10</v>
      </c>
      <c r="CY9" s="53"/>
      <c r="CZ9" s="53"/>
      <c r="DA9" s="458"/>
      <c r="DB9" s="53"/>
      <c r="DC9" s="53" t="s">
        <v>11</v>
      </c>
      <c r="DD9" s="53"/>
      <c r="DE9" s="53"/>
      <c r="DF9" s="458"/>
      <c r="DG9" s="53"/>
      <c r="DH9" s="53" t="s">
        <v>12</v>
      </c>
      <c r="DI9" s="53"/>
      <c r="DJ9" s="53"/>
      <c r="DK9" s="458"/>
      <c r="DL9" s="53"/>
      <c r="DM9" s="53" t="s">
        <v>13</v>
      </c>
      <c r="DN9" s="53"/>
      <c r="DO9" s="53"/>
      <c r="DP9" s="458"/>
      <c r="DQ9" s="53"/>
      <c r="DR9" s="53" t="s">
        <v>14</v>
      </c>
      <c r="DS9" s="53"/>
      <c r="DT9" s="53"/>
      <c r="DU9" s="458"/>
      <c r="DV9" s="53"/>
      <c r="DW9" s="53" t="s">
        <v>15</v>
      </c>
      <c r="DX9" s="53"/>
      <c r="DY9" s="53"/>
      <c r="DZ9" s="458"/>
      <c r="EA9" s="53"/>
      <c r="EB9" s="53" t="s">
        <v>16</v>
      </c>
      <c r="EC9" s="53"/>
      <c r="ED9" s="53"/>
      <c r="EE9" s="458"/>
      <c r="EF9" s="53"/>
      <c r="EG9" s="53" t="s">
        <v>17</v>
      </c>
      <c r="EH9" s="53"/>
      <c r="EI9" s="53"/>
      <c r="EJ9" s="458"/>
      <c r="EK9" s="53"/>
      <c r="EL9" s="53" t="s">
        <v>18</v>
      </c>
      <c r="EO9" s="153"/>
    </row>
    <row r="10" spans="4:147" x14ac:dyDescent="0.2">
      <c r="D10" s="480" t="s">
        <v>20</v>
      </c>
      <c r="E10" s="546"/>
      <c r="F10" s="547"/>
      <c r="G10" s="226" t="s">
        <v>22</v>
      </c>
      <c r="H10" s="226"/>
      <c r="I10" s="226"/>
      <c r="J10" s="224"/>
      <c r="K10" s="226"/>
      <c r="L10" s="226"/>
      <c r="M10" s="226"/>
      <c r="N10" s="226"/>
      <c r="O10" s="224"/>
      <c r="P10" s="226"/>
      <c r="Q10" s="226"/>
      <c r="R10" s="226"/>
      <c r="S10" s="226"/>
      <c r="T10" s="224"/>
      <c r="U10" s="226"/>
      <c r="V10" s="226"/>
      <c r="W10" s="226"/>
      <c r="X10" s="226"/>
      <c r="Y10" s="224"/>
      <c r="Z10" s="226"/>
      <c r="AA10" s="226"/>
      <c r="AB10" s="226"/>
      <c r="AC10" s="226"/>
      <c r="AD10" s="224"/>
      <c r="AE10" s="226"/>
      <c r="AF10" s="226"/>
      <c r="AG10" s="226"/>
      <c r="AH10" s="226"/>
      <c r="AI10" s="224"/>
      <c r="AJ10" s="226"/>
      <c r="AK10" s="226"/>
      <c r="AL10" s="226"/>
      <c r="AM10" s="226"/>
      <c r="AN10" s="224"/>
      <c r="AO10" s="226"/>
      <c r="AP10" s="226"/>
      <c r="AQ10" s="226"/>
      <c r="AR10" s="226"/>
      <c r="AS10" s="224"/>
      <c r="AT10" s="226"/>
      <c r="AU10" s="226"/>
      <c r="AV10" s="226"/>
      <c r="AW10" s="226"/>
      <c r="AX10" s="224"/>
      <c r="AY10" s="226"/>
      <c r="AZ10" s="226"/>
      <c r="BA10" s="226"/>
      <c r="BB10" s="226"/>
      <c r="BC10" s="224"/>
      <c r="BD10" s="226"/>
      <c r="BE10" s="226"/>
      <c r="BF10" s="226"/>
      <c r="BG10" s="226"/>
      <c r="BH10" s="224"/>
      <c r="BI10" s="226"/>
      <c r="BJ10" s="226"/>
      <c r="BK10" s="226"/>
      <c r="BL10" s="226"/>
      <c r="BM10" s="224"/>
      <c r="BN10" s="226"/>
      <c r="BO10" s="226"/>
      <c r="BP10" s="226"/>
      <c r="BQ10" s="226"/>
      <c r="BR10" s="224"/>
      <c r="BS10" s="226"/>
      <c r="BT10" s="226"/>
      <c r="BU10" s="226"/>
      <c r="BV10" s="226"/>
      <c r="BW10" s="224"/>
      <c r="BX10" s="226"/>
      <c r="BY10" s="226" t="s">
        <v>56</v>
      </c>
      <c r="BZ10" s="226"/>
      <c r="CA10" s="226"/>
      <c r="CB10" s="224"/>
      <c r="CC10" s="226"/>
      <c r="CD10" s="226"/>
      <c r="CE10" s="226"/>
      <c r="CF10" s="226"/>
      <c r="CG10" s="224"/>
      <c r="CH10" s="226"/>
      <c r="CI10" s="226"/>
      <c r="CJ10" s="226"/>
      <c r="CK10" s="226"/>
      <c r="CL10" s="224"/>
      <c r="CM10" s="226"/>
      <c r="CN10" s="226"/>
      <c r="CO10" s="226"/>
      <c r="CP10" s="226"/>
      <c r="CQ10" s="224"/>
      <c r="CR10" s="226"/>
      <c r="CS10" s="226"/>
      <c r="CT10" s="226"/>
      <c r="CU10" s="226"/>
      <c r="CV10" s="224"/>
      <c r="CW10" s="226"/>
      <c r="CX10" s="226"/>
      <c r="CY10" s="226"/>
      <c r="CZ10" s="226"/>
      <c r="DA10" s="224"/>
      <c r="DB10" s="226"/>
      <c r="DC10" s="226"/>
      <c r="DD10" s="226"/>
      <c r="DE10" s="226"/>
      <c r="DF10" s="224"/>
      <c r="DG10" s="226"/>
      <c r="DH10" s="226"/>
      <c r="DI10" s="226"/>
      <c r="DJ10" s="226"/>
      <c r="DK10" s="224"/>
      <c r="DL10" s="226"/>
      <c r="DM10" s="226"/>
      <c r="DN10" s="226"/>
      <c r="DO10" s="226"/>
      <c r="DP10" s="224"/>
      <c r="DQ10" s="226"/>
      <c r="DR10" s="226"/>
      <c r="DS10" s="226"/>
      <c r="DT10" s="226"/>
      <c r="DU10" s="224"/>
      <c r="DV10" s="226"/>
      <c r="DW10" s="226"/>
      <c r="DX10" s="226"/>
      <c r="DY10" s="226"/>
      <c r="DZ10" s="224"/>
      <c r="EA10" s="226"/>
      <c r="EB10" s="226"/>
      <c r="EC10" s="226"/>
      <c r="ED10" s="226"/>
      <c r="EE10" s="224"/>
      <c r="EF10" s="226"/>
      <c r="EG10" s="226"/>
      <c r="EH10" s="226"/>
      <c r="EI10" s="226"/>
      <c r="EJ10" s="224"/>
      <c r="EK10" s="226"/>
      <c r="EL10" s="226"/>
      <c r="EM10" s="276"/>
      <c r="EN10" s="276"/>
      <c r="EO10" s="153"/>
    </row>
    <row r="11" spans="4:147" x14ac:dyDescent="0.2">
      <c r="D11" s="549"/>
      <c r="E11" s="507"/>
      <c r="F11" s="508"/>
      <c r="G11" s="508"/>
      <c r="H11" s="508"/>
      <c r="I11" s="508"/>
      <c r="J11" s="507"/>
      <c r="K11" s="508"/>
      <c r="L11" s="508"/>
      <c r="M11" s="508"/>
      <c r="N11" s="508"/>
      <c r="O11" s="507"/>
      <c r="P11" s="508"/>
      <c r="Q11" s="508"/>
      <c r="R11" s="508"/>
      <c r="S11" s="508"/>
      <c r="T11" s="507"/>
      <c r="U11" s="508"/>
      <c r="V11" s="508"/>
      <c r="W11" s="508"/>
      <c r="X11" s="508"/>
      <c r="Y11" s="507"/>
      <c r="Z11" s="508"/>
      <c r="AA11" s="508"/>
      <c r="AB11" s="508"/>
      <c r="AC11" s="508"/>
      <c r="AD11" s="507"/>
      <c r="AE11" s="508"/>
      <c r="AF11" s="508"/>
      <c r="AG11" s="508"/>
      <c r="AH11" s="508"/>
      <c r="AI11" s="507"/>
      <c r="AJ11" s="508"/>
      <c r="AK11" s="508"/>
      <c r="AL11" s="508"/>
      <c r="AM11" s="508"/>
      <c r="AN11" s="507"/>
      <c r="AO11" s="508"/>
      <c r="AP11" s="508"/>
      <c r="AQ11" s="508"/>
      <c r="AR11" s="508"/>
      <c r="AS11" s="507"/>
      <c r="AT11" s="508"/>
      <c r="AU11" s="508"/>
      <c r="AV11" s="508"/>
      <c r="AW11" s="508"/>
      <c r="AX11" s="507"/>
      <c r="AY11" s="508"/>
      <c r="AZ11" s="508"/>
      <c r="BA11" s="508"/>
      <c r="BB11" s="508"/>
      <c r="BC11" s="507"/>
      <c r="BD11" s="508"/>
      <c r="BE11" s="508"/>
      <c r="BF11" s="508"/>
      <c r="BG11" s="508"/>
      <c r="BH11" s="507"/>
      <c r="BI11" s="508"/>
      <c r="BJ11" s="508"/>
      <c r="BK11" s="508"/>
      <c r="BL11" s="508"/>
      <c r="BM11" s="507"/>
      <c r="BN11" s="508"/>
      <c r="BO11" s="508"/>
      <c r="BP11" s="508"/>
      <c r="BQ11" s="508"/>
      <c r="BR11" s="507"/>
      <c r="BS11" s="508"/>
      <c r="BW11" s="484"/>
      <c r="BY11" s="508"/>
      <c r="BZ11" s="508"/>
      <c r="CA11" s="508"/>
      <c r="CB11" s="507"/>
      <c r="CC11" s="508"/>
      <c r="CD11" s="508"/>
      <c r="CE11" s="508"/>
      <c r="CF11" s="508"/>
      <c r="CG11" s="507"/>
      <c r="CH11" s="508"/>
      <c r="CI11" s="508"/>
      <c r="CJ11" s="508"/>
      <c r="CK11" s="508"/>
      <c r="CL11" s="507"/>
      <c r="CM11" s="508"/>
      <c r="CN11" s="508"/>
      <c r="CO11" s="508"/>
      <c r="CP11" s="508"/>
      <c r="CQ11" s="507"/>
      <c r="CR11" s="508"/>
      <c r="CS11" s="508"/>
      <c r="CT11" s="508"/>
      <c r="CU11" s="508"/>
      <c r="CV11" s="507"/>
      <c r="CW11" s="508"/>
      <c r="CX11" s="508"/>
      <c r="CY11" s="508"/>
      <c r="CZ11" s="508"/>
      <c r="DA11" s="507"/>
      <c r="DB11" s="508"/>
      <c r="DC11" s="508"/>
      <c r="DD11" s="508"/>
      <c r="DE11" s="508"/>
      <c r="DF11" s="507"/>
      <c r="DG11" s="508"/>
      <c r="DH11" s="508"/>
      <c r="DI11" s="508"/>
      <c r="DJ11" s="508"/>
      <c r="DK11" s="507"/>
      <c r="DL11" s="508"/>
      <c r="DM11" s="508"/>
      <c r="DN11" s="508"/>
      <c r="DO11" s="508"/>
      <c r="DP11" s="507"/>
      <c r="DQ11" s="508"/>
      <c r="DR11" s="508"/>
      <c r="DS11" s="508"/>
      <c r="DT11" s="508"/>
      <c r="DU11" s="507"/>
      <c r="DV11" s="508"/>
      <c r="DW11" s="508"/>
      <c r="DX11" s="508"/>
      <c r="DY11" s="508"/>
      <c r="DZ11" s="507"/>
      <c r="EA11" s="508"/>
      <c r="EB11" s="508"/>
      <c r="EC11" s="508"/>
      <c r="ED11" s="508"/>
      <c r="EE11" s="507"/>
      <c r="EF11" s="508"/>
      <c r="EG11" s="508"/>
      <c r="EH11" s="508"/>
      <c r="EI11" s="508"/>
      <c r="EJ11" s="507"/>
      <c r="EK11" s="508"/>
      <c r="EO11" s="153"/>
    </row>
    <row r="12" spans="4:147" s="49" customFormat="1" x14ac:dyDescent="0.2">
      <c r="D12" s="241" t="s">
        <v>382</v>
      </c>
      <c r="E12" s="486"/>
      <c r="G12" s="70">
        <v>81292000</v>
      </c>
      <c r="H12" s="70"/>
      <c r="I12" s="70"/>
      <c r="J12" s="598"/>
      <c r="K12" s="70"/>
      <c r="L12" s="510">
        <v>4376147</v>
      </c>
      <c r="M12" s="510"/>
      <c r="N12" s="510"/>
      <c r="O12" s="509"/>
      <c r="P12" s="510"/>
      <c r="Q12" s="510">
        <v>6862829</v>
      </c>
      <c r="R12" s="510"/>
      <c r="S12" s="510"/>
      <c r="T12" s="509"/>
      <c r="U12" s="510"/>
      <c r="V12" s="510">
        <v>2573850</v>
      </c>
      <c r="W12" s="510"/>
      <c r="X12" s="510"/>
      <c r="Y12" s="509"/>
      <c r="Z12" s="510"/>
      <c r="AA12" s="510">
        <v>591849</v>
      </c>
      <c r="AB12" s="510"/>
      <c r="AC12" s="510"/>
      <c r="AD12" s="509"/>
      <c r="AE12" s="510"/>
      <c r="AF12" s="510">
        <v>0</v>
      </c>
      <c r="AG12" s="510"/>
      <c r="AH12" s="510"/>
      <c r="AI12" s="509"/>
      <c r="AJ12" s="510"/>
      <c r="AK12" s="510">
        <v>0</v>
      </c>
      <c r="AL12" s="510"/>
      <c r="AM12" s="510"/>
      <c r="AN12" s="509"/>
      <c r="AO12" s="510"/>
      <c r="AP12" s="510">
        <v>0</v>
      </c>
      <c r="AQ12" s="510"/>
      <c r="AR12" s="510"/>
      <c r="AS12" s="509"/>
      <c r="AT12" s="510"/>
      <c r="AU12" s="510">
        <v>0</v>
      </c>
      <c r="AV12" s="510"/>
      <c r="AW12" s="510"/>
      <c r="AX12" s="509"/>
      <c r="AY12" s="510"/>
      <c r="AZ12" s="510">
        <v>0</v>
      </c>
      <c r="BA12" s="510"/>
      <c r="BB12" s="510"/>
      <c r="BC12" s="509"/>
      <c r="BD12" s="510"/>
      <c r="BE12" s="510">
        <v>0</v>
      </c>
      <c r="BF12" s="510"/>
      <c r="BG12" s="510"/>
      <c r="BH12" s="509"/>
      <c r="BI12" s="510"/>
      <c r="BJ12" s="510">
        <v>0</v>
      </c>
      <c r="BK12" s="510"/>
      <c r="BL12" s="510"/>
      <c r="BM12" s="509"/>
      <c r="BN12" s="510"/>
      <c r="BO12" s="510">
        <v>0</v>
      </c>
      <c r="BP12" s="510"/>
      <c r="BQ12" s="510"/>
      <c r="BR12" s="509"/>
      <c r="BS12" s="510"/>
      <c r="BT12" s="510">
        <v>14404675</v>
      </c>
      <c r="BU12" s="510"/>
      <c r="BV12" s="510"/>
      <c r="BW12" s="509"/>
      <c r="BX12" s="510"/>
      <c r="BY12" s="510">
        <v>116875373</v>
      </c>
      <c r="BZ12" s="70"/>
      <c r="CA12" s="70"/>
      <c r="CB12" s="598"/>
      <c r="CC12" s="70"/>
      <c r="CD12" s="510">
        <v>10543716</v>
      </c>
      <c r="CE12" s="510"/>
      <c r="CF12" s="510"/>
      <c r="CG12" s="509"/>
      <c r="CH12" s="510"/>
      <c r="CI12" s="510">
        <v>3539413</v>
      </c>
      <c r="CJ12" s="510"/>
      <c r="CK12" s="510"/>
      <c r="CL12" s="509"/>
      <c r="CM12" s="510"/>
      <c r="CN12" s="510">
        <v>8139018</v>
      </c>
      <c r="CO12" s="510"/>
      <c r="CP12" s="510"/>
      <c r="CQ12" s="509"/>
      <c r="CR12" s="510"/>
      <c r="CS12" s="510">
        <v>3832286</v>
      </c>
      <c r="CT12" s="510"/>
      <c r="CU12" s="510"/>
      <c r="CV12" s="509"/>
      <c r="CW12" s="510"/>
      <c r="CX12" s="510">
        <v>4717776</v>
      </c>
      <c r="CY12" s="510"/>
      <c r="CZ12" s="510"/>
      <c r="DA12" s="509"/>
      <c r="DB12" s="510"/>
      <c r="DC12" s="510">
        <v>2448861</v>
      </c>
      <c r="DD12" s="510"/>
      <c r="DE12" s="510"/>
      <c r="DF12" s="509"/>
      <c r="DG12" s="510"/>
      <c r="DH12" s="510">
        <v>5208735</v>
      </c>
      <c r="DI12" s="510"/>
      <c r="DJ12" s="510"/>
      <c r="DK12" s="509"/>
      <c r="DL12" s="510"/>
      <c r="DM12" s="510">
        <v>5066529</v>
      </c>
      <c r="DN12" s="510"/>
      <c r="DO12" s="510"/>
      <c r="DP12" s="509"/>
      <c r="DQ12" s="510"/>
      <c r="DR12" s="510">
        <v>4155980</v>
      </c>
      <c r="DS12" s="510"/>
      <c r="DT12" s="510"/>
      <c r="DU12" s="509"/>
      <c r="DV12" s="510"/>
      <c r="DW12" s="510">
        <v>60254886</v>
      </c>
      <c r="DX12" s="510"/>
      <c r="DY12" s="510"/>
      <c r="DZ12" s="509"/>
      <c r="EA12" s="510"/>
      <c r="EB12" s="510">
        <v>3707089</v>
      </c>
      <c r="EC12" s="510"/>
      <c r="ED12" s="510"/>
      <c r="EE12" s="509"/>
      <c r="EF12" s="510"/>
      <c r="EG12" s="510">
        <v>5261084</v>
      </c>
      <c r="EH12" s="510"/>
      <c r="EI12" s="510"/>
      <c r="EJ12" s="509"/>
      <c r="EK12" s="510"/>
      <c r="EL12" s="510">
        <v>26054433</v>
      </c>
      <c r="EO12" s="241"/>
    </row>
    <row r="13" spans="4:147" x14ac:dyDescent="0.2">
      <c r="D13" s="153" t="s">
        <v>383</v>
      </c>
      <c r="E13" s="484"/>
      <c r="F13" s="511"/>
      <c r="G13" s="550">
        <v>81292000</v>
      </c>
      <c r="H13" s="552"/>
      <c r="I13" s="101"/>
      <c r="J13" s="599"/>
      <c r="K13" s="511"/>
      <c r="L13" s="550">
        <v>513949</v>
      </c>
      <c r="M13" s="552"/>
      <c r="N13" s="508"/>
      <c r="O13" s="507"/>
      <c r="P13" s="511"/>
      <c r="Q13" s="550">
        <v>384648</v>
      </c>
      <c r="R13" s="552"/>
      <c r="S13" s="508"/>
      <c r="T13" s="507"/>
      <c r="U13" s="511"/>
      <c r="V13" s="550">
        <v>416656</v>
      </c>
      <c r="W13" s="552"/>
      <c r="X13" s="508"/>
      <c r="Y13" s="507"/>
      <c r="Z13" s="511"/>
      <c r="AA13" s="550">
        <v>496510</v>
      </c>
      <c r="AB13" s="552"/>
      <c r="AC13" s="508"/>
      <c r="AD13" s="507"/>
      <c r="AE13" s="511"/>
      <c r="AF13" s="550">
        <v>0</v>
      </c>
      <c r="AG13" s="552"/>
      <c r="AH13" s="508"/>
      <c r="AI13" s="507"/>
      <c r="AJ13" s="511"/>
      <c r="AK13" s="550">
        <v>0</v>
      </c>
      <c r="AL13" s="552"/>
      <c r="AM13" s="508"/>
      <c r="AN13" s="507"/>
      <c r="AO13" s="511"/>
      <c r="AP13" s="550">
        <v>0</v>
      </c>
      <c r="AQ13" s="552"/>
      <c r="AR13" s="508"/>
      <c r="AS13" s="507"/>
      <c r="AT13" s="511"/>
      <c r="AU13" s="550">
        <v>0</v>
      </c>
      <c r="AV13" s="552"/>
      <c r="AW13" s="508"/>
      <c r="AX13" s="507"/>
      <c r="AY13" s="511"/>
      <c r="AZ13" s="550">
        <v>0</v>
      </c>
      <c r="BA13" s="552"/>
      <c r="BB13" s="508"/>
      <c r="BC13" s="507"/>
      <c r="BD13" s="511"/>
      <c r="BE13" s="550">
        <v>0</v>
      </c>
      <c r="BF13" s="552"/>
      <c r="BG13" s="508"/>
      <c r="BH13" s="507"/>
      <c r="BI13" s="511"/>
      <c r="BJ13" s="550">
        <v>0</v>
      </c>
      <c r="BK13" s="552"/>
      <c r="BL13" s="508"/>
      <c r="BM13" s="507"/>
      <c r="BN13" s="511"/>
      <c r="BO13" s="550">
        <v>0</v>
      </c>
      <c r="BP13" s="552"/>
      <c r="BQ13" s="507"/>
      <c r="BR13" s="507"/>
      <c r="BS13" s="511"/>
      <c r="BT13" s="550">
        <v>1811763</v>
      </c>
      <c r="BU13" s="552"/>
      <c r="BV13" s="508"/>
      <c r="BW13" s="507"/>
      <c r="BX13" s="511"/>
      <c r="BY13" s="550">
        <v>61373397</v>
      </c>
      <c r="BZ13" s="552"/>
      <c r="CA13" s="101"/>
      <c r="CB13" s="599"/>
      <c r="CC13" s="511"/>
      <c r="CD13" s="550">
        <v>168655</v>
      </c>
      <c r="CE13" s="552"/>
      <c r="CF13" s="508"/>
      <c r="CG13" s="507"/>
      <c r="CH13" s="511"/>
      <c r="CI13" s="550">
        <v>364413</v>
      </c>
      <c r="CJ13" s="552"/>
      <c r="CK13" s="508"/>
      <c r="CL13" s="507"/>
      <c r="CM13" s="511"/>
      <c r="CN13" s="550">
        <v>197910</v>
      </c>
      <c r="CO13" s="552"/>
      <c r="CP13" s="508"/>
      <c r="CQ13" s="507"/>
      <c r="CR13" s="511"/>
      <c r="CS13" s="550">
        <v>286915</v>
      </c>
      <c r="CT13" s="552"/>
      <c r="CU13" s="508"/>
      <c r="CV13" s="507"/>
      <c r="CW13" s="511"/>
      <c r="CX13" s="550">
        <v>263897</v>
      </c>
      <c r="CY13" s="552"/>
      <c r="CZ13" s="508"/>
      <c r="DA13" s="507"/>
      <c r="DB13" s="511"/>
      <c r="DC13" s="550">
        <v>151237</v>
      </c>
      <c r="DD13" s="552"/>
      <c r="DE13" s="508"/>
      <c r="DF13" s="507"/>
      <c r="DG13" s="511"/>
      <c r="DH13" s="550">
        <v>467133</v>
      </c>
      <c r="DI13" s="552"/>
      <c r="DJ13" s="508"/>
      <c r="DK13" s="507"/>
      <c r="DL13" s="511"/>
      <c r="DM13" s="550">
        <v>387424</v>
      </c>
      <c r="DN13" s="552"/>
      <c r="DO13" s="508"/>
      <c r="DP13" s="507"/>
      <c r="DQ13" s="511"/>
      <c r="DR13" s="550">
        <v>493196</v>
      </c>
      <c r="DS13" s="552"/>
      <c r="DT13" s="508"/>
      <c r="DU13" s="507"/>
      <c r="DV13" s="511"/>
      <c r="DW13" s="550">
        <v>57929886</v>
      </c>
      <c r="DX13" s="552"/>
      <c r="DY13" s="508"/>
      <c r="DZ13" s="507"/>
      <c r="EA13" s="511"/>
      <c r="EB13" s="550">
        <v>409969</v>
      </c>
      <c r="EC13" s="552"/>
      <c r="ED13" s="508"/>
      <c r="EE13" s="507"/>
      <c r="EF13" s="511"/>
      <c r="EG13" s="550">
        <v>252762</v>
      </c>
      <c r="EH13" s="552"/>
      <c r="EI13" s="508"/>
      <c r="EJ13" s="507"/>
      <c r="EK13" s="511"/>
      <c r="EL13" s="550">
        <v>1017893</v>
      </c>
      <c r="EM13" s="552"/>
      <c r="EO13" s="153"/>
      <c r="EP13" s="49"/>
      <c r="EQ13" s="49"/>
    </row>
    <row r="14" spans="4:147" x14ac:dyDescent="0.2">
      <c r="D14" s="153" t="s">
        <v>384</v>
      </c>
      <c r="E14" s="484"/>
      <c r="F14" s="507"/>
      <c r="G14" s="508">
        <v>0</v>
      </c>
      <c r="H14" s="553"/>
      <c r="I14" s="508"/>
      <c r="J14" s="507"/>
      <c r="K14" s="507"/>
      <c r="L14" s="508">
        <v>3035000</v>
      </c>
      <c r="M14" s="553"/>
      <c r="N14" s="508"/>
      <c r="O14" s="507"/>
      <c r="P14" s="507"/>
      <c r="Q14" s="508">
        <v>3410000</v>
      </c>
      <c r="R14" s="553"/>
      <c r="S14" s="508"/>
      <c r="T14" s="507"/>
      <c r="U14" s="507"/>
      <c r="V14" s="508">
        <v>1250000</v>
      </c>
      <c r="W14" s="553"/>
      <c r="X14" s="508"/>
      <c r="Y14" s="507"/>
      <c r="Z14" s="507"/>
      <c r="AA14" s="508">
        <v>0</v>
      </c>
      <c r="AB14" s="553"/>
      <c r="AC14" s="508"/>
      <c r="AD14" s="507"/>
      <c r="AE14" s="507"/>
      <c r="AF14" s="508">
        <v>0</v>
      </c>
      <c r="AG14" s="553"/>
      <c r="AH14" s="508"/>
      <c r="AI14" s="507"/>
      <c r="AJ14" s="507"/>
      <c r="AK14" s="508">
        <v>0</v>
      </c>
      <c r="AL14" s="553"/>
      <c r="AM14" s="508"/>
      <c r="AN14" s="507"/>
      <c r="AO14" s="507"/>
      <c r="AP14" s="508">
        <v>0</v>
      </c>
      <c r="AQ14" s="553"/>
      <c r="AR14" s="508"/>
      <c r="AS14" s="507"/>
      <c r="AT14" s="507"/>
      <c r="AU14" s="508">
        <v>0</v>
      </c>
      <c r="AV14" s="553"/>
      <c r="AW14" s="508"/>
      <c r="AX14" s="507"/>
      <c r="AY14" s="507"/>
      <c r="AZ14" s="508">
        <v>0</v>
      </c>
      <c r="BA14" s="553"/>
      <c r="BB14" s="508"/>
      <c r="BC14" s="507"/>
      <c r="BD14" s="507"/>
      <c r="BE14" s="508">
        <v>0</v>
      </c>
      <c r="BF14" s="553"/>
      <c r="BG14" s="508"/>
      <c r="BH14" s="507"/>
      <c r="BI14" s="507"/>
      <c r="BJ14" s="508">
        <v>0</v>
      </c>
      <c r="BK14" s="553"/>
      <c r="BL14" s="508"/>
      <c r="BM14" s="507"/>
      <c r="BN14" s="507"/>
      <c r="BO14" s="508">
        <v>0</v>
      </c>
      <c r="BP14" s="553"/>
      <c r="BQ14" s="507"/>
      <c r="BR14" s="507"/>
      <c r="BS14" s="507"/>
      <c r="BT14" s="508">
        <v>7695000</v>
      </c>
      <c r="BU14" s="553"/>
      <c r="BV14" s="508"/>
      <c r="BW14" s="507"/>
      <c r="BX14" s="507"/>
      <c r="BY14" s="508">
        <v>48025000</v>
      </c>
      <c r="BZ14" s="553"/>
      <c r="CA14" s="508"/>
      <c r="CB14" s="507"/>
      <c r="CC14" s="507"/>
      <c r="CD14" s="508">
        <v>10180000</v>
      </c>
      <c r="CE14" s="553"/>
      <c r="CF14" s="508"/>
      <c r="CG14" s="507"/>
      <c r="CH14" s="507"/>
      <c r="CI14" s="508">
        <v>3175000</v>
      </c>
      <c r="CJ14" s="553"/>
      <c r="CK14" s="508"/>
      <c r="CL14" s="507"/>
      <c r="CM14" s="507"/>
      <c r="CN14" s="508">
        <v>6985000</v>
      </c>
      <c r="CO14" s="553"/>
      <c r="CP14" s="508"/>
      <c r="CQ14" s="507"/>
      <c r="CR14" s="507"/>
      <c r="CS14" s="508">
        <v>3165000</v>
      </c>
      <c r="CT14" s="553"/>
      <c r="CU14" s="508"/>
      <c r="CV14" s="507"/>
      <c r="CW14" s="507"/>
      <c r="CX14" s="508">
        <v>4370000</v>
      </c>
      <c r="CY14" s="553"/>
      <c r="CZ14" s="508"/>
      <c r="DA14" s="507"/>
      <c r="DB14" s="507"/>
      <c r="DC14" s="508">
        <v>2270000</v>
      </c>
      <c r="DD14" s="553"/>
      <c r="DE14" s="508"/>
      <c r="DF14" s="507"/>
      <c r="DG14" s="507"/>
      <c r="DH14" s="508">
        <v>4260000</v>
      </c>
      <c r="DI14" s="553"/>
      <c r="DJ14" s="508"/>
      <c r="DK14" s="507"/>
      <c r="DL14" s="507"/>
      <c r="DM14" s="508">
        <v>3475000</v>
      </c>
      <c r="DN14" s="553"/>
      <c r="DO14" s="508"/>
      <c r="DP14" s="507"/>
      <c r="DQ14" s="507"/>
      <c r="DR14" s="508">
        <v>3320000</v>
      </c>
      <c r="DS14" s="553"/>
      <c r="DT14" s="508"/>
      <c r="DU14" s="507"/>
      <c r="DV14" s="507"/>
      <c r="DW14" s="508">
        <v>2325000</v>
      </c>
      <c r="DX14" s="553"/>
      <c r="DY14" s="508"/>
      <c r="DZ14" s="507"/>
      <c r="EA14" s="507"/>
      <c r="EB14" s="508">
        <v>2615000</v>
      </c>
      <c r="EC14" s="553"/>
      <c r="ED14" s="508"/>
      <c r="EE14" s="507"/>
      <c r="EF14" s="507"/>
      <c r="EG14" s="508">
        <v>1885000</v>
      </c>
      <c r="EH14" s="553"/>
      <c r="EI14" s="508"/>
      <c r="EJ14" s="507"/>
      <c r="EK14" s="507"/>
      <c r="EL14" s="508">
        <v>23505000</v>
      </c>
      <c r="EM14" s="553"/>
      <c r="EO14" s="153"/>
      <c r="EP14" s="49"/>
      <c r="EQ14" s="49"/>
    </row>
    <row r="15" spans="4:147" x14ac:dyDescent="0.2">
      <c r="D15" s="153" t="s">
        <v>385</v>
      </c>
      <c r="E15" s="484"/>
      <c r="F15" s="507"/>
      <c r="G15" s="508">
        <v>0</v>
      </c>
      <c r="H15" s="553"/>
      <c r="I15" s="101"/>
      <c r="J15" s="599"/>
      <c r="K15" s="507"/>
      <c r="L15" s="508">
        <v>827198</v>
      </c>
      <c r="M15" s="553"/>
      <c r="N15" s="101"/>
      <c r="O15" s="599"/>
      <c r="P15" s="507"/>
      <c r="Q15" s="508">
        <v>3068181</v>
      </c>
      <c r="R15" s="553"/>
      <c r="S15" s="508"/>
      <c r="T15" s="507"/>
      <c r="U15" s="507"/>
      <c r="V15" s="508">
        <v>907194</v>
      </c>
      <c r="W15" s="553"/>
      <c r="X15" s="508"/>
      <c r="Y15" s="507"/>
      <c r="Z15" s="507"/>
      <c r="AA15" s="508">
        <v>95339</v>
      </c>
      <c r="AB15" s="553"/>
      <c r="AC15" s="508"/>
      <c r="AD15" s="507"/>
      <c r="AE15" s="507"/>
      <c r="AF15" s="508">
        <v>0</v>
      </c>
      <c r="AG15" s="553"/>
      <c r="AH15" s="508"/>
      <c r="AI15" s="507"/>
      <c r="AJ15" s="507"/>
      <c r="AK15" s="508">
        <v>0</v>
      </c>
      <c r="AL15" s="553"/>
      <c r="AM15" s="508"/>
      <c r="AN15" s="507"/>
      <c r="AO15" s="507"/>
      <c r="AP15" s="508">
        <v>0</v>
      </c>
      <c r="AQ15" s="553"/>
      <c r="AR15" s="508"/>
      <c r="AS15" s="507"/>
      <c r="AT15" s="507"/>
      <c r="AU15" s="508">
        <v>0</v>
      </c>
      <c r="AV15" s="553"/>
      <c r="AW15" s="508"/>
      <c r="AX15" s="507"/>
      <c r="AY15" s="507"/>
      <c r="AZ15" s="508">
        <v>0</v>
      </c>
      <c r="BA15" s="553"/>
      <c r="BB15" s="508"/>
      <c r="BC15" s="507"/>
      <c r="BD15" s="507"/>
      <c r="BE15" s="508">
        <v>0</v>
      </c>
      <c r="BF15" s="553"/>
      <c r="BG15" s="508"/>
      <c r="BH15" s="507"/>
      <c r="BI15" s="507"/>
      <c r="BJ15" s="508">
        <v>0</v>
      </c>
      <c r="BK15" s="553"/>
      <c r="BL15" s="508"/>
      <c r="BM15" s="507"/>
      <c r="BN15" s="507"/>
      <c r="BO15" s="508">
        <v>0</v>
      </c>
      <c r="BP15" s="553"/>
      <c r="BQ15" s="507"/>
      <c r="BR15" s="507"/>
      <c r="BS15" s="507"/>
      <c r="BT15" s="508">
        <v>4897912</v>
      </c>
      <c r="BU15" s="553"/>
      <c r="BV15" s="508"/>
      <c r="BW15" s="507"/>
      <c r="BX15" s="507"/>
      <c r="BY15" s="508">
        <v>7476976</v>
      </c>
      <c r="BZ15" s="553"/>
      <c r="CA15" s="101"/>
      <c r="CB15" s="599"/>
      <c r="CC15" s="507"/>
      <c r="CD15" s="508">
        <v>195061</v>
      </c>
      <c r="CE15" s="553"/>
      <c r="CF15" s="101"/>
      <c r="CG15" s="599"/>
      <c r="CH15" s="507"/>
      <c r="CI15" s="508">
        <v>0</v>
      </c>
      <c r="CJ15" s="553"/>
      <c r="CK15" s="508"/>
      <c r="CL15" s="507"/>
      <c r="CM15" s="507"/>
      <c r="CN15" s="508">
        <v>956108</v>
      </c>
      <c r="CO15" s="553"/>
      <c r="CP15" s="508"/>
      <c r="CQ15" s="507"/>
      <c r="CR15" s="507"/>
      <c r="CS15" s="508">
        <v>380371</v>
      </c>
      <c r="CT15" s="553"/>
      <c r="CU15" s="508"/>
      <c r="CV15" s="507"/>
      <c r="CW15" s="507"/>
      <c r="CX15" s="508">
        <v>83879</v>
      </c>
      <c r="CY15" s="553"/>
      <c r="CZ15" s="508"/>
      <c r="DA15" s="507"/>
      <c r="DB15" s="507"/>
      <c r="DC15" s="508">
        <v>27624</v>
      </c>
      <c r="DD15" s="553"/>
      <c r="DE15" s="508"/>
      <c r="DF15" s="507"/>
      <c r="DG15" s="507"/>
      <c r="DH15" s="508">
        <v>481602</v>
      </c>
      <c r="DI15" s="553"/>
      <c r="DJ15" s="508"/>
      <c r="DK15" s="507"/>
      <c r="DL15" s="507"/>
      <c r="DM15" s="508">
        <v>1204105</v>
      </c>
      <c r="DN15" s="553"/>
      <c r="DO15" s="508"/>
      <c r="DP15" s="507"/>
      <c r="DQ15" s="507"/>
      <c r="DR15" s="508">
        <v>342784</v>
      </c>
      <c r="DS15" s="553"/>
      <c r="DT15" s="508"/>
      <c r="DU15" s="507"/>
      <c r="DV15" s="507"/>
      <c r="DW15" s="508">
        <v>0</v>
      </c>
      <c r="DX15" s="553"/>
      <c r="DY15" s="508"/>
      <c r="DZ15" s="507"/>
      <c r="EA15" s="507"/>
      <c r="EB15" s="508">
        <v>682120</v>
      </c>
      <c r="EC15" s="553"/>
      <c r="ED15" s="508"/>
      <c r="EE15" s="507"/>
      <c r="EF15" s="507"/>
      <c r="EG15" s="508">
        <v>3123322</v>
      </c>
      <c r="EH15" s="553"/>
      <c r="EI15" s="508"/>
      <c r="EJ15" s="507"/>
      <c r="EK15" s="507"/>
      <c r="EL15" s="508">
        <v>1531540</v>
      </c>
      <c r="EM15" s="553"/>
      <c r="EO15" s="153"/>
      <c r="EP15" s="49"/>
      <c r="EQ15" s="49"/>
    </row>
    <row r="16" spans="4:147" ht="12.75" customHeight="1" x14ac:dyDescent="0.2">
      <c r="D16" s="153" t="s">
        <v>386</v>
      </c>
      <c r="E16" s="484"/>
      <c r="F16" s="520"/>
      <c r="G16" s="554">
        <v>0</v>
      </c>
      <c r="H16" s="555"/>
      <c r="I16" s="101"/>
      <c r="J16" s="599"/>
      <c r="K16" s="520"/>
      <c r="L16" s="554">
        <v>0</v>
      </c>
      <c r="M16" s="555"/>
      <c r="N16" s="101"/>
      <c r="O16" s="599"/>
      <c r="P16" s="520"/>
      <c r="Q16" s="554">
        <v>0</v>
      </c>
      <c r="R16" s="555"/>
      <c r="S16" s="508"/>
      <c r="T16" s="507"/>
      <c r="U16" s="520"/>
      <c r="V16" s="554">
        <v>0</v>
      </c>
      <c r="W16" s="555"/>
      <c r="X16" s="508"/>
      <c r="Y16" s="507"/>
      <c r="Z16" s="520"/>
      <c r="AA16" s="554">
        <v>0</v>
      </c>
      <c r="AB16" s="555"/>
      <c r="AC16" s="508"/>
      <c r="AD16" s="507"/>
      <c r="AE16" s="520"/>
      <c r="AF16" s="554">
        <v>0</v>
      </c>
      <c r="AG16" s="555"/>
      <c r="AH16" s="508"/>
      <c r="AI16" s="507"/>
      <c r="AJ16" s="520"/>
      <c r="AK16" s="554">
        <v>0</v>
      </c>
      <c r="AL16" s="555"/>
      <c r="AM16" s="508"/>
      <c r="AN16" s="507"/>
      <c r="AO16" s="520"/>
      <c r="AP16" s="554">
        <v>0</v>
      </c>
      <c r="AQ16" s="555"/>
      <c r="AR16" s="508"/>
      <c r="AS16" s="507"/>
      <c r="AT16" s="520"/>
      <c r="AU16" s="554">
        <v>0</v>
      </c>
      <c r="AV16" s="555"/>
      <c r="AW16" s="508"/>
      <c r="AX16" s="507"/>
      <c r="AY16" s="520"/>
      <c r="AZ16" s="554">
        <v>0</v>
      </c>
      <c r="BA16" s="555"/>
      <c r="BB16" s="508"/>
      <c r="BC16" s="507"/>
      <c r="BD16" s="520"/>
      <c r="BE16" s="554">
        <v>0</v>
      </c>
      <c r="BF16" s="555"/>
      <c r="BG16" s="508"/>
      <c r="BH16" s="507"/>
      <c r="BI16" s="520"/>
      <c r="BJ16" s="554">
        <v>0</v>
      </c>
      <c r="BK16" s="555"/>
      <c r="BL16" s="508"/>
      <c r="BM16" s="507"/>
      <c r="BN16" s="520"/>
      <c r="BO16" s="554">
        <v>0</v>
      </c>
      <c r="BP16" s="555"/>
      <c r="BQ16" s="508"/>
      <c r="BR16" s="507"/>
      <c r="BS16" s="520"/>
      <c r="BT16" s="554">
        <v>0</v>
      </c>
      <c r="BU16" s="555"/>
      <c r="BV16" s="508"/>
      <c r="BW16" s="507"/>
      <c r="BX16" s="520"/>
      <c r="BY16" s="554">
        <v>0</v>
      </c>
      <c r="BZ16" s="555"/>
      <c r="CA16" s="101"/>
      <c r="CB16" s="599"/>
      <c r="CC16" s="520"/>
      <c r="CD16" s="554">
        <v>0</v>
      </c>
      <c r="CE16" s="555"/>
      <c r="CF16" s="101"/>
      <c r="CG16" s="599"/>
      <c r="CH16" s="520"/>
      <c r="CI16" s="554">
        <v>0</v>
      </c>
      <c r="CJ16" s="555"/>
      <c r="CK16" s="508"/>
      <c r="CL16" s="507"/>
      <c r="CM16" s="520"/>
      <c r="CN16" s="554">
        <v>0</v>
      </c>
      <c r="CO16" s="555"/>
      <c r="CP16" s="508"/>
      <c r="CQ16" s="507"/>
      <c r="CR16" s="520"/>
      <c r="CS16" s="554">
        <v>0</v>
      </c>
      <c r="CT16" s="555"/>
      <c r="CU16" s="508"/>
      <c r="CV16" s="507"/>
      <c r="CW16" s="520"/>
      <c r="CX16" s="554">
        <v>0</v>
      </c>
      <c r="CY16" s="555"/>
      <c r="CZ16" s="508"/>
      <c r="DA16" s="507"/>
      <c r="DB16" s="520"/>
      <c r="DC16" s="554">
        <v>0</v>
      </c>
      <c r="DD16" s="555"/>
      <c r="DE16" s="508"/>
      <c r="DF16" s="507"/>
      <c r="DG16" s="520"/>
      <c r="DH16" s="554">
        <v>0</v>
      </c>
      <c r="DI16" s="555"/>
      <c r="DJ16" s="508"/>
      <c r="DK16" s="507"/>
      <c r="DL16" s="520"/>
      <c r="DM16" s="554">
        <v>0</v>
      </c>
      <c r="DN16" s="555"/>
      <c r="DO16" s="508"/>
      <c r="DP16" s="507"/>
      <c r="DQ16" s="520"/>
      <c r="DR16" s="554">
        <v>0</v>
      </c>
      <c r="DS16" s="555"/>
      <c r="DT16" s="508"/>
      <c r="DU16" s="507"/>
      <c r="DV16" s="520"/>
      <c r="DW16" s="554">
        <v>0</v>
      </c>
      <c r="DX16" s="555"/>
      <c r="DY16" s="508"/>
      <c r="DZ16" s="507"/>
      <c r="EA16" s="520"/>
      <c r="EB16" s="554">
        <v>0</v>
      </c>
      <c r="EC16" s="555"/>
      <c r="ED16" s="508"/>
      <c r="EE16" s="507"/>
      <c r="EF16" s="520"/>
      <c r="EG16" s="554">
        <v>0</v>
      </c>
      <c r="EH16" s="555"/>
      <c r="EI16" s="508"/>
      <c r="EJ16" s="507"/>
      <c r="EK16" s="520"/>
      <c r="EL16" s="554">
        <v>0</v>
      </c>
      <c r="EM16" s="555"/>
      <c r="EO16" s="153"/>
      <c r="EP16" s="49"/>
      <c r="EQ16" s="49"/>
    </row>
    <row r="17" spans="4:147" x14ac:dyDescent="0.2">
      <c r="D17" s="153"/>
      <c r="E17" s="484"/>
      <c r="G17" s="600"/>
      <c r="H17" s="508"/>
      <c r="I17" s="508"/>
      <c r="J17" s="507"/>
      <c r="K17" s="508"/>
      <c r="L17" s="508"/>
      <c r="M17" s="508"/>
      <c r="N17" s="508"/>
      <c r="O17" s="507"/>
      <c r="P17" s="550"/>
      <c r="Q17" s="508"/>
      <c r="R17" s="550"/>
      <c r="S17" s="508"/>
      <c r="T17" s="507"/>
      <c r="U17" s="550"/>
      <c r="V17" s="508"/>
      <c r="W17" s="550"/>
      <c r="X17" s="508"/>
      <c r="Y17" s="507"/>
      <c r="Z17" s="550"/>
      <c r="AA17" s="508"/>
      <c r="AB17" s="550"/>
      <c r="AC17" s="508"/>
      <c r="AD17" s="507"/>
      <c r="AE17" s="550"/>
      <c r="AF17" s="508"/>
      <c r="AG17" s="550"/>
      <c r="AH17" s="508"/>
      <c r="AI17" s="507"/>
      <c r="AJ17" s="550"/>
      <c r="AK17" s="508"/>
      <c r="AL17" s="550"/>
      <c r="AM17" s="508"/>
      <c r="AN17" s="507"/>
      <c r="AO17" s="550"/>
      <c r="AP17" s="508"/>
      <c r="AQ17" s="550"/>
      <c r="AR17" s="508"/>
      <c r="AS17" s="507"/>
      <c r="AT17" s="508"/>
      <c r="AU17" s="508"/>
      <c r="AV17" s="508"/>
      <c r="AW17" s="508"/>
      <c r="AX17" s="507"/>
      <c r="AY17" s="508"/>
      <c r="AZ17" s="508"/>
      <c r="BA17" s="550"/>
      <c r="BB17" s="508"/>
      <c r="BC17" s="507"/>
      <c r="BD17" s="508"/>
      <c r="BE17" s="508"/>
      <c r="BF17" s="508"/>
      <c r="BG17" s="508"/>
      <c r="BH17" s="507"/>
      <c r="BI17" s="550"/>
      <c r="BJ17" s="508"/>
      <c r="BK17" s="550"/>
      <c r="BL17" s="508"/>
      <c r="BM17" s="507"/>
      <c r="BN17" s="550"/>
      <c r="BO17" s="508"/>
      <c r="BP17" s="550"/>
      <c r="BQ17" s="508"/>
      <c r="BR17" s="507"/>
      <c r="BS17" s="508"/>
      <c r="BT17" s="508"/>
      <c r="BU17" s="508"/>
      <c r="BV17" s="508"/>
      <c r="BW17" s="507"/>
      <c r="BX17" s="508"/>
      <c r="BY17" s="508"/>
      <c r="BZ17" s="508"/>
      <c r="CA17" s="508"/>
      <c r="CB17" s="507"/>
      <c r="CC17" s="508"/>
      <c r="CD17" s="508"/>
      <c r="CE17" s="508"/>
      <c r="CF17" s="508"/>
      <c r="CG17" s="507"/>
      <c r="CH17" s="550"/>
      <c r="CI17" s="508"/>
      <c r="CJ17" s="550"/>
      <c r="CK17" s="508"/>
      <c r="CL17" s="507"/>
      <c r="CM17" s="550"/>
      <c r="CN17" s="508"/>
      <c r="CO17" s="550"/>
      <c r="CP17" s="508"/>
      <c r="CQ17" s="507"/>
      <c r="CR17" s="550"/>
      <c r="CS17" s="508"/>
      <c r="CT17" s="550"/>
      <c r="CU17" s="508"/>
      <c r="CV17" s="507"/>
      <c r="CW17" s="550"/>
      <c r="CX17" s="508"/>
      <c r="CY17" s="550"/>
      <c r="CZ17" s="508"/>
      <c r="DA17" s="507"/>
      <c r="DB17" s="550"/>
      <c r="DC17" s="508"/>
      <c r="DD17" s="550"/>
      <c r="DE17" s="508"/>
      <c r="DF17" s="507"/>
      <c r="DG17" s="550"/>
      <c r="DH17" s="508"/>
      <c r="DI17" s="550"/>
      <c r="DJ17" s="508"/>
      <c r="DK17" s="507"/>
      <c r="DL17" s="508"/>
      <c r="DM17" s="508"/>
      <c r="DN17" s="508"/>
      <c r="DO17" s="508"/>
      <c r="DP17" s="507"/>
      <c r="DQ17" s="508"/>
      <c r="DR17" s="508"/>
      <c r="DS17" s="550"/>
      <c r="DT17" s="508"/>
      <c r="DU17" s="507"/>
      <c r="DV17" s="508"/>
      <c r="DW17" s="508"/>
      <c r="DX17" s="508"/>
      <c r="DY17" s="508"/>
      <c r="DZ17" s="507"/>
      <c r="EA17" s="550"/>
      <c r="EB17" s="508"/>
      <c r="EC17" s="550"/>
      <c r="ED17" s="508"/>
      <c r="EE17" s="507"/>
      <c r="EF17" s="550"/>
      <c r="EG17" s="508"/>
      <c r="EH17" s="550"/>
      <c r="EI17" s="508"/>
      <c r="EJ17" s="507"/>
      <c r="EK17" s="508"/>
      <c r="EL17" s="508"/>
      <c r="EO17" s="153"/>
      <c r="EP17" s="49"/>
      <c r="EQ17" s="49"/>
    </row>
    <row r="18" spans="4:147" s="49" customFormat="1" ht="12.75" customHeight="1" x14ac:dyDescent="0.2">
      <c r="D18" s="241" t="s">
        <v>387</v>
      </c>
      <c r="E18" s="486"/>
      <c r="F18" s="160"/>
      <c r="G18" s="601">
        <v>81292000</v>
      </c>
      <c r="H18" s="601"/>
      <c r="I18" s="50"/>
      <c r="J18" s="556"/>
      <c r="K18" s="601"/>
      <c r="L18" s="601">
        <v>513949</v>
      </c>
      <c r="M18" s="601"/>
      <c r="N18" s="50"/>
      <c r="O18" s="556"/>
      <c r="P18" s="601"/>
      <c r="Q18" s="601">
        <v>384648</v>
      </c>
      <c r="R18" s="601"/>
      <c r="S18" s="50"/>
      <c r="T18" s="556"/>
      <c r="U18" s="601"/>
      <c r="V18" s="601">
        <v>416656</v>
      </c>
      <c r="W18" s="601"/>
      <c r="X18" s="50"/>
      <c r="Y18" s="556"/>
      <c r="Z18" s="601"/>
      <c r="AA18" s="601">
        <v>496510</v>
      </c>
      <c r="AB18" s="601"/>
      <c r="AC18" s="50"/>
      <c r="AD18" s="556"/>
      <c r="AE18" s="601"/>
      <c r="AF18" s="601">
        <v>0</v>
      </c>
      <c r="AG18" s="601"/>
      <c r="AH18" s="50"/>
      <c r="AI18" s="556"/>
      <c r="AJ18" s="601"/>
      <c r="AK18" s="601">
        <v>0</v>
      </c>
      <c r="AL18" s="601"/>
      <c r="AM18" s="50"/>
      <c r="AN18" s="556"/>
      <c r="AO18" s="601"/>
      <c r="AP18" s="601">
        <v>0</v>
      </c>
      <c r="AQ18" s="601"/>
      <c r="AR18" s="50"/>
      <c r="AS18" s="556"/>
      <c r="AT18" s="601"/>
      <c r="AU18" s="601">
        <v>0</v>
      </c>
      <c r="AV18" s="601"/>
      <c r="AW18" s="50"/>
      <c r="AX18" s="556"/>
      <c r="AY18" s="601"/>
      <c r="AZ18" s="601">
        <v>0</v>
      </c>
      <c r="BA18" s="601"/>
      <c r="BB18" s="50"/>
      <c r="BC18" s="556"/>
      <c r="BD18" s="601"/>
      <c r="BE18" s="601">
        <v>0</v>
      </c>
      <c r="BF18" s="601"/>
      <c r="BG18" s="50"/>
      <c r="BH18" s="556"/>
      <c r="BI18" s="601"/>
      <c r="BJ18" s="601">
        <v>0</v>
      </c>
      <c r="BK18" s="601"/>
      <c r="BL18" s="50"/>
      <c r="BM18" s="556"/>
      <c r="BN18" s="601"/>
      <c r="BO18" s="601">
        <v>0</v>
      </c>
      <c r="BP18" s="601"/>
      <c r="BQ18" s="50"/>
      <c r="BR18" s="556"/>
      <c r="BS18" s="601"/>
      <c r="BT18" s="601">
        <v>1811763</v>
      </c>
      <c r="BU18" s="601"/>
      <c r="BV18" s="50"/>
      <c r="BW18" s="556"/>
      <c r="BX18" s="601"/>
      <c r="BY18" s="601">
        <v>61373397</v>
      </c>
      <c r="BZ18" s="601"/>
      <c r="CA18" s="50"/>
      <c r="CB18" s="556"/>
      <c r="CC18" s="601"/>
      <c r="CD18" s="601">
        <v>168655</v>
      </c>
      <c r="CE18" s="601"/>
      <c r="CF18" s="50"/>
      <c r="CG18" s="556"/>
      <c r="CH18" s="601"/>
      <c r="CI18" s="601">
        <v>364413</v>
      </c>
      <c r="CJ18" s="601"/>
      <c r="CK18" s="50"/>
      <c r="CL18" s="556"/>
      <c r="CM18" s="601"/>
      <c r="CN18" s="601">
        <v>197910</v>
      </c>
      <c r="CO18" s="601"/>
      <c r="CP18" s="50"/>
      <c r="CQ18" s="556"/>
      <c r="CR18" s="601"/>
      <c r="CS18" s="601">
        <v>286915</v>
      </c>
      <c r="CT18" s="601"/>
      <c r="CU18" s="50"/>
      <c r="CV18" s="556"/>
      <c r="CW18" s="601"/>
      <c r="CX18" s="601">
        <v>263897</v>
      </c>
      <c r="CY18" s="601"/>
      <c r="CZ18" s="50"/>
      <c r="DA18" s="556"/>
      <c r="DB18" s="601"/>
      <c r="DC18" s="601">
        <v>151237</v>
      </c>
      <c r="DD18" s="601"/>
      <c r="DE18" s="50"/>
      <c r="DF18" s="556"/>
      <c r="DG18" s="601"/>
      <c r="DH18" s="601">
        <v>467133</v>
      </c>
      <c r="DI18" s="601"/>
      <c r="DJ18" s="50"/>
      <c r="DK18" s="556"/>
      <c r="DL18" s="601"/>
      <c r="DM18" s="601">
        <v>387424</v>
      </c>
      <c r="DN18" s="601"/>
      <c r="DO18" s="50"/>
      <c r="DP18" s="556"/>
      <c r="DQ18" s="601"/>
      <c r="DR18" s="601">
        <v>493196</v>
      </c>
      <c r="DS18" s="601"/>
      <c r="DT18" s="50"/>
      <c r="DU18" s="556"/>
      <c r="DV18" s="601"/>
      <c r="DW18" s="601">
        <v>57929886</v>
      </c>
      <c r="DX18" s="601"/>
      <c r="DY18" s="50"/>
      <c r="DZ18" s="556"/>
      <c r="EA18" s="601"/>
      <c r="EB18" s="601">
        <v>409969</v>
      </c>
      <c r="EC18" s="601"/>
      <c r="ED18" s="50"/>
      <c r="EE18" s="556"/>
      <c r="EF18" s="601"/>
      <c r="EG18" s="601">
        <v>252762</v>
      </c>
      <c r="EH18" s="601"/>
      <c r="EI18" s="50"/>
      <c r="EJ18" s="556"/>
      <c r="EK18" s="601"/>
      <c r="EL18" s="601">
        <v>1017893</v>
      </c>
      <c r="EM18" s="160"/>
      <c r="EO18" s="241"/>
    </row>
    <row r="19" spans="4:147" ht="12.75" customHeight="1" x14ac:dyDescent="0.2">
      <c r="D19" s="153" t="s">
        <v>388</v>
      </c>
      <c r="E19" s="484"/>
      <c r="F19" s="484"/>
      <c r="G19" s="550">
        <v>77792000</v>
      </c>
      <c r="H19" s="61"/>
      <c r="I19" s="62"/>
      <c r="J19" s="560"/>
      <c r="K19" s="560"/>
      <c r="L19" s="62">
        <v>0</v>
      </c>
      <c r="M19" s="61"/>
      <c r="N19" s="62"/>
      <c r="O19" s="560"/>
      <c r="P19" s="560"/>
      <c r="Q19" s="62">
        <v>0</v>
      </c>
      <c r="R19" s="61"/>
      <c r="S19" s="62"/>
      <c r="T19" s="560"/>
      <c r="U19" s="560"/>
      <c r="V19" s="62">
        <v>0</v>
      </c>
      <c r="W19" s="61"/>
      <c r="X19" s="62"/>
      <c r="Y19" s="560"/>
      <c r="Z19" s="560"/>
      <c r="AA19" s="62">
        <v>0</v>
      </c>
      <c r="AB19" s="61"/>
      <c r="AC19" s="62"/>
      <c r="AD19" s="560"/>
      <c r="AE19" s="560"/>
      <c r="AF19" s="62">
        <v>0</v>
      </c>
      <c r="AG19" s="61"/>
      <c r="AH19" s="62"/>
      <c r="AI19" s="560"/>
      <c r="AJ19" s="560"/>
      <c r="AK19" s="62">
        <v>0</v>
      </c>
      <c r="AL19" s="61"/>
      <c r="AM19" s="62"/>
      <c r="AN19" s="560"/>
      <c r="AO19" s="560"/>
      <c r="AP19" s="62">
        <v>0</v>
      </c>
      <c r="AQ19" s="61"/>
      <c r="AR19" s="62"/>
      <c r="AS19" s="560"/>
      <c r="AT19" s="560"/>
      <c r="AU19" s="62">
        <v>0</v>
      </c>
      <c r="AV19" s="61"/>
      <c r="AW19" s="62"/>
      <c r="AX19" s="560"/>
      <c r="AY19" s="560"/>
      <c r="AZ19" s="62">
        <v>0</v>
      </c>
      <c r="BA19" s="61"/>
      <c r="BB19" s="62"/>
      <c r="BC19" s="560"/>
      <c r="BD19" s="560"/>
      <c r="BE19" s="62">
        <v>0</v>
      </c>
      <c r="BF19" s="61"/>
      <c r="BG19" s="62"/>
      <c r="BH19" s="560"/>
      <c r="BI19" s="560"/>
      <c r="BJ19" s="62">
        <v>0</v>
      </c>
      <c r="BK19" s="61"/>
      <c r="BL19" s="62"/>
      <c r="BM19" s="560"/>
      <c r="BN19" s="560"/>
      <c r="BO19" s="62">
        <v>0</v>
      </c>
      <c r="BP19" s="61"/>
      <c r="BQ19" s="62"/>
      <c r="BR19" s="560"/>
      <c r="BS19" s="560"/>
      <c r="BT19" s="62">
        <v>0</v>
      </c>
      <c r="BU19" s="61"/>
      <c r="BV19" s="62"/>
      <c r="BW19" s="560"/>
      <c r="BX19" s="560"/>
      <c r="BY19" s="62">
        <v>57718349</v>
      </c>
      <c r="BZ19" s="61"/>
      <c r="CA19" s="62"/>
      <c r="CB19" s="560"/>
      <c r="CC19" s="560"/>
      <c r="CD19" s="62">
        <v>0</v>
      </c>
      <c r="CE19" s="61"/>
      <c r="CF19" s="62"/>
      <c r="CG19" s="560"/>
      <c r="CH19" s="560"/>
      <c r="CI19" s="62">
        <v>0</v>
      </c>
      <c r="CJ19" s="61"/>
      <c r="CK19" s="62"/>
      <c r="CL19" s="560"/>
      <c r="CM19" s="560"/>
      <c r="CN19" s="62">
        <v>0</v>
      </c>
      <c r="CO19" s="61"/>
      <c r="CP19" s="62"/>
      <c r="CQ19" s="560"/>
      <c r="CR19" s="560"/>
      <c r="CS19" s="62">
        <v>0</v>
      </c>
      <c r="CT19" s="61"/>
      <c r="CU19" s="62"/>
      <c r="CV19" s="560"/>
      <c r="CW19" s="560"/>
      <c r="CX19" s="62">
        <v>0</v>
      </c>
      <c r="CY19" s="61"/>
      <c r="CZ19" s="62"/>
      <c r="DA19" s="560"/>
      <c r="DB19" s="560"/>
      <c r="DC19" s="62">
        <v>0</v>
      </c>
      <c r="DD19" s="61"/>
      <c r="DE19" s="62"/>
      <c r="DF19" s="560"/>
      <c r="DG19" s="560"/>
      <c r="DH19" s="62">
        <v>0</v>
      </c>
      <c r="DI19" s="61"/>
      <c r="DJ19" s="62"/>
      <c r="DK19" s="560"/>
      <c r="DL19" s="560"/>
      <c r="DM19" s="62">
        <v>0</v>
      </c>
      <c r="DN19" s="61"/>
      <c r="DO19" s="62"/>
      <c r="DP19" s="560"/>
      <c r="DQ19" s="560"/>
      <c r="DR19" s="62">
        <v>0</v>
      </c>
      <c r="DS19" s="61"/>
      <c r="DT19" s="62"/>
      <c r="DU19" s="560"/>
      <c r="DV19" s="560"/>
      <c r="DW19" s="62">
        <v>57718349</v>
      </c>
      <c r="DX19" s="61"/>
      <c r="DY19" s="62"/>
      <c r="DZ19" s="560"/>
      <c r="EA19" s="560"/>
      <c r="EB19" s="62">
        <v>0</v>
      </c>
      <c r="EC19" s="61"/>
      <c r="ED19" s="62"/>
      <c r="EE19" s="560"/>
      <c r="EF19" s="560"/>
      <c r="EG19" s="62">
        <v>0</v>
      </c>
      <c r="EH19" s="61"/>
      <c r="EI19" s="62"/>
      <c r="EJ19" s="560"/>
      <c r="EK19" s="560"/>
      <c r="EL19" s="62">
        <v>0</v>
      </c>
      <c r="EM19" s="496"/>
      <c r="EO19" s="153"/>
      <c r="EP19" s="49"/>
      <c r="EQ19" s="49"/>
    </row>
    <row r="20" spans="4:147" ht="12.75" customHeight="1" x14ac:dyDescent="0.2">
      <c r="D20" s="153" t="s">
        <v>389</v>
      </c>
      <c r="E20" s="484"/>
      <c r="F20" s="484"/>
      <c r="G20" s="62">
        <v>0</v>
      </c>
      <c r="H20" s="61"/>
      <c r="I20" s="62"/>
      <c r="J20" s="560"/>
      <c r="K20" s="560"/>
      <c r="L20" s="62">
        <v>0</v>
      </c>
      <c r="M20" s="61"/>
      <c r="N20" s="62"/>
      <c r="O20" s="560"/>
      <c r="P20" s="560"/>
      <c r="Q20" s="62">
        <v>6</v>
      </c>
      <c r="R20" s="61"/>
      <c r="S20" s="62"/>
      <c r="T20" s="560"/>
      <c r="U20" s="560"/>
      <c r="V20" s="62">
        <v>0</v>
      </c>
      <c r="W20" s="61"/>
      <c r="X20" s="62"/>
      <c r="Y20" s="560"/>
      <c r="Z20" s="560"/>
      <c r="AA20" s="62">
        <v>0</v>
      </c>
      <c r="AB20" s="61"/>
      <c r="AC20" s="62"/>
      <c r="AD20" s="560"/>
      <c r="AE20" s="560"/>
      <c r="AF20" s="62">
        <v>0</v>
      </c>
      <c r="AG20" s="61"/>
      <c r="AH20" s="62"/>
      <c r="AI20" s="560"/>
      <c r="AJ20" s="560"/>
      <c r="AK20" s="62">
        <v>0</v>
      </c>
      <c r="AL20" s="61"/>
      <c r="AM20" s="62"/>
      <c r="AN20" s="560"/>
      <c r="AO20" s="560"/>
      <c r="AP20" s="62">
        <v>0</v>
      </c>
      <c r="AQ20" s="61"/>
      <c r="AR20" s="62"/>
      <c r="AS20" s="560"/>
      <c r="AT20" s="560"/>
      <c r="AU20" s="62">
        <v>0</v>
      </c>
      <c r="AV20" s="61"/>
      <c r="AW20" s="62"/>
      <c r="AX20" s="560"/>
      <c r="AY20" s="560"/>
      <c r="AZ20" s="62">
        <v>0</v>
      </c>
      <c r="BA20" s="61"/>
      <c r="BB20" s="62"/>
      <c r="BC20" s="560"/>
      <c r="BD20" s="560"/>
      <c r="BE20" s="62">
        <v>0</v>
      </c>
      <c r="BF20" s="61"/>
      <c r="BG20" s="62"/>
      <c r="BH20" s="560"/>
      <c r="BI20" s="560"/>
      <c r="BJ20" s="62">
        <v>0</v>
      </c>
      <c r="BK20" s="61"/>
      <c r="BL20" s="62"/>
      <c r="BM20" s="560"/>
      <c r="BN20" s="560"/>
      <c r="BO20" s="62">
        <v>0</v>
      </c>
      <c r="BP20" s="61"/>
      <c r="BQ20" s="62"/>
      <c r="BR20" s="560"/>
      <c r="BS20" s="560"/>
      <c r="BT20" s="62">
        <v>6</v>
      </c>
      <c r="BU20" s="61"/>
      <c r="BV20" s="62"/>
      <c r="BW20" s="560"/>
      <c r="BX20" s="560"/>
      <c r="BY20" s="62">
        <v>0</v>
      </c>
      <c r="BZ20" s="61"/>
      <c r="CA20" s="62"/>
      <c r="CB20" s="560"/>
      <c r="CC20" s="560"/>
      <c r="CD20" s="62">
        <v>0</v>
      </c>
      <c r="CE20" s="61"/>
      <c r="CF20" s="62"/>
      <c r="CG20" s="560"/>
      <c r="CH20" s="560"/>
      <c r="CI20" s="62">
        <v>0</v>
      </c>
      <c r="CJ20" s="61"/>
      <c r="CK20" s="62"/>
      <c r="CL20" s="560"/>
      <c r="CM20" s="560"/>
      <c r="CN20" s="62">
        <v>0</v>
      </c>
      <c r="CO20" s="61"/>
      <c r="CP20" s="62"/>
      <c r="CQ20" s="560"/>
      <c r="CR20" s="560"/>
      <c r="CS20" s="62">
        <v>0</v>
      </c>
      <c r="CT20" s="61"/>
      <c r="CU20" s="62"/>
      <c r="CV20" s="560"/>
      <c r="CW20" s="560"/>
      <c r="CX20" s="62">
        <v>0</v>
      </c>
      <c r="CY20" s="61"/>
      <c r="CZ20" s="62"/>
      <c r="DA20" s="560"/>
      <c r="DB20" s="560"/>
      <c r="DC20" s="62">
        <v>0</v>
      </c>
      <c r="DD20" s="61"/>
      <c r="DE20" s="62"/>
      <c r="DF20" s="560"/>
      <c r="DG20" s="560"/>
      <c r="DH20" s="62">
        <v>0</v>
      </c>
      <c r="DI20" s="61"/>
      <c r="DJ20" s="62"/>
      <c r="DK20" s="560"/>
      <c r="DL20" s="560"/>
      <c r="DM20" s="62">
        <v>0</v>
      </c>
      <c r="DN20" s="61"/>
      <c r="DO20" s="62"/>
      <c r="DP20" s="560"/>
      <c r="DQ20" s="560"/>
      <c r="DR20" s="62">
        <v>0</v>
      </c>
      <c r="DS20" s="61"/>
      <c r="DT20" s="62"/>
      <c r="DU20" s="560"/>
      <c r="DV20" s="560"/>
      <c r="DW20" s="62">
        <v>0</v>
      </c>
      <c r="DX20" s="61"/>
      <c r="DY20" s="62"/>
      <c r="DZ20" s="560"/>
      <c r="EA20" s="560"/>
      <c r="EB20" s="62">
        <v>0</v>
      </c>
      <c r="EC20" s="61"/>
      <c r="ED20" s="62"/>
      <c r="EE20" s="560"/>
      <c r="EF20" s="560"/>
      <c r="EG20" s="62">
        <v>0</v>
      </c>
      <c r="EH20" s="61"/>
      <c r="EI20" s="62"/>
      <c r="EJ20" s="560"/>
      <c r="EK20" s="560"/>
      <c r="EL20" s="62">
        <v>0</v>
      </c>
      <c r="EM20" s="61"/>
      <c r="EO20" s="153"/>
      <c r="EP20" s="49"/>
      <c r="EQ20" s="49"/>
    </row>
    <row r="21" spans="4:147" ht="12.75" customHeight="1" x14ac:dyDescent="0.2">
      <c r="D21" s="153" t="s">
        <v>335</v>
      </c>
      <c r="E21" s="484"/>
      <c r="F21" s="484"/>
      <c r="G21" s="62">
        <v>3500000</v>
      </c>
      <c r="H21" s="61"/>
      <c r="I21" s="62"/>
      <c r="J21" s="560"/>
      <c r="K21" s="560"/>
      <c r="L21" s="62">
        <v>513949</v>
      </c>
      <c r="M21" s="61"/>
      <c r="N21" s="62"/>
      <c r="O21" s="560"/>
      <c r="P21" s="560"/>
      <c r="Q21" s="62">
        <v>384642</v>
      </c>
      <c r="R21" s="61"/>
      <c r="S21" s="62"/>
      <c r="T21" s="560"/>
      <c r="U21" s="560"/>
      <c r="V21" s="62">
        <v>416656</v>
      </c>
      <c r="W21" s="61"/>
      <c r="X21" s="62"/>
      <c r="Y21" s="560"/>
      <c r="Z21" s="560"/>
      <c r="AA21" s="62">
        <v>496510</v>
      </c>
      <c r="AB21" s="61"/>
      <c r="AC21" s="62"/>
      <c r="AD21" s="560"/>
      <c r="AE21" s="560"/>
      <c r="AF21" s="62">
        <v>0</v>
      </c>
      <c r="AG21" s="61"/>
      <c r="AH21" s="62"/>
      <c r="AI21" s="560"/>
      <c r="AJ21" s="560"/>
      <c r="AK21" s="62">
        <v>0</v>
      </c>
      <c r="AL21" s="61"/>
      <c r="AM21" s="62"/>
      <c r="AN21" s="560"/>
      <c r="AO21" s="560"/>
      <c r="AP21" s="62">
        <v>0</v>
      </c>
      <c r="AQ21" s="61"/>
      <c r="AR21" s="62"/>
      <c r="AS21" s="560"/>
      <c r="AT21" s="560"/>
      <c r="AU21" s="62">
        <v>0</v>
      </c>
      <c r="AV21" s="61"/>
      <c r="AW21" s="62"/>
      <c r="AX21" s="560"/>
      <c r="AY21" s="560"/>
      <c r="AZ21" s="62">
        <v>0</v>
      </c>
      <c r="BA21" s="61"/>
      <c r="BB21" s="62"/>
      <c r="BC21" s="560"/>
      <c r="BD21" s="560"/>
      <c r="BE21" s="62">
        <v>0</v>
      </c>
      <c r="BF21" s="61"/>
      <c r="BG21" s="62"/>
      <c r="BH21" s="560"/>
      <c r="BI21" s="560"/>
      <c r="BJ21" s="62">
        <v>0</v>
      </c>
      <c r="BK21" s="61"/>
      <c r="BL21" s="62"/>
      <c r="BM21" s="560"/>
      <c r="BN21" s="560"/>
      <c r="BO21" s="62">
        <v>0</v>
      </c>
      <c r="BP21" s="61"/>
      <c r="BQ21" s="62"/>
      <c r="BR21" s="560"/>
      <c r="BS21" s="560"/>
      <c r="BT21" s="62">
        <v>1811757</v>
      </c>
      <c r="BU21" s="61"/>
      <c r="BV21" s="62"/>
      <c r="BW21" s="560"/>
      <c r="BX21" s="560"/>
      <c r="BY21" s="62">
        <v>3655048</v>
      </c>
      <c r="BZ21" s="61"/>
      <c r="CA21" s="62"/>
      <c r="CB21" s="560"/>
      <c r="CC21" s="560"/>
      <c r="CD21" s="62">
        <v>168655</v>
      </c>
      <c r="CE21" s="61"/>
      <c r="CF21" s="62"/>
      <c r="CG21" s="560"/>
      <c r="CH21" s="560"/>
      <c r="CI21" s="62">
        <v>364413</v>
      </c>
      <c r="CJ21" s="61"/>
      <c r="CK21" s="62"/>
      <c r="CL21" s="560"/>
      <c r="CM21" s="560"/>
      <c r="CN21" s="62">
        <v>197910</v>
      </c>
      <c r="CO21" s="61"/>
      <c r="CP21" s="62"/>
      <c r="CQ21" s="560"/>
      <c r="CR21" s="560"/>
      <c r="CS21" s="62">
        <v>286915</v>
      </c>
      <c r="CT21" s="61"/>
      <c r="CU21" s="62"/>
      <c r="CV21" s="560"/>
      <c r="CW21" s="560"/>
      <c r="CX21" s="62">
        <v>263897</v>
      </c>
      <c r="CY21" s="61"/>
      <c r="CZ21" s="62"/>
      <c r="DA21" s="560"/>
      <c r="DB21" s="560"/>
      <c r="DC21" s="62">
        <v>151237</v>
      </c>
      <c r="DD21" s="61"/>
      <c r="DE21" s="62"/>
      <c r="DF21" s="560"/>
      <c r="DG21" s="560"/>
      <c r="DH21" s="62">
        <v>467133</v>
      </c>
      <c r="DI21" s="61"/>
      <c r="DJ21" s="62"/>
      <c r="DK21" s="560"/>
      <c r="DL21" s="560"/>
      <c r="DM21" s="62">
        <v>387424</v>
      </c>
      <c r="DN21" s="61"/>
      <c r="DO21" s="62"/>
      <c r="DP21" s="560"/>
      <c r="DQ21" s="560"/>
      <c r="DR21" s="62">
        <v>493196</v>
      </c>
      <c r="DS21" s="61"/>
      <c r="DT21" s="62"/>
      <c r="DU21" s="560"/>
      <c r="DV21" s="560"/>
      <c r="DW21" s="62">
        <v>211537</v>
      </c>
      <c r="DX21" s="61"/>
      <c r="DY21" s="62"/>
      <c r="DZ21" s="560"/>
      <c r="EA21" s="560"/>
      <c r="EB21" s="62">
        <v>409969</v>
      </c>
      <c r="EC21" s="61"/>
      <c r="ED21" s="62"/>
      <c r="EE21" s="560"/>
      <c r="EF21" s="560"/>
      <c r="EG21" s="62">
        <v>252762</v>
      </c>
      <c r="EH21" s="61"/>
      <c r="EI21" s="62"/>
      <c r="EJ21" s="560"/>
      <c r="EK21" s="560"/>
      <c r="EL21" s="62">
        <v>1017893</v>
      </c>
      <c r="EM21" s="61"/>
      <c r="EO21" s="153"/>
      <c r="EP21" s="49"/>
      <c r="EQ21" s="49"/>
    </row>
    <row r="22" spans="4:147" x14ac:dyDescent="0.2">
      <c r="D22" s="153" t="s">
        <v>390</v>
      </c>
      <c r="E22" s="484"/>
      <c r="F22" s="504"/>
      <c r="G22" s="123">
        <v>0</v>
      </c>
      <c r="H22" s="122"/>
      <c r="I22" s="62"/>
      <c r="J22" s="560"/>
      <c r="K22" s="569"/>
      <c r="L22" s="123">
        <v>0</v>
      </c>
      <c r="M22" s="122"/>
      <c r="N22" s="62"/>
      <c r="O22" s="560"/>
      <c r="P22" s="569"/>
      <c r="Q22" s="123">
        <v>0</v>
      </c>
      <c r="R22" s="122"/>
      <c r="S22" s="62"/>
      <c r="T22" s="560"/>
      <c r="U22" s="569"/>
      <c r="V22" s="123">
        <v>0</v>
      </c>
      <c r="W22" s="122"/>
      <c r="X22" s="62"/>
      <c r="Y22" s="560"/>
      <c r="Z22" s="569"/>
      <c r="AA22" s="123">
        <v>0</v>
      </c>
      <c r="AB22" s="122"/>
      <c r="AC22" s="62"/>
      <c r="AD22" s="560"/>
      <c r="AE22" s="569"/>
      <c r="AF22" s="123">
        <v>0</v>
      </c>
      <c r="AG22" s="122"/>
      <c r="AH22" s="62"/>
      <c r="AI22" s="560"/>
      <c r="AJ22" s="569"/>
      <c r="AK22" s="123">
        <v>0</v>
      </c>
      <c r="AL22" s="122"/>
      <c r="AM22" s="62"/>
      <c r="AN22" s="560"/>
      <c r="AO22" s="569"/>
      <c r="AP22" s="123">
        <v>0</v>
      </c>
      <c r="AQ22" s="122"/>
      <c r="AR22" s="62"/>
      <c r="AS22" s="560"/>
      <c r="AT22" s="569"/>
      <c r="AU22" s="123">
        <v>0</v>
      </c>
      <c r="AV22" s="122"/>
      <c r="AW22" s="62"/>
      <c r="AX22" s="560"/>
      <c r="AY22" s="569"/>
      <c r="AZ22" s="123">
        <v>0</v>
      </c>
      <c r="BA22" s="122"/>
      <c r="BB22" s="62"/>
      <c r="BC22" s="560"/>
      <c r="BD22" s="569"/>
      <c r="BE22" s="123">
        <v>0</v>
      </c>
      <c r="BF22" s="122"/>
      <c r="BG22" s="62"/>
      <c r="BH22" s="560"/>
      <c r="BI22" s="569"/>
      <c r="BJ22" s="123">
        <v>0</v>
      </c>
      <c r="BK22" s="122"/>
      <c r="BL22" s="62"/>
      <c r="BM22" s="560"/>
      <c r="BN22" s="569"/>
      <c r="BO22" s="123">
        <v>0</v>
      </c>
      <c r="BP22" s="122"/>
      <c r="BQ22" s="62"/>
      <c r="BR22" s="560"/>
      <c r="BS22" s="569"/>
      <c r="BT22" s="123">
        <v>0</v>
      </c>
      <c r="BU22" s="122"/>
      <c r="BV22" s="62"/>
      <c r="BW22" s="560"/>
      <c r="BX22" s="569"/>
      <c r="BY22" s="123">
        <v>0</v>
      </c>
      <c r="BZ22" s="122"/>
      <c r="CA22" s="62"/>
      <c r="CB22" s="560"/>
      <c r="CC22" s="569"/>
      <c r="CD22" s="123">
        <v>0</v>
      </c>
      <c r="CE22" s="122"/>
      <c r="CF22" s="62"/>
      <c r="CG22" s="560"/>
      <c r="CH22" s="569"/>
      <c r="CI22" s="123">
        <v>0</v>
      </c>
      <c r="CJ22" s="122"/>
      <c r="CK22" s="62"/>
      <c r="CL22" s="560"/>
      <c r="CM22" s="569"/>
      <c r="CN22" s="123">
        <v>0</v>
      </c>
      <c r="CO22" s="122"/>
      <c r="CP22" s="62"/>
      <c r="CQ22" s="560"/>
      <c r="CR22" s="569"/>
      <c r="CS22" s="123">
        <v>0</v>
      </c>
      <c r="CT22" s="122"/>
      <c r="CU22" s="62"/>
      <c r="CV22" s="560"/>
      <c r="CW22" s="569"/>
      <c r="CX22" s="123">
        <v>0</v>
      </c>
      <c r="CY22" s="122"/>
      <c r="CZ22" s="62"/>
      <c r="DA22" s="560"/>
      <c r="DB22" s="569"/>
      <c r="DC22" s="123">
        <v>0</v>
      </c>
      <c r="DD22" s="122"/>
      <c r="DE22" s="62"/>
      <c r="DF22" s="560"/>
      <c r="DG22" s="569"/>
      <c r="DH22" s="123">
        <v>0</v>
      </c>
      <c r="DI22" s="122"/>
      <c r="DJ22" s="62"/>
      <c r="DK22" s="560"/>
      <c r="DL22" s="569"/>
      <c r="DM22" s="123">
        <v>0</v>
      </c>
      <c r="DN22" s="122"/>
      <c r="DO22" s="62"/>
      <c r="DP22" s="560"/>
      <c r="DQ22" s="569"/>
      <c r="DR22" s="123">
        <v>0</v>
      </c>
      <c r="DS22" s="122"/>
      <c r="DT22" s="62"/>
      <c r="DU22" s="560"/>
      <c r="DV22" s="569"/>
      <c r="DW22" s="123">
        <v>0</v>
      </c>
      <c r="DX22" s="122"/>
      <c r="DY22" s="62"/>
      <c r="DZ22" s="560"/>
      <c r="EA22" s="569"/>
      <c r="EB22" s="123">
        <v>0</v>
      </c>
      <c r="EC22" s="122"/>
      <c r="ED22" s="62"/>
      <c r="EE22" s="560"/>
      <c r="EF22" s="569"/>
      <c r="EG22" s="123">
        <v>0</v>
      </c>
      <c r="EH22" s="122"/>
      <c r="EI22" s="62"/>
      <c r="EJ22" s="560"/>
      <c r="EK22" s="569"/>
      <c r="EL22" s="123">
        <v>0</v>
      </c>
      <c r="EM22" s="122"/>
      <c r="EO22" s="153"/>
      <c r="EP22" s="49"/>
      <c r="EQ22" s="49"/>
    </row>
    <row r="23" spans="4:147" x14ac:dyDescent="0.2">
      <c r="D23" s="153"/>
      <c r="E23" s="484"/>
      <c r="G23" s="62"/>
      <c r="H23" s="62"/>
      <c r="I23" s="62"/>
      <c r="J23" s="560"/>
      <c r="K23" s="62"/>
      <c r="L23" s="62"/>
      <c r="M23" s="62"/>
      <c r="N23" s="62"/>
      <c r="O23" s="560"/>
      <c r="P23" s="62"/>
      <c r="Q23" s="62"/>
      <c r="R23" s="62"/>
      <c r="S23" s="62"/>
      <c r="T23" s="560"/>
      <c r="U23" s="62"/>
      <c r="V23" s="62"/>
      <c r="W23" s="62"/>
      <c r="X23" s="62"/>
      <c r="Y23" s="560"/>
      <c r="Z23" s="62"/>
      <c r="AA23" s="62"/>
      <c r="AB23" s="62"/>
      <c r="AC23" s="62"/>
      <c r="AD23" s="560"/>
      <c r="AE23" s="62"/>
      <c r="AF23" s="62"/>
      <c r="AG23" s="62"/>
      <c r="AH23" s="62"/>
      <c r="AI23" s="560"/>
      <c r="AJ23" s="62"/>
      <c r="AK23" s="62"/>
      <c r="AL23" s="62"/>
      <c r="AM23" s="62"/>
      <c r="AN23" s="560"/>
      <c r="AO23" s="62"/>
      <c r="AP23" s="62"/>
      <c r="AQ23" s="62"/>
      <c r="AR23" s="62"/>
      <c r="AS23" s="560"/>
      <c r="AT23" s="62"/>
      <c r="AU23" s="62"/>
      <c r="AV23" s="62"/>
      <c r="AW23" s="62"/>
      <c r="AX23" s="560"/>
      <c r="AY23" s="62"/>
      <c r="AZ23" s="62"/>
      <c r="BA23" s="62"/>
      <c r="BB23" s="62"/>
      <c r="BC23" s="560"/>
      <c r="BD23" s="62"/>
      <c r="BE23" s="62"/>
      <c r="BF23" s="62"/>
      <c r="BG23" s="62"/>
      <c r="BH23" s="560"/>
      <c r="BI23" s="62"/>
      <c r="BJ23" s="62"/>
      <c r="BK23" s="62"/>
      <c r="BL23" s="62"/>
      <c r="BM23" s="560"/>
      <c r="BN23" s="62"/>
      <c r="BO23" s="62"/>
      <c r="BP23" s="62"/>
      <c r="BQ23" s="62"/>
      <c r="BR23" s="560"/>
      <c r="BS23" s="62"/>
      <c r="BT23" s="62"/>
      <c r="BU23" s="62"/>
      <c r="BV23" s="62"/>
      <c r="BW23" s="560"/>
      <c r="BX23" s="62"/>
      <c r="BY23" s="62"/>
      <c r="BZ23" s="62"/>
      <c r="CA23" s="62"/>
      <c r="CB23" s="560"/>
      <c r="CC23" s="62"/>
      <c r="CD23" s="62"/>
      <c r="CE23" s="62"/>
      <c r="CF23" s="62"/>
      <c r="CG23" s="560"/>
      <c r="CH23" s="62"/>
      <c r="CI23" s="62"/>
      <c r="CJ23" s="62"/>
      <c r="CK23" s="62"/>
      <c r="CL23" s="560"/>
      <c r="CM23" s="62"/>
      <c r="CN23" s="62"/>
      <c r="CO23" s="62"/>
      <c r="CP23" s="62"/>
      <c r="CQ23" s="560"/>
      <c r="CR23" s="62"/>
      <c r="CS23" s="62"/>
      <c r="CT23" s="62"/>
      <c r="CU23" s="62"/>
      <c r="CV23" s="560"/>
      <c r="CW23" s="62"/>
      <c r="CX23" s="62"/>
      <c r="CY23" s="62"/>
      <c r="CZ23" s="62"/>
      <c r="DA23" s="560"/>
      <c r="DB23" s="62"/>
      <c r="DC23" s="62"/>
      <c r="DD23" s="62"/>
      <c r="DE23" s="62"/>
      <c r="DF23" s="560"/>
      <c r="DG23" s="62"/>
      <c r="DH23" s="62"/>
      <c r="DI23" s="62"/>
      <c r="DJ23" s="62"/>
      <c r="DK23" s="560"/>
      <c r="DL23" s="62"/>
      <c r="DM23" s="62"/>
      <c r="DN23" s="62"/>
      <c r="DO23" s="62"/>
      <c r="DP23" s="560"/>
      <c r="DQ23" s="62"/>
      <c r="DR23" s="62"/>
      <c r="DS23" s="62"/>
      <c r="DT23" s="62"/>
      <c r="DU23" s="560"/>
      <c r="DV23" s="62"/>
      <c r="DW23" s="62"/>
      <c r="DX23" s="62"/>
      <c r="DY23" s="62"/>
      <c r="DZ23" s="560"/>
      <c r="EA23" s="62"/>
      <c r="EB23" s="62"/>
      <c r="EC23" s="62"/>
      <c r="ED23" s="62"/>
      <c r="EE23" s="560"/>
      <c r="EF23" s="62"/>
      <c r="EG23" s="62"/>
      <c r="EH23" s="62"/>
      <c r="EI23" s="62"/>
      <c r="EJ23" s="560"/>
      <c r="EK23" s="62"/>
      <c r="EL23" s="62"/>
      <c r="EO23" s="153"/>
      <c r="EP23" s="49"/>
      <c r="EQ23" s="49"/>
    </row>
    <row r="24" spans="4:147" s="49" customFormat="1" x14ac:dyDescent="0.2">
      <c r="D24" s="241" t="s">
        <v>337</v>
      </c>
      <c r="E24" s="486"/>
      <c r="G24" s="50">
        <v>0</v>
      </c>
      <c r="H24" s="50"/>
      <c r="I24" s="50"/>
      <c r="J24" s="556"/>
      <c r="K24" s="50"/>
      <c r="L24" s="50">
        <v>0</v>
      </c>
      <c r="M24" s="50"/>
      <c r="N24" s="50"/>
      <c r="O24" s="556"/>
      <c r="P24" s="50"/>
      <c r="Q24" s="50">
        <v>0</v>
      </c>
      <c r="R24" s="50"/>
      <c r="S24" s="50"/>
      <c r="T24" s="556"/>
      <c r="U24" s="50"/>
      <c r="V24" s="50">
        <v>0</v>
      </c>
      <c r="W24" s="50"/>
      <c r="X24" s="50"/>
      <c r="Y24" s="556"/>
      <c r="Z24" s="50"/>
      <c r="AA24" s="50">
        <v>0</v>
      </c>
      <c r="AB24" s="50"/>
      <c r="AC24" s="50"/>
      <c r="AD24" s="556"/>
      <c r="AE24" s="50"/>
      <c r="AF24" s="50">
        <v>0</v>
      </c>
      <c r="AG24" s="50"/>
      <c r="AH24" s="50"/>
      <c r="AI24" s="556"/>
      <c r="AJ24" s="50"/>
      <c r="AK24" s="50">
        <v>0</v>
      </c>
      <c r="AL24" s="50"/>
      <c r="AM24" s="50"/>
      <c r="AN24" s="556"/>
      <c r="AO24" s="50"/>
      <c r="AP24" s="50">
        <v>0</v>
      </c>
      <c r="AQ24" s="50"/>
      <c r="AR24" s="50"/>
      <c r="AS24" s="556"/>
      <c r="AT24" s="50"/>
      <c r="AU24" s="50">
        <v>0</v>
      </c>
      <c r="AV24" s="50"/>
      <c r="AW24" s="50"/>
      <c r="AX24" s="556"/>
      <c r="AY24" s="50"/>
      <c r="AZ24" s="50">
        <v>0</v>
      </c>
      <c r="BA24" s="50"/>
      <c r="BB24" s="50"/>
      <c r="BC24" s="556"/>
      <c r="BD24" s="50"/>
      <c r="BE24" s="50">
        <v>0</v>
      </c>
      <c r="BF24" s="50"/>
      <c r="BG24" s="50"/>
      <c r="BH24" s="556"/>
      <c r="BI24" s="50"/>
      <c r="BJ24" s="50">
        <v>0</v>
      </c>
      <c r="BK24" s="50"/>
      <c r="BL24" s="50"/>
      <c r="BM24" s="556"/>
      <c r="BN24" s="50"/>
      <c r="BO24" s="50">
        <v>0</v>
      </c>
      <c r="BP24" s="50"/>
      <c r="BQ24" s="50"/>
      <c r="BR24" s="556"/>
      <c r="BS24" s="147"/>
      <c r="BT24" s="50">
        <v>0</v>
      </c>
      <c r="BU24" s="62"/>
      <c r="BV24" s="50"/>
      <c r="BW24" s="556"/>
      <c r="BX24" s="50"/>
      <c r="BY24" s="50">
        <v>57718349</v>
      </c>
      <c r="BZ24" s="50"/>
      <c r="CA24" s="50"/>
      <c r="CB24" s="556"/>
      <c r="CC24" s="50"/>
      <c r="CD24" s="50">
        <v>0</v>
      </c>
      <c r="CE24" s="50"/>
      <c r="CF24" s="50"/>
      <c r="CG24" s="556"/>
      <c r="CH24" s="50"/>
      <c r="CI24" s="50">
        <v>0</v>
      </c>
      <c r="CJ24" s="50"/>
      <c r="CK24" s="50"/>
      <c r="CL24" s="556"/>
      <c r="CM24" s="50"/>
      <c r="CN24" s="50">
        <v>0</v>
      </c>
      <c r="CO24" s="50"/>
      <c r="CP24" s="50"/>
      <c r="CQ24" s="556"/>
      <c r="CR24" s="50"/>
      <c r="CS24" s="50">
        <v>0</v>
      </c>
      <c r="CT24" s="50"/>
      <c r="CU24" s="50"/>
      <c r="CV24" s="556"/>
      <c r="CW24" s="50"/>
      <c r="CX24" s="50">
        <v>0</v>
      </c>
      <c r="CY24" s="50"/>
      <c r="CZ24" s="50"/>
      <c r="DA24" s="556"/>
      <c r="DB24" s="50"/>
      <c r="DC24" s="50">
        <v>0</v>
      </c>
      <c r="DD24" s="50"/>
      <c r="DE24" s="50"/>
      <c r="DF24" s="556"/>
      <c r="DG24" s="50"/>
      <c r="DH24" s="50">
        <v>0</v>
      </c>
      <c r="DI24" s="50"/>
      <c r="DJ24" s="50"/>
      <c r="DK24" s="556"/>
      <c r="DL24" s="50"/>
      <c r="DM24" s="50">
        <v>0</v>
      </c>
      <c r="DN24" s="50"/>
      <c r="DO24" s="50"/>
      <c r="DP24" s="556"/>
      <c r="DQ24" s="50"/>
      <c r="DR24" s="50">
        <v>0</v>
      </c>
      <c r="DS24" s="50"/>
      <c r="DT24" s="50"/>
      <c r="DU24" s="556"/>
      <c r="DV24" s="50"/>
      <c r="DW24" s="50">
        <v>57718349</v>
      </c>
      <c r="DX24" s="50"/>
      <c r="DY24" s="50"/>
      <c r="DZ24" s="556"/>
      <c r="EA24" s="50"/>
      <c r="EB24" s="50">
        <v>0</v>
      </c>
      <c r="EC24" s="50"/>
      <c r="ED24" s="50"/>
      <c r="EE24" s="556"/>
      <c r="EF24" s="50"/>
      <c r="EG24" s="50">
        <v>0</v>
      </c>
      <c r="EH24" s="50"/>
      <c r="EI24" s="50"/>
      <c r="EJ24" s="556"/>
      <c r="EK24" s="50"/>
      <c r="EL24" s="50">
        <v>0</v>
      </c>
      <c r="EO24" s="241"/>
    </row>
    <row r="25" spans="4:147" x14ac:dyDescent="0.2">
      <c r="D25" s="153" t="s">
        <v>391</v>
      </c>
      <c r="E25" s="484"/>
      <c r="F25" s="490"/>
      <c r="G25" s="558">
        <v>0</v>
      </c>
      <c r="H25" s="559"/>
      <c r="I25" s="62"/>
      <c r="J25" s="560"/>
      <c r="K25" s="561"/>
      <c r="L25" s="558">
        <v>0</v>
      </c>
      <c r="M25" s="559"/>
      <c r="N25" s="62"/>
      <c r="O25" s="560"/>
      <c r="P25" s="561"/>
      <c r="Q25" s="558">
        <v>0</v>
      </c>
      <c r="R25" s="559"/>
      <c r="S25" s="62"/>
      <c r="T25" s="58"/>
      <c r="U25" s="561"/>
      <c r="V25" s="558">
        <v>0</v>
      </c>
      <c r="W25" s="559"/>
      <c r="X25" s="62"/>
      <c r="Y25" s="560"/>
      <c r="Z25" s="561"/>
      <c r="AA25" s="558">
        <v>0</v>
      </c>
      <c r="AB25" s="559"/>
      <c r="AC25" s="62"/>
      <c r="AD25" s="560"/>
      <c r="AE25" s="561"/>
      <c r="AF25" s="558">
        <v>0</v>
      </c>
      <c r="AG25" s="559"/>
      <c r="AH25" s="62"/>
      <c r="AI25" s="560"/>
      <c r="AJ25" s="561"/>
      <c r="AK25" s="558">
        <v>0</v>
      </c>
      <c r="AL25" s="559"/>
      <c r="AM25" s="62"/>
      <c r="AN25" s="560"/>
      <c r="AO25" s="561"/>
      <c r="AP25" s="558">
        <v>0</v>
      </c>
      <c r="AQ25" s="559"/>
      <c r="AR25" s="62"/>
      <c r="AS25" s="560"/>
      <c r="AT25" s="561"/>
      <c r="AU25" s="558">
        <v>0</v>
      </c>
      <c r="AV25" s="559"/>
      <c r="AW25" s="62"/>
      <c r="AX25" s="560"/>
      <c r="AY25" s="561"/>
      <c r="AZ25" s="558">
        <v>0</v>
      </c>
      <c r="BA25" s="559"/>
      <c r="BB25" s="62"/>
      <c r="BC25" s="560"/>
      <c r="BD25" s="561"/>
      <c r="BE25" s="558">
        <v>0</v>
      </c>
      <c r="BF25" s="559"/>
      <c r="BG25" s="62"/>
      <c r="BH25" s="560"/>
      <c r="BI25" s="561"/>
      <c r="BJ25" s="558">
        <v>0</v>
      </c>
      <c r="BK25" s="559"/>
      <c r="BL25" s="62"/>
      <c r="BM25" s="560"/>
      <c r="BN25" s="561"/>
      <c r="BO25" s="558">
        <v>0</v>
      </c>
      <c r="BP25" s="559"/>
      <c r="BQ25" s="62"/>
      <c r="BR25" s="560"/>
      <c r="BS25" s="490"/>
      <c r="BT25" s="558">
        <v>0</v>
      </c>
      <c r="BU25" s="559"/>
      <c r="BV25" s="62"/>
      <c r="BW25" s="560"/>
      <c r="BX25" s="561"/>
      <c r="BY25" s="558">
        <v>37521037</v>
      </c>
      <c r="BZ25" s="559"/>
      <c r="CA25" s="62"/>
      <c r="CB25" s="560"/>
      <c r="CC25" s="561"/>
      <c r="CD25" s="558">
        <v>0</v>
      </c>
      <c r="CE25" s="559"/>
      <c r="CF25" s="62"/>
      <c r="CG25" s="560"/>
      <c r="CH25" s="561"/>
      <c r="CI25" s="558">
        <v>0</v>
      </c>
      <c r="CJ25" s="559"/>
      <c r="CK25" s="62"/>
      <c r="CL25" s="58"/>
      <c r="CM25" s="561"/>
      <c r="CN25" s="558">
        <v>0</v>
      </c>
      <c r="CO25" s="559"/>
      <c r="CP25" s="62"/>
      <c r="CQ25" s="560"/>
      <c r="CR25" s="561"/>
      <c r="CS25" s="558">
        <v>0</v>
      </c>
      <c r="CT25" s="559"/>
      <c r="CU25" s="62"/>
      <c r="CV25" s="560"/>
      <c r="CW25" s="561"/>
      <c r="CX25" s="558">
        <v>0</v>
      </c>
      <c r="CY25" s="559"/>
      <c r="CZ25" s="62"/>
      <c r="DA25" s="560"/>
      <c r="DB25" s="561"/>
      <c r="DC25" s="558">
        <v>0</v>
      </c>
      <c r="DD25" s="559"/>
      <c r="DE25" s="62"/>
      <c r="DF25" s="560"/>
      <c r="DG25" s="561"/>
      <c r="DH25" s="558">
        <v>0</v>
      </c>
      <c r="DI25" s="559"/>
      <c r="DJ25" s="62"/>
      <c r="DK25" s="560"/>
      <c r="DL25" s="561"/>
      <c r="DM25" s="558">
        <v>0</v>
      </c>
      <c r="DN25" s="559"/>
      <c r="DO25" s="62"/>
      <c r="DP25" s="560"/>
      <c r="DQ25" s="561"/>
      <c r="DR25" s="558">
        <v>0</v>
      </c>
      <c r="DS25" s="559"/>
      <c r="DT25" s="62"/>
      <c r="DU25" s="560"/>
      <c r="DV25" s="561"/>
      <c r="DW25" s="558">
        <v>37521037</v>
      </c>
      <c r="DX25" s="559"/>
      <c r="DY25" s="62"/>
      <c r="DZ25" s="560"/>
      <c r="EA25" s="561"/>
      <c r="EB25" s="558">
        <v>0</v>
      </c>
      <c r="EC25" s="559"/>
      <c r="ED25" s="62"/>
      <c r="EE25" s="560"/>
      <c r="EF25" s="561"/>
      <c r="EG25" s="558">
        <v>0</v>
      </c>
      <c r="EH25" s="559"/>
      <c r="EI25" s="62"/>
      <c r="EJ25" s="560"/>
      <c r="EK25" s="561"/>
      <c r="EL25" s="558">
        <v>0</v>
      </c>
      <c r="EM25" s="491"/>
      <c r="EO25" s="153"/>
      <c r="EP25" s="49"/>
      <c r="EQ25" s="49"/>
    </row>
    <row r="26" spans="4:147" x14ac:dyDescent="0.2">
      <c r="D26" s="153" t="s">
        <v>341</v>
      </c>
      <c r="E26" s="484"/>
      <c r="F26" s="504"/>
      <c r="G26" s="123">
        <v>0</v>
      </c>
      <c r="H26" s="122"/>
      <c r="I26" s="62"/>
      <c r="J26" s="560"/>
      <c r="K26" s="569"/>
      <c r="L26" s="123">
        <v>0</v>
      </c>
      <c r="M26" s="122"/>
      <c r="N26" s="62"/>
      <c r="O26" s="560"/>
      <c r="P26" s="569"/>
      <c r="Q26" s="123">
        <v>0</v>
      </c>
      <c r="R26" s="122"/>
      <c r="S26" s="62"/>
      <c r="T26" s="58"/>
      <c r="U26" s="569"/>
      <c r="V26" s="123">
        <v>0</v>
      </c>
      <c r="W26" s="122"/>
      <c r="X26" s="62"/>
      <c r="Y26" s="560"/>
      <c r="Z26" s="569"/>
      <c r="AA26" s="123">
        <v>0</v>
      </c>
      <c r="AB26" s="122"/>
      <c r="AC26" s="62"/>
      <c r="AD26" s="560"/>
      <c r="AE26" s="569"/>
      <c r="AF26" s="123">
        <v>0</v>
      </c>
      <c r="AG26" s="122"/>
      <c r="AH26" s="62"/>
      <c r="AI26" s="560"/>
      <c r="AJ26" s="569"/>
      <c r="AK26" s="123">
        <v>0</v>
      </c>
      <c r="AL26" s="122"/>
      <c r="AM26" s="62"/>
      <c r="AN26" s="560"/>
      <c r="AO26" s="569"/>
      <c r="AP26" s="123">
        <v>0</v>
      </c>
      <c r="AQ26" s="122"/>
      <c r="AR26" s="62"/>
      <c r="AS26" s="560"/>
      <c r="AT26" s="569"/>
      <c r="AU26" s="123">
        <v>0</v>
      </c>
      <c r="AV26" s="122"/>
      <c r="AW26" s="62"/>
      <c r="AX26" s="560"/>
      <c r="AY26" s="569"/>
      <c r="AZ26" s="123">
        <v>0</v>
      </c>
      <c r="BA26" s="122"/>
      <c r="BB26" s="62"/>
      <c r="BC26" s="560"/>
      <c r="BD26" s="569"/>
      <c r="BE26" s="123">
        <v>0</v>
      </c>
      <c r="BF26" s="122"/>
      <c r="BG26" s="62"/>
      <c r="BH26" s="560"/>
      <c r="BI26" s="569"/>
      <c r="BJ26" s="123">
        <v>0</v>
      </c>
      <c r="BK26" s="122"/>
      <c r="BL26" s="62"/>
      <c r="BM26" s="560"/>
      <c r="BN26" s="569"/>
      <c r="BO26" s="123">
        <v>0</v>
      </c>
      <c r="BP26" s="122"/>
      <c r="BQ26" s="62"/>
      <c r="BR26" s="560"/>
      <c r="BS26" s="504"/>
      <c r="BT26" s="123">
        <v>0</v>
      </c>
      <c r="BU26" s="122"/>
      <c r="BV26" s="62"/>
      <c r="BW26" s="560"/>
      <c r="BX26" s="569"/>
      <c r="BY26" s="123">
        <v>20197312</v>
      </c>
      <c r="BZ26" s="122"/>
      <c r="CA26" s="62"/>
      <c r="CB26" s="560"/>
      <c r="CC26" s="569"/>
      <c r="CD26" s="123">
        <v>0</v>
      </c>
      <c r="CE26" s="122"/>
      <c r="CF26" s="62"/>
      <c r="CG26" s="560"/>
      <c r="CH26" s="569"/>
      <c r="CI26" s="123">
        <v>0</v>
      </c>
      <c r="CJ26" s="122"/>
      <c r="CK26" s="62"/>
      <c r="CL26" s="58"/>
      <c r="CM26" s="569"/>
      <c r="CN26" s="123">
        <v>0</v>
      </c>
      <c r="CO26" s="122"/>
      <c r="CP26" s="62"/>
      <c r="CQ26" s="560"/>
      <c r="CR26" s="569"/>
      <c r="CS26" s="123">
        <v>0</v>
      </c>
      <c r="CT26" s="122"/>
      <c r="CU26" s="62"/>
      <c r="CV26" s="560"/>
      <c r="CW26" s="569"/>
      <c r="CX26" s="123">
        <v>0</v>
      </c>
      <c r="CY26" s="122"/>
      <c r="CZ26" s="62"/>
      <c r="DA26" s="560"/>
      <c r="DB26" s="569"/>
      <c r="DC26" s="123">
        <v>0</v>
      </c>
      <c r="DD26" s="122"/>
      <c r="DE26" s="62"/>
      <c r="DF26" s="560"/>
      <c r="DG26" s="569"/>
      <c r="DH26" s="123">
        <v>0</v>
      </c>
      <c r="DI26" s="122"/>
      <c r="DJ26" s="62"/>
      <c r="DK26" s="560"/>
      <c r="DL26" s="569"/>
      <c r="DM26" s="123">
        <v>0</v>
      </c>
      <c r="DN26" s="122"/>
      <c r="DO26" s="62"/>
      <c r="DP26" s="560"/>
      <c r="DQ26" s="569"/>
      <c r="DR26" s="123">
        <v>0</v>
      </c>
      <c r="DS26" s="122"/>
      <c r="DT26" s="62"/>
      <c r="DU26" s="560"/>
      <c r="DV26" s="569"/>
      <c r="DW26" s="123">
        <v>20197312</v>
      </c>
      <c r="DX26" s="122"/>
      <c r="DY26" s="62"/>
      <c r="DZ26" s="560"/>
      <c r="EA26" s="569"/>
      <c r="EB26" s="123">
        <v>0</v>
      </c>
      <c r="EC26" s="122"/>
      <c r="ED26" s="62"/>
      <c r="EE26" s="560"/>
      <c r="EF26" s="569"/>
      <c r="EG26" s="123">
        <v>0</v>
      </c>
      <c r="EH26" s="122"/>
      <c r="EI26" s="62"/>
      <c r="EJ26" s="560"/>
      <c r="EK26" s="569"/>
      <c r="EL26" s="123">
        <v>0</v>
      </c>
      <c r="EM26" s="506"/>
      <c r="EO26" s="153"/>
      <c r="EP26" s="49"/>
      <c r="EQ26" s="49"/>
    </row>
    <row r="27" spans="4:147" x14ac:dyDescent="0.2">
      <c r="D27" s="153"/>
      <c r="E27" s="484"/>
      <c r="G27" s="62"/>
      <c r="H27" s="62"/>
      <c r="I27" s="62"/>
      <c r="J27" s="560"/>
      <c r="K27" s="62"/>
      <c r="L27" s="62"/>
      <c r="M27" s="62"/>
      <c r="N27" s="62"/>
      <c r="O27" s="560"/>
      <c r="P27" s="62"/>
      <c r="Q27" s="62"/>
      <c r="R27" s="62"/>
      <c r="S27" s="62"/>
      <c r="T27" s="560"/>
      <c r="U27" s="62"/>
      <c r="V27" s="62"/>
      <c r="W27" s="62"/>
      <c r="X27" s="62"/>
      <c r="Y27" s="560"/>
      <c r="Z27" s="62"/>
      <c r="AA27" s="62"/>
      <c r="AB27" s="62"/>
      <c r="AC27" s="62"/>
      <c r="AD27" s="560"/>
      <c r="AE27" s="62"/>
      <c r="AF27" s="62"/>
      <c r="AG27" s="62"/>
      <c r="AH27" s="62"/>
      <c r="AI27" s="560"/>
      <c r="AJ27" s="62"/>
      <c r="AK27" s="62"/>
      <c r="AL27" s="62"/>
      <c r="AM27" s="62"/>
      <c r="AN27" s="560"/>
      <c r="AO27" s="62"/>
      <c r="AP27" s="62"/>
      <c r="AQ27" s="62"/>
      <c r="AR27" s="62"/>
      <c r="AS27" s="560"/>
      <c r="AT27" s="62"/>
      <c r="AU27" s="62"/>
      <c r="AV27" s="62"/>
      <c r="AW27" s="62"/>
      <c r="AX27" s="560"/>
      <c r="AY27" s="62"/>
      <c r="AZ27" s="62"/>
      <c r="BA27" s="62"/>
      <c r="BB27" s="62"/>
      <c r="BC27" s="560"/>
      <c r="BD27" s="62"/>
      <c r="BE27" s="62"/>
      <c r="BF27" s="62"/>
      <c r="BG27" s="62"/>
      <c r="BH27" s="560"/>
      <c r="BI27" s="62"/>
      <c r="BJ27" s="62"/>
      <c r="BK27" s="62"/>
      <c r="BL27" s="62"/>
      <c r="BM27" s="560"/>
      <c r="BN27" s="62"/>
      <c r="BO27" s="62"/>
      <c r="BP27" s="62"/>
      <c r="BQ27" s="62"/>
      <c r="BR27" s="560"/>
      <c r="BT27" s="62"/>
      <c r="BU27" s="62"/>
      <c r="BV27" s="62"/>
      <c r="BW27" s="560"/>
      <c r="BX27" s="62"/>
      <c r="BY27" s="62"/>
      <c r="BZ27" s="62"/>
      <c r="CA27" s="62"/>
      <c r="CB27" s="560"/>
      <c r="CC27" s="62"/>
      <c r="CD27" s="62"/>
      <c r="CE27" s="62"/>
      <c r="CF27" s="62"/>
      <c r="CG27" s="560"/>
      <c r="CH27" s="62"/>
      <c r="CI27" s="62"/>
      <c r="CJ27" s="62"/>
      <c r="CK27" s="62"/>
      <c r="CL27" s="560"/>
      <c r="CM27" s="62"/>
      <c r="CN27" s="62"/>
      <c r="CO27" s="62"/>
      <c r="CP27" s="62"/>
      <c r="CQ27" s="560"/>
      <c r="CR27" s="62"/>
      <c r="CS27" s="62"/>
      <c r="CT27" s="62"/>
      <c r="CU27" s="62"/>
      <c r="CV27" s="560"/>
      <c r="CW27" s="62"/>
      <c r="CX27" s="62"/>
      <c r="CY27" s="62"/>
      <c r="CZ27" s="62"/>
      <c r="DA27" s="560"/>
      <c r="DB27" s="62"/>
      <c r="DC27" s="62"/>
      <c r="DD27" s="62"/>
      <c r="DE27" s="62"/>
      <c r="DF27" s="560"/>
      <c r="DG27" s="62"/>
      <c r="DH27" s="62"/>
      <c r="DI27" s="62"/>
      <c r="DJ27" s="62"/>
      <c r="DK27" s="560"/>
      <c r="DL27" s="62"/>
      <c r="DM27" s="62"/>
      <c r="DN27" s="62"/>
      <c r="DO27" s="62"/>
      <c r="DP27" s="560"/>
      <c r="DQ27" s="62"/>
      <c r="DR27" s="62"/>
      <c r="DS27" s="62"/>
      <c r="DT27" s="62"/>
      <c r="DU27" s="560"/>
      <c r="DV27" s="62"/>
      <c r="DW27" s="62"/>
      <c r="DX27" s="62"/>
      <c r="DY27" s="62"/>
      <c r="DZ27" s="560"/>
      <c r="EA27" s="62"/>
      <c r="EB27" s="62"/>
      <c r="EC27" s="62"/>
      <c r="ED27" s="62"/>
      <c r="EE27" s="560"/>
      <c r="EF27" s="62"/>
      <c r="EG27" s="62"/>
      <c r="EH27" s="62"/>
      <c r="EI27" s="62"/>
      <c r="EJ27" s="560"/>
      <c r="EK27" s="62"/>
      <c r="EL27" s="62"/>
      <c r="EO27" s="153"/>
      <c r="EP27" s="49"/>
      <c r="EQ27" s="49"/>
    </row>
    <row r="28" spans="4:147" ht="12.75" customHeight="1" x14ac:dyDescent="0.2">
      <c r="D28" s="153" t="s">
        <v>392</v>
      </c>
      <c r="E28" s="484"/>
      <c r="G28" s="62">
        <v>0</v>
      </c>
      <c r="H28" s="62"/>
      <c r="I28" s="62"/>
      <c r="J28" s="560"/>
      <c r="L28" s="62">
        <v>0</v>
      </c>
      <c r="M28" s="62"/>
      <c r="N28" s="62"/>
      <c r="O28" s="560"/>
      <c r="Q28" s="62">
        <v>0</v>
      </c>
      <c r="R28" s="62"/>
      <c r="S28" s="62"/>
      <c r="T28" s="560"/>
      <c r="V28" s="62">
        <v>0</v>
      </c>
      <c r="W28" s="62"/>
      <c r="X28" s="62"/>
      <c r="Y28" s="560"/>
      <c r="AA28" s="62">
        <v>0</v>
      </c>
      <c r="AB28" s="62"/>
      <c r="AC28" s="62"/>
      <c r="AD28" s="560"/>
      <c r="AF28" s="62">
        <v>0</v>
      </c>
      <c r="AG28" s="62"/>
      <c r="AH28" s="62"/>
      <c r="AI28" s="560"/>
      <c r="AK28" s="62">
        <v>0</v>
      </c>
      <c r="AL28" s="62"/>
      <c r="AM28" s="62"/>
      <c r="AN28" s="560"/>
      <c r="AP28" s="62">
        <v>0</v>
      </c>
      <c r="AQ28" s="62"/>
      <c r="AR28" s="62"/>
      <c r="AS28" s="560"/>
      <c r="AU28" s="62">
        <v>0</v>
      </c>
      <c r="AV28" s="62"/>
      <c r="AW28" s="62"/>
      <c r="AX28" s="560"/>
      <c r="AZ28" s="62">
        <v>0</v>
      </c>
      <c r="BA28" s="62"/>
      <c r="BB28" s="62"/>
      <c r="BC28" s="560"/>
      <c r="BE28" s="62">
        <v>0</v>
      </c>
      <c r="BF28" s="62"/>
      <c r="BG28" s="62"/>
      <c r="BH28" s="560"/>
      <c r="BJ28" s="62">
        <v>0</v>
      </c>
      <c r="BK28" s="62"/>
      <c r="BL28" s="62"/>
      <c r="BM28" s="560"/>
      <c r="BO28" s="62">
        <v>0</v>
      </c>
      <c r="BP28" s="62"/>
      <c r="BQ28" s="62"/>
      <c r="BR28" s="560"/>
      <c r="BT28" s="123">
        <v>0</v>
      </c>
      <c r="BU28" s="62"/>
      <c r="BV28" s="62"/>
      <c r="BW28" s="560"/>
      <c r="BY28" s="62">
        <v>57718349</v>
      </c>
      <c r="BZ28" s="62"/>
      <c r="CA28" s="62"/>
      <c r="CB28" s="560"/>
      <c r="CD28" s="62">
        <v>0</v>
      </c>
      <c r="CE28" s="62"/>
      <c r="CF28" s="62"/>
      <c r="CG28" s="560"/>
      <c r="CI28" s="62">
        <v>0</v>
      </c>
      <c r="CJ28" s="62"/>
      <c r="CK28" s="62"/>
      <c r="CL28" s="560"/>
      <c r="CN28" s="62">
        <v>0</v>
      </c>
      <c r="CO28" s="62"/>
      <c r="CP28" s="62"/>
      <c r="CQ28" s="560"/>
      <c r="CS28" s="62">
        <v>0</v>
      </c>
      <c r="CT28" s="62"/>
      <c r="CU28" s="62"/>
      <c r="CV28" s="560"/>
      <c r="CX28" s="62">
        <v>0</v>
      </c>
      <c r="CY28" s="62"/>
      <c r="CZ28" s="62"/>
      <c r="DA28" s="560"/>
      <c r="DC28" s="62">
        <v>0</v>
      </c>
      <c r="DD28" s="62"/>
      <c r="DE28" s="62"/>
      <c r="DF28" s="560"/>
      <c r="DH28" s="62">
        <v>0</v>
      </c>
      <c r="DI28" s="62"/>
      <c r="DJ28" s="62"/>
      <c r="DK28" s="560"/>
      <c r="DM28" s="62">
        <v>0</v>
      </c>
      <c r="DN28" s="62"/>
      <c r="DO28" s="62"/>
      <c r="DP28" s="560"/>
      <c r="DR28" s="62">
        <v>0</v>
      </c>
      <c r="DS28" s="62"/>
      <c r="DT28" s="62"/>
      <c r="DU28" s="560"/>
      <c r="DW28" s="62">
        <v>57718349</v>
      </c>
      <c r="DX28" s="62"/>
      <c r="DY28" s="62"/>
      <c r="DZ28" s="560"/>
      <c r="EB28" s="62">
        <v>0</v>
      </c>
      <c r="EC28" s="62"/>
      <c r="ED28" s="62"/>
      <c r="EE28" s="560"/>
      <c r="EG28" s="62">
        <v>0</v>
      </c>
      <c r="EH28" s="62"/>
      <c r="EI28" s="62"/>
      <c r="EJ28" s="560"/>
      <c r="EL28" s="62">
        <v>0</v>
      </c>
      <c r="EM28" s="62"/>
      <c r="EO28" s="153"/>
      <c r="EP28" s="49"/>
      <c r="EQ28" s="49"/>
    </row>
    <row r="29" spans="4:147" ht="12.75" customHeight="1" x14ac:dyDescent="0.2">
      <c r="D29" s="153" t="s">
        <v>391</v>
      </c>
      <c r="E29" s="484"/>
      <c r="F29" s="490"/>
      <c r="G29" s="558">
        <v>0</v>
      </c>
      <c r="H29" s="559"/>
      <c r="I29" s="62"/>
      <c r="J29" s="560"/>
      <c r="K29" s="490"/>
      <c r="L29" s="558">
        <v>0</v>
      </c>
      <c r="M29" s="559"/>
      <c r="N29" s="62"/>
      <c r="O29" s="560"/>
      <c r="P29" s="490"/>
      <c r="Q29" s="558">
        <v>0</v>
      </c>
      <c r="R29" s="559"/>
      <c r="S29" s="62"/>
      <c r="T29" s="560"/>
      <c r="U29" s="490"/>
      <c r="V29" s="558">
        <v>0</v>
      </c>
      <c r="W29" s="559"/>
      <c r="X29" s="62"/>
      <c r="Y29" s="560"/>
      <c r="Z29" s="490"/>
      <c r="AA29" s="558">
        <v>0</v>
      </c>
      <c r="AB29" s="559"/>
      <c r="AC29" s="62"/>
      <c r="AD29" s="560"/>
      <c r="AE29" s="490"/>
      <c r="AF29" s="558">
        <v>0</v>
      </c>
      <c r="AG29" s="559"/>
      <c r="AH29" s="62"/>
      <c r="AI29" s="560"/>
      <c r="AJ29" s="490"/>
      <c r="AK29" s="558">
        <v>0</v>
      </c>
      <c r="AL29" s="559"/>
      <c r="AM29" s="62"/>
      <c r="AN29" s="560"/>
      <c r="AO29" s="490"/>
      <c r="AP29" s="558">
        <v>0</v>
      </c>
      <c r="AQ29" s="559"/>
      <c r="AR29" s="62"/>
      <c r="AS29" s="560"/>
      <c r="AT29" s="490"/>
      <c r="AU29" s="558">
        <v>0</v>
      </c>
      <c r="AV29" s="559"/>
      <c r="AW29" s="62"/>
      <c r="AX29" s="560"/>
      <c r="AY29" s="490"/>
      <c r="AZ29" s="558">
        <v>0</v>
      </c>
      <c r="BA29" s="559"/>
      <c r="BB29" s="62"/>
      <c r="BC29" s="560"/>
      <c r="BD29" s="490"/>
      <c r="BE29" s="558">
        <v>0</v>
      </c>
      <c r="BF29" s="559"/>
      <c r="BG29" s="62"/>
      <c r="BH29" s="560"/>
      <c r="BI29" s="490"/>
      <c r="BJ29" s="558">
        <v>0</v>
      </c>
      <c r="BK29" s="559"/>
      <c r="BL29" s="62"/>
      <c r="BM29" s="560"/>
      <c r="BN29" s="490"/>
      <c r="BO29" s="558">
        <v>0</v>
      </c>
      <c r="BP29" s="559"/>
      <c r="BQ29" s="62"/>
      <c r="BR29" s="560"/>
      <c r="BS29" s="490"/>
      <c r="BT29" s="62">
        <v>0</v>
      </c>
      <c r="BU29" s="559"/>
      <c r="BV29" s="62"/>
      <c r="BW29" s="560"/>
      <c r="BX29" s="490"/>
      <c r="BY29" s="558">
        <v>37521037</v>
      </c>
      <c r="BZ29" s="559"/>
      <c r="CA29" s="62"/>
      <c r="CB29" s="560"/>
      <c r="CC29" s="490"/>
      <c r="CD29" s="558">
        <v>0</v>
      </c>
      <c r="CE29" s="559"/>
      <c r="CF29" s="62"/>
      <c r="CG29" s="560"/>
      <c r="CH29" s="490"/>
      <c r="CI29" s="558">
        <v>0</v>
      </c>
      <c r="CJ29" s="559"/>
      <c r="CK29" s="62"/>
      <c r="CL29" s="560"/>
      <c r="CM29" s="490"/>
      <c r="CN29" s="558">
        <v>0</v>
      </c>
      <c r="CO29" s="559"/>
      <c r="CP29" s="62"/>
      <c r="CQ29" s="560"/>
      <c r="CR29" s="490"/>
      <c r="CS29" s="558">
        <v>0</v>
      </c>
      <c r="CT29" s="559"/>
      <c r="CU29" s="62"/>
      <c r="CV29" s="560"/>
      <c r="CW29" s="490"/>
      <c r="CX29" s="558">
        <v>0</v>
      </c>
      <c r="CY29" s="559"/>
      <c r="CZ29" s="62"/>
      <c r="DA29" s="560"/>
      <c r="DB29" s="490"/>
      <c r="DC29" s="558">
        <v>0</v>
      </c>
      <c r="DD29" s="559"/>
      <c r="DE29" s="62"/>
      <c r="DF29" s="560"/>
      <c r="DG29" s="490"/>
      <c r="DH29" s="558">
        <v>0</v>
      </c>
      <c r="DI29" s="559"/>
      <c r="DJ29" s="62"/>
      <c r="DK29" s="560"/>
      <c r="DL29" s="490"/>
      <c r="DM29" s="558">
        <v>0</v>
      </c>
      <c r="DN29" s="559"/>
      <c r="DO29" s="62"/>
      <c r="DP29" s="560"/>
      <c r="DQ29" s="490"/>
      <c r="DR29" s="558">
        <v>0</v>
      </c>
      <c r="DS29" s="559"/>
      <c r="DT29" s="62"/>
      <c r="DU29" s="560"/>
      <c r="DV29" s="490"/>
      <c r="DW29" s="558">
        <v>37521037</v>
      </c>
      <c r="DX29" s="559"/>
      <c r="DY29" s="62"/>
      <c r="DZ29" s="560"/>
      <c r="EA29" s="490"/>
      <c r="EB29" s="558">
        <v>0</v>
      </c>
      <c r="EC29" s="559"/>
      <c r="ED29" s="62"/>
      <c r="EE29" s="560"/>
      <c r="EF29" s="490"/>
      <c r="EG29" s="558">
        <v>0</v>
      </c>
      <c r="EH29" s="559"/>
      <c r="EI29" s="62"/>
      <c r="EJ29" s="560"/>
      <c r="EK29" s="490"/>
      <c r="EL29" s="558">
        <v>0</v>
      </c>
      <c r="EM29" s="559">
        <v>0</v>
      </c>
      <c r="EO29" s="153"/>
      <c r="EP29" s="49"/>
      <c r="EQ29" s="49"/>
    </row>
    <row r="30" spans="4:147" ht="12.75" customHeight="1" x14ac:dyDescent="0.2">
      <c r="D30" s="153" t="s">
        <v>341</v>
      </c>
      <c r="E30" s="484"/>
      <c r="F30" s="504"/>
      <c r="G30" s="123">
        <v>0</v>
      </c>
      <c r="H30" s="122"/>
      <c r="I30" s="62"/>
      <c r="J30" s="560"/>
      <c r="K30" s="504"/>
      <c r="L30" s="123">
        <v>0</v>
      </c>
      <c r="M30" s="122"/>
      <c r="N30" s="62"/>
      <c r="O30" s="560"/>
      <c r="P30" s="504"/>
      <c r="Q30" s="123">
        <v>0</v>
      </c>
      <c r="R30" s="122"/>
      <c r="S30" s="62"/>
      <c r="T30" s="560"/>
      <c r="U30" s="504"/>
      <c r="V30" s="123">
        <v>0</v>
      </c>
      <c r="W30" s="122"/>
      <c r="X30" s="62"/>
      <c r="Y30" s="560"/>
      <c r="Z30" s="504"/>
      <c r="AA30" s="123">
        <v>0</v>
      </c>
      <c r="AB30" s="122"/>
      <c r="AC30" s="62"/>
      <c r="AD30" s="560"/>
      <c r="AE30" s="504"/>
      <c r="AF30" s="123">
        <v>0</v>
      </c>
      <c r="AG30" s="122"/>
      <c r="AH30" s="62"/>
      <c r="AI30" s="560"/>
      <c r="AJ30" s="504"/>
      <c r="AK30" s="123">
        <v>0</v>
      </c>
      <c r="AL30" s="122"/>
      <c r="AM30" s="62"/>
      <c r="AN30" s="560"/>
      <c r="AO30" s="504"/>
      <c r="AP30" s="123">
        <v>0</v>
      </c>
      <c r="AQ30" s="122"/>
      <c r="AR30" s="62"/>
      <c r="AS30" s="560"/>
      <c r="AT30" s="504"/>
      <c r="AU30" s="123">
        <v>0</v>
      </c>
      <c r="AV30" s="122"/>
      <c r="AW30" s="62"/>
      <c r="AX30" s="560"/>
      <c r="AY30" s="504"/>
      <c r="AZ30" s="123">
        <v>0</v>
      </c>
      <c r="BA30" s="122"/>
      <c r="BB30" s="62"/>
      <c r="BC30" s="560"/>
      <c r="BD30" s="504"/>
      <c r="BE30" s="123">
        <v>0</v>
      </c>
      <c r="BF30" s="122"/>
      <c r="BG30" s="62"/>
      <c r="BH30" s="560"/>
      <c r="BI30" s="504"/>
      <c r="BJ30" s="123">
        <v>0</v>
      </c>
      <c r="BK30" s="122"/>
      <c r="BL30" s="62"/>
      <c r="BM30" s="560"/>
      <c r="BN30" s="504"/>
      <c r="BO30" s="123">
        <v>0</v>
      </c>
      <c r="BP30" s="122"/>
      <c r="BQ30" s="62"/>
      <c r="BR30" s="560"/>
      <c r="BS30" s="504"/>
      <c r="BT30" s="123">
        <v>0</v>
      </c>
      <c r="BU30" s="122"/>
      <c r="BV30" s="62"/>
      <c r="BW30" s="560"/>
      <c r="BX30" s="504"/>
      <c r="BY30" s="123">
        <v>20197312</v>
      </c>
      <c r="BZ30" s="122"/>
      <c r="CA30" s="62"/>
      <c r="CB30" s="560"/>
      <c r="CC30" s="504"/>
      <c r="CD30" s="123">
        <v>0</v>
      </c>
      <c r="CE30" s="122"/>
      <c r="CF30" s="62"/>
      <c r="CG30" s="560"/>
      <c r="CH30" s="504"/>
      <c r="CI30" s="123">
        <v>0</v>
      </c>
      <c r="CJ30" s="122"/>
      <c r="CK30" s="62"/>
      <c r="CL30" s="560"/>
      <c r="CM30" s="504"/>
      <c r="CN30" s="123">
        <v>0</v>
      </c>
      <c r="CO30" s="122"/>
      <c r="CP30" s="62"/>
      <c r="CQ30" s="560"/>
      <c r="CR30" s="504"/>
      <c r="CS30" s="123">
        <v>0</v>
      </c>
      <c r="CT30" s="122"/>
      <c r="CU30" s="62"/>
      <c r="CV30" s="560"/>
      <c r="CW30" s="504"/>
      <c r="CX30" s="123">
        <v>0</v>
      </c>
      <c r="CY30" s="122"/>
      <c r="CZ30" s="62"/>
      <c r="DA30" s="560"/>
      <c r="DB30" s="504"/>
      <c r="DC30" s="123">
        <v>0</v>
      </c>
      <c r="DD30" s="122"/>
      <c r="DE30" s="62"/>
      <c r="DF30" s="560"/>
      <c r="DG30" s="504"/>
      <c r="DH30" s="123">
        <v>0</v>
      </c>
      <c r="DI30" s="122"/>
      <c r="DJ30" s="62"/>
      <c r="DK30" s="560"/>
      <c r="DL30" s="504"/>
      <c r="DM30" s="123">
        <v>0</v>
      </c>
      <c r="DN30" s="122"/>
      <c r="DO30" s="62"/>
      <c r="DP30" s="560"/>
      <c r="DQ30" s="504"/>
      <c r="DR30" s="123">
        <v>0</v>
      </c>
      <c r="DS30" s="122"/>
      <c r="DT30" s="62"/>
      <c r="DU30" s="560"/>
      <c r="DV30" s="504"/>
      <c r="DW30" s="123">
        <v>20197312</v>
      </c>
      <c r="DX30" s="122"/>
      <c r="DY30" s="62"/>
      <c r="DZ30" s="560"/>
      <c r="EA30" s="504"/>
      <c r="EB30" s="123">
        <v>0</v>
      </c>
      <c r="EC30" s="122"/>
      <c r="ED30" s="62"/>
      <c r="EE30" s="560"/>
      <c r="EF30" s="504"/>
      <c r="EG30" s="123">
        <v>0</v>
      </c>
      <c r="EH30" s="122"/>
      <c r="EI30" s="62"/>
      <c r="EJ30" s="560"/>
      <c r="EK30" s="504"/>
      <c r="EL30" s="123">
        <v>0</v>
      </c>
      <c r="EM30" s="122">
        <v>0</v>
      </c>
      <c r="EO30" s="153"/>
      <c r="EP30" s="49"/>
      <c r="EQ30" s="49"/>
    </row>
    <row r="31" spans="4:147" ht="12.75" hidden="1" customHeight="1" x14ac:dyDescent="0.2">
      <c r="D31" s="153"/>
      <c r="E31" s="484"/>
      <c r="G31" s="62"/>
      <c r="H31" s="62"/>
      <c r="I31" s="62"/>
      <c r="J31" s="560"/>
      <c r="K31" s="62"/>
      <c r="L31" s="62"/>
      <c r="M31" s="62"/>
      <c r="N31" s="62"/>
      <c r="O31" s="560"/>
      <c r="P31" s="62"/>
      <c r="Q31" s="62"/>
      <c r="R31" s="62"/>
      <c r="S31" s="62"/>
      <c r="T31" s="560"/>
      <c r="U31" s="62"/>
      <c r="V31" s="62"/>
      <c r="W31" s="62"/>
      <c r="X31" s="62"/>
      <c r="Y31" s="560"/>
      <c r="Z31" s="62"/>
      <c r="AA31" s="62"/>
      <c r="AB31" s="62"/>
      <c r="AC31" s="62"/>
      <c r="AD31" s="560"/>
      <c r="AE31" s="62"/>
      <c r="AF31" s="62"/>
      <c r="AG31" s="62"/>
      <c r="AH31" s="62"/>
      <c r="AI31" s="560"/>
      <c r="AJ31" s="62"/>
      <c r="AK31" s="62"/>
      <c r="AL31" s="62"/>
      <c r="AM31" s="62"/>
      <c r="AN31" s="560"/>
      <c r="AO31" s="62"/>
      <c r="AP31" s="62"/>
      <c r="AQ31" s="62"/>
      <c r="AR31" s="62"/>
      <c r="AS31" s="560"/>
      <c r="AT31" s="62"/>
      <c r="AU31" s="62"/>
      <c r="AV31" s="62"/>
      <c r="AW31" s="62"/>
      <c r="AX31" s="560"/>
      <c r="AY31" s="62"/>
      <c r="AZ31" s="62"/>
      <c r="BA31" s="62"/>
      <c r="BB31" s="62"/>
      <c r="BC31" s="560"/>
      <c r="BD31" s="62"/>
      <c r="BE31" s="62"/>
      <c r="BF31" s="62"/>
      <c r="BG31" s="62"/>
      <c r="BH31" s="560"/>
      <c r="BI31" s="62"/>
      <c r="BJ31" s="62"/>
      <c r="BK31" s="62"/>
      <c r="BL31" s="62"/>
      <c r="BM31" s="560"/>
      <c r="BN31" s="62"/>
      <c r="BO31" s="62"/>
      <c r="BP31" s="62"/>
      <c r="BQ31" s="62"/>
      <c r="BR31" s="560"/>
      <c r="BS31" s="62"/>
      <c r="BT31" s="62"/>
      <c r="BU31" s="62"/>
      <c r="BV31" s="62"/>
      <c r="BW31" s="560"/>
      <c r="BX31" s="62"/>
      <c r="BY31" s="62"/>
      <c r="BZ31" s="62"/>
      <c r="CA31" s="62"/>
      <c r="CB31" s="560"/>
      <c r="CC31" s="62"/>
      <c r="CD31" s="62"/>
      <c r="CE31" s="62"/>
      <c r="CF31" s="62"/>
      <c r="CG31" s="560"/>
      <c r="CH31" s="62"/>
      <c r="CI31" s="62"/>
      <c r="CJ31" s="62"/>
      <c r="CK31" s="62"/>
      <c r="CL31" s="560"/>
      <c r="CM31" s="62"/>
      <c r="CN31" s="62"/>
      <c r="CO31" s="62"/>
      <c r="CP31" s="62"/>
      <c r="CQ31" s="560"/>
      <c r="CR31" s="62"/>
      <c r="CS31" s="62"/>
      <c r="CT31" s="62"/>
      <c r="CU31" s="62"/>
      <c r="CV31" s="560"/>
      <c r="CW31" s="62"/>
      <c r="CX31" s="62"/>
      <c r="CY31" s="62"/>
      <c r="CZ31" s="62"/>
      <c r="DA31" s="560"/>
      <c r="DB31" s="62"/>
      <c r="DC31" s="62"/>
      <c r="DD31" s="62"/>
      <c r="DE31" s="62"/>
      <c r="DF31" s="560"/>
      <c r="DG31" s="62"/>
      <c r="DH31" s="62"/>
      <c r="DI31" s="62"/>
      <c r="DJ31" s="62"/>
      <c r="DK31" s="560"/>
      <c r="DL31" s="62"/>
      <c r="DM31" s="62"/>
      <c r="DN31" s="62"/>
      <c r="DO31" s="62"/>
      <c r="DP31" s="560"/>
      <c r="DQ31" s="62"/>
      <c r="DR31" s="62"/>
      <c r="DS31" s="62"/>
      <c r="DT31" s="62"/>
      <c r="DU31" s="560"/>
      <c r="DV31" s="62"/>
      <c r="DW31" s="62"/>
      <c r="DX31" s="62"/>
      <c r="DY31" s="62"/>
      <c r="DZ31" s="560"/>
      <c r="EA31" s="62"/>
      <c r="EB31" s="62"/>
      <c r="EC31" s="62"/>
      <c r="ED31" s="62"/>
      <c r="EE31" s="560"/>
      <c r="EF31" s="62"/>
      <c r="EG31" s="62"/>
      <c r="EH31" s="62"/>
      <c r="EI31" s="62"/>
      <c r="EJ31" s="560"/>
      <c r="EK31" s="62"/>
      <c r="EL31" s="62"/>
      <c r="EO31" s="153"/>
      <c r="EP31" s="49"/>
      <c r="EQ31" s="49"/>
    </row>
    <row r="32" spans="4:147" ht="12.75" hidden="1" customHeight="1" x14ac:dyDescent="0.2">
      <c r="D32" s="153" t="s">
        <v>338</v>
      </c>
      <c r="E32" s="484"/>
      <c r="G32" s="62">
        <v>0</v>
      </c>
      <c r="H32" s="62"/>
      <c r="I32" s="62"/>
      <c r="J32" s="560"/>
      <c r="L32" s="62">
        <v>0</v>
      </c>
      <c r="M32" s="62"/>
      <c r="N32" s="62"/>
      <c r="O32" s="560"/>
      <c r="Q32" s="62">
        <v>0</v>
      </c>
      <c r="R32" s="62"/>
      <c r="S32" s="62"/>
      <c r="T32" s="560"/>
      <c r="V32" s="62">
        <v>0</v>
      </c>
      <c r="W32" s="62"/>
      <c r="X32" s="62"/>
      <c r="Y32" s="560"/>
      <c r="AA32" s="62">
        <v>0</v>
      </c>
      <c r="AB32" s="62"/>
      <c r="AC32" s="62"/>
      <c r="AD32" s="560"/>
      <c r="AF32" s="62">
        <v>0</v>
      </c>
      <c r="AG32" s="62"/>
      <c r="AH32" s="62"/>
      <c r="AI32" s="560"/>
      <c r="AK32" s="62">
        <v>0</v>
      </c>
      <c r="AL32" s="62"/>
      <c r="AM32" s="62"/>
      <c r="AN32" s="560"/>
      <c r="AP32" s="62">
        <v>0</v>
      </c>
      <c r="AQ32" s="62"/>
      <c r="AR32" s="62"/>
      <c r="AS32" s="560"/>
      <c r="AU32" s="62">
        <v>0</v>
      </c>
      <c r="AV32" s="62"/>
      <c r="AW32" s="62"/>
      <c r="AX32" s="560"/>
      <c r="AZ32" s="62">
        <v>0</v>
      </c>
      <c r="BA32" s="62"/>
      <c r="BB32" s="62"/>
      <c r="BC32" s="560"/>
      <c r="BE32" s="62">
        <v>0</v>
      </c>
      <c r="BF32" s="62"/>
      <c r="BG32" s="62"/>
      <c r="BH32" s="560"/>
      <c r="BJ32" s="62">
        <v>0</v>
      </c>
      <c r="BK32" s="62"/>
      <c r="BL32" s="62"/>
      <c r="BM32" s="560"/>
      <c r="BO32" s="62">
        <v>0</v>
      </c>
      <c r="BP32" s="62"/>
      <c r="BQ32" s="62"/>
      <c r="BR32" s="560"/>
      <c r="BT32" s="123">
        <v>0</v>
      </c>
      <c r="BU32" s="62"/>
      <c r="BV32" s="62"/>
      <c r="BW32" s="560"/>
      <c r="BY32" s="62">
        <v>0</v>
      </c>
      <c r="BZ32" s="62"/>
      <c r="CA32" s="62"/>
      <c r="CB32" s="560"/>
      <c r="CD32" s="62">
        <v>0</v>
      </c>
      <c r="CE32" s="62"/>
      <c r="CF32" s="62"/>
      <c r="CG32" s="560"/>
      <c r="CI32" s="62">
        <v>0</v>
      </c>
      <c r="CJ32" s="62"/>
      <c r="CK32" s="62"/>
      <c r="CL32" s="560"/>
      <c r="CN32" s="62">
        <v>0</v>
      </c>
      <c r="CO32" s="62"/>
      <c r="CP32" s="62"/>
      <c r="CQ32" s="560"/>
      <c r="CS32" s="62">
        <v>0</v>
      </c>
      <c r="CT32" s="62"/>
      <c r="CU32" s="62"/>
      <c r="CV32" s="560"/>
      <c r="CX32" s="62">
        <v>0</v>
      </c>
      <c r="CY32" s="62"/>
      <c r="CZ32" s="62"/>
      <c r="DA32" s="560"/>
      <c r="DC32" s="62">
        <v>0</v>
      </c>
      <c r="DD32" s="62"/>
      <c r="DE32" s="62"/>
      <c r="DF32" s="560"/>
      <c r="DH32" s="62">
        <v>0</v>
      </c>
      <c r="DI32" s="62"/>
      <c r="DJ32" s="62"/>
      <c r="DK32" s="560"/>
      <c r="DM32" s="62">
        <v>0</v>
      </c>
      <c r="DN32" s="62"/>
      <c r="DO32" s="62"/>
      <c r="DP32" s="560"/>
      <c r="DR32" s="62">
        <v>0</v>
      </c>
      <c r="DS32" s="62"/>
      <c r="DT32" s="62"/>
      <c r="DU32" s="560"/>
      <c r="DW32" s="62">
        <v>0</v>
      </c>
      <c r="DX32" s="62"/>
      <c r="DY32" s="62"/>
      <c r="DZ32" s="560"/>
      <c r="EB32" s="62">
        <v>0</v>
      </c>
      <c r="EC32" s="62"/>
      <c r="ED32" s="62"/>
      <c r="EE32" s="560"/>
      <c r="EG32" s="62">
        <v>0</v>
      </c>
      <c r="EH32" s="62"/>
      <c r="EI32" s="62"/>
      <c r="EJ32" s="560"/>
      <c r="EL32" s="62">
        <v>0</v>
      </c>
      <c r="EM32" s="62"/>
      <c r="EO32" s="153"/>
      <c r="EP32" s="49"/>
      <c r="EQ32" s="49"/>
    </row>
    <row r="33" spans="4:147" ht="12.75" hidden="1" customHeight="1" x14ac:dyDescent="0.2">
      <c r="D33" s="153" t="s">
        <v>391</v>
      </c>
      <c r="E33" s="484"/>
      <c r="F33" s="490"/>
      <c r="G33" s="558">
        <v>0</v>
      </c>
      <c r="H33" s="559"/>
      <c r="I33" s="62"/>
      <c r="J33" s="560"/>
      <c r="K33" s="490"/>
      <c r="L33" s="558">
        <v>0</v>
      </c>
      <c r="M33" s="559"/>
      <c r="N33" s="62"/>
      <c r="O33" s="560"/>
      <c r="P33" s="490"/>
      <c r="Q33" s="558">
        <v>0</v>
      </c>
      <c r="R33" s="559"/>
      <c r="S33" s="62"/>
      <c r="T33" s="560"/>
      <c r="U33" s="490"/>
      <c r="V33" s="558">
        <v>0</v>
      </c>
      <c r="W33" s="559"/>
      <c r="X33" s="62"/>
      <c r="Y33" s="560"/>
      <c r="Z33" s="490"/>
      <c r="AA33" s="558">
        <v>0</v>
      </c>
      <c r="AB33" s="559"/>
      <c r="AC33" s="62"/>
      <c r="AD33" s="560"/>
      <c r="AE33" s="490"/>
      <c r="AF33" s="558">
        <v>0</v>
      </c>
      <c r="AG33" s="559"/>
      <c r="AH33" s="62"/>
      <c r="AI33" s="560"/>
      <c r="AJ33" s="490"/>
      <c r="AK33" s="558">
        <v>0</v>
      </c>
      <c r="AL33" s="559"/>
      <c r="AM33" s="62"/>
      <c r="AN33" s="560"/>
      <c r="AO33" s="490"/>
      <c r="AP33" s="558">
        <v>0</v>
      </c>
      <c r="AQ33" s="559"/>
      <c r="AR33" s="62"/>
      <c r="AS33" s="560"/>
      <c r="AT33" s="490"/>
      <c r="AU33" s="558">
        <v>0</v>
      </c>
      <c r="AV33" s="559"/>
      <c r="AW33" s="62"/>
      <c r="AX33" s="560"/>
      <c r="AY33" s="490"/>
      <c r="AZ33" s="558">
        <v>0</v>
      </c>
      <c r="BA33" s="559"/>
      <c r="BB33" s="62"/>
      <c r="BC33" s="560"/>
      <c r="BD33" s="490"/>
      <c r="BE33" s="558">
        <v>0</v>
      </c>
      <c r="BF33" s="559"/>
      <c r="BG33" s="62"/>
      <c r="BH33" s="560"/>
      <c r="BI33" s="490"/>
      <c r="BJ33" s="558">
        <v>0</v>
      </c>
      <c r="BK33" s="559"/>
      <c r="BL33" s="62"/>
      <c r="BM33" s="560"/>
      <c r="BN33" s="490"/>
      <c r="BO33" s="558">
        <v>0</v>
      </c>
      <c r="BP33" s="559"/>
      <c r="BQ33" s="62"/>
      <c r="BR33" s="560"/>
      <c r="BS33" s="490"/>
      <c r="BT33" s="62">
        <v>0</v>
      </c>
      <c r="BU33" s="559"/>
      <c r="BV33" s="62"/>
      <c r="BW33" s="560"/>
      <c r="BX33" s="490"/>
      <c r="BY33" s="558">
        <v>0</v>
      </c>
      <c r="BZ33" s="559"/>
      <c r="CA33" s="62"/>
      <c r="CB33" s="560"/>
      <c r="CC33" s="490"/>
      <c r="CD33" s="558">
        <v>0</v>
      </c>
      <c r="CE33" s="559"/>
      <c r="CF33" s="62"/>
      <c r="CG33" s="560"/>
      <c r="CH33" s="490"/>
      <c r="CI33" s="558">
        <v>0</v>
      </c>
      <c r="CJ33" s="559"/>
      <c r="CK33" s="62"/>
      <c r="CL33" s="560"/>
      <c r="CM33" s="490"/>
      <c r="CN33" s="558">
        <v>0</v>
      </c>
      <c r="CO33" s="559"/>
      <c r="CP33" s="62"/>
      <c r="CQ33" s="560"/>
      <c r="CR33" s="490"/>
      <c r="CS33" s="558">
        <v>0</v>
      </c>
      <c r="CT33" s="559"/>
      <c r="CU33" s="62"/>
      <c r="CV33" s="560"/>
      <c r="CW33" s="490"/>
      <c r="CX33" s="558">
        <v>0</v>
      </c>
      <c r="CY33" s="559"/>
      <c r="CZ33" s="62"/>
      <c r="DA33" s="560"/>
      <c r="DB33" s="490"/>
      <c r="DC33" s="558">
        <v>0</v>
      </c>
      <c r="DD33" s="559"/>
      <c r="DE33" s="62"/>
      <c r="DF33" s="560"/>
      <c r="DG33" s="490"/>
      <c r="DH33" s="558">
        <v>0</v>
      </c>
      <c r="DI33" s="559"/>
      <c r="DJ33" s="62"/>
      <c r="DK33" s="560"/>
      <c r="DL33" s="490"/>
      <c r="DM33" s="558">
        <v>0</v>
      </c>
      <c r="DN33" s="559"/>
      <c r="DO33" s="62"/>
      <c r="DP33" s="560"/>
      <c r="DQ33" s="490"/>
      <c r="DR33" s="558">
        <v>0</v>
      </c>
      <c r="DS33" s="559"/>
      <c r="DT33" s="62"/>
      <c r="DU33" s="560"/>
      <c r="DV33" s="490"/>
      <c r="DW33" s="558">
        <v>0</v>
      </c>
      <c r="DX33" s="559"/>
      <c r="DY33" s="62"/>
      <c r="DZ33" s="560"/>
      <c r="EA33" s="490"/>
      <c r="EB33" s="558">
        <v>0</v>
      </c>
      <c r="EC33" s="559"/>
      <c r="ED33" s="62"/>
      <c r="EE33" s="560"/>
      <c r="EF33" s="490"/>
      <c r="EG33" s="558">
        <v>0</v>
      </c>
      <c r="EH33" s="559"/>
      <c r="EI33" s="62"/>
      <c r="EJ33" s="560"/>
      <c r="EK33" s="490"/>
      <c r="EL33" s="558">
        <v>0</v>
      </c>
      <c r="EM33" s="559">
        <v>0</v>
      </c>
      <c r="EO33" s="153"/>
      <c r="EP33" s="49"/>
      <c r="EQ33" s="49"/>
    </row>
    <row r="34" spans="4:147" ht="12.75" hidden="1" customHeight="1" x14ac:dyDescent="0.2">
      <c r="D34" s="153" t="s">
        <v>341</v>
      </c>
      <c r="E34" s="484"/>
      <c r="F34" s="504"/>
      <c r="G34" s="123">
        <v>0</v>
      </c>
      <c r="H34" s="122"/>
      <c r="I34" s="62"/>
      <c r="J34" s="560"/>
      <c r="K34" s="504"/>
      <c r="L34" s="123">
        <v>0</v>
      </c>
      <c r="M34" s="122"/>
      <c r="N34" s="62"/>
      <c r="O34" s="560"/>
      <c r="P34" s="504"/>
      <c r="Q34" s="123">
        <v>0</v>
      </c>
      <c r="R34" s="122"/>
      <c r="S34" s="62"/>
      <c r="T34" s="560"/>
      <c r="U34" s="504"/>
      <c r="V34" s="123">
        <v>0</v>
      </c>
      <c r="W34" s="122"/>
      <c r="X34" s="62"/>
      <c r="Y34" s="560"/>
      <c r="Z34" s="504"/>
      <c r="AA34" s="123">
        <v>0</v>
      </c>
      <c r="AB34" s="122"/>
      <c r="AC34" s="62"/>
      <c r="AD34" s="560"/>
      <c r="AE34" s="504"/>
      <c r="AF34" s="123">
        <v>0</v>
      </c>
      <c r="AG34" s="122"/>
      <c r="AH34" s="62"/>
      <c r="AI34" s="560"/>
      <c r="AJ34" s="504"/>
      <c r="AK34" s="123">
        <v>0</v>
      </c>
      <c r="AL34" s="122"/>
      <c r="AM34" s="62"/>
      <c r="AN34" s="560"/>
      <c r="AO34" s="504"/>
      <c r="AP34" s="123">
        <v>0</v>
      </c>
      <c r="AQ34" s="122"/>
      <c r="AR34" s="62"/>
      <c r="AS34" s="560"/>
      <c r="AT34" s="504"/>
      <c r="AU34" s="123">
        <v>0</v>
      </c>
      <c r="AV34" s="122"/>
      <c r="AW34" s="62"/>
      <c r="AX34" s="560"/>
      <c r="AY34" s="504"/>
      <c r="AZ34" s="123">
        <v>0</v>
      </c>
      <c r="BA34" s="122"/>
      <c r="BB34" s="62"/>
      <c r="BC34" s="560"/>
      <c r="BD34" s="504"/>
      <c r="BE34" s="123">
        <v>0</v>
      </c>
      <c r="BF34" s="122"/>
      <c r="BG34" s="62"/>
      <c r="BH34" s="560"/>
      <c r="BI34" s="504"/>
      <c r="BJ34" s="123">
        <v>0</v>
      </c>
      <c r="BK34" s="122"/>
      <c r="BL34" s="62"/>
      <c r="BM34" s="560"/>
      <c r="BN34" s="504"/>
      <c r="BO34" s="123">
        <v>0</v>
      </c>
      <c r="BP34" s="122"/>
      <c r="BQ34" s="62"/>
      <c r="BR34" s="560"/>
      <c r="BS34" s="504"/>
      <c r="BT34" s="123">
        <v>0</v>
      </c>
      <c r="BU34" s="122"/>
      <c r="BV34" s="62"/>
      <c r="BW34" s="560"/>
      <c r="BX34" s="504"/>
      <c r="BY34" s="123">
        <v>0</v>
      </c>
      <c r="BZ34" s="122"/>
      <c r="CA34" s="62"/>
      <c r="CB34" s="560"/>
      <c r="CC34" s="504"/>
      <c r="CD34" s="123">
        <v>0</v>
      </c>
      <c r="CE34" s="122"/>
      <c r="CF34" s="62"/>
      <c r="CG34" s="560"/>
      <c r="CH34" s="504"/>
      <c r="CI34" s="123">
        <v>0</v>
      </c>
      <c r="CJ34" s="122"/>
      <c r="CK34" s="62"/>
      <c r="CL34" s="560"/>
      <c r="CM34" s="504"/>
      <c r="CN34" s="123">
        <v>0</v>
      </c>
      <c r="CO34" s="122"/>
      <c r="CP34" s="62"/>
      <c r="CQ34" s="560"/>
      <c r="CR34" s="504"/>
      <c r="CS34" s="123">
        <v>0</v>
      </c>
      <c r="CT34" s="122"/>
      <c r="CU34" s="62"/>
      <c r="CV34" s="560"/>
      <c r="CW34" s="504"/>
      <c r="CX34" s="123">
        <v>0</v>
      </c>
      <c r="CY34" s="122"/>
      <c r="CZ34" s="62"/>
      <c r="DA34" s="560"/>
      <c r="DB34" s="504"/>
      <c r="DC34" s="123">
        <v>0</v>
      </c>
      <c r="DD34" s="122"/>
      <c r="DE34" s="62"/>
      <c r="DF34" s="560"/>
      <c r="DG34" s="504"/>
      <c r="DH34" s="123">
        <v>0</v>
      </c>
      <c r="DI34" s="122"/>
      <c r="DJ34" s="62"/>
      <c r="DK34" s="560"/>
      <c r="DL34" s="504"/>
      <c r="DM34" s="123">
        <v>0</v>
      </c>
      <c r="DN34" s="122"/>
      <c r="DO34" s="62"/>
      <c r="DP34" s="560"/>
      <c r="DQ34" s="504"/>
      <c r="DR34" s="123">
        <v>0</v>
      </c>
      <c r="DS34" s="122"/>
      <c r="DT34" s="62"/>
      <c r="DU34" s="560"/>
      <c r="DV34" s="504"/>
      <c r="DW34" s="123">
        <v>0</v>
      </c>
      <c r="DX34" s="122"/>
      <c r="DY34" s="62"/>
      <c r="DZ34" s="560"/>
      <c r="EA34" s="504"/>
      <c r="EB34" s="123">
        <v>0</v>
      </c>
      <c r="EC34" s="122"/>
      <c r="ED34" s="62"/>
      <c r="EE34" s="560"/>
      <c r="EF34" s="504"/>
      <c r="EG34" s="123">
        <v>0</v>
      </c>
      <c r="EH34" s="122"/>
      <c r="EI34" s="62"/>
      <c r="EJ34" s="560"/>
      <c r="EK34" s="504"/>
      <c r="EL34" s="123">
        <v>0</v>
      </c>
      <c r="EM34" s="122">
        <v>0</v>
      </c>
      <c r="EO34" s="153"/>
      <c r="EP34" s="49"/>
      <c r="EQ34" s="49"/>
    </row>
    <row r="35" spans="4:147" hidden="1" x14ac:dyDescent="0.2">
      <c r="D35" s="153"/>
      <c r="E35" s="484"/>
      <c r="G35" s="62"/>
      <c r="H35" s="62"/>
      <c r="I35" s="62"/>
      <c r="J35" s="560"/>
      <c r="K35" s="62"/>
      <c r="L35" s="62"/>
      <c r="M35" s="62"/>
      <c r="N35" s="62"/>
      <c r="O35" s="560"/>
      <c r="P35" s="62"/>
      <c r="Q35" s="62"/>
      <c r="R35" s="62"/>
      <c r="S35" s="62"/>
      <c r="T35" s="560"/>
      <c r="U35" s="62"/>
      <c r="V35" s="62"/>
      <c r="W35" s="62"/>
      <c r="X35" s="62"/>
      <c r="Y35" s="560"/>
      <c r="Z35" s="62"/>
      <c r="AA35" s="62"/>
      <c r="AB35" s="62"/>
      <c r="AC35" s="62"/>
      <c r="AD35" s="560"/>
      <c r="AE35" s="62"/>
      <c r="AF35" s="62"/>
      <c r="AG35" s="62"/>
      <c r="AH35" s="62"/>
      <c r="AI35" s="560"/>
      <c r="AJ35" s="62"/>
      <c r="AK35" s="62"/>
      <c r="AL35" s="62"/>
      <c r="AM35" s="62"/>
      <c r="AN35" s="560"/>
      <c r="AO35" s="62"/>
      <c r="AP35" s="62"/>
      <c r="AQ35" s="62"/>
      <c r="AR35" s="62"/>
      <c r="AS35" s="560"/>
      <c r="AT35" s="62"/>
      <c r="AU35" s="62"/>
      <c r="AV35" s="62"/>
      <c r="AW35" s="62"/>
      <c r="AX35" s="560"/>
      <c r="AY35" s="62"/>
      <c r="AZ35" s="62"/>
      <c r="BA35" s="62"/>
      <c r="BB35" s="62"/>
      <c r="BC35" s="560"/>
      <c r="BD35" s="62"/>
      <c r="BE35" s="62"/>
      <c r="BF35" s="62"/>
      <c r="BG35" s="62"/>
      <c r="BH35" s="560"/>
      <c r="BI35" s="62"/>
      <c r="BJ35" s="62"/>
      <c r="BK35" s="62"/>
      <c r="BL35" s="62"/>
      <c r="BM35" s="560"/>
      <c r="BN35" s="62"/>
      <c r="BO35" s="62"/>
      <c r="BP35" s="62"/>
      <c r="BQ35" s="62"/>
      <c r="BR35" s="560"/>
      <c r="BS35" s="62"/>
      <c r="BT35" s="62"/>
      <c r="BU35" s="62"/>
      <c r="BV35" s="62"/>
      <c r="BW35" s="560"/>
      <c r="BX35" s="62"/>
      <c r="BY35" s="62"/>
      <c r="BZ35" s="62"/>
      <c r="CA35" s="62"/>
      <c r="CB35" s="560"/>
      <c r="CC35" s="62"/>
      <c r="CD35" s="62"/>
      <c r="CE35" s="62"/>
      <c r="CF35" s="62"/>
      <c r="CG35" s="560"/>
      <c r="CH35" s="62"/>
      <c r="CI35" s="62"/>
      <c r="CJ35" s="62"/>
      <c r="CK35" s="62"/>
      <c r="CL35" s="560"/>
      <c r="CM35" s="62"/>
      <c r="CN35" s="62"/>
      <c r="CO35" s="62"/>
      <c r="CP35" s="62"/>
      <c r="CQ35" s="560"/>
      <c r="CR35" s="62"/>
      <c r="CS35" s="62"/>
      <c r="CT35" s="62"/>
      <c r="CU35" s="62"/>
      <c r="CV35" s="560"/>
      <c r="CW35" s="62"/>
      <c r="CX35" s="62"/>
      <c r="CY35" s="62"/>
      <c r="CZ35" s="62"/>
      <c r="DA35" s="560"/>
      <c r="DB35" s="62"/>
      <c r="DC35" s="62"/>
      <c r="DD35" s="62"/>
      <c r="DE35" s="62"/>
      <c r="DF35" s="560"/>
      <c r="DG35" s="62"/>
      <c r="DH35" s="62"/>
      <c r="DI35" s="62"/>
      <c r="DJ35" s="62"/>
      <c r="DK35" s="560"/>
      <c r="DL35" s="62"/>
      <c r="DM35" s="62"/>
      <c r="DN35" s="62"/>
      <c r="DO35" s="62"/>
      <c r="DP35" s="560"/>
      <c r="DQ35" s="62"/>
      <c r="DR35" s="62"/>
      <c r="DS35" s="62"/>
      <c r="DT35" s="62"/>
      <c r="DU35" s="560"/>
      <c r="DV35" s="62"/>
      <c r="DW35" s="62"/>
      <c r="DX35" s="62"/>
      <c r="DY35" s="62"/>
      <c r="DZ35" s="560"/>
      <c r="EA35" s="62"/>
      <c r="EB35" s="62"/>
      <c r="EC35" s="62"/>
      <c r="ED35" s="62"/>
      <c r="EE35" s="560"/>
      <c r="EF35" s="62"/>
      <c r="EG35" s="62"/>
      <c r="EH35" s="62"/>
      <c r="EI35" s="62"/>
      <c r="EJ35" s="560"/>
      <c r="EK35" s="62"/>
      <c r="EL35" s="62"/>
      <c r="EO35" s="153"/>
      <c r="EP35" s="49"/>
      <c r="EQ35" s="49"/>
    </row>
    <row r="36" spans="4:147" hidden="1" x14ac:dyDescent="0.2">
      <c r="D36" s="153" t="s">
        <v>342</v>
      </c>
      <c r="E36" s="484"/>
      <c r="G36" s="62">
        <v>0</v>
      </c>
      <c r="H36" s="62"/>
      <c r="I36" s="62"/>
      <c r="J36" s="560"/>
      <c r="L36" s="62">
        <v>0</v>
      </c>
      <c r="M36" s="62"/>
      <c r="N36" s="62"/>
      <c r="O36" s="560"/>
      <c r="Q36" s="62">
        <v>0</v>
      </c>
      <c r="R36" s="62"/>
      <c r="S36" s="62"/>
      <c r="T36" s="560"/>
      <c r="V36" s="62">
        <v>0</v>
      </c>
      <c r="W36" s="62"/>
      <c r="X36" s="62"/>
      <c r="Y36" s="560"/>
      <c r="AA36" s="62">
        <v>0</v>
      </c>
      <c r="AB36" s="62"/>
      <c r="AC36" s="62"/>
      <c r="AD36" s="560"/>
      <c r="AF36" s="62">
        <v>0</v>
      </c>
      <c r="AG36" s="62"/>
      <c r="AH36" s="62"/>
      <c r="AI36" s="560"/>
      <c r="AK36" s="62">
        <v>0</v>
      </c>
      <c r="AL36" s="62"/>
      <c r="AM36" s="62"/>
      <c r="AN36" s="560"/>
      <c r="AP36" s="62">
        <v>0</v>
      </c>
      <c r="AQ36" s="62"/>
      <c r="AR36" s="62"/>
      <c r="AS36" s="560"/>
      <c r="AU36" s="62">
        <v>0</v>
      </c>
      <c r="AV36" s="62"/>
      <c r="AW36" s="62"/>
      <c r="AX36" s="560"/>
      <c r="AZ36" s="62">
        <v>0</v>
      </c>
      <c r="BA36" s="62"/>
      <c r="BB36" s="62"/>
      <c r="BC36" s="560"/>
      <c r="BE36" s="62">
        <v>0</v>
      </c>
      <c r="BF36" s="62"/>
      <c r="BG36" s="62"/>
      <c r="BH36" s="560"/>
      <c r="BJ36" s="62">
        <v>0</v>
      </c>
      <c r="BK36" s="62"/>
      <c r="BL36" s="62"/>
      <c r="BM36" s="560"/>
      <c r="BO36" s="62">
        <v>0</v>
      </c>
      <c r="BP36" s="62"/>
      <c r="BQ36" s="62"/>
      <c r="BR36" s="560"/>
      <c r="BT36" s="62">
        <v>0</v>
      </c>
      <c r="BU36" s="62"/>
      <c r="BV36" s="62"/>
      <c r="BW36" s="560"/>
      <c r="BY36" s="62">
        <v>0</v>
      </c>
      <c r="BZ36" s="62"/>
      <c r="CA36" s="62"/>
      <c r="CB36" s="560"/>
      <c r="CD36" s="62">
        <v>0</v>
      </c>
      <c r="CE36" s="62"/>
      <c r="CF36" s="62"/>
      <c r="CG36" s="560"/>
      <c r="CI36" s="62">
        <v>0</v>
      </c>
      <c r="CJ36" s="62"/>
      <c r="CK36" s="62"/>
      <c r="CL36" s="560"/>
      <c r="CN36" s="62">
        <v>0</v>
      </c>
      <c r="CO36" s="62"/>
      <c r="CP36" s="62"/>
      <c r="CQ36" s="560"/>
      <c r="CS36" s="62">
        <v>0</v>
      </c>
      <c r="CT36" s="62"/>
      <c r="CU36" s="62"/>
      <c r="CV36" s="560"/>
      <c r="CX36" s="62">
        <v>0</v>
      </c>
      <c r="CY36" s="62"/>
      <c r="CZ36" s="62"/>
      <c r="DA36" s="560"/>
      <c r="DC36" s="62">
        <v>0</v>
      </c>
      <c r="DD36" s="62"/>
      <c r="DE36" s="62"/>
      <c r="DF36" s="560"/>
      <c r="DH36" s="62">
        <v>0</v>
      </c>
      <c r="DI36" s="62"/>
      <c r="DJ36" s="62"/>
      <c r="DK36" s="560"/>
      <c r="DM36" s="62">
        <v>0</v>
      </c>
      <c r="DN36" s="62"/>
      <c r="DO36" s="62"/>
      <c r="DP36" s="560"/>
      <c r="DR36" s="62">
        <v>0</v>
      </c>
      <c r="DS36" s="62"/>
      <c r="DT36" s="62"/>
      <c r="DU36" s="560"/>
      <c r="DW36" s="62">
        <v>0</v>
      </c>
      <c r="DX36" s="62"/>
      <c r="DY36" s="62"/>
      <c r="DZ36" s="560"/>
      <c r="EB36" s="62">
        <v>0</v>
      </c>
      <c r="EC36" s="62"/>
      <c r="ED36" s="62"/>
      <c r="EE36" s="560"/>
      <c r="EG36" s="62">
        <v>0</v>
      </c>
      <c r="EH36" s="62"/>
      <c r="EI36" s="62"/>
      <c r="EJ36" s="560"/>
      <c r="EL36" s="62">
        <v>0</v>
      </c>
      <c r="EM36" s="62"/>
      <c r="EO36" s="153"/>
      <c r="EP36" s="49"/>
      <c r="EQ36" s="49"/>
    </row>
    <row r="37" spans="4:147" hidden="1" x14ac:dyDescent="0.2">
      <c r="D37" s="153" t="s">
        <v>391</v>
      </c>
      <c r="E37" s="484"/>
      <c r="F37" s="490"/>
      <c r="G37" s="558">
        <v>0</v>
      </c>
      <c r="H37" s="559"/>
      <c r="I37" s="62"/>
      <c r="J37" s="560"/>
      <c r="K37" s="490"/>
      <c r="L37" s="558">
        <v>0</v>
      </c>
      <c r="M37" s="559"/>
      <c r="N37" s="62"/>
      <c r="O37" s="560"/>
      <c r="P37" s="490"/>
      <c r="Q37" s="558">
        <v>0</v>
      </c>
      <c r="R37" s="559"/>
      <c r="S37" s="62"/>
      <c r="T37" s="560"/>
      <c r="U37" s="490"/>
      <c r="V37" s="558">
        <v>0</v>
      </c>
      <c r="W37" s="559"/>
      <c r="X37" s="62"/>
      <c r="Y37" s="560"/>
      <c r="Z37" s="490"/>
      <c r="AA37" s="558">
        <v>0</v>
      </c>
      <c r="AB37" s="559"/>
      <c r="AC37" s="62"/>
      <c r="AD37" s="560"/>
      <c r="AE37" s="490"/>
      <c r="AF37" s="558">
        <v>0</v>
      </c>
      <c r="AG37" s="559"/>
      <c r="AH37" s="62"/>
      <c r="AI37" s="560"/>
      <c r="AJ37" s="490"/>
      <c r="AK37" s="558">
        <v>0</v>
      </c>
      <c r="AL37" s="559"/>
      <c r="AM37" s="62"/>
      <c r="AN37" s="560"/>
      <c r="AO37" s="490"/>
      <c r="AP37" s="558">
        <v>0</v>
      </c>
      <c r="AQ37" s="559"/>
      <c r="AR37" s="62"/>
      <c r="AS37" s="560"/>
      <c r="AT37" s="490"/>
      <c r="AU37" s="558">
        <v>0</v>
      </c>
      <c r="AV37" s="559"/>
      <c r="AW37" s="62"/>
      <c r="AX37" s="560"/>
      <c r="AY37" s="490"/>
      <c r="AZ37" s="558">
        <v>0</v>
      </c>
      <c r="BA37" s="559"/>
      <c r="BB37" s="62"/>
      <c r="BC37" s="560"/>
      <c r="BD37" s="490"/>
      <c r="BE37" s="558">
        <v>0</v>
      </c>
      <c r="BF37" s="559"/>
      <c r="BG37" s="62"/>
      <c r="BH37" s="560"/>
      <c r="BI37" s="490"/>
      <c r="BJ37" s="558">
        <v>0</v>
      </c>
      <c r="BK37" s="559"/>
      <c r="BL37" s="62"/>
      <c r="BM37" s="560"/>
      <c r="BN37" s="490"/>
      <c r="BO37" s="558">
        <v>0</v>
      </c>
      <c r="BP37" s="559"/>
      <c r="BQ37" s="62"/>
      <c r="BR37" s="560"/>
      <c r="BS37" s="490"/>
      <c r="BT37" s="558">
        <v>0</v>
      </c>
      <c r="BU37" s="559"/>
      <c r="BV37" s="62"/>
      <c r="BW37" s="560"/>
      <c r="BX37" s="490"/>
      <c r="BY37" s="558">
        <v>0</v>
      </c>
      <c r="BZ37" s="559"/>
      <c r="CA37" s="62"/>
      <c r="CB37" s="560"/>
      <c r="CC37" s="490"/>
      <c r="CD37" s="558">
        <v>0</v>
      </c>
      <c r="CE37" s="559"/>
      <c r="CF37" s="62"/>
      <c r="CG37" s="560"/>
      <c r="CH37" s="490"/>
      <c r="CI37" s="558">
        <v>0</v>
      </c>
      <c r="CJ37" s="559"/>
      <c r="CK37" s="62"/>
      <c r="CL37" s="560"/>
      <c r="CM37" s="490"/>
      <c r="CN37" s="558">
        <v>0</v>
      </c>
      <c r="CO37" s="559"/>
      <c r="CP37" s="62"/>
      <c r="CQ37" s="560"/>
      <c r="CR37" s="490"/>
      <c r="CS37" s="558">
        <v>0</v>
      </c>
      <c r="CT37" s="559"/>
      <c r="CU37" s="62"/>
      <c r="CV37" s="560"/>
      <c r="CW37" s="490"/>
      <c r="CX37" s="558">
        <v>0</v>
      </c>
      <c r="CY37" s="559"/>
      <c r="CZ37" s="62"/>
      <c r="DA37" s="560"/>
      <c r="DB37" s="490"/>
      <c r="DC37" s="558">
        <v>0</v>
      </c>
      <c r="DD37" s="559"/>
      <c r="DE37" s="62"/>
      <c r="DF37" s="560"/>
      <c r="DG37" s="490"/>
      <c r="DH37" s="558">
        <v>0</v>
      </c>
      <c r="DI37" s="559"/>
      <c r="DJ37" s="62"/>
      <c r="DK37" s="560"/>
      <c r="DL37" s="490"/>
      <c r="DM37" s="558">
        <v>0</v>
      </c>
      <c r="DN37" s="559"/>
      <c r="DO37" s="62"/>
      <c r="DP37" s="560"/>
      <c r="DQ37" s="490"/>
      <c r="DR37" s="558">
        <v>0</v>
      </c>
      <c r="DS37" s="559"/>
      <c r="DT37" s="62"/>
      <c r="DU37" s="560"/>
      <c r="DV37" s="490"/>
      <c r="DW37" s="558">
        <v>0</v>
      </c>
      <c r="DX37" s="559"/>
      <c r="DY37" s="62"/>
      <c r="DZ37" s="560"/>
      <c r="EA37" s="490"/>
      <c r="EB37" s="558">
        <v>0</v>
      </c>
      <c r="EC37" s="559"/>
      <c r="ED37" s="62"/>
      <c r="EE37" s="560"/>
      <c r="EF37" s="490"/>
      <c r="EG37" s="558">
        <v>0</v>
      </c>
      <c r="EH37" s="559"/>
      <c r="EI37" s="62"/>
      <c r="EJ37" s="560"/>
      <c r="EK37" s="490"/>
      <c r="EL37" s="558">
        <v>0</v>
      </c>
      <c r="EM37" s="559"/>
      <c r="EO37" s="153"/>
      <c r="EP37" s="49"/>
      <c r="EQ37" s="49"/>
    </row>
    <row r="38" spans="4:147" hidden="1" x14ac:dyDescent="0.2">
      <c r="D38" s="153" t="s">
        <v>341</v>
      </c>
      <c r="E38" s="484"/>
      <c r="F38" s="504"/>
      <c r="G38" s="123">
        <v>0</v>
      </c>
      <c r="H38" s="122"/>
      <c r="I38" s="62"/>
      <c r="J38" s="560"/>
      <c r="K38" s="504"/>
      <c r="L38" s="123">
        <v>0</v>
      </c>
      <c r="M38" s="122"/>
      <c r="N38" s="62"/>
      <c r="O38" s="560"/>
      <c r="P38" s="504"/>
      <c r="Q38" s="123">
        <v>0</v>
      </c>
      <c r="R38" s="122"/>
      <c r="S38" s="62"/>
      <c r="T38" s="560"/>
      <c r="U38" s="504"/>
      <c r="V38" s="123">
        <v>0</v>
      </c>
      <c r="W38" s="122"/>
      <c r="X38" s="62"/>
      <c r="Y38" s="560"/>
      <c r="Z38" s="504"/>
      <c r="AA38" s="123">
        <v>0</v>
      </c>
      <c r="AB38" s="122"/>
      <c r="AC38" s="62"/>
      <c r="AD38" s="560"/>
      <c r="AE38" s="504"/>
      <c r="AF38" s="123">
        <v>0</v>
      </c>
      <c r="AG38" s="122"/>
      <c r="AH38" s="62"/>
      <c r="AI38" s="560"/>
      <c r="AJ38" s="504"/>
      <c r="AK38" s="123">
        <v>0</v>
      </c>
      <c r="AL38" s="122"/>
      <c r="AM38" s="62"/>
      <c r="AN38" s="560"/>
      <c r="AO38" s="504"/>
      <c r="AP38" s="123">
        <v>0</v>
      </c>
      <c r="AQ38" s="122"/>
      <c r="AR38" s="62"/>
      <c r="AS38" s="560"/>
      <c r="AT38" s="504"/>
      <c r="AU38" s="123">
        <v>0</v>
      </c>
      <c r="AV38" s="122"/>
      <c r="AW38" s="62"/>
      <c r="AX38" s="560"/>
      <c r="AY38" s="504"/>
      <c r="AZ38" s="123">
        <v>0</v>
      </c>
      <c r="BA38" s="122"/>
      <c r="BB38" s="62"/>
      <c r="BC38" s="560"/>
      <c r="BD38" s="504"/>
      <c r="BE38" s="123">
        <v>0</v>
      </c>
      <c r="BF38" s="122"/>
      <c r="BG38" s="62"/>
      <c r="BH38" s="560"/>
      <c r="BI38" s="504"/>
      <c r="BJ38" s="123">
        <v>0</v>
      </c>
      <c r="BK38" s="122"/>
      <c r="BL38" s="62"/>
      <c r="BM38" s="560"/>
      <c r="BN38" s="504"/>
      <c r="BO38" s="123">
        <v>0</v>
      </c>
      <c r="BP38" s="122"/>
      <c r="BQ38" s="62"/>
      <c r="BR38" s="560"/>
      <c r="BS38" s="504"/>
      <c r="BT38" s="123">
        <v>0</v>
      </c>
      <c r="BU38" s="122"/>
      <c r="BV38" s="62"/>
      <c r="BW38" s="560"/>
      <c r="BX38" s="504"/>
      <c r="BY38" s="123">
        <v>0</v>
      </c>
      <c r="BZ38" s="122"/>
      <c r="CA38" s="62"/>
      <c r="CB38" s="560"/>
      <c r="CC38" s="504"/>
      <c r="CD38" s="123">
        <v>0</v>
      </c>
      <c r="CE38" s="122"/>
      <c r="CF38" s="62"/>
      <c r="CG38" s="560"/>
      <c r="CH38" s="504"/>
      <c r="CI38" s="123">
        <v>0</v>
      </c>
      <c r="CJ38" s="122"/>
      <c r="CK38" s="62"/>
      <c r="CL38" s="560"/>
      <c r="CM38" s="504"/>
      <c r="CN38" s="123">
        <v>0</v>
      </c>
      <c r="CO38" s="122"/>
      <c r="CP38" s="62"/>
      <c r="CQ38" s="560"/>
      <c r="CR38" s="504"/>
      <c r="CS38" s="123">
        <v>0</v>
      </c>
      <c r="CT38" s="122"/>
      <c r="CU38" s="62"/>
      <c r="CV38" s="560"/>
      <c r="CW38" s="504"/>
      <c r="CX38" s="123">
        <v>0</v>
      </c>
      <c r="CY38" s="122"/>
      <c r="CZ38" s="62"/>
      <c r="DA38" s="560"/>
      <c r="DB38" s="504"/>
      <c r="DC38" s="123">
        <v>0</v>
      </c>
      <c r="DD38" s="122"/>
      <c r="DE38" s="62"/>
      <c r="DF38" s="560"/>
      <c r="DG38" s="504"/>
      <c r="DH38" s="123">
        <v>0</v>
      </c>
      <c r="DI38" s="122"/>
      <c r="DJ38" s="62"/>
      <c r="DK38" s="560"/>
      <c r="DL38" s="504"/>
      <c r="DM38" s="123">
        <v>0</v>
      </c>
      <c r="DN38" s="122"/>
      <c r="DO38" s="62"/>
      <c r="DP38" s="560"/>
      <c r="DQ38" s="504"/>
      <c r="DR38" s="123">
        <v>0</v>
      </c>
      <c r="DS38" s="122"/>
      <c r="DT38" s="62"/>
      <c r="DU38" s="560"/>
      <c r="DV38" s="504"/>
      <c r="DW38" s="123">
        <v>0</v>
      </c>
      <c r="DX38" s="122"/>
      <c r="DY38" s="62"/>
      <c r="DZ38" s="560"/>
      <c r="EA38" s="504"/>
      <c r="EB38" s="123">
        <v>0</v>
      </c>
      <c r="EC38" s="122"/>
      <c r="ED38" s="62"/>
      <c r="EE38" s="560"/>
      <c r="EF38" s="504"/>
      <c r="EG38" s="123">
        <v>0</v>
      </c>
      <c r="EH38" s="122"/>
      <c r="EI38" s="62"/>
      <c r="EJ38" s="560"/>
      <c r="EK38" s="504"/>
      <c r="EL38" s="123">
        <v>0</v>
      </c>
      <c r="EM38" s="122"/>
      <c r="EO38" s="153"/>
      <c r="EP38" s="49"/>
      <c r="EQ38" s="49"/>
    </row>
    <row r="39" spans="4:147" ht="12.75" hidden="1" customHeight="1" x14ac:dyDescent="0.2">
      <c r="D39" s="153"/>
      <c r="E39" s="484"/>
      <c r="G39" s="62"/>
      <c r="H39" s="62"/>
      <c r="I39" s="62"/>
      <c r="J39" s="560"/>
      <c r="K39" s="62"/>
      <c r="L39" s="62"/>
      <c r="M39" s="62"/>
      <c r="N39" s="62"/>
      <c r="O39" s="560"/>
      <c r="P39" s="62"/>
      <c r="Q39" s="62"/>
      <c r="R39" s="62"/>
      <c r="S39" s="62"/>
      <c r="T39" s="560"/>
      <c r="U39" s="62"/>
      <c r="V39" s="62"/>
      <c r="W39" s="62"/>
      <c r="X39" s="62"/>
      <c r="Y39" s="560"/>
      <c r="Z39" s="62"/>
      <c r="AA39" s="62"/>
      <c r="AB39" s="62"/>
      <c r="AC39" s="62"/>
      <c r="AD39" s="560"/>
      <c r="AE39" s="62"/>
      <c r="AF39" s="62"/>
      <c r="AG39" s="62"/>
      <c r="AH39" s="62"/>
      <c r="AI39" s="560"/>
      <c r="AJ39" s="62"/>
      <c r="AK39" s="62"/>
      <c r="AL39" s="62"/>
      <c r="AM39" s="62"/>
      <c r="AN39" s="560"/>
      <c r="AO39" s="62"/>
      <c r="AP39" s="62"/>
      <c r="AQ39" s="62"/>
      <c r="AR39" s="62"/>
      <c r="AS39" s="560"/>
      <c r="AT39" s="62"/>
      <c r="AU39" s="62"/>
      <c r="AV39" s="62"/>
      <c r="AW39" s="62"/>
      <c r="AX39" s="560"/>
      <c r="AY39" s="62"/>
      <c r="AZ39" s="62"/>
      <c r="BA39" s="62"/>
      <c r="BB39" s="62"/>
      <c r="BC39" s="560"/>
      <c r="BD39" s="62"/>
      <c r="BE39" s="62"/>
      <c r="BF39" s="62"/>
      <c r="BG39" s="62"/>
      <c r="BH39" s="560"/>
      <c r="BI39" s="62"/>
      <c r="BJ39" s="62"/>
      <c r="BK39" s="62"/>
      <c r="BL39" s="62"/>
      <c r="BM39" s="560"/>
      <c r="BN39" s="62"/>
      <c r="BO39" s="62"/>
      <c r="BP39" s="62"/>
      <c r="BQ39" s="62"/>
      <c r="BR39" s="560"/>
      <c r="BS39" s="62"/>
      <c r="BT39" s="62"/>
      <c r="BU39" s="62"/>
      <c r="BV39" s="62"/>
      <c r="BW39" s="560"/>
      <c r="BX39" s="62"/>
      <c r="BY39" s="62"/>
      <c r="BZ39" s="62"/>
      <c r="CA39" s="62"/>
      <c r="CB39" s="560"/>
      <c r="CC39" s="62"/>
      <c r="CD39" s="62"/>
      <c r="CE39" s="62"/>
      <c r="CF39" s="62"/>
      <c r="CG39" s="560"/>
      <c r="CH39" s="62"/>
      <c r="CI39" s="62"/>
      <c r="CJ39" s="62"/>
      <c r="CK39" s="62"/>
      <c r="CL39" s="560"/>
      <c r="CM39" s="62"/>
      <c r="CN39" s="62"/>
      <c r="CO39" s="62"/>
      <c r="CP39" s="62"/>
      <c r="CQ39" s="560"/>
      <c r="CR39" s="62"/>
      <c r="CS39" s="62"/>
      <c r="CT39" s="62"/>
      <c r="CU39" s="62"/>
      <c r="CV39" s="560"/>
      <c r="CW39" s="62"/>
      <c r="CX39" s="62"/>
      <c r="CY39" s="62"/>
      <c r="CZ39" s="62"/>
      <c r="DA39" s="560"/>
      <c r="DB39" s="62"/>
      <c r="DC39" s="62"/>
      <c r="DD39" s="62"/>
      <c r="DE39" s="62"/>
      <c r="DF39" s="560"/>
      <c r="DG39" s="62"/>
      <c r="DH39" s="62"/>
      <c r="DI39" s="62"/>
      <c r="DJ39" s="62"/>
      <c r="DK39" s="560"/>
      <c r="DL39" s="62"/>
      <c r="DM39" s="62"/>
      <c r="DN39" s="62"/>
      <c r="DO39" s="62"/>
      <c r="DP39" s="560"/>
      <c r="DQ39" s="62"/>
      <c r="DR39" s="62"/>
      <c r="DS39" s="62"/>
      <c r="DT39" s="62"/>
      <c r="DU39" s="560"/>
      <c r="DV39" s="62"/>
      <c r="DW39" s="62"/>
      <c r="DX39" s="62"/>
      <c r="DY39" s="62"/>
      <c r="DZ39" s="560"/>
      <c r="EA39" s="62"/>
      <c r="EB39" s="62"/>
      <c r="EC39" s="62"/>
      <c r="ED39" s="62"/>
      <c r="EE39" s="560"/>
      <c r="EF39" s="62"/>
      <c r="EG39" s="62"/>
      <c r="EH39" s="62"/>
      <c r="EI39" s="62"/>
      <c r="EJ39" s="560"/>
      <c r="EK39" s="62"/>
      <c r="EL39" s="62"/>
      <c r="EO39" s="153"/>
      <c r="EP39" s="49"/>
      <c r="EQ39" s="49"/>
    </row>
    <row r="40" spans="4:147" ht="12.75" hidden="1" customHeight="1" x14ac:dyDescent="0.2">
      <c r="D40" s="153" t="s">
        <v>343</v>
      </c>
      <c r="E40" s="484"/>
      <c r="G40" s="62">
        <v>0</v>
      </c>
      <c r="H40" s="62"/>
      <c r="I40" s="62"/>
      <c r="J40" s="560"/>
      <c r="K40" s="62"/>
      <c r="L40" s="62">
        <v>0</v>
      </c>
      <c r="M40" s="62"/>
      <c r="N40" s="62"/>
      <c r="O40" s="560"/>
      <c r="Q40" s="62">
        <v>0</v>
      </c>
      <c r="R40" s="62"/>
      <c r="S40" s="62"/>
      <c r="T40" s="560"/>
      <c r="V40" s="62">
        <v>0</v>
      </c>
      <c r="W40" s="62"/>
      <c r="X40" s="62"/>
      <c r="Y40" s="560"/>
      <c r="AA40" s="62">
        <v>0</v>
      </c>
      <c r="AB40" s="62"/>
      <c r="AC40" s="62"/>
      <c r="AD40" s="560"/>
      <c r="AF40" s="62">
        <v>0</v>
      </c>
      <c r="AG40" s="62"/>
      <c r="AH40" s="62"/>
      <c r="AI40" s="560"/>
      <c r="AK40" s="62">
        <v>0</v>
      </c>
      <c r="AL40" s="62"/>
      <c r="AM40" s="62"/>
      <c r="AN40" s="560"/>
      <c r="AP40" s="62">
        <v>0</v>
      </c>
      <c r="AQ40" s="62"/>
      <c r="AR40" s="62"/>
      <c r="AS40" s="560"/>
      <c r="AU40" s="62">
        <v>0</v>
      </c>
      <c r="AV40" s="62"/>
      <c r="AW40" s="62"/>
      <c r="AX40" s="560"/>
      <c r="AZ40" s="62">
        <v>0</v>
      </c>
      <c r="BA40" s="62"/>
      <c r="BB40" s="62"/>
      <c r="BC40" s="560"/>
      <c r="BE40" s="62">
        <v>0</v>
      </c>
      <c r="BF40" s="62"/>
      <c r="BG40" s="62"/>
      <c r="BH40" s="560"/>
      <c r="BJ40" s="62">
        <v>0</v>
      </c>
      <c r="BK40" s="62"/>
      <c r="BL40" s="62"/>
      <c r="BM40" s="560"/>
      <c r="BO40" s="62">
        <v>0</v>
      </c>
      <c r="BP40" s="62"/>
      <c r="BQ40" s="62"/>
      <c r="BR40" s="560"/>
      <c r="BS40" s="62"/>
      <c r="BT40" s="62">
        <v>0</v>
      </c>
      <c r="BU40" s="62"/>
      <c r="BV40" s="62"/>
      <c r="BW40" s="560"/>
      <c r="BX40" s="62"/>
      <c r="BY40" s="62">
        <v>0</v>
      </c>
      <c r="BZ40" s="62"/>
      <c r="CA40" s="62"/>
      <c r="CB40" s="560"/>
      <c r="CC40" s="62"/>
      <c r="CD40" s="62">
        <v>0</v>
      </c>
      <c r="CE40" s="62"/>
      <c r="CF40" s="62"/>
      <c r="CG40" s="560"/>
      <c r="CI40" s="62">
        <v>0</v>
      </c>
      <c r="CJ40" s="62"/>
      <c r="CK40" s="62"/>
      <c r="CL40" s="560"/>
      <c r="CN40" s="62">
        <v>0</v>
      </c>
      <c r="CO40" s="62"/>
      <c r="CP40" s="62"/>
      <c r="CQ40" s="560"/>
      <c r="CS40" s="62">
        <v>0</v>
      </c>
      <c r="CT40" s="62"/>
      <c r="CU40" s="62"/>
      <c r="CV40" s="560"/>
      <c r="CX40" s="62">
        <v>0</v>
      </c>
      <c r="CY40" s="62"/>
      <c r="CZ40" s="62"/>
      <c r="DA40" s="560"/>
      <c r="DC40" s="62">
        <v>0</v>
      </c>
      <c r="DD40" s="62"/>
      <c r="DE40" s="62"/>
      <c r="DF40" s="560"/>
      <c r="DH40" s="62">
        <v>0</v>
      </c>
      <c r="DI40" s="62"/>
      <c r="DJ40" s="62"/>
      <c r="DK40" s="560"/>
      <c r="DM40" s="62">
        <v>0</v>
      </c>
      <c r="DN40" s="62"/>
      <c r="DO40" s="62"/>
      <c r="DP40" s="560"/>
      <c r="DR40" s="62">
        <v>0</v>
      </c>
      <c r="DS40" s="62"/>
      <c r="DT40" s="62"/>
      <c r="DU40" s="560"/>
      <c r="DW40" s="62">
        <v>0</v>
      </c>
      <c r="DX40" s="62"/>
      <c r="DY40" s="62"/>
      <c r="DZ40" s="560"/>
      <c r="EB40" s="62">
        <v>0</v>
      </c>
      <c r="EC40" s="62"/>
      <c r="ED40" s="62"/>
      <c r="EE40" s="560"/>
      <c r="EG40" s="62">
        <v>0</v>
      </c>
      <c r="EH40" s="62"/>
      <c r="EI40" s="62"/>
      <c r="EJ40" s="560"/>
      <c r="EK40" s="62"/>
      <c r="EL40" s="62">
        <v>0</v>
      </c>
      <c r="EO40" s="153"/>
      <c r="EP40" s="49"/>
      <c r="EQ40" s="49"/>
    </row>
    <row r="41" spans="4:147" ht="12.75" hidden="1" customHeight="1" x14ac:dyDescent="0.2">
      <c r="D41" s="153" t="s">
        <v>391</v>
      </c>
      <c r="E41" s="484"/>
      <c r="F41" s="490"/>
      <c r="G41" s="558">
        <v>0</v>
      </c>
      <c r="H41" s="559"/>
      <c r="I41" s="62"/>
      <c r="J41" s="560"/>
      <c r="K41" s="561"/>
      <c r="L41" s="558">
        <v>0</v>
      </c>
      <c r="M41" s="559"/>
      <c r="N41" s="62"/>
      <c r="O41" s="560"/>
      <c r="P41" s="490"/>
      <c r="Q41" s="558">
        <v>0</v>
      </c>
      <c r="R41" s="559"/>
      <c r="S41" s="62"/>
      <c r="T41" s="560"/>
      <c r="U41" s="490"/>
      <c r="V41" s="558">
        <v>0</v>
      </c>
      <c r="W41" s="559"/>
      <c r="X41" s="62"/>
      <c r="Y41" s="560"/>
      <c r="Z41" s="490"/>
      <c r="AA41" s="558">
        <v>0</v>
      </c>
      <c r="AB41" s="559"/>
      <c r="AC41" s="62"/>
      <c r="AD41" s="560"/>
      <c r="AE41" s="490"/>
      <c r="AF41" s="558">
        <v>0</v>
      </c>
      <c r="AG41" s="559"/>
      <c r="AH41" s="62"/>
      <c r="AI41" s="560"/>
      <c r="AJ41" s="490"/>
      <c r="AK41" s="558">
        <v>0</v>
      </c>
      <c r="AL41" s="559"/>
      <c r="AM41" s="62"/>
      <c r="AN41" s="560"/>
      <c r="AO41" s="490"/>
      <c r="AP41" s="558">
        <v>0</v>
      </c>
      <c r="AQ41" s="559"/>
      <c r="AR41" s="62"/>
      <c r="AS41" s="560"/>
      <c r="AT41" s="490"/>
      <c r="AU41" s="558">
        <v>0</v>
      </c>
      <c r="AV41" s="559"/>
      <c r="AW41" s="62"/>
      <c r="AX41" s="560"/>
      <c r="AY41" s="490"/>
      <c r="AZ41" s="558">
        <v>0</v>
      </c>
      <c r="BA41" s="559"/>
      <c r="BB41" s="62"/>
      <c r="BC41" s="560"/>
      <c r="BD41" s="490"/>
      <c r="BE41" s="558">
        <v>0</v>
      </c>
      <c r="BF41" s="559"/>
      <c r="BG41" s="62"/>
      <c r="BH41" s="560"/>
      <c r="BI41" s="490"/>
      <c r="BJ41" s="558">
        <v>0</v>
      </c>
      <c r="BK41" s="559"/>
      <c r="BL41" s="62"/>
      <c r="BM41" s="560"/>
      <c r="BN41" s="490"/>
      <c r="BO41" s="558">
        <v>0</v>
      </c>
      <c r="BP41" s="559"/>
      <c r="BQ41" s="62"/>
      <c r="BR41" s="560"/>
      <c r="BS41" s="561"/>
      <c r="BT41" s="558">
        <v>0</v>
      </c>
      <c r="BU41" s="559"/>
      <c r="BV41" s="62"/>
      <c r="BW41" s="560"/>
      <c r="BX41" s="561"/>
      <c r="BY41" s="558">
        <v>0</v>
      </c>
      <c r="BZ41" s="559"/>
      <c r="CA41" s="62"/>
      <c r="CB41" s="560"/>
      <c r="CC41" s="561"/>
      <c r="CD41" s="558">
        <v>0</v>
      </c>
      <c r="CE41" s="559"/>
      <c r="CF41" s="62"/>
      <c r="CG41" s="560"/>
      <c r="CH41" s="490"/>
      <c r="CI41" s="558">
        <v>0</v>
      </c>
      <c r="CJ41" s="559"/>
      <c r="CK41" s="62"/>
      <c r="CL41" s="560"/>
      <c r="CM41" s="490"/>
      <c r="CN41" s="558">
        <v>0</v>
      </c>
      <c r="CO41" s="559"/>
      <c r="CP41" s="62"/>
      <c r="CQ41" s="560"/>
      <c r="CR41" s="490"/>
      <c r="CS41" s="558">
        <v>0</v>
      </c>
      <c r="CT41" s="559"/>
      <c r="CU41" s="62"/>
      <c r="CV41" s="560"/>
      <c r="CW41" s="490"/>
      <c r="CX41" s="558">
        <v>0</v>
      </c>
      <c r="CY41" s="559"/>
      <c r="CZ41" s="62"/>
      <c r="DA41" s="560"/>
      <c r="DB41" s="490"/>
      <c r="DC41" s="558">
        <v>0</v>
      </c>
      <c r="DD41" s="559"/>
      <c r="DE41" s="62"/>
      <c r="DF41" s="560"/>
      <c r="DG41" s="490"/>
      <c r="DH41" s="558">
        <v>0</v>
      </c>
      <c r="DI41" s="559"/>
      <c r="DJ41" s="62"/>
      <c r="DK41" s="560"/>
      <c r="DL41" s="490"/>
      <c r="DM41" s="558">
        <v>0</v>
      </c>
      <c r="DN41" s="559"/>
      <c r="DO41" s="62"/>
      <c r="DP41" s="560"/>
      <c r="DQ41" s="490"/>
      <c r="DR41" s="558">
        <v>0</v>
      </c>
      <c r="DS41" s="559"/>
      <c r="DT41" s="62"/>
      <c r="DU41" s="560"/>
      <c r="DV41" s="490"/>
      <c r="DW41" s="558">
        <v>0</v>
      </c>
      <c r="DX41" s="559"/>
      <c r="DY41" s="62"/>
      <c r="DZ41" s="560"/>
      <c r="EA41" s="490"/>
      <c r="EB41" s="558">
        <v>0</v>
      </c>
      <c r="EC41" s="559"/>
      <c r="ED41" s="62"/>
      <c r="EE41" s="560"/>
      <c r="EF41" s="490"/>
      <c r="EG41" s="558">
        <v>0</v>
      </c>
      <c r="EH41" s="559"/>
      <c r="EI41" s="62"/>
      <c r="EJ41" s="560"/>
      <c r="EK41" s="561"/>
      <c r="EL41" s="558">
        <v>0</v>
      </c>
      <c r="EM41" s="491"/>
      <c r="EO41" s="153"/>
      <c r="EP41" s="49"/>
      <c r="EQ41" s="49"/>
    </row>
    <row r="42" spans="4:147" ht="12.75" hidden="1" customHeight="1" x14ac:dyDescent="0.2">
      <c r="D42" s="153" t="s">
        <v>341</v>
      </c>
      <c r="E42" s="484"/>
      <c r="F42" s="504"/>
      <c r="G42" s="123">
        <v>0</v>
      </c>
      <c r="H42" s="122"/>
      <c r="I42" s="62"/>
      <c r="J42" s="560"/>
      <c r="K42" s="569"/>
      <c r="L42" s="123">
        <v>0</v>
      </c>
      <c r="M42" s="122"/>
      <c r="N42" s="62"/>
      <c r="O42" s="560"/>
      <c r="P42" s="504"/>
      <c r="Q42" s="123">
        <v>0</v>
      </c>
      <c r="R42" s="122"/>
      <c r="S42" s="62"/>
      <c r="T42" s="560"/>
      <c r="U42" s="504"/>
      <c r="V42" s="123">
        <v>0</v>
      </c>
      <c r="W42" s="122"/>
      <c r="X42" s="62"/>
      <c r="Y42" s="560"/>
      <c r="Z42" s="504"/>
      <c r="AA42" s="123">
        <v>0</v>
      </c>
      <c r="AB42" s="122"/>
      <c r="AC42" s="62"/>
      <c r="AD42" s="560"/>
      <c r="AE42" s="504"/>
      <c r="AF42" s="123">
        <v>0</v>
      </c>
      <c r="AG42" s="122"/>
      <c r="AH42" s="62"/>
      <c r="AI42" s="560"/>
      <c r="AJ42" s="504"/>
      <c r="AK42" s="123">
        <v>0</v>
      </c>
      <c r="AL42" s="122"/>
      <c r="AM42" s="62"/>
      <c r="AN42" s="560"/>
      <c r="AO42" s="504"/>
      <c r="AP42" s="123">
        <v>0</v>
      </c>
      <c r="AQ42" s="122"/>
      <c r="AR42" s="62"/>
      <c r="AS42" s="560"/>
      <c r="AT42" s="504"/>
      <c r="AU42" s="123">
        <v>0</v>
      </c>
      <c r="AV42" s="122"/>
      <c r="AW42" s="62"/>
      <c r="AX42" s="560"/>
      <c r="AY42" s="504"/>
      <c r="AZ42" s="123">
        <v>0</v>
      </c>
      <c r="BA42" s="122"/>
      <c r="BB42" s="62"/>
      <c r="BC42" s="560"/>
      <c r="BD42" s="504"/>
      <c r="BE42" s="123">
        <v>0</v>
      </c>
      <c r="BF42" s="122"/>
      <c r="BG42" s="62"/>
      <c r="BH42" s="560"/>
      <c r="BI42" s="504"/>
      <c r="BJ42" s="123">
        <v>0</v>
      </c>
      <c r="BK42" s="122"/>
      <c r="BL42" s="62"/>
      <c r="BM42" s="560"/>
      <c r="BN42" s="504"/>
      <c r="BO42" s="123">
        <v>0</v>
      </c>
      <c r="BP42" s="122"/>
      <c r="BQ42" s="62"/>
      <c r="BR42" s="560"/>
      <c r="BS42" s="569"/>
      <c r="BT42" s="123">
        <v>0</v>
      </c>
      <c r="BU42" s="122"/>
      <c r="BV42" s="62"/>
      <c r="BW42" s="560"/>
      <c r="BX42" s="569"/>
      <c r="BY42" s="123">
        <v>0</v>
      </c>
      <c r="BZ42" s="122"/>
      <c r="CA42" s="62"/>
      <c r="CB42" s="560"/>
      <c r="CC42" s="569"/>
      <c r="CD42" s="123">
        <v>0</v>
      </c>
      <c r="CE42" s="122"/>
      <c r="CF42" s="62"/>
      <c r="CG42" s="560"/>
      <c r="CH42" s="504"/>
      <c r="CI42" s="123">
        <v>0</v>
      </c>
      <c r="CJ42" s="122"/>
      <c r="CK42" s="62"/>
      <c r="CL42" s="560"/>
      <c r="CM42" s="504"/>
      <c r="CN42" s="123">
        <v>0</v>
      </c>
      <c r="CO42" s="122"/>
      <c r="CP42" s="62"/>
      <c r="CQ42" s="560"/>
      <c r="CR42" s="504"/>
      <c r="CS42" s="123">
        <v>0</v>
      </c>
      <c r="CT42" s="122"/>
      <c r="CU42" s="62"/>
      <c r="CV42" s="560"/>
      <c r="CW42" s="504"/>
      <c r="CX42" s="123">
        <v>0</v>
      </c>
      <c r="CY42" s="122"/>
      <c r="CZ42" s="62"/>
      <c r="DA42" s="560"/>
      <c r="DB42" s="504"/>
      <c r="DC42" s="123">
        <v>0</v>
      </c>
      <c r="DD42" s="122"/>
      <c r="DE42" s="62"/>
      <c r="DF42" s="560"/>
      <c r="DG42" s="504"/>
      <c r="DH42" s="123">
        <v>0</v>
      </c>
      <c r="DI42" s="122"/>
      <c r="DJ42" s="62"/>
      <c r="DK42" s="560"/>
      <c r="DL42" s="504"/>
      <c r="DM42" s="123">
        <v>0</v>
      </c>
      <c r="DN42" s="122"/>
      <c r="DO42" s="62"/>
      <c r="DP42" s="560"/>
      <c r="DQ42" s="504"/>
      <c r="DR42" s="123">
        <v>0</v>
      </c>
      <c r="DS42" s="122"/>
      <c r="DT42" s="62"/>
      <c r="DU42" s="560"/>
      <c r="DV42" s="504"/>
      <c r="DW42" s="123">
        <v>0</v>
      </c>
      <c r="DX42" s="122"/>
      <c r="DY42" s="62"/>
      <c r="DZ42" s="560"/>
      <c r="EA42" s="504"/>
      <c r="EB42" s="123">
        <v>0</v>
      </c>
      <c r="EC42" s="122"/>
      <c r="ED42" s="62"/>
      <c r="EE42" s="560"/>
      <c r="EF42" s="504"/>
      <c r="EG42" s="123">
        <v>0</v>
      </c>
      <c r="EH42" s="122"/>
      <c r="EI42" s="62"/>
      <c r="EJ42" s="560"/>
      <c r="EK42" s="569"/>
      <c r="EL42" s="123">
        <v>0</v>
      </c>
      <c r="EM42" s="506"/>
      <c r="EO42" s="153"/>
      <c r="EP42" s="49"/>
      <c r="EQ42" s="49"/>
    </row>
    <row r="43" spans="4:147" ht="12.75" hidden="1" customHeight="1" x14ac:dyDescent="0.2">
      <c r="D43" s="153"/>
      <c r="E43" s="484"/>
      <c r="G43" s="62"/>
      <c r="H43" s="62"/>
      <c r="I43" s="62"/>
      <c r="J43" s="560"/>
      <c r="K43" s="62"/>
      <c r="L43" s="62"/>
      <c r="M43" s="62"/>
      <c r="N43" s="62"/>
      <c r="O43" s="560"/>
      <c r="Q43" s="62"/>
      <c r="R43" s="62"/>
      <c r="S43" s="62"/>
      <c r="T43" s="560"/>
      <c r="V43" s="62"/>
      <c r="W43" s="62"/>
      <c r="X43" s="62"/>
      <c r="Y43" s="560"/>
      <c r="AA43" s="62"/>
      <c r="AB43" s="62"/>
      <c r="AC43" s="62"/>
      <c r="AD43" s="560"/>
      <c r="AF43" s="62"/>
      <c r="AG43" s="62"/>
      <c r="AH43" s="62"/>
      <c r="AI43" s="560"/>
      <c r="AK43" s="62"/>
      <c r="AL43" s="62"/>
      <c r="AM43" s="62"/>
      <c r="AN43" s="560"/>
      <c r="AP43" s="62"/>
      <c r="AQ43" s="62"/>
      <c r="AR43" s="62"/>
      <c r="AS43" s="560"/>
      <c r="AU43" s="62"/>
      <c r="AV43" s="62"/>
      <c r="AW43" s="62"/>
      <c r="AX43" s="560"/>
      <c r="AZ43" s="62"/>
      <c r="BA43" s="62"/>
      <c r="BB43" s="62"/>
      <c r="BC43" s="560"/>
      <c r="BE43" s="62"/>
      <c r="BF43" s="62"/>
      <c r="BG43" s="62"/>
      <c r="BH43" s="560"/>
      <c r="BJ43" s="62"/>
      <c r="BK43" s="62"/>
      <c r="BL43" s="62"/>
      <c r="BM43" s="560"/>
      <c r="BO43" s="62"/>
      <c r="BP43" s="62"/>
      <c r="BQ43" s="62"/>
      <c r="BR43" s="560"/>
      <c r="BS43" s="62"/>
      <c r="BT43" s="62"/>
      <c r="BU43" s="62"/>
      <c r="BV43" s="62"/>
      <c r="BW43" s="560"/>
      <c r="BX43" s="62"/>
      <c r="BY43" s="62"/>
      <c r="BZ43" s="62"/>
      <c r="CA43" s="62"/>
      <c r="CB43" s="560"/>
      <c r="CC43" s="62"/>
      <c r="CD43" s="62"/>
      <c r="CE43" s="62"/>
      <c r="CF43" s="62"/>
      <c r="CG43" s="560"/>
      <c r="CI43" s="62"/>
      <c r="CJ43" s="62"/>
      <c r="CK43" s="62"/>
      <c r="CL43" s="560"/>
      <c r="CN43" s="62"/>
      <c r="CO43" s="62"/>
      <c r="CP43" s="62"/>
      <c r="CQ43" s="560"/>
      <c r="CS43" s="62"/>
      <c r="CT43" s="62"/>
      <c r="CU43" s="62"/>
      <c r="CV43" s="560"/>
      <c r="CX43" s="62"/>
      <c r="CY43" s="62"/>
      <c r="CZ43" s="62"/>
      <c r="DA43" s="560"/>
      <c r="DC43" s="62"/>
      <c r="DD43" s="62"/>
      <c r="DE43" s="62"/>
      <c r="DF43" s="560"/>
      <c r="DH43" s="62"/>
      <c r="DI43" s="62"/>
      <c r="DJ43" s="62"/>
      <c r="DK43" s="560"/>
      <c r="DM43" s="62"/>
      <c r="DN43" s="62"/>
      <c r="DO43" s="62"/>
      <c r="DP43" s="560"/>
      <c r="DR43" s="62"/>
      <c r="DS43" s="62"/>
      <c r="DT43" s="62"/>
      <c r="DU43" s="560"/>
      <c r="DW43" s="62"/>
      <c r="DX43" s="62"/>
      <c r="DY43" s="62"/>
      <c r="DZ43" s="560"/>
      <c r="EB43" s="62"/>
      <c r="EC43" s="62"/>
      <c r="ED43" s="62"/>
      <c r="EE43" s="560"/>
      <c r="EG43" s="62"/>
      <c r="EH43" s="62"/>
      <c r="EI43" s="62"/>
      <c r="EJ43" s="560"/>
      <c r="EK43" s="62"/>
      <c r="EL43" s="62"/>
      <c r="EO43" s="153"/>
      <c r="EP43" s="49"/>
      <c r="EQ43" s="49"/>
    </row>
    <row r="44" spans="4:147" ht="12.75" hidden="1" customHeight="1" x14ac:dyDescent="0.2">
      <c r="D44" s="153" t="s">
        <v>344</v>
      </c>
      <c r="E44" s="484"/>
      <c r="G44" s="62">
        <v>0</v>
      </c>
      <c r="H44" s="62"/>
      <c r="I44" s="62"/>
      <c r="J44" s="560"/>
      <c r="L44" s="62">
        <v>0</v>
      </c>
      <c r="M44" s="62"/>
      <c r="N44" s="62"/>
      <c r="O44" s="560"/>
      <c r="Q44" s="62">
        <v>0</v>
      </c>
      <c r="R44" s="62"/>
      <c r="S44" s="62"/>
      <c r="T44" s="560"/>
      <c r="V44" s="62">
        <v>0</v>
      </c>
      <c r="W44" s="62"/>
      <c r="X44" s="62"/>
      <c r="Y44" s="560"/>
      <c r="AA44" s="62">
        <v>0</v>
      </c>
      <c r="AB44" s="62"/>
      <c r="AC44" s="62"/>
      <c r="AD44" s="560"/>
      <c r="AF44" s="62">
        <v>0</v>
      </c>
      <c r="AG44" s="62"/>
      <c r="AH44" s="62"/>
      <c r="AI44" s="560"/>
      <c r="AK44" s="62">
        <v>0</v>
      </c>
      <c r="AL44" s="62"/>
      <c r="AM44" s="62"/>
      <c r="AN44" s="560"/>
      <c r="AP44" s="62">
        <v>0</v>
      </c>
      <c r="AQ44" s="62"/>
      <c r="AR44" s="62"/>
      <c r="AS44" s="560"/>
      <c r="AU44" s="62">
        <v>0</v>
      </c>
      <c r="AV44" s="62"/>
      <c r="AW44" s="62"/>
      <c r="AX44" s="560"/>
      <c r="AZ44" s="62">
        <v>0</v>
      </c>
      <c r="BA44" s="62"/>
      <c r="BB44" s="62"/>
      <c r="BC44" s="560"/>
      <c r="BE44" s="62">
        <v>0</v>
      </c>
      <c r="BF44" s="62"/>
      <c r="BG44" s="62"/>
      <c r="BH44" s="560"/>
      <c r="BJ44" s="62">
        <v>0</v>
      </c>
      <c r="BK44" s="62"/>
      <c r="BL44" s="62"/>
      <c r="BM44" s="560"/>
      <c r="BO44" s="62">
        <v>0</v>
      </c>
      <c r="BP44" s="62"/>
      <c r="BQ44" s="62"/>
      <c r="BR44" s="560"/>
      <c r="BT44" s="123">
        <v>0</v>
      </c>
      <c r="BU44" s="62"/>
      <c r="BV44" s="62"/>
      <c r="BW44" s="560"/>
      <c r="BY44" s="62">
        <v>0</v>
      </c>
      <c r="BZ44" s="62"/>
      <c r="CA44" s="62"/>
      <c r="CB44" s="560"/>
      <c r="CD44" s="62">
        <v>0</v>
      </c>
      <c r="CE44" s="62"/>
      <c r="CF44" s="62"/>
      <c r="CG44" s="560"/>
      <c r="CI44" s="62">
        <v>0</v>
      </c>
      <c r="CJ44" s="62"/>
      <c r="CK44" s="62"/>
      <c r="CL44" s="560"/>
      <c r="CN44" s="62">
        <v>0</v>
      </c>
      <c r="CO44" s="62"/>
      <c r="CP44" s="62"/>
      <c r="CQ44" s="560"/>
      <c r="CS44" s="62">
        <v>0</v>
      </c>
      <c r="CT44" s="62"/>
      <c r="CU44" s="62"/>
      <c r="CV44" s="560"/>
      <c r="CX44" s="62">
        <v>0</v>
      </c>
      <c r="CY44" s="62"/>
      <c r="CZ44" s="62"/>
      <c r="DA44" s="560"/>
      <c r="DC44" s="62">
        <v>0</v>
      </c>
      <c r="DD44" s="62"/>
      <c r="DE44" s="62"/>
      <c r="DF44" s="560"/>
      <c r="DH44" s="62">
        <v>0</v>
      </c>
      <c r="DI44" s="62"/>
      <c r="DJ44" s="62"/>
      <c r="DK44" s="560"/>
      <c r="DM44" s="62">
        <v>0</v>
      </c>
      <c r="DN44" s="62"/>
      <c r="DO44" s="62"/>
      <c r="DP44" s="560"/>
      <c r="DR44" s="62">
        <v>0</v>
      </c>
      <c r="DS44" s="62"/>
      <c r="DT44" s="62"/>
      <c r="DU44" s="560"/>
      <c r="DW44" s="62">
        <v>0</v>
      </c>
      <c r="DX44" s="62"/>
      <c r="DY44" s="62"/>
      <c r="DZ44" s="560"/>
      <c r="EB44" s="62">
        <v>0</v>
      </c>
      <c r="EC44" s="62"/>
      <c r="ED44" s="62"/>
      <c r="EE44" s="560"/>
      <c r="EG44" s="62">
        <v>0</v>
      </c>
      <c r="EH44" s="62"/>
      <c r="EI44" s="62"/>
      <c r="EJ44" s="560"/>
      <c r="EL44" s="62">
        <v>0</v>
      </c>
      <c r="EM44" s="62"/>
      <c r="EO44" s="153"/>
      <c r="EP44" s="49"/>
      <c r="EQ44" s="49"/>
    </row>
    <row r="45" spans="4:147" ht="12.75" hidden="1" customHeight="1" x14ac:dyDescent="0.2">
      <c r="D45" s="153" t="s">
        <v>391</v>
      </c>
      <c r="E45" s="484"/>
      <c r="F45" s="490"/>
      <c r="G45" s="558">
        <v>0</v>
      </c>
      <c r="H45" s="559"/>
      <c r="I45" s="62"/>
      <c r="J45" s="560"/>
      <c r="K45" s="490"/>
      <c r="L45" s="558">
        <v>0</v>
      </c>
      <c r="M45" s="559"/>
      <c r="N45" s="62"/>
      <c r="O45" s="560"/>
      <c r="P45" s="490"/>
      <c r="Q45" s="558">
        <v>0</v>
      </c>
      <c r="R45" s="559"/>
      <c r="S45" s="62"/>
      <c r="T45" s="560"/>
      <c r="U45" s="490"/>
      <c r="V45" s="558">
        <v>0</v>
      </c>
      <c r="W45" s="559"/>
      <c r="X45" s="62"/>
      <c r="Y45" s="560"/>
      <c r="Z45" s="490"/>
      <c r="AA45" s="558">
        <v>0</v>
      </c>
      <c r="AB45" s="559"/>
      <c r="AC45" s="62"/>
      <c r="AD45" s="560"/>
      <c r="AE45" s="490"/>
      <c r="AF45" s="558">
        <v>0</v>
      </c>
      <c r="AG45" s="559"/>
      <c r="AH45" s="62"/>
      <c r="AI45" s="560"/>
      <c r="AJ45" s="490"/>
      <c r="AK45" s="558">
        <v>0</v>
      </c>
      <c r="AL45" s="559"/>
      <c r="AM45" s="62"/>
      <c r="AN45" s="560"/>
      <c r="AO45" s="490"/>
      <c r="AP45" s="558">
        <v>0</v>
      </c>
      <c r="AQ45" s="559"/>
      <c r="AR45" s="62"/>
      <c r="AS45" s="560"/>
      <c r="AT45" s="490"/>
      <c r="AU45" s="558">
        <v>0</v>
      </c>
      <c r="AV45" s="559"/>
      <c r="AW45" s="62"/>
      <c r="AX45" s="560"/>
      <c r="AY45" s="490"/>
      <c r="AZ45" s="558">
        <v>0</v>
      </c>
      <c r="BA45" s="559"/>
      <c r="BB45" s="62"/>
      <c r="BC45" s="560"/>
      <c r="BD45" s="490"/>
      <c r="BE45" s="558">
        <v>0</v>
      </c>
      <c r="BF45" s="559"/>
      <c r="BG45" s="62"/>
      <c r="BH45" s="560"/>
      <c r="BI45" s="490"/>
      <c r="BJ45" s="558">
        <v>0</v>
      </c>
      <c r="BK45" s="559"/>
      <c r="BL45" s="62"/>
      <c r="BM45" s="560"/>
      <c r="BN45" s="490"/>
      <c r="BO45" s="558">
        <v>0</v>
      </c>
      <c r="BP45" s="559"/>
      <c r="BQ45" s="62"/>
      <c r="BR45" s="560"/>
      <c r="BS45" s="490"/>
      <c r="BT45" s="62">
        <v>0</v>
      </c>
      <c r="BU45" s="559"/>
      <c r="BV45" s="62"/>
      <c r="BW45" s="560"/>
      <c r="BX45" s="490"/>
      <c r="BY45" s="558">
        <v>0</v>
      </c>
      <c r="BZ45" s="559"/>
      <c r="CA45" s="62"/>
      <c r="CB45" s="560"/>
      <c r="CC45" s="490"/>
      <c r="CD45" s="558">
        <v>0</v>
      </c>
      <c r="CE45" s="559"/>
      <c r="CF45" s="62"/>
      <c r="CG45" s="560"/>
      <c r="CH45" s="490"/>
      <c r="CI45" s="558">
        <v>0</v>
      </c>
      <c r="CJ45" s="559"/>
      <c r="CK45" s="62"/>
      <c r="CL45" s="560"/>
      <c r="CM45" s="490"/>
      <c r="CN45" s="558">
        <v>0</v>
      </c>
      <c r="CO45" s="559"/>
      <c r="CP45" s="62"/>
      <c r="CQ45" s="560"/>
      <c r="CR45" s="490"/>
      <c r="CS45" s="558">
        <v>0</v>
      </c>
      <c r="CT45" s="559"/>
      <c r="CU45" s="62"/>
      <c r="CV45" s="560"/>
      <c r="CW45" s="490"/>
      <c r="CX45" s="558">
        <v>0</v>
      </c>
      <c r="CY45" s="559"/>
      <c r="CZ45" s="62"/>
      <c r="DA45" s="560"/>
      <c r="DB45" s="490"/>
      <c r="DC45" s="558">
        <v>0</v>
      </c>
      <c r="DD45" s="559"/>
      <c r="DE45" s="62"/>
      <c r="DF45" s="560"/>
      <c r="DG45" s="490"/>
      <c r="DH45" s="558">
        <v>0</v>
      </c>
      <c r="DI45" s="559"/>
      <c r="DJ45" s="62"/>
      <c r="DK45" s="560"/>
      <c r="DL45" s="490"/>
      <c r="DM45" s="558">
        <v>0</v>
      </c>
      <c r="DN45" s="559"/>
      <c r="DO45" s="62"/>
      <c r="DP45" s="560"/>
      <c r="DQ45" s="490"/>
      <c r="DR45" s="558">
        <v>0</v>
      </c>
      <c r="DS45" s="559"/>
      <c r="DT45" s="62"/>
      <c r="DU45" s="560"/>
      <c r="DV45" s="490"/>
      <c r="DW45" s="558">
        <v>0</v>
      </c>
      <c r="DX45" s="559"/>
      <c r="DY45" s="62"/>
      <c r="DZ45" s="560"/>
      <c r="EA45" s="490"/>
      <c r="EB45" s="558">
        <v>0</v>
      </c>
      <c r="EC45" s="559"/>
      <c r="ED45" s="62"/>
      <c r="EE45" s="560"/>
      <c r="EF45" s="490"/>
      <c r="EG45" s="558">
        <v>0</v>
      </c>
      <c r="EH45" s="559"/>
      <c r="EI45" s="62"/>
      <c r="EJ45" s="560"/>
      <c r="EK45" s="490"/>
      <c r="EL45" s="558">
        <v>0</v>
      </c>
      <c r="EM45" s="559">
        <v>0</v>
      </c>
      <c r="EO45" s="153"/>
      <c r="EP45" s="49"/>
      <c r="EQ45" s="49"/>
    </row>
    <row r="46" spans="4:147" ht="12.75" hidden="1" customHeight="1" x14ac:dyDescent="0.2">
      <c r="D46" s="153" t="s">
        <v>341</v>
      </c>
      <c r="E46" s="484"/>
      <c r="F46" s="504"/>
      <c r="G46" s="123">
        <v>0</v>
      </c>
      <c r="H46" s="122"/>
      <c r="I46" s="62"/>
      <c r="J46" s="560"/>
      <c r="K46" s="504"/>
      <c r="L46" s="123">
        <v>0</v>
      </c>
      <c r="M46" s="122"/>
      <c r="N46" s="62"/>
      <c r="O46" s="560"/>
      <c r="P46" s="504"/>
      <c r="Q46" s="123">
        <v>0</v>
      </c>
      <c r="R46" s="122"/>
      <c r="S46" s="62"/>
      <c r="T46" s="560"/>
      <c r="U46" s="504"/>
      <c r="V46" s="123">
        <v>0</v>
      </c>
      <c r="W46" s="122"/>
      <c r="X46" s="62"/>
      <c r="Y46" s="560"/>
      <c r="Z46" s="504"/>
      <c r="AA46" s="123">
        <v>0</v>
      </c>
      <c r="AB46" s="122"/>
      <c r="AC46" s="62"/>
      <c r="AD46" s="560"/>
      <c r="AE46" s="504"/>
      <c r="AF46" s="123">
        <v>0</v>
      </c>
      <c r="AG46" s="122"/>
      <c r="AH46" s="62"/>
      <c r="AI46" s="560"/>
      <c r="AJ46" s="504"/>
      <c r="AK46" s="123">
        <v>0</v>
      </c>
      <c r="AL46" s="122"/>
      <c r="AM46" s="62"/>
      <c r="AN46" s="560"/>
      <c r="AO46" s="504"/>
      <c r="AP46" s="123">
        <v>0</v>
      </c>
      <c r="AQ46" s="122"/>
      <c r="AR46" s="62"/>
      <c r="AS46" s="560"/>
      <c r="AT46" s="504"/>
      <c r="AU46" s="123">
        <v>0</v>
      </c>
      <c r="AV46" s="122"/>
      <c r="AW46" s="62"/>
      <c r="AX46" s="560"/>
      <c r="AY46" s="504"/>
      <c r="AZ46" s="123">
        <v>0</v>
      </c>
      <c r="BA46" s="122"/>
      <c r="BB46" s="62"/>
      <c r="BC46" s="560"/>
      <c r="BD46" s="504"/>
      <c r="BE46" s="123">
        <v>0</v>
      </c>
      <c r="BF46" s="122"/>
      <c r="BG46" s="62"/>
      <c r="BH46" s="560"/>
      <c r="BI46" s="504"/>
      <c r="BJ46" s="123">
        <v>0</v>
      </c>
      <c r="BK46" s="122"/>
      <c r="BL46" s="62"/>
      <c r="BM46" s="560"/>
      <c r="BN46" s="504"/>
      <c r="BO46" s="123">
        <v>0</v>
      </c>
      <c r="BP46" s="122"/>
      <c r="BQ46" s="62"/>
      <c r="BR46" s="560"/>
      <c r="BS46" s="504"/>
      <c r="BT46" s="123">
        <v>0</v>
      </c>
      <c r="BU46" s="122"/>
      <c r="BV46" s="62"/>
      <c r="BW46" s="560"/>
      <c r="BX46" s="504"/>
      <c r="BY46" s="123">
        <v>0</v>
      </c>
      <c r="BZ46" s="122"/>
      <c r="CA46" s="62"/>
      <c r="CB46" s="560"/>
      <c r="CC46" s="504"/>
      <c r="CD46" s="123">
        <v>0</v>
      </c>
      <c r="CE46" s="122"/>
      <c r="CF46" s="62"/>
      <c r="CG46" s="560"/>
      <c r="CH46" s="504"/>
      <c r="CI46" s="123">
        <v>0</v>
      </c>
      <c r="CJ46" s="122"/>
      <c r="CK46" s="62"/>
      <c r="CL46" s="560"/>
      <c r="CM46" s="504"/>
      <c r="CN46" s="123">
        <v>0</v>
      </c>
      <c r="CO46" s="122"/>
      <c r="CP46" s="62"/>
      <c r="CQ46" s="560"/>
      <c r="CR46" s="504"/>
      <c r="CS46" s="123">
        <v>0</v>
      </c>
      <c r="CT46" s="122"/>
      <c r="CU46" s="62"/>
      <c r="CV46" s="560"/>
      <c r="CW46" s="504"/>
      <c r="CX46" s="123">
        <v>0</v>
      </c>
      <c r="CY46" s="122"/>
      <c r="CZ46" s="62"/>
      <c r="DA46" s="560"/>
      <c r="DB46" s="504"/>
      <c r="DC46" s="123">
        <v>0</v>
      </c>
      <c r="DD46" s="122"/>
      <c r="DE46" s="62"/>
      <c r="DF46" s="560"/>
      <c r="DG46" s="504"/>
      <c r="DH46" s="123">
        <v>0</v>
      </c>
      <c r="DI46" s="122"/>
      <c r="DJ46" s="62"/>
      <c r="DK46" s="560"/>
      <c r="DL46" s="504"/>
      <c r="DM46" s="123">
        <v>0</v>
      </c>
      <c r="DN46" s="122"/>
      <c r="DO46" s="62"/>
      <c r="DP46" s="560"/>
      <c r="DQ46" s="504"/>
      <c r="DR46" s="123">
        <v>0</v>
      </c>
      <c r="DS46" s="122"/>
      <c r="DT46" s="62"/>
      <c r="DU46" s="560"/>
      <c r="DV46" s="504"/>
      <c r="DW46" s="123">
        <v>0</v>
      </c>
      <c r="DX46" s="122"/>
      <c r="DY46" s="62"/>
      <c r="DZ46" s="560"/>
      <c r="EA46" s="504"/>
      <c r="EB46" s="123">
        <v>0</v>
      </c>
      <c r="EC46" s="122"/>
      <c r="ED46" s="62"/>
      <c r="EE46" s="560"/>
      <c r="EF46" s="504"/>
      <c r="EG46" s="123">
        <v>0</v>
      </c>
      <c r="EH46" s="122"/>
      <c r="EI46" s="62"/>
      <c r="EJ46" s="560"/>
      <c r="EK46" s="504"/>
      <c r="EL46" s="123">
        <v>0</v>
      </c>
      <c r="EM46" s="122">
        <v>0</v>
      </c>
      <c r="EO46" s="153"/>
      <c r="EP46" s="49"/>
      <c r="EQ46" s="49"/>
    </row>
    <row r="47" spans="4:147" hidden="1" x14ac:dyDescent="0.2">
      <c r="D47" s="153"/>
      <c r="E47" s="484"/>
      <c r="G47" s="62"/>
      <c r="H47" s="62"/>
      <c r="I47" s="62"/>
      <c r="J47" s="560"/>
      <c r="K47" s="62"/>
      <c r="L47" s="62"/>
      <c r="M47" s="62"/>
      <c r="N47" s="62"/>
      <c r="O47" s="560"/>
      <c r="P47" s="62"/>
      <c r="Q47" s="62"/>
      <c r="R47" s="62"/>
      <c r="S47" s="62"/>
      <c r="T47" s="560"/>
      <c r="U47" s="62"/>
      <c r="V47" s="62"/>
      <c r="W47" s="62"/>
      <c r="X47" s="62"/>
      <c r="Y47" s="560"/>
      <c r="Z47" s="62"/>
      <c r="AA47" s="62"/>
      <c r="AB47" s="62"/>
      <c r="AC47" s="62"/>
      <c r="AD47" s="560"/>
      <c r="AE47" s="62"/>
      <c r="AF47" s="62"/>
      <c r="AG47" s="62"/>
      <c r="AH47" s="62"/>
      <c r="AI47" s="560"/>
      <c r="AJ47" s="62"/>
      <c r="AK47" s="62"/>
      <c r="AL47" s="62"/>
      <c r="AM47" s="62"/>
      <c r="AN47" s="560"/>
      <c r="AO47" s="62"/>
      <c r="AP47" s="62"/>
      <c r="AQ47" s="62"/>
      <c r="AR47" s="62"/>
      <c r="AS47" s="560"/>
      <c r="AT47" s="62"/>
      <c r="AU47" s="62"/>
      <c r="AV47" s="62"/>
      <c r="AW47" s="62"/>
      <c r="AX47" s="560"/>
      <c r="AY47" s="62"/>
      <c r="AZ47" s="62"/>
      <c r="BA47" s="62"/>
      <c r="BB47" s="62"/>
      <c r="BC47" s="560"/>
      <c r="BD47" s="62"/>
      <c r="BE47" s="62"/>
      <c r="BF47" s="62"/>
      <c r="BG47" s="62"/>
      <c r="BH47" s="560"/>
      <c r="BI47" s="62"/>
      <c r="BJ47" s="62"/>
      <c r="BK47" s="62"/>
      <c r="BL47" s="62"/>
      <c r="BM47" s="560"/>
      <c r="BN47" s="62"/>
      <c r="BO47" s="62"/>
      <c r="BP47" s="62"/>
      <c r="BQ47" s="62"/>
      <c r="BR47" s="560"/>
      <c r="BS47" s="62"/>
      <c r="BT47" s="62"/>
      <c r="BU47" s="62"/>
      <c r="BV47" s="62"/>
      <c r="BW47" s="560"/>
      <c r="BX47" s="62"/>
      <c r="BY47" s="62"/>
      <c r="BZ47" s="62"/>
      <c r="CA47" s="62"/>
      <c r="CB47" s="560"/>
      <c r="CC47" s="62"/>
      <c r="CD47" s="62"/>
      <c r="CE47" s="62"/>
      <c r="CF47" s="62"/>
      <c r="CG47" s="560"/>
      <c r="CH47" s="62"/>
      <c r="CI47" s="62"/>
      <c r="CJ47" s="62"/>
      <c r="CK47" s="62"/>
      <c r="CL47" s="560"/>
      <c r="CM47" s="62"/>
      <c r="CN47" s="62"/>
      <c r="CO47" s="62"/>
      <c r="CP47" s="62"/>
      <c r="CQ47" s="560"/>
      <c r="CR47" s="62"/>
      <c r="CS47" s="62"/>
      <c r="CT47" s="62"/>
      <c r="CU47" s="62"/>
      <c r="CV47" s="560"/>
      <c r="CW47" s="62"/>
      <c r="CX47" s="62"/>
      <c r="CY47" s="62"/>
      <c r="CZ47" s="62"/>
      <c r="DA47" s="560"/>
      <c r="DB47" s="62"/>
      <c r="DC47" s="62"/>
      <c r="DD47" s="62"/>
      <c r="DE47" s="62"/>
      <c r="DF47" s="560"/>
      <c r="DG47" s="62"/>
      <c r="DH47" s="62"/>
      <c r="DI47" s="62"/>
      <c r="DJ47" s="62"/>
      <c r="DK47" s="560"/>
      <c r="DL47" s="62"/>
      <c r="DM47" s="62"/>
      <c r="DN47" s="62"/>
      <c r="DO47" s="62"/>
      <c r="DP47" s="560"/>
      <c r="DQ47" s="62"/>
      <c r="DR47" s="62"/>
      <c r="DS47" s="62"/>
      <c r="DT47" s="62"/>
      <c r="DU47" s="560"/>
      <c r="DV47" s="62"/>
      <c r="DW47" s="62"/>
      <c r="DX47" s="62"/>
      <c r="DY47" s="62"/>
      <c r="DZ47" s="560"/>
      <c r="EA47" s="62"/>
      <c r="EB47" s="62"/>
      <c r="EC47" s="62"/>
      <c r="ED47" s="62"/>
      <c r="EE47" s="560"/>
      <c r="EF47" s="62"/>
      <c r="EG47" s="62"/>
      <c r="EH47" s="62"/>
      <c r="EI47" s="62"/>
      <c r="EJ47" s="560"/>
      <c r="EK47" s="62"/>
      <c r="EL47" s="62"/>
      <c r="EO47" s="153"/>
      <c r="EP47" s="49"/>
      <c r="EQ47" s="49"/>
    </row>
    <row r="48" spans="4:147" hidden="1" x14ac:dyDescent="0.2">
      <c r="D48" s="153" t="s">
        <v>345</v>
      </c>
      <c r="E48" s="484"/>
      <c r="G48" s="62">
        <v>0</v>
      </c>
      <c r="H48" s="62"/>
      <c r="I48" s="62"/>
      <c r="J48" s="560"/>
      <c r="L48" s="62">
        <v>0</v>
      </c>
      <c r="M48" s="62"/>
      <c r="N48" s="62"/>
      <c r="O48" s="560"/>
      <c r="Q48" s="62">
        <v>0</v>
      </c>
      <c r="R48" s="62"/>
      <c r="S48" s="62"/>
      <c r="T48" s="560"/>
      <c r="V48" s="62">
        <v>0</v>
      </c>
      <c r="W48" s="62"/>
      <c r="X48" s="62"/>
      <c r="Y48" s="560"/>
      <c r="AA48" s="62">
        <v>0</v>
      </c>
      <c r="AB48" s="62"/>
      <c r="AC48" s="62"/>
      <c r="AD48" s="560"/>
      <c r="AF48" s="62">
        <v>0</v>
      </c>
      <c r="AG48" s="62"/>
      <c r="AH48" s="62"/>
      <c r="AI48" s="560"/>
      <c r="AK48" s="62">
        <v>0</v>
      </c>
      <c r="AL48" s="62"/>
      <c r="AM48" s="62"/>
      <c r="AN48" s="560"/>
      <c r="AP48" s="62">
        <v>0</v>
      </c>
      <c r="AQ48" s="62"/>
      <c r="AR48" s="62"/>
      <c r="AS48" s="560"/>
      <c r="AU48" s="62">
        <v>0</v>
      </c>
      <c r="AV48" s="62"/>
      <c r="AW48" s="62"/>
      <c r="AX48" s="560"/>
      <c r="AZ48" s="62">
        <v>0</v>
      </c>
      <c r="BA48" s="62"/>
      <c r="BB48" s="62"/>
      <c r="BC48" s="560"/>
      <c r="BE48" s="62">
        <v>0</v>
      </c>
      <c r="BF48" s="62"/>
      <c r="BG48" s="62"/>
      <c r="BH48" s="560"/>
      <c r="BJ48" s="62">
        <v>0</v>
      </c>
      <c r="BK48" s="62"/>
      <c r="BL48" s="62"/>
      <c r="BM48" s="560"/>
      <c r="BO48" s="62">
        <v>0</v>
      </c>
      <c r="BP48" s="62"/>
      <c r="BQ48" s="62"/>
      <c r="BR48" s="560"/>
      <c r="BT48" s="62">
        <v>0</v>
      </c>
      <c r="BU48" s="62"/>
      <c r="BV48" s="62"/>
      <c r="BW48" s="560"/>
      <c r="BY48" s="62">
        <v>0</v>
      </c>
      <c r="BZ48" s="62"/>
      <c r="CA48" s="62"/>
      <c r="CB48" s="560"/>
      <c r="CD48" s="62">
        <v>0</v>
      </c>
      <c r="CE48" s="62"/>
      <c r="CF48" s="62"/>
      <c r="CG48" s="560"/>
      <c r="CI48" s="62">
        <v>0</v>
      </c>
      <c r="CJ48" s="62"/>
      <c r="CK48" s="62"/>
      <c r="CL48" s="560"/>
      <c r="CN48" s="62">
        <v>0</v>
      </c>
      <c r="CO48" s="62"/>
      <c r="CP48" s="62"/>
      <c r="CQ48" s="560"/>
      <c r="CS48" s="62">
        <v>0</v>
      </c>
      <c r="CT48" s="62"/>
      <c r="CU48" s="62"/>
      <c r="CV48" s="560"/>
      <c r="CX48" s="62">
        <v>0</v>
      </c>
      <c r="CY48" s="62"/>
      <c r="CZ48" s="62"/>
      <c r="DA48" s="560"/>
      <c r="DC48" s="62">
        <v>0</v>
      </c>
      <c r="DD48" s="62"/>
      <c r="DE48" s="62"/>
      <c r="DF48" s="560"/>
      <c r="DH48" s="62">
        <v>0</v>
      </c>
      <c r="DI48" s="62"/>
      <c r="DJ48" s="62"/>
      <c r="DK48" s="560"/>
      <c r="DM48" s="62">
        <v>0</v>
      </c>
      <c r="DN48" s="62"/>
      <c r="DO48" s="62"/>
      <c r="DP48" s="560"/>
      <c r="DR48" s="62">
        <v>0</v>
      </c>
      <c r="DS48" s="62"/>
      <c r="DT48" s="62"/>
      <c r="DU48" s="560"/>
      <c r="DW48" s="62">
        <v>0</v>
      </c>
      <c r="DX48" s="62"/>
      <c r="DY48" s="62"/>
      <c r="DZ48" s="560"/>
      <c r="EB48" s="62">
        <v>0</v>
      </c>
      <c r="EC48" s="62"/>
      <c r="ED48" s="62"/>
      <c r="EE48" s="560"/>
      <c r="EG48" s="62">
        <v>0</v>
      </c>
      <c r="EH48" s="62"/>
      <c r="EI48" s="62"/>
      <c r="EJ48" s="560"/>
      <c r="EL48" s="62">
        <v>0</v>
      </c>
      <c r="EM48" s="62"/>
      <c r="EO48" s="153"/>
      <c r="EP48" s="49"/>
      <c r="EQ48" s="49"/>
    </row>
    <row r="49" spans="4:147" hidden="1" x14ac:dyDescent="0.2">
      <c r="D49" s="153" t="s">
        <v>391</v>
      </c>
      <c r="E49" s="484"/>
      <c r="F49" s="490"/>
      <c r="G49" s="558">
        <v>0</v>
      </c>
      <c r="H49" s="559"/>
      <c r="I49" s="62"/>
      <c r="J49" s="560"/>
      <c r="K49" s="490"/>
      <c r="L49" s="558">
        <v>0</v>
      </c>
      <c r="M49" s="559"/>
      <c r="N49" s="62"/>
      <c r="O49" s="560"/>
      <c r="P49" s="490"/>
      <c r="Q49" s="558">
        <v>0</v>
      </c>
      <c r="R49" s="559"/>
      <c r="S49" s="62"/>
      <c r="T49" s="560"/>
      <c r="U49" s="490"/>
      <c r="V49" s="558">
        <v>0</v>
      </c>
      <c r="W49" s="559"/>
      <c r="X49" s="62"/>
      <c r="Y49" s="560"/>
      <c r="Z49" s="490"/>
      <c r="AA49" s="558">
        <v>0</v>
      </c>
      <c r="AB49" s="559"/>
      <c r="AC49" s="62"/>
      <c r="AD49" s="560"/>
      <c r="AE49" s="490"/>
      <c r="AF49" s="558">
        <v>0</v>
      </c>
      <c r="AG49" s="559"/>
      <c r="AH49" s="62"/>
      <c r="AI49" s="560"/>
      <c r="AJ49" s="490"/>
      <c r="AK49" s="558">
        <v>0</v>
      </c>
      <c r="AL49" s="559"/>
      <c r="AM49" s="62"/>
      <c r="AN49" s="560"/>
      <c r="AO49" s="490"/>
      <c r="AP49" s="558">
        <v>0</v>
      </c>
      <c r="AQ49" s="559"/>
      <c r="AR49" s="62"/>
      <c r="AS49" s="560"/>
      <c r="AT49" s="490"/>
      <c r="AU49" s="558">
        <v>0</v>
      </c>
      <c r="AV49" s="559"/>
      <c r="AW49" s="62"/>
      <c r="AX49" s="560"/>
      <c r="AY49" s="490"/>
      <c r="AZ49" s="558">
        <v>0</v>
      </c>
      <c r="BA49" s="559"/>
      <c r="BB49" s="62"/>
      <c r="BC49" s="560"/>
      <c r="BD49" s="490"/>
      <c r="BE49" s="558">
        <v>0</v>
      </c>
      <c r="BF49" s="559"/>
      <c r="BG49" s="62"/>
      <c r="BH49" s="560"/>
      <c r="BI49" s="490"/>
      <c r="BJ49" s="558">
        <v>0</v>
      </c>
      <c r="BK49" s="559"/>
      <c r="BL49" s="62"/>
      <c r="BM49" s="560"/>
      <c r="BN49" s="490"/>
      <c r="BO49" s="558">
        <v>0</v>
      </c>
      <c r="BP49" s="559"/>
      <c r="BQ49" s="62"/>
      <c r="BR49" s="560"/>
      <c r="BS49" s="490"/>
      <c r="BT49" s="558">
        <v>0</v>
      </c>
      <c r="BU49" s="559"/>
      <c r="BV49" s="62"/>
      <c r="BW49" s="560"/>
      <c r="BX49" s="490"/>
      <c r="BY49" s="558">
        <v>0</v>
      </c>
      <c r="BZ49" s="559"/>
      <c r="CA49" s="62"/>
      <c r="CB49" s="560"/>
      <c r="CC49" s="490"/>
      <c r="CD49" s="558">
        <v>0</v>
      </c>
      <c r="CE49" s="559"/>
      <c r="CF49" s="62"/>
      <c r="CG49" s="560"/>
      <c r="CH49" s="490"/>
      <c r="CI49" s="558">
        <v>0</v>
      </c>
      <c r="CJ49" s="559"/>
      <c r="CK49" s="62"/>
      <c r="CL49" s="560"/>
      <c r="CM49" s="490"/>
      <c r="CN49" s="558">
        <v>0</v>
      </c>
      <c r="CO49" s="559"/>
      <c r="CP49" s="62"/>
      <c r="CQ49" s="560"/>
      <c r="CR49" s="490"/>
      <c r="CS49" s="558">
        <v>0</v>
      </c>
      <c r="CT49" s="559"/>
      <c r="CU49" s="62"/>
      <c r="CV49" s="560"/>
      <c r="CW49" s="490"/>
      <c r="CX49" s="558">
        <v>0</v>
      </c>
      <c r="CY49" s="559"/>
      <c r="CZ49" s="62"/>
      <c r="DA49" s="560"/>
      <c r="DB49" s="490"/>
      <c r="DC49" s="558">
        <v>0</v>
      </c>
      <c r="DD49" s="559"/>
      <c r="DE49" s="62"/>
      <c r="DF49" s="560"/>
      <c r="DG49" s="490"/>
      <c r="DH49" s="558">
        <v>0</v>
      </c>
      <c r="DI49" s="559"/>
      <c r="DJ49" s="62"/>
      <c r="DK49" s="560"/>
      <c r="DL49" s="490"/>
      <c r="DM49" s="558">
        <v>0</v>
      </c>
      <c r="DN49" s="559"/>
      <c r="DO49" s="62"/>
      <c r="DP49" s="560"/>
      <c r="DQ49" s="490"/>
      <c r="DR49" s="558">
        <v>0</v>
      </c>
      <c r="DS49" s="559"/>
      <c r="DT49" s="62"/>
      <c r="DU49" s="560"/>
      <c r="DV49" s="490"/>
      <c r="DW49" s="558">
        <v>0</v>
      </c>
      <c r="DX49" s="559"/>
      <c r="DY49" s="62"/>
      <c r="DZ49" s="560"/>
      <c r="EA49" s="490"/>
      <c r="EB49" s="558">
        <v>0</v>
      </c>
      <c r="EC49" s="559"/>
      <c r="ED49" s="62"/>
      <c r="EE49" s="560"/>
      <c r="EF49" s="490"/>
      <c r="EG49" s="558">
        <v>0</v>
      </c>
      <c r="EH49" s="559"/>
      <c r="EI49" s="62"/>
      <c r="EJ49" s="560"/>
      <c r="EK49" s="490"/>
      <c r="EL49" s="558">
        <v>0</v>
      </c>
      <c r="EM49" s="559"/>
      <c r="EO49" s="153"/>
      <c r="EP49" s="49"/>
      <c r="EQ49" s="49"/>
    </row>
    <row r="50" spans="4:147" hidden="1" x14ac:dyDescent="0.2">
      <c r="D50" s="153" t="s">
        <v>341</v>
      </c>
      <c r="E50" s="484"/>
      <c r="F50" s="504"/>
      <c r="G50" s="123">
        <v>0</v>
      </c>
      <c r="H50" s="122"/>
      <c r="I50" s="62"/>
      <c r="J50" s="560"/>
      <c r="K50" s="504"/>
      <c r="L50" s="123">
        <v>0</v>
      </c>
      <c r="M50" s="122"/>
      <c r="N50" s="62"/>
      <c r="O50" s="560"/>
      <c r="P50" s="504"/>
      <c r="Q50" s="123">
        <v>0</v>
      </c>
      <c r="R50" s="122"/>
      <c r="S50" s="62"/>
      <c r="T50" s="560"/>
      <c r="U50" s="504"/>
      <c r="V50" s="123">
        <v>0</v>
      </c>
      <c r="W50" s="122"/>
      <c r="X50" s="62"/>
      <c r="Y50" s="560"/>
      <c r="Z50" s="504"/>
      <c r="AA50" s="123">
        <v>0</v>
      </c>
      <c r="AB50" s="122"/>
      <c r="AC50" s="62"/>
      <c r="AD50" s="560"/>
      <c r="AE50" s="504"/>
      <c r="AF50" s="123">
        <v>0</v>
      </c>
      <c r="AG50" s="122"/>
      <c r="AH50" s="62"/>
      <c r="AI50" s="560"/>
      <c r="AJ50" s="504"/>
      <c r="AK50" s="123">
        <v>0</v>
      </c>
      <c r="AL50" s="122"/>
      <c r="AM50" s="62"/>
      <c r="AN50" s="560"/>
      <c r="AO50" s="504"/>
      <c r="AP50" s="123">
        <v>0</v>
      </c>
      <c r="AQ50" s="122"/>
      <c r="AR50" s="62"/>
      <c r="AS50" s="560"/>
      <c r="AT50" s="504"/>
      <c r="AU50" s="123">
        <v>0</v>
      </c>
      <c r="AV50" s="122"/>
      <c r="AW50" s="62"/>
      <c r="AX50" s="560"/>
      <c r="AY50" s="504"/>
      <c r="AZ50" s="123">
        <v>0</v>
      </c>
      <c r="BA50" s="122"/>
      <c r="BB50" s="62"/>
      <c r="BC50" s="560"/>
      <c r="BD50" s="504"/>
      <c r="BE50" s="123">
        <v>0</v>
      </c>
      <c r="BF50" s="122"/>
      <c r="BG50" s="62"/>
      <c r="BH50" s="560"/>
      <c r="BI50" s="504"/>
      <c r="BJ50" s="123">
        <v>0</v>
      </c>
      <c r="BK50" s="122"/>
      <c r="BL50" s="62"/>
      <c r="BM50" s="560"/>
      <c r="BN50" s="504"/>
      <c r="BO50" s="123">
        <v>0</v>
      </c>
      <c r="BP50" s="122"/>
      <c r="BQ50" s="62"/>
      <c r="BR50" s="560"/>
      <c r="BS50" s="504"/>
      <c r="BT50" s="123">
        <v>0</v>
      </c>
      <c r="BU50" s="122"/>
      <c r="BV50" s="62"/>
      <c r="BW50" s="560"/>
      <c r="BX50" s="504"/>
      <c r="BY50" s="123">
        <v>0</v>
      </c>
      <c r="BZ50" s="122"/>
      <c r="CA50" s="62"/>
      <c r="CB50" s="560"/>
      <c r="CC50" s="504"/>
      <c r="CD50" s="123">
        <v>0</v>
      </c>
      <c r="CE50" s="122"/>
      <c r="CF50" s="62"/>
      <c r="CG50" s="560"/>
      <c r="CH50" s="504"/>
      <c r="CI50" s="123">
        <v>0</v>
      </c>
      <c r="CJ50" s="122"/>
      <c r="CK50" s="62"/>
      <c r="CL50" s="560"/>
      <c r="CM50" s="504"/>
      <c r="CN50" s="123">
        <v>0</v>
      </c>
      <c r="CO50" s="122"/>
      <c r="CP50" s="62"/>
      <c r="CQ50" s="560"/>
      <c r="CR50" s="504"/>
      <c r="CS50" s="123">
        <v>0</v>
      </c>
      <c r="CT50" s="122"/>
      <c r="CU50" s="62"/>
      <c r="CV50" s="560"/>
      <c r="CW50" s="504"/>
      <c r="CX50" s="123">
        <v>0</v>
      </c>
      <c r="CY50" s="122"/>
      <c r="CZ50" s="62"/>
      <c r="DA50" s="560"/>
      <c r="DB50" s="504"/>
      <c r="DC50" s="123">
        <v>0</v>
      </c>
      <c r="DD50" s="122"/>
      <c r="DE50" s="62"/>
      <c r="DF50" s="560"/>
      <c r="DG50" s="504"/>
      <c r="DH50" s="123">
        <v>0</v>
      </c>
      <c r="DI50" s="122"/>
      <c r="DJ50" s="62"/>
      <c r="DK50" s="560"/>
      <c r="DL50" s="504"/>
      <c r="DM50" s="123">
        <v>0</v>
      </c>
      <c r="DN50" s="122"/>
      <c r="DO50" s="62"/>
      <c r="DP50" s="560"/>
      <c r="DQ50" s="504"/>
      <c r="DR50" s="123">
        <v>0</v>
      </c>
      <c r="DS50" s="122"/>
      <c r="DT50" s="62"/>
      <c r="DU50" s="560"/>
      <c r="DV50" s="504"/>
      <c r="DW50" s="123">
        <v>0</v>
      </c>
      <c r="DX50" s="122"/>
      <c r="DY50" s="62"/>
      <c r="DZ50" s="560"/>
      <c r="EA50" s="504"/>
      <c r="EB50" s="123">
        <v>0</v>
      </c>
      <c r="EC50" s="122"/>
      <c r="ED50" s="62"/>
      <c r="EE50" s="560"/>
      <c r="EF50" s="504"/>
      <c r="EG50" s="123">
        <v>0</v>
      </c>
      <c r="EH50" s="122"/>
      <c r="EI50" s="62"/>
      <c r="EJ50" s="560"/>
      <c r="EK50" s="504"/>
      <c r="EL50" s="123">
        <v>0</v>
      </c>
      <c r="EM50" s="122"/>
      <c r="EO50" s="153"/>
      <c r="EP50" s="49"/>
      <c r="EQ50" s="49"/>
    </row>
    <row r="51" spans="4:147" ht="12.75" hidden="1" customHeight="1" x14ac:dyDescent="0.2">
      <c r="D51" s="153"/>
      <c r="E51" s="484"/>
      <c r="G51" s="62"/>
      <c r="H51" s="62"/>
      <c r="I51" s="62"/>
      <c r="J51" s="560"/>
      <c r="K51" s="62"/>
      <c r="L51" s="62"/>
      <c r="M51" s="62"/>
      <c r="N51" s="62"/>
      <c r="O51" s="560"/>
      <c r="P51" s="62"/>
      <c r="Q51" s="62"/>
      <c r="R51" s="62"/>
      <c r="S51" s="62"/>
      <c r="T51" s="560"/>
      <c r="U51" s="62"/>
      <c r="V51" s="62"/>
      <c r="W51" s="62"/>
      <c r="X51" s="62"/>
      <c r="Y51" s="560"/>
      <c r="Z51" s="62"/>
      <c r="AA51" s="62"/>
      <c r="AB51" s="62"/>
      <c r="AC51" s="62"/>
      <c r="AD51" s="560"/>
      <c r="AE51" s="62"/>
      <c r="AF51" s="62"/>
      <c r="AG51" s="62"/>
      <c r="AH51" s="62"/>
      <c r="AI51" s="560"/>
      <c r="AJ51" s="62"/>
      <c r="AK51" s="62"/>
      <c r="AL51" s="62"/>
      <c r="AM51" s="62"/>
      <c r="AN51" s="560"/>
      <c r="AO51" s="62"/>
      <c r="AP51" s="62"/>
      <c r="AQ51" s="62"/>
      <c r="AR51" s="62"/>
      <c r="AS51" s="560"/>
      <c r="AT51" s="62"/>
      <c r="AU51" s="62"/>
      <c r="AV51" s="62"/>
      <c r="AW51" s="62"/>
      <c r="AX51" s="560"/>
      <c r="AY51" s="62"/>
      <c r="AZ51" s="62"/>
      <c r="BA51" s="62"/>
      <c r="BB51" s="62"/>
      <c r="BC51" s="560"/>
      <c r="BD51" s="62"/>
      <c r="BE51" s="62"/>
      <c r="BF51" s="62"/>
      <c r="BG51" s="62"/>
      <c r="BH51" s="560"/>
      <c r="BI51" s="62"/>
      <c r="BJ51" s="62"/>
      <c r="BK51" s="62"/>
      <c r="BL51" s="62"/>
      <c r="BM51" s="560"/>
      <c r="BN51" s="62"/>
      <c r="BO51" s="62"/>
      <c r="BP51" s="62"/>
      <c r="BQ51" s="62"/>
      <c r="BR51" s="560"/>
      <c r="BS51" s="62"/>
      <c r="BT51" s="62"/>
      <c r="BU51" s="62"/>
      <c r="BV51" s="62"/>
      <c r="BW51" s="560"/>
      <c r="BX51" s="62"/>
      <c r="BY51" s="62"/>
      <c r="BZ51" s="62"/>
      <c r="CA51" s="62"/>
      <c r="CB51" s="560"/>
      <c r="CC51" s="62"/>
      <c r="CD51" s="62"/>
      <c r="CE51" s="62"/>
      <c r="CF51" s="62"/>
      <c r="CG51" s="560"/>
      <c r="CH51" s="62"/>
      <c r="CI51" s="62"/>
      <c r="CJ51" s="62"/>
      <c r="CK51" s="62"/>
      <c r="CL51" s="560"/>
      <c r="CM51" s="62"/>
      <c r="CN51" s="62"/>
      <c r="CO51" s="62"/>
      <c r="CP51" s="62"/>
      <c r="CQ51" s="560"/>
      <c r="CR51" s="62"/>
      <c r="CS51" s="62"/>
      <c r="CT51" s="62"/>
      <c r="CU51" s="62"/>
      <c r="CV51" s="560"/>
      <c r="CW51" s="62"/>
      <c r="CX51" s="62"/>
      <c r="CY51" s="62"/>
      <c r="CZ51" s="62"/>
      <c r="DA51" s="560"/>
      <c r="DB51" s="62"/>
      <c r="DC51" s="62"/>
      <c r="DD51" s="62"/>
      <c r="DE51" s="62"/>
      <c r="DF51" s="560"/>
      <c r="DG51" s="62"/>
      <c r="DH51" s="62"/>
      <c r="DI51" s="62"/>
      <c r="DJ51" s="62"/>
      <c r="DK51" s="560"/>
      <c r="DL51" s="62"/>
      <c r="DM51" s="62"/>
      <c r="DN51" s="62"/>
      <c r="DO51" s="62"/>
      <c r="DP51" s="560"/>
      <c r="DQ51" s="62"/>
      <c r="DR51" s="62"/>
      <c r="DS51" s="62"/>
      <c r="DT51" s="62"/>
      <c r="DU51" s="560"/>
      <c r="DV51" s="62"/>
      <c r="DW51" s="62"/>
      <c r="DX51" s="62"/>
      <c r="DY51" s="62"/>
      <c r="DZ51" s="560"/>
      <c r="EA51" s="62"/>
      <c r="EB51" s="62"/>
      <c r="EC51" s="62"/>
      <c r="ED51" s="62"/>
      <c r="EE51" s="560"/>
      <c r="EF51" s="62"/>
      <c r="EG51" s="62"/>
      <c r="EH51" s="62"/>
      <c r="EI51" s="62"/>
      <c r="EJ51" s="560"/>
      <c r="EK51" s="62"/>
      <c r="EL51" s="62"/>
      <c r="EO51" s="153"/>
      <c r="EP51" s="49"/>
      <c r="EQ51" s="49"/>
    </row>
    <row r="52" spans="4:147" ht="12.75" hidden="1" customHeight="1" x14ac:dyDescent="0.2">
      <c r="D52" s="153" t="s">
        <v>346</v>
      </c>
      <c r="E52" s="484"/>
      <c r="G52" s="62">
        <v>0</v>
      </c>
      <c r="H52" s="62"/>
      <c r="I52" s="62"/>
      <c r="J52" s="560"/>
      <c r="K52" s="62"/>
      <c r="L52" s="62">
        <v>0</v>
      </c>
      <c r="M52" s="62"/>
      <c r="N52" s="62"/>
      <c r="O52" s="560"/>
      <c r="Q52" s="62">
        <v>0</v>
      </c>
      <c r="R52" s="62"/>
      <c r="S52" s="62"/>
      <c r="T52" s="560"/>
      <c r="V52" s="62">
        <v>0</v>
      </c>
      <c r="W52" s="62"/>
      <c r="X52" s="62"/>
      <c r="Y52" s="560"/>
      <c r="AA52" s="62">
        <v>0</v>
      </c>
      <c r="AB52" s="62"/>
      <c r="AC52" s="62"/>
      <c r="AD52" s="560"/>
      <c r="AF52" s="62">
        <v>0</v>
      </c>
      <c r="AG52" s="62"/>
      <c r="AH52" s="62"/>
      <c r="AI52" s="560"/>
      <c r="AK52" s="62">
        <v>0</v>
      </c>
      <c r="AL52" s="62"/>
      <c r="AM52" s="62"/>
      <c r="AN52" s="560"/>
      <c r="AP52" s="62">
        <v>0</v>
      </c>
      <c r="AQ52" s="62"/>
      <c r="AR52" s="62"/>
      <c r="AS52" s="560"/>
      <c r="AU52" s="62">
        <v>0</v>
      </c>
      <c r="AV52" s="62"/>
      <c r="AW52" s="62"/>
      <c r="AX52" s="560"/>
      <c r="AZ52" s="62">
        <v>0</v>
      </c>
      <c r="BA52" s="62"/>
      <c r="BB52" s="62"/>
      <c r="BC52" s="560"/>
      <c r="BE52" s="62">
        <v>0</v>
      </c>
      <c r="BF52" s="62"/>
      <c r="BG52" s="62"/>
      <c r="BH52" s="560"/>
      <c r="BJ52" s="62">
        <v>0</v>
      </c>
      <c r="BK52" s="62"/>
      <c r="BL52" s="62"/>
      <c r="BM52" s="560"/>
      <c r="BO52" s="62">
        <v>0</v>
      </c>
      <c r="BP52" s="62"/>
      <c r="BQ52" s="62"/>
      <c r="BR52" s="560"/>
      <c r="BS52" s="62"/>
      <c r="BT52" s="62">
        <v>0</v>
      </c>
      <c r="BU52" s="62"/>
      <c r="BV52" s="62"/>
      <c r="BW52" s="560"/>
      <c r="BX52" s="62"/>
      <c r="BY52" s="62">
        <v>0</v>
      </c>
      <c r="BZ52" s="62"/>
      <c r="CA52" s="62"/>
      <c r="CB52" s="560"/>
      <c r="CC52" s="62"/>
      <c r="CD52" s="62">
        <v>0</v>
      </c>
      <c r="CE52" s="62"/>
      <c r="CF52" s="62"/>
      <c r="CG52" s="560"/>
      <c r="CI52" s="62">
        <v>0</v>
      </c>
      <c r="CJ52" s="62"/>
      <c r="CK52" s="62"/>
      <c r="CL52" s="560"/>
      <c r="CN52" s="62">
        <v>0</v>
      </c>
      <c r="CO52" s="62"/>
      <c r="CP52" s="62"/>
      <c r="CQ52" s="560"/>
      <c r="CS52" s="62">
        <v>0</v>
      </c>
      <c r="CT52" s="62"/>
      <c r="CU52" s="62"/>
      <c r="CV52" s="560"/>
      <c r="CX52" s="62">
        <v>0</v>
      </c>
      <c r="CY52" s="62"/>
      <c r="CZ52" s="62"/>
      <c r="DA52" s="560"/>
      <c r="DC52" s="62">
        <v>0</v>
      </c>
      <c r="DD52" s="62"/>
      <c r="DE52" s="62"/>
      <c r="DF52" s="560"/>
      <c r="DH52" s="62">
        <v>0</v>
      </c>
      <c r="DI52" s="62"/>
      <c r="DJ52" s="62"/>
      <c r="DK52" s="560"/>
      <c r="DM52" s="62">
        <v>0</v>
      </c>
      <c r="DN52" s="62"/>
      <c r="DO52" s="62"/>
      <c r="DP52" s="560"/>
      <c r="DR52" s="62">
        <v>0</v>
      </c>
      <c r="DS52" s="62"/>
      <c r="DT52" s="62"/>
      <c r="DU52" s="560"/>
      <c r="DW52" s="62">
        <v>0</v>
      </c>
      <c r="DX52" s="62"/>
      <c r="DY52" s="62"/>
      <c r="DZ52" s="560"/>
      <c r="EB52" s="62">
        <v>0</v>
      </c>
      <c r="EC52" s="62"/>
      <c r="ED52" s="62"/>
      <c r="EE52" s="560"/>
      <c r="EG52" s="62">
        <v>0</v>
      </c>
      <c r="EH52" s="62"/>
      <c r="EI52" s="62"/>
      <c r="EJ52" s="560"/>
      <c r="EK52" s="62"/>
      <c r="EL52" s="62">
        <v>0</v>
      </c>
      <c r="EO52" s="153"/>
      <c r="EP52" s="49"/>
      <c r="EQ52" s="49"/>
    </row>
    <row r="53" spans="4:147" ht="12.75" hidden="1" customHeight="1" x14ac:dyDescent="0.2">
      <c r="D53" s="153" t="s">
        <v>391</v>
      </c>
      <c r="E53" s="484"/>
      <c r="F53" s="490"/>
      <c r="G53" s="558">
        <v>0</v>
      </c>
      <c r="H53" s="559"/>
      <c r="I53" s="62"/>
      <c r="J53" s="560"/>
      <c r="K53" s="561"/>
      <c r="L53" s="558">
        <v>0</v>
      </c>
      <c r="M53" s="559"/>
      <c r="N53" s="62"/>
      <c r="O53" s="560"/>
      <c r="P53" s="490"/>
      <c r="Q53" s="558">
        <v>0</v>
      </c>
      <c r="R53" s="559"/>
      <c r="S53" s="62"/>
      <c r="T53" s="560"/>
      <c r="U53" s="490"/>
      <c r="V53" s="558">
        <v>0</v>
      </c>
      <c r="W53" s="559"/>
      <c r="X53" s="62"/>
      <c r="Y53" s="560"/>
      <c r="Z53" s="490"/>
      <c r="AA53" s="558">
        <v>0</v>
      </c>
      <c r="AB53" s="559"/>
      <c r="AC53" s="62"/>
      <c r="AD53" s="560"/>
      <c r="AE53" s="490"/>
      <c r="AF53" s="558">
        <v>0</v>
      </c>
      <c r="AG53" s="559"/>
      <c r="AH53" s="62"/>
      <c r="AI53" s="560"/>
      <c r="AJ53" s="490"/>
      <c r="AK53" s="558">
        <v>0</v>
      </c>
      <c r="AL53" s="559"/>
      <c r="AM53" s="62"/>
      <c r="AN53" s="560"/>
      <c r="AO53" s="490"/>
      <c r="AP53" s="558">
        <v>0</v>
      </c>
      <c r="AQ53" s="559"/>
      <c r="AR53" s="62"/>
      <c r="AS53" s="560"/>
      <c r="AT53" s="490"/>
      <c r="AU53" s="558">
        <v>0</v>
      </c>
      <c r="AV53" s="559"/>
      <c r="AW53" s="62"/>
      <c r="AX53" s="560"/>
      <c r="AY53" s="490"/>
      <c r="AZ53" s="558">
        <v>0</v>
      </c>
      <c r="BA53" s="559"/>
      <c r="BB53" s="62"/>
      <c r="BC53" s="560"/>
      <c r="BD53" s="490"/>
      <c r="BE53" s="558">
        <v>0</v>
      </c>
      <c r="BF53" s="559"/>
      <c r="BG53" s="62"/>
      <c r="BH53" s="560"/>
      <c r="BI53" s="490"/>
      <c r="BJ53" s="558">
        <v>0</v>
      </c>
      <c r="BK53" s="559"/>
      <c r="BL53" s="62"/>
      <c r="BM53" s="560"/>
      <c r="BN53" s="490"/>
      <c r="BO53" s="558">
        <v>0</v>
      </c>
      <c r="BP53" s="559"/>
      <c r="BQ53" s="62"/>
      <c r="BR53" s="560"/>
      <c r="BS53" s="561"/>
      <c r="BT53" s="558">
        <v>0</v>
      </c>
      <c r="BU53" s="559"/>
      <c r="BV53" s="62"/>
      <c r="BW53" s="560"/>
      <c r="BX53" s="561"/>
      <c r="BY53" s="558">
        <v>0</v>
      </c>
      <c r="BZ53" s="559"/>
      <c r="CA53" s="62"/>
      <c r="CB53" s="560"/>
      <c r="CC53" s="561"/>
      <c r="CD53" s="558">
        <v>0</v>
      </c>
      <c r="CE53" s="559"/>
      <c r="CF53" s="62"/>
      <c r="CG53" s="560"/>
      <c r="CH53" s="490"/>
      <c r="CI53" s="558">
        <v>0</v>
      </c>
      <c r="CJ53" s="559"/>
      <c r="CK53" s="62"/>
      <c r="CL53" s="560"/>
      <c r="CM53" s="490"/>
      <c r="CN53" s="558">
        <v>0</v>
      </c>
      <c r="CO53" s="559"/>
      <c r="CP53" s="62"/>
      <c r="CQ53" s="560"/>
      <c r="CR53" s="490"/>
      <c r="CS53" s="558">
        <v>0</v>
      </c>
      <c r="CT53" s="559"/>
      <c r="CU53" s="62"/>
      <c r="CV53" s="560"/>
      <c r="CW53" s="490"/>
      <c r="CX53" s="558">
        <v>0</v>
      </c>
      <c r="CY53" s="559"/>
      <c r="CZ53" s="62"/>
      <c r="DA53" s="560"/>
      <c r="DB53" s="490"/>
      <c r="DC53" s="558">
        <v>0</v>
      </c>
      <c r="DD53" s="559"/>
      <c r="DE53" s="62"/>
      <c r="DF53" s="560"/>
      <c r="DG53" s="490"/>
      <c r="DH53" s="558">
        <v>0</v>
      </c>
      <c r="DI53" s="559"/>
      <c r="DJ53" s="62"/>
      <c r="DK53" s="560"/>
      <c r="DL53" s="490"/>
      <c r="DM53" s="558">
        <v>0</v>
      </c>
      <c r="DN53" s="559"/>
      <c r="DO53" s="62"/>
      <c r="DP53" s="560"/>
      <c r="DQ53" s="490"/>
      <c r="DR53" s="558">
        <v>0</v>
      </c>
      <c r="DS53" s="559"/>
      <c r="DT53" s="62"/>
      <c r="DU53" s="560"/>
      <c r="DV53" s="490"/>
      <c r="DW53" s="558">
        <v>0</v>
      </c>
      <c r="DX53" s="559"/>
      <c r="DY53" s="62"/>
      <c r="DZ53" s="560"/>
      <c r="EA53" s="490"/>
      <c r="EB53" s="558">
        <v>0</v>
      </c>
      <c r="EC53" s="559"/>
      <c r="ED53" s="62"/>
      <c r="EE53" s="560"/>
      <c r="EF53" s="490"/>
      <c r="EG53" s="558">
        <v>0</v>
      </c>
      <c r="EH53" s="559"/>
      <c r="EI53" s="62"/>
      <c r="EJ53" s="560"/>
      <c r="EK53" s="561"/>
      <c r="EL53" s="558">
        <v>0</v>
      </c>
      <c r="EM53" s="491"/>
      <c r="EO53" s="153"/>
      <c r="EP53" s="49"/>
      <c r="EQ53" s="49"/>
    </row>
    <row r="54" spans="4:147" ht="12.75" hidden="1" customHeight="1" x14ac:dyDescent="0.2">
      <c r="D54" s="153" t="s">
        <v>341</v>
      </c>
      <c r="E54" s="484"/>
      <c r="F54" s="504"/>
      <c r="G54" s="123">
        <v>0</v>
      </c>
      <c r="H54" s="122"/>
      <c r="I54" s="62"/>
      <c r="J54" s="560"/>
      <c r="K54" s="569"/>
      <c r="L54" s="123">
        <v>0</v>
      </c>
      <c r="M54" s="122"/>
      <c r="N54" s="62"/>
      <c r="O54" s="560"/>
      <c r="P54" s="504"/>
      <c r="Q54" s="123">
        <v>0</v>
      </c>
      <c r="R54" s="122"/>
      <c r="S54" s="62"/>
      <c r="T54" s="560"/>
      <c r="U54" s="504"/>
      <c r="V54" s="123">
        <v>0</v>
      </c>
      <c r="W54" s="122"/>
      <c r="X54" s="62"/>
      <c r="Y54" s="560"/>
      <c r="Z54" s="504"/>
      <c r="AA54" s="123">
        <v>0</v>
      </c>
      <c r="AB54" s="122"/>
      <c r="AC54" s="62"/>
      <c r="AD54" s="560"/>
      <c r="AE54" s="504"/>
      <c r="AF54" s="123">
        <v>0</v>
      </c>
      <c r="AG54" s="122"/>
      <c r="AH54" s="62"/>
      <c r="AI54" s="560"/>
      <c r="AJ54" s="504"/>
      <c r="AK54" s="123">
        <v>0</v>
      </c>
      <c r="AL54" s="122"/>
      <c r="AM54" s="62"/>
      <c r="AN54" s="560"/>
      <c r="AO54" s="504"/>
      <c r="AP54" s="123">
        <v>0</v>
      </c>
      <c r="AQ54" s="122"/>
      <c r="AR54" s="62"/>
      <c r="AS54" s="560"/>
      <c r="AT54" s="504"/>
      <c r="AU54" s="123">
        <v>0</v>
      </c>
      <c r="AV54" s="122"/>
      <c r="AW54" s="62"/>
      <c r="AX54" s="560"/>
      <c r="AY54" s="504"/>
      <c r="AZ54" s="123">
        <v>0</v>
      </c>
      <c r="BA54" s="122"/>
      <c r="BB54" s="62"/>
      <c r="BC54" s="560"/>
      <c r="BD54" s="504"/>
      <c r="BE54" s="123">
        <v>0</v>
      </c>
      <c r="BF54" s="122"/>
      <c r="BG54" s="62"/>
      <c r="BH54" s="560"/>
      <c r="BI54" s="504"/>
      <c r="BJ54" s="123">
        <v>0</v>
      </c>
      <c r="BK54" s="122"/>
      <c r="BL54" s="62"/>
      <c r="BM54" s="560"/>
      <c r="BN54" s="504"/>
      <c r="BO54" s="123">
        <v>0</v>
      </c>
      <c r="BP54" s="122"/>
      <c r="BQ54" s="62"/>
      <c r="BR54" s="560"/>
      <c r="BS54" s="569"/>
      <c r="BT54" s="123">
        <v>0</v>
      </c>
      <c r="BU54" s="122"/>
      <c r="BV54" s="62"/>
      <c r="BW54" s="560"/>
      <c r="BX54" s="569"/>
      <c r="BY54" s="123">
        <v>0</v>
      </c>
      <c r="BZ54" s="122"/>
      <c r="CA54" s="62"/>
      <c r="CB54" s="560"/>
      <c r="CC54" s="569"/>
      <c r="CD54" s="123">
        <v>0</v>
      </c>
      <c r="CE54" s="122"/>
      <c r="CF54" s="62"/>
      <c r="CG54" s="560"/>
      <c r="CH54" s="504"/>
      <c r="CI54" s="123">
        <v>0</v>
      </c>
      <c r="CJ54" s="122"/>
      <c r="CK54" s="62"/>
      <c r="CL54" s="560"/>
      <c r="CM54" s="504"/>
      <c r="CN54" s="123">
        <v>0</v>
      </c>
      <c r="CO54" s="122"/>
      <c r="CP54" s="62"/>
      <c r="CQ54" s="560"/>
      <c r="CR54" s="504"/>
      <c r="CS54" s="123">
        <v>0</v>
      </c>
      <c r="CT54" s="122"/>
      <c r="CU54" s="62"/>
      <c r="CV54" s="560"/>
      <c r="CW54" s="504"/>
      <c r="CX54" s="123">
        <v>0</v>
      </c>
      <c r="CY54" s="122"/>
      <c r="CZ54" s="62"/>
      <c r="DA54" s="560"/>
      <c r="DB54" s="504"/>
      <c r="DC54" s="123">
        <v>0</v>
      </c>
      <c r="DD54" s="122"/>
      <c r="DE54" s="62"/>
      <c r="DF54" s="560"/>
      <c r="DG54" s="504"/>
      <c r="DH54" s="123">
        <v>0</v>
      </c>
      <c r="DI54" s="122"/>
      <c r="DJ54" s="62"/>
      <c r="DK54" s="560"/>
      <c r="DL54" s="504"/>
      <c r="DM54" s="123">
        <v>0</v>
      </c>
      <c r="DN54" s="122"/>
      <c r="DO54" s="62"/>
      <c r="DP54" s="560"/>
      <c r="DQ54" s="504"/>
      <c r="DR54" s="123">
        <v>0</v>
      </c>
      <c r="DS54" s="122"/>
      <c r="DT54" s="62"/>
      <c r="DU54" s="560"/>
      <c r="DV54" s="504"/>
      <c r="DW54" s="123">
        <v>0</v>
      </c>
      <c r="DX54" s="122"/>
      <c r="DY54" s="62"/>
      <c r="DZ54" s="560"/>
      <c r="EA54" s="504"/>
      <c r="EB54" s="123">
        <v>0</v>
      </c>
      <c r="EC54" s="122"/>
      <c r="ED54" s="62"/>
      <c r="EE54" s="560"/>
      <c r="EF54" s="504"/>
      <c r="EG54" s="123">
        <v>0</v>
      </c>
      <c r="EH54" s="122"/>
      <c r="EI54" s="62"/>
      <c r="EJ54" s="560"/>
      <c r="EK54" s="569"/>
      <c r="EL54" s="123">
        <v>0</v>
      </c>
      <c r="EM54" s="506"/>
      <c r="EO54" s="153"/>
      <c r="EP54" s="49"/>
      <c r="EQ54" s="49"/>
    </row>
    <row r="55" spans="4:147" ht="12.75" hidden="1" customHeight="1" x14ac:dyDescent="0.2">
      <c r="D55" s="153"/>
      <c r="E55" s="484"/>
      <c r="G55" s="62"/>
      <c r="H55" s="62"/>
      <c r="I55" s="62"/>
      <c r="J55" s="560"/>
      <c r="K55" s="62"/>
      <c r="L55" s="62"/>
      <c r="M55" s="62"/>
      <c r="N55" s="62"/>
      <c r="O55" s="560"/>
      <c r="Q55" s="62"/>
      <c r="R55" s="62"/>
      <c r="S55" s="62"/>
      <c r="T55" s="560"/>
      <c r="V55" s="62"/>
      <c r="W55" s="62"/>
      <c r="X55" s="62"/>
      <c r="Y55" s="560"/>
      <c r="AA55" s="62"/>
      <c r="AB55" s="62"/>
      <c r="AC55" s="62"/>
      <c r="AD55" s="560"/>
      <c r="AF55" s="62"/>
      <c r="AG55" s="62"/>
      <c r="AH55" s="62"/>
      <c r="AI55" s="560"/>
      <c r="AK55" s="62"/>
      <c r="AL55" s="62"/>
      <c r="AM55" s="62"/>
      <c r="AN55" s="560"/>
      <c r="AP55" s="62"/>
      <c r="AQ55" s="62"/>
      <c r="AR55" s="62"/>
      <c r="AS55" s="560"/>
      <c r="AU55" s="62"/>
      <c r="AV55" s="62"/>
      <c r="AW55" s="62"/>
      <c r="AX55" s="560"/>
      <c r="AZ55" s="62"/>
      <c r="BA55" s="62"/>
      <c r="BB55" s="62"/>
      <c r="BC55" s="560"/>
      <c r="BE55" s="62"/>
      <c r="BF55" s="62"/>
      <c r="BG55" s="62"/>
      <c r="BH55" s="560"/>
      <c r="BJ55" s="62"/>
      <c r="BK55" s="62"/>
      <c r="BL55" s="62"/>
      <c r="BM55" s="560"/>
      <c r="BO55" s="62"/>
      <c r="BP55" s="62"/>
      <c r="BQ55" s="62"/>
      <c r="BR55" s="560"/>
      <c r="BS55" s="62"/>
      <c r="BT55" s="62"/>
      <c r="BU55" s="62"/>
      <c r="BV55" s="62"/>
      <c r="BW55" s="560"/>
      <c r="BX55" s="62"/>
      <c r="BY55" s="62"/>
      <c r="BZ55" s="62"/>
      <c r="CA55" s="62"/>
      <c r="CB55" s="560"/>
      <c r="CC55" s="62"/>
      <c r="CD55" s="62"/>
      <c r="CE55" s="62"/>
      <c r="CF55" s="62"/>
      <c r="CG55" s="560"/>
      <c r="CI55" s="62"/>
      <c r="CJ55" s="62"/>
      <c r="CK55" s="62"/>
      <c r="CL55" s="560"/>
      <c r="CN55" s="62"/>
      <c r="CO55" s="62"/>
      <c r="CP55" s="62"/>
      <c r="CQ55" s="560"/>
      <c r="CS55" s="62"/>
      <c r="CT55" s="62"/>
      <c r="CU55" s="62"/>
      <c r="CV55" s="560"/>
      <c r="CX55" s="62"/>
      <c r="CY55" s="62"/>
      <c r="CZ55" s="62"/>
      <c r="DA55" s="560"/>
      <c r="DC55" s="62"/>
      <c r="DD55" s="62"/>
      <c r="DE55" s="62"/>
      <c r="DF55" s="560"/>
      <c r="DH55" s="62"/>
      <c r="DI55" s="62"/>
      <c r="DJ55" s="62"/>
      <c r="DK55" s="560"/>
      <c r="DM55" s="62"/>
      <c r="DN55" s="62"/>
      <c r="DO55" s="62"/>
      <c r="DP55" s="560"/>
      <c r="DR55" s="62"/>
      <c r="DS55" s="62"/>
      <c r="DT55" s="62"/>
      <c r="DU55" s="560"/>
      <c r="DW55" s="62"/>
      <c r="DX55" s="62"/>
      <c r="DY55" s="62"/>
      <c r="DZ55" s="560"/>
      <c r="EB55" s="62"/>
      <c r="EC55" s="62"/>
      <c r="ED55" s="62"/>
      <c r="EE55" s="560"/>
      <c r="EG55" s="62"/>
      <c r="EH55" s="62"/>
      <c r="EI55" s="62"/>
      <c r="EJ55" s="560"/>
      <c r="EK55" s="62"/>
      <c r="EL55" s="62"/>
      <c r="EO55" s="153"/>
      <c r="EP55" s="49"/>
      <c r="EQ55" s="49"/>
    </row>
    <row r="56" spans="4:147" ht="12.75" hidden="1" customHeight="1" x14ac:dyDescent="0.2">
      <c r="D56" s="153" t="s">
        <v>347</v>
      </c>
      <c r="E56" s="484"/>
      <c r="G56" s="62">
        <v>0</v>
      </c>
      <c r="H56" s="62"/>
      <c r="I56" s="62"/>
      <c r="J56" s="560"/>
      <c r="L56" s="62">
        <v>0</v>
      </c>
      <c r="M56" s="62"/>
      <c r="N56" s="62"/>
      <c r="O56" s="560"/>
      <c r="Q56" s="62">
        <v>0</v>
      </c>
      <c r="R56" s="62"/>
      <c r="S56" s="62"/>
      <c r="T56" s="560"/>
      <c r="V56" s="62">
        <v>0</v>
      </c>
      <c r="W56" s="62"/>
      <c r="X56" s="62"/>
      <c r="Y56" s="560"/>
      <c r="AA56" s="62">
        <v>0</v>
      </c>
      <c r="AB56" s="62"/>
      <c r="AC56" s="62"/>
      <c r="AD56" s="560"/>
      <c r="AF56" s="62">
        <v>0</v>
      </c>
      <c r="AG56" s="62"/>
      <c r="AH56" s="62"/>
      <c r="AI56" s="560"/>
      <c r="AK56" s="62">
        <v>0</v>
      </c>
      <c r="AL56" s="62"/>
      <c r="AM56" s="62"/>
      <c r="AN56" s="560"/>
      <c r="AP56" s="62">
        <v>0</v>
      </c>
      <c r="AQ56" s="62"/>
      <c r="AR56" s="62"/>
      <c r="AS56" s="560"/>
      <c r="AU56" s="62">
        <v>0</v>
      </c>
      <c r="AV56" s="62"/>
      <c r="AW56" s="62"/>
      <c r="AX56" s="560"/>
      <c r="AZ56" s="62">
        <v>0</v>
      </c>
      <c r="BA56" s="62"/>
      <c r="BB56" s="62"/>
      <c r="BC56" s="560"/>
      <c r="BE56" s="62">
        <v>0</v>
      </c>
      <c r="BF56" s="62"/>
      <c r="BG56" s="62"/>
      <c r="BH56" s="560"/>
      <c r="BJ56" s="62">
        <v>0</v>
      </c>
      <c r="BK56" s="62"/>
      <c r="BL56" s="62"/>
      <c r="BM56" s="560"/>
      <c r="BO56" s="62">
        <v>0</v>
      </c>
      <c r="BP56" s="62"/>
      <c r="BQ56" s="62"/>
      <c r="BR56" s="560"/>
      <c r="BT56" s="123">
        <v>0</v>
      </c>
      <c r="BU56" s="62"/>
      <c r="BV56" s="62"/>
      <c r="BW56" s="560"/>
      <c r="BY56" s="62">
        <v>0</v>
      </c>
      <c r="BZ56" s="62"/>
      <c r="CA56" s="62"/>
      <c r="CB56" s="560"/>
      <c r="CD56" s="62">
        <v>0</v>
      </c>
      <c r="CE56" s="62"/>
      <c r="CF56" s="62"/>
      <c r="CG56" s="560"/>
      <c r="CI56" s="62">
        <v>0</v>
      </c>
      <c r="CJ56" s="62"/>
      <c r="CK56" s="62"/>
      <c r="CL56" s="560"/>
      <c r="CN56" s="62">
        <v>0</v>
      </c>
      <c r="CO56" s="62"/>
      <c r="CP56" s="62"/>
      <c r="CQ56" s="560"/>
      <c r="CS56" s="62">
        <v>0</v>
      </c>
      <c r="CT56" s="62"/>
      <c r="CU56" s="62"/>
      <c r="CV56" s="560"/>
      <c r="CX56" s="62">
        <v>0</v>
      </c>
      <c r="CY56" s="62"/>
      <c r="CZ56" s="62"/>
      <c r="DA56" s="560"/>
      <c r="DC56" s="62">
        <v>0</v>
      </c>
      <c r="DD56" s="62"/>
      <c r="DE56" s="62"/>
      <c r="DF56" s="560"/>
      <c r="DH56" s="62">
        <v>0</v>
      </c>
      <c r="DI56" s="62"/>
      <c r="DJ56" s="62"/>
      <c r="DK56" s="560"/>
      <c r="DM56" s="62">
        <v>0</v>
      </c>
      <c r="DN56" s="62"/>
      <c r="DO56" s="62"/>
      <c r="DP56" s="560"/>
      <c r="DR56" s="62">
        <v>0</v>
      </c>
      <c r="DS56" s="62"/>
      <c r="DT56" s="62"/>
      <c r="DU56" s="560"/>
      <c r="DW56" s="62">
        <v>0</v>
      </c>
      <c r="DX56" s="62"/>
      <c r="DY56" s="62"/>
      <c r="DZ56" s="560"/>
      <c r="EB56" s="62">
        <v>0</v>
      </c>
      <c r="EC56" s="62"/>
      <c r="ED56" s="62"/>
      <c r="EE56" s="560"/>
      <c r="EG56" s="62">
        <v>0</v>
      </c>
      <c r="EH56" s="62"/>
      <c r="EI56" s="62"/>
      <c r="EJ56" s="560"/>
      <c r="EL56" s="62">
        <v>0</v>
      </c>
      <c r="EM56" s="62"/>
      <c r="EO56" s="153"/>
      <c r="EP56" s="49"/>
      <c r="EQ56" s="49"/>
    </row>
    <row r="57" spans="4:147" ht="12.75" hidden="1" customHeight="1" x14ac:dyDescent="0.2">
      <c r="D57" s="153" t="s">
        <v>391</v>
      </c>
      <c r="E57" s="484"/>
      <c r="F57" s="490"/>
      <c r="G57" s="558">
        <v>0</v>
      </c>
      <c r="H57" s="559"/>
      <c r="I57" s="62"/>
      <c r="J57" s="560"/>
      <c r="K57" s="490"/>
      <c r="L57" s="558">
        <v>0</v>
      </c>
      <c r="M57" s="559"/>
      <c r="N57" s="62"/>
      <c r="O57" s="560"/>
      <c r="P57" s="490"/>
      <c r="Q57" s="558">
        <v>0</v>
      </c>
      <c r="R57" s="559"/>
      <c r="S57" s="62"/>
      <c r="T57" s="560"/>
      <c r="U57" s="490"/>
      <c r="V57" s="558">
        <v>0</v>
      </c>
      <c r="W57" s="559"/>
      <c r="X57" s="62"/>
      <c r="Y57" s="560"/>
      <c r="Z57" s="490"/>
      <c r="AA57" s="558">
        <v>0</v>
      </c>
      <c r="AB57" s="559"/>
      <c r="AC57" s="62"/>
      <c r="AD57" s="560"/>
      <c r="AE57" s="490"/>
      <c r="AF57" s="558">
        <v>0</v>
      </c>
      <c r="AG57" s="559"/>
      <c r="AH57" s="62"/>
      <c r="AI57" s="560"/>
      <c r="AJ57" s="490"/>
      <c r="AK57" s="558">
        <v>0</v>
      </c>
      <c r="AL57" s="559"/>
      <c r="AM57" s="62"/>
      <c r="AN57" s="560"/>
      <c r="AO57" s="490"/>
      <c r="AP57" s="558">
        <v>0</v>
      </c>
      <c r="AQ57" s="559"/>
      <c r="AR57" s="62"/>
      <c r="AS57" s="560"/>
      <c r="AT57" s="490"/>
      <c r="AU57" s="558">
        <v>0</v>
      </c>
      <c r="AV57" s="559"/>
      <c r="AW57" s="62"/>
      <c r="AX57" s="560"/>
      <c r="AY57" s="490"/>
      <c r="AZ57" s="558">
        <v>0</v>
      </c>
      <c r="BA57" s="559"/>
      <c r="BB57" s="62"/>
      <c r="BC57" s="560"/>
      <c r="BD57" s="490"/>
      <c r="BE57" s="558">
        <v>0</v>
      </c>
      <c r="BF57" s="559"/>
      <c r="BG57" s="62"/>
      <c r="BH57" s="560"/>
      <c r="BI57" s="490"/>
      <c r="BJ57" s="558">
        <v>0</v>
      </c>
      <c r="BK57" s="559"/>
      <c r="BL57" s="62"/>
      <c r="BM57" s="560"/>
      <c r="BN57" s="490"/>
      <c r="BO57" s="558">
        <v>0</v>
      </c>
      <c r="BP57" s="559"/>
      <c r="BQ57" s="62"/>
      <c r="BR57" s="560"/>
      <c r="BS57" s="490"/>
      <c r="BT57" s="62">
        <v>0</v>
      </c>
      <c r="BU57" s="559"/>
      <c r="BV57" s="62"/>
      <c r="BW57" s="560"/>
      <c r="BX57" s="490"/>
      <c r="BY57" s="558">
        <v>0</v>
      </c>
      <c r="BZ57" s="559"/>
      <c r="CA57" s="62"/>
      <c r="CB57" s="560"/>
      <c r="CC57" s="490"/>
      <c r="CD57" s="558">
        <v>0</v>
      </c>
      <c r="CE57" s="559"/>
      <c r="CF57" s="62"/>
      <c r="CG57" s="560"/>
      <c r="CH57" s="490"/>
      <c r="CI57" s="558">
        <v>0</v>
      </c>
      <c r="CJ57" s="559"/>
      <c r="CK57" s="62"/>
      <c r="CL57" s="560"/>
      <c r="CM57" s="490"/>
      <c r="CN57" s="558">
        <v>0</v>
      </c>
      <c r="CO57" s="559"/>
      <c r="CP57" s="62"/>
      <c r="CQ57" s="560"/>
      <c r="CR57" s="490"/>
      <c r="CS57" s="558">
        <v>0</v>
      </c>
      <c r="CT57" s="559"/>
      <c r="CU57" s="62"/>
      <c r="CV57" s="560"/>
      <c r="CW57" s="490"/>
      <c r="CX57" s="558">
        <v>0</v>
      </c>
      <c r="CY57" s="559"/>
      <c r="CZ57" s="62"/>
      <c r="DA57" s="560"/>
      <c r="DB57" s="490"/>
      <c r="DC57" s="558">
        <v>0</v>
      </c>
      <c r="DD57" s="559"/>
      <c r="DE57" s="62"/>
      <c r="DF57" s="560"/>
      <c r="DG57" s="490"/>
      <c r="DH57" s="558">
        <v>0</v>
      </c>
      <c r="DI57" s="559"/>
      <c r="DJ57" s="62"/>
      <c r="DK57" s="560"/>
      <c r="DL57" s="490"/>
      <c r="DM57" s="558">
        <v>0</v>
      </c>
      <c r="DN57" s="559"/>
      <c r="DO57" s="62"/>
      <c r="DP57" s="560"/>
      <c r="DQ57" s="490"/>
      <c r="DR57" s="558">
        <v>0</v>
      </c>
      <c r="DS57" s="559"/>
      <c r="DT57" s="62"/>
      <c r="DU57" s="560"/>
      <c r="DV57" s="490"/>
      <c r="DW57" s="558">
        <v>0</v>
      </c>
      <c r="DX57" s="559"/>
      <c r="DY57" s="62"/>
      <c r="DZ57" s="560"/>
      <c r="EA57" s="490"/>
      <c r="EB57" s="558">
        <v>0</v>
      </c>
      <c r="EC57" s="559"/>
      <c r="ED57" s="62"/>
      <c r="EE57" s="560"/>
      <c r="EF57" s="490"/>
      <c r="EG57" s="558">
        <v>0</v>
      </c>
      <c r="EH57" s="559"/>
      <c r="EI57" s="62"/>
      <c r="EJ57" s="560"/>
      <c r="EK57" s="490"/>
      <c r="EL57" s="558">
        <v>0</v>
      </c>
      <c r="EM57" s="559">
        <v>0</v>
      </c>
      <c r="EO57" s="153"/>
      <c r="EP57" s="49"/>
      <c r="EQ57" s="49"/>
    </row>
    <row r="58" spans="4:147" ht="12.75" hidden="1" customHeight="1" x14ac:dyDescent="0.2">
      <c r="D58" s="153" t="s">
        <v>341</v>
      </c>
      <c r="E58" s="484"/>
      <c r="F58" s="504"/>
      <c r="G58" s="123">
        <v>0</v>
      </c>
      <c r="H58" s="122"/>
      <c r="I58" s="62"/>
      <c r="J58" s="560"/>
      <c r="K58" s="504"/>
      <c r="L58" s="123">
        <v>0</v>
      </c>
      <c r="M58" s="122"/>
      <c r="N58" s="62"/>
      <c r="O58" s="560"/>
      <c r="P58" s="504"/>
      <c r="Q58" s="123">
        <v>0</v>
      </c>
      <c r="R58" s="122"/>
      <c r="S58" s="62"/>
      <c r="T58" s="560"/>
      <c r="U58" s="504"/>
      <c r="V58" s="123">
        <v>0</v>
      </c>
      <c r="W58" s="122"/>
      <c r="X58" s="62"/>
      <c r="Y58" s="560"/>
      <c r="Z58" s="504"/>
      <c r="AA58" s="123">
        <v>0</v>
      </c>
      <c r="AB58" s="122"/>
      <c r="AC58" s="62"/>
      <c r="AD58" s="560"/>
      <c r="AE58" s="504"/>
      <c r="AF58" s="123">
        <v>0</v>
      </c>
      <c r="AG58" s="122"/>
      <c r="AH58" s="62"/>
      <c r="AI58" s="560"/>
      <c r="AJ58" s="504"/>
      <c r="AK58" s="123">
        <v>0</v>
      </c>
      <c r="AL58" s="122"/>
      <c r="AM58" s="62"/>
      <c r="AN58" s="560"/>
      <c r="AO58" s="504"/>
      <c r="AP58" s="123">
        <v>0</v>
      </c>
      <c r="AQ58" s="122"/>
      <c r="AR58" s="62"/>
      <c r="AS58" s="560"/>
      <c r="AT58" s="504"/>
      <c r="AU58" s="123">
        <v>0</v>
      </c>
      <c r="AV58" s="122"/>
      <c r="AW58" s="62"/>
      <c r="AX58" s="560"/>
      <c r="AY58" s="504"/>
      <c r="AZ58" s="123">
        <v>0</v>
      </c>
      <c r="BA58" s="122"/>
      <c r="BB58" s="62"/>
      <c r="BC58" s="560"/>
      <c r="BD58" s="504"/>
      <c r="BE58" s="123">
        <v>0</v>
      </c>
      <c r="BF58" s="122"/>
      <c r="BG58" s="62"/>
      <c r="BH58" s="560"/>
      <c r="BI58" s="504"/>
      <c r="BJ58" s="123">
        <v>0</v>
      </c>
      <c r="BK58" s="122"/>
      <c r="BL58" s="62"/>
      <c r="BM58" s="560"/>
      <c r="BN58" s="504"/>
      <c r="BO58" s="123">
        <v>0</v>
      </c>
      <c r="BP58" s="122"/>
      <c r="BQ58" s="62"/>
      <c r="BR58" s="560"/>
      <c r="BS58" s="504"/>
      <c r="BT58" s="123">
        <v>0</v>
      </c>
      <c r="BU58" s="122"/>
      <c r="BV58" s="62"/>
      <c r="BW58" s="560"/>
      <c r="BX58" s="504"/>
      <c r="BY58" s="123">
        <v>0</v>
      </c>
      <c r="BZ58" s="122"/>
      <c r="CA58" s="62"/>
      <c r="CB58" s="560"/>
      <c r="CC58" s="504"/>
      <c r="CD58" s="123">
        <v>0</v>
      </c>
      <c r="CE58" s="122"/>
      <c r="CF58" s="62"/>
      <c r="CG58" s="560"/>
      <c r="CH58" s="504"/>
      <c r="CI58" s="123">
        <v>0</v>
      </c>
      <c r="CJ58" s="122"/>
      <c r="CK58" s="62"/>
      <c r="CL58" s="560"/>
      <c r="CM58" s="504"/>
      <c r="CN58" s="123">
        <v>0</v>
      </c>
      <c r="CO58" s="122"/>
      <c r="CP58" s="62"/>
      <c r="CQ58" s="560"/>
      <c r="CR58" s="504"/>
      <c r="CS58" s="123">
        <v>0</v>
      </c>
      <c r="CT58" s="122"/>
      <c r="CU58" s="62"/>
      <c r="CV58" s="560"/>
      <c r="CW58" s="504"/>
      <c r="CX58" s="123">
        <v>0</v>
      </c>
      <c r="CY58" s="122"/>
      <c r="CZ58" s="62"/>
      <c r="DA58" s="560"/>
      <c r="DB58" s="504"/>
      <c r="DC58" s="123">
        <v>0</v>
      </c>
      <c r="DD58" s="122"/>
      <c r="DE58" s="62"/>
      <c r="DF58" s="560"/>
      <c r="DG58" s="504"/>
      <c r="DH58" s="123">
        <v>0</v>
      </c>
      <c r="DI58" s="122"/>
      <c r="DJ58" s="62"/>
      <c r="DK58" s="560"/>
      <c r="DL58" s="504"/>
      <c r="DM58" s="123">
        <v>0</v>
      </c>
      <c r="DN58" s="122"/>
      <c r="DO58" s="62"/>
      <c r="DP58" s="560"/>
      <c r="DQ58" s="504"/>
      <c r="DR58" s="123">
        <v>0</v>
      </c>
      <c r="DS58" s="122"/>
      <c r="DT58" s="62"/>
      <c r="DU58" s="560"/>
      <c r="DV58" s="504"/>
      <c r="DW58" s="123">
        <v>0</v>
      </c>
      <c r="DX58" s="122"/>
      <c r="DY58" s="62"/>
      <c r="DZ58" s="560"/>
      <c r="EA58" s="504"/>
      <c r="EB58" s="123">
        <v>0</v>
      </c>
      <c r="EC58" s="122"/>
      <c r="ED58" s="62"/>
      <c r="EE58" s="560"/>
      <c r="EF58" s="504"/>
      <c r="EG58" s="123">
        <v>0</v>
      </c>
      <c r="EH58" s="122"/>
      <c r="EI58" s="62"/>
      <c r="EJ58" s="560"/>
      <c r="EK58" s="504"/>
      <c r="EL58" s="123">
        <v>0</v>
      </c>
      <c r="EM58" s="122">
        <v>0</v>
      </c>
      <c r="EO58" s="153"/>
      <c r="EP58" s="49"/>
      <c r="EQ58" s="49"/>
    </row>
    <row r="59" spans="4:147" hidden="1" x14ac:dyDescent="0.2">
      <c r="D59" s="153"/>
      <c r="E59" s="484"/>
      <c r="G59" s="62"/>
      <c r="H59" s="62"/>
      <c r="I59" s="62"/>
      <c r="J59" s="560"/>
      <c r="K59" s="62"/>
      <c r="L59" s="62"/>
      <c r="M59" s="62"/>
      <c r="N59" s="62"/>
      <c r="O59" s="560"/>
      <c r="P59" s="62"/>
      <c r="Q59" s="62"/>
      <c r="R59" s="62"/>
      <c r="S59" s="62"/>
      <c r="T59" s="560"/>
      <c r="U59" s="62"/>
      <c r="V59" s="62"/>
      <c r="W59" s="62"/>
      <c r="X59" s="62"/>
      <c r="Y59" s="560"/>
      <c r="Z59" s="62"/>
      <c r="AA59" s="62"/>
      <c r="AB59" s="62"/>
      <c r="AC59" s="62"/>
      <c r="AD59" s="560"/>
      <c r="AE59" s="62"/>
      <c r="AF59" s="62"/>
      <c r="AG59" s="62"/>
      <c r="AH59" s="62"/>
      <c r="AI59" s="560"/>
      <c r="AJ59" s="62"/>
      <c r="AK59" s="62"/>
      <c r="AL59" s="62"/>
      <c r="AM59" s="62"/>
      <c r="AN59" s="560"/>
      <c r="AO59" s="62"/>
      <c r="AP59" s="62"/>
      <c r="AQ59" s="62"/>
      <c r="AR59" s="62"/>
      <c r="AS59" s="560"/>
      <c r="AT59" s="62"/>
      <c r="AU59" s="62"/>
      <c r="AV59" s="62"/>
      <c r="AW59" s="62"/>
      <c r="AX59" s="560"/>
      <c r="AY59" s="62"/>
      <c r="AZ59" s="62"/>
      <c r="BA59" s="62"/>
      <c r="BB59" s="62"/>
      <c r="BC59" s="560"/>
      <c r="BD59" s="62"/>
      <c r="BE59" s="62"/>
      <c r="BF59" s="62"/>
      <c r="BG59" s="62"/>
      <c r="BH59" s="560"/>
      <c r="BI59" s="62"/>
      <c r="BJ59" s="62"/>
      <c r="BK59" s="62"/>
      <c r="BL59" s="62"/>
      <c r="BM59" s="560"/>
      <c r="BN59" s="62"/>
      <c r="BO59" s="62"/>
      <c r="BP59" s="62"/>
      <c r="BQ59" s="62"/>
      <c r="BR59" s="560"/>
      <c r="BS59" s="62"/>
      <c r="BT59" s="62"/>
      <c r="BU59" s="62"/>
      <c r="BV59" s="62"/>
      <c r="BW59" s="560"/>
      <c r="BX59" s="62"/>
      <c r="BY59" s="62"/>
      <c r="BZ59" s="62"/>
      <c r="CA59" s="62"/>
      <c r="CB59" s="560"/>
      <c r="CC59" s="62"/>
      <c r="CD59" s="62"/>
      <c r="CE59" s="62"/>
      <c r="CF59" s="62"/>
      <c r="CG59" s="560"/>
      <c r="CH59" s="62"/>
      <c r="CI59" s="62"/>
      <c r="CJ59" s="62"/>
      <c r="CK59" s="62"/>
      <c r="CL59" s="560"/>
      <c r="CM59" s="62"/>
      <c r="CN59" s="62"/>
      <c r="CO59" s="62"/>
      <c r="CP59" s="62"/>
      <c r="CQ59" s="560"/>
      <c r="CR59" s="62"/>
      <c r="CS59" s="62"/>
      <c r="CT59" s="62"/>
      <c r="CU59" s="62"/>
      <c r="CV59" s="560"/>
      <c r="CW59" s="62"/>
      <c r="CX59" s="62"/>
      <c r="CY59" s="62"/>
      <c r="CZ59" s="62"/>
      <c r="DA59" s="560"/>
      <c r="DB59" s="62"/>
      <c r="DC59" s="62"/>
      <c r="DD59" s="62"/>
      <c r="DE59" s="62"/>
      <c r="DF59" s="560"/>
      <c r="DG59" s="62"/>
      <c r="DH59" s="62"/>
      <c r="DI59" s="62"/>
      <c r="DJ59" s="62"/>
      <c r="DK59" s="560"/>
      <c r="DL59" s="62"/>
      <c r="DM59" s="62"/>
      <c r="DN59" s="62"/>
      <c r="DO59" s="62"/>
      <c r="DP59" s="560"/>
      <c r="DQ59" s="62"/>
      <c r="DR59" s="62"/>
      <c r="DS59" s="62"/>
      <c r="DT59" s="62"/>
      <c r="DU59" s="560"/>
      <c r="DV59" s="62"/>
      <c r="DW59" s="62"/>
      <c r="DX59" s="62"/>
      <c r="DY59" s="62"/>
      <c r="DZ59" s="560"/>
      <c r="EA59" s="62"/>
      <c r="EB59" s="62"/>
      <c r="EC59" s="62"/>
      <c r="ED59" s="62"/>
      <c r="EE59" s="560"/>
      <c r="EF59" s="62"/>
      <c r="EG59" s="62"/>
      <c r="EH59" s="62"/>
      <c r="EI59" s="62"/>
      <c r="EJ59" s="560"/>
      <c r="EK59" s="62"/>
      <c r="EL59" s="62"/>
      <c r="EO59" s="153"/>
      <c r="EP59" s="49"/>
      <c r="EQ59" s="49"/>
    </row>
    <row r="60" spans="4:147" hidden="1" x14ac:dyDescent="0.2">
      <c r="D60" s="153" t="s">
        <v>348</v>
      </c>
      <c r="E60" s="484"/>
      <c r="G60" s="62">
        <v>0</v>
      </c>
      <c r="H60" s="62"/>
      <c r="I60" s="62"/>
      <c r="J60" s="560"/>
      <c r="L60" s="62">
        <v>0</v>
      </c>
      <c r="M60" s="62"/>
      <c r="N60" s="62"/>
      <c r="O60" s="560"/>
      <c r="Q60" s="62">
        <v>0</v>
      </c>
      <c r="R60" s="62"/>
      <c r="S60" s="62"/>
      <c r="T60" s="560"/>
      <c r="V60" s="62">
        <v>0</v>
      </c>
      <c r="W60" s="62"/>
      <c r="X60" s="62"/>
      <c r="Y60" s="560"/>
      <c r="AA60" s="62">
        <v>0</v>
      </c>
      <c r="AB60" s="62"/>
      <c r="AC60" s="62"/>
      <c r="AD60" s="560"/>
      <c r="AF60" s="62">
        <v>0</v>
      </c>
      <c r="AG60" s="62"/>
      <c r="AH60" s="62"/>
      <c r="AI60" s="560"/>
      <c r="AK60" s="62">
        <v>0</v>
      </c>
      <c r="AL60" s="62"/>
      <c r="AM60" s="62"/>
      <c r="AN60" s="560"/>
      <c r="AP60" s="62">
        <v>0</v>
      </c>
      <c r="AQ60" s="62"/>
      <c r="AR60" s="62"/>
      <c r="AS60" s="560"/>
      <c r="AU60" s="62">
        <v>0</v>
      </c>
      <c r="AV60" s="62"/>
      <c r="AW60" s="62"/>
      <c r="AX60" s="560"/>
      <c r="AZ60" s="62">
        <v>0</v>
      </c>
      <c r="BA60" s="62"/>
      <c r="BB60" s="62"/>
      <c r="BC60" s="560"/>
      <c r="BE60" s="62">
        <v>0</v>
      </c>
      <c r="BF60" s="62"/>
      <c r="BG60" s="62"/>
      <c r="BH60" s="560"/>
      <c r="BJ60" s="62">
        <v>0</v>
      </c>
      <c r="BK60" s="62"/>
      <c r="BL60" s="62"/>
      <c r="BM60" s="560"/>
      <c r="BO60" s="62">
        <v>0</v>
      </c>
      <c r="BP60" s="62"/>
      <c r="BQ60" s="62"/>
      <c r="BR60" s="560"/>
      <c r="BT60" s="62">
        <v>0</v>
      </c>
      <c r="BU60" s="62"/>
      <c r="BV60" s="62"/>
      <c r="BW60" s="560"/>
      <c r="BY60" s="62">
        <v>0</v>
      </c>
      <c r="BZ60" s="62"/>
      <c r="CA60" s="62"/>
      <c r="CB60" s="560"/>
      <c r="CD60" s="62">
        <v>0</v>
      </c>
      <c r="CE60" s="62"/>
      <c r="CF60" s="62"/>
      <c r="CG60" s="560"/>
      <c r="CI60" s="62">
        <v>0</v>
      </c>
      <c r="CJ60" s="62"/>
      <c r="CK60" s="62"/>
      <c r="CL60" s="560"/>
      <c r="CN60" s="62">
        <v>0</v>
      </c>
      <c r="CO60" s="62"/>
      <c r="CP60" s="62"/>
      <c r="CQ60" s="560"/>
      <c r="CS60" s="62">
        <v>0</v>
      </c>
      <c r="CT60" s="62"/>
      <c r="CU60" s="62"/>
      <c r="CV60" s="560"/>
      <c r="CX60" s="62">
        <v>0</v>
      </c>
      <c r="CY60" s="62"/>
      <c r="CZ60" s="62"/>
      <c r="DA60" s="560"/>
      <c r="DC60" s="62">
        <v>0</v>
      </c>
      <c r="DD60" s="62"/>
      <c r="DE60" s="62"/>
      <c r="DF60" s="560"/>
      <c r="DH60" s="62">
        <v>0</v>
      </c>
      <c r="DI60" s="62"/>
      <c r="DJ60" s="62"/>
      <c r="DK60" s="560"/>
      <c r="DM60" s="62">
        <v>0</v>
      </c>
      <c r="DN60" s="62"/>
      <c r="DO60" s="62"/>
      <c r="DP60" s="560"/>
      <c r="DR60" s="62">
        <v>0</v>
      </c>
      <c r="DS60" s="62"/>
      <c r="DT60" s="62"/>
      <c r="DU60" s="560"/>
      <c r="DW60" s="62">
        <v>0</v>
      </c>
      <c r="DX60" s="62"/>
      <c r="DY60" s="62"/>
      <c r="DZ60" s="560"/>
      <c r="EB60" s="62">
        <v>0</v>
      </c>
      <c r="EC60" s="62"/>
      <c r="ED60" s="62"/>
      <c r="EE60" s="560"/>
      <c r="EG60" s="62">
        <v>0</v>
      </c>
      <c r="EH60" s="62"/>
      <c r="EI60" s="62"/>
      <c r="EJ60" s="560"/>
      <c r="EL60" s="62">
        <v>0</v>
      </c>
      <c r="EM60" s="62"/>
      <c r="EO60" s="153"/>
      <c r="EP60" s="49"/>
      <c r="EQ60" s="49"/>
    </row>
    <row r="61" spans="4:147" hidden="1" x14ac:dyDescent="0.2">
      <c r="D61" s="153" t="s">
        <v>391</v>
      </c>
      <c r="E61" s="484"/>
      <c r="F61" s="490"/>
      <c r="G61" s="558">
        <v>0</v>
      </c>
      <c r="H61" s="559"/>
      <c r="I61" s="62"/>
      <c r="J61" s="560"/>
      <c r="K61" s="490"/>
      <c r="L61" s="558">
        <v>0</v>
      </c>
      <c r="M61" s="559"/>
      <c r="N61" s="62"/>
      <c r="O61" s="560"/>
      <c r="P61" s="490"/>
      <c r="Q61" s="558">
        <v>0</v>
      </c>
      <c r="R61" s="559"/>
      <c r="S61" s="62"/>
      <c r="T61" s="560"/>
      <c r="U61" s="490"/>
      <c r="V61" s="558">
        <v>0</v>
      </c>
      <c r="W61" s="559"/>
      <c r="X61" s="62"/>
      <c r="Y61" s="560"/>
      <c r="Z61" s="490"/>
      <c r="AA61" s="558">
        <v>0</v>
      </c>
      <c r="AB61" s="559"/>
      <c r="AC61" s="62"/>
      <c r="AD61" s="560"/>
      <c r="AE61" s="490"/>
      <c r="AF61" s="558">
        <v>0</v>
      </c>
      <c r="AG61" s="559"/>
      <c r="AH61" s="62"/>
      <c r="AI61" s="560"/>
      <c r="AJ61" s="490"/>
      <c r="AK61" s="558">
        <v>0</v>
      </c>
      <c r="AL61" s="559"/>
      <c r="AM61" s="62"/>
      <c r="AN61" s="560"/>
      <c r="AO61" s="490"/>
      <c r="AP61" s="558">
        <v>0</v>
      </c>
      <c r="AQ61" s="559"/>
      <c r="AR61" s="62"/>
      <c r="AS61" s="560"/>
      <c r="AT61" s="490"/>
      <c r="AU61" s="558">
        <v>0</v>
      </c>
      <c r="AV61" s="559"/>
      <c r="AW61" s="62"/>
      <c r="AX61" s="560"/>
      <c r="AY61" s="490"/>
      <c r="AZ61" s="558">
        <v>0</v>
      </c>
      <c r="BA61" s="559"/>
      <c r="BB61" s="62"/>
      <c r="BC61" s="560"/>
      <c r="BD61" s="490"/>
      <c r="BE61" s="558">
        <v>0</v>
      </c>
      <c r="BF61" s="559"/>
      <c r="BG61" s="62"/>
      <c r="BH61" s="560"/>
      <c r="BI61" s="490"/>
      <c r="BJ61" s="558">
        <v>0</v>
      </c>
      <c r="BK61" s="559"/>
      <c r="BL61" s="62"/>
      <c r="BM61" s="560"/>
      <c r="BN61" s="490"/>
      <c r="BO61" s="558">
        <v>0</v>
      </c>
      <c r="BP61" s="559"/>
      <c r="BQ61" s="62"/>
      <c r="BR61" s="560"/>
      <c r="BS61" s="490"/>
      <c r="BT61" s="558">
        <v>0</v>
      </c>
      <c r="BU61" s="559"/>
      <c r="BV61" s="62"/>
      <c r="BW61" s="560"/>
      <c r="BX61" s="490"/>
      <c r="BY61" s="558">
        <v>0</v>
      </c>
      <c r="BZ61" s="559"/>
      <c r="CA61" s="62"/>
      <c r="CB61" s="560"/>
      <c r="CC61" s="490"/>
      <c r="CD61" s="558">
        <v>0</v>
      </c>
      <c r="CE61" s="559"/>
      <c r="CF61" s="62"/>
      <c r="CG61" s="560"/>
      <c r="CH61" s="490"/>
      <c r="CI61" s="558">
        <v>0</v>
      </c>
      <c r="CJ61" s="559"/>
      <c r="CK61" s="62"/>
      <c r="CL61" s="560"/>
      <c r="CM61" s="490"/>
      <c r="CN61" s="558">
        <v>0</v>
      </c>
      <c r="CO61" s="559"/>
      <c r="CP61" s="62"/>
      <c r="CQ61" s="560"/>
      <c r="CR61" s="490"/>
      <c r="CS61" s="558">
        <v>0</v>
      </c>
      <c r="CT61" s="559"/>
      <c r="CU61" s="62"/>
      <c r="CV61" s="560"/>
      <c r="CW61" s="490"/>
      <c r="CX61" s="558">
        <v>0</v>
      </c>
      <c r="CY61" s="559"/>
      <c r="CZ61" s="62"/>
      <c r="DA61" s="560"/>
      <c r="DB61" s="490"/>
      <c r="DC61" s="558">
        <v>0</v>
      </c>
      <c r="DD61" s="559"/>
      <c r="DE61" s="62"/>
      <c r="DF61" s="560"/>
      <c r="DG61" s="490"/>
      <c r="DH61" s="558">
        <v>0</v>
      </c>
      <c r="DI61" s="559"/>
      <c r="DJ61" s="62"/>
      <c r="DK61" s="560"/>
      <c r="DL61" s="490"/>
      <c r="DM61" s="558">
        <v>0</v>
      </c>
      <c r="DN61" s="559"/>
      <c r="DO61" s="62"/>
      <c r="DP61" s="560"/>
      <c r="DQ61" s="490"/>
      <c r="DR61" s="558">
        <v>0</v>
      </c>
      <c r="DS61" s="559"/>
      <c r="DT61" s="62"/>
      <c r="DU61" s="560"/>
      <c r="DV61" s="490"/>
      <c r="DW61" s="558">
        <v>0</v>
      </c>
      <c r="DX61" s="559"/>
      <c r="DY61" s="62"/>
      <c r="DZ61" s="560"/>
      <c r="EA61" s="490"/>
      <c r="EB61" s="558">
        <v>0</v>
      </c>
      <c r="EC61" s="559"/>
      <c r="ED61" s="62"/>
      <c r="EE61" s="560"/>
      <c r="EF61" s="490"/>
      <c r="EG61" s="558">
        <v>0</v>
      </c>
      <c r="EH61" s="559"/>
      <c r="EI61" s="62"/>
      <c r="EJ61" s="560"/>
      <c r="EK61" s="490"/>
      <c r="EL61" s="558">
        <v>0</v>
      </c>
      <c r="EM61" s="559"/>
      <c r="EO61" s="153"/>
      <c r="EP61" s="49"/>
      <c r="EQ61" s="49"/>
    </row>
    <row r="62" spans="4:147" hidden="1" x14ac:dyDescent="0.2">
      <c r="D62" s="153" t="s">
        <v>341</v>
      </c>
      <c r="E62" s="484"/>
      <c r="F62" s="504"/>
      <c r="G62" s="123">
        <v>0</v>
      </c>
      <c r="H62" s="122"/>
      <c r="I62" s="62"/>
      <c r="J62" s="560"/>
      <c r="K62" s="504"/>
      <c r="L62" s="123">
        <v>0</v>
      </c>
      <c r="M62" s="122"/>
      <c r="N62" s="62"/>
      <c r="O62" s="560"/>
      <c r="P62" s="504"/>
      <c r="Q62" s="123">
        <v>0</v>
      </c>
      <c r="R62" s="122"/>
      <c r="S62" s="62"/>
      <c r="T62" s="560"/>
      <c r="U62" s="504"/>
      <c r="V62" s="123">
        <v>0</v>
      </c>
      <c r="W62" s="122"/>
      <c r="X62" s="62"/>
      <c r="Y62" s="560"/>
      <c r="Z62" s="504"/>
      <c r="AA62" s="123">
        <v>0</v>
      </c>
      <c r="AB62" s="122"/>
      <c r="AC62" s="62"/>
      <c r="AD62" s="560"/>
      <c r="AE62" s="504"/>
      <c r="AF62" s="123">
        <v>0</v>
      </c>
      <c r="AG62" s="122"/>
      <c r="AH62" s="62"/>
      <c r="AI62" s="560"/>
      <c r="AJ62" s="504"/>
      <c r="AK62" s="123">
        <v>0</v>
      </c>
      <c r="AL62" s="122"/>
      <c r="AM62" s="62"/>
      <c r="AN62" s="560"/>
      <c r="AO62" s="504"/>
      <c r="AP62" s="123">
        <v>0</v>
      </c>
      <c r="AQ62" s="122"/>
      <c r="AR62" s="62"/>
      <c r="AS62" s="560"/>
      <c r="AT62" s="504"/>
      <c r="AU62" s="123">
        <v>0</v>
      </c>
      <c r="AV62" s="122"/>
      <c r="AW62" s="62"/>
      <c r="AX62" s="560"/>
      <c r="AY62" s="504"/>
      <c r="AZ62" s="123">
        <v>0</v>
      </c>
      <c r="BA62" s="122"/>
      <c r="BB62" s="62"/>
      <c r="BC62" s="560"/>
      <c r="BD62" s="504"/>
      <c r="BE62" s="123">
        <v>0</v>
      </c>
      <c r="BF62" s="122"/>
      <c r="BG62" s="62"/>
      <c r="BH62" s="560"/>
      <c r="BI62" s="504"/>
      <c r="BJ62" s="123">
        <v>0</v>
      </c>
      <c r="BK62" s="122"/>
      <c r="BL62" s="62"/>
      <c r="BM62" s="560"/>
      <c r="BN62" s="504"/>
      <c r="BO62" s="123">
        <v>0</v>
      </c>
      <c r="BP62" s="122"/>
      <c r="BQ62" s="62"/>
      <c r="BR62" s="560"/>
      <c r="BS62" s="504"/>
      <c r="BT62" s="123">
        <v>0</v>
      </c>
      <c r="BU62" s="122"/>
      <c r="BV62" s="62"/>
      <c r="BW62" s="560"/>
      <c r="BX62" s="504"/>
      <c r="BY62" s="123">
        <v>0</v>
      </c>
      <c r="BZ62" s="122"/>
      <c r="CA62" s="62"/>
      <c r="CB62" s="560"/>
      <c r="CC62" s="504"/>
      <c r="CD62" s="123">
        <v>0</v>
      </c>
      <c r="CE62" s="122"/>
      <c r="CF62" s="62"/>
      <c r="CG62" s="560"/>
      <c r="CH62" s="504"/>
      <c r="CI62" s="123">
        <v>0</v>
      </c>
      <c r="CJ62" s="122"/>
      <c r="CK62" s="62"/>
      <c r="CL62" s="560"/>
      <c r="CM62" s="504"/>
      <c r="CN62" s="123">
        <v>0</v>
      </c>
      <c r="CO62" s="122"/>
      <c r="CP62" s="62"/>
      <c r="CQ62" s="560"/>
      <c r="CR62" s="504"/>
      <c r="CS62" s="123">
        <v>0</v>
      </c>
      <c r="CT62" s="122"/>
      <c r="CU62" s="62"/>
      <c r="CV62" s="560"/>
      <c r="CW62" s="504"/>
      <c r="CX62" s="123">
        <v>0</v>
      </c>
      <c r="CY62" s="122"/>
      <c r="CZ62" s="62"/>
      <c r="DA62" s="560"/>
      <c r="DB62" s="504"/>
      <c r="DC62" s="123">
        <v>0</v>
      </c>
      <c r="DD62" s="122"/>
      <c r="DE62" s="62"/>
      <c r="DF62" s="560"/>
      <c r="DG62" s="504"/>
      <c r="DH62" s="123">
        <v>0</v>
      </c>
      <c r="DI62" s="122"/>
      <c r="DJ62" s="62"/>
      <c r="DK62" s="560"/>
      <c r="DL62" s="504"/>
      <c r="DM62" s="123">
        <v>0</v>
      </c>
      <c r="DN62" s="122"/>
      <c r="DO62" s="62"/>
      <c r="DP62" s="560"/>
      <c r="DQ62" s="504"/>
      <c r="DR62" s="123">
        <v>0</v>
      </c>
      <c r="DS62" s="122"/>
      <c r="DT62" s="62"/>
      <c r="DU62" s="560"/>
      <c r="DV62" s="504"/>
      <c r="DW62" s="123">
        <v>0</v>
      </c>
      <c r="DX62" s="122"/>
      <c r="DY62" s="62"/>
      <c r="DZ62" s="560"/>
      <c r="EA62" s="504"/>
      <c r="EB62" s="123">
        <v>0</v>
      </c>
      <c r="EC62" s="122"/>
      <c r="ED62" s="62"/>
      <c r="EE62" s="560"/>
      <c r="EF62" s="504"/>
      <c r="EG62" s="123">
        <v>0</v>
      </c>
      <c r="EH62" s="122"/>
      <c r="EI62" s="62"/>
      <c r="EJ62" s="560"/>
      <c r="EK62" s="504"/>
      <c r="EL62" s="123">
        <v>0</v>
      </c>
      <c r="EM62" s="122"/>
      <c r="EO62" s="153"/>
      <c r="EP62" s="49"/>
      <c r="EQ62" s="49"/>
    </row>
    <row r="63" spans="4:147" ht="12.75" hidden="1" customHeight="1" x14ac:dyDescent="0.2">
      <c r="D63" s="153"/>
      <c r="E63" s="484"/>
      <c r="G63" s="62"/>
      <c r="H63" s="62"/>
      <c r="I63" s="62"/>
      <c r="J63" s="560"/>
      <c r="K63" s="62"/>
      <c r="L63" s="62"/>
      <c r="M63" s="62"/>
      <c r="N63" s="62"/>
      <c r="O63" s="560"/>
      <c r="P63" s="62"/>
      <c r="Q63" s="62"/>
      <c r="R63" s="62"/>
      <c r="S63" s="62"/>
      <c r="T63" s="560"/>
      <c r="U63" s="62"/>
      <c r="V63" s="62"/>
      <c r="W63" s="62"/>
      <c r="X63" s="62"/>
      <c r="Y63" s="560"/>
      <c r="Z63" s="62"/>
      <c r="AA63" s="62"/>
      <c r="AB63" s="62"/>
      <c r="AC63" s="62"/>
      <c r="AD63" s="560"/>
      <c r="AE63" s="62"/>
      <c r="AF63" s="62"/>
      <c r="AG63" s="62"/>
      <c r="AH63" s="62"/>
      <c r="AI63" s="560"/>
      <c r="AJ63" s="62"/>
      <c r="AK63" s="62"/>
      <c r="AL63" s="62"/>
      <c r="AM63" s="62"/>
      <c r="AN63" s="560"/>
      <c r="AO63" s="62"/>
      <c r="AP63" s="62"/>
      <c r="AQ63" s="62"/>
      <c r="AR63" s="62"/>
      <c r="AS63" s="560"/>
      <c r="AT63" s="62"/>
      <c r="AU63" s="62"/>
      <c r="AV63" s="62"/>
      <c r="AW63" s="62"/>
      <c r="AX63" s="560"/>
      <c r="AY63" s="62"/>
      <c r="AZ63" s="62"/>
      <c r="BA63" s="62"/>
      <c r="BB63" s="62"/>
      <c r="BC63" s="560"/>
      <c r="BD63" s="62"/>
      <c r="BE63" s="62"/>
      <c r="BF63" s="62"/>
      <c r="BG63" s="62"/>
      <c r="BH63" s="560"/>
      <c r="BI63" s="62"/>
      <c r="BJ63" s="62"/>
      <c r="BK63" s="62"/>
      <c r="BL63" s="62"/>
      <c r="BM63" s="560"/>
      <c r="BN63" s="62"/>
      <c r="BO63" s="62"/>
      <c r="BP63" s="62"/>
      <c r="BQ63" s="62"/>
      <c r="BR63" s="560"/>
      <c r="BS63" s="62"/>
      <c r="BT63" s="62"/>
      <c r="BU63" s="62"/>
      <c r="BV63" s="62"/>
      <c r="BW63" s="560"/>
      <c r="BX63" s="62"/>
      <c r="BY63" s="62"/>
      <c r="BZ63" s="62"/>
      <c r="CA63" s="62"/>
      <c r="CB63" s="560"/>
      <c r="CC63" s="62"/>
      <c r="CD63" s="62"/>
      <c r="CE63" s="62"/>
      <c r="CF63" s="62"/>
      <c r="CG63" s="560"/>
      <c r="CH63" s="62"/>
      <c r="CI63" s="62"/>
      <c r="CJ63" s="62"/>
      <c r="CK63" s="62"/>
      <c r="CL63" s="560"/>
      <c r="CM63" s="62"/>
      <c r="CN63" s="62"/>
      <c r="CO63" s="62"/>
      <c r="CP63" s="62"/>
      <c r="CQ63" s="560"/>
      <c r="CR63" s="62"/>
      <c r="CS63" s="62"/>
      <c r="CT63" s="62"/>
      <c r="CU63" s="62"/>
      <c r="CV63" s="560"/>
      <c r="CW63" s="62"/>
      <c r="CX63" s="62"/>
      <c r="CY63" s="62"/>
      <c r="CZ63" s="62"/>
      <c r="DA63" s="560"/>
      <c r="DB63" s="62"/>
      <c r="DC63" s="62"/>
      <c r="DD63" s="62"/>
      <c r="DE63" s="62"/>
      <c r="DF63" s="560"/>
      <c r="DG63" s="62"/>
      <c r="DH63" s="62"/>
      <c r="DI63" s="62"/>
      <c r="DJ63" s="62"/>
      <c r="DK63" s="560"/>
      <c r="DL63" s="62"/>
      <c r="DM63" s="62"/>
      <c r="DN63" s="62"/>
      <c r="DO63" s="62"/>
      <c r="DP63" s="560"/>
      <c r="DQ63" s="62"/>
      <c r="DR63" s="62"/>
      <c r="DS63" s="62"/>
      <c r="DT63" s="62"/>
      <c r="DU63" s="560"/>
      <c r="DV63" s="62"/>
      <c r="DW63" s="62"/>
      <c r="DX63" s="62"/>
      <c r="DY63" s="62"/>
      <c r="DZ63" s="560"/>
      <c r="EA63" s="62"/>
      <c r="EB63" s="62"/>
      <c r="EC63" s="62"/>
      <c r="ED63" s="62"/>
      <c r="EE63" s="560"/>
      <c r="EF63" s="62"/>
      <c r="EG63" s="62"/>
      <c r="EH63" s="62"/>
      <c r="EI63" s="62"/>
      <c r="EJ63" s="560"/>
      <c r="EK63" s="62"/>
      <c r="EL63" s="62"/>
      <c r="EO63" s="153"/>
      <c r="EP63" s="49"/>
      <c r="EQ63" s="49"/>
    </row>
    <row r="64" spans="4:147" ht="12.75" hidden="1" customHeight="1" x14ac:dyDescent="0.2">
      <c r="D64" s="153" t="s">
        <v>349</v>
      </c>
      <c r="E64" s="484"/>
      <c r="G64" s="62">
        <v>0</v>
      </c>
      <c r="H64" s="62"/>
      <c r="I64" s="62"/>
      <c r="J64" s="560"/>
      <c r="K64" s="62"/>
      <c r="L64" s="62">
        <v>0</v>
      </c>
      <c r="M64" s="62"/>
      <c r="N64" s="62"/>
      <c r="O64" s="560"/>
      <c r="Q64" s="62">
        <v>0</v>
      </c>
      <c r="R64" s="62"/>
      <c r="S64" s="62"/>
      <c r="T64" s="560"/>
      <c r="V64" s="62">
        <v>0</v>
      </c>
      <c r="W64" s="62"/>
      <c r="X64" s="62"/>
      <c r="Y64" s="560"/>
      <c r="AA64" s="62">
        <v>0</v>
      </c>
      <c r="AB64" s="62"/>
      <c r="AC64" s="62"/>
      <c r="AD64" s="560"/>
      <c r="AF64" s="62">
        <v>0</v>
      </c>
      <c r="AG64" s="62"/>
      <c r="AH64" s="62"/>
      <c r="AI64" s="560"/>
      <c r="AK64" s="62">
        <v>0</v>
      </c>
      <c r="AL64" s="62"/>
      <c r="AM64" s="62"/>
      <c r="AN64" s="560"/>
      <c r="AP64" s="62">
        <v>0</v>
      </c>
      <c r="AQ64" s="62"/>
      <c r="AR64" s="62"/>
      <c r="AS64" s="560"/>
      <c r="AU64" s="62">
        <v>0</v>
      </c>
      <c r="AV64" s="62"/>
      <c r="AW64" s="62"/>
      <c r="AX64" s="560"/>
      <c r="AZ64" s="62">
        <v>0</v>
      </c>
      <c r="BA64" s="62"/>
      <c r="BB64" s="62"/>
      <c r="BC64" s="560"/>
      <c r="BE64" s="62">
        <v>0</v>
      </c>
      <c r="BF64" s="62"/>
      <c r="BG64" s="62"/>
      <c r="BH64" s="560"/>
      <c r="BJ64" s="62">
        <v>0</v>
      </c>
      <c r="BK64" s="62"/>
      <c r="BL64" s="62"/>
      <c r="BM64" s="560"/>
      <c r="BO64" s="62">
        <v>0</v>
      </c>
      <c r="BP64" s="62"/>
      <c r="BQ64" s="62"/>
      <c r="BR64" s="560"/>
      <c r="BS64" s="62"/>
      <c r="BT64" s="62">
        <v>0</v>
      </c>
      <c r="BU64" s="62"/>
      <c r="BV64" s="62"/>
      <c r="BW64" s="560"/>
      <c r="BX64" s="62"/>
      <c r="BY64" s="62">
        <v>0</v>
      </c>
      <c r="BZ64" s="62"/>
      <c r="CA64" s="62"/>
      <c r="CB64" s="560"/>
      <c r="CC64" s="62"/>
      <c r="CD64" s="62">
        <v>0</v>
      </c>
      <c r="CE64" s="62"/>
      <c r="CF64" s="62"/>
      <c r="CG64" s="560"/>
      <c r="CI64" s="62">
        <v>0</v>
      </c>
      <c r="CJ64" s="62"/>
      <c r="CK64" s="62"/>
      <c r="CL64" s="560"/>
      <c r="CN64" s="62">
        <v>0</v>
      </c>
      <c r="CO64" s="62"/>
      <c r="CP64" s="62"/>
      <c r="CQ64" s="560"/>
      <c r="CS64" s="62">
        <v>0</v>
      </c>
      <c r="CT64" s="62"/>
      <c r="CU64" s="62"/>
      <c r="CV64" s="560"/>
      <c r="CX64" s="62">
        <v>0</v>
      </c>
      <c r="CY64" s="62"/>
      <c r="CZ64" s="62"/>
      <c r="DA64" s="560"/>
      <c r="DC64" s="62">
        <v>0</v>
      </c>
      <c r="DD64" s="62"/>
      <c r="DE64" s="62"/>
      <c r="DF64" s="560"/>
      <c r="DH64" s="62">
        <v>0</v>
      </c>
      <c r="DI64" s="62"/>
      <c r="DJ64" s="62"/>
      <c r="DK64" s="560"/>
      <c r="DM64" s="62">
        <v>0</v>
      </c>
      <c r="DN64" s="62"/>
      <c r="DO64" s="62"/>
      <c r="DP64" s="560"/>
      <c r="DR64" s="62">
        <v>0</v>
      </c>
      <c r="DS64" s="62"/>
      <c r="DT64" s="62"/>
      <c r="DU64" s="560"/>
      <c r="DW64" s="62">
        <v>0</v>
      </c>
      <c r="DX64" s="62"/>
      <c r="DY64" s="62"/>
      <c r="DZ64" s="560"/>
      <c r="EB64" s="62">
        <v>0</v>
      </c>
      <c r="EC64" s="62"/>
      <c r="ED64" s="62"/>
      <c r="EE64" s="560"/>
      <c r="EG64" s="62">
        <v>0</v>
      </c>
      <c r="EH64" s="62"/>
      <c r="EI64" s="62"/>
      <c r="EJ64" s="560"/>
      <c r="EK64" s="62"/>
      <c r="EL64" s="62">
        <v>0</v>
      </c>
      <c r="EO64" s="153"/>
      <c r="EP64" s="49"/>
      <c r="EQ64" s="49"/>
    </row>
    <row r="65" spans="4:147" ht="12.75" hidden="1" customHeight="1" x14ac:dyDescent="0.2">
      <c r="D65" s="153" t="s">
        <v>391</v>
      </c>
      <c r="E65" s="484"/>
      <c r="F65" s="490"/>
      <c r="G65" s="558">
        <v>0</v>
      </c>
      <c r="H65" s="559"/>
      <c r="I65" s="62"/>
      <c r="J65" s="560"/>
      <c r="K65" s="561"/>
      <c r="L65" s="558">
        <v>0</v>
      </c>
      <c r="M65" s="559"/>
      <c r="N65" s="62"/>
      <c r="O65" s="560"/>
      <c r="P65" s="490"/>
      <c r="Q65" s="558">
        <v>0</v>
      </c>
      <c r="R65" s="559"/>
      <c r="S65" s="62"/>
      <c r="T65" s="560"/>
      <c r="U65" s="490"/>
      <c r="V65" s="558">
        <v>0</v>
      </c>
      <c r="W65" s="559"/>
      <c r="X65" s="62"/>
      <c r="Y65" s="560"/>
      <c r="Z65" s="490"/>
      <c r="AA65" s="558">
        <v>0</v>
      </c>
      <c r="AB65" s="559"/>
      <c r="AC65" s="62"/>
      <c r="AD65" s="560"/>
      <c r="AE65" s="490"/>
      <c r="AF65" s="558">
        <v>0</v>
      </c>
      <c r="AG65" s="559"/>
      <c r="AH65" s="62"/>
      <c r="AI65" s="560"/>
      <c r="AJ65" s="490"/>
      <c r="AK65" s="558">
        <v>0</v>
      </c>
      <c r="AL65" s="559"/>
      <c r="AM65" s="62"/>
      <c r="AN65" s="560"/>
      <c r="AO65" s="490"/>
      <c r="AP65" s="558">
        <v>0</v>
      </c>
      <c r="AQ65" s="559"/>
      <c r="AR65" s="62"/>
      <c r="AS65" s="560"/>
      <c r="AT65" s="490"/>
      <c r="AU65" s="558">
        <v>0</v>
      </c>
      <c r="AV65" s="559"/>
      <c r="AW65" s="62"/>
      <c r="AX65" s="560"/>
      <c r="AY65" s="490"/>
      <c r="AZ65" s="558">
        <v>0</v>
      </c>
      <c r="BA65" s="559"/>
      <c r="BB65" s="62"/>
      <c r="BC65" s="560"/>
      <c r="BD65" s="490"/>
      <c r="BE65" s="558">
        <v>0</v>
      </c>
      <c r="BF65" s="559"/>
      <c r="BG65" s="62"/>
      <c r="BH65" s="560"/>
      <c r="BI65" s="490"/>
      <c r="BJ65" s="558">
        <v>0</v>
      </c>
      <c r="BK65" s="559"/>
      <c r="BL65" s="62"/>
      <c r="BM65" s="560"/>
      <c r="BN65" s="490"/>
      <c r="BO65" s="558">
        <v>0</v>
      </c>
      <c r="BP65" s="559"/>
      <c r="BQ65" s="62"/>
      <c r="BR65" s="560"/>
      <c r="BS65" s="561"/>
      <c r="BT65" s="558">
        <v>0</v>
      </c>
      <c r="BU65" s="559"/>
      <c r="BV65" s="62"/>
      <c r="BW65" s="560"/>
      <c r="BX65" s="561"/>
      <c r="BY65" s="558">
        <v>0</v>
      </c>
      <c r="BZ65" s="559"/>
      <c r="CA65" s="62"/>
      <c r="CB65" s="560"/>
      <c r="CC65" s="561"/>
      <c r="CD65" s="558">
        <v>0</v>
      </c>
      <c r="CE65" s="559"/>
      <c r="CF65" s="62"/>
      <c r="CG65" s="560"/>
      <c r="CH65" s="490"/>
      <c r="CI65" s="558">
        <v>0</v>
      </c>
      <c r="CJ65" s="559"/>
      <c r="CK65" s="62"/>
      <c r="CL65" s="560"/>
      <c r="CM65" s="490"/>
      <c r="CN65" s="558">
        <v>0</v>
      </c>
      <c r="CO65" s="559"/>
      <c r="CP65" s="62"/>
      <c r="CQ65" s="560"/>
      <c r="CR65" s="490"/>
      <c r="CS65" s="558">
        <v>0</v>
      </c>
      <c r="CT65" s="559"/>
      <c r="CU65" s="62"/>
      <c r="CV65" s="560"/>
      <c r="CW65" s="490"/>
      <c r="CX65" s="558">
        <v>0</v>
      </c>
      <c r="CY65" s="559"/>
      <c r="CZ65" s="62"/>
      <c r="DA65" s="560"/>
      <c r="DB65" s="490"/>
      <c r="DC65" s="558">
        <v>0</v>
      </c>
      <c r="DD65" s="559"/>
      <c r="DE65" s="62"/>
      <c r="DF65" s="560"/>
      <c r="DG65" s="490"/>
      <c r="DH65" s="558">
        <v>0</v>
      </c>
      <c r="DI65" s="559"/>
      <c r="DJ65" s="62"/>
      <c r="DK65" s="560"/>
      <c r="DL65" s="490"/>
      <c r="DM65" s="558">
        <v>0</v>
      </c>
      <c r="DN65" s="559"/>
      <c r="DO65" s="62"/>
      <c r="DP65" s="560"/>
      <c r="DQ65" s="490"/>
      <c r="DR65" s="558">
        <v>0</v>
      </c>
      <c r="DS65" s="559"/>
      <c r="DT65" s="62"/>
      <c r="DU65" s="560"/>
      <c r="DV65" s="490"/>
      <c r="DW65" s="558">
        <v>0</v>
      </c>
      <c r="DX65" s="559"/>
      <c r="DY65" s="62"/>
      <c r="DZ65" s="560"/>
      <c r="EA65" s="490"/>
      <c r="EB65" s="558">
        <v>0</v>
      </c>
      <c r="EC65" s="559"/>
      <c r="ED65" s="62"/>
      <c r="EE65" s="560"/>
      <c r="EF65" s="490"/>
      <c r="EG65" s="558">
        <v>0</v>
      </c>
      <c r="EH65" s="559"/>
      <c r="EI65" s="62"/>
      <c r="EJ65" s="560"/>
      <c r="EK65" s="561"/>
      <c r="EL65" s="558">
        <v>0</v>
      </c>
      <c r="EM65" s="491"/>
      <c r="EO65" s="153"/>
      <c r="EP65" s="49"/>
      <c r="EQ65" s="49"/>
    </row>
    <row r="66" spans="4:147" ht="12.75" hidden="1" customHeight="1" x14ac:dyDescent="0.2">
      <c r="D66" s="153" t="s">
        <v>341</v>
      </c>
      <c r="E66" s="484"/>
      <c r="F66" s="504"/>
      <c r="G66" s="123">
        <v>0</v>
      </c>
      <c r="H66" s="122"/>
      <c r="I66" s="62"/>
      <c r="J66" s="560"/>
      <c r="K66" s="569"/>
      <c r="L66" s="123">
        <v>0</v>
      </c>
      <c r="M66" s="122"/>
      <c r="N66" s="62"/>
      <c r="O66" s="560"/>
      <c r="P66" s="504"/>
      <c r="Q66" s="123">
        <v>0</v>
      </c>
      <c r="R66" s="122"/>
      <c r="S66" s="62"/>
      <c r="T66" s="560"/>
      <c r="U66" s="504"/>
      <c r="V66" s="123">
        <v>0</v>
      </c>
      <c r="W66" s="122"/>
      <c r="X66" s="62"/>
      <c r="Y66" s="560"/>
      <c r="Z66" s="504"/>
      <c r="AA66" s="123">
        <v>0</v>
      </c>
      <c r="AB66" s="122"/>
      <c r="AC66" s="62"/>
      <c r="AD66" s="560"/>
      <c r="AE66" s="504"/>
      <c r="AF66" s="123">
        <v>0</v>
      </c>
      <c r="AG66" s="122"/>
      <c r="AH66" s="62"/>
      <c r="AI66" s="560"/>
      <c r="AJ66" s="504"/>
      <c r="AK66" s="123">
        <v>0</v>
      </c>
      <c r="AL66" s="122"/>
      <c r="AM66" s="62"/>
      <c r="AN66" s="560"/>
      <c r="AO66" s="504"/>
      <c r="AP66" s="123">
        <v>0</v>
      </c>
      <c r="AQ66" s="122"/>
      <c r="AR66" s="62"/>
      <c r="AS66" s="560"/>
      <c r="AT66" s="504"/>
      <c r="AU66" s="123">
        <v>0</v>
      </c>
      <c r="AV66" s="122"/>
      <c r="AW66" s="62"/>
      <c r="AX66" s="560"/>
      <c r="AY66" s="504"/>
      <c r="AZ66" s="123">
        <v>0</v>
      </c>
      <c r="BA66" s="122"/>
      <c r="BB66" s="62"/>
      <c r="BC66" s="560"/>
      <c r="BD66" s="504"/>
      <c r="BE66" s="123">
        <v>0</v>
      </c>
      <c r="BF66" s="122"/>
      <c r="BG66" s="62"/>
      <c r="BH66" s="560"/>
      <c r="BI66" s="504"/>
      <c r="BJ66" s="123">
        <v>0</v>
      </c>
      <c r="BK66" s="122"/>
      <c r="BL66" s="62"/>
      <c r="BM66" s="560"/>
      <c r="BN66" s="504"/>
      <c r="BO66" s="123">
        <v>0</v>
      </c>
      <c r="BP66" s="122"/>
      <c r="BQ66" s="62"/>
      <c r="BR66" s="560"/>
      <c r="BS66" s="569"/>
      <c r="BT66" s="123">
        <v>0</v>
      </c>
      <c r="BU66" s="122"/>
      <c r="BV66" s="62"/>
      <c r="BW66" s="560"/>
      <c r="BX66" s="569"/>
      <c r="BY66" s="123">
        <v>0</v>
      </c>
      <c r="BZ66" s="122"/>
      <c r="CA66" s="62"/>
      <c r="CB66" s="560"/>
      <c r="CC66" s="569"/>
      <c r="CD66" s="123">
        <v>0</v>
      </c>
      <c r="CE66" s="122"/>
      <c r="CF66" s="62"/>
      <c r="CG66" s="560"/>
      <c r="CH66" s="504"/>
      <c r="CI66" s="123">
        <v>0</v>
      </c>
      <c r="CJ66" s="122"/>
      <c r="CK66" s="62"/>
      <c r="CL66" s="560"/>
      <c r="CM66" s="504"/>
      <c r="CN66" s="123">
        <v>0</v>
      </c>
      <c r="CO66" s="122"/>
      <c r="CP66" s="62"/>
      <c r="CQ66" s="560"/>
      <c r="CR66" s="504"/>
      <c r="CS66" s="123">
        <v>0</v>
      </c>
      <c r="CT66" s="122"/>
      <c r="CU66" s="62"/>
      <c r="CV66" s="560"/>
      <c r="CW66" s="504"/>
      <c r="CX66" s="123">
        <v>0</v>
      </c>
      <c r="CY66" s="122"/>
      <c r="CZ66" s="62"/>
      <c r="DA66" s="560"/>
      <c r="DB66" s="504"/>
      <c r="DC66" s="123">
        <v>0</v>
      </c>
      <c r="DD66" s="122"/>
      <c r="DE66" s="62"/>
      <c r="DF66" s="560"/>
      <c r="DG66" s="504"/>
      <c r="DH66" s="123">
        <v>0</v>
      </c>
      <c r="DI66" s="122"/>
      <c r="DJ66" s="62"/>
      <c r="DK66" s="560"/>
      <c r="DL66" s="504"/>
      <c r="DM66" s="123">
        <v>0</v>
      </c>
      <c r="DN66" s="122"/>
      <c r="DO66" s="62"/>
      <c r="DP66" s="560"/>
      <c r="DQ66" s="504"/>
      <c r="DR66" s="123">
        <v>0</v>
      </c>
      <c r="DS66" s="122"/>
      <c r="DT66" s="62"/>
      <c r="DU66" s="560"/>
      <c r="DV66" s="504"/>
      <c r="DW66" s="123">
        <v>0</v>
      </c>
      <c r="DX66" s="122"/>
      <c r="DY66" s="62"/>
      <c r="DZ66" s="560"/>
      <c r="EA66" s="504"/>
      <c r="EB66" s="123">
        <v>0</v>
      </c>
      <c r="EC66" s="122"/>
      <c r="ED66" s="62"/>
      <c r="EE66" s="560"/>
      <c r="EF66" s="504"/>
      <c r="EG66" s="123">
        <v>0</v>
      </c>
      <c r="EH66" s="122"/>
      <c r="EI66" s="62"/>
      <c r="EJ66" s="560"/>
      <c r="EK66" s="569"/>
      <c r="EL66" s="123">
        <v>0</v>
      </c>
      <c r="EM66" s="506"/>
      <c r="EO66" s="153"/>
      <c r="EP66" s="49"/>
      <c r="EQ66" s="49"/>
    </row>
    <row r="67" spans="4:147" ht="12.75" hidden="1" customHeight="1" x14ac:dyDescent="0.2">
      <c r="D67" s="153"/>
      <c r="E67" s="484"/>
      <c r="G67" s="62"/>
      <c r="H67" s="62"/>
      <c r="I67" s="62"/>
      <c r="J67" s="560"/>
      <c r="K67" s="62"/>
      <c r="L67" s="62"/>
      <c r="M67" s="62"/>
      <c r="N67" s="62"/>
      <c r="O67" s="560"/>
      <c r="Q67" s="62"/>
      <c r="R67" s="62"/>
      <c r="S67" s="62"/>
      <c r="T67" s="560"/>
      <c r="V67" s="62"/>
      <c r="W67" s="62"/>
      <c r="X67" s="62"/>
      <c r="Y67" s="560"/>
      <c r="AA67" s="62"/>
      <c r="AB67" s="62"/>
      <c r="AC67" s="62"/>
      <c r="AD67" s="560"/>
      <c r="AF67" s="62"/>
      <c r="AG67" s="62"/>
      <c r="AH67" s="62"/>
      <c r="AI67" s="560"/>
      <c r="AK67" s="62"/>
      <c r="AL67" s="62"/>
      <c r="AM67" s="62"/>
      <c r="AN67" s="560"/>
      <c r="AP67" s="62"/>
      <c r="AQ67" s="62"/>
      <c r="AR67" s="62"/>
      <c r="AS67" s="560"/>
      <c r="AU67" s="62"/>
      <c r="AV67" s="62"/>
      <c r="AW67" s="62"/>
      <c r="AX67" s="560"/>
      <c r="AZ67" s="62"/>
      <c r="BA67" s="62"/>
      <c r="BB67" s="62"/>
      <c r="BC67" s="560"/>
      <c r="BE67" s="62"/>
      <c r="BF67" s="62"/>
      <c r="BG67" s="62"/>
      <c r="BH67" s="560"/>
      <c r="BJ67" s="62"/>
      <c r="BK67" s="62"/>
      <c r="BL67" s="62"/>
      <c r="BM67" s="560"/>
      <c r="BO67" s="62"/>
      <c r="BP67" s="62"/>
      <c r="BQ67" s="62"/>
      <c r="BR67" s="560"/>
      <c r="BS67" s="62"/>
      <c r="BT67" s="62"/>
      <c r="BU67" s="62"/>
      <c r="BV67" s="62"/>
      <c r="BW67" s="560"/>
      <c r="BX67" s="62"/>
      <c r="BY67" s="62"/>
      <c r="BZ67" s="62"/>
      <c r="CA67" s="62"/>
      <c r="CB67" s="560"/>
      <c r="CC67" s="62"/>
      <c r="CD67" s="62"/>
      <c r="CE67" s="62"/>
      <c r="CF67" s="62"/>
      <c r="CG67" s="560"/>
      <c r="CI67" s="62"/>
      <c r="CJ67" s="62"/>
      <c r="CK67" s="62"/>
      <c r="CL67" s="560"/>
      <c r="CN67" s="62"/>
      <c r="CO67" s="62"/>
      <c r="CP67" s="62"/>
      <c r="CQ67" s="560"/>
      <c r="CS67" s="62"/>
      <c r="CT67" s="62"/>
      <c r="CU67" s="62"/>
      <c r="CV67" s="560"/>
      <c r="CX67" s="62"/>
      <c r="CY67" s="62"/>
      <c r="CZ67" s="62"/>
      <c r="DA67" s="560"/>
      <c r="DC67" s="62"/>
      <c r="DD67" s="62"/>
      <c r="DE67" s="62"/>
      <c r="DF67" s="560"/>
      <c r="DH67" s="62"/>
      <c r="DI67" s="62"/>
      <c r="DJ67" s="62"/>
      <c r="DK67" s="560"/>
      <c r="DM67" s="62"/>
      <c r="DN67" s="62"/>
      <c r="DO67" s="62"/>
      <c r="DP67" s="560"/>
      <c r="DR67" s="62"/>
      <c r="DS67" s="62"/>
      <c r="DT67" s="62"/>
      <c r="DU67" s="560"/>
      <c r="DW67" s="62"/>
      <c r="DX67" s="62"/>
      <c r="DY67" s="62"/>
      <c r="DZ67" s="560"/>
      <c r="EB67" s="62"/>
      <c r="EC67" s="62"/>
      <c r="ED67" s="62"/>
      <c r="EE67" s="560"/>
      <c r="EG67" s="62"/>
      <c r="EH67" s="62"/>
      <c r="EI67" s="62"/>
      <c r="EJ67" s="560"/>
      <c r="EK67" s="62"/>
      <c r="EL67" s="62"/>
      <c r="EO67" s="153"/>
      <c r="EP67" s="49"/>
      <c r="EQ67" s="49"/>
    </row>
    <row r="68" spans="4:147" ht="12.75" hidden="1" customHeight="1" x14ac:dyDescent="0.2">
      <c r="D68" s="153" t="s">
        <v>378</v>
      </c>
      <c r="E68" s="484"/>
      <c r="G68" s="62">
        <v>0</v>
      </c>
      <c r="H68" s="62"/>
      <c r="I68" s="62"/>
      <c r="J68" s="560"/>
      <c r="K68" s="62"/>
      <c r="L68" s="62">
        <v>0</v>
      </c>
      <c r="M68" s="62"/>
      <c r="N68" s="62"/>
      <c r="O68" s="560"/>
      <c r="Q68" s="62">
        <v>0</v>
      </c>
      <c r="R68" s="62"/>
      <c r="S68" s="62"/>
      <c r="T68" s="560"/>
      <c r="V68" s="62">
        <v>0</v>
      </c>
      <c r="W68" s="62"/>
      <c r="X68" s="62"/>
      <c r="Y68" s="560"/>
      <c r="AA68" s="62">
        <v>0</v>
      </c>
      <c r="AB68" s="62"/>
      <c r="AC68" s="62"/>
      <c r="AD68" s="560"/>
      <c r="AF68" s="62">
        <v>0</v>
      </c>
      <c r="AG68" s="62"/>
      <c r="AH68" s="62"/>
      <c r="AI68" s="560"/>
      <c r="AK68" s="62">
        <v>0</v>
      </c>
      <c r="AL68" s="62"/>
      <c r="AM68" s="62"/>
      <c r="AN68" s="560"/>
      <c r="AP68" s="62">
        <v>0</v>
      </c>
      <c r="AQ68" s="62"/>
      <c r="AR68" s="62"/>
      <c r="AS68" s="560"/>
      <c r="AU68" s="62">
        <v>0</v>
      </c>
      <c r="AV68" s="62"/>
      <c r="AW68" s="62"/>
      <c r="AX68" s="560"/>
      <c r="AZ68" s="62">
        <v>0</v>
      </c>
      <c r="BA68" s="62"/>
      <c r="BB68" s="62"/>
      <c r="BC68" s="560"/>
      <c r="BE68" s="62">
        <v>0</v>
      </c>
      <c r="BF68" s="62"/>
      <c r="BG68" s="62"/>
      <c r="BH68" s="560"/>
      <c r="BJ68" s="62">
        <v>0</v>
      </c>
      <c r="BK68" s="62"/>
      <c r="BL68" s="62"/>
      <c r="BM68" s="560"/>
      <c r="BO68" s="62">
        <v>0</v>
      </c>
      <c r="BP68" s="62"/>
      <c r="BQ68" s="62"/>
      <c r="BR68" s="560"/>
      <c r="BS68" s="62"/>
      <c r="BT68" s="62">
        <v>0</v>
      </c>
      <c r="BU68" s="62"/>
      <c r="BV68" s="62"/>
      <c r="BW68" s="560"/>
      <c r="BX68" s="62"/>
      <c r="BY68" s="62">
        <v>0</v>
      </c>
      <c r="BZ68" s="62"/>
      <c r="CA68" s="62"/>
      <c r="CB68" s="560"/>
      <c r="CC68" s="62"/>
      <c r="CD68" s="62">
        <v>0</v>
      </c>
      <c r="CE68" s="62"/>
      <c r="CF68" s="62"/>
      <c r="CG68" s="560"/>
      <c r="CI68" s="62">
        <v>0</v>
      </c>
      <c r="CJ68" s="62"/>
      <c r="CK68" s="62"/>
      <c r="CL68" s="560"/>
      <c r="CN68" s="62">
        <v>0</v>
      </c>
      <c r="CO68" s="62"/>
      <c r="CP68" s="62"/>
      <c r="CQ68" s="560"/>
      <c r="CS68" s="62">
        <v>0</v>
      </c>
      <c r="CT68" s="62"/>
      <c r="CU68" s="62"/>
      <c r="CV68" s="560"/>
      <c r="CX68" s="62">
        <v>0</v>
      </c>
      <c r="CY68" s="62"/>
      <c r="CZ68" s="62"/>
      <c r="DA68" s="560"/>
      <c r="DC68" s="62">
        <v>0</v>
      </c>
      <c r="DD68" s="62"/>
      <c r="DE68" s="62"/>
      <c r="DF68" s="560"/>
      <c r="DH68" s="62">
        <v>0</v>
      </c>
      <c r="DI68" s="62"/>
      <c r="DJ68" s="62"/>
      <c r="DK68" s="560"/>
      <c r="DM68" s="62">
        <v>0</v>
      </c>
      <c r="DN68" s="62"/>
      <c r="DO68" s="62"/>
      <c r="DP68" s="560"/>
      <c r="DR68" s="62">
        <v>0</v>
      </c>
      <c r="DS68" s="62"/>
      <c r="DT68" s="62"/>
      <c r="DU68" s="560"/>
      <c r="DW68" s="62">
        <v>0</v>
      </c>
      <c r="DX68" s="62"/>
      <c r="DY68" s="62"/>
      <c r="DZ68" s="560"/>
      <c r="EB68" s="62">
        <v>0</v>
      </c>
      <c r="EC68" s="62"/>
      <c r="ED68" s="62"/>
      <c r="EE68" s="560"/>
      <c r="EG68" s="62">
        <v>0</v>
      </c>
      <c r="EH68" s="62"/>
      <c r="EI68" s="62"/>
      <c r="EJ68" s="560"/>
      <c r="EK68" s="62"/>
      <c r="EL68" s="62">
        <v>0</v>
      </c>
      <c r="EO68" s="153"/>
      <c r="EP68" s="49"/>
      <c r="EQ68" s="49"/>
    </row>
    <row r="69" spans="4:147" ht="12.75" hidden="1" customHeight="1" x14ac:dyDescent="0.2">
      <c r="D69" s="153" t="s">
        <v>391</v>
      </c>
      <c r="E69" s="484"/>
      <c r="F69" s="490"/>
      <c r="G69" s="558">
        <v>0</v>
      </c>
      <c r="H69" s="559"/>
      <c r="I69" s="62"/>
      <c r="J69" s="560"/>
      <c r="K69" s="561"/>
      <c r="L69" s="558">
        <v>0</v>
      </c>
      <c r="M69" s="559"/>
      <c r="N69" s="62"/>
      <c r="O69" s="560"/>
      <c r="P69" s="490"/>
      <c r="Q69" s="558">
        <v>0</v>
      </c>
      <c r="R69" s="559"/>
      <c r="S69" s="62"/>
      <c r="T69" s="560"/>
      <c r="U69" s="490"/>
      <c r="V69" s="558">
        <v>0</v>
      </c>
      <c r="W69" s="559"/>
      <c r="X69" s="62"/>
      <c r="Y69" s="560"/>
      <c r="Z69" s="490"/>
      <c r="AA69" s="558">
        <v>0</v>
      </c>
      <c r="AB69" s="559"/>
      <c r="AC69" s="62"/>
      <c r="AD69" s="560"/>
      <c r="AE69" s="490"/>
      <c r="AF69" s="558">
        <v>0</v>
      </c>
      <c r="AG69" s="559"/>
      <c r="AH69" s="62"/>
      <c r="AI69" s="560"/>
      <c r="AJ69" s="490"/>
      <c r="AK69" s="558">
        <v>0</v>
      </c>
      <c r="AL69" s="559"/>
      <c r="AM69" s="62"/>
      <c r="AN69" s="560"/>
      <c r="AO69" s="490"/>
      <c r="AP69" s="558">
        <v>0</v>
      </c>
      <c r="AQ69" s="559"/>
      <c r="AR69" s="62"/>
      <c r="AS69" s="560"/>
      <c r="AT69" s="490"/>
      <c r="AU69" s="558">
        <v>0</v>
      </c>
      <c r="AV69" s="559"/>
      <c r="AW69" s="62"/>
      <c r="AX69" s="560"/>
      <c r="AY69" s="490"/>
      <c r="AZ69" s="558">
        <v>0</v>
      </c>
      <c r="BA69" s="559"/>
      <c r="BB69" s="62"/>
      <c r="BC69" s="560"/>
      <c r="BD69" s="490"/>
      <c r="BE69" s="558">
        <v>0</v>
      </c>
      <c r="BF69" s="559"/>
      <c r="BG69" s="62"/>
      <c r="BH69" s="560"/>
      <c r="BI69" s="490"/>
      <c r="BJ69" s="558">
        <v>0</v>
      </c>
      <c r="BK69" s="559"/>
      <c r="BL69" s="62"/>
      <c r="BM69" s="560"/>
      <c r="BN69" s="490"/>
      <c r="BO69" s="558">
        <v>0</v>
      </c>
      <c r="BP69" s="559"/>
      <c r="BQ69" s="62"/>
      <c r="BR69" s="560"/>
      <c r="BS69" s="561"/>
      <c r="BT69" s="558">
        <v>0</v>
      </c>
      <c r="BU69" s="559"/>
      <c r="BV69" s="62"/>
      <c r="BW69" s="560"/>
      <c r="BX69" s="561"/>
      <c r="BY69" s="558">
        <v>0</v>
      </c>
      <c r="BZ69" s="559"/>
      <c r="CA69" s="62"/>
      <c r="CB69" s="560"/>
      <c r="CC69" s="561"/>
      <c r="CD69" s="558">
        <v>0</v>
      </c>
      <c r="CE69" s="559"/>
      <c r="CF69" s="62"/>
      <c r="CG69" s="560"/>
      <c r="CH69" s="490"/>
      <c r="CI69" s="558">
        <v>0</v>
      </c>
      <c r="CJ69" s="559"/>
      <c r="CK69" s="62"/>
      <c r="CL69" s="560"/>
      <c r="CM69" s="490"/>
      <c r="CN69" s="558">
        <v>0</v>
      </c>
      <c r="CO69" s="559"/>
      <c r="CP69" s="62"/>
      <c r="CQ69" s="560"/>
      <c r="CR69" s="490"/>
      <c r="CS69" s="558">
        <v>0</v>
      </c>
      <c r="CT69" s="559"/>
      <c r="CU69" s="62"/>
      <c r="CV69" s="560"/>
      <c r="CW69" s="490"/>
      <c r="CX69" s="558">
        <v>0</v>
      </c>
      <c r="CY69" s="559"/>
      <c r="CZ69" s="62"/>
      <c r="DA69" s="560"/>
      <c r="DB69" s="490"/>
      <c r="DC69" s="558">
        <v>0</v>
      </c>
      <c r="DD69" s="559"/>
      <c r="DE69" s="62"/>
      <c r="DF69" s="560"/>
      <c r="DG69" s="490"/>
      <c r="DH69" s="558">
        <v>0</v>
      </c>
      <c r="DI69" s="559"/>
      <c r="DJ69" s="62"/>
      <c r="DK69" s="560"/>
      <c r="DL69" s="490"/>
      <c r="DM69" s="558">
        <v>0</v>
      </c>
      <c r="DN69" s="559"/>
      <c r="DO69" s="62"/>
      <c r="DP69" s="560"/>
      <c r="DQ69" s="490"/>
      <c r="DR69" s="558">
        <v>0</v>
      </c>
      <c r="DS69" s="559"/>
      <c r="DT69" s="62"/>
      <c r="DU69" s="560"/>
      <c r="DV69" s="490"/>
      <c r="DW69" s="558">
        <v>0</v>
      </c>
      <c r="DX69" s="559"/>
      <c r="DY69" s="62"/>
      <c r="DZ69" s="560"/>
      <c r="EA69" s="490"/>
      <c r="EB69" s="558">
        <v>0</v>
      </c>
      <c r="EC69" s="559"/>
      <c r="ED69" s="62"/>
      <c r="EE69" s="560"/>
      <c r="EF69" s="490"/>
      <c r="EG69" s="558">
        <v>0</v>
      </c>
      <c r="EH69" s="559"/>
      <c r="EI69" s="62"/>
      <c r="EJ69" s="560"/>
      <c r="EK69" s="561"/>
      <c r="EL69" s="558">
        <v>0</v>
      </c>
      <c r="EM69" s="491"/>
      <c r="EO69" s="153"/>
      <c r="EP69" s="49"/>
      <c r="EQ69" s="49"/>
    </row>
    <row r="70" spans="4:147" ht="12.75" hidden="1" customHeight="1" x14ac:dyDescent="0.2">
      <c r="D70" s="153" t="s">
        <v>341</v>
      </c>
      <c r="E70" s="484"/>
      <c r="F70" s="504"/>
      <c r="G70" s="123">
        <v>0</v>
      </c>
      <c r="H70" s="122"/>
      <c r="I70" s="62"/>
      <c r="J70" s="560"/>
      <c r="K70" s="569"/>
      <c r="L70" s="123">
        <v>0</v>
      </c>
      <c r="M70" s="122"/>
      <c r="N70" s="62"/>
      <c r="O70" s="560"/>
      <c r="P70" s="504"/>
      <c r="Q70" s="123">
        <v>0</v>
      </c>
      <c r="R70" s="122"/>
      <c r="S70" s="62"/>
      <c r="T70" s="560"/>
      <c r="U70" s="504"/>
      <c r="V70" s="123">
        <v>0</v>
      </c>
      <c r="W70" s="122"/>
      <c r="X70" s="62"/>
      <c r="Y70" s="560"/>
      <c r="Z70" s="504"/>
      <c r="AA70" s="123">
        <v>0</v>
      </c>
      <c r="AB70" s="122"/>
      <c r="AC70" s="62"/>
      <c r="AD70" s="560"/>
      <c r="AE70" s="504"/>
      <c r="AF70" s="123">
        <v>0</v>
      </c>
      <c r="AG70" s="122"/>
      <c r="AH70" s="62"/>
      <c r="AI70" s="560"/>
      <c r="AJ70" s="504"/>
      <c r="AK70" s="123">
        <v>0</v>
      </c>
      <c r="AL70" s="122"/>
      <c r="AM70" s="62"/>
      <c r="AN70" s="560"/>
      <c r="AO70" s="504"/>
      <c r="AP70" s="123">
        <v>0</v>
      </c>
      <c r="AQ70" s="122"/>
      <c r="AR70" s="62"/>
      <c r="AS70" s="560"/>
      <c r="AT70" s="504"/>
      <c r="AU70" s="123">
        <v>0</v>
      </c>
      <c r="AV70" s="122"/>
      <c r="AW70" s="62"/>
      <c r="AX70" s="560"/>
      <c r="AY70" s="504"/>
      <c r="AZ70" s="123">
        <v>0</v>
      </c>
      <c r="BA70" s="122"/>
      <c r="BB70" s="62"/>
      <c r="BC70" s="560"/>
      <c r="BD70" s="504"/>
      <c r="BE70" s="123">
        <v>0</v>
      </c>
      <c r="BF70" s="122"/>
      <c r="BG70" s="62"/>
      <c r="BH70" s="560"/>
      <c r="BI70" s="504"/>
      <c r="BJ70" s="123">
        <v>0</v>
      </c>
      <c r="BK70" s="122"/>
      <c r="BL70" s="62"/>
      <c r="BM70" s="560"/>
      <c r="BN70" s="504"/>
      <c r="BO70" s="123">
        <v>0</v>
      </c>
      <c r="BP70" s="122"/>
      <c r="BQ70" s="62"/>
      <c r="BR70" s="560"/>
      <c r="BS70" s="569"/>
      <c r="BT70" s="123">
        <v>0</v>
      </c>
      <c r="BU70" s="122"/>
      <c r="BV70" s="62"/>
      <c r="BW70" s="560"/>
      <c r="BX70" s="569"/>
      <c r="BY70" s="123">
        <v>0</v>
      </c>
      <c r="BZ70" s="122"/>
      <c r="CA70" s="62"/>
      <c r="CB70" s="560"/>
      <c r="CC70" s="569"/>
      <c r="CD70" s="123">
        <v>0</v>
      </c>
      <c r="CE70" s="122"/>
      <c r="CF70" s="62"/>
      <c r="CG70" s="560"/>
      <c r="CH70" s="504"/>
      <c r="CI70" s="123">
        <v>0</v>
      </c>
      <c r="CJ70" s="122"/>
      <c r="CK70" s="62"/>
      <c r="CL70" s="560"/>
      <c r="CM70" s="504"/>
      <c r="CN70" s="123">
        <v>0</v>
      </c>
      <c r="CO70" s="122"/>
      <c r="CP70" s="62"/>
      <c r="CQ70" s="560"/>
      <c r="CR70" s="504"/>
      <c r="CS70" s="123">
        <v>0</v>
      </c>
      <c r="CT70" s="122"/>
      <c r="CU70" s="62"/>
      <c r="CV70" s="560"/>
      <c r="CW70" s="504"/>
      <c r="CX70" s="123">
        <v>0</v>
      </c>
      <c r="CY70" s="122"/>
      <c r="CZ70" s="62"/>
      <c r="DA70" s="560"/>
      <c r="DB70" s="504"/>
      <c r="DC70" s="123">
        <v>0</v>
      </c>
      <c r="DD70" s="122"/>
      <c r="DE70" s="62"/>
      <c r="DF70" s="560"/>
      <c r="DG70" s="504"/>
      <c r="DH70" s="123">
        <v>0</v>
      </c>
      <c r="DI70" s="122"/>
      <c r="DJ70" s="62"/>
      <c r="DK70" s="560"/>
      <c r="DL70" s="504"/>
      <c r="DM70" s="123">
        <v>0</v>
      </c>
      <c r="DN70" s="122"/>
      <c r="DO70" s="62"/>
      <c r="DP70" s="560"/>
      <c r="DQ70" s="504"/>
      <c r="DR70" s="123">
        <v>0</v>
      </c>
      <c r="DS70" s="122"/>
      <c r="DT70" s="62"/>
      <c r="DU70" s="560"/>
      <c r="DV70" s="504"/>
      <c r="DW70" s="123">
        <v>0</v>
      </c>
      <c r="DX70" s="122"/>
      <c r="DY70" s="62"/>
      <c r="DZ70" s="560"/>
      <c r="EA70" s="504"/>
      <c r="EB70" s="123">
        <v>0</v>
      </c>
      <c r="EC70" s="122"/>
      <c r="ED70" s="62"/>
      <c r="EE70" s="560"/>
      <c r="EF70" s="504"/>
      <c r="EG70" s="123">
        <v>0</v>
      </c>
      <c r="EH70" s="122"/>
      <c r="EI70" s="62"/>
      <c r="EJ70" s="560"/>
      <c r="EK70" s="569"/>
      <c r="EL70" s="123">
        <v>0</v>
      </c>
      <c r="EM70" s="506"/>
      <c r="EO70" s="153"/>
      <c r="EP70" s="49"/>
      <c r="EQ70" s="49"/>
    </row>
    <row r="71" spans="4:147" ht="12.75" hidden="1" customHeight="1" x14ac:dyDescent="0.2">
      <c r="D71" s="153"/>
      <c r="E71" s="484"/>
      <c r="G71" s="62"/>
      <c r="H71" s="62"/>
      <c r="I71" s="62"/>
      <c r="J71" s="560"/>
      <c r="K71" s="62"/>
      <c r="L71" s="62"/>
      <c r="M71" s="62"/>
      <c r="N71" s="62"/>
      <c r="O71" s="560"/>
      <c r="Q71" s="62"/>
      <c r="R71" s="62"/>
      <c r="S71" s="62"/>
      <c r="T71" s="560"/>
      <c r="V71" s="62"/>
      <c r="W71" s="62"/>
      <c r="X71" s="62"/>
      <c r="Y71" s="560"/>
      <c r="AA71" s="62"/>
      <c r="AB71" s="62"/>
      <c r="AC71" s="62"/>
      <c r="AD71" s="560"/>
      <c r="AF71" s="62"/>
      <c r="AG71" s="62"/>
      <c r="AH71" s="62"/>
      <c r="AI71" s="560"/>
      <c r="AK71" s="62"/>
      <c r="AL71" s="62"/>
      <c r="AM71" s="62"/>
      <c r="AN71" s="560"/>
      <c r="AP71" s="62"/>
      <c r="AQ71" s="62"/>
      <c r="AR71" s="62"/>
      <c r="AS71" s="560"/>
      <c r="AU71" s="62"/>
      <c r="AV71" s="62"/>
      <c r="AW71" s="62"/>
      <c r="AX71" s="560"/>
      <c r="AZ71" s="62"/>
      <c r="BA71" s="62"/>
      <c r="BB71" s="62"/>
      <c r="BC71" s="560"/>
      <c r="BE71" s="62"/>
      <c r="BF71" s="62"/>
      <c r="BG71" s="62"/>
      <c r="BH71" s="560"/>
      <c r="BJ71" s="62"/>
      <c r="BK71" s="62"/>
      <c r="BL71" s="62"/>
      <c r="BM71" s="560"/>
      <c r="BO71" s="62"/>
      <c r="BP71" s="62"/>
      <c r="BQ71" s="62"/>
      <c r="BR71" s="560"/>
      <c r="BS71" s="62"/>
      <c r="BT71" s="62"/>
      <c r="BU71" s="62"/>
      <c r="BV71" s="62"/>
      <c r="BW71" s="560"/>
      <c r="BX71" s="62"/>
      <c r="BY71" s="62"/>
      <c r="BZ71" s="62"/>
      <c r="CA71" s="62"/>
      <c r="CB71" s="560"/>
      <c r="CC71" s="62"/>
      <c r="CD71" s="62"/>
      <c r="CE71" s="62"/>
      <c r="CF71" s="62"/>
      <c r="CG71" s="560"/>
      <c r="CI71" s="62"/>
      <c r="CJ71" s="62"/>
      <c r="CK71" s="62"/>
      <c r="CL71" s="560"/>
      <c r="CN71" s="62"/>
      <c r="CO71" s="62"/>
      <c r="CP71" s="62"/>
      <c r="CQ71" s="560"/>
      <c r="CS71" s="62"/>
      <c r="CT71" s="62"/>
      <c r="CU71" s="62"/>
      <c r="CV71" s="560"/>
      <c r="CX71" s="62"/>
      <c r="CY71" s="62"/>
      <c r="CZ71" s="62"/>
      <c r="DA71" s="560"/>
      <c r="DC71" s="62"/>
      <c r="DD71" s="62"/>
      <c r="DE71" s="62"/>
      <c r="DF71" s="560"/>
      <c r="DH71" s="62"/>
      <c r="DI71" s="62"/>
      <c r="DJ71" s="62"/>
      <c r="DK71" s="560"/>
      <c r="DM71" s="62"/>
      <c r="DN71" s="62"/>
      <c r="DO71" s="62"/>
      <c r="DP71" s="560"/>
      <c r="DR71" s="62"/>
      <c r="DS71" s="62"/>
      <c r="DT71" s="62"/>
      <c r="DU71" s="560"/>
      <c r="DW71" s="62"/>
      <c r="DX71" s="62"/>
      <c r="DY71" s="62"/>
      <c r="DZ71" s="560"/>
      <c r="EB71" s="62"/>
      <c r="EC71" s="62"/>
      <c r="ED71" s="62"/>
      <c r="EE71" s="560"/>
      <c r="EG71" s="62"/>
      <c r="EH71" s="62"/>
      <c r="EI71" s="62"/>
      <c r="EJ71" s="560"/>
      <c r="EK71" s="62"/>
      <c r="EL71" s="62"/>
      <c r="EO71" s="153"/>
      <c r="EP71" s="49"/>
      <c r="EQ71" s="49"/>
    </row>
    <row r="72" spans="4:147" ht="12.75" hidden="1" customHeight="1" x14ac:dyDescent="0.2">
      <c r="D72" s="153" t="s">
        <v>378</v>
      </c>
      <c r="E72" s="484"/>
      <c r="G72" s="62">
        <v>0</v>
      </c>
      <c r="H72" s="62"/>
      <c r="I72" s="62"/>
      <c r="J72" s="560"/>
      <c r="K72" s="62"/>
      <c r="L72" s="62">
        <v>0</v>
      </c>
      <c r="M72" s="62"/>
      <c r="N72" s="62"/>
      <c r="O72" s="560"/>
      <c r="Q72" s="62">
        <v>0</v>
      </c>
      <c r="R72" s="62"/>
      <c r="S72" s="62"/>
      <c r="T72" s="560"/>
      <c r="V72" s="62">
        <v>0</v>
      </c>
      <c r="W72" s="62"/>
      <c r="X72" s="62"/>
      <c r="Y72" s="560"/>
      <c r="AA72" s="62">
        <v>0</v>
      </c>
      <c r="AB72" s="62"/>
      <c r="AC72" s="62"/>
      <c r="AD72" s="560"/>
      <c r="AF72" s="62">
        <v>0</v>
      </c>
      <c r="AG72" s="62"/>
      <c r="AH72" s="62"/>
      <c r="AI72" s="560"/>
      <c r="AK72" s="62">
        <v>0</v>
      </c>
      <c r="AL72" s="62"/>
      <c r="AM72" s="62"/>
      <c r="AN72" s="560"/>
      <c r="AP72" s="62">
        <v>0</v>
      </c>
      <c r="AQ72" s="62"/>
      <c r="AR72" s="62"/>
      <c r="AS72" s="560"/>
      <c r="AU72" s="62">
        <v>0</v>
      </c>
      <c r="AV72" s="62"/>
      <c r="AW72" s="62"/>
      <c r="AX72" s="560"/>
      <c r="AZ72" s="62">
        <v>0</v>
      </c>
      <c r="BA72" s="62"/>
      <c r="BB72" s="62"/>
      <c r="BC72" s="560"/>
      <c r="BE72" s="62">
        <v>0</v>
      </c>
      <c r="BF72" s="62"/>
      <c r="BG72" s="62"/>
      <c r="BH72" s="560"/>
      <c r="BJ72" s="62">
        <v>0</v>
      </c>
      <c r="BK72" s="62"/>
      <c r="BL72" s="62"/>
      <c r="BM72" s="560"/>
      <c r="BO72" s="62">
        <v>0</v>
      </c>
      <c r="BP72" s="62"/>
      <c r="BQ72" s="62"/>
      <c r="BR72" s="560"/>
      <c r="BS72" s="62"/>
      <c r="BT72" s="62">
        <v>0</v>
      </c>
      <c r="BU72" s="62"/>
      <c r="BV72" s="62"/>
      <c r="BW72" s="560"/>
      <c r="BX72" s="62"/>
      <c r="BY72" s="62">
        <v>0</v>
      </c>
      <c r="BZ72" s="62"/>
      <c r="CA72" s="62"/>
      <c r="CB72" s="560"/>
      <c r="CC72" s="62"/>
      <c r="CD72" s="62">
        <v>0</v>
      </c>
      <c r="CE72" s="62"/>
      <c r="CF72" s="62"/>
      <c r="CG72" s="560"/>
      <c r="CI72" s="62">
        <v>0</v>
      </c>
      <c r="CJ72" s="62"/>
      <c r="CK72" s="62"/>
      <c r="CL72" s="560"/>
      <c r="CN72" s="62">
        <v>0</v>
      </c>
      <c r="CO72" s="62"/>
      <c r="CP72" s="62"/>
      <c r="CQ72" s="560"/>
      <c r="CS72" s="62">
        <v>0</v>
      </c>
      <c r="CT72" s="62"/>
      <c r="CU72" s="62"/>
      <c r="CV72" s="560"/>
      <c r="CX72" s="62">
        <v>0</v>
      </c>
      <c r="CY72" s="62"/>
      <c r="CZ72" s="62"/>
      <c r="DA72" s="560"/>
      <c r="DC72" s="62">
        <v>0</v>
      </c>
      <c r="DD72" s="62"/>
      <c r="DE72" s="62"/>
      <c r="DF72" s="560"/>
      <c r="DH72" s="62">
        <v>0</v>
      </c>
      <c r="DI72" s="62"/>
      <c r="DJ72" s="62"/>
      <c r="DK72" s="560"/>
      <c r="DM72" s="62">
        <v>0</v>
      </c>
      <c r="DN72" s="62"/>
      <c r="DO72" s="62"/>
      <c r="DP72" s="560"/>
      <c r="DR72" s="62">
        <v>0</v>
      </c>
      <c r="DS72" s="62"/>
      <c r="DT72" s="62"/>
      <c r="DU72" s="560"/>
      <c r="DW72" s="62">
        <v>0</v>
      </c>
      <c r="DX72" s="62"/>
      <c r="DY72" s="62"/>
      <c r="DZ72" s="560"/>
      <c r="EB72" s="62">
        <v>0</v>
      </c>
      <c r="EC72" s="62"/>
      <c r="ED72" s="62"/>
      <c r="EE72" s="560"/>
      <c r="EG72" s="62">
        <v>0</v>
      </c>
      <c r="EH72" s="62"/>
      <c r="EI72" s="62"/>
      <c r="EJ72" s="560"/>
      <c r="EK72" s="62"/>
      <c r="EL72" s="62">
        <v>0</v>
      </c>
      <c r="EO72" s="153"/>
      <c r="EP72" s="49"/>
      <c r="EQ72" s="49"/>
    </row>
    <row r="73" spans="4:147" ht="12.75" hidden="1" customHeight="1" x14ac:dyDescent="0.2">
      <c r="D73" s="153" t="s">
        <v>391</v>
      </c>
      <c r="E73" s="484"/>
      <c r="F73" s="490"/>
      <c r="G73" s="558">
        <v>0</v>
      </c>
      <c r="H73" s="559"/>
      <c r="I73" s="62"/>
      <c r="J73" s="560"/>
      <c r="K73" s="561"/>
      <c r="L73" s="558">
        <v>0</v>
      </c>
      <c r="M73" s="559"/>
      <c r="N73" s="62"/>
      <c r="O73" s="560"/>
      <c r="P73" s="490"/>
      <c r="Q73" s="558">
        <v>0</v>
      </c>
      <c r="R73" s="559"/>
      <c r="S73" s="62"/>
      <c r="T73" s="560"/>
      <c r="U73" s="490"/>
      <c r="V73" s="558">
        <v>0</v>
      </c>
      <c r="W73" s="559"/>
      <c r="X73" s="62"/>
      <c r="Y73" s="560"/>
      <c r="Z73" s="490"/>
      <c r="AA73" s="558">
        <v>0</v>
      </c>
      <c r="AB73" s="559"/>
      <c r="AC73" s="62"/>
      <c r="AD73" s="560"/>
      <c r="AE73" s="490"/>
      <c r="AF73" s="558">
        <v>0</v>
      </c>
      <c r="AG73" s="559"/>
      <c r="AH73" s="62"/>
      <c r="AI73" s="560"/>
      <c r="AJ73" s="490"/>
      <c r="AK73" s="558">
        <v>0</v>
      </c>
      <c r="AL73" s="559"/>
      <c r="AM73" s="62"/>
      <c r="AN73" s="560"/>
      <c r="AO73" s="490"/>
      <c r="AP73" s="558">
        <v>0</v>
      </c>
      <c r="AQ73" s="559"/>
      <c r="AR73" s="62"/>
      <c r="AS73" s="560"/>
      <c r="AT73" s="490"/>
      <c r="AU73" s="558">
        <v>0</v>
      </c>
      <c r="AV73" s="559"/>
      <c r="AW73" s="62"/>
      <c r="AX73" s="560"/>
      <c r="AY73" s="490"/>
      <c r="AZ73" s="558">
        <v>0</v>
      </c>
      <c r="BA73" s="559"/>
      <c r="BB73" s="62"/>
      <c r="BC73" s="560"/>
      <c r="BD73" s="490"/>
      <c r="BE73" s="558">
        <v>0</v>
      </c>
      <c r="BF73" s="559"/>
      <c r="BG73" s="62"/>
      <c r="BH73" s="560"/>
      <c r="BI73" s="490"/>
      <c r="BJ73" s="558">
        <v>0</v>
      </c>
      <c r="BK73" s="559"/>
      <c r="BL73" s="62"/>
      <c r="BM73" s="560"/>
      <c r="BN73" s="490"/>
      <c r="BO73" s="558">
        <v>0</v>
      </c>
      <c r="BP73" s="559"/>
      <c r="BQ73" s="62"/>
      <c r="BR73" s="560"/>
      <c r="BS73" s="561"/>
      <c r="BT73" s="558">
        <v>0</v>
      </c>
      <c r="BU73" s="559"/>
      <c r="BV73" s="62"/>
      <c r="BW73" s="560"/>
      <c r="BX73" s="561"/>
      <c r="BY73" s="558">
        <v>0</v>
      </c>
      <c r="BZ73" s="559"/>
      <c r="CA73" s="62"/>
      <c r="CB73" s="560"/>
      <c r="CC73" s="561"/>
      <c r="CD73" s="558">
        <v>0</v>
      </c>
      <c r="CE73" s="559"/>
      <c r="CF73" s="62"/>
      <c r="CG73" s="560"/>
      <c r="CH73" s="490"/>
      <c r="CI73" s="558">
        <v>0</v>
      </c>
      <c r="CJ73" s="559"/>
      <c r="CK73" s="62"/>
      <c r="CL73" s="560"/>
      <c r="CM73" s="490"/>
      <c r="CN73" s="558">
        <v>0</v>
      </c>
      <c r="CO73" s="559"/>
      <c r="CP73" s="62"/>
      <c r="CQ73" s="560"/>
      <c r="CR73" s="490"/>
      <c r="CS73" s="558">
        <v>0</v>
      </c>
      <c r="CT73" s="559"/>
      <c r="CU73" s="62"/>
      <c r="CV73" s="560"/>
      <c r="CW73" s="490"/>
      <c r="CX73" s="558">
        <v>0</v>
      </c>
      <c r="CY73" s="559"/>
      <c r="CZ73" s="62"/>
      <c r="DA73" s="560"/>
      <c r="DB73" s="490"/>
      <c r="DC73" s="558">
        <v>0</v>
      </c>
      <c r="DD73" s="559"/>
      <c r="DE73" s="62"/>
      <c r="DF73" s="560"/>
      <c r="DG73" s="490"/>
      <c r="DH73" s="558">
        <v>0</v>
      </c>
      <c r="DI73" s="559"/>
      <c r="DJ73" s="62"/>
      <c r="DK73" s="560"/>
      <c r="DL73" s="490"/>
      <c r="DM73" s="558">
        <v>0</v>
      </c>
      <c r="DN73" s="559"/>
      <c r="DO73" s="62"/>
      <c r="DP73" s="560"/>
      <c r="DQ73" s="490"/>
      <c r="DR73" s="558">
        <v>0</v>
      </c>
      <c r="DS73" s="559"/>
      <c r="DT73" s="62"/>
      <c r="DU73" s="560"/>
      <c r="DV73" s="490"/>
      <c r="DW73" s="558">
        <v>0</v>
      </c>
      <c r="DX73" s="559"/>
      <c r="DY73" s="62"/>
      <c r="DZ73" s="560"/>
      <c r="EA73" s="490"/>
      <c r="EB73" s="558">
        <v>0</v>
      </c>
      <c r="EC73" s="559"/>
      <c r="ED73" s="62"/>
      <c r="EE73" s="560"/>
      <c r="EF73" s="490"/>
      <c r="EG73" s="558">
        <v>0</v>
      </c>
      <c r="EH73" s="559"/>
      <c r="EI73" s="62"/>
      <c r="EJ73" s="560"/>
      <c r="EK73" s="561"/>
      <c r="EL73" s="558">
        <v>0</v>
      </c>
      <c r="EM73" s="491"/>
      <c r="EO73" s="153"/>
      <c r="EP73" s="49"/>
      <c r="EQ73" s="49"/>
    </row>
    <row r="74" spans="4:147" ht="12.75" hidden="1" customHeight="1" x14ac:dyDescent="0.2">
      <c r="D74" s="153" t="s">
        <v>341</v>
      </c>
      <c r="E74" s="484"/>
      <c r="F74" s="504"/>
      <c r="G74" s="123">
        <v>0</v>
      </c>
      <c r="H74" s="122"/>
      <c r="I74" s="62"/>
      <c r="J74" s="560"/>
      <c r="K74" s="569"/>
      <c r="L74" s="123">
        <v>0</v>
      </c>
      <c r="M74" s="122"/>
      <c r="N74" s="62"/>
      <c r="O74" s="560"/>
      <c r="P74" s="504"/>
      <c r="Q74" s="123">
        <v>0</v>
      </c>
      <c r="R74" s="122"/>
      <c r="S74" s="62"/>
      <c r="T74" s="560"/>
      <c r="U74" s="504"/>
      <c r="V74" s="123">
        <v>0</v>
      </c>
      <c r="W74" s="122"/>
      <c r="X74" s="62"/>
      <c r="Y74" s="560"/>
      <c r="Z74" s="504"/>
      <c r="AA74" s="123">
        <v>0</v>
      </c>
      <c r="AB74" s="122"/>
      <c r="AC74" s="62"/>
      <c r="AD74" s="560"/>
      <c r="AE74" s="504"/>
      <c r="AF74" s="123">
        <v>0</v>
      </c>
      <c r="AG74" s="122"/>
      <c r="AH74" s="62"/>
      <c r="AI74" s="560"/>
      <c r="AJ74" s="504"/>
      <c r="AK74" s="123">
        <v>0</v>
      </c>
      <c r="AL74" s="122"/>
      <c r="AM74" s="62"/>
      <c r="AN74" s="560"/>
      <c r="AO74" s="504"/>
      <c r="AP74" s="123">
        <v>0</v>
      </c>
      <c r="AQ74" s="122"/>
      <c r="AR74" s="62"/>
      <c r="AS74" s="560"/>
      <c r="AT74" s="504"/>
      <c r="AU74" s="123">
        <v>0</v>
      </c>
      <c r="AV74" s="122"/>
      <c r="AW74" s="62"/>
      <c r="AX74" s="560"/>
      <c r="AY74" s="504"/>
      <c r="AZ74" s="123">
        <v>0</v>
      </c>
      <c r="BA74" s="122"/>
      <c r="BB74" s="62"/>
      <c r="BC74" s="560"/>
      <c r="BD74" s="504"/>
      <c r="BE74" s="123">
        <v>0</v>
      </c>
      <c r="BF74" s="122"/>
      <c r="BG74" s="62"/>
      <c r="BH74" s="560"/>
      <c r="BI74" s="504"/>
      <c r="BJ74" s="123">
        <v>0</v>
      </c>
      <c r="BK74" s="122"/>
      <c r="BL74" s="62"/>
      <c r="BM74" s="560"/>
      <c r="BN74" s="504"/>
      <c r="BO74" s="123">
        <v>0</v>
      </c>
      <c r="BP74" s="122"/>
      <c r="BQ74" s="62"/>
      <c r="BR74" s="560"/>
      <c r="BS74" s="569"/>
      <c r="BT74" s="123">
        <v>0</v>
      </c>
      <c r="BU74" s="122"/>
      <c r="BV74" s="62"/>
      <c r="BW74" s="560"/>
      <c r="BX74" s="569"/>
      <c r="BY74" s="123">
        <v>0</v>
      </c>
      <c r="BZ74" s="122"/>
      <c r="CA74" s="62"/>
      <c r="CB74" s="560"/>
      <c r="CC74" s="569"/>
      <c r="CD74" s="123">
        <v>0</v>
      </c>
      <c r="CE74" s="122"/>
      <c r="CF74" s="62"/>
      <c r="CG74" s="560"/>
      <c r="CH74" s="504"/>
      <c r="CI74" s="123">
        <v>0</v>
      </c>
      <c r="CJ74" s="122"/>
      <c r="CK74" s="62"/>
      <c r="CL74" s="560"/>
      <c r="CM74" s="504"/>
      <c r="CN74" s="123">
        <v>0</v>
      </c>
      <c r="CO74" s="122"/>
      <c r="CP74" s="62"/>
      <c r="CQ74" s="560"/>
      <c r="CR74" s="504"/>
      <c r="CS74" s="123">
        <v>0</v>
      </c>
      <c r="CT74" s="122"/>
      <c r="CU74" s="62"/>
      <c r="CV74" s="560"/>
      <c r="CW74" s="504"/>
      <c r="CX74" s="123">
        <v>0</v>
      </c>
      <c r="CY74" s="122"/>
      <c r="CZ74" s="62"/>
      <c r="DA74" s="560"/>
      <c r="DB74" s="504"/>
      <c r="DC74" s="123">
        <v>0</v>
      </c>
      <c r="DD74" s="122"/>
      <c r="DE74" s="62"/>
      <c r="DF74" s="560"/>
      <c r="DG74" s="504"/>
      <c r="DH74" s="123">
        <v>0</v>
      </c>
      <c r="DI74" s="122"/>
      <c r="DJ74" s="62"/>
      <c r="DK74" s="560"/>
      <c r="DL74" s="504"/>
      <c r="DM74" s="123">
        <v>0</v>
      </c>
      <c r="DN74" s="122"/>
      <c r="DO74" s="62"/>
      <c r="DP74" s="560"/>
      <c r="DQ74" s="504"/>
      <c r="DR74" s="123">
        <v>0</v>
      </c>
      <c r="DS74" s="122"/>
      <c r="DT74" s="62"/>
      <c r="DU74" s="560"/>
      <c r="DV74" s="504"/>
      <c r="DW74" s="123">
        <v>0</v>
      </c>
      <c r="DX74" s="122"/>
      <c r="DY74" s="62"/>
      <c r="DZ74" s="560"/>
      <c r="EA74" s="504"/>
      <c r="EB74" s="123">
        <v>0</v>
      </c>
      <c r="EC74" s="122"/>
      <c r="ED74" s="62"/>
      <c r="EE74" s="560"/>
      <c r="EF74" s="504"/>
      <c r="EG74" s="123">
        <v>0</v>
      </c>
      <c r="EH74" s="122"/>
      <c r="EI74" s="62"/>
      <c r="EJ74" s="560"/>
      <c r="EK74" s="569"/>
      <c r="EL74" s="123">
        <v>0</v>
      </c>
      <c r="EM74" s="506"/>
      <c r="EO74" s="153"/>
      <c r="EP74" s="49"/>
      <c r="EQ74" s="49"/>
    </row>
    <row r="75" spans="4:147" ht="12.75" customHeight="1" x14ac:dyDescent="0.2">
      <c r="D75" s="153"/>
      <c r="E75" s="484"/>
      <c r="G75" s="62"/>
      <c r="H75" s="62"/>
      <c r="I75" s="62"/>
      <c r="J75" s="560"/>
      <c r="K75" s="62"/>
      <c r="L75" s="62"/>
      <c r="M75" s="62"/>
      <c r="N75" s="62"/>
      <c r="O75" s="560"/>
      <c r="Q75" s="62"/>
      <c r="R75" s="62"/>
      <c r="S75" s="62"/>
      <c r="T75" s="560"/>
      <c r="V75" s="62"/>
      <c r="W75" s="62"/>
      <c r="X75" s="62"/>
      <c r="Y75" s="560"/>
      <c r="AA75" s="62"/>
      <c r="AB75" s="62"/>
      <c r="AC75" s="62"/>
      <c r="AD75" s="560"/>
      <c r="AF75" s="62"/>
      <c r="AG75" s="62"/>
      <c r="AH75" s="62"/>
      <c r="AI75" s="560"/>
      <c r="AK75" s="62"/>
      <c r="AL75" s="62"/>
      <c r="AM75" s="62"/>
      <c r="AN75" s="560"/>
      <c r="AP75" s="62"/>
      <c r="AQ75" s="62"/>
      <c r="AR75" s="62"/>
      <c r="AS75" s="560"/>
      <c r="AU75" s="62"/>
      <c r="AV75" s="62"/>
      <c r="AW75" s="62"/>
      <c r="AX75" s="560"/>
      <c r="AZ75" s="62"/>
      <c r="BA75" s="62"/>
      <c r="BB75" s="62"/>
      <c r="BC75" s="560"/>
      <c r="BE75" s="62"/>
      <c r="BF75" s="62"/>
      <c r="BG75" s="62"/>
      <c r="BH75" s="560"/>
      <c r="BJ75" s="62"/>
      <c r="BK75" s="62"/>
      <c r="BL75" s="62"/>
      <c r="BM75" s="560"/>
      <c r="BO75" s="62"/>
      <c r="BP75" s="62"/>
      <c r="BQ75" s="62"/>
      <c r="BR75" s="560"/>
      <c r="BS75" s="62"/>
      <c r="BT75" s="62"/>
      <c r="BU75" s="62"/>
      <c r="BV75" s="62"/>
      <c r="BW75" s="560"/>
      <c r="BX75" s="62"/>
      <c r="BY75" s="62"/>
      <c r="BZ75" s="62"/>
      <c r="CA75" s="62"/>
      <c r="CB75" s="560"/>
      <c r="CC75" s="62"/>
      <c r="CD75" s="62"/>
      <c r="CE75" s="62"/>
      <c r="CF75" s="62"/>
      <c r="CG75" s="560"/>
      <c r="CI75" s="62"/>
      <c r="CJ75" s="62"/>
      <c r="CK75" s="62"/>
      <c r="CL75" s="560"/>
      <c r="CN75" s="62"/>
      <c r="CO75" s="62"/>
      <c r="CP75" s="62"/>
      <c r="CQ75" s="560"/>
      <c r="CS75" s="62"/>
      <c r="CT75" s="62"/>
      <c r="CU75" s="62"/>
      <c r="CV75" s="560"/>
      <c r="CX75" s="62"/>
      <c r="CY75" s="62"/>
      <c r="CZ75" s="62"/>
      <c r="DA75" s="560"/>
      <c r="DC75" s="62"/>
      <c r="DD75" s="62"/>
      <c r="DE75" s="62"/>
      <c r="DF75" s="560"/>
      <c r="DH75" s="62"/>
      <c r="DI75" s="62"/>
      <c r="DJ75" s="62"/>
      <c r="DK75" s="560"/>
      <c r="DM75" s="62"/>
      <c r="DN75" s="62"/>
      <c r="DO75" s="62"/>
      <c r="DP75" s="560"/>
      <c r="DR75" s="62"/>
      <c r="DS75" s="62"/>
      <c r="DT75" s="62"/>
      <c r="DU75" s="560"/>
      <c r="DW75" s="62"/>
      <c r="DX75" s="62"/>
      <c r="DY75" s="62"/>
      <c r="DZ75" s="560"/>
      <c r="EB75" s="62"/>
      <c r="EC75" s="62"/>
      <c r="ED75" s="62"/>
      <c r="EE75" s="560"/>
      <c r="EG75" s="62"/>
      <c r="EH75" s="62"/>
      <c r="EI75" s="62"/>
      <c r="EJ75" s="560"/>
      <c r="EK75" s="62"/>
      <c r="EL75" s="62"/>
      <c r="EO75" s="153"/>
      <c r="EP75" s="49"/>
      <c r="EQ75" s="49"/>
    </row>
    <row r="76" spans="4:147" s="49" customFormat="1" ht="12.75" customHeight="1" x14ac:dyDescent="0.2">
      <c r="D76" s="241" t="s">
        <v>351</v>
      </c>
      <c r="E76" s="486"/>
      <c r="F76" s="160"/>
      <c r="G76" s="601">
        <v>77792000</v>
      </c>
      <c r="H76" s="601"/>
      <c r="I76" s="50"/>
      <c r="J76" s="556"/>
      <c r="K76" s="601"/>
      <c r="L76" s="601">
        <v>0</v>
      </c>
      <c r="M76" s="601"/>
      <c r="N76" s="50"/>
      <c r="O76" s="556"/>
      <c r="P76" s="601"/>
      <c r="Q76" s="601">
        <v>0</v>
      </c>
      <c r="R76" s="601"/>
      <c r="S76" s="50"/>
      <c r="T76" s="556"/>
      <c r="U76" s="601"/>
      <c r="V76" s="601">
        <v>0</v>
      </c>
      <c r="W76" s="601"/>
      <c r="X76" s="50"/>
      <c r="Y76" s="556"/>
      <c r="Z76" s="601"/>
      <c r="AA76" s="601">
        <v>0</v>
      </c>
      <c r="AB76" s="601"/>
      <c r="AC76" s="50"/>
      <c r="AD76" s="556"/>
      <c r="AE76" s="601"/>
      <c r="AF76" s="601">
        <v>0</v>
      </c>
      <c r="AG76" s="601"/>
      <c r="AH76" s="50"/>
      <c r="AI76" s="556"/>
      <c r="AJ76" s="601"/>
      <c r="AK76" s="601">
        <v>0</v>
      </c>
      <c r="AL76" s="601"/>
      <c r="AM76" s="50"/>
      <c r="AN76" s="556"/>
      <c r="AO76" s="601"/>
      <c r="AP76" s="601">
        <v>0</v>
      </c>
      <c r="AQ76" s="601"/>
      <c r="AR76" s="50"/>
      <c r="AS76" s="556"/>
      <c r="AT76" s="601"/>
      <c r="AU76" s="601">
        <v>0</v>
      </c>
      <c r="AV76" s="601"/>
      <c r="AW76" s="50"/>
      <c r="AX76" s="556"/>
      <c r="AY76" s="601"/>
      <c r="AZ76" s="601">
        <v>0</v>
      </c>
      <c r="BA76" s="601"/>
      <c r="BB76" s="50"/>
      <c r="BC76" s="556"/>
      <c r="BD76" s="601"/>
      <c r="BE76" s="601">
        <v>0</v>
      </c>
      <c r="BF76" s="601"/>
      <c r="BG76" s="50"/>
      <c r="BH76" s="556"/>
      <c r="BI76" s="601"/>
      <c r="BJ76" s="601">
        <v>0</v>
      </c>
      <c r="BK76" s="601"/>
      <c r="BL76" s="50"/>
      <c r="BM76" s="556"/>
      <c r="BN76" s="601"/>
      <c r="BO76" s="601">
        <v>0</v>
      </c>
      <c r="BP76" s="601"/>
      <c r="BQ76" s="50"/>
      <c r="BR76" s="556"/>
      <c r="BS76" s="601"/>
      <c r="BT76" s="601">
        <v>0</v>
      </c>
      <c r="BU76" s="601"/>
      <c r="BV76" s="50"/>
      <c r="BW76" s="556"/>
      <c r="BX76" s="601"/>
      <c r="BY76" s="601">
        <v>0</v>
      </c>
      <c r="BZ76" s="601"/>
      <c r="CA76" s="50"/>
      <c r="CB76" s="556"/>
      <c r="CC76" s="601"/>
      <c r="CD76" s="601">
        <v>0</v>
      </c>
      <c r="CE76" s="601"/>
      <c r="CF76" s="50"/>
      <c r="CG76" s="556"/>
      <c r="CH76" s="601"/>
      <c r="CI76" s="601">
        <v>0</v>
      </c>
      <c r="CJ76" s="601"/>
      <c r="CK76" s="50"/>
      <c r="CL76" s="556"/>
      <c r="CM76" s="601"/>
      <c r="CN76" s="601">
        <v>0</v>
      </c>
      <c r="CO76" s="601"/>
      <c r="CP76" s="50"/>
      <c r="CQ76" s="556"/>
      <c r="CR76" s="601"/>
      <c r="CS76" s="601">
        <v>0</v>
      </c>
      <c r="CT76" s="601"/>
      <c r="CU76" s="50"/>
      <c r="CV76" s="556"/>
      <c r="CW76" s="601"/>
      <c r="CX76" s="601">
        <v>0</v>
      </c>
      <c r="CY76" s="601"/>
      <c r="CZ76" s="50"/>
      <c r="DA76" s="556"/>
      <c r="DB76" s="601"/>
      <c r="DC76" s="601">
        <v>0</v>
      </c>
      <c r="DD76" s="601"/>
      <c r="DE76" s="50"/>
      <c r="DF76" s="556"/>
      <c r="DG76" s="601"/>
      <c r="DH76" s="601">
        <v>0</v>
      </c>
      <c r="DI76" s="601"/>
      <c r="DJ76" s="50"/>
      <c r="DK76" s="556"/>
      <c r="DL76" s="601"/>
      <c r="DM76" s="601">
        <v>0</v>
      </c>
      <c r="DN76" s="601"/>
      <c r="DO76" s="50"/>
      <c r="DP76" s="556"/>
      <c r="DQ76" s="601"/>
      <c r="DR76" s="601">
        <v>0</v>
      </c>
      <c r="DS76" s="601"/>
      <c r="DT76" s="50"/>
      <c r="DU76" s="556"/>
      <c r="DV76" s="601"/>
      <c r="DW76" s="601">
        <v>0</v>
      </c>
      <c r="DX76" s="601"/>
      <c r="DY76" s="50"/>
      <c r="DZ76" s="556"/>
      <c r="EA76" s="601"/>
      <c r="EB76" s="601">
        <v>0</v>
      </c>
      <c r="EC76" s="601"/>
      <c r="ED76" s="50"/>
      <c r="EE76" s="556"/>
      <c r="EF76" s="601"/>
      <c r="EG76" s="601">
        <v>0</v>
      </c>
      <c r="EH76" s="601"/>
      <c r="EI76" s="50"/>
      <c r="EJ76" s="556"/>
      <c r="EK76" s="601"/>
      <c r="EL76" s="601">
        <v>0</v>
      </c>
      <c r="EM76" s="160"/>
      <c r="EO76" s="241"/>
    </row>
    <row r="77" spans="4:147" ht="12.75" customHeight="1" x14ac:dyDescent="0.2">
      <c r="D77" s="153" t="s">
        <v>393</v>
      </c>
      <c r="E77" s="484"/>
      <c r="F77" s="484"/>
      <c r="G77" s="550">
        <v>77792000</v>
      </c>
      <c r="H77" s="61"/>
      <c r="I77" s="62"/>
      <c r="J77" s="560"/>
      <c r="K77" s="560"/>
      <c r="L77" s="550">
        <v>0</v>
      </c>
      <c r="M77" s="61"/>
      <c r="N77" s="62"/>
      <c r="O77" s="560"/>
      <c r="P77" s="560"/>
      <c r="Q77" s="550">
        <v>0</v>
      </c>
      <c r="R77" s="61"/>
      <c r="S77" s="62"/>
      <c r="T77" s="560"/>
      <c r="U77" s="560"/>
      <c r="V77" s="550">
        <v>0</v>
      </c>
      <c r="W77" s="61"/>
      <c r="X77" s="62"/>
      <c r="Y77" s="560"/>
      <c r="Z77" s="560"/>
      <c r="AA77" s="550">
        <v>0</v>
      </c>
      <c r="AB77" s="61"/>
      <c r="AC77" s="62"/>
      <c r="AD77" s="560"/>
      <c r="AE77" s="560"/>
      <c r="AF77" s="550">
        <v>0</v>
      </c>
      <c r="AG77" s="61"/>
      <c r="AH77" s="62"/>
      <c r="AI77" s="560"/>
      <c r="AJ77" s="560"/>
      <c r="AK77" s="550">
        <v>0</v>
      </c>
      <c r="AL77" s="61"/>
      <c r="AM77" s="62"/>
      <c r="AN77" s="560"/>
      <c r="AO77" s="560"/>
      <c r="AP77" s="550">
        <v>0</v>
      </c>
      <c r="AQ77" s="61"/>
      <c r="AR77" s="62"/>
      <c r="AS77" s="560"/>
      <c r="AT77" s="560"/>
      <c r="AU77" s="550">
        <v>0</v>
      </c>
      <c r="AV77" s="61"/>
      <c r="AW77" s="62"/>
      <c r="AX77" s="560"/>
      <c r="AY77" s="560"/>
      <c r="AZ77" s="550">
        <v>0</v>
      </c>
      <c r="BA77" s="61"/>
      <c r="BB77" s="62"/>
      <c r="BC77" s="560"/>
      <c r="BD77" s="560"/>
      <c r="BE77" s="550">
        <v>0</v>
      </c>
      <c r="BF77" s="61"/>
      <c r="BG77" s="62"/>
      <c r="BH77" s="560"/>
      <c r="BI77" s="560"/>
      <c r="BJ77" s="550">
        <v>0</v>
      </c>
      <c r="BK77" s="61"/>
      <c r="BL77" s="62"/>
      <c r="BM77" s="560"/>
      <c r="BN77" s="560"/>
      <c r="BO77" s="550">
        <v>0</v>
      </c>
      <c r="BP77" s="61"/>
      <c r="BQ77" s="62"/>
      <c r="BR77" s="560"/>
      <c r="BS77" s="560"/>
      <c r="BT77" s="62">
        <v>0</v>
      </c>
      <c r="BU77" s="61"/>
      <c r="BV77" s="62"/>
      <c r="BW77" s="560"/>
      <c r="BX77" s="560"/>
      <c r="BY77" s="550">
        <v>0</v>
      </c>
      <c r="BZ77" s="61"/>
      <c r="CA77" s="62"/>
      <c r="CB77" s="560"/>
      <c r="CC77" s="560"/>
      <c r="CD77" s="550">
        <v>0</v>
      </c>
      <c r="CE77" s="61"/>
      <c r="CF77" s="62"/>
      <c r="CG77" s="560"/>
      <c r="CH77" s="560"/>
      <c r="CI77" s="550">
        <v>0</v>
      </c>
      <c r="CJ77" s="61"/>
      <c r="CK77" s="62"/>
      <c r="CL77" s="560"/>
      <c r="CM77" s="560"/>
      <c r="CN77" s="550">
        <v>0</v>
      </c>
      <c r="CO77" s="61"/>
      <c r="CP77" s="62"/>
      <c r="CQ77" s="560"/>
      <c r="CR77" s="560"/>
      <c r="CS77" s="550">
        <v>0</v>
      </c>
      <c r="CT77" s="61"/>
      <c r="CU77" s="62"/>
      <c r="CV77" s="560"/>
      <c r="CW77" s="560"/>
      <c r="CX77" s="550">
        <v>0</v>
      </c>
      <c r="CY77" s="61"/>
      <c r="CZ77" s="62"/>
      <c r="DA77" s="560"/>
      <c r="DB77" s="560"/>
      <c r="DC77" s="550">
        <v>0</v>
      </c>
      <c r="DD77" s="61"/>
      <c r="DE77" s="62"/>
      <c r="DF77" s="560"/>
      <c r="DG77" s="560"/>
      <c r="DH77" s="550">
        <v>0</v>
      </c>
      <c r="DI77" s="61"/>
      <c r="DJ77" s="62"/>
      <c r="DK77" s="560"/>
      <c r="DL77" s="560"/>
      <c r="DM77" s="550">
        <v>0</v>
      </c>
      <c r="DN77" s="61"/>
      <c r="DO77" s="62"/>
      <c r="DP77" s="560"/>
      <c r="DQ77" s="560"/>
      <c r="DR77" s="550">
        <v>0</v>
      </c>
      <c r="DS77" s="61"/>
      <c r="DT77" s="62"/>
      <c r="DU77" s="560"/>
      <c r="DV77" s="560"/>
      <c r="DW77" s="550">
        <v>0</v>
      </c>
      <c r="DX77" s="61"/>
      <c r="DY77" s="62"/>
      <c r="DZ77" s="560"/>
      <c r="EA77" s="560"/>
      <c r="EB77" s="550">
        <v>0</v>
      </c>
      <c r="EC77" s="61"/>
      <c r="ED77" s="62"/>
      <c r="EE77" s="560"/>
      <c r="EF77" s="560"/>
      <c r="EG77" s="550">
        <v>0</v>
      </c>
      <c r="EH77" s="61"/>
      <c r="EI77" s="62"/>
      <c r="EJ77" s="560"/>
      <c r="EK77" s="560"/>
      <c r="EL77" s="62">
        <v>0</v>
      </c>
      <c r="EM77" s="496"/>
      <c r="EO77" s="153"/>
      <c r="EP77" s="49"/>
      <c r="EQ77" s="49"/>
    </row>
    <row r="78" spans="4:147" ht="12.75" hidden="1" customHeight="1" x14ac:dyDescent="0.2">
      <c r="D78" s="153" t="s">
        <v>394</v>
      </c>
      <c r="E78" s="484"/>
      <c r="F78" s="484"/>
      <c r="G78" s="508">
        <v>0</v>
      </c>
      <c r="H78" s="61"/>
      <c r="I78" s="62"/>
      <c r="J78" s="560"/>
      <c r="K78" s="560"/>
      <c r="L78" s="508">
        <v>0</v>
      </c>
      <c r="M78" s="61"/>
      <c r="N78" s="62"/>
      <c r="O78" s="560"/>
      <c r="P78" s="560"/>
      <c r="Q78" s="508">
        <v>0</v>
      </c>
      <c r="R78" s="61"/>
      <c r="S78" s="62"/>
      <c r="T78" s="560"/>
      <c r="U78" s="560"/>
      <c r="V78" s="508">
        <v>0</v>
      </c>
      <c r="W78" s="61"/>
      <c r="X78" s="62"/>
      <c r="Y78" s="560"/>
      <c r="Z78" s="560"/>
      <c r="AA78" s="508">
        <v>0</v>
      </c>
      <c r="AB78" s="61"/>
      <c r="AC78" s="62"/>
      <c r="AD78" s="560"/>
      <c r="AE78" s="560"/>
      <c r="AF78" s="508">
        <v>0</v>
      </c>
      <c r="AG78" s="61"/>
      <c r="AH78" s="62"/>
      <c r="AI78" s="560"/>
      <c r="AJ78" s="560"/>
      <c r="AK78" s="508">
        <v>0</v>
      </c>
      <c r="AL78" s="61"/>
      <c r="AM78" s="62"/>
      <c r="AN78" s="560"/>
      <c r="AO78" s="560"/>
      <c r="AP78" s="508">
        <v>0</v>
      </c>
      <c r="AQ78" s="61"/>
      <c r="AR78" s="62"/>
      <c r="AS78" s="560"/>
      <c r="AT78" s="560"/>
      <c r="AU78" s="508">
        <v>0</v>
      </c>
      <c r="AV78" s="61"/>
      <c r="AW78" s="62"/>
      <c r="AX78" s="560"/>
      <c r="AY78" s="560"/>
      <c r="AZ78" s="508">
        <v>0</v>
      </c>
      <c r="BA78" s="61"/>
      <c r="BB78" s="62"/>
      <c r="BC78" s="560"/>
      <c r="BD78" s="560"/>
      <c r="BE78" s="508">
        <v>0</v>
      </c>
      <c r="BF78" s="61"/>
      <c r="BG78" s="62"/>
      <c r="BH78" s="560"/>
      <c r="BI78" s="560"/>
      <c r="BJ78" s="508">
        <v>0</v>
      </c>
      <c r="BK78" s="61"/>
      <c r="BL78" s="62"/>
      <c r="BM78" s="560"/>
      <c r="BN78" s="560"/>
      <c r="BO78" s="508">
        <v>0</v>
      </c>
      <c r="BP78" s="61"/>
      <c r="BQ78" s="62"/>
      <c r="BR78" s="560"/>
      <c r="BS78" s="560"/>
      <c r="BT78" s="62">
        <v>0</v>
      </c>
      <c r="BU78" s="61"/>
      <c r="BV78" s="62"/>
      <c r="BW78" s="560"/>
      <c r="BX78" s="560"/>
      <c r="BY78" s="508">
        <v>0</v>
      </c>
      <c r="BZ78" s="61"/>
      <c r="CA78" s="62"/>
      <c r="CB78" s="560"/>
      <c r="CC78" s="560"/>
      <c r="CD78" s="508">
        <v>0</v>
      </c>
      <c r="CE78" s="61"/>
      <c r="CF78" s="62"/>
      <c r="CG78" s="560"/>
      <c r="CH78" s="560"/>
      <c r="CI78" s="508">
        <v>0</v>
      </c>
      <c r="CJ78" s="61"/>
      <c r="CK78" s="62"/>
      <c r="CL78" s="560"/>
      <c r="CM78" s="560"/>
      <c r="CN78" s="508">
        <v>0</v>
      </c>
      <c r="CO78" s="61"/>
      <c r="CP78" s="62"/>
      <c r="CQ78" s="560"/>
      <c r="CR78" s="560"/>
      <c r="CS78" s="508">
        <v>0</v>
      </c>
      <c r="CT78" s="61"/>
      <c r="CU78" s="62"/>
      <c r="CV78" s="560"/>
      <c r="CW78" s="560"/>
      <c r="CX78" s="508">
        <v>0</v>
      </c>
      <c r="CY78" s="61"/>
      <c r="CZ78" s="62"/>
      <c r="DA78" s="560"/>
      <c r="DB78" s="560"/>
      <c r="DC78" s="508">
        <v>0</v>
      </c>
      <c r="DD78" s="61"/>
      <c r="DE78" s="62"/>
      <c r="DF78" s="560"/>
      <c r="DG78" s="560"/>
      <c r="DH78" s="508">
        <v>0</v>
      </c>
      <c r="DI78" s="61"/>
      <c r="DJ78" s="62"/>
      <c r="DK78" s="560"/>
      <c r="DL78" s="560"/>
      <c r="DM78" s="508">
        <v>0</v>
      </c>
      <c r="DN78" s="61"/>
      <c r="DO78" s="62"/>
      <c r="DP78" s="560"/>
      <c r="DQ78" s="560"/>
      <c r="DR78" s="508">
        <v>0</v>
      </c>
      <c r="DS78" s="61"/>
      <c r="DT78" s="62"/>
      <c r="DU78" s="560"/>
      <c r="DV78" s="560"/>
      <c r="DW78" s="508">
        <v>0</v>
      </c>
      <c r="DX78" s="61"/>
      <c r="DY78" s="62"/>
      <c r="DZ78" s="560"/>
      <c r="EA78" s="560"/>
      <c r="EB78" s="508">
        <v>0</v>
      </c>
      <c r="EC78" s="61"/>
      <c r="ED78" s="62"/>
      <c r="EE78" s="560"/>
      <c r="EF78" s="560"/>
      <c r="EG78" s="508">
        <v>0</v>
      </c>
      <c r="EH78" s="61"/>
      <c r="EI78" s="62"/>
      <c r="EJ78" s="560"/>
      <c r="EK78" s="560"/>
      <c r="EL78" s="62">
        <v>0</v>
      </c>
      <c r="EM78" s="496"/>
      <c r="EO78" s="153"/>
      <c r="EP78" s="49"/>
      <c r="EQ78" s="49"/>
    </row>
    <row r="79" spans="4:147" ht="12.75" hidden="1" customHeight="1" x14ac:dyDescent="0.2">
      <c r="D79" s="153" t="s">
        <v>395</v>
      </c>
      <c r="E79" s="484"/>
      <c r="F79" s="484"/>
      <c r="G79" s="508">
        <v>0</v>
      </c>
      <c r="H79" s="61"/>
      <c r="I79" s="62"/>
      <c r="J79" s="560"/>
      <c r="K79" s="560"/>
      <c r="L79" s="508">
        <v>0</v>
      </c>
      <c r="M79" s="61"/>
      <c r="N79" s="62"/>
      <c r="O79" s="560"/>
      <c r="P79" s="560"/>
      <c r="Q79" s="508">
        <v>0</v>
      </c>
      <c r="R79" s="61"/>
      <c r="S79" s="62"/>
      <c r="T79" s="560"/>
      <c r="U79" s="560"/>
      <c r="V79" s="508">
        <v>0</v>
      </c>
      <c r="W79" s="61"/>
      <c r="X79" s="62"/>
      <c r="Y79" s="560"/>
      <c r="Z79" s="560"/>
      <c r="AA79" s="508">
        <v>0</v>
      </c>
      <c r="AB79" s="61"/>
      <c r="AC79" s="62"/>
      <c r="AD79" s="560"/>
      <c r="AE79" s="560"/>
      <c r="AF79" s="508">
        <v>0</v>
      </c>
      <c r="AG79" s="61"/>
      <c r="AH79" s="62"/>
      <c r="AI79" s="560"/>
      <c r="AJ79" s="560"/>
      <c r="AK79" s="508">
        <v>0</v>
      </c>
      <c r="AL79" s="61"/>
      <c r="AM79" s="62"/>
      <c r="AN79" s="560"/>
      <c r="AO79" s="560"/>
      <c r="AP79" s="508">
        <v>0</v>
      </c>
      <c r="AQ79" s="61"/>
      <c r="AR79" s="62"/>
      <c r="AS79" s="560"/>
      <c r="AT79" s="560"/>
      <c r="AU79" s="508">
        <v>0</v>
      </c>
      <c r="AV79" s="61"/>
      <c r="AW79" s="62"/>
      <c r="AX79" s="560"/>
      <c r="AY79" s="560"/>
      <c r="AZ79" s="508">
        <v>0</v>
      </c>
      <c r="BA79" s="61"/>
      <c r="BB79" s="62"/>
      <c r="BC79" s="560"/>
      <c r="BD79" s="560"/>
      <c r="BE79" s="508">
        <v>0</v>
      </c>
      <c r="BF79" s="61"/>
      <c r="BG79" s="62"/>
      <c r="BH79" s="560"/>
      <c r="BI79" s="560"/>
      <c r="BJ79" s="508">
        <v>0</v>
      </c>
      <c r="BK79" s="61"/>
      <c r="BL79" s="62"/>
      <c r="BM79" s="560"/>
      <c r="BN79" s="560"/>
      <c r="BO79" s="508">
        <v>0</v>
      </c>
      <c r="BP79" s="61"/>
      <c r="BQ79" s="62"/>
      <c r="BR79" s="560"/>
      <c r="BS79" s="560"/>
      <c r="BT79" s="62">
        <v>0</v>
      </c>
      <c r="BU79" s="61"/>
      <c r="BV79" s="62"/>
      <c r="BW79" s="560"/>
      <c r="BX79" s="560"/>
      <c r="BY79" s="508">
        <v>0</v>
      </c>
      <c r="BZ79" s="61"/>
      <c r="CA79" s="62"/>
      <c r="CB79" s="560"/>
      <c r="CC79" s="560"/>
      <c r="CD79" s="508">
        <v>0</v>
      </c>
      <c r="CE79" s="61"/>
      <c r="CF79" s="62"/>
      <c r="CG79" s="560"/>
      <c r="CH79" s="560"/>
      <c r="CI79" s="508">
        <v>0</v>
      </c>
      <c r="CJ79" s="61"/>
      <c r="CK79" s="62"/>
      <c r="CL79" s="560"/>
      <c r="CM79" s="560"/>
      <c r="CN79" s="508">
        <v>0</v>
      </c>
      <c r="CO79" s="61"/>
      <c r="CP79" s="62"/>
      <c r="CQ79" s="560"/>
      <c r="CR79" s="560"/>
      <c r="CS79" s="508">
        <v>0</v>
      </c>
      <c r="CT79" s="61"/>
      <c r="CU79" s="62"/>
      <c r="CV79" s="560"/>
      <c r="CW79" s="560"/>
      <c r="CX79" s="508">
        <v>0</v>
      </c>
      <c r="CY79" s="61"/>
      <c r="CZ79" s="62"/>
      <c r="DA79" s="560"/>
      <c r="DB79" s="560"/>
      <c r="DC79" s="508">
        <v>0</v>
      </c>
      <c r="DD79" s="61"/>
      <c r="DE79" s="62"/>
      <c r="DF79" s="560"/>
      <c r="DG79" s="560"/>
      <c r="DH79" s="508">
        <v>0</v>
      </c>
      <c r="DI79" s="61"/>
      <c r="DJ79" s="62"/>
      <c r="DK79" s="560"/>
      <c r="DL79" s="560"/>
      <c r="DM79" s="508">
        <v>0</v>
      </c>
      <c r="DN79" s="61"/>
      <c r="DO79" s="62"/>
      <c r="DP79" s="560"/>
      <c r="DQ79" s="560"/>
      <c r="DR79" s="508">
        <v>0</v>
      </c>
      <c r="DS79" s="61"/>
      <c r="DT79" s="62"/>
      <c r="DU79" s="560"/>
      <c r="DV79" s="560"/>
      <c r="DW79" s="508">
        <v>0</v>
      </c>
      <c r="DX79" s="61"/>
      <c r="DY79" s="62"/>
      <c r="DZ79" s="560"/>
      <c r="EA79" s="560"/>
      <c r="EB79" s="508">
        <v>0</v>
      </c>
      <c r="EC79" s="61"/>
      <c r="ED79" s="62"/>
      <c r="EE79" s="560"/>
      <c r="EF79" s="560"/>
      <c r="EG79" s="508">
        <v>0</v>
      </c>
      <c r="EH79" s="61"/>
      <c r="EI79" s="62"/>
      <c r="EJ79" s="560"/>
      <c r="EK79" s="560"/>
      <c r="EL79" s="62">
        <v>0</v>
      </c>
      <c r="EM79" s="496"/>
      <c r="EO79" s="153"/>
      <c r="EP79" s="49"/>
      <c r="EQ79" s="49"/>
    </row>
    <row r="80" spans="4:147" ht="12.75" hidden="1" customHeight="1" x14ac:dyDescent="0.2">
      <c r="D80" s="153" t="s">
        <v>396</v>
      </c>
      <c r="E80" s="484"/>
      <c r="F80" s="484"/>
      <c r="G80" s="508">
        <v>0</v>
      </c>
      <c r="H80" s="61"/>
      <c r="I80" s="62"/>
      <c r="J80" s="560"/>
      <c r="K80" s="560"/>
      <c r="L80" s="508">
        <v>0</v>
      </c>
      <c r="M80" s="61"/>
      <c r="N80" s="62"/>
      <c r="O80" s="560"/>
      <c r="P80" s="560"/>
      <c r="Q80" s="508">
        <v>0</v>
      </c>
      <c r="R80" s="61"/>
      <c r="S80" s="62"/>
      <c r="T80" s="560"/>
      <c r="U80" s="560"/>
      <c r="V80" s="508">
        <v>0</v>
      </c>
      <c r="W80" s="61"/>
      <c r="X80" s="62"/>
      <c r="Y80" s="560"/>
      <c r="Z80" s="560"/>
      <c r="AA80" s="508">
        <v>0</v>
      </c>
      <c r="AB80" s="61"/>
      <c r="AC80" s="62"/>
      <c r="AD80" s="560"/>
      <c r="AE80" s="560"/>
      <c r="AF80" s="508">
        <v>0</v>
      </c>
      <c r="AG80" s="61"/>
      <c r="AH80" s="62"/>
      <c r="AI80" s="560"/>
      <c r="AJ80" s="560"/>
      <c r="AK80" s="508">
        <v>0</v>
      </c>
      <c r="AL80" s="61"/>
      <c r="AM80" s="62"/>
      <c r="AN80" s="560"/>
      <c r="AO80" s="560"/>
      <c r="AP80" s="508">
        <v>0</v>
      </c>
      <c r="AQ80" s="61"/>
      <c r="AR80" s="62"/>
      <c r="AS80" s="560"/>
      <c r="AT80" s="560"/>
      <c r="AU80" s="508">
        <v>0</v>
      </c>
      <c r="AV80" s="61"/>
      <c r="AW80" s="62"/>
      <c r="AX80" s="560"/>
      <c r="AY80" s="560"/>
      <c r="AZ80" s="508">
        <v>0</v>
      </c>
      <c r="BA80" s="61"/>
      <c r="BB80" s="62"/>
      <c r="BC80" s="560"/>
      <c r="BD80" s="560"/>
      <c r="BE80" s="508">
        <v>0</v>
      </c>
      <c r="BF80" s="61"/>
      <c r="BG80" s="62"/>
      <c r="BH80" s="560"/>
      <c r="BI80" s="560"/>
      <c r="BJ80" s="508">
        <v>0</v>
      </c>
      <c r="BK80" s="61"/>
      <c r="BL80" s="62"/>
      <c r="BM80" s="560"/>
      <c r="BN80" s="560"/>
      <c r="BO80" s="508">
        <v>0</v>
      </c>
      <c r="BP80" s="61"/>
      <c r="BQ80" s="62"/>
      <c r="BR80" s="560"/>
      <c r="BS80" s="560"/>
      <c r="BT80" s="62">
        <v>0</v>
      </c>
      <c r="BU80" s="61"/>
      <c r="BV80" s="62"/>
      <c r="BW80" s="560"/>
      <c r="BX80" s="560"/>
      <c r="BY80" s="508">
        <v>0</v>
      </c>
      <c r="BZ80" s="61"/>
      <c r="CA80" s="62"/>
      <c r="CB80" s="560"/>
      <c r="CC80" s="560"/>
      <c r="CD80" s="508">
        <v>0</v>
      </c>
      <c r="CE80" s="61"/>
      <c r="CF80" s="62"/>
      <c r="CG80" s="560"/>
      <c r="CH80" s="560"/>
      <c r="CI80" s="508">
        <v>0</v>
      </c>
      <c r="CJ80" s="61"/>
      <c r="CK80" s="62"/>
      <c r="CL80" s="560"/>
      <c r="CM80" s="560"/>
      <c r="CN80" s="508">
        <v>0</v>
      </c>
      <c r="CO80" s="61"/>
      <c r="CP80" s="62"/>
      <c r="CQ80" s="560"/>
      <c r="CR80" s="560"/>
      <c r="CS80" s="508">
        <v>0</v>
      </c>
      <c r="CT80" s="61"/>
      <c r="CU80" s="62"/>
      <c r="CV80" s="560"/>
      <c r="CW80" s="560"/>
      <c r="CX80" s="508">
        <v>0</v>
      </c>
      <c r="CY80" s="61"/>
      <c r="CZ80" s="62"/>
      <c r="DA80" s="560"/>
      <c r="DB80" s="560"/>
      <c r="DC80" s="508">
        <v>0</v>
      </c>
      <c r="DD80" s="61"/>
      <c r="DE80" s="62"/>
      <c r="DF80" s="560"/>
      <c r="DG80" s="560"/>
      <c r="DH80" s="508">
        <v>0</v>
      </c>
      <c r="DI80" s="61"/>
      <c r="DJ80" s="62"/>
      <c r="DK80" s="560"/>
      <c r="DL80" s="560"/>
      <c r="DM80" s="508">
        <v>0</v>
      </c>
      <c r="DN80" s="61"/>
      <c r="DO80" s="62"/>
      <c r="DP80" s="560"/>
      <c r="DQ80" s="560"/>
      <c r="DR80" s="508">
        <v>0</v>
      </c>
      <c r="DS80" s="61"/>
      <c r="DT80" s="62"/>
      <c r="DU80" s="560"/>
      <c r="DV80" s="560"/>
      <c r="DW80" s="508">
        <v>0</v>
      </c>
      <c r="DX80" s="61"/>
      <c r="DY80" s="62"/>
      <c r="DZ80" s="560"/>
      <c r="EA80" s="560"/>
      <c r="EB80" s="508">
        <v>0</v>
      </c>
      <c r="EC80" s="61"/>
      <c r="ED80" s="62"/>
      <c r="EE80" s="560"/>
      <c r="EF80" s="560"/>
      <c r="EG80" s="508">
        <v>0</v>
      </c>
      <c r="EH80" s="61"/>
      <c r="EI80" s="62"/>
      <c r="EJ80" s="560"/>
      <c r="EK80" s="560"/>
      <c r="EL80" s="62">
        <v>0</v>
      </c>
      <c r="EM80" s="496"/>
      <c r="EO80" s="153"/>
      <c r="EP80" s="49"/>
      <c r="EQ80" s="49"/>
    </row>
    <row r="81" spans="4:147" ht="12.75" hidden="1" customHeight="1" x14ac:dyDescent="0.2">
      <c r="D81" s="153" t="s">
        <v>354</v>
      </c>
      <c r="E81" s="484"/>
      <c r="F81" s="484"/>
      <c r="G81" s="508">
        <v>0</v>
      </c>
      <c r="H81" s="61"/>
      <c r="I81" s="62"/>
      <c r="J81" s="560"/>
      <c r="K81" s="560"/>
      <c r="L81" s="508">
        <v>0</v>
      </c>
      <c r="M81" s="61"/>
      <c r="N81" s="62"/>
      <c r="O81" s="560"/>
      <c r="P81" s="560"/>
      <c r="Q81" s="508">
        <v>0</v>
      </c>
      <c r="R81" s="61"/>
      <c r="S81" s="62"/>
      <c r="T81" s="560"/>
      <c r="U81" s="560"/>
      <c r="V81" s="508">
        <v>0</v>
      </c>
      <c r="W81" s="61"/>
      <c r="X81" s="62"/>
      <c r="Y81" s="560"/>
      <c r="Z81" s="560"/>
      <c r="AA81" s="508">
        <v>0</v>
      </c>
      <c r="AB81" s="61"/>
      <c r="AC81" s="62"/>
      <c r="AD81" s="560"/>
      <c r="AE81" s="560"/>
      <c r="AF81" s="508">
        <v>0</v>
      </c>
      <c r="AG81" s="61"/>
      <c r="AH81" s="62"/>
      <c r="AI81" s="560"/>
      <c r="AJ81" s="560"/>
      <c r="AK81" s="508">
        <v>0</v>
      </c>
      <c r="AL81" s="61"/>
      <c r="AM81" s="62"/>
      <c r="AN81" s="560"/>
      <c r="AO81" s="560"/>
      <c r="AP81" s="508">
        <v>0</v>
      </c>
      <c r="AQ81" s="61"/>
      <c r="AR81" s="62"/>
      <c r="AS81" s="560"/>
      <c r="AT81" s="560"/>
      <c r="AU81" s="508">
        <v>0</v>
      </c>
      <c r="AV81" s="61"/>
      <c r="AW81" s="62"/>
      <c r="AX81" s="560"/>
      <c r="AY81" s="560"/>
      <c r="AZ81" s="508">
        <v>0</v>
      </c>
      <c r="BA81" s="61"/>
      <c r="BB81" s="62"/>
      <c r="BC81" s="560"/>
      <c r="BD81" s="560"/>
      <c r="BE81" s="508">
        <v>0</v>
      </c>
      <c r="BF81" s="61"/>
      <c r="BG81" s="62"/>
      <c r="BH81" s="560"/>
      <c r="BI81" s="560"/>
      <c r="BJ81" s="508">
        <v>0</v>
      </c>
      <c r="BK81" s="61"/>
      <c r="BL81" s="62"/>
      <c r="BM81" s="560"/>
      <c r="BN81" s="560"/>
      <c r="BO81" s="508">
        <v>0</v>
      </c>
      <c r="BP81" s="61"/>
      <c r="BQ81" s="62"/>
      <c r="BR81" s="560"/>
      <c r="BS81" s="560"/>
      <c r="BT81" s="62">
        <v>0</v>
      </c>
      <c r="BU81" s="61"/>
      <c r="BV81" s="62"/>
      <c r="BW81" s="560"/>
      <c r="BX81" s="560"/>
      <c r="BY81" s="508">
        <v>0</v>
      </c>
      <c r="BZ81" s="61"/>
      <c r="CA81" s="62"/>
      <c r="CB81" s="560"/>
      <c r="CC81" s="560"/>
      <c r="CD81" s="508">
        <v>0</v>
      </c>
      <c r="CE81" s="61"/>
      <c r="CF81" s="62"/>
      <c r="CG81" s="560"/>
      <c r="CH81" s="560"/>
      <c r="CI81" s="508">
        <v>0</v>
      </c>
      <c r="CJ81" s="61"/>
      <c r="CK81" s="62"/>
      <c r="CL81" s="560"/>
      <c r="CM81" s="560"/>
      <c r="CN81" s="508">
        <v>0</v>
      </c>
      <c r="CO81" s="61"/>
      <c r="CP81" s="62"/>
      <c r="CQ81" s="560"/>
      <c r="CR81" s="560"/>
      <c r="CS81" s="508">
        <v>0</v>
      </c>
      <c r="CT81" s="61"/>
      <c r="CU81" s="62"/>
      <c r="CV81" s="560"/>
      <c r="CW81" s="560"/>
      <c r="CX81" s="508">
        <v>0</v>
      </c>
      <c r="CY81" s="61"/>
      <c r="CZ81" s="62"/>
      <c r="DA81" s="560"/>
      <c r="DB81" s="560"/>
      <c r="DC81" s="508">
        <v>0</v>
      </c>
      <c r="DD81" s="61"/>
      <c r="DE81" s="62"/>
      <c r="DF81" s="560"/>
      <c r="DG81" s="560"/>
      <c r="DH81" s="508">
        <v>0</v>
      </c>
      <c r="DI81" s="61"/>
      <c r="DJ81" s="62"/>
      <c r="DK81" s="560"/>
      <c r="DL81" s="560"/>
      <c r="DM81" s="508">
        <v>0</v>
      </c>
      <c r="DN81" s="61"/>
      <c r="DO81" s="62"/>
      <c r="DP81" s="560"/>
      <c r="DQ81" s="560"/>
      <c r="DR81" s="508">
        <v>0</v>
      </c>
      <c r="DS81" s="61"/>
      <c r="DT81" s="62"/>
      <c r="DU81" s="560"/>
      <c r="DV81" s="560"/>
      <c r="DW81" s="508">
        <v>0</v>
      </c>
      <c r="DX81" s="61"/>
      <c r="DY81" s="62"/>
      <c r="DZ81" s="560"/>
      <c r="EA81" s="560"/>
      <c r="EB81" s="508">
        <v>0</v>
      </c>
      <c r="EC81" s="61"/>
      <c r="ED81" s="62"/>
      <c r="EE81" s="560"/>
      <c r="EF81" s="560"/>
      <c r="EG81" s="508">
        <v>0</v>
      </c>
      <c r="EH81" s="61"/>
      <c r="EI81" s="62"/>
      <c r="EJ81" s="560"/>
      <c r="EK81" s="560"/>
      <c r="EL81" s="62">
        <v>0</v>
      </c>
      <c r="EM81" s="496"/>
      <c r="EO81" s="153"/>
      <c r="EP81" s="49"/>
      <c r="EQ81" s="49"/>
    </row>
    <row r="82" spans="4:147" ht="12.75" hidden="1" customHeight="1" x14ac:dyDescent="0.2">
      <c r="D82" s="153" t="s">
        <v>355</v>
      </c>
      <c r="E82" s="484"/>
      <c r="F82" s="484"/>
      <c r="G82" s="508">
        <v>0</v>
      </c>
      <c r="H82" s="61"/>
      <c r="I82" s="62"/>
      <c r="J82" s="560"/>
      <c r="K82" s="560"/>
      <c r="L82" s="508">
        <v>0</v>
      </c>
      <c r="M82" s="61"/>
      <c r="N82" s="62"/>
      <c r="O82" s="560"/>
      <c r="P82" s="560"/>
      <c r="Q82" s="508">
        <v>0</v>
      </c>
      <c r="R82" s="61"/>
      <c r="S82" s="62"/>
      <c r="T82" s="560"/>
      <c r="U82" s="560"/>
      <c r="V82" s="508">
        <v>0</v>
      </c>
      <c r="W82" s="61"/>
      <c r="X82" s="62"/>
      <c r="Y82" s="560"/>
      <c r="Z82" s="560"/>
      <c r="AA82" s="508">
        <v>0</v>
      </c>
      <c r="AB82" s="61"/>
      <c r="AC82" s="62"/>
      <c r="AD82" s="560"/>
      <c r="AE82" s="560"/>
      <c r="AF82" s="508">
        <v>0</v>
      </c>
      <c r="AG82" s="61"/>
      <c r="AH82" s="62"/>
      <c r="AI82" s="560"/>
      <c r="AJ82" s="560"/>
      <c r="AK82" s="508">
        <v>0</v>
      </c>
      <c r="AL82" s="61"/>
      <c r="AM82" s="62"/>
      <c r="AN82" s="560"/>
      <c r="AO82" s="560"/>
      <c r="AP82" s="508">
        <v>0</v>
      </c>
      <c r="AQ82" s="61"/>
      <c r="AR82" s="62"/>
      <c r="AS82" s="560"/>
      <c r="AT82" s="560"/>
      <c r="AU82" s="508">
        <v>0</v>
      </c>
      <c r="AV82" s="61"/>
      <c r="AW82" s="62"/>
      <c r="AX82" s="560"/>
      <c r="AY82" s="560"/>
      <c r="AZ82" s="508">
        <v>0</v>
      </c>
      <c r="BA82" s="61"/>
      <c r="BB82" s="62"/>
      <c r="BC82" s="560"/>
      <c r="BD82" s="560"/>
      <c r="BE82" s="508">
        <v>0</v>
      </c>
      <c r="BF82" s="61"/>
      <c r="BG82" s="62"/>
      <c r="BH82" s="560"/>
      <c r="BI82" s="560"/>
      <c r="BJ82" s="508">
        <v>0</v>
      </c>
      <c r="BK82" s="61"/>
      <c r="BL82" s="62"/>
      <c r="BM82" s="560"/>
      <c r="BN82" s="560"/>
      <c r="BO82" s="508">
        <v>0</v>
      </c>
      <c r="BP82" s="61"/>
      <c r="BQ82" s="62"/>
      <c r="BR82" s="560"/>
      <c r="BS82" s="560"/>
      <c r="BT82" s="62">
        <v>0</v>
      </c>
      <c r="BU82" s="61"/>
      <c r="BV82" s="62"/>
      <c r="BW82" s="560"/>
      <c r="BX82" s="560"/>
      <c r="BY82" s="508">
        <v>0</v>
      </c>
      <c r="BZ82" s="61"/>
      <c r="CA82" s="62"/>
      <c r="CB82" s="560"/>
      <c r="CC82" s="560"/>
      <c r="CD82" s="508">
        <v>0</v>
      </c>
      <c r="CE82" s="61"/>
      <c r="CF82" s="62"/>
      <c r="CG82" s="560"/>
      <c r="CH82" s="560"/>
      <c r="CI82" s="508">
        <v>0</v>
      </c>
      <c r="CJ82" s="61"/>
      <c r="CK82" s="62"/>
      <c r="CL82" s="560"/>
      <c r="CM82" s="560"/>
      <c r="CN82" s="508">
        <v>0</v>
      </c>
      <c r="CO82" s="61"/>
      <c r="CP82" s="62"/>
      <c r="CQ82" s="560"/>
      <c r="CR82" s="560"/>
      <c r="CS82" s="508">
        <v>0</v>
      </c>
      <c r="CT82" s="61"/>
      <c r="CU82" s="62"/>
      <c r="CV82" s="560"/>
      <c r="CW82" s="560"/>
      <c r="CX82" s="508">
        <v>0</v>
      </c>
      <c r="CY82" s="61"/>
      <c r="CZ82" s="62"/>
      <c r="DA82" s="560"/>
      <c r="DB82" s="560"/>
      <c r="DC82" s="508">
        <v>0</v>
      </c>
      <c r="DD82" s="61"/>
      <c r="DE82" s="62"/>
      <c r="DF82" s="560"/>
      <c r="DG82" s="560"/>
      <c r="DH82" s="508">
        <v>0</v>
      </c>
      <c r="DI82" s="61"/>
      <c r="DJ82" s="62"/>
      <c r="DK82" s="560"/>
      <c r="DL82" s="560"/>
      <c r="DM82" s="508">
        <v>0</v>
      </c>
      <c r="DN82" s="61"/>
      <c r="DO82" s="62"/>
      <c r="DP82" s="560"/>
      <c r="DQ82" s="560"/>
      <c r="DR82" s="508">
        <v>0</v>
      </c>
      <c r="DS82" s="61"/>
      <c r="DT82" s="62"/>
      <c r="DU82" s="560"/>
      <c r="DV82" s="560"/>
      <c r="DW82" s="508">
        <v>0</v>
      </c>
      <c r="DX82" s="61"/>
      <c r="DY82" s="62"/>
      <c r="DZ82" s="560"/>
      <c r="EA82" s="560"/>
      <c r="EB82" s="508">
        <v>0</v>
      </c>
      <c r="EC82" s="61"/>
      <c r="ED82" s="62"/>
      <c r="EE82" s="560"/>
      <c r="EF82" s="560"/>
      <c r="EG82" s="508">
        <v>0</v>
      </c>
      <c r="EH82" s="61"/>
      <c r="EI82" s="62"/>
      <c r="EJ82" s="560"/>
      <c r="EK82" s="560"/>
      <c r="EL82" s="62">
        <v>0</v>
      </c>
      <c r="EM82" s="496"/>
      <c r="EO82" s="153"/>
      <c r="EP82" s="49"/>
      <c r="EQ82" s="49"/>
    </row>
    <row r="83" spans="4:147" ht="12.75" hidden="1" customHeight="1" x14ac:dyDescent="0.2">
      <c r="D83" s="153" t="s">
        <v>356</v>
      </c>
      <c r="E83" s="484"/>
      <c r="F83" s="484"/>
      <c r="G83" s="508">
        <v>0</v>
      </c>
      <c r="H83" s="61"/>
      <c r="I83" s="62"/>
      <c r="J83" s="560"/>
      <c r="K83" s="560"/>
      <c r="L83" s="508">
        <v>0</v>
      </c>
      <c r="M83" s="61"/>
      <c r="N83" s="62"/>
      <c r="O83" s="560"/>
      <c r="P83" s="560"/>
      <c r="Q83" s="508">
        <v>0</v>
      </c>
      <c r="R83" s="61"/>
      <c r="S83" s="62"/>
      <c r="T83" s="560"/>
      <c r="U83" s="560"/>
      <c r="V83" s="508">
        <v>0</v>
      </c>
      <c r="W83" s="61"/>
      <c r="X83" s="62"/>
      <c r="Y83" s="560"/>
      <c r="Z83" s="560"/>
      <c r="AA83" s="508">
        <v>0</v>
      </c>
      <c r="AB83" s="61"/>
      <c r="AC83" s="62"/>
      <c r="AD83" s="560"/>
      <c r="AE83" s="560"/>
      <c r="AF83" s="508">
        <v>0</v>
      </c>
      <c r="AG83" s="61"/>
      <c r="AH83" s="62"/>
      <c r="AI83" s="560"/>
      <c r="AJ83" s="560"/>
      <c r="AK83" s="508">
        <v>0</v>
      </c>
      <c r="AL83" s="61"/>
      <c r="AM83" s="62"/>
      <c r="AN83" s="560"/>
      <c r="AO83" s="560"/>
      <c r="AP83" s="508">
        <v>0</v>
      </c>
      <c r="AQ83" s="61"/>
      <c r="AR83" s="62"/>
      <c r="AS83" s="560"/>
      <c r="AT83" s="560"/>
      <c r="AU83" s="508">
        <v>0</v>
      </c>
      <c r="AV83" s="61"/>
      <c r="AW83" s="62"/>
      <c r="AX83" s="560"/>
      <c r="AY83" s="560"/>
      <c r="AZ83" s="508">
        <v>0</v>
      </c>
      <c r="BA83" s="61"/>
      <c r="BB83" s="62"/>
      <c r="BC83" s="560"/>
      <c r="BD83" s="560"/>
      <c r="BE83" s="508">
        <v>0</v>
      </c>
      <c r="BF83" s="61"/>
      <c r="BG83" s="62"/>
      <c r="BH83" s="560"/>
      <c r="BI83" s="560"/>
      <c r="BJ83" s="508">
        <v>0</v>
      </c>
      <c r="BK83" s="61"/>
      <c r="BL83" s="62"/>
      <c r="BM83" s="560"/>
      <c r="BN83" s="560"/>
      <c r="BO83" s="508">
        <v>0</v>
      </c>
      <c r="BP83" s="61"/>
      <c r="BQ83" s="62"/>
      <c r="BR83" s="560"/>
      <c r="BS83" s="560"/>
      <c r="BT83" s="62">
        <v>0</v>
      </c>
      <c r="BU83" s="61"/>
      <c r="BV83" s="62"/>
      <c r="BW83" s="560"/>
      <c r="BX83" s="560"/>
      <c r="BY83" s="508">
        <v>0</v>
      </c>
      <c r="BZ83" s="61"/>
      <c r="CA83" s="62"/>
      <c r="CB83" s="560"/>
      <c r="CC83" s="560"/>
      <c r="CD83" s="508">
        <v>0</v>
      </c>
      <c r="CE83" s="61"/>
      <c r="CF83" s="62"/>
      <c r="CG83" s="560"/>
      <c r="CH83" s="560"/>
      <c r="CI83" s="508">
        <v>0</v>
      </c>
      <c r="CJ83" s="61"/>
      <c r="CK83" s="62"/>
      <c r="CL83" s="560"/>
      <c r="CM83" s="560"/>
      <c r="CN83" s="508">
        <v>0</v>
      </c>
      <c r="CO83" s="61"/>
      <c r="CP83" s="62"/>
      <c r="CQ83" s="560"/>
      <c r="CR83" s="560"/>
      <c r="CS83" s="508">
        <v>0</v>
      </c>
      <c r="CT83" s="61"/>
      <c r="CU83" s="62"/>
      <c r="CV83" s="560"/>
      <c r="CW83" s="560"/>
      <c r="CX83" s="508">
        <v>0</v>
      </c>
      <c r="CY83" s="61"/>
      <c r="CZ83" s="62"/>
      <c r="DA83" s="560"/>
      <c r="DB83" s="560"/>
      <c r="DC83" s="508">
        <v>0</v>
      </c>
      <c r="DD83" s="61"/>
      <c r="DE83" s="62"/>
      <c r="DF83" s="560"/>
      <c r="DG83" s="560"/>
      <c r="DH83" s="508">
        <v>0</v>
      </c>
      <c r="DI83" s="61"/>
      <c r="DJ83" s="62"/>
      <c r="DK83" s="560"/>
      <c r="DL83" s="560"/>
      <c r="DM83" s="508">
        <v>0</v>
      </c>
      <c r="DN83" s="61"/>
      <c r="DO83" s="62"/>
      <c r="DP83" s="560"/>
      <c r="DQ83" s="560"/>
      <c r="DR83" s="508">
        <v>0</v>
      </c>
      <c r="DS83" s="61"/>
      <c r="DT83" s="62"/>
      <c r="DU83" s="560"/>
      <c r="DV83" s="560"/>
      <c r="DW83" s="508">
        <v>0</v>
      </c>
      <c r="DX83" s="61"/>
      <c r="DY83" s="62"/>
      <c r="DZ83" s="560"/>
      <c r="EA83" s="560"/>
      <c r="EB83" s="508">
        <v>0</v>
      </c>
      <c r="EC83" s="61"/>
      <c r="ED83" s="62"/>
      <c r="EE83" s="560"/>
      <c r="EF83" s="560"/>
      <c r="EG83" s="508">
        <v>0</v>
      </c>
      <c r="EH83" s="61"/>
      <c r="EI83" s="62"/>
      <c r="EJ83" s="560"/>
      <c r="EK83" s="560"/>
      <c r="EL83" s="62">
        <v>0</v>
      </c>
      <c r="EM83" s="496"/>
      <c r="EO83" s="153"/>
      <c r="EP83" s="49"/>
      <c r="EQ83" s="49"/>
    </row>
    <row r="84" spans="4:147" ht="12.75" hidden="1" customHeight="1" x14ac:dyDescent="0.2">
      <c r="D84" s="153" t="s">
        <v>357</v>
      </c>
      <c r="E84" s="484"/>
      <c r="F84" s="484"/>
      <c r="G84" s="508">
        <v>0</v>
      </c>
      <c r="H84" s="61"/>
      <c r="I84" s="62"/>
      <c r="J84" s="560"/>
      <c r="K84" s="560"/>
      <c r="L84" s="508">
        <v>0</v>
      </c>
      <c r="M84" s="61"/>
      <c r="N84" s="62"/>
      <c r="O84" s="560"/>
      <c r="P84" s="560"/>
      <c r="Q84" s="508">
        <v>0</v>
      </c>
      <c r="R84" s="61"/>
      <c r="S84" s="62"/>
      <c r="T84" s="560"/>
      <c r="U84" s="560"/>
      <c r="V84" s="508">
        <v>0</v>
      </c>
      <c r="W84" s="61"/>
      <c r="X84" s="62"/>
      <c r="Y84" s="560"/>
      <c r="Z84" s="560"/>
      <c r="AA84" s="508">
        <v>0</v>
      </c>
      <c r="AB84" s="61"/>
      <c r="AC84" s="62"/>
      <c r="AD84" s="560"/>
      <c r="AE84" s="560"/>
      <c r="AF84" s="508">
        <v>0</v>
      </c>
      <c r="AG84" s="61"/>
      <c r="AH84" s="62"/>
      <c r="AI84" s="560"/>
      <c r="AJ84" s="560"/>
      <c r="AK84" s="508">
        <v>0</v>
      </c>
      <c r="AL84" s="61"/>
      <c r="AM84" s="62"/>
      <c r="AN84" s="560"/>
      <c r="AO84" s="560"/>
      <c r="AP84" s="508">
        <v>0</v>
      </c>
      <c r="AQ84" s="61"/>
      <c r="AR84" s="62"/>
      <c r="AS84" s="560"/>
      <c r="AT84" s="560"/>
      <c r="AU84" s="508">
        <v>0</v>
      </c>
      <c r="AV84" s="61"/>
      <c r="AW84" s="62"/>
      <c r="AX84" s="560"/>
      <c r="AY84" s="560"/>
      <c r="AZ84" s="508">
        <v>0</v>
      </c>
      <c r="BA84" s="61"/>
      <c r="BB84" s="62"/>
      <c r="BC84" s="560"/>
      <c r="BD84" s="560"/>
      <c r="BE84" s="508">
        <v>0</v>
      </c>
      <c r="BF84" s="61"/>
      <c r="BG84" s="62"/>
      <c r="BH84" s="560"/>
      <c r="BI84" s="560"/>
      <c r="BJ84" s="508">
        <v>0</v>
      </c>
      <c r="BK84" s="61"/>
      <c r="BL84" s="62"/>
      <c r="BM84" s="560"/>
      <c r="BN84" s="560"/>
      <c r="BO84" s="508">
        <v>0</v>
      </c>
      <c r="BP84" s="61"/>
      <c r="BQ84" s="62"/>
      <c r="BR84" s="560"/>
      <c r="BS84" s="560"/>
      <c r="BT84" s="62">
        <v>0</v>
      </c>
      <c r="BU84" s="61"/>
      <c r="BV84" s="62"/>
      <c r="BW84" s="560"/>
      <c r="BX84" s="560"/>
      <c r="BY84" s="508">
        <v>0</v>
      </c>
      <c r="BZ84" s="61"/>
      <c r="CA84" s="62"/>
      <c r="CB84" s="560"/>
      <c r="CC84" s="560"/>
      <c r="CD84" s="508">
        <v>0</v>
      </c>
      <c r="CE84" s="61"/>
      <c r="CF84" s="62"/>
      <c r="CG84" s="560"/>
      <c r="CH84" s="560"/>
      <c r="CI84" s="508">
        <v>0</v>
      </c>
      <c r="CJ84" s="61"/>
      <c r="CK84" s="62"/>
      <c r="CL84" s="560"/>
      <c r="CM84" s="560"/>
      <c r="CN84" s="508">
        <v>0</v>
      </c>
      <c r="CO84" s="61"/>
      <c r="CP84" s="62"/>
      <c r="CQ84" s="560"/>
      <c r="CR84" s="560"/>
      <c r="CS84" s="508">
        <v>0</v>
      </c>
      <c r="CT84" s="61"/>
      <c r="CU84" s="62"/>
      <c r="CV84" s="560"/>
      <c r="CW84" s="560"/>
      <c r="CX84" s="508">
        <v>0</v>
      </c>
      <c r="CY84" s="61"/>
      <c r="CZ84" s="62"/>
      <c r="DA84" s="560"/>
      <c r="DB84" s="560"/>
      <c r="DC84" s="508">
        <v>0</v>
      </c>
      <c r="DD84" s="61"/>
      <c r="DE84" s="62"/>
      <c r="DF84" s="560"/>
      <c r="DG84" s="560"/>
      <c r="DH84" s="508">
        <v>0</v>
      </c>
      <c r="DI84" s="61"/>
      <c r="DJ84" s="62"/>
      <c r="DK84" s="560"/>
      <c r="DL84" s="560"/>
      <c r="DM84" s="508">
        <v>0</v>
      </c>
      <c r="DN84" s="61"/>
      <c r="DO84" s="62"/>
      <c r="DP84" s="560"/>
      <c r="DQ84" s="560"/>
      <c r="DR84" s="508">
        <v>0</v>
      </c>
      <c r="DS84" s="61"/>
      <c r="DT84" s="62"/>
      <c r="DU84" s="560"/>
      <c r="DV84" s="560"/>
      <c r="DW84" s="508">
        <v>0</v>
      </c>
      <c r="DX84" s="61"/>
      <c r="DY84" s="62"/>
      <c r="DZ84" s="560"/>
      <c r="EA84" s="560"/>
      <c r="EB84" s="508">
        <v>0</v>
      </c>
      <c r="EC84" s="61"/>
      <c r="ED84" s="62"/>
      <c r="EE84" s="560"/>
      <c r="EF84" s="560"/>
      <c r="EG84" s="508">
        <v>0</v>
      </c>
      <c r="EH84" s="61"/>
      <c r="EI84" s="62"/>
      <c r="EJ84" s="560"/>
      <c r="EK84" s="560"/>
      <c r="EL84" s="62">
        <v>0</v>
      </c>
      <c r="EM84" s="496"/>
      <c r="EO84" s="153"/>
      <c r="EP84" s="49"/>
      <c r="EQ84" s="49"/>
    </row>
    <row r="85" spans="4:147" ht="12.75" hidden="1" customHeight="1" x14ac:dyDescent="0.2">
      <c r="D85" s="153" t="s">
        <v>358</v>
      </c>
      <c r="E85" s="484"/>
      <c r="F85" s="484"/>
      <c r="G85" s="508">
        <v>0</v>
      </c>
      <c r="H85" s="61"/>
      <c r="I85" s="62"/>
      <c r="J85" s="560"/>
      <c r="K85" s="560"/>
      <c r="L85" s="508">
        <v>0</v>
      </c>
      <c r="M85" s="61"/>
      <c r="N85" s="62"/>
      <c r="O85" s="560"/>
      <c r="P85" s="560"/>
      <c r="Q85" s="508">
        <v>0</v>
      </c>
      <c r="R85" s="61"/>
      <c r="S85" s="62"/>
      <c r="T85" s="560"/>
      <c r="U85" s="560"/>
      <c r="V85" s="508">
        <v>0</v>
      </c>
      <c r="W85" s="61"/>
      <c r="X85" s="62"/>
      <c r="Y85" s="560"/>
      <c r="Z85" s="560"/>
      <c r="AA85" s="508">
        <v>0</v>
      </c>
      <c r="AB85" s="61"/>
      <c r="AC85" s="62"/>
      <c r="AD85" s="560"/>
      <c r="AE85" s="560"/>
      <c r="AF85" s="508">
        <v>0</v>
      </c>
      <c r="AG85" s="61"/>
      <c r="AH85" s="62"/>
      <c r="AI85" s="560"/>
      <c r="AJ85" s="560"/>
      <c r="AK85" s="508">
        <v>0</v>
      </c>
      <c r="AL85" s="61"/>
      <c r="AM85" s="62"/>
      <c r="AN85" s="560"/>
      <c r="AO85" s="560"/>
      <c r="AP85" s="508">
        <v>0</v>
      </c>
      <c r="AQ85" s="61"/>
      <c r="AR85" s="62"/>
      <c r="AS85" s="560"/>
      <c r="AT85" s="560"/>
      <c r="AU85" s="508">
        <v>0</v>
      </c>
      <c r="AV85" s="61"/>
      <c r="AW85" s="62"/>
      <c r="AX85" s="560"/>
      <c r="AY85" s="560"/>
      <c r="AZ85" s="508">
        <v>0</v>
      </c>
      <c r="BA85" s="61"/>
      <c r="BB85" s="62"/>
      <c r="BC85" s="560"/>
      <c r="BD85" s="560"/>
      <c r="BE85" s="508">
        <v>0</v>
      </c>
      <c r="BF85" s="61"/>
      <c r="BG85" s="62"/>
      <c r="BH85" s="560"/>
      <c r="BI85" s="560"/>
      <c r="BJ85" s="508">
        <v>0</v>
      </c>
      <c r="BK85" s="61"/>
      <c r="BL85" s="62"/>
      <c r="BM85" s="560"/>
      <c r="BN85" s="560"/>
      <c r="BO85" s="508">
        <v>0</v>
      </c>
      <c r="BP85" s="61"/>
      <c r="BQ85" s="62"/>
      <c r="BR85" s="560"/>
      <c r="BS85" s="560"/>
      <c r="BT85" s="62">
        <v>0</v>
      </c>
      <c r="BU85" s="61"/>
      <c r="BV85" s="62"/>
      <c r="BW85" s="560"/>
      <c r="BX85" s="560"/>
      <c r="BY85" s="508">
        <v>0</v>
      </c>
      <c r="BZ85" s="61"/>
      <c r="CA85" s="62"/>
      <c r="CB85" s="560"/>
      <c r="CC85" s="560"/>
      <c r="CD85" s="508">
        <v>0</v>
      </c>
      <c r="CE85" s="61"/>
      <c r="CF85" s="62"/>
      <c r="CG85" s="560"/>
      <c r="CH85" s="560"/>
      <c r="CI85" s="508">
        <v>0</v>
      </c>
      <c r="CJ85" s="61"/>
      <c r="CK85" s="62"/>
      <c r="CL85" s="560"/>
      <c r="CM85" s="560"/>
      <c r="CN85" s="508">
        <v>0</v>
      </c>
      <c r="CO85" s="61"/>
      <c r="CP85" s="62"/>
      <c r="CQ85" s="560"/>
      <c r="CR85" s="560"/>
      <c r="CS85" s="508">
        <v>0</v>
      </c>
      <c r="CT85" s="61"/>
      <c r="CU85" s="62"/>
      <c r="CV85" s="560"/>
      <c r="CW85" s="560"/>
      <c r="CX85" s="508">
        <v>0</v>
      </c>
      <c r="CY85" s="61"/>
      <c r="CZ85" s="62"/>
      <c r="DA85" s="560"/>
      <c r="DB85" s="560"/>
      <c r="DC85" s="508">
        <v>0</v>
      </c>
      <c r="DD85" s="61"/>
      <c r="DE85" s="62"/>
      <c r="DF85" s="560"/>
      <c r="DG85" s="560"/>
      <c r="DH85" s="508">
        <v>0</v>
      </c>
      <c r="DI85" s="61"/>
      <c r="DJ85" s="62"/>
      <c r="DK85" s="560"/>
      <c r="DL85" s="560"/>
      <c r="DM85" s="508">
        <v>0</v>
      </c>
      <c r="DN85" s="61"/>
      <c r="DO85" s="62"/>
      <c r="DP85" s="560"/>
      <c r="DQ85" s="560"/>
      <c r="DR85" s="508">
        <v>0</v>
      </c>
      <c r="DS85" s="61"/>
      <c r="DT85" s="62"/>
      <c r="DU85" s="560"/>
      <c r="DV85" s="560"/>
      <c r="DW85" s="508">
        <v>0</v>
      </c>
      <c r="DX85" s="61"/>
      <c r="DY85" s="62"/>
      <c r="DZ85" s="560"/>
      <c r="EA85" s="560"/>
      <c r="EB85" s="508">
        <v>0</v>
      </c>
      <c r="EC85" s="61"/>
      <c r="ED85" s="62"/>
      <c r="EE85" s="560"/>
      <c r="EF85" s="560"/>
      <c r="EG85" s="508">
        <v>0</v>
      </c>
      <c r="EH85" s="61"/>
      <c r="EI85" s="62"/>
      <c r="EJ85" s="560"/>
      <c r="EK85" s="560"/>
      <c r="EL85" s="62">
        <v>0</v>
      </c>
      <c r="EM85" s="496"/>
      <c r="EO85" s="153"/>
      <c r="EP85" s="49"/>
      <c r="EQ85" s="49"/>
    </row>
    <row r="86" spans="4:147" ht="12.75" hidden="1" customHeight="1" x14ac:dyDescent="0.2">
      <c r="D86" s="153" t="s">
        <v>359</v>
      </c>
      <c r="E86" s="484"/>
      <c r="F86" s="484"/>
      <c r="G86" s="62">
        <v>0</v>
      </c>
      <c r="H86" s="61"/>
      <c r="I86" s="62"/>
      <c r="J86" s="560"/>
      <c r="K86" s="560"/>
      <c r="L86" s="62">
        <v>0</v>
      </c>
      <c r="M86" s="61"/>
      <c r="N86" s="62"/>
      <c r="O86" s="560"/>
      <c r="P86" s="560"/>
      <c r="Q86" s="62">
        <v>0</v>
      </c>
      <c r="R86" s="61"/>
      <c r="S86" s="62"/>
      <c r="T86" s="560"/>
      <c r="U86" s="560"/>
      <c r="V86" s="62">
        <v>0</v>
      </c>
      <c r="W86" s="61"/>
      <c r="X86" s="62"/>
      <c r="Y86" s="560"/>
      <c r="Z86" s="560"/>
      <c r="AA86" s="62">
        <v>0</v>
      </c>
      <c r="AB86" s="61"/>
      <c r="AC86" s="62"/>
      <c r="AD86" s="560"/>
      <c r="AE86" s="560"/>
      <c r="AF86" s="62">
        <v>0</v>
      </c>
      <c r="AG86" s="61"/>
      <c r="AH86" s="62"/>
      <c r="AI86" s="560"/>
      <c r="AJ86" s="560"/>
      <c r="AK86" s="62">
        <v>0</v>
      </c>
      <c r="AL86" s="61"/>
      <c r="AM86" s="62"/>
      <c r="AN86" s="560"/>
      <c r="AO86" s="560"/>
      <c r="AP86" s="62">
        <v>0</v>
      </c>
      <c r="AQ86" s="61"/>
      <c r="AR86" s="62"/>
      <c r="AS86" s="560"/>
      <c r="AT86" s="560"/>
      <c r="AU86" s="62">
        <v>0</v>
      </c>
      <c r="AV86" s="61"/>
      <c r="AW86" s="62"/>
      <c r="AX86" s="560"/>
      <c r="AY86" s="560"/>
      <c r="AZ86" s="62">
        <v>0</v>
      </c>
      <c r="BA86" s="61"/>
      <c r="BB86" s="62"/>
      <c r="BC86" s="560"/>
      <c r="BD86" s="560"/>
      <c r="BE86" s="62">
        <v>0</v>
      </c>
      <c r="BF86" s="61"/>
      <c r="BG86" s="62"/>
      <c r="BH86" s="560"/>
      <c r="BI86" s="560"/>
      <c r="BJ86" s="62">
        <v>0</v>
      </c>
      <c r="BK86" s="61"/>
      <c r="BL86" s="62"/>
      <c r="BM86" s="560"/>
      <c r="BN86" s="560"/>
      <c r="BO86" s="62">
        <v>0</v>
      </c>
      <c r="BP86" s="61"/>
      <c r="BQ86" s="62"/>
      <c r="BR86" s="560"/>
      <c r="BS86" s="560"/>
      <c r="BT86" s="62">
        <v>0</v>
      </c>
      <c r="BU86" s="61"/>
      <c r="BV86" s="62"/>
      <c r="BW86" s="560"/>
      <c r="BX86" s="560"/>
      <c r="BY86" s="62">
        <v>0</v>
      </c>
      <c r="BZ86" s="61"/>
      <c r="CA86" s="62"/>
      <c r="CB86" s="560"/>
      <c r="CC86" s="560"/>
      <c r="CD86" s="62">
        <v>0</v>
      </c>
      <c r="CE86" s="61"/>
      <c r="CF86" s="62"/>
      <c r="CG86" s="560"/>
      <c r="CH86" s="560"/>
      <c r="CI86" s="62">
        <v>0</v>
      </c>
      <c r="CJ86" s="61"/>
      <c r="CK86" s="62"/>
      <c r="CL86" s="560"/>
      <c r="CM86" s="560"/>
      <c r="CN86" s="62">
        <v>0</v>
      </c>
      <c r="CO86" s="61"/>
      <c r="CP86" s="62"/>
      <c r="CQ86" s="560"/>
      <c r="CR86" s="560"/>
      <c r="CS86" s="62">
        <v>0</v>
      </c>
      <c r="CT86" s="61"/>
      <c r="CU86" s="62"/>
      <c r="CV86" s="560"/>
      <c r="CW86" s="560"/>
      <c r="CX86" s="62">
        <v>0</v>
      </c>
      <c r="CY86" s="61"/>
      <c r="CZ86" s="62"/>
      <c r="DA86" s="560"/>
      <c r="DB86" s="560"/>
      <c r="DC86" s="62">
        <v>0</v>
      </c>
      <c r="DD86" s="61"/>
      <c r="DE86" s="62"/>
      <c r="DF86" s="560"/>
      <c r="DG86" s="560"/>
      <c r="DH86" s="62">
        <v>0</v>
      </c>
      <c r="DI86" s="61"/>
      <c r="DJ86" s="62"/>
      <c r="DK86" s="560"/>
      <c r="DL86" s="560"/>
      <c r="DM86" s="62">
        <v>0</v>
      </c>
      <c r="DN86" s="61"/>
      <c r="DO86" s="62"/>
      <c r="DP86" s="560"/>
      <c r="DQ86" s="560"/>
      <c r="DR86" s="62">
        <v>0</v>
      </c>
      <c r="DS86" s="61"/>
      <c r="DT86" s="62"/>
      <c r="DU86" s="560"/>
      <c r="DV86" s="560"/>
      <c r="DW86" s="62">
        <v>0</v>
      </c>
      <c r="DX86" s="61"/>
      <c r="DY86" s="62"/>
      <c r="DZ86" s="560"/>
      <c r="EA86" s="560"/>
      <c r="EB86" s="62">
        <v>0</v>
      </c>
      <c r="EC86" s="61"/>
      <c r="ED86" s="62"/>
      <c r="EE86" s="560"/>
      <c r="EF86" s="560"/>
      <c r="EG86" s="62">
        <v>0</v>
      </c>
      <c r="EH86" s="61"/>
      <c r="EI86" s="62"/>
      <c r="EJ86" s="560"/>
      <c r="EK86" s="560"/>
      <c r="EL86" s="62">
        <v>0</v>
      </c>
      <c r="EM86" s="496"/>
      <c r="EO86" s="153"/>
      <c r="EP86" s="49"/>
      <c r="EQ86" s="49"/>
    </row>
    <row r="87" spans="4:147" ht="12.75" hidden="1" customHeight="1" x14ac:dyDescent="0.2">
      <c r="D87" s="153" t="s">
        <v>360</v>
      </c>
      <c r="E87" s="484"/>
      <c r="F87" s="484"/>
      <c r="G87" s="62">
        <v>0</v>
      </c>
      <c r="H87" s="61"/>
      <c r="I87" s="62"/>
      <c r="J87" s="560"/>
      <c r="K87" s="560"/>
      <c r="L87" s="62">
        <v>0</v>
      </c>
      <c r="M87" s="61"/>
      <c r="N87" s="62"/>
      <c r="O87" s="560"/>
      <c r="P87" s="560"/>
      <c r="Q87" s="62">
        <v>0</v>
      </c>
      <c r="R87" s="61"/>
      <c r="S87" s="62"/>
      <c r="T87" s="560"/>
      <c r="U87" s="560"/>
      <c r="V87" s="62">
        <v>0</v>
      </c>
      <c r="W87" s="61"/>
      <c r="X87" s="62"/>
      <c r="Y87" s="560"/>
      <c r="Z87" s="560"/>
      <c r="AA87" s="62">
        <v>0</v>
      </c>
      <c r="AB87" s="61"/>
      <c r="AC87" s="62"/>
      <c r="AD87" s="560"/>
      <c r="AE87" s="560"/>
      <c r="AF87" s="62">
        <v>0</v>
      </c>
      <c r="AG87" s="61"/>
      <c r="AH87" s="62"/>
      <c r="AI87" s="560"/>
      <c r="AJ87" s="560"/>
      <c r="AK87" s="62">
        <v>0</v>
      </c>
      <c r="AL87" s="61"/>
      <c r="AM87" s="62"/>
      <c r="AN87" s="560"/>
      <c r="AO87" s="560"/>
      <c r="AP87" s="62">
        <v>0</v>
      </c>
      <c r="AQ87" s="61"/>
      <c r="AR87" s="62"/>
      <c r="AS87" s="560"/>
      <c r="AT87" s="560"/>
      <c r="AU87" s="62">
        <v>0</v>
      </c>
      <c r="AV87" s="61"/>
      <c r="AW87" s="62"/>
      <c r="AX87" s="560"/>
      <c r="AY87" s="560"/>
      <c r="AZ87" s="62">
        <v>0</v>
      </c>
      <c r="BA87" s="61"/>
      <c r="BB87" s="62"/>
      <c r="BC87" s="560"/>
      <c r="BD87" s="560"/>
      <c r="BE87" s="62">
        <v>0</v>
      </c>
      <c r="BF87" s="61"/>
      <c r="BG87" s="62"/>
      <c r="BH87" s="560"/>
      <c r="BI87" s="560"/>
      <c r="BJ87" s="62">
        <v>0</v>
      </c>
      <c r="BK87" s="61"/>
      <c r="BL87" s="62"/>
      <c r="BM87" s="560"/>
      <c r="BN87" s="560"/>
      <c r="BO87" s="62">
        <v>0</v>
      </c>
      <c r="BP87" s="61"/>
      <c r="BQ87" s="62"/>
      <c r="BR87" s="560"/>
      <c r="BS87" s="560"/>
      <c r="BT87" s="62">
        <v>0</v>
      </c>
      <c r="BU87" s="61"/>
      <c r="BV87" s="62"/>
      <c r="BW87" s="560"/>
      <c r="BX87" s="560"/>
      <c r="BY87" s="62">
        <v>0</v>
      </c>
      <c r="BZ87" s="61"/>
      <c r="CA87" s="62"/>
      <c r="CB87" s="560"/>
      <c r="CC87" s="560"/>
      <c r="CD87" s="62">
        <v>0</v>
      </c>
      <c r="CE87" s="61"/>
      <c r="CF87" s="62"/>
      <c r="CG87" s="560"/>
      <c r="CH87" s="560"/>
      <c r="CI87" s="62">
        <v>0</v>
      </c>
      <c r="CJ87" s="61"/>
      <c r="CK87" s="62"/>
      <c r="CL87" s="560"/>
      <c r="CM87" s="560"/>
      <c r="CN87" s="62">
        <v>0</v>
      </c>
      <c r="CO87" s="61"/>
      <c r="CP87" s="62"/>
      <c r="CQ87" s="560"/>
      <c r="CR87" s="560"/>
      <c r="CS87" s="62">
        <v>0</v>
      </c>
      <c r="CT87" s="61"/>
      <c r="CU87" s="62"/>
      <c r="CV87" s="560"/>
      <c r="CW87" s="560"/>
      <c r="CX87" s="62">
        <v>0</v>
      </c>
      <c r="CY87" s="61"/>
      <c r="CZ87" s="62"/>
      <c r="DA87" s="560"/>
      <c r="DB87" s="560"/>
      <c r="DC87" s="62">
        <v>0</v>
      </c>
      <c r="DD87" s="61"/>
      <c r="DE87" s="62"/>
      <c r="DF87" s="560"/>
      <c r="DG87" s="560"/>
      <c r="DH87" s="62">
        <v>0</v>
      </c>
      <c r="DI87" s="61"/>
      <c r="DJ87" s="62"/>
      <c r="DK87" s="560"/>
      <c r="DL87" s="560"/>
      <c r="DM87" s="62">
        <v>0</v>
      </c>
      <c r="DN87" s="61"/>
      <c r="DO87" s="62"/>
      <c r="DP87" s="560"/>
      <c r="DQ87" s="560"/>
      <c r="DR87" s="62">
        <v>0</v>
      </c>
      <c r="DS87" s="61"/>
      <c r="DT87" s="62"/>
      <c r="DU87" s="560"/>
      <c r="DV87" s="560"/>
      <c r="DW87" s="62">
        <v>0</v>
      </c>
      <c r="DX87" s="61"/>
      <c r="DY87" s="62"/>
      <c r="DZ87" s="560"/>
      <c r="EA87" s="560"/>
      <c r="EB87" s="62">
        <v>0</v>
      </c>
      <c r="EC87" s="61"/>
      <c r="ED87" s="62"/>
      <c r="EE87" s="560"/>
      <c r="EF87" s="560"/>
      <c r="EG87" s="62">
        <v>0</v>
      </c>
      <c r="EH87" s="61"/>
      <c r="EI87" s="62"/>
      <c r="EJ87" s="560"/>
      <c r="EK87" s="560"/>
      <c r="EL87" s="62">
        <v>0</v>
      </c>
      <c r="EM87" s="61"/>
      <c r="EO87" s="153"/>
      <c r="EP87" s="49"/>
      <c r="EQ87" s="49"/>
    </row>
    <row r="88" spans="4:147" ht="12.75" hidden="1" customHeight="1" x14ac:dyDescent="0.2">
      <c r="D88" s="153" t="s">
        <v>361</v>
      </c>
      <c r="E88" s="484"/>
      <c r="F88" s="484"/>
      <c r="G88" s="62">
        <v>0</v>
      </c>
      <c r="H88" s="61"/>
      <c r="I88" s="62"/>
      <c r="J88" s="560"/>
      <c r="K88" s="560"/>
      <c r="L88" s="62">
        <v>0</v>
      </c>
      <c r="M88" s="61"/>
      <c r="N88" s="62"/>
      <c r="O88" s="560"/>
      <c r="P88" s="560"/>
      <c r="Q88" s="62">
        <v>0</v>
      </c>
      <c r="R88" s="61"/>
      <c r="S88" s="62"/>
      <c r="T88" s="560"/>
      <c r="U88" s="560"/>
      <c r="V88" s="62">
        <v>0</v>
      </c>
      <c r="W88" s="61"/>
      <c r="X88" s="62"/>
      <c r="Y88" s="560"/>
      <c r="Z88" s="560"/>
      <c r="AA88" s="62">
        <v>0</v>
      </c>
      <c r="AB88" s="61"/>
      <c r="AC88" s="62"/>
      <c r="AD88" s="560"/>
      <c r="AE88" s="560"/>
      <c r="AF88" s="62">
        <v>0</v>
      </c>
      <c r="AG88" s="61"/>
      <c r="AH88" s="62"/>
      <c r="AI88" s="560"/>
      <c r="AJ88" s="560"/>
      <c r="AK88" s="62">
        <v>0</v>
      </c>
      <c r="AL88" s="61"/>
      <c r="AM88" s="62"/>
      <c r="AN88" s="560"/>
      <c r="AO88" s="560"/>
      <c r="AP88" s="62">
        <v>0</v>
      </c>
      <c r="AQ88" s="61"/>
      <c r="AR88" s="62"/>
      <c r="AS88" s="560"/>
      <c r="AT88" s="560"/>
      <c r="AU88" s="62">
        <v>0</v>
      </c>
      <c r="AV88" s="61"/>
      <c r="AW88" s="62"/>
      <c r="AX88" s="560"/>
      <c r="AY88" s="560"/>
      <c r="AZ88" s="62">
        <v>0</v>
      </c>
      <c r="BA88" s="61"/>
      <c r="BB88" s="62"/>
      <c r="BC88" s="560"/>
      <c r="BD88" s="560"/>
      <c r="BE88" s="62">
        <v>0</v>
      </c>
      <c r="BF88" s="61"/>
      <c r="BG88" s="62"/>
      <c r="BH88" s="560"/>
      <c r="BI88" s="560"/>
      <c r="BJ88" s="62">
        <v>0</v>
      </c>
      <c r="BK88" s="61"/>
      <c r="BL88" s="62"/>
      <c r="BM88" s="560"/>
      <c r="BN88" s="560"/>
      <c r="BO88" s="62">
        <v>0</v>
      </c>
      <c r="BP88" s="61"/>
      <c r="BQ88" s="62"/>
      <c r="BR88" s="560"/>
      <c r="BS88" s="560"/>
      <c r="BT88" s="62">
        <v>0</v>
      </c>
      <c r="BU88" s="61"/>
      <c r="BV88" s="62"/>
      <c r="BW88" s="560"/>
      <c r="BX88" s="560"/>
      <c r="BY88" s="62">
        <v>0</v>
      </c>
      <c r="BZ88" s="61"/>
      <c r="CA88" s="62"/>
      <c r="CB88" s="560"/>
      <c r="CC88" s="560"/>
      <c r="CD88" s="62">
        <v>0</v>
      </c>
      <c r="CE88" s="61"/>
      <c r="CF88" s="62"/>
      <c r="CG88" s="560"/>
      <c r="CH88" s="560"/>
      <c r="CI88" s="62">
        <v>0</v>
      </c>
      <c r="CJ88" s="61"/>
      <c r="CK88" s="62"/>
      <c r="CL88" s="560"/>
      <c r="CM88" s="560"/>
      <c r="CN88" s="62">
        <v>0</v>
      </c>
      <c r="CO88" s="61"/>
      <c r="CP88" s="62"/>
      <c r="CQ88" s="560"/>
      <c r="CR88" s="560"/>
      <c r="CS88" s="62">
        <v>0</v>
      </c>
      <c r="CT88" s="61"/>
      <c r="CU88" s="62"/>
      <c r="CV88" s="560"/>
      <c r="CW88" s="560"/>
      <c r="CX88" s="62">
        <v>0</v>
      </c>
      <c r="CY88" s="61"/>
      <c r="CZ88" s="62"/>
      <c r="DA88" s="560"/>
      <c r="DB88" s="560"/>
      <c r="DC88" s="62">
        <v>0</v>
      </c>
      <c r="DD88" s="61"/>
      <c r="DE88" s="62"/>
      <c r="DF88" s="560"/>
      <c r="DG88" s="560"/>
      <c r="DH88" s="62">
        <v>0</v>
      </c>
      <c r="DI88" s="61"/>
      <c r="DJ88" s="62"/>
      <c r="DK88" s="560"/>
      <c r="DL88" s="560"/>
      <c r="DM88" s="62">
        <v>0</v>
      </c>
      <c r="DN88" s="61"/>
      <c r="DO88" s="62"/>
      <c r="DP88" s="560"/>
      <c r="DQ88" s="560"/>
      <c r="DR88" s="62">
        <v>0</v>
      </c>
      <c r="DS88" s="61"/>
      <c r="DT88" s="62"/>
      <c r="DU88" s="560"/>
      <c r="DV88" s="560"/>
      <c r="DW88" s="62">
        <v>0</v>
      </c>
      <c r="DX88" s="61"/>
      <c r="DY88" s="62"/>
      <c r="DZ88" s="560"/>
      <c r="EA88" s="560"/>
      <c r="EB88" s="62">
        <v>0</v>
      </c>
      <c r="EC88" s="61"/>
      <c r="ED88" s="62"/>
      <c r="EE88" s="560"/>
      <c r="EF88" s="560"/>
      <c r="EG88" s="62">
        <v>0</v>
      </c>
      <c r="EH88" s="61"/>
      <c r="EI88" s="62"/>
      <c r="EJ88" s="560"/>
      <c r="EK88" s="560"/>
      <c r="EL88" s="62">
        <v>0</v>
      </c>
      <c r="EM88" s="61"/>
      <c r="EO88" s="153"/>
      <c r="EP88" s="49"/>
      <c r="EQ88" s="49"/>
    </row>
    <row r="89" spans="4:147" ht="12.75" hidden="1" customHeight="1" x14ac:dyDescent="0.2">
      <c r="D89" s="153" t="s">
        <v>397</v>
      </c>
      <c r="E89" s="484"/>
      <c r="F89" s="484"/>
      <c r="G89" s="62">
        <v>0</v>
      </c>
      <c r="H89" s="61"/>
      <c r="I89" s="62"/>
      <c r="J89" s="560"/>
      <c r="K89" s="560"/>
      <c r="L89" s="62">
        <v>0</v>
      </c>
      <c r="M89" s="61"/>
      <c r="N89" s="62"/>
      <c r="O89" s="560"/>
      <c r="P89" s="560"/>
      <c r="Q89" s="62">
        <v>0</v>
      </c>
      <c r="R89" s="61"/>
      <c r="S89" s="62"/>
      <c r="T89" s="560"/>
      <c r="U89" s="560"/>
      <c r="V89" s="62">
        <v>0</v>
      </c>
      <c r="W89" s="61"/>
      <c r="X89" s="62"/>
      <c r="Y89" s="560"/>
      <c r="Z89" s="560"/>
      <c r="AA89" s="62">
        <v>0</v>
      </c>
      <c r="AB89" s="61"/>
      <c r="AC89" s="62"/>
      <c r="AD89" s="560"/>
      <c r="AE89" s="560"/>
      <c r="AF89" s="62">
        <v>0</v>
      </c>
      <c r="AG89" s="61"/>
      <c r="AH89" s="62"/>
      <c r="AI89" s="560"/>
      <c r="AJ89" s="560"/>
      <c r="AK89" s="62">
        <v>0</v>
      </c>
      <c r="AL89" s="61"/>
      <c r="AM89" s="62"/>
      <c r="AN89" s="560"/>
      <c r="AO89" s="560"/>
      <c r="AP89" s="62">
        <v>0</v>
      </c>
      <c r="AQ89" s="61"/>
      <c r="AR89" s="62"/>
      <c r="AS89" s="560"/>
      <c r="AT89" s="560"/>
      <c r="AU89" s="62">
        <v>0</v>
      </c>
      <c r="AV89" s="61"/>
      <c r="AW89" s="62"/>
      <c r="AX89" s="560"/>
      <c r="AY89" s="560"/>
      <c r="AZ89" s="62">
        <v>0</v>
      </c>
      <c r="BA89" s="61"/>
      <c r="BB89" s="62"/>
      <c r="BC89" s="560"/>
      <c r="BD89" s="560"/>
      <c r="BE89" s="62">
        <v>0</v>
      </c>
      <c r="BF89" s="61"/>
      <c r="BG89" s="62"/>
      <c r="BH89" s="560"/>
      <c r="BI89" s="560"/>
      <c r="BJ89" s="62">
        <v>0</v>
      </c>
      <c r="BK89" s="61"/>
      <c r="BL89" s="62"/>
      <c r="BM89" s="560"/>
      <c r="BN89" s="560"/>
      <c r="BO89" s="62">
        <v>0</v>
      </c>
      <c r="BP89" s="61"/>
      <c r="BQ89" s="62"/>
      <c r="BR89" s="560"/>
      <c r="BS89" s="560"/>
      <c r="BT89" s="62">
        <v>0</v>
      </c>
      <c r="BU89" s="61"/>
      <c r="BV89" s="62"/>
      <c r="BW89" s="560"/>
      <c r="BX89" s="560"/>
      <c r="BY89" s="62">
        <v>0</v>
      </c>
      <c r="BZ89" s="61"/>
      <c r="CA89" s="62"/>
      <c r="CB89" s="560"/>
      <c r="CC89" s="560"/>
      <c r="CD89" s="62">
        <v>0</v>
      </c>
      <c r="CE89" s="61"/>
      <c r="CF89" s="62"/>
      <c r="CG89" s="560"/>
      <c r="CH89" s="560"/>
      <c r="CI89" s="62">
        <v>0</v>
      </c>
      <c r="CJ89" s="61"/>
      <c r="CK89" s="62"/>
      <c r="CL89" s="560"/>
      <c r="CM89" s="560"/>
      <c r="CN89" s="62">
        <v>0</v>
      </c>
      <c r="CO89" s="61"/>
      <c r="CP89" s="62"/>
      <c r="CQ89" s="560"/>
      <c r="CR89" s="560"/>
      <c r="CS89" s="62">
        <v>0</v>
      </c>
      <c r="CT89" s="61"/>
      <c r="CU89" s="62"/>
      <c r="CV89" s="560"/>
      <c r="CW89" s="560"/>
      <c r="CX89" s="62">
        <v>0</v>
      </c>
      <c r="CY89" s="61"/>
      <c r="CZ89" s="62"/>
      <c r="DA89" s="560"/>
      <c r="DB89" s="560"/>
      <c r="DC89" s="62">
        <v>0</v>
      </c>
      <c r="DD89" s="61"/>
      <c r="DE89" s="62"/>
      <c r="DF89" s="560"/>
      <c r="DG89" s="560"/>
      <c r="DH89" s="62">
        <v>0</v>
      </c>
      <c r="DI89" s="61"/>
      <c r="DJ89" s="62"/>
      <c r="DK89" s="560"/>
      <c r="DL89" s="560"/>
      <c r="DM89" s="62">
        <v>0</v>
      </c>
      <c r="DN89" s="61"/>
      <c r="DO89" s="62"/>
      <c r="DP89" s="560"/>
      <c r="DQ89" s="560"/>
      <c r="DR89" s="62">
        <v>0</v>
      </c>
      <c r="DS89" s="61"/>
      <c r="DT89" s="62"/>
      <c r="DU89" s="560"/>
      <c r="DV89" s="560"/>
      <c r="DW89" s="62">
        <v>0</v>
      </c>
      <c r="DX89" s="61"/>
      <c r="DY89" s="62"/>
      <c r="DZ89" s="560"/>
      <c r="EA89" s="560"/>
      <c r="EB89" s="62">
        <v>0</v>
      </c>
      <c r="EC89" s="61"/>
      <c r="ED89" s="62"/>
      <c r="EE89" s="560"/>
      <c r="EF89" s="560"/>
      <c r="EG89" s="62">
        <v>0</v>
      </c>
      <c r="EH89" s="61"/>
      <c r="EI89" s="62"/>
      <c r="EJ89" s="560"/>
      <c r="EK89" s="560"/>
      <c r="EL89" s="62">
        <v>0</v>
      </c>
      <c r="EM89" s="61"/>
      <c r="EO89" s="153"/>
      <c r="EP89" s="49"/>
      <c r="EQ89" s="49"/>
    </row>
    <row r="90" spans="4:147" ht="12.75" hidden="1" customHeight="1" x14ac:dyDescent="0.2">
      <c r="D90" s="153" t="s">
        <v>398</v>
      </c>
      <c r="E90" s="484"/>
      <c r="F90" s="484"/>
      <c r="G90" s="62">
        <v>0</v>
      </c>
      <c r="H90" s="61"/>
      <c r="I90" s="62"/>
      <c r="J90" s="560"/>
      <c r="K90" s="560"/>
      <c r="L90" s="62">
        <v>0</v>
      </c>
      <c r="M90" s="61"/>
      <c r="N90" s="62"/>
      <c r="O90" s="560"/>
      <c r="P90" s="560"/>
      <c r="Q90" s="62">
        <v>0</v>
      </c>
      <c r="R90" s="61"/>
      <c r="S90" s="62"/>
      <c r="T90" s="560"/>
      <c r="U90" s="560"/>
      <c r="V90" s="62">
        <v>0</v>
      </c>
      <c r="W90" s="61"/>
      <c r="X90" s="62"/>
      <c r="Y90" s="560"/>
      <c r="Z90" s="560"/>
      <c r="AA90" s="62">
        <v>0</v>
      </c>
      <c r="AB90" s="61"/>
      <c r="AC90" s="62"/>
      <c r="AD90" s="560"/>
      <c r="AE90" s="560"/>
      <c r="AF90" s="62">
        <v>0</v>
      </c>
      <c r="AG90" s="61"/>
      <c r="AH90" s="62"/>
      <c r="AI90" s="560"/>
      <c r="AJ90" s="560"/>
      <c r="AK90" s="62">
        <v>0</v>
      </c>
      <c r="AL90" s="61"/>
      <c r="AM90" s="62"/>
      <c r="AN90" s="560"/>
      <c r="AO90" s="560"/>
      <c r="AP90" s="62">
        <v>0</v>
      </c>
      <c r="AQ90" s="61"/>
      <c r="AR90" s="62"/>
      <c r="AS90" s="560"/>
      <c r="AT90" s="560"/>
      <c r="AU90" s="62">
        <v>0</v>
      </c>
      <c r="AV90" s="61"/>
      <c r="AW90" s="62"/>
      <c r="AX90" s="560"/>
      <c r="AY90" s="560"/>
      <c r="AZ90" s="62">
        <v>0</v>
      </c>
      <c r="BA90" s="61"/>
      <c r="BB90" s="62"/>
      <c r="BC90" s="560"/>
      <c r="BD90" s="560"/>
      <c r="BE90" s="62">
        <v>0</v>
      </c>
      <c r="BF90" s="61"/>
      <c r="BG90" s="62"/>
      <c r="BH90" s="560"/>
      <c r="BI90" s="560"/>
      <c r="BJ90" s="62">
        <v>0</v>
      </c>
      <c r="BK90" s="61"/>
      <c r="BL90" s="62"/>
      <c r="BM90" s="560"/>
      <c r="BN90" s="560"/>
      <c r="BO90" s="62">
        <v>0</v>
      </c>
      <c r="BP90" s="61"/>
      <c r="BQ90" s="62"/>
      <c r="BR90" s="560"/>
      <c r="BS90" s="560"/>
      <c r="BT90" s="62">
        <v>0</v>
      </c>
      <c r="BU90" s="61"/>
      <c r="BV90" s="62"/>
      <c r="BW90" s="560"/>
      <c r="BX90" s="560"/>
      <c r="BY90" s="62">
        <v>0</v>
      </c>
      <c r="BZ90" s="61"/>
      <c r="CA90" s="62"/>
      <c r="CB90" s="560"/>
      <c r="CC90" s="560"/>
      <c r="CD90" s="62">
        <v>0</v>
      </c>
      <c r="CE90" s="61"/>
      <c r="CF90" s="62"/>
      <c r="CG90" s="560"/>
      <c r="CH90" s="560"/>
      <c r="CI90" s="62">
        <v>0</v>
      </c>
      <c r="CJ90" s="61"/>
      <c r="CK90" s="62"/>
      <c r="CL90" s="560"/>
      <c r="CM90" s="560"/>
      <c r="CN90" s="62">
        <v>0</v>
      </c>
      <c r="CO90" s="61"/>
      <c r="CP90" s="62"/>
      <c r="CQ90" s="560"/>
      <c r="CR90" s="560"/>
      <c r="CS90" s="62">
        <v>0</v>
      </c>
      <c r="CT90" s="61"/>
      <c r="CU90" s="62"/>
      <c r="CV90" s="560"/>
      <c r="CW90" s="560"/>
      <c r="CX90" s="62">
        <v>0</v>
      </c>
      <c r="CY90" s="61"/>
      <c r="CZ90" s="62"/>
      <c r="DA90" s="560"/>
      <c r="DB90" s="560"/>
      <c r="DC90" s="62">
        <v>0</v>
      </c>
      <c r="DD90" s="61"/>
      <c r="DE90" s="62"/>
      <c r="DF90" s="560"/>
      <c r="DG90" s="560"/>
      <c r="DH90" s="62">
        <v>0</v>
      </c>
      <c r="DI90" s="61"/>
      <c r="DJ90" s="62"/>
      <c r="DK90" s="560"/>
      <c r="DL90" s="560"/>
      <c r="DM90" s="62">
        <v>0</v>
      </c>
      <c r="DN90" s="61"/>
      <c r="DO90" s="62"/>
      <c r="DP90" s="560"/>
      <c r="DQ90" s="560"/>
      <c r="DR90" s="62">
        <v>0</v>
      </c>
      <c r="DS90" s="61"/>
      <c r="DT90" s="62"/>
      <c r="DU90" s="560"/>
      <c r="DV90" s="560"/>
      <c r="DW90" s="62">
        <v>0</v>
      </c>
      <c r="DX90" s="61"/>
      <c r="DY90" s="62"/>
      <c r="DZ90" s="560"/>
      <c r="EA90" s="560"/>
      <c r="EB90" s="62">
        <v>0</v>
      </c>
      <c r="EC90" s="61"/>
      <c r="ED90" s="62"/>
      <c r="EE90" s="560"/>
      <c r="EF90" s="560"/>
      <c r="EG90" s="62">
        <v>0</v>
      </c>
      <c r="EH90" s="61"/>
      <c r="EI90" s="62"/>
      <c r="EJ90" s="560"/>
      <c r="EK90" s="560"/>
      <c r="EL90" s="62">
        <v>0</v>
      </c>
      <c r="EM90" s="61"/>
      <c r="EO90" s="153"/>
      <c r="EP90" s="49"/>
      <c r="EQ90" s="49"/>
    </row>
    <row r="91" spans="4:147" ht="12.75" hidden="1" customHeight="1" x14ac:dyDescent="0.2">
      <c r="D91" s="153" t="s">
        <v>399</v>
      </c>
      <c r="E91" s="484"/>
      <c r="F91" s="484"/>
      <c r="G91" s="62">
        <v>0</v>
      </c>
      <c r="H91" s="61"/>
      <c r="I91" s="62"/>
      <c r="J91" s="560"/>
      <c r="K91" s="560"/>
      <c r="L91" s="62">
        <v>0</v>
      </c>
      <c r="M91" s="61"/>
      <c r="N91" s="62"/>
      <c r="O91" s="560"/>
      <c r="P91" s="560"/>
      <c r="Q91" s="62">
        <v>0</v>
      </c>
      <c r="R91" s="61"/>
      <c r="S91" s="62"/>
      <c r="T91" s="560"/>
      <c r="U91" s="560"/>
      <c r="V91" s="62">
        <v>0</v>
      </c>
      <c r="W91" s="61"/>
      <c r="X91" s="62"/>
      <c r="Y91" s="560"/>
      <c r="Z91" s="560"/>
      <c r="AA91" s="62">
        <v>0</v>
      </c>
      <c r="AB91" s="61"/>
      <c r="AC91" s="62"/>
      <c r="AD91" s="560"/>
      <c r="AE91" s="560"/>
      <c r="AF91" s="62">
        <v>0</v>
      </c>
      <c r="AG91" s="61"/>
      <c r="AH91" s="62"/>
      <c r="AI91" s="560"/>
      <c r="AJ91" s="560"/>
      <c r="AK91" s="62">
        <v>0</v>
      </c>
      <c r="AL91" s="61"/>
      <c r="AM91" s="62"/>
      <c r="AN91" s="560"/>
      <c r="AO91" s="560"/>
      <c r="AP91" s="62">
        <v>0</v>
      </c>
      <c r="AQ91" s="61"/>
      <c r="AR91" s="62"/>
      <c r="AS91" s="560"/>
      <c r="AT91" s="560"/>
      <c r="AU91" s="62">
        <v>0</v>
      </c>
      <c r="AV91" s="61"/>
      <c r="AW91" s="62"/>
      <c r="AX91" s="560"/>
      <c r="AY91" s="560"/>
      <c r="AZ91" s="62">
        <v>0</v>
      </c>
      <c r="BA91" s="61"/>
      <c r="BB91" s="62"/>
      <c r="BC91" s="560"/>
      <c r="BD91" s="560"/>
      <c r="BE91" s="62">
        <v>0</v>
      </c>
      <c r="BF91" s="61"/>
      <c r="BG91" s="62"/>
      <c r="BH91" s="560"/>
      <c r="BI91" s="560"/>
      <c r="BJ91" s="62">
        <v>0</v>
      </c>
      <c r="BK91" s="61"/>
      <c r="BL91" s="62"/>
      <c r="BM91" s="560"/>
      <c r="BN91" s="560"/>
      <c r="BO91" s="62">
        <v>0</v>
      </c>
      <c r="BP91" s="61"/>
      <c r="BQ91" s="62"/>
      <c r="BR91" s="560"/>
      <c r="BS91" s="560"/>
      <c r="BT91" s="62">
        <v>0</v>
      </c>
      <c r="BU91" s="61"/>
      <c r="BV91" s="62"/>
      <c r="BW91" s="560"/>
      <c r="BX91" s="560"/>
      <c r="BY91" s="62">
        <v>0</v>
      </c>
      <c r="BZ91" s="61"/>
      <c r="CA91" s="62"/>
      <c r="CB91" s="560"/>
      <c r="CC91" s="560"/>
      <c r="CD91" s="62">
        <v>0</v>
      </c>
      <c r="CE91" s="61"/>
      <c r="CF91" s="62"/>
      <c r="CG91" s="560"/>
      <c r="CH91" s="560"/>
      <c r="CI91" s="62">
        <v>0</v>
      </c>
      <c r="CJ91" s="61"/>
      <c r="CK91" s="62"/>
      <c r="CL91" s="560"/>
      <c r="CM91" s="560"/>
      <c r="CN91" s="62">
        <v>0</v>
      </c>
      <c r="CO91" s="61"/>
      <c r="CP91" s="62"/>
      <c r="CQ91" s="560"/>
      <c r="CR91" s="560"/>
      <c r="CS91" s="62">
        <v>0</v>
      </c>
      <c r="CT91" s="61"/>
      <c r="CU91" s="62"/>
      <c r="CV91" s="560"/>
      <c r="CW91" s="560"/>
      <c r="CX91" s="62">
        <v>0</v>
      </c>
      <c r="CY91" s="61"/>
      <c r="CZ91" s="62"/>
      <c r="DA91" s="560"/>
      <c r="DB91" s="560"/>
      <c r="DC91" s="62">
        <v>0</v>
      </c>
      <c r="DD91" s="61"/>
      <c r="DE91" s="62"/>
      <c r="DF91" s="560"/>
      <c r="DG91" s="560"/>
      <c r="DH91" s="62">
        <v>0</v>
      </c>
      <c r="DI91" s="61"/>
      <c r="DJ91" s="62"/>
      <c r="DK91" s="560"/>
      <c r="DL91" s="560"/>
      <c r="DM91" s="62">
        <v>0</v>
      </c>
      <c r="DN91" s="61"/>
      <c r="DO91" s="62"/>
      <c r="DP91" s="560"/>
      <c r="DQ91" s="560"/>
      <c r="DR91" s="62">
        <v>0</v>
      </c>
      <c r="DS91" s="61"/>
      <c r="DT91" s="62"/>
      <c r="DU91" s="560"/>
      <c r="DV91" s="560"/>
      <c r="DW91" s="62">
        <v>0</v>
      </c>
      <c r="DX91" s="61"/>
      <c r="DY91" s="62"/>
      <c r="DZ91" s="560"/>
      <c r="EA91" s="560"/>
      <c r="EB91" s="62">
        <v>0</v>
      </c>
      <c r="EC91" s="61"/>
      <c r="ED91" s="62"/>
      <c r="EE91" s="560"/>
      <c r="EF91" s="560"/>
      <c r="EG91" s="62">
        <v>0</v>
      </c>
      <c r="EH91" s="61"/>
      <c r="EI91" s="62"/>
      <c r="EJ91" s="560"/>
      <c r="EK91" s="560"/>
      <c r="EL91" s="62">
        <v>0</v>
      </c>
      <c r="EM91" s="61"/>
      <c r="EO91" s="153"/>
      <c r="EP91" s="49"/>
      <c r="EQ91" s="49"/>
    </row>
    <row r="92" spans="4:147" ht="12.75" hidden="1" customHeight="1" x14ac:dyDescent="0.2">
      <c r="D92" s="153" t="s">
        <v>400</v>
      </c>
      <c r="E92" s="484"/>
      <c r="F92" s="484"/>
      <c r="G92" s="62">
        <v>0</v>
      </c>
      <c r="H92" s="61"/>
      <c r="I92" s="62"/>
      <c r="J92" s="560"/>
      <c r="K92" s="560"/>
      <c r="L92" s="62">
        <v>0</v>
      </c>
      <c r="M92" s="61"/>
      <c r="N92" s="62"/>
      <c r="O92" s="560"/>
      <c r="P92" s="560"/>
      <c r="Q92" s="62">
        <v>0</v>
      </c>
      <c r="R92" s="61"/>
      <c r="S92" s="62"/>
      <c r="T92" s="560"/>
      <c r="U92" s="560"/>
      <c r="V92" s="62">
        <v>0</v>
      </c>
      <c r="W92" s="61"/>
      <c r="X92" s="62"/>
      <c r="Y92" s="560"/>
      <c r="Z92" s="560"/>
      <c r="AA92" s="62">
        <v>0</v>
      </c>
      <c r="AB92" s="61"/>
      <c r="AC92" s="62"/>
      <c r="AD92" s="560"/>
      <c r="AE92" s="560"/>
      <c r="AF92" s="62">
        <v>0</v>
      </c>
      <c r="AG92" s="61"/>
      <c r="AH92" s="62"/>
      <c r="AI92" s="560"/>
      <c r="AJ92" s="560"/>
      <c r="AK92" s="62">
        <v>0</v>
      </c>
      <c r="AL92" s="61"/>
      <c r="AM92" s="62"/>
      <c r="AN92" s="560"/>
      <c r="AO92" s="560"/>
      <c r="AP92" s="62">
        <v>0</v>
      </c>
      <c r="AQ92" s="61"/>
      <c r="AR92" s="62"/>
      <c r="AS92" s="560"/>
      <c r="AT92" s="560"/>
      <c r="AU92" s="62">
        <v>0</v>
      </c>
      <c r="AV92" s="61"/>
      <c r="AW92" s="62"/>
      <c r="AX92" s="560"/>
      <c r="AY92" s="560"/>
      <c r="AZ92" s="62">
        <v>0</v>
      </c>
      <c r="BA92" s="61"/>
      <c r="BB92" s="62"/>
      <c r="BC92" s="560"/>
      <c r="BD92" s="560"/>
      <c r="BE92" s="62">
        <v>0</v>
      </c>
      <c r="BF92" s="61"/>
      <c r="BG92" s="62"/>
      <c r="BH92" s="560"/>
      <c r="BI92" s="560"/>
      <c r="BJ92" s="62">
        <v>0</v>
      </c>
      <c r="BK92" s="61"/>
      <c r="BL92" s="62"/>
      <c r="BM92" s="560"/>
      <c r="BN92" s="560"/>
      <c r="BO92" s="62">
        <v>0</v>
      </c>
      <c r="BP92" s="61"/>
      <c r="BQ92" s="62"/>
      <c r="BR92" s="560"/>
      <c r="BS92" s="560"/>
      <c r="BT92" s="62">
        <v>0</v>
      </c>
      <c r="BU92" s="61"/>
      <c r="BV92" s="62"/>
      <c r="BW92" s="560"/>
      <c r="BX92" s="560"/>
      <c r="BY92" s="62">
        <v>0</v>
      </c>
      <c r="BZ92" s="61"/>
      <c r="CA92" s="62"/>
      <c r="CB92" s="560"/>
      <c r="CC92" s="560"/>
      <c r="CD92" s="62">
        <v>0</v>
      </c>
      <c r="CE92" s="61"/>
      <c r="CF92" s="62"/>
      <c r="CG92" s="560"/>
      <c r="CH92" s="560"/>
      <c r="CI92" s="62">
        <v>0</v>
      </c>
      <c r="CJ92" s="61"/>
      <c r="CK92" s="62"/>
      <c r="CL92" s="560"/>
      <c r="CM92" s="560"/>
      <c r="CN92" s="62">
        <v>0</v>
      </c>
      <c r="CO92" s="61"/>
      <c r="CP92" s="62"/>
      <c r="CQ92" s="560"/>
      <c r="CR92" s="560"/>
      <c r="CS92" s="62">
        <v>0</v>
      </c>
      <c r="CT92" s="61"/>
      <c r="CU92" s="62"/>
      <c r="CV92" s="560"/>
      <c r="CW92" s="560"/>
      <c r="CX92" s="62">
        <v>0</v>
      </c>
      <c r="CY92" s="61"/>
      <c r="CZ92" s="62"/>
      <c r="DA92" s="560"/>
      <c r="DB92" s="560"/>
      <c r="DC92" s="62">
        <v>0</v>
      </c>
      <c r="DD92" s="61"/>
      <c r="DE92" s="62"/>
      <c r="DF92" s="560"/>
      <c r="DG92" s="560"/>
      <c r="DH92" s="62">
        <v>0</v>
      </c>
      <c r="DI92" s="61"/>
      <c r="DJ92" s="62"/>
      <c r="DK92" s="560"/>
      <c r="DL92" s="560"/>
      <c r="DM92" s="62">
        <v>0</v>
      </c>
      <c r="DN92" s="61"/>
      <c r="DO92" s="62"/>
      <c r="DP92" s="560"/>
      <c r="DQ92" s="560"/>
      <c r="DR92" s="62">
        <v>0</v>
      </c>
      <c r="DS92" s="61"/>
      <c r="DT92" s="62"/>
      <c r="DU92" s="560"/>
      <c r="DV92" s="560"/>
      <c r="DW92" s="62">
        <v>0</v>
      </c>
      <c r="DX92" s="61"/>
      <c r="DY92" s="62"/>
      <c r="DZ92" s="560"/>
      <c r="EA92" s="560"/>
      <c r="EB92" s="62">
        <v>0</v>
      </c>
      <c r="EC92" s="61"/>
      <c r="ED92" s="62"/>
      <c r="EE92" s="560"/>
      <c r="EF92" s="560"/>
      <c r="EG92" s="62">
        <v>0</v>
      </c>
      <c r="EH92" s="61"/>
      <c r="EI92" s="62"/>
      <c r="EJ92" s="560"/>
      <c r="EK92" s="560"/>
      <c r="EL92" s="62">
        <v>0</v>
      </c>
      <c r="EM92" s="61"/>
      <c r="EO92" s="153"/>
      <c r="EP92" s="49"/>
      <c r="EQ92" s="49"/>
    </row>
    <row r="93" spans="4:147" ht="12.75" hidden="1" customHeight="1" x14ac:dyDescent="0.2">
      <c r="D93" s="153" t="s">
        <v>401</v>
      </c>
      <c r="E93" s="484"/>
      <c r="F93" s="484"/>
      <c r="G93" s="62">
        <v>0</v>
      </c>
      <c r="H93" s="61"/>
      <c r="I93" s="62"/>
      <c r="J93" s="560"/>
      <c r="K93" s="560"/>
      <c r="L93" s="62">
        <v>0</v>
      </c>
      <c r="M93" s="61"/>
      <c r="N93" s="62"/>
      <c r="O93" s="560"/>
      <c r="P93" s="560"/>
      <c r="Q93" s="62">
        <v>0</v>
      </c>
      <c r="R93" s="61"/>
      <c r="S93" s="62"/>
      <c r="T93" s="560"/>
      <c r="U93" s="560"/>
      <c r="V93" s="62">
        <v>0</v>
      </c>
      <c r="W93" s="61"/>
      <c r="X93" s="62"/>
      <c r="Y93" s="560"/>
      <c r="Z93" s="560"/>
      <c r="AA93" s="62">
        <v>0</v>
      </c>
      <c r="AB93" s="61"/>
      <c r="AC93" s="62"/>
      <c r="AD93" s="560"/>
      <c r="AE93" s="560"/>
      <c r="AF93" s="62">
        <v>0</v>
      </c>
      <c r="AG93" s="61"/>
      <c r="AH93" s="62"/>
      <c r="AI93" s="560"/>
      <c r="AJ93" s="560"/>
      <c r="AK93" s="62">
        <v>0</v>
      </c>
      <c r="AL93" s="61"/>
      <c r="AM93" s="62"/>
      <c r="AN93" s="560"/>
      <c r="AO93" s="560"/>
      <c r="AP93" s="62">
        <v>0</v>
      </c>
      <c r="AQ93" s="61"/>
      <c r="AR93" s="62"/>
      <c r="AS93" s="560"/>
      <c r="AT93" s="560"/>
      <c r="AU93" s="62">
        <v>0</v>
      </c>
      <c r="AV93" s="61"/>
      <c r="AW93" s="62"/>
      <c r="AX93" s="560"/>
      <c r="AY93" s="560"/>
      <c r="AZ93" s="62">
        <v>0</v>
      </c>
      <c r="BA93" s="61"/>
      <c r="BB93" s="62"/>
      <c r="BC93" s="560"/>
      <c r="BD93" s="560"/>
      <c r="BE93" s="62">
        <v>0</v>
      </c>
      <c r="BF93" s="61"/>
      <c r="BG93" s="62"/>
      <c r="BH93" s="560"/>
      <c r="BI93" s="560"/>
      <c r="BJ93" s="62">
        <v>0</v>
      </c>
      <c r="BK93" s="61"/>
      <c r="BL93" s="62"/>
      <c r="BM93" s="560"/>
      <c r="BN93" s="560"/>
      <c r="BO93" s="62">
        <v>0</v>
      </c>
      <c r="BP93" s="61"/>
      <c r="BQ93" s="62"/>
      <c r="BR93" s="560"/>
      <c r="BS93" s="560"/>
      <c r="BT93" s="62">
        <v>0</v>
      </c>
      <c r="BU93" s="61"/>
      <c r="BV93" s="62"/>
      <c r="BW93" s="560"/>
      <c r="BX93" s="560"/>
      <c r="BY93" s="62">
        <v>0</v>
      </c>
      <c r="BZ93" s="61"/>
      <c r="CA93" s="62"/>
      <c r="CB93" s="560"/>
      <c r="CC93" s="560"/>
      <c r="CD93" s="62">
        <v>0</v>
      </c>
      <c r="CE93" s="61"/>
      <c r="CF93" s="62"/>
      <c r="CG93" s="560"/>
      <c r="CH93" s="560"/>
      <c r="CI93" s="62">
        <v>0</v>
      </c>
      <c r="CJ93" s="61"/>
      <c r="CK93" s="62"/>
      <c r="CL93" s="560"/>
      <c r="CM93" s="560"/>
      <c r="CN93" s="62">
        <v>0</v>
      </c>
      <c r="CO93" s="61"/>
      <c r="CP93" s="62"/>
      <c r="CQ93" s="560"/>
      <c r="CR93" s="560"/>
      <c r="CS93" s="62">
        <v>0</v>
      </c>
      <c r="CT93" s="61"/>
      <c r="CU93" s="62"/>
      <c r="CV93" s="560"/>
      <c r="CW93" s="560"/>
      <c r="CX93" s="62">
        <v>0</v>
      </c>
      <c r="CY93" s="61"/>
      <c r="CZ93" s="62"/>
      <c r="DA93" s="560"/>
      <c r="DB93" s="560"/>
      <c r="DC93" s="62">
        <v>0</v>
      </c>
      <c r="DD93" s="61"/>
      <c r="DE93" s="62"/>
      <c r="DF93" s="560"/>
      <c r="DG93" s="560"/>
      <c r="DH93" s="62">
        <v>0</v>
      </c>
      <c r="DI93" s="61"/>
      <c r="DJ93" s="62"/>
      <c r="DK93" s="560"/>
      <c r="DL93" s="560"/>
      <c r="DM93" s="62">
        <v>0</v>
      </c>
      <c r="DN93" s="61"/>
      <c r="DO93" s="62"/>
      <c r="DP93" s="560"/>
      <c r="DQ93" s="560"/>
      <c r="DR93" s="62">
        <v>0</v>
      </c>
      <c r="DS93" s="61"/>
      <c r="DT93" s="62"/>
      <c r="DU93" s="560"/>
      <c r="DV93" s="560"/>
      <c r="DW93" s="62">
        <v>0</v>
      </c>
      <c r="DX93" s="61"/>
      <c r="DY93" s="62"/>
      <c r="DZ93" s="560"/>
      <c r="EA93" s="560"/>
      <c r="EB93" s="62">
        <v>0</v>
      </c>
      <c r="EC93" s="61"/>
      <c r="ED93" s="62"/>
      <c r="EE93" s="560"/>
      <c r="EF93" s="560"/>
      <c r="EG93" s="62">
        <v>0</v>
      </c>
      <c r="EH93" s="61"/>
      <c r="EI93" s="62"/>
      <c r="EJ93" s="560"/>
      <c r="EK93" s="560"/>
      <c r="EL93" s="62">
        <v>0</v>
      </c>
      <c r="EM93" s="61"/>
      <c r="EO93" s="153"/>
      <c r="EP93" s="49"/>
      <c r="EQ93" s="49"/>
    </row>
    <row r="94" spans="4:147" ht="12.75" hidden="1" customHeight="1" x14ac:dyDescent="0.2">
      <c r="D94" s="153" t="s">
        <v>402</v>
      </c>
      <c r="E94" s="484"/>
      <c r="F94" s="484"/>
      <c r="G94" s="62">
        <v>0</v>
      </c>
      <c r="H94" s="61"/>
      <c r="I94" s="62"/>
      <c r="J94" s="560"/>
      <c r="K94" s="560"/>
      <c r="L94" s="62">
        <v>0</v>
      </c>
      <c r="M94" s="61"/>
      <c r="N94" s="62"/>
      <c r="O94" s="560"/>
      <c r="P94" s="560"/>
      <c r="Q94" s="62">
        <v>0</v>
      </c>
      <c r="R94" s="61"/>
      <c r="S94" s="62"/>
      <c r="T94" s="560"/>
      <c r="U94" s="560"/>
      <c r="V94" s="62">
        <v>0</v>
      </c>
      <c r="W94" s="61"/>
      <c r="X94" s="62"/>
      <c r="Y94" s="560"/>
      <c r="Z94" s="560"/>
      <c r="AA94" s="62">
        <v>0</v>
      </c>
      <c r="AB94" s="61"/>
      <c r="AC94" s="62"/>
      <c r="AD94" s="560"/>
      <c r="AE94" s="560"/>
      <c r="AF94" s="62">
        <v>0</v>
      </c>
      <c r="AG94" s="61"/>
      <c r="AH94" s="62"/>
      <c r="AI94" s="560"/>
      <c r="AJ94" s="560"/>
      <c r="AK94" s="62">
        <v>0</v>
      </c>
      <c r="AL94" s="61"/>
      <c r="AM94" s="62"/>
      <c r="AN94" s="560"/>
      <c r="AO94" s="560"/>
      <c r="AP94" s="62">
        <v>0</v>
      </c>
      <c r="AQ94" s="61"/>
      <c r="AR94" s="62"/>
      <c r="AS94" s="560"/>
      <c r="AT94" s="560"/>
      <c r="AU94" s="62">
        <v>0</v>
      </c>
      <c r="AV94" s="61"/>
      <c r="AW94" s="62"/>
      <c r="AX94" s="560"/>
      <c r="AY94" s="560"/>
      <c r="AZ94" s="62">
        <v>0</v>
      </c>
      <c r="BA94" s="61"/>
      <c r="BB94" s="62"/>
      <c r="BC94" s="560"/>
      <c r="BD94" s="560"/>
      <c r="BE94" s="62">
        <v>0</v>
      </c>
      <c r="BF94" s="61"/>
      <c r="BG94" s="62"/>
      <c r="BH94" s="560"/>
      <c r="BI94" s="560"/>
      <c r="BJ94" s="62">
        <v>0</v>
      </c>
      <c r="BK94" s="61"/>
      <c r="BL94" s="62"/>
      <c r="BM94" s="560"/>
      <c r="BN94" s="560"/>
      <c r="BO94" s="62">
        <v>0</v>
      </c>
      <c r="BP94" s="61"/>
      <c r="BQ94" s="62"/>
      <c r="BR94" s="560"/>
      <c r="BS94" s="560"/>
      <c r="BT94" s="62">
        <v>0</v>
      </c>
      <c r="BU94" s="61"/>
      <c r="BV94" s="62"/>
      <c r="BW94" s="560"/>
      <c r="BX94" s="560"/>
      <c r="BY94" s="62">
        <v>0</v>
      </c>
      <c r="BZ94" s="61"/>
      <c r="CA94" s="62"/>
      <c r="CB94" s="560"/>
      <c r="CC94" s="560"/>
      <c r="CD94" s="62">
        <v>0</v>
      </c>
      <c r="CE94" s="61"/>
      <c r="CF94" s="62"/>
      <c r="CG94" s="560"/>
      <c r="CH94" s="560"/>
      <c r="CI94" s="62">
        <v>0</v>
      </c>
      <c r="CJ94" s="61"/>
      <c r="CK94" s="62"/>
      <c r="CL94" s="560"/>
      <c r="CM94" s="560"/>
      <c r="CN94" s="62">
        <v>0</v>
      </c>
      <c r="CO94" s="61"/>
      <c r="CP94" s="62"/>
      <c r="CQ94" s="560"/>
      <c r="CR94" s="560"/>
      <c r="CS94" s="62">
        <v>0</v>
      </c>
      <c r="CT94" s="61"/>
      <c r="CU94" s="62"/>
      <c r="CV94" s="560"/>
      <c r="CW94" s="560"/>
      <c r="CX94" s="62">
        <v>0</v>
      </c>
      <c r="CY94" s="61"/>
      <c r="CZ94" s="62"/>
      <c r="DA94" s="560"/>
      <c r="DB94" s="560"/>
      <c r="DC94" s="62">
        <v>0</v>
      </c>
      <c r="DD94" s="61"/>
      <c r="DE94" s="62"/>
      <c r="DF94" s="560"/>
      <c r="DG94" s="560"/>
      <c r="DH94" s="62">
        <v>0</v>
      </c>
      <c r="DI94" s="61"/>
      <c r="DJ94" s="62"/>
      <c r="DK94" s="560"/>
      <c r="DL94" s="560"/>
      <c r="DM94" s="62">
        <v>0</v>
      </c>
      <c r="DN94" s="61"/>
      <c r="DO94" s="62"/>
      <c r="DP94" s="560"/>
      <c r="DQ94" s="560"/>
      <c r="DR94" s="62">
        <v>0</v>
      </c>
      <c r="DS94" s="61"/>
      <c r="DT94" s="62"/>
      <c r="DU94" s="560"/>
      <c r="DV94" s="560"/>
      <c r="DW94" s="62">
        <v>0</v>
      </c>
      <c r="DX94" s="61"/>
      <c r="DY94" s="62"/>
      <c r="DZ94" s="560"/>
      <c r="EA94" s="560"/>
      <c r="EB94" s="62">
        <v>0</v>
      </c>
      <c r="EC94" s="61"/>
      <c r="ED94" s="62"/>
      <c r="EE94" s="560"/>
      <c r="EF94" s="560"/>
      <c r="EG94" s="62">
        <v>0</v>
      </c>
      <c r="EH94" s="61"/>
      <c r="EI94" s="62"/>
      <c r="EJ94" s="560"/>
      <c r="EK94" s="560"/>
      <c r="EL94" s="62">
        <v>0</v>
      </c>
      <c r="EM94" s="61"/>
      <c r="EO94" s="153"/>
      <c r="EP94" s="49"/>
      <c r="EQ94" s="49"/>
    </row>
    <row r="95" spans="4:147" x14ac:dyDescent="0.2">
      <c r="D95" s="153"/>
      <c r="E95" s="484"/>
      <c r="F95" s="504"/>
      <c r="G95" s="123"/>
      <c r="H95" s="122"/>
      <c r="I95" s="62"/>
      <c r="J95" s="560"/>
      <c r="K95" s="569"/>
      <c r="L95" s="123"/>
      <c r="M95" s="122"/>
      <c r="N95" s="62"/>
      <c r="O95" s="560"/>
      <c r="P95" s="569"/>
      <c r="Q95" s="123"/>
      <c r="R95" s="122"/>
      <c r="S95" s="62"/>
      <c r="T95" s="560"/>
      <c r="U95" s="569"/>
      <c r="V95" s="123"/>
      <c r="W95" s="122"/>
      <c r="X95" s="62"/>
      <c r="Y95" s="560"/>
      <c r="Z95" s="569"/>
      <c r="AA95" s="123"/>
      <c r="AB95" s="122"/>
      <c r="AC95" s="62"/>
      <c r="AD95" s="560"/>
      <c r="AE95" s="569"/>
      <c r="AF95" s="123"/>
      <c r="AG95" s="122"/>
      <c r="AH95" s="62"/>
      <c r="AI95" s="560"/>
      <c r="AJ95" s="569"/>
      <c r="AK95" s="123"/>
      <c r="AL95" s="122"/>
      <c r="AM95" s="62"/>
      <c r="AN95" s="560"/>
      <c r="AO95" s="569"/>
      <c r="AP95" s="123"/>
      <c r="AQ95" s="122"/>
      <c r="AR95" s="62"/>
      <c r="AS95" s="560"/>
      <c r="AT95" s="569"/>
      <c r="AU95" s="123"/>
      <c r="AV95" s="122"/>
      <c r="AW95" s="62"/>
      <c r="AX95" s="560"/>
      <c r="AY95" s="569"/>
      <c r="AZ95" s="123"/>
      <c r="BA95" s="122"/>
      <c r="BB95" s="62"/>
      <c r="BC95" s="560"/>
      <c r="BD95" s="569"/>
      <c r="BE95" s="123"/>
      <c r="BF95" s="122"/>
      <c r="BG95" s="62"/>
      <c r="BH95" s="560"/>
      <c r="BI95" s="569"/>
      <c r="BJ95" s="123"/>
      <c r="BK95" s="122"/>
      <c r="BL95" s="62"/>
      <c r="BM95" s="560"/>
      <c r="BN95" s="569"/>
      <c r="BO95" s="123"/>
      <c r="BP95" s="122"/>
      <c r="BQ95" s="62"/>
      <c r="BR95" s="560"/>
      <c r="BS95" s="569"/>
      <c r="BT95" s="123"/>
      <c r="BU95" s="122"/>
      <c r="BV95" s="62"/>
      <c r="BW95" s="560"/>
      <c r="BX95" s="569"/>
      <c r="BY95" s="123"/>
      <c r="BZ95" s="122"/>
      <c r="CA95" s="62"/>
      <c r="CB95" s="560"/>
      <c r="CC95" s="569"/>
      <c r="CD95" s="123"/>
      <c r="CE95" s="122"/>
      <c r="CF95" s="62"/>
      <c r="CG95" s="560"/>
      <c r="CH95" s="569"/>
      <c r="CI95" s="123"/>
      <c r="CJ95" s="122"/>
      <c r="CK95" s="62"/>
      <c r="CL95" s="560"/>
      <c r="CM95" s="569"/>
      <c r="CN95" s="123"/>
      <c r="CO95" s="122"/>
      <c r="CP95" s="62"/>
      <c r="CQ95" s="560"/>
      <c r="CR95" s="569"/>
      <c r="CS95" s="123"/>
      <c r="CT95" s="122"/>
      <c r="CU95" s="62"/>
      <c r="CV95" s="560"/>
      <c r="CW95" s="569"/>
      <c r="CX95" s="123"/>
      <c r="CY95" s="122"/>
      <c r="CZ95" s="62"/>
      <c r="DA95" s="560"/>
      <c r="DB95" s="569"/>
      <c r="DC95" s="123"/>
      <c r="DD95" s="122"/>
      <c r="DE95" s="62"/>
      <c r="DF95" s="560"/>
      <c r="DG95" s="569"/>
      <c r="DH95" s="123"/>
      <c r="DI95" s="122"/>
      <c r="DJ95" s="62"/>
      <c r="DK95" s="560"/>
      <c r="DL95" s="569"/>
      <c r="DM95" s="123"/>
      <c r="DN95" s="122"/>
      <c r="DO95" s="62"/>
      <c r="DP95" s="560"/>
      <c r="DQ95" s="569"/>
      <c r="DR95" s="123"/>
      <c r="DS95" s="122"/>
      <c r="DT95" s="62"/>
      <c r="DU95" s="560"/>
      <c r="DV95" s="569"/>
      <c r="DW95" s="123"/>
      <c r="DX95" s="122"/>
      <c r="DY95" s="62"/>
      <c r="DZ95" s="560"/>
      <c r="EA95" s="569"/>
      <c r="EB95" s="123"/>
      <c r="EC95" s="122"/>
      <c r="ED95" s="62"/>
      <c r="EE95" s="560"/>
      <c r="EF95" s="569"/>
      <c r="EG95" s="123"/>
      <c r="EH95" s="122"/>
      <c r="EI95" s="62"/>
      <c r="EJ95" s="560"/>
      <c r="EK95" s="569"/>
      <c r="EL95" s="123"/>
      <c r="EM95" s="122"/>
      <c r="EO95" s="153"/>
      <c r="EP95" s="49"/>
      <c r="EQ95" s="49"/>
    </row>
    <row r="96" spans="4:147" ht="12.75" customHeight="1" x14ac:dyDescent="0.2">
      <c r="D96" s="153"/>
      <c r="E96" s="484"/>
      <c r="G96" s="62"/>
      <c r="H96" s="62"/>
      <c r="I96" s="62"/>
      <c r="J96" s="560"/>
      <c r="K96" s="62"/>
      <c r="L96" s="62"/>
      <c r="M96" s="62"/>
      <c r="N96" s="62"/>
      <c r="O96" s="560"/>
      <c r="P96" s="62"/>
      <c r="Q96" s="62"/>
      <c r="R96" s="62"/>
      <c r="S96" s="62"/>
      <c r="T96" s="560"/>
      <c r="U96" s="62"/>
      <c r="V96" s="62"/>
      <c r="W96" s="62"/>
      <c r="X96" s="62"/>
      <c r="Y96" s="560"/>
      <c r="Z96" s="62"/>
      <c r="AA96" s="62"/>
      <c r="AB96" s="62"/>
      <c r="AC96" s="62"/>
      <c r="AD96" s="560"/>
      <c r="AE96" s="62"/>
      <c r="AF96" s="62"/>
      <c r="AG96" s="62"/>
      <c r="AH96" s="62"/>
      <c r="AI96" s="560"/>
      <c r="AJ96" s="62"/>
      <c r="AK96" s="62"/>
      <c r="AL96" s="62"/>
      <c r="AM96" s="62"/>
      <c r="AN96" s="560"/>
      <c r="AO96" s="62"/>
      <c r="AP96" s="62"/>
      <c r="AQ96" s="62"/>
      <c r="AR96" s="62"/>
      <c r="AS96" s="560"/>
      <c r="AT96" s="62"/>
      <c r="AU96" s="62"/>
      <c r="AV96" s="62"/>
      <c r="AW96" s="62"/>
      <c r="AX96" s="560"/>
      <c r="AY96" s="62"/>
      <c r="AZ96" s="62"/>
      <c r="BA96" s="62"/>
      <c r="BB96" s="62"/>
      <c r="BC96" s="560"/>
      <c r="BD96" s="62"/>
      <c r="BE96" s="62"/>
      <c r="BF96" s="62"/>
      <c r="BG96" s="62"/>
      <c r="BH96" s="560"/>
      <c r="BI96" s="62"/>
      <c r="BJ96" s="62"/>
      <c r="BK96" s="62"/>
      <c r="BL96" s="62"/>
      <c r="BM96" s="560"/>
      <c r="BN96" s="62"/>
      <c r="BO96" s="62"/>
      <c r="BP96" s="62"/>
      <c r="BQ96" s="62"/>
      <c r="BR96" s="560"/>
      <c r="BS96" s="62"/>
      <c r="BT96" s="62"/>
      <c r="BU96" s="62"/>
      <c r="BV96" s="62"/>
      <c r="BW96" s="560"/>
      <c r="BX96" s="62"/>
      <c r="BY96" s="62"/>
      <c r="BZ96" s="62"/>
      <c r="CA96" s="62"/>
      <c r="CB96" s="560"/>
      <c r="CC96" s="62"/>
      <c r="CD96" s="62"/>
      <c r="CE96" s="62"/>
      <c r="CF96" s="62"/>
      <c r="CG96" s="560"/>
      <c r="CH96" s="62"/>
      <c r="CI96" s="62"/>
      <c r="CJ96" s="62"/>
      <c r="CK96" s="62"/>
      <c r="CL96" s="560"/>
      <c r="CM96" s="62"/>
      <c r="CN96" s="62"/>
      <c r="CO96" s="62"/>
      <c r="CP96" s="62"/>
      <c r="CQ96" s="560"/>
      <c r="CR96" s="62"/>
      <c r="CS96" s="62"/>
      <c r="CT96" s="62"/>
      <c r="CU96" s="62"/>
      <c r="CV96" s="560"/>
      <c r="CW96" s="62"/>
      <c r="CX96" s="62"/>
      <c r="CY96" s="62"/>
      <c r="CZ96" s="62"/>
      <c r="DA96" s="560"/>
      <c r="DB96" s="62"/>
      <c r="DC96" s="62"/>
      <c r="DD96" s="62"/>
      <c r="DE96" s="62"/>
      <c r="DF96" s="560"/>
      <c r="DG96" s="62"/>
      <c r="DH96" s="62"/>
      <c r="DI96" s="62"/>
      <c r="DJ96" s="62"/>
      <c r="DK96" s="560"/>
      <c r="DL96" s="62"/>
      <c r="DM96" s="62"/>
      <c r="DN96" s="62"/>
      <c r="DO96" s="62"/>
      <c r="DP96" s="560"/>
      <c r="DQ96" s="62"/>
      <c r="DR96" s="62"/>
      <c r="DS96" s="62"/>
      <c r="DT96" s="62"/>
      <c r="DU96" s="560"/>
      <c r="DV96" s="62"/>
      <c r="DW96" s="62"/>
      <c r="DX96" s="62"/>
      <c r="DY96" s="62"/>
      <c r="DZ96" s="560"/>
      <c r="EA96" s="62"/>
      <c r="EB96" s="62"/>
      <c r="EC96" s="62"/>
      <c r="ED96" s="62"/>
      <c r="EE96" s="560"/>
      <c r="EF96" s="62"/>
      <c r="EG96" s="62"/>
      <c r="EH96" s="62"/>
      <c r="EI96" s="62"/>
      <c r="EJ96" s="560"/>
      <c r="EK96" s="62"/>
      <c r="EL96" s="62"/>
      <c r="EO96" s="153"/>
      <c r="EP96" s="49"/>
      <c r="EQ96" s="49"/>
    </row>
    <row r="97" spans="4:147" s="49" customFormat="1" ht="12.75" customHeight="1" x14ac:dyDescent="0.2">
      <c r="D97" s="241" t="s">
        <v>403</v>
      </c>
      <c r="E97" s="486"/>
      <c r="G97" s="50">
        <v>0</v>
      </c>
      <c r="H97" s="50"/>
      <c r="I97" s="50"/>
      <c r="J97" s="556"/>
      <c r="K97" s="50"/>
      <c r="L97" s="50">
        <v>3035000</v>
      </c>
      <c r="M97" s="50"/>
      <c r="N97" s="50"/>
      <c r="O97" s="556"/>
      <c r="Q97" s="50">
        <v>3410000</v>
      </c>
      <c r="R97" s="50"/>
      <c r="S97" s="50"/>
      <c r="T97" s="556"/>
      <c r="V97" s="50">
        <v>1250000</v>
      </c>
      <c r="W97" s="50"/>
      <c r="X97" s="50"/>
      <c r="Y97" s="556"/>
      <c r="AA97" s="50">
        <v>0</v>
      </c>
      <c r="AB97" s="50"/>
      <c r="AC97" s="50"/>
      <c r="AD97" s="556"/>
      <c r="AF97" s="50">
        <v>0</v>
      </c>
      <c r="AG97" s="50"/>
      <c r="AH97" s="50"/>
      <c r="AI97" s="556"/>
      <c r="AK97" s="50">
        <v>0</v>
      </c>
      <c r="AL97" s="50"/>
      <c r="AM97" s="50"/>
      <c r="AN97" s="556"/>
      <c r="AP97" s="50">
        <v>0</v>
      </c>
      <c r="AQ97" s="50"/>
      <c r="AR97" s="50"/>
      <c r="AS97" s="556"/>
      <c r="AU97" s="50">
        <v>0</v>
      </c>
      <c r="AV97" s="50"/>
      <c r="AW97" s="50"/>
      <c r="AX97" s="556"/>
      <c r="AZ97" s="50">
        <v>0</v>
      </c>
      <c r="BA97" s="50"/>
      <c r="BB97" s="50"/>
      <c r="BC97" s="556"/>
      <c r="BE97" s="50">
        <v>0</v>
      </c>
      <c r="BF97" s="50"/>
      <c r="BG97" s="50"/>
      <c r="BH97" s="556"/>
      <c r="BJ97" s="50">
        <v>0</v>
      </c>
      <c r="BK97" s="50"/>
      <c r="BL97" s="50"/>
      <c r="BM97" s="556"/>
      <c r="BO97" s="50">
        <v>0</v>
      </c>
      <c r="BP97" s="50"/>
      <c r="BQ97" s="50"/>
      <c r="BR97" s="556"/>
      <c r="BS97" s="50"/>
      <c r="BT97" s="50">
        <v>7695000</v>
      </c>
      <c r="BU97" s="50"/>
      <c r="BV97" s="50"/>
      <c r="BW97" s="556"/>
      <c r="BX97" s="50"/>
      <c r="BY97" s="50">
        <v>48025000</v>
      </c>
      <c r="BZ97" s="50"/>
      <c r="CA97" s="50"/>
      <c r="CB97" s="556"/>
      <c r="CC97" s="50"/>
      <c r="CD97" s="50">
        <v>10180000</v>
      </c>
      <c r="CE97" s="50"/>
      <c r="CF97" s="50"/>
      <c r="CG97" s="556"/>
      <c r="CI97" s="50">
        <v>3175000</v>
      </c>
      <c r="CJ97" s="50"/>
      <c r="CK97" s="50"/>
      <c r="CL97" s="556"/>
      <c r="CN97" s="50">
        <v>6985000</v>
      </c>
      <c r="CO97" s="50"/>
      <c r="CP97" s="50"/>
      <c r="CQ97" s="556"/>
      <c r="CS97" s="50">
        <v>3165000</v>
      </c>
      <c r="CT97" s="50"/>
      <c r="CU97" s="50"/>
      <c r="CV97" s="556"/>
      <c r="CX97" s="50">
        <v>4370000</v>
      </c>
      <c r="CY97" s="50"/>
      <c r="CZ97" s="50"/>
      <c r="DA97" s="556"/>
      <c r="DC97" s="50">
        <v>2270000</v>
      </c>
      <c r="DD97" s="50"/>
      <c r="DE97" s="50"/>
      <c r="DF97" s="556"/>
      <c r="DH97" s="50">
        <v>4260000</v>
      </c>
      <c r="DI97" s="50"/>
      <c r="DJ97" s="50"/>
      <c r="DK97" s="556"/>
      <c r="DM97" s="50">
        <v>3475000</v>
      </c>
      <c r="DN97" s="50"/>
      <c r="DO97" s="50"/>
      <c r="DP97" s="556"/>
      <c r="DR97" s="50">
        <v>3320000</v>
      </c>
      <c r="DS97" s="50"/>
      <c r="DT97" s="50"/>
      <c r="DU97" s="556"/>
      <c r="DW97" s="50">
        <v>2325000</v>
      </c>
      <c r="DX97" s="50"/>
      <c r="DY97" s="50"/>
      <c r="DZ97" s="556"/>
      <c r="EB97" s="50">
        <v>2615000</v>
      </c>
      <c r="EC97" s="50"/>
      <c r="ED97" s="50"/>
      <c r="EE97" s="556"/>
      <c r="EG97" s="50">
        <v>1885000</v>
      </c>
      <c r="EH97" s="50"/>
      <c r="EI97" s="50"/>
      <c r="EJ97" s="556"/>
      <c r="EK97" s="50"/>
      <c r="EL97" s="50">
        <v>23505000</v>
      </c>
      <c r="EO97" s="241"/>
    </row>
    <row r="98" spans="4:147" ht="12.75" customHeight="1" x14ac:dyDescent="0.2">
      <c r="D98" s="153" t="s">
        <v>336</v>
      </c>
      <c r="E98" s="484"/>
      <c r="F98" s="490"/>
      <c r="G98" s="558">
        <v>0</v>
      </c>
      <c r="H98" s="559"/>
      <c r="I98" s="62"/>
      <c r="J98" s="560"/>
      <c r="K98" s="561"/>
      <c r="L98" s="558">
        <v>3035000</v>
      </c>
      <c r="M98" s="559"/>
      <c r="N98" s="62"/>
      <c r="O98" s="560"/>
      <c r="P98" s="490"/>
      <c r="Q98" s="558">
        <v>3410000</v>
      </c>
      <c r="R98" s="559"/>
      <c r="S98" s="62"/>
      <c r="T98" s="560"/>
      <c r="U98" s="490"/>
      <c r="V98" s="558">
        <v>1250000</v>
      </c>
      <c r="W98" s="559"/>
      <c r="X98" s="62"/>
      <c r="Y98" s="560"/>
      <c r="Z98" s="490"/>
      <c r="AA98" s="558">
        <v>0</v>
      </c>
      <c r="AB98" s="559"/>
      <c r="AC98" s="62"/>
      <c r="AD98" s="560"/>
      <c r="AE98" s="490"/>
      <c r="AF98" s="558">
        <v>0</v>
      </c>
      <c r="AG98" s="559"/>
      <c r="AH98" s="62"/>
      <c r="AI98" s="560"/>
      <c r="AJ98" s="490"/>
      <c r="AK98" s="558">
        <v>0</v>
      </c>
      <c r="AL98" s="559"/>
      <c r="AM98" s="62"/>
      <c r="AN98" s="560"/>
      <c r="AO98" s="490"/>
      <c r="AP98" s="558">
        <v>0</v>
      </c>
      <c r="AQ98" s="559"/>
      <c r="AR98" s="62"/>
      <c r="AS98" s="560"/>
      <c r="AT98" s="490"/>
      <c r="AU98" s="558">
        <v>0</v>
      </c>
      <c r="AV98" s="559"/>
      <c r="AW98" s="62"/>
      <c r="AX98" s="560"/>
      <c r="AY98" s="490"/>
      <c r="AZ98" s="558">
        <v>0</v>
      </c>
      <c r="BA98" s="559"/>
      <c r="BB98" s="62"/>
      <c r="BC98" s="560"/>
      <c r="BD98" s="490"/>
      <c r="BE98" s="558">
        <v>0</v>
      </c>
      <c r="BF98" s="559"/>
      <c r="BG98" s="62"/>
      <c r="BH98" s="560"/>
      <c r="BI98" s="490"/>
      <c r="BJ98" s="558">
        <v>0</v>
      </c>
      <c r="BK98" s="559"/>
      <c r="BL98" s="62"/>
      <c r="BM98" s="560"/>
      <c r="BN98" s="490"/>
      <c r="BO98" s="558">
        <v>0</v>
      </c>
      <c r="BP98" s="559"/>
      <c r="BQ98" s="62"/>
      <c r="BR98" s="560"/>
      <c r="BS98" s="561"/>
      <c r="BT98" s="558">
        <v>7695000</v>
      </c>
      <c r="BU98" s="559"/>
      <c r="BV98" s="62"/>
      <c r="BW98" s="560"/>
      <c r="BX98" s="561"/>
      <c r="BY98" s="558">
        <v>48025000</v>
      </c>
      <c r="BZ98" s="559"/>
      <c r="CA98" s="62"/>
      <c r="CB98" s="560"/>
      <c r="CC98" s="561"/>
      <c r="CD98" s="558">
        <v>10180000</v>
      </c>
      <c r="CE98" s="559"/>
      <c r="CF98" s="62"/>
      <c r="CG98" s="560"/>
      <c r="CH98" s="490"/>
      <c r="CI98" s="558">
        <v>3175000</v>
      </c>
      <c r="CJ98" s="559"/>
      <c r="CK98" s="62"/>
      <c r="CL98" s="560"/>
      <c r="CM98" s="490"/>
      <c r="CN98" s="558">
        <v>6985000</v>
      </c>
      <c r="CO98" s="559"/>
      <c r="CP98" s="62"/>
      <c r="CQ98" s="560"/>
      <c r="CR98" s="490"/>
      <c r="CS98" s="558">
        <v>3165000</v>
      </c>
      <c r="CT98" s="559"/>
      <c r="CU98" s="62"/>
      <c r="CV98" s="560"/>
      <c r="CW98" s="490"/>
      <c r="CX98" s="558">
        <v>4370000</v>
      </c>
      <c r="CY98" s="559"/>
      <c r="CZ98" s="62"/>
      <c r="DA98" s="560"/>
      <c r="DB98" s="490"/>
      <c r="DC98" s="558">
        <v>2270000</v>
      </c>
      <c r="DD98" s="559"/>
      <c r="DE98" s="62"/>
      <c r="DF98" s="560"/>
      <c r="DG98" s="490"/>
      <c r="DH98" s="558">
        <v>4260000</v>
      </c>
      <c r="DI98" s="559"/>
      <c r="DJ98" s="62"/>
      <c r="DK98" s="560"/>
      <c r="DL98" s="490"/>
      <c r="DM98" s="558">
        <v>3475000</v>
      </c>
      <c r="DN98" s="559"/>
      <c r="DO98" s="62"/>
      <c r="DP98" s="560"/>
      <c r="DQ98" s="490"/>
      <c r="DR98" s="558">
        <v>3320000</v>
      </c>
      <c r="DS98" s="559"/>
      <c r="DT98" s="62"/>
      <c r="DU98" s="560"/>
      <c r="DV98" s="490"/>
      <c r="DW98" s="558">
        <v>2325000</v>
      </c>
      <c r="DX98" s="559"/>
      <c r="DY98" s="62"/>
      <c r="DZ98" s="560"/>
      <c r="EA98" s="490"/>
      <c r="EB98" s="558">
        <v>2615000</v>
      </c>
      <c r="EC98" s="559"/>
      <c r="ED98" s="62"/>
      <c r="EE98" s="560"/>
      <c r="EF98" s="490"/>
      <c r="EG98" s="558">
        <v>1885000</v>
      </c>
      <c r="EH98" s="559"/>
      <c r="EI98" s="62"/>
      <c r="EJ98" s="560"/>
      <c r="EK98" s="561"/>
      <c r="EL98" s="558">
        <v>23505000</v>
      </c>
      <c r="EM98" s="491"/>
      <c r="EO98" s="153"/>
      <c r="EP98" s="49"/>
      <c r="EQ98" s="49"/>
    </row>
    <row r="99" spans="4:147" ht="12.75" customHeight="1" x14ac:dyDescent="0.2">
      <c r="D99" s="153" t="s">
        <v>404</v>
      </c>
      <c r="E99" s="484"/>
      <c r="F99" s="484"/>
      <c r="G99" s="62">
        <v>0</v>
      </c>
      <c r="H99" s="61"/>
      <c r="I99" s="62"/>
      <c r="J99" s="560"/>
      <c r="K99" s="560"/>
      <c r="L99" s="62">
        <v>0</v>
      </c>
      <c r="M99" s="61"/>
      <c r="N99" s="62"/>
      <c r="O99" s="560"/>
      <c r="P99" s="484"/>
      <c r="Q99" s="62">
        <v>0</v>
      </c>
      <c r="R99" s="61"/>
      <c r="S99" s="62"/>
      <c r="T99" s="560"/>
      <c r="U99" s="484"/>
      <c r="V99" s="62">
        <v>0</v>
      </c>
      <c r="W99" s="61"/>
      <c r="X99" s="62"/>
      <c r="Y99" s="560"/>
      <c r="Z99" s="484"/>
      <c r="AA99" s="62">
        <v>0</v>
      </c>
      <c r="AB99" s="61"/>
      <c r="AC99" s="62"/>
      <c r="AD99" s="560"/>
      <c r="AE99" s="484"/>
      <c r="AF99" s="62">
        <v>0</v>
      </c>
      <c r="AG99" s="61"/>
      <c r="AH99" s="62"/>
      <c r="AI99" s="560"/>
      <c r="AJ99" s="484"/>
      <c r="AK99" s="62">
        <v>0</v>
      </c>
      <c r="AL99" s="61"/>
      <c r="AM99" s="62"/>
      <c r="AN99" s="560"/>
      <c r="AO99" s="484"/>
      <c r="AP99" s="62">
        <v>0</v>
      </c>
      <c r="AQ99" s="61"/>
      <c r="AR99" s="62"/>
      <c r="AS99" s="560"/>
      <c r="AT99" s="484"/>
      <c r="AU99" s="62">
        <v>0</v>
      </c>
      <c r="AV99" s="61"/>
      <c r="AW99" s="62"/>
      <c r="AX99" s="560"/>
      <c r="AY99" s="484"/>
      <c r="AZ99" s="62">
        <v>0</v>
      </c>
      <c r="BA99" s="61"/>
      <c r="BB99" s="62"/>
      <c r="BC99" s="560"/>
      <c r="BD99" s="484"/>
      <c r="BE99" s="62">
        <v>0</v>
      </c>
      <c r="BF99" s="61"/>
      <c r="BG99" s="62"/>
      <c r="BH99" s="560"/>
      <c r="BI99" s="484"/>
      <c r="BJ99" s="62">
        <v>0</v>
      </c>
      <c r="BK99" s="61"/>
      <c r="BL99" s="62"/>
      <c r="BM99" s="560"/>
      <c r="BN99" s="484"/>
      <c r="BO99" s="62">
        <v>0</v>
      </c>
      <c r="BP99" s="61"/>
      <c r="BQ99" s="62"/>
      <c r="BR99" s="560"/>
      <c r="BS99" s="560"/>
      <c r="BT99" s="62">
        <v>0</v>
      </c>
      <c r="BU99" s="61"/>
      <c r="BV99" s="62"/>
      <c r="BW99" s="560"/>
      <c r="BX99" s="560"/>
      <c r="BY99" s="62">
        <v>0</v>
      </c>
      <c r="BZ99" s="61"/>
      <c r="CA99" s="62"/>
      <c r="CB99" s="560"/>
      <c r="CC99" s="560"/>
      <c r="CD99" s="62">
        <v>0</v>
      </c>
      <c r="CE99" s="61"/>
      <c r="CF99" s="62"/>
      <c r="CG99" s="560"/>
      <c r="CH99" s="484"/>
      <c r="CI99" s="62">
        <v>0</v>
      </c>
      <c r="CJ99" s="61"/>
      <c r="CK99" s="62"/>
      <c r="CL99" s="560"/>
      <c r="CM99" s="484"/>
      <c r="CN99" s="62">
        <v>0</v>
      </c>
      <c r="CO99" s="61"/>
      <c r="CP99" s="62"/>
      <c r="CQ99" s="560"/>
      <c r="CR99" s="484"/>
      <c r="CS99" s="62">
        <v>0</v>
      </c>
      <c r="CT99" s="61"/>
      <c r="CU99" s="62"/>
      <c r="CV99" s="560"/>
      <c r="CW99" s="484"/>
      <c r="CX99" s="62">
        <v>0</v>
      </c>
      <c r="CY99" s="61"/>
      <c r="CZ99" s="62"/>
      <c r="DA99" s="560"/>
      <c r="DB99" s="484"/>
      <c r="DC99" s="62">
        <v>0</v>
      </c>
      <c r="DD99" s="61"/>
      <c r="DE99" s="62"/>
      <c r="DF99" s="560"/>
      <c r="DG99" s="484"/>
      <c r="DH99" s="62">
        <v>0</v>
      </c>
      <c r="DI99" s="61"/>
      <c r="DJ99" s="62"/>
      <c r="DK99" s="560"/>
      <c r="DL99" s="484"/>
      <c r="DM99" s="62">
        <v>0</v>
      </c>
      <c r="DN99" s="61"/>
      <c r="DO99" s="62"/>
      <c r="DP99" s="560"/>
      <c r="DQ99" s="484"/>
      <c r="DR99" s="62">
        <v>0</v>
      </c>
      <c r="DS99" s="61"/>
      <c r="DT99" s="62"/>
      <c r="DU99" s="560"/>
      <c r="DV99" s="484"/>
      <c r="DW99" s="62">
        <v>0</v>
      </c>
      <c r="DX99" s="61"/>
      <c r="DY99" s="62"/>
      <c r="DZ99" s="560"/>
      <c r="EA99" s="484"/>
      <c r="EB99" s="62">
        <v>0</v>
      </c>
      <c r="EC99" s="61"/>
      <c r="ED99" s="62"/>
      <c r="EE99" s="560"/>
      <c r="EF99" s="484"/>
      <c r="EG99" s="62">
        <v>0</v>
      </c>
      <c r="EH99" s="61"/>
      <c r="EI99" s="62"/>
      <c r="EJ99" s="560"/>
      <c r="EK99" s="560"/>
      <c r="EL99" s="62">
        <v>0</v>
      </c>
      <c r="EM99" s="496"/>
      <c r="EO99" s="153"/>
      <c r="EP99" s="49"/>
      <c r="EQ99" s="49"/>
    </row>
    <row r="100" spans="4:147" ht="12.75" customHeight="1" x14ac:dyDescent="0.2">
      <c r="D100" s="153" t="s">
        <v>405</v>
      </c>
      <c r="E100" s="484"/>
      <c r="F100" s="504"/>
      <c r="G100" s="123">
        <v>0</v>
      </c>
      <c r="H100" s="122"/>
      <c r="I100" s="62"/>
      <c r="J100" s="560"/>
      <c r="K100" s="569"/>
      <c r="L100" s="123">
        <v>0</v>
      </c>
      <c r="M100" s="122"/>
      <c r="N100" s="62"/>
      <c r="O100" s="560"/>
      <c r="P100" s="504"/>
      <c r="Q100" s="123">
        <v>0</v>
      </c>
      <c r="R100" s="122"/>
      <c r="S100" s="62"/>
      <c r="T100" s="560"/>
      <c r="U100" s="504"/>
      <c r="V100" s="123">
        <v>0</v>
      </c>
      <c r="W100" s="122"/>
      <c r="X100" s="62"/>
      <c r="Y100" s="560"/>
      <c r="Z100" s="504"/>
      <c r="AA100" s="123">
        <v>0</v>
      </c>
      <c r="AB100" s="122"/>
      <c r="AC100" s="62"/>
      <c r="AD100" s="560"/>
      <c r="AE100" s="504"/>
      <c r="AF100" s="123">
        <v>0</v>
      </c>
      <c r="AG100" s="122"/>
      <c r="AH100" s="62"/>
      <c r="AI100" s="560"/>
      <c r="AJ100" s="504"/>
      <c r="AK100" s="123">
        <v>0</v>
      </c>
      <c r="AL100" s="122"/>
      <c r="AM100" s="62"/>
      <c r="AN100" s="560"/>
      <c r="AO100" s="504"/>
      <c r="AP100" s="123">
        <v>0</v>
      </c>
      <c r="AQ100" s="122"/>
      <c r="AR100" s="62"/>
      <c r="AS100" s="560"/>
      <c r="AT100" s="504"/>
      <c r="AU100" s="123">
        <v>0</v>
      </c>
      <c r="AV100" s="122"/>
      <c r="AW100" s="62"/>
      <c r="AX100" s="560"/>
      <c r="AY100" s="504"/>
      <c r="AZ100" s="123">
        <v>0</v>
      </c>
      <c r="BA100" s="122"/>
      <c r="BB100" s="62"/>
      <c r="BC100" s="560"/>
      <c r="BD100" s="504"/>
      <c r="BE100" s="123">
        <v>0</v>
      </c>
      <c r="BF100" s="122"/>
      <c r="BG100" s="62"/>
      <c r="BH100" s="560"/>
      <c r="BI100" s="504"/>
      <c r="BJ100" s="123">
        <v>0</v>
      </c>
      <c r="BK100" s="122"/>
      <c r="BL100" s="62"/>
      <c r="BM100" s="560"/>
      <c r="BN100" s="504"/>
      <c r="BO100" s="123">
        <v>0</v>
      </c>
      <c r="BP100" s="122"/>
      <c r="BQ100" s="62"/>
      <c r="BR100" s="560"/>
      <c r="BS100" s="569"/>
      <c r="BT100" s="123">
        <v>0</v>
      </c>
      <c r="BU100" s="122"/>
      <c r="BV100" s="62"/>
      <c r="BW100" s="560"/>
      <c r="BX100" s="569"/>
      <c r="BY100" s="123">
        <v>0</v>
      </c>
      <c r="BZ100" s="122"/>
      <c r="CA100" s="62"/>
      <c r="CB100" s="560"/>
      <c r="CC100" s="569"/>
      <c r="CD100" s="123">
        <v>0</v>
      </c>
      <c r="CE100" s="122"/>
      <c r="CF100" s="62"/>
      <c r="CG100" s="560"/>
      <c r="CH100" s="504"/>
      <c r="CI100" s="123">
        <v>0</v>
      </c>
      <c r="CJ100" s="122"/>
      <c r="CK100" s="62"/>
      <c r="CL100" s="560"/>
      <c r="CM100" s="504"/>
      <c r="CN100" s="123">
        <v>0</v>
      </c>
      <c r="CO100" s="122"/>
      <c r="CP100" s="62"/>
      <c r="CQ100" s="560"/>
      <c r="CR100" s="504"/>
      <c r="CS100" s="123">
        <v>0</v>
      </c>
      <c r="CT100" s="122"/>
      <c r="CU100" s="62"/>
      <c r="CV100" s="560"/>
      <c r="CW100" s="504"/>
      <c r="CX100" s="123">
        <v>0</v>
      </c>
      <c r="CY100" s="122"/>
      <c r="CZ100" s="62"/>
      <c r="DA100" s="560"/>
      <c r="DB100" s="504"/>
      <c r="DC100" s="123">
        <v>0</v>
      </c>
      <c r="DD100" s="122"/>
      <c r="DE100" s="62"/>
      <c r="DF100" s="560"/>
      <c r="DG100" s="504"/>
      <c r="DH100" s="123">
        <v>0</v>
      </c>
      <c r="DI100" s="122"/>
      <c r="DJ100" s="62"/>
      <c r="DK100" s="560"/>
      <c r="DL100" s="504"/>
      <c r="DM100" s="123">
        <v>0</v>
      </c>
      <c r="DN100" s="122"/>
      <c r="DO100" s="62"/>
      <c r="DP100" s="560"/>
      <c r="DQ100" s="504"/>
      <c r="DR100" s="123">
        <v>0</v>
      </c>
      <c r="DS100" s="122"/>
      <c r="DT100" s="62"/>
      <c r="DU100" s="560"/>
      <c r="DV100" s="504"/>
      <c r="DW100" s="123">
        <v>0</v>
      </c>
      <c r="DX100" s="122"/>
      <c r="DY100" s="62"/>
      <c r="DZ100" s="560"/>
      <c r="EA100" s="504"/>
      <c r="EB100" s="123">
        <v>0</v>
      </c>
      <c r="EC100" s="122"/>
      <c r="ED100" s="62"/>
      <c r="EE100" s="560"/>
      <c r="EF100" s="504"/>
      <c r="EG100" s="123">
        <v>0</v>
      </c>
      <c r="EH100" s="122"/>
      <c r="EI100" s="62"/>
      <c r="EJ100" s="560"/>
      <c r="EK100" s="569"/>
      <c r="EL100" s="123">
        <v>0</v>
      </c>
      <c r="EM100" s="506"/>
      <c r="EO100" s="153"/>
      <c r="EP100" s="49"/>
      <c r="EQ100" s="49"/>
    </row>
    <row r="101" spans="4:147" x14ac:dyDescent="0.2">
      <c r="D101" s="153"/>
      <c r="E101" s="484"/>
      <c r="G101" s="602"/>
      <c r="H101" s="62"/>
      <c r="I101" s="62"/>
      <c r="J101" s="560"/>
      <c r="K101" s="62"/>
      <c r="L101" s="62"/>
      <c r="M101" s="62"/>
      <c r="N101" s="62"/>
      <c r="O101" s="560"/>
      <c r="P101" s="62"/>
      <c r="Q101" s="62"/>
      <c r="R101" s="62"/>
      <c r="S101" s="62"/>
      <c r="T101" s="560"/>
      <c r="U101" s="62"/>
      <c r="V101" s="62"/>
      <c r="W101" s="62"/>
      <c r="X101" s="62"/>
      <c r="Y101" s="560"/>
      <c r="Z101" s="62"/>
      <c r="AA101" s="62"/>
      <c r="AB101" s="62"/>
      <c r="AC101" s="62"/>
      <c r="AD101" s="560"/>
      <c r="AE101" s="62"/>
      <c r="AF101" s="62"/>
      <c r="AG101" s="62"/>
      <c r="AH101" s="62"/>
      <c r="AI101" s="560"/>
      <c r="AJ101" s="62"/>
      <c r="AK101" s="62"/>
      <c r="AL101" s="62"/>
      <c r="AM101" s="62"/>
      <c r="AN101" s="560"/>
      <c r="AO101" s="62"/>
      <c r="AP101" s="62"/>
      <c r="AQ101" s="62"/>
      <c r="AR101" s="62"/>
      <c r="AS101" s="560"/>
      <c r="AT101" s="62"/>
      <c r="AU101" s="62"/>
      <c r="AV101" s="62"/>
      <c r="AW101" s="62"/>
      <c r="AX101" s="560"/>
      <c r="AY101" s="62"/>
      <c r="AZ101" s="62"/>
      <c r="BA101" s="62"/>
      <c r="BB101" s="62"/>
      <c r="BC101" s="560"/>
      <c r="BD101" s="62"/>
      <c r="BE101" s="62"/>
      <c r="BF101" s="62"/>
      <c r="BG101" s="62"/>
      <c r="BH101" s="560"/>
      <c r="BI101" s="62"/>
      <c r="BJ101" s="62"/>
      <c r="BK101" s="62"/>
      <c r="BL101" s="62"/>
      <c r="BM101" s="560"/>
      <c r="BN101" s="62"/>
      <c r="BO101" s="62"/>
      <c r="BP101" s="62"/>
      <c r="BQ101" s="62"/>
      <c r="BR101" s="560"/>
      <c r="BS101" s="62"/>
      <c r="BT101" s="62"/>
      <c r="BU101" s="62"/>
      <c r="BV101" s="62"/>
      <c r="BW101" s="560"/>
      <c r="BX101" s="62"/>
      <c r="BY101" s="62"/>
      <c r="BZ101" s="62"/>
      <c r="CA101" s="62"/>
      <c r="CB101" s="560"/>
      <c r="CC101" s="62"/>
      <c r="CD101" s="62"/>
      <c r="CE101" s="62"/>
      <c r="CF101" s="62"/>
      <c r="CG101" s="560"/>
      <c r="CH101" s="62"/>
      <c r="CI101" s="62"/>
      <c r="CJ101" s="62"/>
      <c r="CK101" s="62"/>
      <c r="CL101" s="560"/>
      <c r="CM101" s="62"/>
      <c r="CN101" s="62"/>
      <c r="CO101" s="62"/>
      <c r="CP101" s="62"/>
      <c r="CQ101" s="560"/>
      <c r="CR101" s="62"/>
      <c r="CS101" s="62"/>
      <c r="CT101" s="62"/>
      <c r="CU101" s="62"/>
      <c r="CV101" s="560"/>
      <c r="CW101" s="62"/>
      <c r="CX101" s="62"/>
      <c r="CY101" s="62"/>
      <c r="CZ101" s="62"/>
      <c r="DA101" s="560"/>
      <c r="DB101" s="62"/>
      <c r="DC101" s="62"/>
      <c r="DD101" s="62"/>
      <c r="DE101" s="62"/>
      <c r="DF101" s="560"/>
      <c r="DG101" s="62"/>
      <c r="DH101" s="62"/>
      <c r="DI101" s="62"/>
      <c r="DJ101" s="62"/>
      <c r="DK101" s="560"/>
      <c r="DL101" s="62"/>
      <c r="DM101" s="62"/>
      <c r="DN101" s="62"/>
      <c r="DO101" s="62"/>
      <c r="DP101" s="560"/>
      <c r="DQ101" s="62"/>
      <c r="DR101" s="62"/>
      <c r="DS101" s="62"/>
      <c r="DT101" s="62"/>
      <c r="DU101" s="560"/>
      <c r="DV101" s="62"/>
      <c r="DW101" s="62"/>
      <c r="DX101" s="62"/>
      <c r="DY101" s="62"/>
      <c r="DZ101" s="560"/>
      <c r="EA101" s="62"/>
      <c r="EB101" s="62"/>
      <c r="EC101" s="62"/>
      <c r="ED101" s="62"/>
      <c r="EE101" s="560"/>
      <c r="EF101" s="62"/>
      <c r="EG101" s="62"/>
      <c r="EH101" s="62"/>
      <c r="EI101" s="62"/>
      <c r="EJ101" s="560"/>
      <c r="EK101" s="62"/>
      <c r="EL101" s="62"/>
      <c r="EO101" s="153"/>
      <c r="EP101" s="49"/>
      <c r="EQ101" s="49"/>
    </row>
    <row r="102" spans="4:147" ht="12.75" customHeight="1" x14ac:dyDescent="0.2">
      <c r="D102" s="153" t="s">
        <v>393</v>
      </c>
      <c r="E102" s="484"/>
      <c r="G102" s="62">
        <v>0</v>
      </c>
      <c r="H102" s="62"/>
      <c r="I102" s="62"/>
      <c r="J102" s="560"/>
      <c r="K102" s="62"/>
      <c r="L102" s="62">
        <v>3035000</v>
      </c>
      <c r="M102" s="62"/>
      <c r="N102" s="62"/>
      <c r="O102" s="560"/>
      <c r="Q102" s="62">
        <v>3410000</v>
      </c>
      <c r="R102" s="62"/>
      <c r="S102" s="62"/>
      <c r="T102" s="560"/>
      <c r="V102" s="62">
        <v>1250000</v>
      </c>
      <c r="W102" s="62"/>
      <c r="X102" s="62"/>
      <c r="Y102" s="560"/>
      <c r="AA102" s="62">
        <v>0</v>
      </c>
      <c r="AB102" s="62"/>
      <c r="AC102" s="62"/>
      <c r="AD102" s="560"/>
      <c r="AF102" s="62">
        <v>0</v>
      </c>
      <c r="AG102" s="62"/>
      <c r="AH102" s="62"/>
      <c r="AI102" s="560"/>
      <c r="AK102" s="62">
        <v>0</v>
      </c>
      <c r="AL102" s="62"/>
      <c r="AM102" s="62"/>
      <c r="AN102" s="560"/>
      <c r="AP102" s="62">
        <v>0</v>
      </c>
      <c r="AQ102" s="62"/>
      <c r="AR102" s="62"/>
      <c r="AS102" s="560"/>
      <c r="AU102" s="62">
        <v>0</v>
      </c>
      <c r="AV102" s="62"/>
      <c r="AW102" s="62"/>
      <c r="AX102" s="560"/>
      <c r="AZ102" s="62">
        <v>0</v>
      </c>
      <c r="BA102" s="62"/>
      <c r="BB102" s="62"/>
      <c r="BC102" s="560"/>
      <c r="BE102" s="62">
        <v>0</v>
      </c>
      <c r="BF102" s="62"/>
      <c r="BG102" s="62"/>
      <c r="BH102" s="560"/>
      <c r="BJ102" s="62">
        <v>0</v>
      </c>
      <c r="BK102" s="62"/>
      <c r="BL102" s="62"/>
      <c r="BM102" s="560"/>
      <c r="BO102" s="62">
        <v>0</v>
      </c>
      <c r="BP102" s="62"/>
      <c r="BQ102" s="62"/>
      <c r="BR102" s="560"/>
      <c r="BS102" s="123"/>
      <c r="BT102" s="123">
        <v>7695000</v>
      </c>
      <c r="BU102" s="62"/>
      <c r="BV102" s="62"/>
      <c r="BW102" s="560"/>
      <c r="BX102" s="62"/>
      <c r="BY102" s="62">
        <v>48025000</v>
      </c>
      <c r="BZ102" s="62"/>
      <c r="CA102" s="62"/>
      <c r="CB102" s="560"/>
      <c r="CC102" s="62"/>
      <c r="CD102" s="62">
        <v>10180000</v>
      </c>
      <c r="CE102" s="62"/>
      <c r="CF102" s="62"/>
      <c r="CG102" s="560"/>
      <c r="CI102" s="62">
        <v>3175000</v>
      </c>
      <c r="CJ102" s="62"/>
      <c r="CK102" s="62"/>
      <c r="CL102" s="560"/>
      <c r="CN102" s="62">
        <v>6985000</v>
      </c>
      <c r="CO102" s="62"/>
      <c r="CP102" s="62"/>
      <c r="CQ102" s="560"/>
      <c r="CS102" s="62">
        <v>3165000</v>
      </c>
      <c r="CT102" s="62"/>
      <c r="CU102" s="62"/>
      <c r="CV102" s="560"/>
      <c r="CX102" s="62">
        <v>4370000</v>
      </c>
      <c r="CY102" s="62"/>
      <c r="CZ102" s="62"/>
      <c r="DA102" s="560"/>
      <c r="DC102" s="62">
        <v>2270000</v>
      </c>
      <c r="DD102" s="62"/>
      <c r="DE102" s="62"/>
      <c r="DF102" s="560"/>
      <c r="DH102" s="62">
        <v>4260000</v>
      </c>
      <c r="DI102" s="62"/>
      <c r="DJ102" s="62"/>
      <c r="DK102" s="560"/>
      <c r="DM102" s="62">
        <v>3475000</v>
      </c>
      <c r="DN102" s="62"/>
      <c r="DO102" s="62"/>
      <c r="DP102" s="560"/>
      <c r="DR102" s="62">
        <v>3320000</v>
      </c>
      <c r="DS102" s="62"/>
      <c r="DT102" s="62"/>
      <c r="DU102" s="560"/>
      <c r="DW102" s="62">
        <v>2325000</v>
      </c>
      <c r="DX102" s="62"/>
      <c r="DY102" s="62"/>
      <c r="DZ102" s="560"/>
      <c r="EB102" s="62">
        <v>2615000</v>
      </c>
      <c r="EC102" s="62"/>
      <c r="ED102" s="62"/>
      <c r="EE102" s="560"/>
      <c r="EG102" s="62">
        <v>1885000</v>
      </c>
      <c r="EH102" s="62"/>
      <c r="EI102" s="61"/>
      <c r="EJ102" s="560"/>
      <c r="EK102" s="62"/>
      <c r="EL102" s="62">
        <v>23505000</v>
      </c>
      <c r="EM102" s="62"/>
      <c r="EN102" s="62"/>
      <c r="EO102" s="153"/>
      <c r="EP102" s="49"/>
      <c r="EQ102" s="49"/>
    </row>
    <row r="103" spans="4:147" ht="12.75" customHeight="1" x14ac:dyDescent="0.2">
      <c r="D103" s="153" t="s">
        <v>336</v>
      </c>
      <c r="E103" s="484"/>
      <c r="F103" s="490"/>
      <c r="G103" s="558">
        <v>0</v>
      </c>
      <c r="H103" s="559"/>
      <c r="I103" s="62"/>
      <c r="J103" s="560"/>
      <c r="K103" s="561"/>
      <c r="L103" s="558">
        <v>3035000</v>
      </c>
      <c r="M103" s="559"/>
      <c r="N103" s="62"/>
      <c r="O103" s="560"/>
      <c r="P103" s="490"/>
      <c r="Q103" s="558">
        <v>3410000</v>
      </c>
      <c r="R103" s="559"/>
      <c r="S103" s="62"/>
      <c r="T103" s="560"/>
      <c r="U103" s="490"/>
      <c r="V103" s="558">
        <v>1250000</v>
      </c>
      <c r="W103" s="559"/>
      <c r="X103" s="62"/>
      <c r="Y103" s="560"/>
      <c r="Z103" s="490"/>
      <c r="AA103" s="558">
        <v>0</v>
      </c>
      <c r="AB103" s="559"/>
      <c r="AC103" s="62"/>
      <c r="AD103" s="560"/>
      <c r="AE103" s="490"/>
      <c r="AF103" s="558">
        <v>0</v>
      </c>
      <c r="AG103" s="559"/>
      <c r="AH103" s="62"/>
      <c r="AI103" s="560"/>
      <c r="AJ103" s="490"/>
      <c r="AK103" s="558">
        <v>0</v>
      </c>
      <c r="AL103" s="559"/>
      <c r="AM103" s="62"/>
      <c r="AN103" s="560"/>
      <c r="AO103" s="490"/>
      <c r="AP103" s="558">
        <v>0</v>
      </c>
      <c r="AQ103" s="559"/>
      <c r="AR103" s="62"/>
      <c r="AS103" s="560"/>
      <c r="AT103" s="490"/>
      <c r="AU103" s="558">
        <v>0</v>
      </c>
      <c r="AV103" s="559"/>
      <c r="AW103" s="62"/>
      <c r="AX103" s="560"/>
      <c r="AY103" s="490"/>
      <c r="AZ103" s="558">
        <v>0</v>
      </c>
      <c r="BA103" s="559"/>
      <c r="BB103" s="62"/>
      <c r="BC103" s="560"/>
      <c r="BD103" s="490"/>
      <c r="BE103" s="558">
        <v>0</v>
      </c>
      <c r="BF103" s="559"/>
      <c r="BG103" s="62"/>
      <c r="BH103" s="560"/>
      <c r="BI103" s="490"/>
      <c r="BJ103" s="558">
        <v>0</v>
      </c>
      <c r="BK103" s="559"/>
      <c r="BL103" s="62"/>
      <c r="BM103" s="560"/>
      <c r="BN103" s="490"/>
      <c r="BO103" s="558">
        <v>0</v>
      </c>
      <c r="BP103" s="559"/>
      <c r="BQ103" s="62"/>
      <c r="BR103" s="560"/>
      <c r="BS103" s="560"/>
      <c r="BT103" s="62">
        <v>7695000</v>
      </c>
      <c r="BU103" s="559"/>
      <c r="BV103" s="62"/>
      <c r="BW103" s="560"/>
      <c r="BX103" s="561"/>
      <c r="BY103" s="558">
        <v>48025000</v>
      </c>
      <c r="BZ103" s="559"/>
      <c r="CA103" s="62"/>
      <c r="CB103" s="560"/>
      <c r="CC103" s="561"/>
      <c r="CD103" s="558">
        <v>10180000</v>
      </c>
      <c r="CE103" s="559"/>
      <c r="CF103" s="62"/>
      <c r="CG103" s="560"/>
      <c r="CH103" s="490"/>
      <c r="CI103" s="558">
        <v>3175000</v>
      </c>
      <c r="CJ103" s="559"/>
      <c r="CK103" s="62"/>
      <c r="CL103" s="560"/>
      <c r="CM103" s="490"/>
      <c r="CN103" s="558">
        <v>6985000</v>
      </c>
      <c r="CO103" s="559"/>
      <c r="CP103" s="62"/>
      <c r="CQ103" s="560"/>
      <c r="CR103" s="490"/>
      <c r="CS103" s="558">
        <v>3165000</v>
      </c>
      <c r="CT103" s="559"/>
      <c r="CU103" s="62"/>
      <c r="CV103" s="560"/>
      <c r="CW103" s="490"/>
      <c r="CX103" s="558">
        <v>4370000</v>
      </c>
      <c r="CY103" s="559"/>
      <c r="CZ103" s="62"/>
      <c r="DA103" s="560"/>
      <c r="DB103" s="490"/>
      <c r="DC103" s="558">
        <v>2270000</v>
      </c>
      <c r="DD103" s="559"/>
      <c r="DE103" s="62"/>
      <c r="DF103" s="560"/>
      <c r="DG103" s="490"/>
      <c r="DH103" s="558">
        <v>4260000</v>
      </c>
      <c r="DI103" s="559"/>
      <c r="DJ103" s="62"/>
      <c r="DK103" s="560"/>
      <c r="DL103" s="490"/>
      <c r="DM103" s="558">
        <v>3475000</v>
      </c>
      <c r="DN103" s="559"/>
      <c r="DO103" s="62"/>
      <c r="DP103" s="560"/>
      <c r="DQ103" s="490"/>
      <c r="DR103" s="558">
        <v>3320000</v>
      </c>
      <c r="DS103" s="559"/>
      <c r="DT103" s="62"/>
      <c r="DU103" s="560"/>
      <c r="DV103" s="490"/>
      <c r="DW103" s="558">
        <v>2325000</v>
      </c>
      <c r="DX103" s="559"/>
      <c r="DY103" s="62"/>
      <c r="DZ103" s="560"/>
      <c r="EA103" s="490"/>
      <c r="EB103" s="558">
        <v>2615000</v>
      </c>
      <c r="EC103" s="559"/>
      <c r="ED103" s="62"/>
      <c r="EE103" s="560"/>
      <c r="EF103" s="490"/>
      <c r="EG103" s="558">
        <v>1885000</v>
      </c>
      <c r="EH103" s="559"/>
      <c r="EI103" s="61"/>
      <c r="EJ103" s="58"/>
      <c r="EK103" s="561"/>
      <c r="EL103" s="558">
        <v>23505000</v>
      </c>
      <c r="EM103" s="559"/>
      <c r="EN103" s="62"/>
      <c r="EO103" s="153"/>
      <c r="EP103" s="49"/>
      <c r="EQ103" s="49"/>
    </row>
    <row r="104" spans="4:147" ht="12.75" customHeight="1" x14ac:dyDescent="0.2">
      <c r="D104" s="153" t="s">
        <v>404</v>
      </c>
      <c r="E104" s="484"/>
      <c r="F104" s="484"/>
      <c r="G104" s="62">
        <v>0</v>
      </c>
      <c r="H104" s="61"/>
      <c r="I104" s="62"/>
      <c r="J104" s="560"/>
      <c r="K104" s="560"/>
      <c r="L104" s="62">
        <v>0</v>
      </c>
      <c r="M104" s="61"/>
      <c r="N104" s="62"/>
      <c r="O104" s="560"/>
      <c r="P104" s="484"/>
      <c r="Q104" s="62">
        <v>0</v>
      </c>
      <c r="R104" s="61"/>
      <c r="S104" s="62"/>
      <c r="T104" s="560"/>
      <c r="U104" s="484"/>
      <c r="V104" s="62">
        <v>0</v>
      </c>
      <c r="W104" s="61"/>
      <c r="X104" s="62"/>
      <c r="Y104" s="560"/>
      <c r="Z104" s="484"/>
      <c r="AA104" s="62">
        <v>0</v>
      </c>
      <c r="AB104" s="61"/>
      <c r="AC104" s="62"/>
      <c r="AD104" s="560"/>
      <c r="AE104" s="484"/>
      <c r="AF104" s="62">
        <v>0</v>
      </c>
      <c r="AG104" s="61"/>
      <c r="AH104" s="62"/>
      <c r="AI104" s="560"/>
      <c r="AJ104" s="484"/>
      <c r="AK104" s="62">
        <v>0</v>
      </c>
      <c r="AL104" s="61"/>
      <c r="AM104" s="62"/>
      <c r="AN104" s="560"/>
      <c r="AO104" s="484"/>
      <c r="AP104" s="62">
        <v>0</v>
      </c>
      <c r="AQ104" s="61"/>
      <c r="AR104" s="62"/>
      <c r="AS104" s="560"/>
      <c r="AT104" s="484"/>
      <c r="AU104" s="62">
        <v>0</v>
      </c>
      <c r="AV104" s="61"/>
      <c r="AW104" s="62"/>
      <c r="AX104" s="560"/>
      <c r="AY104" s="484"/>
      <c r="AZ104" s="62">
        <v>0</v>
      </c>
      <c r="BA104" s="61"/>
      <c r="BB104" s="62"/>
      <c r="BC104" s="560"/>
      <c r="BD104" s="484"/>
      <c r="BE104" s="62">
        <v>0</v>
      </c>
      <c r="BF104" s="61"/>
      <c r="BG104" s="62"/>
      <c r="BH104" s="560"/>
      <c r="BI104" s="484"/>
      <c r="BJ104" s="62">
        <v>0</v>
      </c>
      <c r="BK104" s="61"/>
      <c r="BL104" s="62"/>
      <c r="BM104" s="560"/>
      <c r="BN104" s="484"/>
      <c r="BO104" s="62">
        <v>0</v>
      </c>
      <c r="BP104" s="61"/>
      <c r="BQ104" s="62"/>
      <c r="BR104" s="560"/>
      <c r="BS104" s="560"/>
      <c r="BT104" s="62">
        <v>0</v>
      </c>
      <c r="BU104" s="61"/>
      <c r="BV104" s="62"/>
      <c r="BW104" s="560"/>
      <c r="BX104" s="560"/>
      <c r="BY104" s="62">
        <v>0</v>
      </c>
      <c r="BZ104" s="61"/>
      <c r="CA104" s="62"/>
      <c r="CB104" s="560"/>
      <c r="CC104" s="560"/>
      <c r="CD104" s="62">
        <v>0</v>
      </c>
      <c r="CE104" s="61"/>
      <c r="CF104" s="62"/>
      <c r="CG104" s="560"/>
      <c r="CH104" s="484"/>
      <c r="CI104" s="62">
        <v>0</v>
      </c>
      <c r="CJ104" s="61"/>
      <c r="CK104" s="62"/>
      <c r="CL104" s="560"/>
      <c r="CM104" s="484"/>
      <c r="CN104" s="62">
        <v>0</v>
      </c>
      <c r="CO104" s="61"/>
      <c r="CP104" s="62"/>
      <c r="CQ104" s="560"/>
      <c r="CR104" s="484"/>
      <c r="CS104" s="62">
        <v>0</v>
      </c>
      <c r="CT104" s="61"/>
      <c r="CU104" s="62"/>
      <c r="CV104" s="560"/>
      <c r="CW104" s="484"/>
      <c r="CX104" s="62">
        <v>0</v>
      </c>
      <c r="CY104" s="61"/>
      <c r="CZ104" s="62"/>
      <c r="DA104" s="560"/>
      <c r="DB104" s="484"/>
      <c r="DC104" s="62">
        <v>0</v>
      </c>
      <c r="DD104" s="61"/>
      <c r="DE104" s="62"/>
      <c r="DF104" s="560"/>
      <c r="DG104" s="484"/>
      <c r="DH104" s="62">
        <v>0</v>
      </c>
      <c r="DI104" s="61"/>
      <c r="DJ104" s="62"/>
      <c r="DK104" s="560"/>
      <c r="DL104" s="484"/>
      <c r="DM104" s="62">
        <v>0</v>
      </c>
      <c r="DN104" s="61"/>
      <c r="DO104" s="62"/>
      <c r="DP104" s="560"/>
      <c r="DQ104" s="484"/>
      <c r="DR104" s="62">
        <v>0</v>
      </c>
      <c r="DS104" s="61"/>
      <c r="DT104" s="62"/>
      <c r="DU104" s="560"/>
      <c r="DV104" s="484"/>
      <c r="DW104" s="62">
        <v>0</v>
      </c>
      <c r="DX104" s="61"/>
      <c r="DY104" s="62"/>
      <c r="DZ104" s="560"/>
      <c r="EA104" s="484"/>
      <c r="EB104" s="62">
        <v>0</v>
      </c>
      <c r="EC104" s="61"/>
      <c r="ED104" s="62"/>
      <c r="EE104" s="560"/>
      <c r="EF104" s="484"/>
      <c r="EG104" s="62">
        <v>0</v>
      </c>
      <c r="EH104" s="61"/>
      <c r="EI104" s="62"/>
      <c r="EJ104" s="560"/>
      <c r="EK104" s="560"/>
      <c r="EL104" s="62">
        <v>0</v>
      </c>
      <c r="EM104" s="61"/>
      <c r="EN104" s="62"/>
      <c r="EO104" s="153"/>
      <c r="EP104" s="49"/>
      <c r="EQ104" s="49"/>
    </row>
    <row r="105" spans="4:147" ht="12.75" customHeight="1" x14ac:dyDescent="0.2">
      <c r="D105" s="153" t="s">
        <v>405</v>
      </c>
      <c r="E105" s="484"/>
      <c r="F105" s="504"/>
      <c r="G105" s="123">
        <v>0</v>
      </c>
      <c r="H105" s="122"/>
      <c r="I105" s="62"/>
      <c r="J105" s="560"/>
      <c r="K105" s="569"/>
      <c r="L105" s="123">
        <v>0</v>
      </c>
      <c r="M105" s="122"/>
      <c r="N105" s="62"/>
      <c r="O105" s="560"/>
      <c r="P105" s="504"/>
      <c r="Q105" s="123">
        <v>0</v>
      </c>
      <c r="R105" s="122"/>
      <c r="S105" s="62"/>
      <c r="T105" s="560"/>
      <c r="U105" s="504"/>
      <c r="V105" s="123">
        <v>0</v>
      </c>
      <c r="W105" s="122"/>
      <c r="X105" s="62"/>
      <c r="Y105" s="560"/>
      <c r="Z105" s="504"/>
      <c r="AA105" s="123">
        <v>0</v>
      </c>
      <c r="AB105" s="122"/>
      <c r="AC105" s="62"/>
      <c r="AD105" s="560"/>
      <c r="AE105" s="504"/>
      <c r="AF105" s="123">
        <v>0</v>
      </c>
      <c r="AG105" s="122"/>
      <c r="AH105" s="62"/>
      <c r="AI105" s="560"/>
      <c r="AJ105" s="504"/>
      <c r="AK105" s="123">
        <v>0</v>
      </c>
      <c r="AL105" s="122"/>
      <c r="AM105" s="62"/>
      <c r="AN105" s="560"/>
      <c r="AO105" s="504"/>
      <c r="AP105" s="123">
        <v>0</v>
      </c>
      <c r="AQ105" s="122"/>
      <c r="AR105" s="62"/>
      <c r="AS105" s="560"/>
      <c r="AT105" s="504"/>
      <c r="AU105" s="123">
        <v>0</v>
      </c>
      <c r="AV105" s="122"/>
      <c r="AW105" s="62"/>
      <c r="AX105" s="560"/>
      <c r="AY105" s="504"/>
      <c r="AZ105" s="123">
        <v>0</v>
      </c>
      <c r="BA105" s="122"/>
      <c r="BB105" s="62"/>
      <c r="BC105" s="560"/>
      <c r="BD105" s="504"/>
      <c r="BE105" s="123">
        <v>0</v>
      </c>
      <c r="BF105" s="122"/>
      <c r="BG105" s="62"/>
      <c r="BH105" s="560"/>
      <c r="BI105" s="504"/>
      <c r="BJ105" s="123">
        <v>0</v>
      </c>
      <c r="BK105" s="122"/>
      <c r="BL105" s="62"/>
      <c r="BM105" s="560"/>
      <c r="BN105" s="504"/>
      <c r="BO105" s="123">
        <v>0</v>
      </c>
      <c r="BP105" s="122"/>
      <c r="BQ105" s="62"/>
      <c r="BR105" s="560"/>
      <c r="BS105" s="569"/>
      <c r="BT105" s="123">
        <v>0</v>
      </c>
      <c r="BU105" s="122"/>
      <c r="BV105" s="62"/>
      <c r="BW105" s="560"/>
      <c r="BX105" s="569"/>
      <c r="BY105" s="123">
        <v>0</v>
      </c>
      <c r="BZ105" s="122"/>
      <c r="CA105" s="62"/>
      <c r="CB105" s="560"/>
      <c r="CC105" s="569"/>
      <c r="CD105" s="123">
        <v>0</v>
      </c>
      <c r="CE105" s="122"/>
      <c r="CF105" s="62"/>
      <c r="CG105" s="560"/>
      <c r="CH105" s="504"/>
      <c r="CI105" s="123">
        <v>0</v>
      </c>
      <c r="CJ105" s="122"/>
      <c r="CK105" s="62"/>
      <c r="CL105" s="560"/>
      <c r="CM105" s="504"/>
      <c r="CN105" s="123">
        <v>0</v>
      </c>
      <c r="CO105" s="122"/>
      <c r="CP105" s="62"/>
      <c r="CQ105" s="560"/>
      <c r="CR105" s="504"/>
      <c r="CS105" s="123">
        <v>0</v>
      </c>
      <c r="CT105" s="122"/>
      <c r="CU105" s="62"/>
      <c r="CV105" s="560"/>
      <c r="CW105" s="504"/>
      <c r="CX105" s="123">
        <v>0</v>
      </c>
      <c r="CY105" s="122"/>
      <c r="CZ105" s="62"/>
      <c r="DA105" s="560"/>
      <c r="DB105" s="504"/>
      <c r="DC105" s="123">
        <v>0</v>
      </c>
      <c r="DD105" s="122"/>
      <c r="DE105" s="62"/>
      <c r="DF105" s="560"/>
      <c r="DG105" s="504"/>
      <c r="DH105" s="123">
        <v>0</v>
      </c>
      <c r="DI105" s="122"/>
      <c r="DJ105" s="62"/>
      <c r="DK105" s="560"/>
      <c r="DL105" s="504"/>
      <c r="DM105" s="123">
        <v>0</v>
      </c>
      <c r="DN105" s="122"/>
      <c r="DO105" s="62"/>
      <c r="DP105" s="560"/>
      <c r="DQ105" s="504"/>
      <c r="DR105" s="123">
        <v>0</v>
      </c>
      <c r="DS105" s="122"/>
      <c r="DT105" s="62"/>
      <c r="DU105" s="560"/>
      <c r="DV105" s="504"/>
      <c r="DW105" s="123">
        <v>0</v>
      </c>
      <c r="DX105" s="122"/>
      <c r="DY105" s="62"/>
      <c r="DZ105" s="560"/>
      <c r="EA105" s="504"/>
      <c r="EB105" s="123">
        <v>0</v>
      </c>
      <c r="EC105" s="122"/>
      <c r="ED105" s="62"/>
      <c r="EE105" s="560"/>
      <c r="EF105" s="504"/>
      <c r="EG105" s="123">
        <v>0</v>
      </c>
      <c r="EH105" s="122"/>
      <c r="EI105" s="62"/>
      <c r="EJ105" s="560"/>
      <c r="EK105" s="569"/>
      <c r="EL105" s="123">
        <v>0</v>
      </c>
      <c r="EM105" s="122"/>
      <c r="EN105" s="62"/>
      <c r="EO105" s="153"/>
      <c r="EP105" s="49"/>
      <c r="EQ105" s="49"/>
    </row>
    <row r="106" spans="4:147" ht="12.75" customHeight="1" x14ac:dyDescent="0.2">
      <c r="D106" s="153"/>
      <c r="E106" s="484"/>
      <c r="G106" s="62"/>
      <c r="H106" s="62"/>
      <c r="I106" s="62"/>
      <c r="J106" s="560"/>
      <c r="K106" s="62"/>
      <c r="L106" s="62"/>
      <c r="M106" s="62"/>
      <c r="N106" s="62"/>
      <c r="O106" s="560"/>
      <c r="P106" s="62"/>
      <c r="Q106" s="62"/>
      <c r="R106" s="62"/>
      <c r="S106" s="62"/>
      <c r="T106" s="560"/>
      <c r="U106" s="62"/>
      <c r="V106" s="62"/>
      <c r="W106" s="62"/>
      <c r="X106" s="62"/>
      <c r="Y106" s="560"/>
      <c r="Z106" s="62"/>
      <c r="AA106" s="62"/>
      <c r="AB106" s="62"/>
      <c r="AC106" s="62"/>
      <c r="AD106" s="560"/>
      <c r="AE106" s="62"/>
      <c r="AF106" s="62"/>
      <c r="AG106" s="62"/>
      <c r="AH106" s="62"/>
      <c r="AI106" s="560"/>
      <c r="AJ106" s="62"/>
      <c r="AK106" s="62"/>
      <c r="AL106" s="62"/>
      <c r="AM106" s="62"/>
      <c r="AN106" s="560"/>
      <c r="AO106" s="62"/>
      <c r="AP106" s="62"/>
      <c r="AQ106" s="62"/>
      <c r="AR106" s="62"/>
      <c r="AS106" s="560"/>
      <c r="AT106" s="62"/>
      <c r="AU106" s="62"/>
      <c r="AV106" s="62"/>
      <c r="AW106" s="62"/>
      <c r="AX106" s="560"/>
      <c r="AY106" s="62"/>
      <c r="AZ106" s="62"/>
      <c r="BA106" s="62"/>
      <c r="BB106" s="62"/>
      <c r="BC106" s="560"/>
      <c r="BD106" s="62"/>
      <c r="BE106" s="62"/>
      <c r="BF106" s="62"/>
      <c r="BG106" s="62"/>
      <c r="BH106" s="560"/>
      <c r="BI106" s="62"/>
      <c r="BJ106" s="62"/>
      <c r="BK106" s="62"/>
      <c r="BL106" s="62"/>
      <c r="BM106" s="560"/>
      <c r="BN106" s="62"/>
      <c r="BO106" s="62"/>
      <c r="BP106" s="62"/>
      <c r="BQ106" s="62"/>
      <c r="BR106" s="560"/>
      <c r="BS106" s="62"/>
      <c r="BT106" s="62"/>
      <c r="BU106" s="62"/>
      <c r="BV106" s="62"/>
      <c r="BW106" s="560"/>
      <c r="BX106" s="62"/>
      <c r="BY106" s="62"/>
      <c r="BZ106" s="62"/>
      <c r="CA106" s="62"/>
      <c r="CB106" s="560"/>
      <c r="CC106" s="62"/>
      <c r="CD106" s="62"/>
      <c r="CE106" s="62"/>
      <c r="CF106" s="62"/>
      <c r="CG106" s="560"/>
      <c r="CH106" s="62"/>
      <c r="CI106" s="62"/>
      <c r="CJ106" s="62"/>
      <c r="CK106" s="62"/>
      <c r="CL106" s="560"/>
      <c r="CM106" s="62"/>
      <c r="CN106" s="62"/>
      <c r="CO106" s="62"/>
      <c r="CP106" s="62"/>
      <c r="CQ106" s="560"/>
      <c r="CR106" s="62"/>
      <c r="CS106" s="62"/>
      <c r="CT106" s="62"/>
      <c r="CU106" s="62"/>
      <c r="CV106" s="560"/>
      <c r="CW106" s="62"/>
      <c r="CX106" s="62"/>
      <c r="CY106" s="62"/>
      <c r="CZ106" s="62"/>
      <c r="DA106" s="560"/>
      <c r="DB106" s="62"/>
      <c r="DC106" s="62"/>
      <c r="DD106" s="62"/>
      <c r="DE106" s="62"/>
      <c r="DF106" s="560"/>
      <c r="DG106" s="62"/>
      <c r="DH106" s="62"/>
      <c r="DI106" s="62"/>
      <c r="DJ106" s="62"/>
      <c r="DK106" s="560"/>
      <c r="DL106" s="62"/>
      <c r="DM106" s="62"/>
      <c r="DN106" s="62"/>
      <c r="DO106" s="62"/>
      <c r="DP106" s="560"/>
      <c r="DQ106" s="62"/>
      <c r="DR106" s="62"/>
      <c r="DS106" s="62"/>
      <c r="DT106" s="62"/>
      <c r="DU106" s="560"/>
      <c r="DV106" s="62"/>
      <c r="DW106" s="62"/>
      <c r="DX106" s="62"/>
      <c r="DY106" s="62"/>
      <c r="DZ106" s="560"/>
      <c r="EA106" s="62"/>
      <c r="EB106" s="62"/>
      <c r="EC106" s="62"/>
      <c r="ED106" s="62"/>
      <c r="EE106" s="560"/>
      <c r="EF106" s="62"/>
      <c r="EG106" s="62"/>
      <c r="EH106" s="62"/>
      <c r="EI106" s="62"/>
      <c r="EJ106" s="560"/>
      <c r="EK106" s="62"/>
      <c r="EL106" s="62"/>
      <c r="EO106" s="153"/>
      <c r="EP106" s="49"/>
      <c r="EQ106" s="49"/>
    </row>
    <row r="107" spans="4:147" ht="12.75" hidden="1" customHeight="1" x14ac:dyDescent="0.2">
      <c r="D107" s="153" t="s">
        <v>406</v>
      </c>
      <c r="E107" s="484"/>
      <c r="G107" s="62">
        <v>0</v>
      </c>
      <c r="H107" s="62"/>
      <c r="I107" s="62"/>
      <c r="J107" s="560"/>
      <c r="K107" s="62"/>
      <c r="L107" s="62">
        <v>0</v>
      </c>
      <c r="M107" s="62"/>
      <c r="N107" s="62"/>
      <c r="O107" s="560"/>
      <c r="Q107" s="62">
        <v>0</v>
      </c>
      <c r="R107" s="62"/>
      <c r="S107" s="62"/>
      <c r="T107" s="560"/>
      <c r="V107" s="62">
        <v>0</v>
      </c>
      <c r="W107" s="62"/>
      <c r="X107" s="62"/>
      <c r="Y107" s="560"/>
      <c r="AA107" s="62">
        <v>0</v>
      </c>
      <c r="AB107" s="62"/>
      <c r="AC107" s="62"/>
      <c r="AD107" s="560"/>
      <c r="AF107" s="62">
        <v>0</v>
      </c>
      <c r="AG107" s="62"/>
      <c r="AH107" s="62"/>
      <c r="AI107" s="560"/>
      <c r="AK107" s="62">
        <v>0</v>
      </c>
      <c r="AL107" s="62"/>
      <c r="AM107" s="62"/>
      <c r="AN107" s="560"/>
      <c r="AP107" s="62">
        <v>0</v>
      </c>
      <c r="AQ107" s="62"/>
      <c r="AR107" s="62"/>
      <c r="AS107" s="560"/>
      <c r="AU107" s="62">
        <v>0</v>
      </c>
      <c r="AV107" s="62"/>
      <c r="AW107" s="62"/>
      <c r="AX107" s="560"/>
      <c r="AZ107" s="62">
        <v>0</v>
      </c>
      <c r="BA107" s="62"/>
      <c r="BB107" s="62"/>
      <c r="BC107" s="560"/>
      <c r="BE107" s="62">
        <v>0</v>
      </c>
      <c r="BF107" s="62"/>
      <c r="BG107" s="62"/>
      <c r="BH107" s="560"/>
      <c r="BJ107" s="62">
        <v>0</v>
      </c>
      <c r="BK107" s="62"/>
      <c r="BL107" s="62"/>
      <c r="BM107" s="560"/>
      <c r="BO107" s="62">
        <v>0</v>
      </c>
      <c r="BP107" s="62"/>
      <c r="BQ107" s="62"/>
      <c r="BR107" s="560"/>
      <c r="BS107" s="123"/>
      <c r="BT107" s="123">
        <v>0</v>
      </c>
      <c r="BU107" s="62"/>
      <c r="BV107" s="62"/>
      <c r="BW107" s="560"/>
      <c r="BX107" s="62"/>
      <c r="BY107" s="62">
        <v>0</v>
      </c>
      <c r="BZ107" s="62"/>
      <c r="CA107" s="62"/>
      <c r="CB107" s="560"/>
      <c r="CC107" s="62"/>
      <c r="CD107" s="62">
        <v>0</v>
      </c>
      <c r="CE107" s="62"/>
      <c r="CF107" s="62"/>
      <c r="CG107" s="560"/>
      <c r="CI107" s="62">
        <v>0</v>
      </c>
      <c r="CJ107" s="62"/>
      <c r="CK107" s="62"/>
      <c r="CL107" s="560"/>
      <c r="CN107" s="62">
        <v>0</v>
      </c>
      <c r="CO107" s="62"/>
      <c r="CP107" s="62"/>
      <c r="CQ107" s="560"/>
      <c r="CS107" s="62">
        <v>0</v>
      </c>
      <c r="CT107" s="62"/>
      <c r="CU107" s="62"/>
      <c r="CV107" s="560"/>
      <c r="CX107" s="62">
        <v>0</v>
      </c>
      <c r="CY107" s="62"/>
      <c r="CZ107" s="62"/>
      <c r="DA107" s="560"/>
      <c r="DC107" s="62">
        <v>0</v>
      </c>
      <c r="DD107" s="62"/>
      <c r="DE107" s="62"/>
      <c r="DF107" s="560"/>
      <c r="DH107" s="62">
        <v>0</v>
      </c>
      <c r="DI107" s="62"/>
      <c r="DJ107" s="62"/>
      <c r="DK107" s="560"/>
      <c r="DM107" s="62">
        <v>0</v>
      </c>
      <c r="DN107" s="62"/>
      <c r="DO107" s="62"/>
      <c r="DP107" s="560"/>
      <c r="DR107" s="62">
        <v>0</v>
      </c>
      <c r="DS107" s="62"/>
      <c r="DT107" s="62"/>
      <c r="DU107" s="560"/>
      <c r="DW107" s="62">
        <v>0</v>
      </c>
      <c r="DX107" s="62"/>
      <c r="DY107" s="62"/>
      <c r="DZ107" s="560"/>
      <c r="EB107" s="62">
        <v>0</v>
      </c>
      <c r="EC107" s="62"/>
      <c r="ED107" s="62"/>
      <c r="EE107" s="560"/>
      <c r="EG107" s="62">
        <v>0</v>
      </c>
      <c r="EH107" s="62"/>
      <c r="EI107" s="61"/>
      <c r="EJ107" s="560"/>
      <c r="EK107" s="62"/>
      <c r="EL107" s="62">
        <v>0</v>
      </c>
      <c r="EM107" s="62"/>
      <c r="EN107" s="62"/>
      <c r="EO107" s="153"/>
      <c r="EP107" s="49"/>
      <c r="EQ107" s="49"/>
    </row>
    <row r="108" spans="4:147" ht="12.75" hidden="1" customHeight="1" x14ac:dyDescent="0.2">
      <c r="D108" s="153" t="s">
        <v>336</v>
      </c>
      <c r="E108" s="484"/>
      <c r="F108" s="490"/>
      <c r="G108" s="558">
        <v>0</v>
      </c>
      <c r="H108" s="559"/>
      <c r="I108" s="62"/>
      <c r="J108" s="560"/>
      <c r="K108" s="561"/>
      <c r="L108" s="558">
        <v>0</v>
      </c>
      <c r="M108" s="559"/>
      <c r="N108" s="62"/>
      <c r="O108" s="560"/>
      <c r="P108" s="490"/>
      <c r="Q108" s="558">
        <v>0</v>
      </c>
      <c r="R108" s="559"/>
      <c r="S108" s="62"/>
      <c r="T108" s="560"/>
      <c r="U108" s="490"/>
      <c r="V108" s="558">
        <v>0</v>
      </c>
      <c r="W108" s="559"/>
      <c r="X108" s="62"/>
      <c r="Y108" s="560"/>
      <c r="Z108" s="490"/>
      <c r="AA108" s="558">
        <v>0</v>
      </c>
      <c r="AB108" s="559"/>
      <c r="AC108" s="62"/>
      <c r="AD108" s="560"/>
      <c r="AE108" s="490"/>
      <c r="AF108" s="558">
        <v>0</v>
      </c>
      <c r="AG108" s="559"/>
      <c r="AH108" s="62"/>
      <c r="AI108" s="560"/>
      <c r="AJ108" s="490"/>
      <c r="AK108" s="558">
        <v>0</v>
      </c>
      <c r="AL108" s="559"/>
      <c r="AM108" s="62"/>
      <c r="AN108" s="560"/>
      <c r="AO108" s="490"/>
      <c r="AP108" s="558">
        <v>0</v>
      </c>
      <c r="AQ108" s="559"/>
      <c r="AR108" s="62"/>
      <c r="AS108" s="560"/>
      <c r="AT108" s="490"/>
      <c r="AU108" s="558">
        <v>0</v>
      </c>
      <c r="AV108" s="559"/>
      <c r="AW108" s="62"/>
      <c r="AX108" s="560"/>
      <c r="AY108" s="490"/>
      <c r="AZ108" s="558">
        <v>0</v>
      </c>
      <c r="BA108" s="559"/>
      <c r="BB108" s="62"/>
      <c r="BC108" s="560"/>
      <c r="BD108" s="490"/>
      <c r="BE108" s="558">
        <v>0</v>
      </c>
      <c r="BF108" s="559"/>
      <c r="BG108" s="62"/>
      <c r="BH108" s="560"/>
      <c r="BI108" s="490"/>
      <c r="BJ108" s="558">
        <v>0</v>
      </c>
      <c r="BK108" s="559"/>
      <c r="BL108" s="62"/>
      <c r="BM108" s="560"/>
      <c r="BN108" s="490"/>
      <c r="BO108" s="558">
        <v>0</v>
      </c>
      <c r="BP108" s="559"/>
      <c r="BQ108" s="62"/>
      <c r="BR108" s="560"/>
      <c r="BS108" s="560"/>
      <c r="BT108" s="62">
        <v>0</v>
      </c>
      <c r="BU108" s="559"/>
      <c r="BV108" s="62"/>
      <c r="BW108" s="560"/>
      <c r="BX108" s="561"/>
      <c r="BY108" s="558">
        <v>0</v>
      </c>
      <c r="BZ108" s="559"/>
      <c r="CA108" s="62"/>
      <c r="CB108" s="560"/>
      <c r="CC108" s="561"/>
      <c r="CD108" s="558">
        <v>0</v>
      </c>
      <c r="CE108" s="559"/>
      <c r="CF108" s="62"/>
      <c r="CG108" s="560"/>
      <c r="CH108" s="490"/>
      <c r="CI108" s="558">
        <v>0</v>
      </c>
      <c r="CJ108" s="559"/>
      <c r="CK108" s="62"/>
      <c r="CL108" s="560"/>
      <c r="CM108" s="490"/>
      <c r="CN108" s="558">
        <v>0</v>
      </c>
      <c r="CO108" s="559"/>
      <c r="CP108" s="62"/>
      <c r="CQ108" s="560"/>
      <c r="CR108" s="490"/>
      <c r="CS108" s="558">
        <v>0</v>
      </c>
      <c r="CT108" s="559"/>
      <c r="CU108" s="62"/>
      <c r="CV108" s="560"/>
      <c r="CW108" s="490"/>
      <c r="CX108" s="558">
        <v>0</v>
      </c>
      <c r="CY108" s="559"/>
      <c r="CZ108" s="62"/>
      <c r="DA108" s="560"/>
      <c r="DB108" s="490"/>
      <c r="DC108" s="558">
        <v>0</v>
      </c>
      <c r="DD108" s="559"/>
      <c r="DE108" s="62"/>
      <c r="DF108" s="560"/>
      <c r="DG108" s="490"/>
      <c r="DH108" s="558">
        <v>0</v>
      </c>
      <c r="DI108" s="559"/>
      <c r="DJ108" s="62"/>
      <c r="DK108" s="560"/>
      <c r="DL108" s="490"/>
      <c r="DM108" s="558">
        <v>0</v>
      </c>
      <c r="DN108" s="559"/>
      <c r="DO108" s="62"/>
      <c r="DP108" s="560"/>
      <c r="DQ108" s="490"/>
      <c r="DR108" s="558">
        <v>0</v>
      </c>
      <c r="DS108" s="559"/>
      <c r="DT108" s="62"/>
      <c r="DU108" s="560"/>
      <c r="DV108" s="490"/>
      <c r="DW108" s="558">
        <v>0</v>
      </c>
      <c r="DX108" s="559"/>
      <c r="DY108" s="62"/>
      <c r="DZ108" s="560"/>
      <c r="EA108" s="490"/>
      <c r="EB108" s="558">
        <v>0</v>
      </c>
      <c r="EC108" s="559"/>
      <c r="ED108" s="62"/>
      <c r="EE108" s="560"/>
      <c r="EF108" s="490"/>
      <c r="EG108" s="558">
        <v>0</v>
      </c>
      <c r="EH108" s="559"/>
      <c r="EI108" s="61"/>
      <c r="EJ108" s="58"/>
      <c r="EK108" s="561"/>
      <c r="EL108" s="558">
        <v>0</v>
      </c>
      <c r="EM108" s="559"/>
      <c r="EN108" s="62"/>
      <c r="EO108" s="153"/>
      <c r="EP108" s="49"/>
      <c r="EQ108" s="49"/>
    </row>
    <row r="109" spans="4:147" ht="12.75" hidden="1" customHeight="1" x14ac:dyDescent="0.2">
      <c r="D109" s="153" t="s">
        <v>404</v>
      </c>
      <c r="E109" s="484"/>
      <c r="F109" s="484"/>
      <c r="G109" s="62">
        <v>0</v>
      </c>
      <c r="H109" s="61"/>
      <c r="I109" s="62"/>
      <c r="J109" s="560"/>
      <c r="K109" s="560"/>
      <c r="L109" s="62">
        <v>0</v>
      </c>
      <c r="M109" s="61"/>
      <c r="N109" s="62"/>
      <c r="O109" s="560"/>
      <c r="P109" s="484"/>
      <c r="Q109" s="62">
        <v>0</v>
      </c>
      <c r="R109" s="61"/>
      <c r="S109" s="62"/>
      <c r="T109" s="560"/>
      <c r="U109" s="484"/>
      <c r="V109" s="62">
        <v>0</v>
      </c>
      <c r="W109" s="61"/>
      <c r="X109" s="62"/>
      <c r="Y109" s="560"/>
      <c r="Z109" s="484"/>
      <c r="AA109" s="62">
        <v>0</v>
      </c>
      <c r="AB109" s="61"/>
      <c r="AC109" s="62"/>
      <c r="AD109" s="560"/>
      <c r="AE109" s="484"/>
      <c r="AF109" s="62">
        <v>0</v>
      </c>
      <c r="AG109" s="61"/>
      <c r="AH109" s="62"/>
      <c r="AI109" s="560"/>
      <c r="AJ109" s="484"/>
      <c r="AK109" s="62">
        <v>0</v>
      </c>
      <c r="AL109" s="61"/>
      <c r="AM109" s="62"/>
      <c r="AN109" s="560"/>
      <c r="AO109" s="484"/>
      <c r="AP109" s="62">
        <v>0</v>
      </c>
      <c r="AQ109" s="61"/>
      <c r="AR109" s="62"/>
      <c r="AS109" s="560"/>
      <c r="AT109" s="484"/>
      <c r="AU109" s="62">
        <v>0</v>
      </c>
      <c r="AV109" s="61"/>
      <c r="AW109" s="62"/>
      <c r="AX109" s="560"/>
      <c r="AY109" s="484"/>
      <c r="AZ109" s="62">
        <v>0</v>
      </c>
      <c r="BA109" s="61"/>
      <c r="BB109" s="62"/>
      <c r="BC109" s="560"/>
      <c r="BD109" s="484"/>
      <c r="BE109" s="62">
        <v>0</v>
      </c>
      <c r="BF109" s="61"/>
      <c r="BG109" s="62"/>
      <c r="BH109" s="560"/>
      <c r="BI109" s="484"/>
      <c r="BJ109" s="62">
        <v>0</v>
      </c>
      <c r="BK109" s="61"/>
      <c r="BL109" s="62"/>
      <c r="BM109" s="560"/>
      <c r="BN109" s="484"/>
      <c r="BO109" s="62">
        <v>0</v>
      </c>
      <c r="BP109" s="61"/>
      <c r="BQ109" s="62"/>
      <c r="BR109" s="560"/>
      <c r="BS109" s="560"/>
      <c r="BT109" s="62">
        <v>0</v>
      </c>
      <c r="BU109" s="61"/>
      <c r="BV109" s="62"/>
      <c r="BW109" s="560"/>
      <c r="BX109" s="560"/>
      <c r="BY109" s="62">
        <v>0</v>
      </c>
      <c r="BZ109" s="61"/>
      <c r="CA109" s="62"/>
      <c r="CB109" s="560"/>
      <c r="CC109" s="560"/>
      <c r="CD109" s="62">
        <v>0</v>
      </c>
      <c r="CE109" s="61"/>
      <c r="CF109" s="62"/>
      <c r="CG109" s="560"/>
      <c r="CH109" s="484"/>
      <c r="CI109" s="62">
        <v>0</v>
      </c>
      <c r="CJ109" s="61"/>
      <c r="CK109" s="62"/>
      <c r="CL109" s="560"/>
      <c r="CM109" s="484"/>
      <c r="CN109" s="62">
        <v>0</v>
      </c>
      <c r="CO109" s="61"/>
      <c r="CP109" s="62"/>
      <c r="CQ109" s="560"/>
      <c r="CR109" s="484"/>
      <c r="CS109" s="62">
        <v>0</v>
      </c>
      <c r="CT109" s="61"/>
      <c r="CU109" s="62"/>
      <c r="CV109" s="560"/>
      <c r="CW109" s="484"/>
      <c r="CX109" s="62">
        <v>0</v>
      </c>
      <c r="CY109" s="61"/>
      <c r="CZ109" s="62"/>
      <c r="DA109" s="560"/>
      <c r="DB109" s="484"/>
      <c r="DC109" s="62">
        <v>0</v>
      </c>
      <c r="DD109" s="61"/>
      <c r="DE109" s="62"/>
      <c r="DF109" s="560"/>
      <c r="DG109" s="484"/>
      <c r="DH109" s="62">
        <v>0</v>
      </c>
      <c r="DI109" s="61"/>
      <c r="DJ109" s="62"/>
      <c r="DK109" s="560"/>
      <c r="DL109" s="484"/>
      <c r="DM109" s="62">
        <v>0</v>
      </c>
      <c r="DN109" s="61"/>
      <c r="DO109" s="62"/>
      <c r="DP109" s="560"/>
      <c r="DQ109" s="484"/>
      <c r="DR109" s="62">
        <v>0</v>
      </c>
      <c r="DS109" s="61"/>
      <c r="DT109" s="62"/>
      <c r="DU109" s="560"/>
      <c r="DV109" s="484"/>
      <c r="DW109" s="62">
        <v>0</v>
      </c>
      <c r="DX109" s="61"/>
      <c r="DY109" s="62"/>
      <c r="DZ109" s="560"/>
      <c r="EA109" s="484"/>
      <c r="EB109" s="62">
        <v>0</v>
      </c>
      <c r="EC109" s="61"/>
      <c r="ED109" s="62"/>
      <c r="EE109" s="560"/>
      <c r="EF109" s="484"/>
      <c r="EG109" s="62">
        <v>0</v>
      </c>
      <c r="EH109" s="61"/>
      <c r="EI109" s="62"/>
      <c r="EJ109" s="560"/>
      <c r="EK109" s="560"/>
      <c r="EL109" s="62">
        <v>0</v>
      </c>
      <c r="EM109" s="61"/>
      <c r="EN109" s="62"/>
      <c r="EO109" s="153"/>
      <c r="EP109" s="49"/>
      <c r="EQ109" s="49"/>
    </row>
    <row r="110" spans="4:147" ht="12.75" hidden="1" customHeight="1" x14ac:dyDescent="0.2">
      <c r="D110" s="153" t="s">
        <v>405</v>
      </c>
      <c r="E110" s="484"/>
      <c r="F110" s="504"/>
      <c r="G110" s="123">
        <v>0</v>
      </c>
      <c r="H110" s="122"/>
      <c r="I110" s="62"/>
      <c r="J110" s="560"/>
      <c r="K110" s="569"/>
      <c r="L110" s="123">
        <v>0</v>
      </c>
      <c r="M110" s="122"/>
      <c r="N110" s="62"/>
      <c r="O110" s="560"/>
      <c r="P110" s="504"/>
      <c r="Q110" s="123">
        <v>0</v>
      </c>
      <c r="R110" s="122"/>
      <c r="S110" s="62"/>
      <c r="T110" s="560"/>
      <c r="U110" s="504"/>
      <c r="V110" s="123">
        <v>0</v>
      </c>
      <c r="W110" s="122"/>
      <c r="X110" s="62"/>
      <c r="Y110" s="560"/>
      <c r="Z110" s="504"/>
      <c r="AA110" s="123">
        <v>0</v>
      </c>
      <c r="AB110" s="122"/>
      <c r="AC110" s="62"/>
      <c r="AD110" s="560"/>
      <c r="AE110" s="504"/>
      <c r="AF110" s="123">
        <v>0</v>
      </c>
      <c r="AG110" s="122"/>
      <c r="AH110" s="62"/>
      <c r="AI110" s="560"/>
      <c r="AJ110" s="504"/>
      <c r="AK110" s="123">
        <v>0</v>
      </c>
      <c r="AL110" s="122"/>
      <c r="AM110" s="62"/>
      <c r="AN110" s="560"/>
      <c r="AO110" s="504"/>
      <c r="AP110" s="123">
        <v>0</v>
      </c>
      <c r="AQ110" s="122"/>
      <c r="AR110" s="62"/>
      <c r="AS110" s="560"/>
      <c r="AT110" s="504"/>
      <c r="AU110" s="123">
        <v>0</v>
      </c>
      <c r="AV110" s="122"/>
      <c r="AW110" s="62"/>
      <c r="AX110" s="560"/>
      <c r="AY110" s="504"/>
      <c r="AZ110" s="123">
        <v>0</v>
      </c>
      <c r="BA110" s="122"/>
      <c r="BB110" s="62"/>
      <c r="BC110" s="560"/>
      <c r="BD110" s="504"/>
      <c r="BE110" s="123">
        <v>0</v>
      </c>
      <c r="BF110" s="122"/>
      <c r="BG110" s="62"/>
      <c r="BH110" s="560"/>
      <c r="BI110" s="504"/>
      <c r="BJ110" s="123">
        <v>0</v>
      </c>
      <c r="BK110" s="122"/>
      <c r="BL110" s="62"/>
      <c r="BM110" s="560"/>
      <c r="BN110" s="504"/>
      <c r="BO110" s="123">
        <v>0</v>
      </c>
      <c r="BP110" s="122"/>
      <c r="BQ110" s="62"/>
      <c r="BR110" s="560"/>
      <c r="BS110" s="569"/>
      <c r="BT110" s="123">
        <v>0</v>
      </c>
      <c r="BU110" s="122"/>
      <c r="BV110" s="62"/>
      <c r="BW110" s="560"/>
      <c r="BX110" s="569"/>
      <c r="BY110" s="123">
        <v>0</v>
      </c>
      <c r="BZ110" s="122"/>
      <c r="CA110" s="62"/>
      <c r="CB110" s="560"/>
      <c r="CC110" s="569"/>
      <c r="CD110" s="123">
        <v>0</v>
      </c>
      <c r="CE110" s="122"/>
      <c r="CF110" s="62"/>
      <c r="CG110" s="560"/>
      <c r="CH110" s="504"/>
      <c r="CI110" s="123">
        <v>0</v>
      </c>
      <c r="CJ110" s="122"/>
      <c r="CK110" s="62"/>
      <c r="CL110" s="560"/>
      <c r="CM110" s="504"/>
      <c r="CN110" s="123">
        <v>0</v>
      </c>
      <c r="CO110" s="122"/>
      <c r="CP110" s="62"/>
      <c r="CQ110" s="560"/>
      <c r="CR110" s="504"/>
      <c r="CS110" s="123">
        <v>0</v>
      </c>
      <c r="CT110" s="122"/>
      <c r="CU110" s="62"/>
      <c r="CV110" s="560"/>
      <c r="CW110" s="504"/>
      <c r="CX110" s="123">
        <v>0</v>
      </c>
      <c r="CY110" s="122"/>
      <c r="CZ110" s="62"/>
      <c r="DA110" s="560"/>
      <c r="DB110" s="504"/>
      <c r="DC110" s="123">
        <v>0</v>
      </c>
      <c r="DD110" s="122"/>
      <c r="DE110" s="62"/>
      <c r="DF110" s="560"/>
      <c r="DG110" s="504"/>
      <c r="DH110" s="123">
        <v>0</v>
      </c>
      <c r="DI110" s="122"/>
      <c r="DJ110" s="62"/>
      <c r="DK110" s="560"/>
      <c r="DL110" s="504"/>
      <c r="DM110" s="123">
        <v>0</v>
      </c>
      <c r="DN110" s="122"/>
      <c r="DO110" s="62"/>
      <c r="DP110" s="560"/>
      <c r="DQ110" s="504"/>
      <c r="DR110" s="123">
        <v>0</v>
      </c>
      <c r="DS110" s="122"/>
      <c r="DT110" s="62"/>
      <c r="DU110" s="560"/>
      <c r="DV110" s="504"/>
      <c r="DW110" s="123">
        <v>0</v>
      </c>
      <c r="DX110" s="122"/>
      <c r="DY110" s="62"/>
      <c r="DZ110" s="560"/>
      <c r="EA110" s="504"/>
      <c r="EB110" s="123">
        <v>0</v>
      </c>
      <c r="EC110" s="122"/>
      <c r="ED110" s="62"/>
      <c r="EE110" s="560"/>
      <c r="EF110" s="504"/>
      <c r="EG110" s="123">
        <v>0</v>
      </c>
      <c r="EH110" s="122"/>
      <c r="EI110" s="62"/>
      <c r="EJ110" s="560"/>
      <c r="EK110" s="569"/>
      <c r="EL110" s="123">
        <v>0</v>
      </c>
      <c r="EM110" s="122"/>
      <c r="EN110" s="62"/>
      <c r="EO110" s="153"/>
      <c r="EP110" s="49"/>
      <c r="EQ110" s="49"/>
    </row>
    <row r="111" spans="4:147" ht="12.75" hidden="1" customHeight="1" x14ac:dyDescent="0.2">
      <c r="D111" s="153"/>
      <c r="E111" s="484"/>
      <c r="G111" s="62"/>
      <c r="H111" s="62"/>
      <c r="I111" s="62"/>
      <c r="J111" s="560"/>
      <c r="K111" s="62"/>
      <c r="L111" s="62"/>
      <c r="M111" s="62"/>
      <c r="N111" s="62"/>
      <c r="O111" s="560"/>
      <c r="P111" s="62"/>
      <c r="Q111" s="62"/>
      <c r="R111" s="62"/>
      <c r="S111" s="62"/>
      <c r="T111" s="560"/>
      <c r="U111" s="62"/>
      <c r="V111" s="62"/>
      <c r="W111" s="62"/>
      <c r="X111" s="62"/>
      <c r="Y111" s="560"/>
      <c r="Z111" s="62"/>
      <c r="AA111" s="62"/>
      <c r="AB111" s="62"/>
      <c r="AC111" s="62"/>
      <c r="AD111" s="560"/>
      <c r="AE111" s="62"/>
      <c r="AF111" s="62"/>
      <c r="AG111" s="62"/>
      <c r="AH111" s="62"/>
      <c r="AI111" s="560"/>
      <c r="AJ111" s="62"/>
      <c r="AK111" s="62"/>
      <c r="AL111" s="62"/>
      <c r="AM111" s="62"/>
      <c r="AN111" s="560"/>
      <c r="AO111" s="62"/>
      <c r="AP111" s="62"/>
      <c r="AQ111" s="62"/>
      <c r="AR111" s="62"/>
      <c r="AS111" s="560"/>
      <c r="AT111" s="62"/>
      <c r="AU111" s="62"/>
      <c r="AV111" s="62"/>
      <c r="AW111" s="62"/>
      <c r="AX111" s="560"/>
      <c r="AY111" s="62"/>
      <c r="AZ111" s="62"/>
      <c r="BA111" s="62"/>
      <c r="BB111" s="62"/>
      <c r="BC111" s="560"/>
      <c r="BD111" s="62"/>
      <c r="BE111" s="62"/>
      <c r="BF111" s="62"/>
      <c r="BG111" s="62"/>
      <c r="BH111" s="560"/>
      <c r="BI111" s="62"/>
      <c r="BJ111" s="62"/>
      <c r="BK111" s="62"/>
      <c r="BL111" s="62"/>
      <c r="BM111" s="560"/>
      <c r="BN111" s="62"/>
      <c r="BO111" s="62"/>
      <c r="BP111" s="62"/>
      <c r="BQ111" s="62"/>
      <c r="BR111" s="560"/>
      <c r="BS111" s="62"/>
      <c r="BT111" s="62"/>
      <c r="BU111" s="62"/>
      <c r="BV111" s="62"/>
      <c r="BW111" s="560"/>
      <c r="BX111" s="62"/>
      <c r="BY111" s="62"/>
      <c r="BZ111" s="62"/>
      <c r="CA111" s="62"/>
      <c r="CB111" s="560"/>
      <c r="CC111" s="62"/>
      <c r="CD111" s="62"/>
      <c r="CE111" s="62"/>
      <c r="CF111" s="62"/>
      <c r="CG111" s="560"/>
      <c r="CH111" s="62"/>
      <c r="CI111" s="62"/>
      <c r="CJ111" s="62"/>
      <c r="CK111" s="62"/>
      <c r="CL111" s="560"/>
      <c r="CM111" s="62"/>
      <c r="CN111" s="62"/>
      <c r="CO111" s="62"/>
      <c r="CP111" s="62"/>
      <c r="CQ111" s="560"/>
      <c r="CR111" s="62"/>
      <c r="CS111" s="62"/>
      <c r="CT111" s="62"/>
      <c r="CU111" s="62"/>
      <c r="CV111" s="560"/>
      <c r="CW111" s="62"/>
      <c r="CX111" s="62"/>
      <c r="CY111" s="62"/>
      <c r="CZ111" s="62"/>
      <c r="DA111" s="560"/>
      <c r="DB111" s="62"/>
      <c r="DC111" s="62"/>
      <c r="DD111" s="62"/>
      <c r="DE111" s="62"/>
      <c r="DF111" s="560"/>
      <c r="DG111" s="62"/>
      <c r="DH111" s="62"/>
      <c r="DI111" s="62"/>
      <c r="DJ111" s="62"/>
      <c r="DK111" s="560"/>
      <c r="DL111" s="62"/>
      <c r="DM111" s="62"/>
      <c r="DN111" s="62"/>
      <c r="DO111" s="62"/>
      <c r="DP111" s="560"/>
      <c r="DQ111" s="62"/>
      <c r="DR111" s="62"/>
      <c r="DS111" s="62"/>
      <c r="DT111" s="62"/>
      <c r="DU111" s="560"/>
      <c r="DV111" s="62"/>
      <c r="DW111" s="62"/>
      <c r="DX111" s="62"/>
      <c r="DY111" s="62"/>
      <c r="DZ111" s="560"/>
      <c r="EA111" s="62"/>
      <c r="EB111" s="62"/>
      <c r="EC111" s="62"/>
      <c r="ED111" s="62"/>
      <c r="EE111" s="560"/>
      <c r="EF111" s="62"/>
      <c r="EG111" s="62"/>
      <c r="EH111" s="62"/>
      <c r="EI111" s="62"/>
      <c r="EJ111" s="560"/>
      <c r="EK111" s="62"/>
      <c r="EL111" s="62"/>
      <c r="EO111" s="153"/>
      <c r="EP111" s="49"/>
      <c r="EQ111" s="49"/>
    </row>
    <row r="112" spans="4:147" s="49" customFormat="1" x14ac:dyDescent="0.2">
      <c r="D112" s="241" t="s">
        <v>407</v>
      </c>
      <c r="E112" s="486"/>
      <c r="G112" s="50">
        <v>0</v>
      </c>
      <c r="H112" s="50"/>
      <c r="I112" s="50"/>
      <c r="J112" s="556"/>
      <c r="K112" s="50"/>
      <c r="L112" s="50">
        <v>827198</v>
      </c>
      <c r="M112" s="50"/>
      <c r="N112" s="50"/>
      <c r="O112" s="556"/>
      <c r="P112" s="50"/>
      <c r="Q112" s="50">
        <v>3068181</v>
      </c>
      <c r="R112" s="50"/>
      <c r="S112" s="50"/>
      <c r="T112" s="556"/>
      <c r="U112" s="50"/>
      <c r="V112" s="50">
        <v>907194</v>
      </c>
      <c r="W112" s="50"/>
      <c r="X112" s="50"/>
      <c r="Y112" s="556"/>
      <c r="Z112" s="50"/>
      <c r="AA112" s="50">
        <v>95339</v>
      </c>
      <c r="AB112" s="50"/>
      <c r="AC112" s="50"/>
      <c r="AD112" s="556"/>
      <c r="AE112" s="50"/>
      <c r="AF112" s="50">
        <v>0</v>
      </c>
      <c r="AG112" s="50"/>
      <c r="AH112" s="50"/>
      <c r="AI112" s="556"/>
      <c r="AJ112" s="50"/>
      <c r="AK112" s="50">
        <v>0</v>
      </c>
      <c r="AL112" s="50"/>
      <c r="AM112" s="50"/>
      <c r="AN112" s="556"/>
      <c r="AO112" s="50"/>
      <c r="AP112" s="50">
        <v>0</v>
      </c>
      <c r="AQ112" s="50"/>
      <c r="AR112" s="50"/>
      <c r="AS112" s="556"/>
      <c r="AT112" s="50"/>
      <c r="AU112" s="50">
        <v>0</v>
      </c>
      <c r="AV112" s="50"/>
      <c r="AW112" s="50"/>
      <c r="AX112" s="556"/>
      <c r="AY112" s="50"/>
      <c r="AZ112" s="50">
        <v>0</v>
      </c>
      <c r="BA112" s="50"/>
      <c r="BB112" s="50"/>
      <c r="BC112" s="556"/>
      <c r="BD112" s="50"/>
      <c r="BE112" s="50">
        <v>0</v>
      </c>
      <c r="BF112" s="50"/>
      <c r="BG112" s="50"/>
      <c r="BH112" s="556"/>
      <c r="BI112" s="50"/>
      <c r="BJ112" s="50">
        <v>0</v>
      </c>
      <c r="BK112" s="50"/>
      <c r="BL112" s="50"/>
      <c r="BM112" s="556"/>
      <c r="BN112" s="50"/>
      <c r="BO112" s="50">
        <v>0</v>
      </c>
      <c r="BP112" s="50"/>
      <c r="BQ112" s="50"/>
      <c r="BR112" s="556"/>
      <c r="BS112" s="50"/>
      <c r="BT112" s="50">
        <v>4897912</v>
      </c>
      <c r="BU112" s="50"/>
      <c r="BV112" s="50"/>
      <c r="BW112" s="556"/>
      <c r="BX112" s="50"/>
      <c r="BY112" s="50">
        <v>7476976</v>
      </c>
      <c r="BZ112" s="50"/>
      <c r="CA112" s="50"/>
      <c r="CB112" s="556"/>
      <c r="CC112" s="50"/>
      <c r="CD112" s="50">
        <v>195061</v>
      </c>
      <c r="CE112" s="50"/>
      <c r="CF112" s="50"/>
      <c r="CG112" s="556"/>
      <c r="CH112" s="50"/>
      <c r="CI112" s="50">
        <v>0</v>
      </c>
      <c r="CJ112" s="50"/>
      <c r="CK112" s="50"/>
      <c r="CL112" s="556"/>
      <c r="CM112" s="50"/>
      <c r="CN112" s="50">
        <v>956108</v>
      </c>
      <c r="CO112" s="50"/>
      <c r="CP112" s="50"/>
      <c r="CQ112" s="556"/>
      <c r="CR112" s="50"/>
      <c r="CS112" s="50">
        <v>380371</v>
      </c>
      <c r="CT112" s="50"/>
      <c r="CU112" s="50"/>
      <c r="CV112" s="556"/>
      <c r="CW112" s="50"/>
      <c r="CX112" s="50">
        <v>83879</v>
      </c>
      <c r="CY112" s="50"/>
      <c r="CZ112" s="50"/>
      <c r="DA112" s="556"/>
      <c r="DB112" s="50"/>
      <c r="DC112" s="50">
        <v>27624</v>
      </c>
      <c r="DD112" s="50"/>
      <c r="DE112" s="50"/>
      <c r="DF112" s="556"/>
      <c r="DG112" s="50"/>
      <c r="DH112" s="50">
        <v>481602</v>
      </c>
      <c r="DI112" s="50"/>
      <c r="DJ112" s="50"/>
      <c r="DK112" s="556"/>
      <c r="DL112" s="50"/>
      <c r="DM112" s="50">
        <v>1204105</v>
      </c>
      <c r="DN112" s="50"/>
      <c r="DO112" s="50"/>
      <c r="DP112" s="556"/>
      <c r="DQ112" s="50"/>
      <c r="DR112" s="50">
        <v>342784</v>
      </c>
      <c r="DS112" s="50"/>
      <c r="DT112" s="50"/>
      <c r="DU112" s="556"/>
      <c r="DV112" s="50"/>
      <c r="DW112" s="50">
        <v>0</v>
      </c>
      <c r="DX112" s="50"/>
      <c r="DY112" s="50"/>
      <c r="DZ112" s="556"/>
      <c r="EA112" s="50"/>
      <c r="EB112" s="50">
        <v>682120</v>
      </c>
      <c r="EC112" s="50"/>
      <c r="ED112" s="50"/>
      <c r="EE112" s="556"/>
      <c r="EF112" s="50"/>
      <c r="EG112" s="50">
        <v>3123322</v>
      </c>
      <c r="EH112" s="50"/>
      <c r="EI112" s="50"/>
      <c r="EJ112" s="556"/>
      <c r="EK112" s="50"/>
      <c r="EL112" s="50">
        <v>1531540</v>
      </c>
      <c r="EO112" s="241"/>
    </row>
    <row r="113" spans="4:147" x14ac:dyDescent="0.2">
      <c r="D113" s="153" t="s">
        <v>336</v>
      </c>
      <c r="E113" s="484"/>
      <c r="F113" s="563"/>
      <c r="G113" s="567">
        <v>0</v>
      </c>
      <c r="H113" s="565"/>
      <c r="I113" s="62"/>
      <c r="J113" s="560"/>
      <c r="K113" s="566"/>
      <c r="L113" s="567">
        <v>827198</v>
      </c>
      <c r="M113" s="565"/>
      <c r="N113" s="62"/>
      <c r="O113" s="560"/>
      <c r="P113" s="566"/>
      <c r="Q113" s="567">
        <v>3068181</v>
      </c>
      <c r="R113" s="565"/>
      <c r="S113" s="62"/>
      <c r="T113" s="560"/>
      <c r="U113" s="566"/>
      <c r="V113" s="567">
        <v>907194</v>
      </c>
      <c r="W113" s="565"/>
      <c r="X113" s="62"/>
      <c r="Y113" s="560"/>
      <c r="Z113" s="566"/>
      <c r="AA113" s="567">
        <v>95339</v>
      </c>
      <c r="AB113" s="565"/>
      <c r="AC113" s="62"/>
      <c r="AD113" s="560"/>
      <c r="AE113" s="566"/>
      <c r="AF113" s="567">
        <v>0</v>
      </c>
      <c r="AG113" s="565"/>
      <c r="AH113" s="62"/>
      <c r="AI113" s="560"/>
      <c r="AJ113" s="566"/>
      <c r="AK113" s="567">
        <v>0</v>
      </c>
      <c r="AL113" s="565"/>
      <c r="AM113" s="62"/>
      <c r="AN113" s="560"/>
      <c r="AO113" s="566"/>
      <c r="AP113" s="567">
        <v>0</v>
      </c>
      <c r="AQ113" s="565"/>
      <c r="AR113" s="62"/>
      <c r="AS113" s="560"/>
      <c r="AT113" s="566"/>
      <c r="AU113" s="567">
        <v>0</v>
      </c>
      <c r="AV113" s="565"/>
      <c r="AW113" s="62"/>
      <c r="AX113" s="560"/>
      <c r="AY113" s="566"/>
      <c r="AZ113" s="567">
        <v>0</v>
      </c>
      <c r="BA113" s="565"/>
      <c r="BB113" s="62"/>
      <c r="BC113" s="560"/>
      <c r="BD113" s="566"/>
      <c r="BE113" s="567">
        <v>0</v>
      </c>
      <c r="BF113" s="565"/>
      <c r="BG113" s="62"/>
      <c r="BH113" s="560"/>
      <c r="BI113" s="566"/>
      <c r="BJ113" s="567">
        <v>0</v>
      </c>
      <c r="BK113" s="565"/>
      <c r="BL113" s="62"/>
      <c r="BM113" s="560"/>
      <c r="BN113" s="566"/>
      <c r="BO113" s="567">
        <v>0</v>
      </c>
      <c r="BP113" s="565"/>
      <c r="BQ113" s="62"/>
      <c r="BR113" s="560"/>
      <c r="BS113" s="566"/>
      <c r="BT113" s="567">
        <v>4897912</v>
      </c>
      <c r="BU113" s="565"/>
      <c r="BV113" s="62"/>
      <c r="BW113" s="560"/>
      <c r="BX113" s="566"/>
      <c r="BY113" s="567">
        <v>7476976</v>
      </c>
      <c r="BZ113" s="565"/>
      <c r="CA113" s="62"/>
      <c r="CB113" s="560"/>
      <c r="CC113" s="566"/>
      <c r="CD113" s="567">
        <v>195061</v>
      </c>
      <c r="CE113" s="565"/>
      <c r="CF113" s="62"/>
      <c r="CG113" s="560"/>
      <c r="CH113" s="566"/>
      <c r="CI113" s="567">
        <v>0</v>
      </c>
      <c r="CJ113" s="565"/>
      <c r="CK113" s="62"/>
      <c r="CL113" s="560"/>
      <c r="CM113" s="566"/>
      <c r="CN113" s="567">
        <v>956108</v>
      </c>
      <c r="CO113" s="565"/>
      <c r="CP113" s="62"/>
      <c r="CQ113" s="560"/>
      <c r="CR113" s="566"/>
      <c r="CS113" s="567">
        <v>380371</v>
      </c>
      <c r="CT113" s="565"/>
      <c r="CU113" s="62"/>
      <c r="CV113" s="560"/>
      <c r="CW113" s="566"/>
      <c r="CX113" s="567">
        <v>83879</v>
      </c>
      <c r="CY113" s="565"/>
      <c r="CZ113" s="62"/>
      <c r="DA113" s="560"/>
      <c r="DB113" s="566"/>
      <c r="DC113" s="567">
        <v>27624</v>
      </c>
      <c r="DD113" s="565"/>
      <c r="DE113" s="62"/>
      <c r="DF113" s="560"/>
      <c r="DG113" s="566"/>
      <c r="DH113" s="567">
        <v>481602</v>
      </c>
      <c r="DI113" s="565"/>
      <c r="DJ113" s="62"/>
      <c r="DK113" s="560"/>
      <c r="DL113" s="566"/>
      <c r="DM113" s="567">
        <v>1204105</v>
      </c>
      <c r="DN113" s="565"/>
      <c r="DO113" s="62"/>
      <c r="DP113" s="560"/>
      <c r="DQ113" s="566"/>
      <c r="DR113" s="567">
        <v>342784</v>
      </c>
      <c r="DS113" s="565"/>
      <c r="DT113" s="62"/>
      <c r="DU113" s="560"/>
      <c r="DV113" s="566"/>
      <c r="DW113" s="567">
        <v>0</v>
      </c>
      <c r="DX113" s="565"/>
      <c r="DY113" s="62"/>
      <c r="DZ113" s="560"/>
      <c r="EA113" s="566"/>
      <c r="EB113" s="567">
        <v>682120</v>
      </c>
      <c r="EC113" s="565"/>
      <c r="ED113" s="62"/>
      <c r="EE113" s="560"/>
      <c r="EF113" s="566"/>
      <c r="EG113" s="567">
        <v>3123322</v>
      </c>
      <c r="EH113" s="565"/>
      <c r="EI113" s="62"/>
      <c r="EJ113" s="560"/>
      <c r="EK113" s="566"/>
      <c r="EL113" s="567">
        <v>1531540</v>
      </c>
      <c r="EM113" s="596"/>
      <c r="EO113" s="153"/>
      <c r="EP113" s="49"/>
      <c r="EQ113" s="49"/>
    </row>
    <row r="114" spans="4:147" x14ac:dyDescent="0.2">
      <c r="D114" s="153"/>
      <c r="E114" s="484"/>
      <c r="G114" s="62"/>
      <c r="H114" s="62"/>
      <c r="I114" s="62"/>
      <c r="J114" s="560"/>
      <c r="K114" s="62"/>
      <c r="L114" s="62"/>
      <c r="M114" s="62"/>
      <c r="N114" s="62"/>
      <c r="O114" s="560"/>
      <c r="P114" s="62"/>
      <c r="Q114" s="62"/>
      <c r="R114" s="62"/>
      <c r="S114" s="62"/>
      <c r="T114" s="560"/>
      <c r="U114" s="62"/>
      <c r="V114" s="62"/>
      <c r="W114" s="62"/>
      <c r="X114" s="62"/>
      <c r="Y114" s="560"/>
      <c r="Z114" s="62"/>
      <c r="AA114" s="62"/>
      <c r="AB114" s="62"/>
      <c r="AC114" s="62"/>
      <c r="AD114" s="560"/>
      <c r="AE114" s="62"/>
      <c r="AF114" s="62"/>
      <c r="AG114" s="62"/>
      <c r="AH114" s="62"/>
      <c r="AI114" s="560"/>
      <c r="AJ114" s="62"/>
      <c r="AK114" s="62"/>
      <c r="AL114" s="62"/>
      <c r="AM114" s="62"/>
      <c r="AN114" s="560"/>
      <c r="AO114" s="62"/>
      <c r="AP114" s="62"/>
      <c r="AQ114" s="62"/>
      <c r="AR114" s="62"/>
      <c r="AS114" s="560"/>
      <c r="AT114" s="62"/>
      <c r="AU114" s="62"/>
      <c r="AV114" s="62"/>
      <c r="AW114" s="62"/>
      <c r="AX114" s="560"/>
      <c r="AY114" s="62"/>
      <c r="AZ114" s="62"/>
      <c r="BA114" s="62"/>
      <c r="BB114" s="62"/>
      <c r="BC114" s="560"/>
      <c r="BD114" s="62"/>
      <c r="BE114" s="62"/>
      <c r="BF114" s="62"/>
      <c r="BG114" s="62"/>
      <c r="BH114" s="560"/>
      <c r="BI114" s="62"/>
      <c r="BJ114" s="62"/>
      <c r="BK114" s="62"/>
      <c r="BL114" s="62"/>
      <c r="BM114" s="560"/>
      <c r="BN114" s="62"/>
      <c r="BO114" s="62"/>
      <c r="BP114" s="62"/>
      <c r="BQ114" s="62"/>
      <c r="BR114" s="560"/>
      <c r="BS114" s="62"/>
      <c r="BT114" s="62"/>
      <c r="BU114" s="62"/>
      <c r="BV114" s="62"/>
      <c r="BW114" s="560"/>
      <c r="BX114" s="62"/>
      <c r="BY114" s="62"/>
      <c r="BZ114" s="62"/>
      <c r="CA114" s="62"/>
      <c r="CB114" s="560"/>
      <c r="CC114" s="62"/>
      <c r="CD114" s="62"/>
      <c r="CE114" s="62"/>
      <c r="CF114" s="62"/>
      <c r="CG114" s="560"/>
      <c r="CH114" s="62"/>
      <c r="CI114" s="62"/>
      <c r="CJ114" s="62"/>
      <c r="CK114" s="62"/>
      <c r="CL114" s="560"/>
      <c r="CM114" s="62"/>
      <c r="CN114" s="62"/>
      <c r="CO114" s="62"/>
      <c r="CP114" s="62"/>
      <c r="CQ114" s="560"/>
      <c r="CR114" s="62"/>
      <c r="CS114" s="62"/>
      <c r="CT114" s="62"/>
      <c r="CU114" s="62"/>
      <c r="CV114" s="560"/>
      <c r="CW114" s="62"/>
      <c r="CX114" s="62"/>
      <c r="CY114" s="62"/>
      <c r="CZ114" s="62"/>
      <c r="DA114" s="560"/>
      <c r="DB114" s="62"/>
      <c r="DC114" s="62"/>
      <c r="DD114" s="62"/>
      <c r="DE114" s="62"/>
      <c r="DF114" s="560"/>
      <c r="DG114" s="62"/>
      <c r="DH114" s="62"/>
      <c r="DI114" s="62"/>
      <c r="DJ114" s="62"/>
      <c r="DK114" s="560"/>
      <c r="DL114" s="62"/>
      <c r="DM114" s="62"/>
      <c r="DN114" s="62"/>
      <c r="DO114" s="62"/>
      <c r="DP114" s="560"/>
      <c r="DQ114" s="62"/>
      <c r="DR114" s="62"/>
      <c r="DS114" s="62"/>
      <c r="DT114" s="62"/>
      <c r="DU114" s="560"/>
      <c r="DV114" s="62"/>
      <c r="DW114" s="62"/>
      <c r="DX114" s="62"/>
      <c r="DY114" s="62"/>
      <c r="DZ114" s="560"/>
      <c r="EA114" s="62"/>
      <c r="EB114" s="62"/>
      <c r="EC114" s="62"/>
      <c r="ED114" s="62"/>
      <c r="EE114" s="560"/>
      <c r="EF114" s="62"/>
      <c r="EG114" s="62"/>
      <c r="EH114" s="62"/>
      <c r="EI114" s="62"/>
      <c r="EJ114" s="560"/>
      <c r="EK114" s="62"/>
      <c r="EL114" s="62"/>
      <c r="EO114" s="153"/>
      <c r="EP114" s="49"/>
      <c r="EQ114" s="49"/>
    </row>
    <row r="115" spans="4:147" x14ac:dyDescent="0.2">
      <c r="D115" s="153" t="s">
        <v>338</v>
      </c>
      <c r="E115" s="484"/>
      <c r="G115" s="62">
        <v>0</v>
      </c>
      <c r="H115" s="62"/>
      <c r="I115" s="62"/>
      <c r="J115" s="560"/>
      <c r="K115" s="62"/>
      <c r="L115" s="62">
        <v>0</v>
      </c>
      <c r="M115" s="62"/>
      <c r="N115" s="62"/>
      <c r="O115" s="560"/>
      <c r="P115" s="62"/>
      <c r="Q115" s="62">
        <v>0</v>
      </c>
      <c r="R115" s="62"/>
      <c r="S115" s="62"/>
      <c r="T115" s="560"/>
      <c r="U115" s="62"/>
      <c r="V115" s="62">
        <v>0</v>
      </c>
      <c r="W115" s="62"/>
      <c r="X115" s="62"/>
      <c r="Y115" s="560"/>
      <c r="Z115" s="62"/>
      <c r="AA115" s="62">
        <v>0</v>
      </c>
      <c r="AB115" s="62"/>
      <c r="AC115" s="62"/>
      <c r="AD115" s="560"/>
      <c r="AE115" s="62"/>
      <c r="AF115" s="62">
        <v>0</v>
      </c>
      <c r="AG115" s="62"/>
      <c r="AH115" s="62"/>
      <c r="AI115" s="560"/>
      <c r="AJ115" s="62"/>
      <c r="AK115" s="62">
        <v>0</v>
      </c>
      <c r="AL115" s="62"/>
      <c r="AM115" s="62"/>
      <c r="AN115" s="560"/>
      <c r="AO115" s="62"/>
      <c r="AP115" s="62">
        <v>0</v>
      </c>
      <c r="AQ115" s="62"/>
      <c r="AR115" s="62"/>
      <c r="AS115" s="560"/>
      <c r="AT115" s="62"/>
      <c r="AU115" s="62">
        <v>0</v>
      </c>
      <c r="AV115" s="62"/>
      <c r="AW115" s="62"/>
      <c r="AX115" s="560"/>
      <c r="AY115" s="62"/>
      <c r="AZ115" s="62">
        <v>0</v>
      </c>
      <c r="BA115" s="62"/>
      <c r="BB115" s="62"/>
      <c r="BC115" s="560"/>
      <c r="BD115" s="62"/>
      <c r="BE115" s="62">
        <v>0</v>
      </c>
      <c r="BF115" s="62"/>
      <c r="BG115" s="62"/>
      <c r="BH115" s="560"/>
      <c r="BI115" s="62"/>
      <c r="BJ115" s="62">
        <v>0</v>
      </c>
      <c r="BK115" s="62"/>
      <c r="BL115" s="62"/>
      <c r="BM115" s="560"/>
      <c r="BN115" s="62"/>
      <c r="BO115" s="62">
        <v>0</v>
      </c>
      <c r="BP115" s="62"/>
      <c r="BQ115" s="62"/>
      <c r="BR115" s="560"/>
      <c r="BS115" s="62"/>
      <c r="BT115" s="62">
        <v>0</v>
      </c>
      <c r="BU115" s="62"/>
      <c r="BV115" s="62"/>
      <c r="BW115" s="560"/>
      <c r="BX115" s="62"/>
      <c r="BY115" s="62">
        <v>42458</v>
      </c>
      <c r="BZ115" s="62"/>
      <c r="CA115" s="62"/>
      <c r="CB115" s="560"/>
      <c r="CC115" s="62"/>
      <c r="CD115" s="62">
        <v>0</v>
      </c>
      <c r="CE115" s="62"/>
      <c r="CF115" s="62"/>
      <c r="CG115" s="560"/>
      <c r="CH115" s="62"/>
      <c r="CI115" s="62">
        <v>0</v>
      </c>
      <c r="CJ115" s="62"/>
      <c r="CK115" s="62"/>
      <c r="CL115" s="560"/>
      <c r="CM115" s="62"/>
      <c r="CN115" s="62">
        <v>0</v>
      </c>
      <c r="CO115" s="62"/>
      <c r="CP115" s="62"/>
      <c r="CQ115" s="560"/>
      <c r="CR115" s="62"/>
      <c r="CS115" s="62">
        <v>0</v>
      </c>
      <c r="CT115" s="62"/>
      <c r="CU115" s="62"/>
      <c r="CV115" s="560"/>
      <c r="CW115" s="62"/>
      <c r="CX115" s="62">
        <v>0</v>
      </c>
      <c r="CY115" s="62"/>
      <c r="CZ115" s="62"/>
      <c r="DA115" s="560"/>
      <c r="DB115" s="62"/>
      <c r="DC115" s="62">
        <v>0</v>
      </c>
      <c r="DD115" s="62"/>
      <c r="DE115" s="62"/>
      <c r="DF115" s="560"/>
      <c r="DG115" s="62"/>
      <c r="DH115" s="62">
        <v>0</v>
      </c>
      <c r="DI115" s="62"/>
      <c r="DJ115" s="62"/>
      <c r="DK115" s="560"/>
      <c r="DL115" s="62"/>
      <c r="DM115" s="62">
        <v>0</v>
      </c>
      <c r="DN115" s="62"/>
      <c r="DO115" s="62"/>
      <c r="DP115" s="560"/>
      <c r="DQ115" s="62"/>
      <c r="DR115" s="62">
        <v>0</v>
      </c>
      <c r="DS115" s="62"/>
      <c r="DT115" s="62"/>
      <c r="DU115" s="560"/>
      <c r="DV115" s="62"/>
      <c r="DW115" s="62">
        <v>0</v>
      </c>
      <c r="DX115" s="62"/>
      <c r="DY115" s="62"/>
      <c r="DZ115" s="560"/>
      <c r="EA115" s="62"/>
      <c r="EB115" s="62">
        <v>0</v>
      </c>
      <c r="EC115" s="62"/>
      <c r="ED115" s="62"/>
      <c r="EE115" s="560"/>
      <c r="EF115" s="62"/>
      <c r="EG115" s="62">
        <v>42458</v>
      </c>
      <c r="EH115" s="62"/>
      <c r="EI115" s="62"/>
      <c r="EJ115" s="560"/>
      <c r="EK115" s="62"/>
      <c r="EL115" s="62">
        <v>0</v>
      </c>
      <c r="EO115" s="153"/>
      <c r="EP115" s="49"/>
      <c r="EQ115" s="49"/>
    </row>
    <row r="116" spans="4:147" x14ac:dyDescent="0.2">
      <c r="D116" s="153" t="s">
        <v>336</v>
      </c>
      <c r="E116" s="484"/>
      <c r="F116" s="563"/>
      <c r="G116" s="567">
        <v>0</v>
      </c>
      <c r="H116" s="565"/>
      <c r="I116" s="62"/>
      <c r="J116" s="560"/>
      <c r="K116" s="566"/>
      <c r="L116" s="567">
        <v>0</v>
      </c>
      <c r="M116" s="565"/>
      <c r="N116" s="62"/>
      <c r="O116" s="560"/>
      <c r="P116" s="566"/>
      <c r="Q116" s="567">
        <v>0</v>
      </c>
      <c r="R116" s="565"/>
      <c r="S116" s="62"/>
      <c r="T116" s="560"/>
      <c r="U116" s="566"/>
      <c r="V116" s="567">
        <v>0</v>
      </c>
      <c r="W116" s="565"/>
      <c r="X116" s="62"/>
      <c r="Y116" s="560"/>
      <c r="Z116" s="566"/>
      <c r="AA116" s="567">
        <v>0</v>
      </c>
      <c r="AB116" s="565"/>
      <c r="AC116" s="62"/>
      <c r="AD116" s="560"/>
      <c r="AE116" s="566"/>
      <c r="AF116" s="567">
        <v>0</v>
      </c>
      <c r="AG116" s="565"/>
      <c r="AH116" s="62"/>
      <c r="AI116" s="560"/>
      <c r="AJ116" s="566"/>
      <c r="AK116" s="567">
        <v>0</v>
      </c>
      <c r="AL116" s="565"/>
      <c r="AM116" s="62"/>
      <c r="AN116" s="560"/>
      <c r="AO116" s="566"/>
      <c r="AP116" s="567">
        <v>0</v>
      </c>
      <c r="AQ116" s="565"/>
      <c r="AR116" s="62"/>
      <c r="AS116" s="560"/>
      <c r="AT116" s="566"/>
      <c r="AU116" s="567">
        <v>0</v>
      </c>
      <c r="AV116" s="565"/>
      <c r="AW116" s="62"/>
      <c r="AX116" s="560"/>
      <c r="AY116" s="566"/>
      <c r="AZ116" s="567">
        <v>0</v>
      </c>
      <c r="BA116" s="565"/>
      <c r="BB116" s="62"/>
      <c r="BC116" s="560"/>
      <c r="BD116" s="566"/>
      <c r="BE116" s="567">
        <v>0</v>
      </c>
      <c r="BF116" s="565"/>
      <c r="BG116" s="62"/>
      <c r="BH116" s="560"/>
      <c r="BI116" s="566"/>
      <c r="BJ116" s="567">
        <v>0</v>
      </c>
      <c r="BK116" s="565"/>
      <c r="BL116" s="62"/>
      <c r="BM116" s="560"/>
      <c r="BN116" s="566"/>
      <c r="BO116" s="567">
        <v>0</v>
      </c>
      <c r="BP116" s="565"/>
      <c r="BQ116" s="62"/>
      <c r="BR116" s="560"/>
      <c r="BS116" s="566"/>
      <c r="BT116" s="567">
        <v>0</v>
      </c>
      <c r="BU116" s="565"/>
      <c r="BV116" s="62"/>
      <c r="BW116" s="560"/>
      <c r="BX116" s="566"/>
      <c r="BY116" s="567">
        <v>42458</v>
      </c>
      <c r="BZ116" s="565"/>
      <c r="CA116" s="62"/>
      <c r="CB116" s="560"/>
      <c r="CC116" s="566"/>
      <c r="CD116" s="567">
        <v>0</v>
      </c>
      <c r="CE116" s="565"/>
      <c r="CF116" s="62"/>
      <c r="CG116" s="560"/>
      <c r="CH116" s="566"/>
      <c r="CI116" s="567">
        <v>0</v>
      </c>
      <c r="CJ116" s="565"/>
      <c r="CK116" s="62"/>
      <c r="CL116" s="560"/>
      <c r="CM116" s="566"/>
      <c r="CN116" s="567">
        <v>0</v>
      </c>
      <c r="CO116" s="565"/>
      <c r="CP116" s="62"/>
      <c r="CQ116" s="560"/>
      <c r="CR116" s="566"/>
      <c r="CS116" s="567">
        <v>0</v>
      </c>
      <c r="CT116" s="565"/>
      <c r="CU116" s="62"/>
      <c r="CV116" s="560"/>
      <c r="CW116" s="566"/>
      <c r="CX116" s="567">
        <v>0</v>
      </c>
      <c r="CY116" s="565"/>
      <c r="CZ116" s="62"/>
      <c r="DA116" s="560"/>
      <c r="DB116" s="566"/>
      <c r="DC116" s="567">
        <v>0</v>
      </c>
      <c r="DD116" s="565"/>
      <c r="DE116" s="62"/>
      <c r="DF116" s="560"/>
      <c r="DG116" s="566"/>
      <c r="DH116" s="567">
        <v>0</v>
      </c>
      <c r="DI116" s="565"/>
      <c r="DJ116" s="62"/>
      <c r="DK116" s="560"/>
      <c r="DL116" s="566"/>
      <c r="DM116" s="567">
        <v>0</v>
      </c>
      <c r="DN116" s="565"/>
      <c r="DO116" s="62"/>
      <c r="DP116" s="560"/>
      <c r="DQ116" s="566"/>
      <c r="DR116" s="567">
        <v>0</v>
      </c>
      <c r="DS116" s="565"/>
      <c r="DT116" s="62"/>
      <c r="DU116" s="560"/>
      <c r="DV116" s="566"/>
      <c r="DW116" s="567">
        <v>0</v>
      </c>
      <c r="DX116" s="565"/>
      <c r="DY116" s="62"/>
      <c r="DZ116" s="560"/>
      <c r="EA116" s="566"/>
      <c r="EB116" s="567">
        <v>0</v>
      </c>
      <c r="EC116" s="565"/>
      <c r="ED116" s="62"/>
      <c r="EE116" s="560"/>
      <c r="EF116" s="566"/>
      <c r="EG116" s="567">
        <v>42458</v>
      </c>
      <c r="EH116" s="565"/>
      <c r="EI116" s="62"/>
      <c r="EJ116" s="560"/>
      <c r="EK116" s="566"/>
      <c r="EL116" s="567">
        <v>0</v>
      </c>
      <c r="EM116" s="596"/>
      <c r="EO116" s="153"/>
      <c r="EP116" s="49"/>
      <c r="EQ116" s="49"/>
    </row>
    <row r="117" spans="4:147" x14ac:dyDescent="0.2">
      <c r="D117" s="153"/>
      <c r="E117" s="484"/>
      <c r="G117" s="592"/>
      <c r="H117" s="592"/>
      <c r="I117" s="592"/>
      <c r="J117" s="593"/>
      <c r="K117" s="592"/>
      <c r="L117" s="592"/>
      <c r="M117" s="592"/>
      <c r="N117" s="592"/>
      <c r="O117" s="593"/>
      <c r="P117" s="592"/>
      <c r="Q117" s="592"/>
      <c r="R117" s="592"/>
      <c r="S117" s="592"/>
      <c r="T117" s="593"/>
      <c r="U117" s="592"/>
      <c r="V117" s="592"/>
      <c r="W117" s="592"/>
      <c r="X117" s="592"/>
      <c r="Y117" s="593"/>
      <c r="Z117" s="592"/>
      <c r="AA117" s="592"/>
      <c r="AB117" s="592"/>
      <c r="AC117" s="592"/>
      <c r="AD117" s="593"/>
      <c r="AE117" s="592"/>
      <c r="AF117" s="592"/>
      <c r="AG117" s="592"/>
      <c r="AH117" s="592"/>
      <c r="AI117" s="593"/>
      <c r="AJ117" s="592"/>
      <c r="AK117" s="592"/>
      <c r="AL117" s="592"/>
      <c r="AM117" s="592"/>
      <c r="AN117" s="593"/>
      <c r="AO117" s="592"/>
      <c r="AP117" s="592"/>
      <c r="AQ117" s="592"/>
      <c r="AR117" s="592"/>
      <c r="AS117" s="593"/>
      <c r="AT117" s="592"/>
      <c r="AU117" s="592"/>
      <c r="AV117" s="592"/>
      <c r="AW117" s="592"/>
      <c r="AX117" s="593"/>
      <c r="AY117" s="592"/>
      <c r="AZ117" s="592"/>
      <c r="BA117" s="592"/>
      <c r="BB117" s="592"/>
      <c r="BC117" s="593"/>
      <c r="BD117" s="592"/>
      <c r="BE117" s="592"/>
      <c r="BF117" s="592"/>
      <c r="BG117" s="592"/>
      <c r="BH117" s="593"/>
      <c r="BI117" s="592"/>
      <c r="BJ117" s="592"/>
      <c r="BK117" s="592"/>
      <c r="BL117" s="592"/>
      <c r="BM117" s="593"/>
      <c r="BN117" s="592"/>
      <c r="BO117" s="592"/>
      <c r="BP117" s="592"/>
      <c r="BQ117" s="592"/>
      <c r="BR117" s="593"/>
      <c r="BS117" s="592"/>
      <c r="BT117" s="62"/>
      <c r="BU117" s="62"/>
      <c r="BV117" s="62"/>
      <c r="BW117" s="560"/>
      <c r="BX117" s="62"/>
      <c r="BY117" s="62"/>
      <c r="BZ117" s="592"/>
      <c r="CA117" s="592"/>
      <c r="CB117" s="593"/>
      <c r="CC117" s="592"/>
      <c r="CD117" s="592"/>
      <c r="CE117" s="592"/>
      <c r="CF117" s="592"/>
      <c r="CG117" s="593"/>
      <c r="CH117" s="592"/>
      <c r="CI117" s="592"/>
      <c r="CJ117" s="592"/>
      <c r="CK117" s="592"/>
      <c r="CL117" s="593"/>
      <c r="CM117" s="592"/>
      <c r="CN117" s="592"/>
      <c r="CO117" s="592"/>
      <c r="CP117" s="592"/>
      <c r="CQ117" s="593"/>
      <c r="CR117" s="592"/>
      <c r="CS117" s="592"/>
      <c r="CT117" s="592"/>
      <c r="CU117" s="592"/>
      <c r="CV117" s="593"/>
      <c r="CW117" s="592"/>
      <c r="CX117" s="592"/>
      <c r="CY117" s="592"/>
      <c r="CZ117" s="592"/>
      <c r="DA117" s="593"/>
      <c r="DB117" s="592"/>
      <c r="DC117" s="592"/>
      <c r="DD117" s="592"/>
      <c r="DE117" s="592"/>
      <c r="DF117" s="593"/>
      <c r="DG117" s="592"/>
      <c r="DH117" s="592"/>
      <c r="DI117" s="592"/>
      <c r="DJ117" s="592"/>
      <c r="DK117" s="593"/>
      <c r="DL117" s="592"/>
      <c r="DM117" s="592"/>
      <c r="DN117" s="592"/>
      <c r="DO117" s="592"/>
      <c r="DP117" s="593"/>
      <c r="DQ117" s="592"/>
      <c r="DR117" s="592"/>
      <c r="DS117" s="592"/>
      <c r="DT117" s="592"/>
      <c r="DU117" s="593"/>
      <c r="DV117" s="592"/>
      <c r="DW117" s="592"/>
      <c r="DX117" s="592"/>
      <c r="DY117" s="592"/>
      <c r="DZ117" s="593"/>
      <c r="EA117" s="592"/>
      <c r="EB117" s="592"/>
      <c r="EC117" s="592"/>
      <c r="ED117" s="592"/>
      <c r="EE117" s="593"/>
      <c r="EF117" s="592"/>
      <c r="EG117" s="592"/>
      <c r="EH117" s="592"/>
      <c r="EI117" s="592"/>
      <c r="EJ117" s="593"/>
      <c r="EK117" s="592"/>
      <c r="EL117" s="62"/>
      <c r="EO117" s="153"/>
      <c r="EP117" s="49"/>
      <c r="EQ117" s="49"/>
    </row>
    <row r="118" spans="4:147" hidden="1" x14ac:dyDescent="0.2">
      <c r="D118" s="153" t="s">
        <v>342</v>
      </c>
      <c r="E118" s="484"/>
      <c r="G118" s="62">
        <v>0</v>
      </c>
      <c r="H118" s="62"/>
      <c r="I118" s="62"/>
      <c r="J118" s="560"/>
      <c r="K118" s="62"/>
      <c r="L118" s="62">
        <v>0</v>
      </c>
      <c r="M118" s="62"/>
      <c r="N118" s="62"/>
      <c r="O118" s="560"/>
      <c r="P118" s="62"/>
      <c r="Q118" s="62">
        <v>0</v>
      </c>
      <c r="R118" s="62"/>
      <c r="S118" s="62"/>
      <c r="T118" s="560"/>
      <c r="U118" s="62"/>
      <c r="V118" s="62">
        <v>0</v>
      </c>
      <c r="W118" s="62"/>
      <c r="X118" s="62"/>
      <c r="Y118" s="560"/>
      <c r="Z118" s="62"/>
      <c r="AA118" s="62">
        <v>0</v>
      </c>
      <c r="AB118" s="62"/>
      <c r="AC118" s="62"/>
      <c r="AD118" s="560"/>
      <c r="AE118" s="62"/>
      <c r="AF118" s="62">
        <v>0</v>
      </c>
      <c r="AG118" s="62"/>
      <c r="AH118" s="62"/>
      <c r="AI118" s="560"/>
      <c r="AJ118" s="62"/>
      <c r="AK118" s="62">
        <v>0</v>
      </c>
      <c r="AL118" s="62"/>
      <c r="AM118" s="62"/>
      <c r="AN118" s="560"/>
      <c r="AO118" s="62"/>
      <c r="AP118" s="62">
        <v>0</v>
      </c>
      <c r="AQ118" s="62"/>
      <c r="AR118" s="62"/>
      <c r="AS118" s="560"/>
      <c r="AT118" s="62"/>
      <c r="AU118" s="62">
        <v>0</v>
      </c>
      <c r="AV118" s="62"/>
      <c r="AW118" s="62"/>
      <c r="AX118" s="560"/>
      <c r="AY118" s="62"/>
      <c r="AZ118" s="62">
        <v>0</v>
      </c>
      <c r="BA118" s="62"/>
      <c r="BB118" s="62"/>
      <c r="BC118" s="560"/>
      <c r="BD118" s="62"/>
      <c r="BE118" s="62">
        <v>0</v>
      </c>
      <c r="BF118" s="62"/>
      <c r="BG118" s="62"/>
      <c r="BH118" s="560"/>
      <c r="BI118" s="62"/>
      <c r="BJ118" s="62">
        <v>0</v>
      </c>
      <c r="BK118" s="62"/>
      <c r="BL118" s="62"/>
      <c r="BM118" s="560"/>
      <c r="BN118" s="62"/>
      <c r="BO118" s="62">
        <v>0</v>
      </c>
      <c r="BP118" s="62"/>
      <c r="BQ118" s="62"/>
      <c r="BR118" s="560"/>
      <c r="BS118" s="62"/>
      <c r="BT118" s="62">
        <v>0</v>
      </c>
      <c r="BU118" s="62"/>
      <c r="BV118" s="62"/>
      <c r="BW118" s="560"/>
      <c r="BX118" s="62"/>
      <c r="BY118" s="62">
        <v>0</v>
      </c>
      <c r="BZ118" s="62"/>
      <c r="CA118" s="62"/>
      <c r="CB118" s="560"/>
      <c r="CC118" s="62"/>
      <c r="CD118" s="62">
        <v>0</v>
      </c>
      <c r="CE118" s="62"/>
      <c r="CF118" s="62"/>
      <c r="CG118" s="560"/>
      <c r="CH118" s="62"/>
      <c r="CI118" s="62">
        <v>0</v>
      </c>
      <c r="CJ118" s="62"/>
      <c r="CK118" s="62"/>
      <c r="CL118" s="560"/>
      <c r="CM118" s="62"/>
      <c r="CN118" s="62">
        <v>0</v>
      </c>
      <c r="CO118" s="62"/>
      <c r="CP118" s="62"/>
      <c r="CQ118" s="560"/>
      <c r="CR118" s="62"/>
      <c r="CS118" s="62">
        <v>0</v>
      </c>
      <c r="CT118" s="62"/>
      <c r="CU118" s="62"/>
      <c r="CV118" s="560"/>
      <c r="CW118" s="62"/>
      <c r="CX118" s="62">
        <v>0</v>
      </c>
      <c r="CY118" s="62"/>
      <c r="CZ118" s="62"/>
      <c r="DA118" s="560"/>
      <c r="DB118" s="62"/>
      <c r="DC118" s="62">
        <v>0</v>
      </c>
      <c r="DD118" s="62"/>
      <c r="DE118" s="62"/>
      <c r="DF118" s="560"/>
      <c r="DG118" s="62"/>
      <c r="DH118" s="62">
        <v>0</v>
      </c>
      <c r="DI118" s="62"/>
      <c r="DJ118" s="62"/>
      <c r="DK118" s="560"/>
      <c r="DL118" s="62"/>
      <c r="DM118" s="62">
        <v>0</v>
      </c>
      <c r="DN118" s="62"/>
      <c r="DO118" s="62"/>
      <c r="DP118" s="560"/>
      <c r="DQ118" s="62"/>
      <c r="DR118" s="62">
        <v>0</v>
      </c>
      <c r="DS118" s="62"/>
      <c r="DT118" s="62"/>
      <c r="DU118" s="560"/>
      <c r="DV118" s="62"/>
      <c r="DW118" s="62">
        <v>0</v>
      </c>
      <c r="DX118" s="62"/>
      <c r="DY118" s="62"/>
      <c r="DZ118" s="560"/>
      <c r="EA118" s="62"/>
      <c r="EB118" s="62">
        <v>0</v>
      </c>
      <c r="EC118" s="62"/>
      <c r="ED118" s="62"/>
      <c r="EE118" s="560"/>
      <c r="EF118" s="62"/>
      <c r="EG118" s="62">
        <v>0</v>
      </c>
      <c r="EH118" s="62"/>
      <c r="EI118" s="62"/>
      <c r="EJ118" s="560"/>
      <c r="EK118" s="62"/>
      <c r="EL118" s="62">
        <v>0</v>
      </c>
      <c r="EO118" s="153"/>
      <c r="EP118" s="49"/>
      <c r="EQ118" s="49"/>
    </row>
    <row r="119" spans="4:147" hidden="1" x14ac:dyDescent="0.2">
      <c r="D119" s="153" t="s">
        <v>336</v>
      </c>
      <c r="E119" s="484"/>
      <c r="F119" s="563"/>
      <c r="G119" s="567">
        <v>0</v>
      </c>
      <c r="H119" s="565"/>
      <c r="I119" s="62"/>
      <c r="J119" s="560"/>
      <c r="K119" s="566"/>
      <c r="L119" s="567">
        <v>0</v>
      </c>
      <c r="M119" s="565"/>
      <c r="N119" s="62"/>
      <c r="O119" s="560"/>
      <c r="P119" s="566"/>
      <c r="Q119" s="567">
        <v>0</v>
      </c>
      <c r="R119" s="565"/>
      <c r="S119" s="62"/>
      <c r="T119" s="560"/>
      <c r="U119" s="566"/>
      <c r="V119" s="567">
        <v>0</v>
      </c>
      <c r="W119" s="565"/>
      <c r="X119" s="62"/>
      <c r="Y119" s="560"/>
      <c r="Z119" s="566"/>
      <c r="AA119" s="567">
        <v>0</v>
      </c>
      <c r="AB119" s="565"/>
      <c r="AC119" s="62"/>
      <c r="AD119" s="560"/>
      <c r="AE119" s="566"/>
      <c r="AF119" s="567">
        <v>0</v>
      </c>
      <c r="AG119" s="565"/>
      <c r="AH119" s="62"/>
      <c r="AI119" s="560"/>
      <c r="AJ119" s="566"/>
      <c r="AK119" s="567">
        <v>0</v>
      </c>
      <c r="AL119" s="565"/>
      <c r="AM119" s="62"/>
      <c r="AN119" s="560"/>
      <c r="AO119" s="566"/>
      <c r="AP119" s="567">
        <v>0</v>
      </c>
      <c r="AQ119" s="565"/>
      <c r="AR119" s="62"/>
      <c r="AS119" s="560"/>
      <c r="AT119" s="566"/>
      <c r="AU119" s="567">
        <v>0</v>
      </c>
      <c r="AV119" s="565"/>
      <c r="AW119" s="62"/>
      <c r="AX119" s="560"/>
      <c r="AY119" s="566"/>
      <c r="AZ119" s="567">
        <v>0</v>
      </c>
      <c r="BA119" s="565"/>
      <c r="BB119" s="62"/>
      <c r="BC119" s="560"/>
      <c r="BD119" s="566"/>
      <c r="BE119" s="567">
        <v>0</v>
      </c>
      <c r="BF119" s="565"/>
      <c r="BG119" s="62"/>
      <c r="BH119" s="560"/>
      <c r="BI119" s="566"/>
      <c r="BJ119" s="567">
        <v>0</v>
      </c>
      <c r="BK119" s="565"/>
      <c r="BL119" s="62"/>
      <c r="BM119" s="560"/>
      <c r="BN119" s="566"/>
      <c r="BO119" s="567">
        <v>0</v>
      </c>
      <c r="BP119" s="565"/>
      <c r="BQ119" s="62"/>
      <c r="BR119" s="560"/>
      <c r="BS119" s="566"/>
      <c r="BT119" s="567">
        <v>0</v>
      </c>
      <c r="BU119" s="565"/>
      <c r="BV119" s="62"/>
      <c r="BW119" s="560"/>
      <c r="BX119" s="566"/>
      <c r="BY119" s="567">
        <v>0</v>
      </c>
      <c r="BZ119" s="565"/>
      <c r="CA119" s="62"/>
      <c r="CB119" s="560"/>
      <c r="CC119" s="566"/>
      <c r="CD119" s="567">
        <v>0</v>
      </c>
      <c r="CE119" s="565"/>
      <c r="CF119" s="62"/>
      <c r="CG119" s="560"/>
      <c r="CH119" s="566"/>
      <c r="CI119" s="567">
        <v>0</v>
      </c>
      <c r="CJ119" s="565"/>
      <c r="CK119" s="62"/>
      <c r="CL119" s="560"/>
      <c r="CM119" s="566"/>
      <c r="CN119" s="567">
        <v>0</v>
      </c>
      <c r="CO119" s="565"/>
      <c r="CP119" s="62"/>
      <c r="CQ119" s="560"/>
      <c r="CR119" s="566"/>
      <c r="CS119" s="567">
        <v>0</v>
      </c>
      <c r="CT119" s="565"/>
      <c r="CU119" s="62"/>
      <c r="CV119" s="560"/>
      <c r="CW119" s="566"/>
      <c r="CX119" s="567">
        <v>0</v>
      </c>
      <c r="CY119" s="565"/>
      <c r="CZ119" s="62"/>
      <c r="DA119" s="560"/>
      <c r="DB119" s="566"/>
      <c r="DC119" s="567">
        <v>0</v>
      </c>
      <c r="DD119" s="565"/>
      <c r="DE119" s="62"/>
      <c r="DF119" s="560"/>
      <c r="DG119" s="566"/>
      <c r="DH119" s="567">
        <v>0</v>
      </c>
      <c r="DI119" s="565"/>
      <c r="DJ119" s="62"/>
      <c r="DK119" s="560"/>
      <c r="DL119" s="566"/>
      <c r="DM119" s="567">
        <v>0</v>
      </c>
      <c r="DN119" s="565"/>
      <c r="DO119" s="62"/>
      <c r="DP119" s="560"/>
      <c r="DQ119" s="566"/>
      <c r="DR119" s="567">
        <v>0</v>
      </c>
      <c r="DS119" s="565"/>
      <c r="DT119" s="62"/>
      <c r="DU119" s="560"/>
      <c r="DV119" s="566"/>
      <c r="DW119" s="567">
        <v>0</v>
      </c>
      <c r="DX119" s="565"/>
      <c r="DY119" s="62"/>
      <c r="DZ119" s="560"/>
      <c r="EA119" s="566"/>
      <c r="EB119" s="567">
        <v>0</v>
      </c>
      <c r="EC119" s="565"/>
      <c r="ED119" s="62"/>
      <c r="EE119" s="560"/>
      <c r="EF119" s="566"/>
      <c r="EG119" s="567">
        <v>0</v>
      </c>
      <c r="EH119" s="565"/>
      <c r="EI119" s="62"/>
      <c r="EJ119" s="560"/>
      <c r="EK119" s="566"/>
      <c r="EL119" s="567">
        <v>0</v>
      </c>
      <c r="EM119" s="596"/>
      <c r="EO119" s="153"/>
      <c r="EP119" s="49"/>
      <c r="EQ119" s="49"/>
    </row>
    <row r="120" spans="4:147" hidden="1" x14ac:dyDescent="0.2">
      <c r="D120" s="153"/>
      <c r="E120" s="484"/>
      <c r="G120" s="592"/>
      <c r="H120" s="592"/>
      <c r="I120" s="592"/>
      <c r="J120" s="593"/>
      <c r="K120" s="592"/>
      <c r="L120" s="592"/>
      <c r="M120" s="592"/>
      <c r="N120" s="592"/>
      <c r="O120" s="593"/>
      <c r="P120" s="592"/>
      <c r="Q120" s="592"/>
      <c r="R120" s="592"/>
      <c r="S120" s="592"/>
      <c r="T120" s="593"/>
      <c r="U120" s="592"/>
      <c r="V120" s="592"/>
      <c r="W120" s="592"/>
      <c r="X120" s="592"/>
      <c r="Y120" s="593"/>
      <c r="Z120" s="592"/>
      <c r="AA120" s="592"/>
      <c r="AB120" s="592"/>
      <c r="AC120" s="592"/>
      <c r="AD120" s="593"/>
      <c r="AE120" s="592"/>
      <c r="AF120" s="592"/>
      <c r="AG120" s="592"/>
      <c r="AH120" s="592"/>
      <c r="AI120" s="593"/>
      <c r="AJ120" s="592"/>
      <c r="AK120" s="592"/>
      <c r="AL120" s="592"/>
      <c r="AM120" s="592"/>
      <c r="AN120" s="593"/>
      <c r="AO120" s="592"/>
      <c r="AP120" s="592"/>
      <c r="AQ120" s="592"/>
      <c r="AR120" s="592"/>
      <c r="AS120" s="593"/>
      <c r="AT120" s="592"/>
      <c r="AU120" s="592"/>
      <c r="AV120" s="592"/>
      <c r="AW120" s="592"/>
      <c r="AX120" s="593"/>
      <c r="AY120" s="592"/>
      <c r="AZ120" s="592"/>
      <c r="BA120" s="592"/>
      <c r="BB120" s="592"/>
      <c r="BC120" s="593"/>
      <c r="BD120" s="592"/>
      <c r="BE120" s="592"/>
      <c r="BF120" s="592"/>
      <c r="BG120" s="592"/>
      <c r="BH120" s="593"/>
      <c r="BI120" s="592"/>
      <c r="BJ120" s="592"/>
      <c r="BK120" s="592"/>
      <c r="BL120" s="592"/>
      <c r="BM120" s="593"/>
      <c r="BN120" s="592"/>
      <c r="BO120" s="592"/>
      <c r="BP120" s="592"/>
      <c r="BQ120" s="592"/>
      <c r="BR120" s="593"/>
      <c r="BS120" s="592"/>
      <c r="BT120" s="62"/>
      <c r="BU120" s="62"/>
      <c r="BV120" s="62"/>
      <c r="BW120" s="560"/>
      <c r="BX120" s="62"/>
      <c r="BY120" s="62"/>
      <c r="BZ120" s="592"/>
      <c r="CA120" s="592"/>
      <c r="CB120" s="593"/>
      <c r="CC120" s="592"/>
      <c r="CD120" s="592"/>
      <c r="CE120" s="592"/>
      <c r="CF120" s="592"/>
      <c r="CG120" s="593"/>
      <c r="CH120" s="592"/>
      <c r="CI120" s="592"/>
      <c r="CJ120" s="592"/>
      <c r="CK120" s="592"/>
      <c r="CL120" s="593"/>
      <c r="CM120" s="592"/>
      <c r="CN120" s="592"/>
      <c r="CO120" s="592"/>
      <c r="CP120" s="592"/>
      <c r="CQ120" s="593"/>
      <c r="CR120" s="592"/>
      <c r="CS120" s="592"/>
      <c r="CT120" s="592"/>
      <c r="CU120" s="592"/>
      <c r="CV120" s="593"/>
      <c r="CW120" s="592"/>
      <c r="CX120" s="592"/>
      <c r="CY120" s="592"/>
      <c r="CZ120" s="592"/>
      <c r="DA120" s="593"/>
      <c r="DB120" s="592"/>
      <c r="DC120" s="592"/>
      <c r="DD120" s="592"/>
      <c r="DE120" s="592"/>
      <c r="DF120" s="593"/>
      <c r="DG120" s="592"/>
      <c r="DH120" s="592"/>
      <c r="DI120" s="592"/>
      <c r="DJ120" s="592"/>
      <c r="DK120" s="593"/>
      <c r="DL120" s="592"/>
      <c r="DM120" s="592"/>
      <c r="DN120" s="592"/>
      <c r="DO120" s="592"/>
      <c r="DP120" s="593"/>
      <c r="DQ120" s="592"/>
      <c r="DR120" s="592"/>
      <c r="DS120" s="592"/>
      <c r="DT120" s="592"/>
      <c r="DU120" s="593"/>
      <c r="DV120" s="592"/>
      <c r="DW120" s="592"/>
      <c r="DX120" s="592"/>
      <c r="DY120" s="592"/>
      <c r="DZ120" s="593"/>
      <c r="EA120" s="592"/>
      <c r="EB120" s="592"/>
      <c r="EC120" s="592"/>
      <c r="ED120" s="592"/>
      <c r="EE120" s="593"/>
      <c r="EF120" s="592"/>
      <c r="EG120" s="592"/>
      <c r="EH120" s="592"/>
      <c r="EI120" s="592"/>
      <c r="EJ120" s="593"/>
      <c r="EK120" s="592"/>
      <c r="EL120" s="62"/>
      <c r="EO120" s="153"/>
      <c r="EP120" s="49"/>
      <c r="EQ120" s="49"/>
    </row>
    <row r="121" spans="4:147" hidden="1" x14ac:dyDescent="0.2">
      <c r="D121" s="153" t="s">
        <v>343</v>
      </c>
      <c r="E121" s="484"/>
      <c r="G121" s="62">
        <v>0</v>
      </c>
      <c r="H121" s="62"/>
      <c r="I121" s="62"/>
      <c r="J121" s="560"/>
      <c r="K121" s="62"/>
      <c r="L121" s="62">
        <v>0</v>
      </c>
      <c r="M121" s="62"/>
      <c r="N121" s="62"/>
      <c r="O121" s="560"/>
      <c r="P121" s="62"/>
      <c r="Q121" s="62">
        <v>0</v>
      </c>
      <c r="R121" s="62"/>
      <c r="S121" s="62"/>
      <c r="T121" s="560"/>
      <c r="U121" s="62"/>
      <c r="V121" s="62">
        <v>0</v>
      </c>
      <c r="W121" s="62"/>
      <c r="X121" s="62"/>
      <c r="Y121" s="560"/>
      <c r="Z121" s="62"/>
      <c r="AA121" s="62">
        <v>0</v>
      </c>
      <c r="AB121" s="62"/>
      <c r="AC121" s="62"/>
      <c r="AD121" s="560"/>
      <c r="AE121" s="62"/>
      <c r="AF121" s="62">
        <v>0</v>
      </c>
      <c r="AG121" s="62"/>
      <c r="AH121" s="62"/>
      <c r="AI121" s="560"/>
      <c r="AJ121" s="62"/>
      <c r="AK121" s="62">
        <v>0</v>
      </c>
      <c r="AL121" s="62"/>
      <c r="AM121" s="62"/>
      <c r="AN121" s="560"/>
      <c r="AO121" s="62"/>
      <c r="AP121" s="62">
        <v>0</v>
      </c>
      <c r="AQ121" s="62"/>
      <c r="AR121" s="62"/>
      <c r="AS121" s="560"/>
      <c r="AT121" s="62"/>
      <c r="AU121" s="62">
        <v>0</v>
      </c>
      <c r="AV121" s="62"/>
      <c r="AW121" s="62"/>
      <c r="AX121" s="560"/>
      <c r="AY121" s="62"/>
      <c r="AZ121" s="62">
        <v>0</v>
      </c>
      <c r="BA121" s="62"/>
      <c r="BB121" s="62"/>
      <c r="BC121" s="560"/>
      <c r="BD121" s="62"/>
      <c r="BE121" s="62">
        <v>0</v>
      </c>
      <c r="BF121" s="62"/>
      <c r="BG121" s="62"/>
      <c r="BH121" s="560"/>
      <c r="BI121" s="62"/>
      <c r="BJ121" s="62">
        <v>0</v>
      </c>
      <c r="BK121" s="62"/>
      <c r="BL121" s="62"/>
      <c r="BM121" s="560"/>
      <c r="BN121" s="62"/>
      <c r="BO121" s="62">
        <v>0</v>
      </c>
      <c r="BP121" s="62"/>
      <c r="BQ121" s="62"/>
      <c r="BR121" s="560"/>
      <c r="BS121" s="62"/>
      <c r="BT121" s="62">
        <v>0</v>
      </c>
      <c r="BU121" s="62"/>
      <c r="BV121" s="62"/>
      <c r="BW121" s="560"/>
      <c r="BX121" s="62"/>
      <c r="BY121" s="62">
        <v>0</v>
      </c>
      <c r="BZ121" s="62"/>
      <c r="CA121" s="62"/>
      <c r="CB121" s="560"/>
      <c r="CC121" s="62"/>
      <c r="CD121" s="62">
        <v>0</v>
      </c>
      <c r="CE121" s="62"/>
      <c r="CF121" s="62"/>
      <c r="CG121" s="560"/>
      <c r="CH121" s="62"/>
      <c r="CI121" s="62">
        <v>0</v>
      </c>
      <c r="CJ121" s="62"/>
      <c r="CK121" s="62"/>
      <c r="CL121" s="560"/>
      <c r="CM121" s="62"/>
      <c r="CN121" s="62">
        <v>0</v>
      </c>
      <c r="CO121" s="62"/>
      <c r="CP121" s="62"/>
      <c r="CQ121" s="560"/>
      <c r="CR121" s="62"/>
      <c r="CS121" s="62">
        <v>0</v>
      </c>
      <c r="CT121" s="62"/>
      <c r="CU121" s="62"/>
      <c r="CV121" s="560"/>
      <c r="CW121" s="62"/>
      <c r="CX121" s="62">
        <v>0</v>
      </c>
      <c r="CY121" s="62"/>
      <c r="CZ121" s="62"/>
      <c r="DA121" s="560"/>
      <c r="DB121" s="62"/>
      <c r="DC121" s="62">
        <v>0</v>
      </c>
      <c r="DD121" s="62"/>
      <c r="DE121" s="62"/>
      <c r="DF121" s="560"/>
      <c r="DG121" s="62"/>
      <c r="DH121" s="62">
        <v>0</v>
      </c>
      <c r="DI121" s="62"/>
      <c r="DJ121" s="62"/>
      <c r="DK121" s="560"/>
      <c r="DL121" s="62"/>
      <c r="DM121" s="62">
        <v>0</v>
      </c>
      <c r="DN121" s="62"/>
      <c r="DO121" s="62"/>
      <c r="DP121" s="560"/>
      <c r="DQ121" s="62"/>
      <c r="DR121" s="62">
        <v>0</v>
      </c>
      <c r="DS121" s="62"/>
      <c r="DT121" s="62"/>
      <c r="DU121" s="560"/>
      <c r="DV121" s="62"/>
      <c r="DW121" s="62">
        <v>0</v>
      </c>
      <c r="DX121" s="62"/>
      <c r="DY121" s="62"/>
      <c r="DZ121" s="560"/>
      <c r="EA121" s="62"/>
      <c r="EB121" s="62">
        <v>0</v>
      </c>
      <c r="EC121" s="62"/>
      <c r="ED121" s="62"/>
      <c r="EE121" s="560"/>
      <c r="EF121" s="62"/>
      <c r="EG121" s="62">
        <v>0</v>
      </c>
      <c r="EH121" s="62"/>
      <c r="EI121" s="62"/>
      <c r="EJ121" s="560"/>
      <c r="EK121" s="62"/>
      <c r="EL121" s="62">
        <v>0</v>
      </c>
      <c r="EO121" s="153"/>
      <c r="EP121" s="49"/>
      <c r="EQ121" s="49"/>
    </row>
    <row r="122" spans="4:147" hidden="1" x14ac:dyDescent="0.2">
      <c r="D122" s="153" t="s">
        <v>336</v>
      </c>
      <c r="E122" s="484"/>
      <c r="F122" s="563"/>
      <c r="G122" s="567">
        <v>0</v>
      </c>
      <c r="H122" s="565"/>
      <c r="I122" s="62"/>
      <c r="J122" s="560"/>
      <c r="K122" s="566"/>
      <c r="L122" s="567">
        <v>0</v>
      </c>
      <c r="M122" s="565"/>
      <c r="N122" s="62"/>
      <c r="O122" s="560"/>
      <c r="P122" s="566"/>
      <c r="Q122" s="567">
        <v>0</v>
      </c>
      <c r="R122" s="565"/>
      <c r="S122" s="62"/>
      <c r="T122" s="560"/>
      <c r="U122" s="566"/>
      <c r="V122" s="567">
        <v>0</v>
      </c>
      <c r="W122" s="565"/>
      <c r="X122" s="62"/>
      <c r="Y122" s="560"/>
      <c r="Z122" s="566"/>
      <c r="AA122" s="567">
        <v>0</v>
      </c>
      <c r="AB122" s="565"/>
      <c r="AC122" s="62"/>
      <c r="AD122" s="560"/>
      <c r="AE122" s="566"/>
      <c r="AF122" s="567">
        <v>0</v>
      </c>
      <c r="AG122" s="565"/>
      <c r="AH122" s="62"/>
      <c r="AI122" s="560"/>
      <c r="AJ122" s="566"/>
      <c r="AK122" s="567">
        <v>0</v>
      </c>
      <c r="AL122" s="565"/>
      <c r="AM122" s="62"/>
      <c r="AN122" s="560"/>
      <c r="AO122" s="566"/>
      <c r="AP122" s="567">
        <v>0</v>
      </c>
      <c r="AQ122" s="565"/>
      <c r="AR122" s="62"/>
      <c r="AS122" s="560"/>
      <c r="AT122" s="566"/>
      <c r="AU122" s="567">
        <v>0</v>
      </c>
      <c r="AV122" s="565"/>
      <c r="AW122" s="62"/>
      <c r="AX122" s="560"/>
      <c r="AY122" s="566"/>
      <c r="AZ122" s="567">
        <v>0</v>
      </c>
      <c r="BA122" s="565"/>
      <c r="BB122" s="62"/>
      <c r="BC122" s="560"/>
      <c r="BD122" s="566"/>
      <c r="BE122" s="567">
        <v>0</v>
      </c>
      <c r="BF122" s="565"/>
      <c r="BG122" s="62"/>
      <c r="BH122" s="560"/>
      <c r="BI122" s="566"/>
      <c r="BJ122" s="567">
        <v>0</v>
      </c>
      <c r="BK122" s="565"/>
      <c r="BL122" s="62"/>
      <c r="BM122" s="560"/>
      <c r="BN122" s="566"/>
      <c r="BO122" s="567">
        <v>0</v>
      </c>
      <c r="BP122" s="565"/>
      <c r="BQ122" s="62"/>
      <c r="BR122" s="560"/>
      <c r="BS122" s="566"/>
      <c r="BT122" s="567">
        <v>0</v>
      </c>
      <c r="BU122" s="565"/>
      <c r="BV122" s="62"/>
      <c r="BW122" s="560"/>
      <c r="BX122" s="566"/>
      <c r="BY122" s="567">
        <v>0</v>
      </c>
      <c r="BZ122" s="565"/>
      <c r="CA122" s="62"/>
      <c r="CB122" s="560"/>
      <c r="CC122" s="566"/>
      <c r="CD122" s="567">
        <v>0</v>
      </c>
      <c r="CE122" s="565"/>
      <c r="CF122" s="62"/>
      <c r="CG122" s="560"/>
      <c r="CH122" s="566"/>
      <c r="CI122" s="567">
        <v>0</v>
      </c>
      <c r="CJ122" s="565"/>
      <c r="CK122" s="62"/>
      <c r="CL122" s="560"/>
      <c r="CM122" s="566"/>
      <c r="CN122" s="567">
        <v>0</v>
      </c>
      <c r="CO122" s="565"/>
      <c r="CP122" s="62"/>
      <c r="CQ122" s="560"/>
      <c r="CR122" s="566"/>
      <c r="CS122" s="567">
        <v>0</v>
      </c>
      <c r="CT122" s="565"/>
      <c r="CU122" s="62"/>
      <c r="CV122" s="560"/>
      <c r="CW122" s="566"/>
      <c r="CX122" s="567">
        <v>0</v>
      </c>
      <c r="CY122" s="565"/>
      <c r="CZ122" s="62"/>
      <c r="DA122" s="560"/>
      <c r="DB122" s="566"/>
      <c r="DC122" s="567">
        <v>0</v>
      </c>
      <c r="DD122" s="565"/>
      <c r="DE122" s="62"/>
      <c r="DF122" s="560"/>
      <c r="DG122" s="566"/>
      <c r="DH122" s="567">
        <v>0</v>
      </c>
      <c r="DI122" s="565"/>
      <c r="DJ122" s="62"/>
      <c r="DK122" s="560"/>
      <c r="DL122" s="566"/>
      <c r="DM122" s="567">
        <v>0</v>
      </c>
      <c r="DN122" s="565"/>
      <c r="DO122" s="62"/>
      <c r="DP122" s="560"/>
      <c r="DQ122" s="566"/>
      <c r="DR122" s="567">
        <v>0</v>
      </c>
      <c r="DS122" s="565"/>
      <c r="DT122" s="62"/>
      <c r="DU122" s="560"/>
      <c r="DV122" s="566"/>
      <c r="DW122" s="567">
        <v>0</v>
      </c>
      <c r="DX122" s="565"/>
      <c r="DY122" s="62"/>
      <c r="DZ122" s="560"/>
      <c r="EA122" s="566"/>
      <c r="EB122" s="567">
        <v>0</v>
      </c>
      <c r="EC122" s="565"/>
      <c r="ED122" s="62"/>
      <c r="EE122" s="560"/>
      <c r="EF122" s="566"/>
      <c r="EG122" s="567">
        <v>0</v>
      </c>
      <c r="EH122" s="565"/>
      <c r="EI122" s="62"/>
      <c r="EJ122" s="560"/>
      <c r="EK122" s="566"/>
      <c r="EL122" s="567">
        <v>0</v>
      </c>
      <c r="EM122" s="596"/>
      <c r="EO122" s="153"/>
      <c r="EP122" s="49"/>
      <c r="EQ122" s="49"/>
    </row>
    <row r="123" spans="4:147" hidden="1" x14ac:dyDescent="0.2">
      <c r="D123" s="153"/>
      <c r="E123" s="484"/>
      <c r="G123" s="592"/>
      <c r="H123" s="592"/>
      <c r="I123" s="592"/>
      <c r="J123" s="593"/>
      <c r="K123" s="592"/>
      <c r="L123" s="592"/>
      <c r="M123" s="592"/>
      <c r="N123" s="592"/>
      <c r="O123" s="593"/>
      <c r="P123" s="592"/>
      <c r="Q123" s="592"/>
      <c r="R123" s="592"/>
      <c r="S123" s="592"/>
      <c r="T123" s="593"/>
      <c r="U123" s="592"/>
      <c r="V123" s="592"/>
      <c r="W123" s="592"/>
      <c r="X123" s="592"/>
      <c r="Y123" s="593"/>
      <c r="Z123" s="592"/>
      <c r="AA123" s="592"/>
      <c r="AB123" s="592"/>
      <c r="AC123" s="592"/>
      <c r="AD123" s="593"/>
      <c r="AE123" s="592"/>
      <c r="AF123" s="592"/>
      <c r="AG123" s="592"/>
      <c r="AH123" s="592"/>
      <c r="AI123" s="593"/>
      <c r="AJ123" s="592"/>
      <c r="AK123" s="592"/>
      <c r="AL123" s="592"/>
      <c r="AM123" s="592"/>
      <c r="AN123" s="593"/>
      <c r="AO123" s="592"/>
      <c r="AP123" s="592"/>
      <c r="AQ123" s="592"/>
      <c r="AR123" s="592"/>
      <c r="AS123" s="593"/>
      <c r="AT123" s="592"/>
      <c r="AU123" s="592"/>
      <c r="AV123" s="592"/>
      <c r="AW123" s="592"/>
      <c r="AX123" s="593"/>
      <c r="AY123" s="592"/>
      <c r="AZ123" s="592"/>
      <c r="BA123" s="592"/>
      <c r="BB123" s="592"/>
      <c r="BC123" s="593"/>
      <c r="BD123" s="592"/>
      <c r="BE123" s="592"/>
      <c r="BF123" s="592"/>
      <c r="BG123" s="592"/>
      <c r="BH123" s="593"/>
      <c r="BI123" s="592"/>
      <c r="BJ123" s="592"/>
      <c r="BK123" s="592"/>
      <c r="BL123" s="592"/>
      <c r="BM123" s="593"/>
      <c r="BN123" s="592"/>
      <c r="BO123" s="592"/>
      <c r="BP123" s="592"/>
      <c r="BQ123" s="592"/>
      <c r="BR123" s="593"/>
      <c r="BS123" s="592"/>
      <c r="BT123" s="62"/>
      <c r="BU123" s="62"/>
      <c r="BV123" s="62"/>
      <c r="BW123" s="560"/>
      <c r="BX123" s="62"/>
      <c r="BY123" s="62"/>
      <c r="BZ123" s="592"/>
      <c r="CA123" s="592"/>
      <c r="CB123" s="593"/>
      <c r="CC123" s="592"/>
      <c r="CD123" s="592"/>
      <c r="CE123" s="592"/>
      <c r="CF123" s="592"/>
      <c r="CG123" s="593"/>
      <c r="CH123" s="592"/>
      <c r="CI123" s="592"/>
      <c r="CJ123" s="592"/>
      <c r="CK123" s="592"/>
      <c r="CL123" s="593"/>
      <c r="CM123" s="592"/>
      <c r="CN123" s="592"/>
      <c r="CO123" s="592"/>
      <c r="CP123" s="592"/>
      <c r="CQ123" s="593"/>
      <c r="CR123" s="592"/>
      <c r="CS123" s="592"/>
      <c r="CT123" s="592"/>
      <c r="CU123" s="592"/>
      <c r="CV123" s="593"/>
      <c r="CW123" s="592"/>
      <c r="CX123" s="592"/>
      <c r="CY123" s="592"/>
      <c r="CZ123" s="592"/>
      <c r="DA123" s="593"/>
      <c r="DB123" s="592"/>
      <c r="DC123" s="592"/>
      <c r="DD123" s="592"/>
      <c r="DE123" s="592"/>
      <c r="DF123" s="593"/>
      <c r="DG123" s="592"/>
      <c r="DH123" s="592"/>
      <c r="DI123" s="592"/>
      <c r="DJ123" s="592"/>
      <c r="DK123" s="593"/>
      <c r="DL123" s="592"/>
      <c r="DM123" s="592"/>
      <c r="DN123" s="592"/>
      <c r="DO123" s="592"/>
      <c r="DP123" s="593"/>
      <c r="DQ123" s="592"/>
      <c r="DR123" s="592"/>
      <c r="DS123" s="592"/>
      <c r="DT123" s="592"/>
      <c r="DU123" s="593"/>
      <c r="DV123" s="592"/>
      <c r="DW123" s="592"/>
      <c r="DX123" s="592"/>
      <c r="DY123" s="592"/>
      <c r="DZ123" s="593"/>
      <c r="EA123" s="592"/>
      <c r="EB123" s="592"/>
      <c r="EC123" s="592"/>
      <c r="ED123" s="592"/>
      <c r="EE123" s="593"/>
      <c r="EF123" s="592"/>
      <c r="EG123" s="592"/>
      <c r="EH123" s="592"/>
      <c r="EI123" s="592"/>
      <c r="EJ123" s="593"/>
      <c r="EK123" s="592"/>
      <c r="EL123" s="62"/>
      <c r="EO123" s="153"/>
      <c r="EP123" s="49"/>
      <c r="EQ123" s="49"/>
    </row>
    <row r="124" spans="4:147" x14ac:dyDescent="0.2">
      <c r="D124" s="153" t="s">
        <v>344</v>
      </c>
      <c r="E124" s="484"/>
      <c r="G124" s="62">
        <v>0</v>
      </c>
      <c r="H124" s="62"/>
      <c r="I124" s="62"/>
      <c r="J124" s="560"/>
      <c r="K124" s="62"/>
      <c r="L124" s="62">
        <v>0</v>
      </c>
      <c r="M124" s="62"/>
      <c r="N124" s="62"/>
      <c r="O124" s="560"/>
      <c r="P124" s="62"/>
      <c r="Q124" s="62">
        <v>0</v>
      </c>
      <c r="R124" s="62"/>
      <c r="S124" s="62"/>
      <c r="T124" s="560"/>
      <c r="U124" s="62"/>
      <c r="V124" s="62">
        <v>0</v>
      </c>
      <c r="W124" s="62"/>
      <c r="X124" s="62"/>
      <c r="Y124" s="560"/>
      <c r="Z124" s="62"/>
      <c r="AA124" s="62">
        <v>95339</v>
      </c>
      <c r="AB124" s="62"/>
      <c r="AC124" s="62"/>
      <c r="AD124" s="560"/>
      <c r="AE124" s="62"/>
      <c r="AF124" s="62">
        <v>0</v>
      </c>
      <c r="AG124" s="62"/>
      <c r="AH124" s="62"/>
      <c r="AI124" s="560"/>
      <c r="AJ124" s="62"/>
      <c r="AK124" s="62">
        <v>0</v>
      </c>
      <c r="AL124" s="62"/>
      <c r="AM124" s="62"/>
      <c r="AN124" s="560"/>
      <c r="AO124" s="62"/>
      <c r="AP124" s="62">
        <v>0</v>
      </c>
      <c r="AQ124" s="62"/>
      <c r="AR124" s="62"/>
      <c r="AS124" s="560"/>
      <c r="AT124" s="62"/>
      <c r="AU124" s="62">
        <v>0</v>
      </c>
      <c r="AV124" s="62"/>
      <c r="AW124" s="62"/>
      <c r="AX124" s="560"/>
      <c r="AY124" s="62"/>
      <c r="AZ124" s="62">
        <v>0</v>
      </c>
      <c r="BA124" s="62"/>
      <c r="BB124" s="62"/>
      <c r="BC124" s="560"/>
      <c r="BD124" s="62"/>
      <c r="BE124" s="62">
        <v>0</v>
      </c>
      <c r="BF124" s="62"/>
      <c r="BG124" s="62"/>
      <c r="BH124" s="560"/>
      <c r="BI124" s="62"/>
      <c r="BJ124" s="62">
        <v>0</v>
      </c>
      <c r="BK124" s="62"/>
      <c r="BL124" s="62"/>
      <c r="BM124" s="560"/>
      <c r="BN124" s="62"/>
      <c r="BO124" s="62">
        <v>0</v>
      </c>
      <c r="BP124" s="62"/>
      <c r="BQ124" s="62"/>
      <c r="BR124" s="560"/>
      <c r="BS124" s="62"/>
      <c r="BT124" s="62">
        <v>95339</v>
      </c>
      <c r="BU124" s="62"/>
      <c r="BV124" s="62"/>
      <c r="BW124" s="560"/>
      <c r="BX124" s="62"/>
      <c r="BY124" s="62">
        <v>1390857</v>
      </c>
      <c r="BZ124" s="62"/>
      <c r="CA124" s="62"/>
      <c r="CB124" s="560"/>
      <c r="CC124" s="62"/>
      <c r="CD124" s="62">
        <v>0</v>
      </c>
      <c r="CE124" s="62"/>
      <c r="CF124" s="62"/>
      <c r="CG124" s="560"/>
      <c r="CH124" s="62"/>
      <c r="CI124" s="62">
        <v>0</v>
      </c>
      <c r="CJ124" s="62"/>
      <c r="CK124" s="62"/>
      <c r="CL124" s="560"/>
      <c r="CM124" s="62"/>
      <c r="CN124" s="62">
        <v>743035</v>
      </c>
      <c r="CO124" s="62"/>
      <c r="CP124" s="62"/>
      <c r="CQ124" s="560"/>
      <c r="CR124" s="62"/>
      <c r="CS124" s="62">
        <v>113087</v>
      </c>
      <c r="CT124" s="62"/>
      <c r="CU124" s="62"/>
      <c r="CV124" s="560"/>
      <c r="CW124" s="62"/>
      <c r="CX124" s="62">
        <v>0</v>
      </c>
      <c r="CY124" s="62"/>
      <c r="CZ124" s="62"/>
      <c r="DA124" s="560"/>
      <c r="DB124" s="62"/>
      <c r="DC124" s="62">
        <v>27624</v>
      </c>
      <c r="DD124" s="62"/>
      <c r="DE124" s="62"/>
      <c r="DF124" s="560"/>
      <c r="DG124" s="62"/>
      <c r="DH124" s="62">
        <v>0</v>
      </c>
      <c r="DI124" s="62"/>
      <c r="DJ124" s="62"/>
      <c r="DK124" s="560"/>
      <c r="DL124" s="62"/>
      <c r="DM124" s="62">
        <v>171068</v>
      </c>
      <c r="DN124" s="62"/>
      <c r="DO124" s="62"/>
      <c r="DP124" s="560"/>
      <c r="DQ124" s="62"/>
      <c r="DR124" s="62">
        <v>0</v>
      </c>
      <c r="DS124" s="62"/>
      <c r="DT124" s="62"/>
      <c r="DU124" s="560"/>
      <c r="DV124" s="62"/>
      <c r="DW124" s="62">
        <v>0</v>
      </c>
      <c r="DX124" s="62"/>
      <c r="DY124" s="62"/>
      <c r="DZ124" s="560"/>
      <c r="EA124" s="62"/>
      <c r="EB124" s="62">
        <v>248416</v>
      </c>
      <c r="EC124" s="62"/>
      <c r="ED124" s="62"/>
      <c r="EE124" s="560"/>
      <c r="EF124" s="62"/>
      <c r="EG124" s="62">
        <v>87627</v>
      </c>
      <c r="EH124" s="62"/>
      <c r="EI124" s="62"/>
      <c r="EJ124" s="560"/>
      <c r="EK124" s="62"/>
      <c r="EL124" s="62">
        <v>856122</v>
      </c>
      <c r="EO124" s="153"/>
      <c r="EP124" s="49"/>
      <c r="EQ124" s="49"/>
    </row>
    <row r="125" spans="4:147" x14ac:dyDescent="0.2">
      <c r="D125" s="153" t="s">
        <v>336</v>
      </c>
      <c r="E125" s="484"/>
      <c r="F125" s="563"/>
      <c r="G125" s="567">
        <v>0</v>
      </c>
      <c r="H125" s="565"/>
      <c r="I125" s="62"/>
      <c r="J125" s="560"/>
      <c r="K125" s="566"/>
      <c r="L125" s="567">
        <v>0</v>
      </c>
      <c r="M125" s="565"/>
      <c r="N125" s="62"/>
      <c r="O125" s="560"/>
      <c r="P125" s="566"/>
      <c r="Q125" s="567">
        <v>0</v>
      </c>
      <c r="R125" s="565"/>
      <c r="S125" s="62"/>
      <c r="T125" s="560"/>
      <c r="U125" s="566"/>
      <c r="V125" s="567">
        <v>0</v>
      </c>
      <c r="W125" s="565"/>
      <c r="X125" s="62"/>
      <c r="Y125" s="560"/>
      <c r="Z125" s="566"/>
      <c r="AA125" s="567">
        <v>95339</v>
      </c>
      <c r="AB125" s="565"/>
      <c r="AC125" s="62"/>
      <c r="AD125" s="560"/>
      <c r="AE125" s="566"/>
      <c r="AF125" s="567">
        <v>0</v>
      </c>
      <c r="AG125" s="565"/>
      <c r="AH125" s="62"/>
      <c r="AI125" s="560"/>
      <c r="AJ125" s="566"/>
      <c r="AK125" s="567">
        <v>0</v>
      </c>
      <c r="AL125" s="565"/>
      <c r="AM125" s="62"/>
      <c r="AN125" s="560"/>
      <c r="AO125" s="566"/>
      <c r="AP125" s="567">
        <v>0</v>
      </c>
      <c r="AQ125" s="565"/>
      <c r="AR125" s="62"/>
      <c r="AS125" s="560"/>
      <c r="AT125" s="566"/>
      <c r="AU125" s="567">
        <v>0</v>
      </c>
      <c r="AV125" s="565"/>
      <c r="AW125" s="62"/>
      <c r="AX125" s="560"/>
      <c r="AY125" s="566"/>
      <c r="AZ125" s="567">
        <v>0</v>
      </c>
      <c r="BA125" s="565"/>
      <c r="BB125" s="62"/>
      <c r="BC125" s="560"/>
      <c r="BD125" s="566"/>
      <c r="BE125" s="567">
        <v>0</v>
      </c>
      <c r="BF125" s="565"/>
      <c r="BG125" s="62"/>
      <c r="BH125" s="560"/>
      <c r="BI125" s="566"/>
      <c r="BJ125" s="567">
        <v>0</v>
      </c>
      <c r="BK125" s="565"/>
      <c r="BL125" s="62"/>
      <c r="BM125" s="560"/>
      <c r="BN125" s="566"/>
      <c r="BO125" s="567">
        <v>0</v>
      </c>
      <c r="BP125" s="565"/>
      <c r="BQ125" s="62"/>
      <c r="BR125" s="560"/>
      <c r="BS125" s="566"/>
      <c r="BT125" s="567">
        <v>95339</v>
      </c>
      <c r="BU125" s="565"/>
      <c r="BV125" s="62"/>
      <c r="BW125" s="560"/>
      <c r="BX125" s="566"/>
      <c r="BY125" s="567">
        <v>1390857</v>
      </c>
      <c r="BZ125" s="565"/>
      <c r="CA125" s="62"/>
      <c r="CB125" s="560"/>
      <c r="CC125" s="566"/>
      <c r="CD125" s="567">
        <v>0</v>
      </c>
      <c r="CE125" s="565"/>
      <c r="CF125" s="62"/>
      <c r="CG125" s="560"/>
      <c r="CH125" s="566"/>
      <c r="CI125" s="567">
        <v>0</v>
      </c>
      <c r="CJ125" s="565"/>
      <c r="CK125" s="62"/>
      <c r="CL125" s="560"/>
      <c r="CM125" s="566"/>
      <c r="CN125" s="567">
        <v>743035</v>
      </c>
      <c r="CO125" s="565"/>
      <c r="CP125" s="62"/>
      <c r="CQ125" s="560"/>
      <c r="CR125" s="566"/>
      <c r="CS125" s="567">
        <v>113087</v>
      </c>
      <c r="CT125" s="565"/>
      <c r="CU125" s="62"/>
      <c r="CV125" s="560"/>
      <c r="CW125" s="566"/>
      <c r="CX125" s="567">
        <v>0</v>
      </c>
      <c r="CY125" s="565"/>
      <c r="CZ125" s="62"/>
      <c r="DA125" s="560"/>
      <c r="DB125" s="566"/>
      <c r="DC125" s="567">
        <v>27624</v>
      </c>
      <c r="DD125" s="565"/>
      <c r="DE125" s="62"/>
      <c r="DF125" s="560"/>
      <c r="DG125" s="566"/>
      <c r="DH125" s="567">
        <v>0</v>
      </c>
      <c r="DI125" s="565"/>
      <c r="DJ125" s="62"/>
      <c r="DK125" s="560"/>
      <c r="DL125" s="566"/>
      <c r="DM125" s="567">
        <v>171068</v>
      </c>
      <c r="DN125" s="565"/>
      <c r="DO125" s="62"/>
      <c r="DP125" s="560"/>
      <c r="DQ125" s="566"/>
      <c r="DR125" s="567">
        <v>0</v>
      </c>
      <c r="DS125" s="565"/>
      <c r="DT125" s="62"/>
      <c r="DU125" s="560"/>
      <c r="DV125" s="566"/>
      <c r="DW125" s="567">
        <v>0</v>
      </c>
      <c r="DX125" s="565"/>
      <c r="DY125" s="62"/>
      <c r="DZ125" s="560"/>
      <c r="EA125" s="566"/>
      <c r="EB125" s="567">
        <v>248416</v>
      </c>
      <c r="EC125" s="565"/>
      <c r="ED125" s="62"/>
      <c r="EE125" s="560"/>
      <c r="EF125" s="566"/>
      <c r="EG125" s="567">
        <v>87627</v>
      </c>
      <c r="EH125" s="565"/>
      <c r="EI125" s="62"/>
      <c r="EJ125" s="560"/>
      <c r="EK125" s="566"/>
      <c r="EL125" s="567">
        <v>856122</v>
      </c>
      <c r="EM125" s="596"/>
      <c r="EO125" s="153"/>
      <c r="EP125" s="49"/>
      <c r="EQ125" s="49"/>
    </row>
    <row r="126" spans="4:147" x14ac:dyDescent="0.2">
      <c r="D126" s="153"/>
      <c r="E126" s="484"/>
      <c r="G126" s="62"/>
      <c r="H126" s="62"/>
      <c r="I126" s="62"/>
      <c r="J126" s="560"/>
      <c r="K126" s="62"/>
      <c r="L126" s="62"/>
      <c r="M126" s="62"/>
      <c r="N126" s="62"/>
      <c r="O126" s="560"/>
      <c r="P126" s="62"/>
      <c r="Q126" s="62"/>
      <c r="R126" s="62"/>
      <c r="S126" s="62"/>
      <c r="T126" s="560"/>
      <c r="U126" s="62"/>
      <c r="V126" s="62"/>
      <c r="W126" s="62"/>
      <c r="X126" s="62"/>
      <c r="Y126" s="560"/>
      <c r="Z126" s="62"/>
      <c r="AA126" s="62"/>
      <c r="AB126" s="62"/>
      <c r="AC126" s="62"/>
      <c r="AD126" s="560"/>
      <c r="AE126" s="62"/>
      <c r="AF126" s="62"/>
      <c r="AG126" s="62"/>
      <c r="AH126" s="62"/>
      <c r="AI126" s="560"/>
      <c r="AJ126" s="62"/>
      <c r="AK126" s="62"/>
      <c r="AL126" s="62"/>
      <c r="AM126" s="62"/>
      <c r="AN126" s="560"/>
      <c r="AO126" s="62"/>
      <c r="AP126" s="62"/>
      <c r="AQ126" s="62"/>
      <c r="AR126" s="62"/>
      <c r="AS126" s="560"/>
      <c r="AT126" s="62"/>
      <c r="AU126" s="62"/>
      <c r="AV126" s="62"/>
      <c r="AW126" s="62"/>
      <c r="AX126" s="560"/>
      <c r="AY126" s="62"/>
      <c r="AZ126" s="62"/>
      <c r="BA126" s="62"/>
      <c r="BB126" s="62"/>
      <c r="BC126" s="560"/>
      <c r="BD126" s="62"/>
      <c r="BE126" s="62"/>
      <c r="BF126" s="62"/>
      <c r="BG126" s="62"/>
      <c r="BH126" s="560"/>
      <c r="BI126" s="62"/>
      <c r="BJ126" s="62"/>
      <c r="BK126" s="62"/>
      <c r="BL126" s="62"/>
      <c r="BM126" s="560"/>
      <c r="BN126" s="62"/>
      <c r="BO126" s="62"/>
      <c r="BP126" s="62"/>
      <c r="BQ126" s="62"/>
      <c r="BR126" s="560"/>
      <c r="BS126" s="62"/>
      <c r="BT126" s="62"/>
      <c r="BU126" s="62"/>
      <c r="BV126" s="62"/>
      <c r="BW126" s="560"/>
      <c r="BX126" s="62"/>
      <c r="BY126" s="62"/>
      <c r="BZ126" s="62"/>
      <c r="CA126" s="62"/>
      <c r="CB126" s="560"/>
      <c r="CC126" s="62"/>
      <c r="CD126" s="62"/>
      <c r="CE126" s="62"/>
      <c r="CF126" s="62"/>
      <c r="CG126" s="560"/>
      <c r="CH126" s="62"/>
      <c r="CI126" s="62"/>
      <c r="CJ126" s="62"/>
      <c r="CK126" s="62"/>
      <c r="CL126" s="560"/>
      <c r="CM126" s="62"/>
      <c r="CN126" s="62"/>
      <c r="CO126" s="62"/>
      <c r="CP126" s="62"/>
      <c r="CQ126" s="560"/>
      <c r="CR126" s="62"/>
      <c r="CS126" s="62"/>
      <c r="CT126" s="62"/>
      <c r="CU126" s="62"/>
      <c r="CV126" s="560"/>
      <c r="CW126" s="62"/>
      <c r="CX126" s="62"/>
      <c r="CY126" s="62"/>
      <c r="CZ126" s="62"/>
      <c r="DA126" s="560"/>
      <c r="DB126" s="62"/>
      <c r="DC126" s="62"/>
      <c r="DD126" s="62"/>
      <c r="DE126" s="62"/>
      <c r="DF126" s="560"/>
      <c r="DG126" s="62"/>
      <c r="DH126" s="62"/>
      <c r="DI126" s="62"/>
      <c r="DJ126" s="62"/>
      <c r="DK126" s="560"/>
      <c r="DL126" s="62"/>
      <c r="DM126" s="62"/>
      <c r="DN126" s="62"/>
      <c r="DO126" s="62"/>
      <c r="DP126" s="560"/>
      <c r="DQ126" s="62"/>
      <c r="DR126" s="62"/>
      <c r="DS126" s="62"/>
      <c r="DT126" s="62"/>
      <c r="DU126" s="560"/>
      <c r="DV126" s="62"/>
      <c r="DW126" s="62"/>
      <c r="DX126" s="62"/>
      <c r="DY126" s="62"/>
      <c r="DZ126" s="560"/>
      <c r="EA126" s="62"/>
      <c r="EB126" s="62"/>
      <c r="EC126" s="62"/>
      <c r="ED126" s="62"/>
      <c r="EE126" s="560"/>
      <c r="EF126" s="62"/>
      <c r="EG126" s="62"/>
      <c r="EH126" s="62"/>
      <c r="EI126" s="62"/>
      <c r="EJ126" s="560"/>
      <c r="EK126" s="62"/>
      <c r="EL126" s="62"/>
      <c r="EO126" s="153"/>
      <c r="EP126" s="49"/>
      <c r="EQ126" s="49"/>
    </row>
    <row r="127" spans="4:147" x14ac:dyDescent="0.2">
      <c r="D127" s="153" t="s">
        <v>345</v>
      </c>
      <c r="E127" s="484"/>
      <c r="G127" s="62">
        <v>0</v>
      </c>
      <c r="H127" s="62"/>
      <c r="I127" s="62"/>
      <c r="J127" s="560"/>
      <c r="K127" s="62"/>
      <c r="L127" s="62">
        <v>161641</v>
      </c>
      <c r="M127" s="62">
        <v>0</v>
      </c>
      <c r="N127" s="62"/>
      <c r="O127" s="560"/>
      <c r="Q127" s="62">
        <v>0</v>
      </c>
      <c r="R127" s="62"/>
      <c r="S127" s="62"/>
      <c r="T127" s="560"/>
      <c r="V127" s="62">
        <v>0</v>
      </c>
      <c r="W127" s="62"/>
      <c r="X127" s="62"/>
      <c r="Y127" s="560"/>
      <c r="AA127" s="62">
        <v>0</v>
      </c>
      <c r="AB127" s="62"/>
      <c r="AC127" s="62"/>
      <c r="AD127" s="560"/>
      <c r="AF127" s="62">
        <v>0</v>
      </c>
      <c r="AG127" s="62"/>
      <c r="AH127" s="62"/>
      <c r="AI127" s="560"/>
      <c r="AK127" s="62">
        <v>0</v>
      </c>
      <c r="AL127" s="62"/>
      <c r="AM127" s="62"/>
      <c r="AN127" s="560"/>
      <c r="AP127" s="62">
        <v>0</v>
      </c>
      <c r="AQ127" s="62"/>
      <c r="AR127" s="62"/>
      <c r="AS127" s="560"/>
      <c r="AU127" s="62">
        <v>0</v>
      </c>
      <c r="AV127" s="62"/>
      <c r="AW127" s="62"/>
      <c r="AX127" s="560"/>
      <c r="AZ127" s="62">
        <v>0</v>
      </c>
      <c r="BA127" s="62"/>
      <c r="BB127" s="62"/>
      <c r="BC127" s="560"/>
      <c r="BE127" s="62">
        <v>0</v>
      </c>
      <c r="BF127" s="62"/>
      <c r="BG127" s="62"/>
      <c r="BH127" s="560"/>
      <c r="BJ127" s="62">
        <v>0</v>
      </c>
      <c r="BK127" s="62"/>
      <c r="BL127" s="62"/>
      <c r="BM127" s="560"/>
      <c r="BO127" s="62">
        <v>0</v>
      </c>
      <c r="BP127" s="62"/>
      <c r="BQ127" s="62"/>
      <c r="BR127" s="560"/>
      <c r="BT127" s="62">
        <v>161641</v>
      </c>
      <c r="BU127" s="62"/>
      <c r="BV127" s="62"/>
      <c r="BW127" s="560"/>
      <c r="BY127" s="62">
        <v>482070</v>
      </c>
      <c r="BZ127" s="62"/>
      <c r="CA127" s="62"/>
      <c r="CB127" s="560"/>
      <c r="CC127" s="62"/>
      <c r="CD127" s="147">
        <v>0</v>
      </c>
      <c r="CE127" s="62">
        <v>0</v>
      </c>
      <c r="CF127" s="62"/>
      <c r="CG127" s="560"/>
      <c r="CI127" s="147">
        <v>0</v>
      </c>
      <c r="CJ127" s="62"/>
      <c r="CK127" s="62"/>
      <c r="CL127" s="560"/>
      <c r="CN127" s="147">
        <v>0</v>
      </c>
      <c r="CO127" s="62"/>
      <c r="CP127" s="62"/>
      <c r="CQ127" s="560"/>
      <c r="CS127" s="147">
        <v>0</v>
      </c>
      <c r="CT127" s="62"/>
      <c r="CU127" s="62"/>
      <c r="CV127" s="560"/>
      <c r="CX127" s="147">
        <v>0</v>
      </c>
      <c r="CY127" s="62"/>
      <c r="CZ127" s="62"/>
      <c r="DA127" s="560"/>
      <c r="DC127" s="147">
        <v>0</v>
      </c>
      <c r="DD127" s="62"/>
      <c r="DE127" s="62"/>
      <c r="DF127" s="560"/>
      <c r="DH127" s="147">
        <v>425997</v>
      </c>
      <c r="DI127" s="62"/>
      <c r="DJ127" s="62"/>
      <c r="DK127" s="560"/>
      <c r="DM127" s="147">
        <v>0</v>
      </c>
      <c r="DN127" s="62"/>
      <c r="DO127" s="62"/>
      <c r="DP127" s="560"/>
      <c r="DR127" s="147">
        <v>0</v>
      </c>
      <c r="DS127" s="62"/>
      <c r="DT127" s="62"/>
      <c r="DU127" s="560"/>
      <c r="DW127" s="147">
        <v>0</v>
      </c>
      <c r="DX127" s="62"/>
      <c r="DY127" s="62"/>
      <c r="DZ127" s="560"/>
      <c r="EB127" s="147">
        <v>56073</v>
      </c>
      <c r="EC127" s="62"/>
      <c r="ED127" s="62"/>
      <c r="EE127" s="560"/>
      <c r="EG127" s="62">
        <v>0</v>
      </c>
      <c r="EH127" s="62"/>
      <c r="EI127" s="62"/>
      <c r="EJ127" s="560"/>
      <c r="EL127" s="62">
        <v>0</v>
      </c>
      <c r="EM127" s="62"/>
      <c r="EO127" s="153"/>
      <c r="EP127" s="49"/>
      <c r="EQ127" s="49"/>
    </row>
    <row r="128" spans="4:147" x14ac:dyDescent="0.2">
      <c r="D128" s="153" t="s">
        <v>336</v>
      </c>
      <c r="E128" s="484"/>
      <c r="F128" s="563"/>
      <c r="G128" s="567">
        <v>0</v>
      </c>
      <c r="H128" s="565"/>
      <c r="I128" s="62"/>
      <c r="J128" s="560"/>
      <c r="K128" s="566"/>
      <c r="L128" s="567">
        <v>161641</v>
      </c>
      <c r="M128" s="565"/>
      <c r="N128" s="58"/>
      <c r="O128" s="560"/>
      <c r="P128" s="563"/>
      <c r="Q128" s="567">
        <v>0</v>
      </c>
      <c r="R128" s="565"/>
      <c r="S128" s="62"/>
      <c r="T128" s="560"/>
      <c r="U128" s="563"/>
      <c r="V128" s="567">
        <v>0</v>
      </c>
      <c r="W128" s="565"/>
      <c r="X128" s="62"/>
      <c r="Y128" s="560"/>
      <c r="Z128" s="563"/>
      <c r="AA128" s="567">
        <v>0</v>
      </c>
      <c r="AB128" s="565"/>
      <c r="AC128" s="62"/>
      <c r="AD128" s="560"/>
      <c r="AE128" s="563"/>
      <c r="AF128" s="567">
        <v>0</v>
      </c>
      <c r="AG128" s="565"/>
      <c r="AH128" s="62"/>
      <c r="AI128" s="560"/>
      <c r="AJ128" s="563"/>
      <c r="AK128" s="567">
        <v>0</v>
      </c>
      <c r="AL128" s="565"/>
      <c r="AM128" s="62"/>
      <c r="AN128" s="560"/>
      <c r="AO128" s="563"/>
      <c r="AP128" s="567">
        <v>0</v>
      </c>
      <c r="AQ128" s="565"/>
      <c r="AR128" s="62"/>
      <c r="AS128" s="560"/>
      <c r="AT128" s="563"/>
      <c r="AU128" s="567">
        <v>0</v>
      </c>
      <c r="AV128" s="565"/>
      <c r="AW128" s="62"/>
      <c r="AX128" s="560"/>
      <c r="AY128" s="563"/>
      <c r="AZ128" s="567">
        <v>0</v>
      </c>
      <c r="BA128" s="565"/>
      <c r="BB128" s="62"/>
      <c r="BC128" s="560"/>
      <c r="BD128" s="563"/>
      <c r="BE128" s="567">
        <v>0</v>
      </c>
      <c r="BF128" s="565"/>
      <c r="BG128" s="62"/>
      <c r="BH128" s="560"/>
      <c r="BI128" s="563"/>
      <c r="BJ128" s="567">
        <v>0</v>
      </c>
      <c r="BK128" s="565"/>
      <c r="BL128" s="62"/>
      <c r="BM128" s="560"/>
      <c r="BN128" s="563"/>
      <c r="BO128" s="567">
        <v>0</v>
      </c>
      <c r="BP128" s="565"/>
      <c r="BQ128" s="62"/>
      <c r="BR128" s="560"/>
      <c r="BS128" s="563"/>
      <c r="BT128" s="567">
        <v>161641</v>
      </c>
      <c r="BU128" s="565"/>
      <c r="BV128" s="62"/>
      <c r="BW128" s="560"/>
      <c r="BX128" s="563"/>
      <c r="BY128" s="567">
        <v>482070</v>
      </c>
      <c r="BZ128" s="565"/>
      <c r="CA128" s="62"/>
      <c r="CB128" s="560"/>
      <c r="CC128" s="566"/>
      <c r="CD128" s="567">
        <v>0</v>
      </c>
      <c r="CE128" s="565"/>
      <c r="CF128" s="58"/>
      <c r="CG128" s="560"/>
      <c r="CH128" s="563"/>
      <c r="CI128" s="567">
        <v>0</v>
      </c>
      <c r="CJ128" s="565"/>
      <c r="CK128" s="62"/>
      <c r="CL128" s="560"/>
      <c r="CM128" s="563"/>
      <c r="CN128" s="567">
        <v>0</v>
      </c>
      <c r="CO128" s="565"/>
      <c r="CP128" s="62"/>
      <c r="CQ128" s="560"/>
      <c r="CR128" s="563"/>
      <c r="CS128" s="567">
        <v>0</v>
      </c>
      <c r="CT128" s="565"/>
      <c r="CU128" s="62"/>
      <c r="CV128" s="560"/>
      <c r="CW128" s="563"/>
      <c r="CX128" s="567">
        <v>0</v>
      </c>
      <c r="CY128" s="565"/>
      <c r="CZ128" s="62"/>
      <c r="DA128" s="560"/>
      <c r="DB128" s="563"/>
      <c r="DC128" s="567">
        <v>0</v>
      </c>
      <c r="DD128" s="565"/>
      <c r="DE128" s="62"/>
      <c r="DF128" s="560"/>
      <c r="DG128" s="563"/>
      <c r="DH128" s="567">
        <v>425997</v>
      </c>
      <c r="DI128" s="565"/>
      <c r="DJ128" s="62"/>
      <c r="DK128" s="560"/>
      <c r="DL128" s="563"/>
      <c r="DM128" s="567">
        <v>0</v>
      </c>
      <c r="DN128" s="565"/>
      <c r="DO128" s="62"/>
      <c r="DP128" s="560"/>
      <c r="DQ128" s="563"/>
      <c r="DR128" s="567">
        <v>0</v>
      </c>
      <c r="DS128" s="565"/>
      <c r="DT128" s="62"/>
      <c r="DU128" s="560"/>
      <c r="DV128" s="563"/>
      <c r="DW128" s="567">
        <v>0</v>
      </c>
      <c r="DX128" s="565"/>
      <c r="DY128" s="62"/>
      <c r="DZ128" s="560"/>
      <c r="EA128" s="563"/>
      <c r="EB128" s="567">
        <v>56073</v>
      </c>
      <c r="EC128" s="565"/>
      <c r="ED128" s="62"/>
      <c r="EE128" s="560"/>
      <c r="EF128" s="563"/>
      <c r="EG128" s="567">
        <v>0</v>
      </c>
      <c r="EH128" s="565"/>
      <c r="EI128" s="62"/>
      <c r="EJ128" s="560"/>
      <c r="EK128" s="563"/>
      <c r="EL128" s="567">
        <v>0</v>
      </c>
      <c r="EM128" s="565"/>
      <c r="EO128" s="153"/>
      <c r="EP128" s="49"/>
      <c r="EQ128" s="49"/>
    </row>
    <row r="129" spans="4:147" x14ac:dyDescent="0.2">
      <c r="D129" s="153"/>
      <c r="E129" s="484"/>
      <c r="G129" s="62"/>
      <c r="H129" s="62"/>
      <c r="I129" s="62"/>
      <c r="J129" s="560"/>
      <c r="K129" s="62"/>
      <c r="L129" s="62"/>
      <c r="M129" s="62"/>
      <c r="N129" s="62"/>
      <c r="O129" s="560"/>
      <c r="P129" s="62"/>
      <c r="Q129" s="62"/>
      <c r="R129" s="62"/>
      <c r="S129" s="62"/>
      <c r="T129" s="560"/>
      <c r="U129" s="62"/>
      <c r="V129" s="62"/>
      <c r="W129" s="62"/>
      <c r="X129" s="62"/>
      <c r="Y129" s="560"/>
      <c r="Z129" s="62"/>
      <c r="AA129" s="62"/>
      <c r="AB129" s="62"/>
      <c r="AC129" s="62"/>
      <c r="AD129" s="560"/>
      <c r="AE129" s="62"/>
      <c r="AF129" s="62"/>
      <c r="AG129" s="62"/>
      <c r="AH129" s="62"/>
      <c r="AI129" s="560"/>
      <c r="AJ129" s="62"/>
      <c r="AK129" s="62"/>
      <c r="AL129" s="62"/>
      <c r="AM129" s="62"/>
      <c r="AN129" s="560"/>
      <c r="AO129" s="62"/>
      <c r="AP129" s="62"/>
      <c r="AQ129" s="62"/>
      <c r="AR129" s="62"/>
      <c r="AS129" s="560"/>
      <c r="AT129" s="62"/>
      <c r="AU129" s="62"/>
      <c r="AV129" s="62"/>
      <c r="AW129" s="62"/>
      <c r="AX129" s="560"/>
      <c r="AY129" s="62"/>
      <c r="AZ129" s="62"/>
      <c r="BA129" s="62"/>
      <c r="BB129" s="62"/>
      <c r="BC129" s="560"/>
      <c r="BD129" s="62"/>
      <c r="BE129" s="62"/>
      <c r="BF129" s="62"/>
      <c r="BG129" s="62"/>
      <c r="BH129" s="560"/>
      <c r="BI129" s="62"/>
      <c r="BJ129" s="62"/>
      <c r="BK129" s="62"/>
      <c r="BL129" s="62"/>
      <c r="BM129" s="560"/>
      <c r="BN129" s="62"/>
      <c r="BO129" s="62"/>
      <c r="BP129" s="62"/>
      <c r="BQ129" s="62"/>
      <c r="BR129" s="560"/>
      <c r="BS129" s="62"/>
      <c r="BT129" s="62"/>
      <c r="BU129" s="62"/>
      <c r="BV129" s="62"/>
      <c r="BW129" s="560"/>
      <c r="BX129" s="62"/>
      <c r="BY129" s="62"/>
      <c r="BZ129" s="62"/>
      <c r="CA129" s="62"/>
      <c r="CB129" s="560"/>
      <c r="CC129" s="62"/>
      <c r="CD129" s="62"/>
      <c r="CE129" s="62"/>
      <c r="CF129" s="62"/>
      <c r="CG129" s="560"/>
      <c r="CH129" s="62"/>
      <c r="CI129" s="62"/>
      <c r="CJ129" s="62"/>
      <c r="CK129" s="62"/>
      <c r="CL129" s="560"/>
      <c r="CM129" s="62"/>
      <c r="CN129" s="62"/>
      <c r="CO129" s="62"/>
      <c r="CP129" s="62"/>
      <c r="CQ129" s="560"/>
      <c r="CR129" s="62"/>
      <c r="CS129" s="62"/>
      <c r="CT129" s="62"/>
      <c r="CU129" s="62"/>
      <c r="CV129" s="560"/>
      <c r="CW129" s="62"/>
      <c r="CX129" s="62"/>
      <c r="CY129" s="62"/>
      <c r="CZ129" s="62"/>
      <c r="DA129" s="560"/>
      <c r="DB129" s="62"/>
      <c r="DC129" s="62"/>
      <c r="DD129" s="62"/>
      <c r="DE129" s="62"/>
      <c r="DF129" s="560"/>
      <c r="DG129" s="62"/>
      <c r="DH129" s="62"/>
      <c r="DI129" s="62"/>
      <c r="DJ129" s="62"/>
      <c r="DK129" s="560"/>
      <c r="DL129" s="62"/>
      <c r="DM129" s="62"/>
      <c r="DN129" s="62"/>
      <c r="DO129" s="62"/>
      <c r="DP129" s="560"/>
      <c r="DQ129" s="62"/>
      <c r="DR129" s="62"/>
      <c r="DS129" s="62"/>
      <c r="DT129" s="62"/>
      <c r="DU129" s="560"/>
      <c r="DV129" s="62"/>
      <c r="DW129" s="62"/>
      <c r="DX129" s="62"/>
      <c r="DY129" s="62"/>
      <c r="DZ129" s="560"/>
      <c r="EA129" s="62"/>
      <c r="EB129" s="62"/>
      <c r="EC129" s="62"/>
      <c r="ED129" s="62"/>
      <c r="EE129" s="560"/>
      <c r="EF129" s="62"/>
      <c r="EG129" s="62"/>
      <c r="EH129" s="62"/>
      <c r="EI129" s="62"/>
      <c r="EJ129" s="560"/>
      <c r="EK129" s="62"/>
      <c r="EL129" s="62"/>
      <c r="EO129" s="153"/>
      <c r="EP129" s="49"/>
      <c r="EQ129" s="49"/>
    </row>
    <row r="130" spans="4:147" hidden="1" x14ac:dyDescent="0.2">
      <c r="D130" s="153" t="s">
        <v>346</v>
      </c>
      <c r="E130" s="484"/>
      <c r="G130" s="62">
        <v>0</v>
      </c>
      <c r="H130" s="62"/>
      <c r="I130" s="62"/>
      <c r="J130" s="560"/>
      <c r="K130" s="62"/>
      <c r="L130" s="62">
        <v>0</v>
      </c>
      <c r="M130" s="62">
        <v>0</v>
      </c>
      <c r="N130" s="62"/>
      <c r="O130" s="560"/>
      <c r="Q130" s="62">
        <v>0</v>
      </c>
      <c r="R130" s="62"/>
      <c r="S130" s="62"/>
      <c r="T130" s="560"/>
      <c r="V130" s="62">
        <v>0</v>
      </c>
      <c r="W130" s="62"/>
      <c r="X130" s="62"/>
      <c r="Y130" s="560"/>
      <c r="AA130" s="62">
        <v>0</v>
      </c>
      <c r="AB130" s="62"/>
      <c r="AC130" s="62"/>
      <c r="AD130" s="560"/>
      <c r="AF130" s="62">
        <v>0</v>
      </c>
      <c r="AG130" s="62"/>
      <c r="AH130" s="62"/>
      <c r="AI130" s="560"/>
      <c r="AK130" s="62">
        <v>0</v>
      </c>
      <c r="AL130" s="62"/>
      <c r="AM130" s="62"/>
      <c r="AN130" s="560"/>
      <c r="AP130" s="62">
        <v>0</v>
      </c>
      <c r="AQ130" s="62"/>
      <c r="AR130" s="62"/>
      <c r="AS130" s="560"/>
      <c r="AU130" s="62">
        <v>0</v>
      </c>
      <c r="AV130" s="62"/>
      <c r="AW130" s="62"/>
      <c r="AX130" s="560"/>
      <c r="AZ130" s="62">
        <v>0</v>
      </c>
      <c r="BA130" s="62"/>
      <c r="BB130" s="62"/>
      <c r="BC130" s="560"/>
      <c r="BE130" s="62">
        <v>0</v>
      </c>
      <c r="BF130" s="62"/>
      <c r="BG130" s="62"/>
      <c r="BH130" s="560"/>
      <c r="BJ130" s="62">
        <v>0</v>
      </c>
      <c r="BK130" s="62"/>
      <c r="BL130" s="62"/>
      <c r="BM130" s="560"/>
      <c r="BO130" s="62">
        <v>0</v>
      </c>
      <c r="BP130" s="62"/>
      <c r="BQ130" s="62"/>
      <c r="BR130" s="560"/>
      <c r="BT130" s="62">
        <v>0</v>
      </c>
      <c r="BU130" s="62"/>
      <c r="BV130" s="62"/>
      <c r="BW130" s="560"/>
      <c r="BY130" s="62">
        <v>0</v>
      </c>
      <c r="BZ130" s="62"/>
      <c r="CA130" s="62"/>
      <c r="CB130" s="560"/>
      <c r="CC130" s="62"/>
      <c r="CD130" s="147">
        <v>0</v>
      </c>
      <c r="CE130" s="62">
        <v>0</v>
      </c>
      <c r="CF130" s="62"/>
      <c r="CG130" s="560"/>
      <c r="CI130" s="147">
        <v>0</v>
      </c>
      <c r="CJ130" s="62"/>
      <c r="CK130" s="62"/>
      <c r="CL130" s="560"/>
      <c r="CN130" s="147">
        <v>0</v>
      </c>
      <c r="CO130" s="62"/>
      <c r="CP130" s="62"/>
      <c r="CQ130" s="560"/>
      <c r="CS130" s="147">
        <v>0</v>
      </c>
      <c r="CT130" s="62"/>
      <c r="CU130" s="62"/>
      <c r="CV130" s="560"/>
      <c r="CX130" s="147">
        <v>0</v>
      </c>
      <c r="CY130" s="62"/>
      <c r="CZ130" s="62"/>
      <c r="DA130" s="560"/>
      <c r="DC130" s="147">
        <v>0</v>
      </c>
      <c r="DD130" s="62"/>
      <c r="DE130" s="62"/>
      <c r="DF130" s="560"/>
      <c r="DH130" s="147">
        <v>0</v>
      </c>
      <c r="DI130" s="62"/>
      <c r="DJ130" s="62"/>
      <c r="DK130" s="560"/>
      <c r="DM130" s="147">
        <v>0</v>
      </c>
      <c r="DN130" s="62"/>
      <c r="DO130" s="62"/>
      <c r="DP130" s="560"/>
      <c r="DR130" s="147">
        <v>0</v>
      </c>
      <c r="DS130" s="62"/>
      <c r="DT130" s="62"/>
      <c r="DU130" s="560"/>
      <c r="DW130" s="147">
        <v>0</v>
      </c>
      <c r="DX130" s="62"/>
      <c r="DY130" s="62"/>
      <c r="DZ130" s="560"/>
      <c r="EB130" s="147">
        <v>0</v>
      </c>
      <c r="EC130" s="62"/>
      <c r="ED130" s="62"/>
      <c r="EE130" s="560"/>
      <c r="EG130" s="62">
        <v>0</v>
      </c>
      <c r="EH130" s="62"/>
      <c r="EI130" s="62"/>
      <c r="EJ130" s="560"/>
      <c r="EL130" s="62">
        <v>0</v>
      </c>
      <c r="EM130" s="62"/>
      <c r="EO130" s="153"/>
      <c r="EP130" s="49"/>
      <c r="EQ130" s="49"/>
    </row>
    <row r="131" spans="4:147" hidden="1" x14ac:dyDescent="0.2">
      <c r="D131" s="153" t="s">
        <v>336</v>
      </c>
      <c r="E131" s="484"/>
      <c r="F131" s="563"/>
      <c r="G131" s="567">
        <v>0</v>
      </c>
      <c r="H131" s="565"/>
      <c r="I131" s="62"/>
      <c r="J131" s="560"/>
      <c r="K131" s="566"/>
      <c r="L131" s="567">
        <v>0</v>
      </c>
      <c r="M131" s="565"/>
      <c r="N131" s="58"/>
      <c r="O131" s="560"/>
      <c r="P131" s="563"/>
      <c r="Q131" s="567">
        <v>0</v>
      </c>
      <c r="R131" s="565"/>
      <c r="S131" s="62"/>
      <c r="T131" s="560"/>
      <c r="U131" s="563"/>
      <c r="V131" s="567">
        <v>0</v>
      </c>
      <c r="W131" s="565"/>
      <c r="X131" s="62"/>
      <c r="Y131" s="560"/>
      <c r="Z131" s="563"/>
      <c r="AA131" s="567">
        <v>0</v>
      </c>
      <c r="AB131" s="565"/>
      <c r="AC131" s="62"/>
      <c r="AD131" s="560"/>
      <c r="AE131" s="563"/>
      <c r="AF131" s="567">
        <v>0</v>
      </c>
      <c r="AG131" s="565"/>
      <c r="AH131" s="62"/>
      <c r="AI131" s="560"/>
      <c r="AJ131" s="563"/>
      <c r="AK131" s="567">
        <v>0</v>
      </c>
      <c r="AL131" s="565"/>
      <c r="AM131" s="62"/>
      <c r="AN131" s="560"/>
      <c r="AO131" s="563"/>
      <c r="AP131" s="567">
        <v>0</v>
      </c>
      <c r="AQ131" s="565"/>
      <c r="AR131" s="62"/>
      <c r="AS131" s="560"/>
      <c r="AT131" s="563"/>
      <c r="AU131" s="567">
        <v>0</v>
      </c>
      <c r="AV131" s="565"/>
      <c r="AW131" s="62"/>
      <c r="AX131" s="560"/>
      <c r="AY131" s="563"/>
      <c r="AZ131" s="567">
        <v>0</v>
      </c>
      <c r="BA131" s="565"/>
      <c r="BB131" s="62"/>
      <c r="BC131" s="560"/>
      <c r="BD131" s="563"/>
      <c r="BE131" s="567">
        <v>0</v>
      </c>
      <c r="BF131" s="565"/>
      <c r="BG131" s="62"/>
      <c r="BH131" s="560"/>
      <c r="BI131" s="563"/>
      <c r="BJ131" s="567">
        <v>0</v>
      </c>
      <c r="BK131" s="565"/>
      <c r="BL131" s="62"/>
      <c r="BM131" s="560"/>
      <c r="BN131" s="563"/>
      <c r="BO131" s="567">
        <v>0</v>
      </c>
      <c r="BP131" s="565"/>
      <c r="BQ131" s="62"/>
      <c r="BR131" s="560"/>
      <c r="BS131" s="563"/>
      <c r="BT131" s="567">
        <v>0</v>
      </c>
      <c r="BU131" s="565"/>
      <c r="BV131" s="62"/>
      <c r="BW131" s="560"/>
      <c r="BX131" s="563"/>
      <c r="BY131" s="567">
        <v>0</v>
      </c>
      <c r="BZ131" s="565"/>
      <c r="CA131" s="62"/>
      <c r="CB131" s="560"/>
      <c r="CC131" s="566"/>
      <c r="CD131" s="567">
        <v>0</v>
      </c>
      <c r="CE131" s="565"/>
      <c r="CF131" s="58"/>
      <c r="CG131" s="560"/>
      <c r="CH131" s="563"/>
      <c r="CI131" s="567">
        <v>0</v>
      </c>
      <c r="CJ131" s="565"/>
      <c r="CK131" s="62"/>
      <c r="CL131" s="560"/>
      <c r="CM131" s="563"/>
      <c r="CN131" s="567">
        <v>0</v>
      </c>
      <c r="CO131" s="565"/>
      <c r="CP131" s="62"/>
      <c r="CQ131" s="560"/>
      <c r="CR131" s="563"/>
      <c r="CS131" s="567">
        <v>0</v>
      </c>
      <c r="CT131" s="565"/>
      <c r="CU131" s="62"/>
      <c r="CV131" s="560"/>
      <c r="CW131" s="563"/>
      <c r="CX131" s="567">
        <v>0</v>
      </c>
      <c r="CY131" s="565"/>
      <c r="CZ131" s="62"/>
      <c r="DA131" s="560"/>
      <c r="DB131" s="563"/>
      <c r="DC131" s="567">
        <v>0</v>
      </c>
      <c r="DD131" s="565"/>
      <c r="DE131" s="62"/>
      <c r="DF131" s="560"/>
      <c r="DG131" s="563"/>
      <c r="DH131" s="567">
        <v>0</v>
      </c>
      <c r="DI131" s="565"/>
      <c r="DJ131" s="62"/>
      <c r="DK131" s="560"/>
      <c r="DL131" s="563"/>
      <c r="DM131" s="567">
        <v>0</v>
      </c>
      <c r="DN131" s="565"/>
      <c r="DO131" s="62"/>
      <c r="DP131" s="560"/>
      <c r="DQ131" s="563"/>
      <c r="DR131" s="567">
        <v>0</v>
      </c>
      <c r="DS131" s="565"/>
      <c r="DT131" s="62"/>
      <c r="DU131" s="560"/>
      <c r="DV131" s="563"/>
      <c r="DW131" s="567">
        <v>0</v>
      </c>
      <c r="DX131" s="565"/>
      <c r="DY131" s="62"/>
      <c r="DZ131" s="560"/>
      <c r="EA131" s="563"/>
      <c r="EB131" s="567">
        <v>0</v>
      </c>
      <c r="EC131" s="565"/>
      <c r="ED131" s="62"/>
      <c r="EE131" s="560"/>
      <c r="EF131" s="563"/>
      <c r="EG131" s="567">
        <v>0</v>
      </c>
      <c r="EH131" s="565"/>
      <c r="EI131" s="62"/>
      <c r="EJ131" s="560"/>
      <c r="EK131" s="563"/>
      <c r="EL131" s="567">
        <v>0</v>
      </c>
      <c r="EM131" s="565"/>
      <c r="EO131" s="153"/>
      <c r="EP131" s="49"/>
      <c r="EQ131" s="49"/>
    </row>
    <row r="132" spans="4:147" hidden="1" x14ac:dyDescent="0.2">
      <c r="D132" s="153"/>
      <c r="E132" s="484"/>
      <c r="G132" s="62"/>
      <c r="H132" s="62"/>
      <c r="I132" s="62"/>
      <c r="J132" s="560"/>
      <c r="K132" s="62"/>
      <c r="L132" s="62"/>
      <c r="M132" s="62"/>
      <c r="N132" s="62"/>
      <c r="O132" s="560"/>
      <c r="P132" s="62"/>
      <c r="Q132" s="62"/>
      <c r="R132" s="62"/>
      <c r="S132" s="62"/>
      <c r="T132" s="560"/>
      <c r="U132" s="62"/>
      <c r="V132" s="62"/>
      <c r="W132" s="62"/>
      <c r="X132" s="62"/>
      <c r="Y132" s="560"/>
      <c r="Z132" s="62"/>
      <c r="AA132" s="62"/>
      <c r="AB132" s="62"/>
      <c r="AC132" s="62"/>
      <c r="AD132" s="560"/>
      <c r="AE132" s="62"/>
      <c r="AF132" s="62"/>
      <c r="AG132" s="62"/>
      <c r="AH132" s="62"/>
      <c r="AI132" s="560"/>
      <c r="AJ132" s="62"/>
      <c r="AK132" s="62"/>
      <c r="AL132" s="62"/>
      <c r="AM132" s="62"/>
      <c r="AN132" s="560"/>
      <c r="AO132" s="62"/>
      <c r="AP132" s="62"/>
      <c r="AQ132" s="62"/>
      <c r="AR132" s="62"/>
      <c r="AS132" s="560"/>
      <c r="AT132" s="62"/>
      <c r="AU132" s="62"/>
      <c r="AV132" s="62"/>
      <c r="AW132" s="62"/>
      <c r="AX132" s="560"/>
      <c r="AY132" s="62"/>
      <c r="AZ132" s="62"/>
      <c r="BA132" s="62"/>
      <c r="BB132" s="62"/>
      <c r="BC132" s="560"/>
      <c r="BD132" s="62"/>
      <c r="BE132" s="62"/>
      <c r="BF132" s="62"/>
      <c r="BG132" s="62"/>
      <c r="BH132" s="560"/>
      <c r="BI132" s="62"/>
      <c r="BJ132" s="62"/>
      <c r="BK132" s="62"/>
      <c r="BL132" s="62"/>
      <c r="BM132" s="560"/>
      <c r="BN132" s="62"/>
      <c r="BO132" s="62"/>
      <c r="BP132" s="62"/>
      <c r="BQ132" s="62"/>
      <c r="BR132" s="560"/>
      <c r="BS132" s="62"/>
      <c r="BT132" s="62"/>
      <c r="BU132" s="62"/>
      <c r="BV132" s="62"/>
      <c r="BW132" s="560"/>
      <c r="BX132" s="62"/>
      <c r="BY132" s="62"/>
      <c r="BZ132" s="62"/>
      <c r="CA132" s="62"/>
      <c r="CB132" s="560"/>
      <c r="CC132" s="62"/>
      <c r="CD132" s="62"/>
      <c r="CE132" s="62"/>
      <c r="CF132" s="62"/>
      <c r="CG132" s="560"/>
      <c r="CH132" s="62"/>
      <c r="CI132" s="62"/>
      <c r="CJ132" s="62"/>
      <c r="CK132" s="62"/>
      <c r="CL132" s="560"/>
      <c r="CM132" s="62"/>
      <c r="CN132" s="62"/>
      <c r="CO132" s="62"/>
      <c r="CP132" s="62"/>
      <c r="CQ132" s="560"/>
      <c r="CR132" s="62"/>
      <c r="CS132" s="62"/>
      <c r="CT132" s="62"/>
      <c r="CU132" s="62"/>
      <c r="CV132" s="560"/>
      <c r="CW132" s="62"/>
      <c r="CX132" s="62"/>
      <c r="CY132" s="62"/>
      <c r="CZ132" s="62"/>
      <c r="DA132" s="560"/>
      <c r="DB132" s="62"/>
      <c r="DC132" s="62"/>
      <c r="DD132" s="62"/>
      <c r="DE132" s="62"/>
      <c r="DF132" s="560"/>
      <c r="DG132" s="62"/>
      <c r="DH132" s="62"/>
      <c r="DI132" s="62"/>
      <c r="DJ132" s="62"/>
      <c r="DK132" s="560"/>
      <c r="DL132" s="62"/>
      <c r="DM132" s="62"/>
      <c r="DN132" s="62"/>
      <c r="DO132" s="62"/>
      <c r="DP132" s="560"/>
      <c r="DQ132" s="62"/>
      <c r="DR132" s="62"/>
      <c r="DS132" s="62"/>
      <c r="DT132" s="62"/>
      <c r="DU132" s="560"/>
      <c r="DV132" s="62"/>
      <c r="DW132" s="62"/>
      <c r="DX132" s="62"/>
      <c r="DY132" s="62"/>
      <c r="DZ132" s="560"/>
      <c r="EA132" s="62"/>
      <c r="EB132" s="62"/>
      <c r="EC132" s="62"/>
      <c r="ED132" s="62"/>
      <c r="EE132" s="560"/>
      <c r="EF132" s="62"/>
      <c r="EG132" s="62"/>
      <c r="EH132" s="62"/>
      <c r="EI132" s="62"/>
      <c r="EJ132" s="560"/>
      <c r="EK132" s="62"/>
      <c r="EL132" s="62"/>
      <c r="EO132" s="153"/>
      <c r="EP132" s="49"/>
      <c r="EQ132" s="49"/>
    </row>
    <row r="133" spans="4:147" x14ac:dyDescent="0.2">
      <c r="D133" s="153" t="s">
        <v>347</v>
      </c>
      <c r="E133" s="484"/>
      <c r="G133" s="62">
        <v>0</v>
      </c>
      <c r="H133" s="62"/>
      <c r="I133" s="62"/>
      <c r="J133" s="560"/>
      <c r="K133" s="62"/>
      <c r="L133" s="62">
        <v>0</v>
      </c>
      <c r="M133" s="62"/>
      <c r="N133" s="62"/>
      <c r="O133" s="560"/>
      <c r="P133" s="62"/>
      <c r="Q133" s="62">
        <v>0</v>
      </c>
      <c r="R133" s="62"/>
      <c r="S133" s="62"/>
      <c r="T133" s="560"/>
      <c r="U133" s="62"/>
      <c r="V133" s="62">
        <v>0</v>
      </c>
      <c r="W133" s="62"/>
      <c r="X133" s="62"/>
      <c r="Y133" s="560"/>
      <c r="Z133" s="62"/>
      <c r="AA133" s="62">
        <v>0</v>
      </c>
      <c r="AB133" s="62"/>
      <c r="AC133" s="62"/>
      <c r="AD133" s="560"/>
      <c r="AE133" s="62"/>
      <c r="AF133" s="62">
        <v>0</v>
      </c>
      <c r="AG133" s="62"/>
      <c r="AH133" s="62"/>
      <c r="AI133" s="560"/>
      <c r="AJ133" s="62"/>
      <c r="AK133" s="62">
        <v>0</v>
      </c>
      <c r="AL133" s="62"/>
      <c r="AM133" s="62"/>
      <c r="AN133" s="560"/>
      <c r="AO133" s="62"/>
      <c r="AP133" s="62">
        <v>0</v>
      </c>
      <c r="AQ133" s="62"/>
      <c r="AR133" s="62"/>
      <c r="AS133" s="560"/>
      <c r="AT133" s="62"/>
      <c r="AU133" s="62">
        <v>0</v>
      </c>
      <c r="AV133" s="62"/>
      <c r="AW133" s="62"/>
      <c r="AX133" s="560"/>
      <c r="AY133" s="62"/>
      <c r="AZ133" s="62">
        <v>0</v>
      </c>
      <c r="BA133" s="62"/>
      <c r="BB133" s="62"/>
      <c r="BC133" s="560"/>
      <c r="BD133" s="62"/>
      <c r="BE133" s="62">
        <v>0</v>
      </c>
      <c r="BF133" s="62"/>
      <c r="BG133" s="62"/>
      <c r="BH133" s="560"/>
      <c r="BI133" s="62"/>
      <c r="BJ133" s="62">
        <v>0</v>
      </c>
      <c r="BK133" s="62"/>
      <c r="BL133" s="62"/>
      <c r="BM133" s="560"/>
      <c r="BN133" s="62"/>
      <c r="BO133" s="62">
        <v>0</v>
      </c>
      <c r="BP133" s="62"/>
      <c r="BQ133" s="62"/>
      <c r="BR133" s="560"/>
      <c r="BS133" s="62"/>
      <c r="BT133" s="62">
        <v>0</v>
      </c>
      <c r="BU133" s="62"/>
      <c r="BV133" s="62"/>
      <c r="BW133" s="560"/>
      <c r="BX133" s="62"/>
      <c r="BY133" s="62">
        <v>90245</v>
      </c>
      <c r="BZ133" s="62"/>
      <c r="CA133" s="62"/>
      <c r="CB133" s="560"/>
      <c r="CC133" s="62"/>
      <c r="CD133" s="62">
        <v>0</v>
      </c>
      <c r="CE133" s="62"/>
      <c r="CF133" s="62"/>
      <c r="CG133" s="560"/>
      <c r="CH133" s="62"/>
      <c r="CI133" s="62">
        <v>0</v>
      </c>
      <c r="CJ133" s="62"/>
      <c r="CK133" s="62"/>
      <c r="CL133" s="560"/>
      <c r="CM133" s="62"/>
      <c r="CN133" s="62">
        <v>0</v>
      </c>
      <c r="CO133" s="62"/>
      <c r="CP133" s="62"/>
      <c r="CQ133" s="560"/>
      <c r="CR133" s="62"/>
      <c r="CS133" s="62">
        <v>0</v>
      </c>
      <c r="CT133" s="62"/>
      <c r="CU133" s="62"/>
      <c r="CV133" s="560"/>
      <c r="CW133" s="62"/>
      <c r="CX133" s="62">
        <v>0</v>
      </c>
      <c r="CY133" s="62"/>
      <c r="CZ133" s="62"/>
      <c r="DA133" s="560"/>
      <c r="DB133" s="62"/>
      <c r="DC133" s="62">
        <v>0</v>
      </c>
      <c r="DD133" s="62"/>
      <c r="DE133" s="62"/>
      <c r="DF133" s="560"/>
      <c r="DG133" s="62"/>
      <c r="DH133" s="62">
        <v>0</v>
      </c>
      <c r="DI133" s="62"/>
      <c r="DJ133" s="62"/>
      <c r="DK133" s="560"/>
      <c r="DL133" s="62"/>
      <c r="DM133" s="62">
        <v>0</v>
      </c>
      <c r="DN133" s="62"/>
      <c r="DO133" s="62"/>
      <c r="DP133" s="560"/>
      <c r="DQ133" s="62"/>
      <c r="DR133" s="62">
        <v>0</v>
      </c>
      <c r="DS133" s="62"/>
      <c r="DT133" s="62"/>
      <c r="DU133" s="560"/>
      <c r="DV133" s="62"/>
      <c r="DW133" s="62">
        <v>0</v>
      </c>
      <c r="DX133" s="62"/>
      <c r="DY133" s="62"/>
      <c r="DZ133" s="560"/>
      <c r="EA133" s="62"/>
      <c r="EB133" s="62">
        <v>0</v>
      </c>
      <c r="EC133" s="62"/>
      <c r="ED133" s="62"/>
      <c r="EE133" s="560"/>
      <c r="EF133" s="62"/>
      <c r="EG133" s="62">
        <v>90245</v>
      </c>
      <c r="EH133" s="62"/>
      <c r="EI133" s="62"/>
      <c r="EJ133" s="560"/>
      <c r="EK133" s="62"/>
      <c r="EL133" s="62">
        <v>0</v>
      </c>
      <c r="EO133" s="153"/>
      <c r="EP133" s="49"/>
      <c r="EQ133" s="49"/>
    </row>
    <row r="134" spans="4:147" x14ac:dyDescent="0.2">
      <c r="D134" s="153" t="s">
        <v>336</v>
      </c>
      <c r="E134" s="484"/>
      <c r="F134" s="563"/>
      <c r="G134" s="567">
        <v>0</v>
      </c>
      <c r="H134" s="565"/>
      <c r="I134" s="62"/>
      <c r="J134" s="560"/>
      <c r="K134" s="566"/>
      <c r="L134" s="567">
        <v>0</v>
      </c>
      <c r="M134" s="565"/>
      <c r="N134" s="62"/>
      <c r="O134" s="560"/>
      <c r="P134" s="566"/>
      <c r="Q134" s="567">
        <v>0</v>
      </c>
      <c r="R134" s="565"/>
      <c r="S134" s="62"/>
      <c r="T134" s="560"/>
      <c r="U134" s="566"/>
      <c r="V134" s="567">
        <v>0</v>
      </c>
      <c r="W134" s="565"/>
      <c r="X134" s="62"/>
      <c r="Y134" s="560"/>
      <c r="Z134" s="566"/>
      <c r="AA134" s="567">
        <v>0</v>
      </c>
      <c r="AB134" s="565"/>
      <c r="AC134" s="62"/>
      <c r="AD134" s="560"/>
      <c r="AE134" s="566"/>
      <c r="AF134" s="567">
        <v>0</v>
      </c>
      <c r="AG134" s="565"/>
      <c r="AH134" s="62"/>
      <c r="AI134" s="560"/>
      <c r="AJ134" s="566"/>
      <c r="AK134" s="567">
        <v>0</v>
      </c>
      <c r="AL134" s="565"/>
      <c r="AM134" s="62"/>
      <c r="AN134" s="560"/>
      <c r="AO134" s="566"/>
      <c r="AP134" s="567">
        <v>0</v>
      </c>
      <c r="AQ134" s="565"/>
      <c r="AR134" s="62"/>
      <c r="AS134" s="560"/>
      <c r="AT134" s="566"/>
      <c r="AU134" s="567">
        <v>0</v>
      </c>
      <c r="AV134" s="565"/>
      <c r="AW134" s="62"/>
      <c r="AX134" s="560"/>
      <c r="AY134" s="566"/>
      <c r="AZ134" s="567">
        <v>0</v>
      </c>
      <c r="BA134" s="565"/>
      <c r="BB134" s="62"/>
      <c r="BC134" s="560"/>
      <c r="BD134" s="566"/>
      <c r="BE134" s="567">
        <v>0</v>
      </c>
      <c r="BF134" s="565"/>
      <c r="BG134" s="62"/>
      <c r="BH134" s="560"/>
      <c r="BI134" s="566"/>
      <c r="BJ134" s="567">
        <v>0</v>
      </c>
      <c r="BK134" s="565"/>
      <c r="BL134" s="62"/>
      <c r="BM134" s="560"/>
      <c r="BN134" s="566"/>
      <c r="BO134" s="567">
        <v>0</v>
      </c>
      <c r="BP134" s="565"/>
      <c r="BQ134" s="62"/>
      <c r="BR134" s="560"/>
      <c r="BS134" s="566"/>
      <c r="BT134" s="567">
        <v>0</v>
      </c>
      <c r="BU134" s="565"/>
      <c r="BV134" s="62"/>
      <c r="BW134" s="560"/>
      <c r="BX134" s="566"/>
      <c r="BY134" s="567">
        <v>90245</v>
      </c>
      <c r="BZ134" s="565"/>
      <c r="CA134" s="62"/>
      <c r="CB134" s="560"/>
      <c r="CC134" s="566"/>
      <c r="CD134" s="567">
        <v>0</v>
      </c>
      <c r="CE134" s="565"/>
      <c r="CF134" s="62"/>
      <c r="CG134" s="560"/>
      <c r="CH134" s="566"/>
      <c r="CI134" s="567">
        <v>0</v>
      </c>
      <c r="CJ134" s="565"/>
      <c r="CK134" s="62"/>
      <c r="CL134" s="560"/>
      <c r="CM134" s="566"/>
      <c r="CN134" s="567">
        <v>0</v>
      </c>
      <c r="CO134" s="565"/>
      <c r="CP134" s="62"/>
      <c r="CQ134" s="560"/>
      <c r="CR134" s="566"/>
      <c r="CS134" s="567">
        <v>0</v>
      </c>
      <c r="CT134" s="565"/>
      <c r="CU134" s="62"/>
      <c r="CV134" s="560"/>
      <c r="CW134" s="566"/>
      <c r="CX134" s="567">
        <v>0</v>
      </c>
      <c r="CY134" s="565"/>
      <c r="CZ134" s="62"/>
      <c r="DA134" s="560"/>
      <c r="DB134" s="566"/>
      <c r="DC134" s="567">
        <v>0</v>
      </c>
      <c r="DD134" s="565"/>
      <c r="DE134" s="62"/>
      <c r="DF134" s="560"/>
      <c r="DG134" s="566"/>
      <c r="DH134" s="567">
        <v>0</v>
      </c>
      <c r="DI134" s="565"/>
      <c r="DJ134" s="62"/>
      <c r="DK134" s="560"/>
      <c r="DL134" s="566"/>
      <c r="DM134" s="567">
        <v>0</v>
      </c>
      <c r="DN134" s="565"/>
      <c r="DO134" s="62"/>
      <c r="DP134" s="560"/>
      <c r="DQ134" s="566"/>
      <c r="DR134" s="567">
        <v>0</v>
      </c>
      <c r="DS134" s="565"/>
      <c r="DT134" s="62"/>
      <c r="DU134" s="560"/>
      <c r="DV134" s="566"/>
      <c r="DW134" s="567">
        <v>0</v>
      </c>
      <c r="DX134" s="565"/>
      <c r="DY134" s="62"/>
      <c r="DZ134" s="560"/>
      <c r="EA134" s="566"/>
      <c r="EB134" s="567">
        <v>0</v>
      </c>
      <c r="EC134" s="565"/>
      <c r="ED134" s="62"/>
      <c r="EE134" s="560"/>
      <c r="EF134" s="566"/>
      <c r="EG134" s="567">
        <v>90245</v>
      </c>
      <c r="EH134" s="565"/>
      <c r="EI134" s="62"/>
      <c r="EJ134" s="560"/>
      <c r="EK134" s="566"/>
      <c r="EL134" s="567">
        <v>0</v>
      </c>
      <c r="EM134" s="596"/>
      <c r="EO134" s="153"/>
      <c r="EP134" s="49"/>
      <c r="EQ134" s="49"/>
    </row>
    <row r="135" spans="4:147" x14ac:dyDescent="0.2">
      <c r="D135" s="153"/>
      <c r="E135" s="484"/>
      <c r="G135" s="592"/>
      <c r="H135" s="592"/>
      <c r="I135" s="592"/>
      <c r="J135" s="593"/>
      <c r="K135" s="592"/>
      <c r="L135" s="592"/>
      <c r="M135" s="592"/>
      <c r="N135" s="592"/>
      <c r="O135" s="593"/>
      <c r="P135" s="592"/>
      <c r="Q135" s="592"/>
      <c r="R135" s="592"/>
      <c r="S135" s="592"/>
      <c r="T135" s="593"/>
      <c r="U135" s="592"/>
      <c r="V135" s="592"/>
      <c r="W135" s="592"/>
      <c r="X135" s="592"/>
      <c r="Y135" s="593"/>
      <c r="Z135" s="592"/>
      <c r="AA135" s="592"/>
      <c r="AB135" s="592"/>
      <c r="AC135" s="592"/>
      <c r="AD135" s="593"/>
      <c r="AE135" s="592"/>
      <c r="AF135" s="592"/>
      <c r="AG135" s="592"/>
      <c r="AH135" s="592"/>
      <c r="AI135" s="593"/>
      <c r="AJ135" s="592"/>
      <c r="AK135" s="592"/>
      <c r="AL135" s="592"/>
      <c r="AM135" s="592"/>
      <c r="AN135" s="593"/>
      <c r="AO135" s="592"/>
      <c r="AP135" s="592"/>
      <c r="AQ135" s="592"/>
      <c r="AR135" s="592"/>
      <c r="AS135" s="593"/>
      <c r="AT135" s="592"/>
      <c r="AU135" s="592"/>
      <c r="AV135" s="592"/>
      <c r="AW135" s="592"/>
      <c r="AX135" s="593"/>
      <c r="AY135" s="592"/>
      <c r="AZ135" s="592"/>
      <c r="BA135" s="592"/>
      <c r="BB135" s="592"/>
      <c r="BC135" s="593"/>
      <c r="BD135" s="592"/>
      <c r="BE135" s="592"/>
      <c r="BF135" s="592"/>
      <c r="BG135" s="592"/>
      <c r="BH135" s="593"/>
      <c r="BI135" s="592"/>
      <c r="BJ135" s="592"/>
      <c r="BK135" s="592"/>
      <c r="BL135" s="592"/>
      <c r="BM135" s="593"/>
      <c r="BN135" s="592"/>
      <c r="BO135" s="592"/>
      <c r="BP135" s="592"/>
      <c r="BQ135" s="592"/>
      <c r="BR135" s="593"/>
      <c r="BS135" s="592"/>
      <c r="BT135" s="62"/>
      <c r="BU135" s="62"/>
      <c r="BV135" s="62"/>
      <c r="BW135" s="560"/>
      <c r="BX135" s="62"/>
      <c r="BY135" s="62"/>
      <c r="BZ135" s="592"/>
      <c r="CA135" s="592"/>
      <c r="CB135" s="593"/>
      <c r="CC135" s="592"/>
      <c r="CD135" s="592"/>
      <c r="CE135" s="592"/>
      <c r="CF135" s="592"/>
      <c r="CG135" s="593"/>
      <c r="CH135" s="592"/>
      <c r="CI135" s="592"/>
      <c r="CJ135" s="592"/>
      <c r="CK135" s="592"/>
      <c r="CL135" s="593"/>
      <c r="CM135" s="592"/>
      <c r="CN135" s="592"/>
      <c r="CO135" s="592"/>
      <c r="CP135" s="592"/>
      <c r="CQ135" s="593"/>
      <c r="CR135" s="592"/>
      <c r="CS135" s="592"/>
      <c r="CT135" s="592"/>
      <c r="CU135" s="592"/>
      <c r="CV135" s="593"/>
      <c r="CW135" s="592"/>
      <c r="CX135" s="592"/>
      <c r="CY135" s="592"/>
      <c r="CZ135" s="592"/>
      <c r="DA135" s="593"/>
      <c r="DB135" s="592"/>
      <c r="DC135" s="592"/>
      <c r="DD135" s="592"/>
      <c r="DE135" s="592"/>
      <c r="DF135" s="593"/>
      <c r="DG135" s="592"/>
      <c r="DH135" s="592"/>
      <c r="DI135" s="592"/>
      <c r="DJ135" s="592"/>
      <c r="DK135" s="593"/>
      <c r="DL135" s="592"/>
      <c r="DM135" s="592"/>
      <c r="DN135" s="592"/>
      <c r="DO135" s="592"/>
      <c r="DP135" s="593"/>
      <c r="DQ135" s="592"/>
      <c r="DR135" s="592"/>
      <c r="DS135" s="592"/>
      <c r="DT135" s="592"/>
      <c r="DU135" s="593"/>
      <c r="DV135" s="592"/>
      <c r="DW135" s="592"/>
      <c r="DX135" s="592"/>
      <c r="DY135" s="592"/>
      <c r="DZ135" s="593"/>
      <c r="EA135" s="592"/>
      <c r="EB135" s="592"/>
      <c r="EC135" s="592"/>
      <c r="ED135" s="592"/>
      <c r="EE135" s="593"/>
      <c r="EF135" s="592"/>
      <c r="EG135" s="592"/>
      <c r="EH135" s="592"/>
      <c r="EI135" s="592"/>
      <c r="EJ135" s="593"/>
      <c r="EK135" s="592"/>
      <c r="EL135" s="62"/>
      <c r="EO135" s="153"/>
      <c r="EP135" s="49"/>
      <c r="EQ135" s="49"/>
    </row>
    <row r="136" spans="4:147" hidden="1" x14ac:dyDescent="0.2">
      <c r="D136" s="153" t="s">
        <v>348</v>
      </c>
      <c r="E136" s="484"/>
      <c r="G136" s="62">
        <v>0</v>
      </c>
      <c r="H136" s="62"/>
      <c r="I136" s="62"/>
      <c r="J136" s="560"/>
      <c r="K136" s="62"/>
      <c r="L136" s="62">
        <v>0</v>
      </c>
      <c r="M136" s="62"/>
      <c r="N136" s="62"/>
      <c r="O136" s="560"/>
      <c r="P136" s="62"/>
      <c r="Q136" s="62">
        <v>0</v>
      </c>
      <c r="R136" s="62"/>
      <c r="S136" s="62"/>
      <c r="T136" s="560"/>
      <c r="U136" s="62"/>
      <c r="V136" s="62">
        <v>0</v>
      </c>
      <c r="W136" s="62"/>
      <c r="X136" s="62"/>
      <c r="Y136" s="560"/>
      <c r="Z136" s="62"/>
      <c r="AA136" s="62">
        <v>0</v>
      </c>
      <c r="AB136" s="62"/>
      <c r="AC136" s="62"/>
      <c r="AD136" s="560"/>
      <c r="AE136" s="62"/>
      <c r="AF136" s="62">
        <v>0</v>
      </c>
      <c r="AG136" s="62"/>
      <c r="AH136" s="62"/>
      <c r="AI136" s="560"/>
      <c r="AJ136" s="62"/>
      <c r="AK136" s="62">
        <v>0</v>
      </c>
      <c r="AL136" s="62"/>
      <c r="AM136" s="62"/>
      <c r="AN136" s="560"/>
      <c r="AO136" s="62"/>
      <c r="AP136" s="62">
        <v>0</v>
      </c>
      <c r="AQ136" s="62"/>
      <c r="AR136" s="62"/>
      <c r="AS136" s="560"/>
      <c r="AT136" s="62"/>
      <c r="AU136" s="62">
        <v>0</v>
      </c>
      <c r="AV136" s="62"/>
      <c r="AW136" s="62"/>
      <c r="AX136" s="560"/>
      <c r="AY136" s="62"/>
      <c r="AZ136" s="62">
        <v>0</v>
      </c>
      <c r="BA136" s="62"/>
      <c r="BB136" s="62"/>
      <c r="BC136" s="560"/>
      <c r="BD136" s="62"/>
      <c r="BE136" s="62">
        <v>0</v>
      </c>
      <c r="BF136" s="62"/>
      <c r="BG136" s="62"/>
      <c r="BH136" s="560"/>
      <c r="BI136" s="62"/>
      <c r="BJ136" s="62">
        <v>0</v>
      </c>
      <c r="BK136" s="62"/>
      <c r="BL136" s="62"/>
      <c r="BM136" s="560"/>
      <c r="BN136" s="62"/>
      <c r="BO136" s="62">
        <v>0</v>
      </c>
      <c r="BP136" s="62"/>
      <c r="BQ136" s="62"/>
      <c r="BR136" s="560"/>
      <c r="BS136" s="62"/>
      <c r="BT136" s="62">
        <v>0</v>
      </c>
      <c r="BU136" s="62"/>
      <c r="BV136" s="62"/>
      <c r="BW136" s="560"/>
      <c r="BX136" s="62"/>
      <c r="BY136" s="62">
        <v>0</v>
      </c>
      <c r="BZ136" s="62"/>
      <c r="CA136" s="62"/>
      <c r="CB136" s="560"/>
      <c r="CC136" s="62"/>
      <c r="CD136" s="62">
        <v>0</v>
      </c>
      <c r="CE136" s="62"/>
      <c r="CF136" s="62"/>
      <c r="CG136" s="560"/>
      <c r="CH136" s="62"/>
      <c r="CI136" s="62">
        <v>0</v>
      </c>
      <c r="CJ136" s="62"/>
      <c r="CK136" s="62"/>
      <c r="CL136" s="560"/>
      <c r="CM136" s="62"/>
      <c r="CN136" s="62">
        <v>0</v>
      </c>
      <c r="CO136" s="62"/>
      <c r="CP136" s="62"/>
      <c r="CQ136" s="560"/>
      <c r="CR136" s="62"/>
      <c r="CS136" s="62">
        <v>0</v>
      </c>
      <c r="CT136" s="62"/>
      <c r="CU136" s="62"/>
      <c r="CV136" s="560"/>
      <c r="CW136" s="62"/>
      <c r="CX136" s="62">
        <v>0</v>
      </c>
      <c r="CY136" s="62"/>
      <c r="CZ136" s="62"/>
      <c r="DA136" s="560"/>
      <c r="DB136" s="62"/>
      <c r="DC136" s="62">
        <v>0</v>
      </c>
      <c r="DD136" s="62"/>
      <c r="DE136" s="62"/>
      <c r="DF136" s="560"/>
      <c r="DG136" s="62"/>
      <c r="DH136" s="62">
        <v>0</v>
      </c>
      <c r="DI136" s="62"/>
      <c r="DJ136" s="62"/>
      <c r="DK136" s="560"/>
      <c r="DL136" s="62"/>
      <c r="DM136" s="62">
        <v>0</v>
      </c>
      <c r="DN136" s="62"/>
      <c r="DO136" s="62"/>
      <c r="DP136" s="560"/>
      <c r="DQ136" s="62"/>
      <c r="DR136" s="62">
        <v>0</v>
      </c>
      <c r="DS136" s="62"/>
      <c r="DT136" s="62"/>
      <c r="DU136" s="560"/>
      <c r="DV136" s="62"/>
      <c r="DW136" s="62">
        <v>0</v>
      </c>
      <c r="DX136" s="62"/>
      <c r="DY136" s="62"/>
      <c r="DZ136" s="560"/>
      <c r="EA136" s="62"/>
      <c r="EB136" s="62">
        <v>0</v>
      </c>
      <c r="EC136" s="62"/>
      <c r="ED136" s="62"/>
      <c r="EE136" s="560"/>
      <c r="EF136" s="62"/>
      <c r="EG136" s="62">
        <v>0</v>
      </c>
      <c r="EH136" s="62"/>
      <c r="EI136" s="62"/>
      <c r="EJ136" s="560"/>
      <c r="EK136" s="62"/>
      <c r="EL136" s="62">
        <v>0</v>
      </c>
      <c r="EO136" s="153"/>
      <c r="EP136" s="49"/>
      <c r="EQ136" s="49"/>
    </row>
    <row r="137" spans="4:147" hidden="1" x14ac:dyDescent="0.2">
      <c r="D137" s="153" t="s">
        <v>336</v>
      </c>
      <c r="E137" s="484"/>
      <c r="F137" s="563"/>
      <c r="G137" s="567">
        <v>0</v>
      </c>
      <c r="H137" s="565"/>
      <c r="I137" s="62"/>
      <c r="J137" s="560"/>
      <c r="K137" s="566"/>
      <c r="L137" s="567">
        <v>0</v>
      </c>
      <c r="M137" s="565"/>
      <c r="N137" s="62"/>
      <c r="O137" s="560"/>
      <c r="P137" s="566"/>
      <c r="Q137" s="567">
        <v>0</v>
      </c>
      <c r="R137" s="565"/>
      <c r="S137" s="62"/>
      <c r="T137" s="560"/>
      <c r="U137" s="566"/>
      <c r="V137" s="567">
        <v>0</v>
      </c>
      <c r="W137" s="565"/>
      <c r="X137" s="62"/>
      <c r="Y137" s="560"/>
      <c r="Z137" s="566"/>
      <c r="AA137" s="567">
        <v>0</v>
      </c>
      <c r="AB137" s="565"/>
      <c r="AC137" s="62"/>
      <c r="AD137" s="560"/>
      <c r="AE137" s="566"/>
      <c r="AF137" s="567">
        <v>0</v>
      </c>
      <c r="AG137" s="565"/>
      <c r="AH137" s="62"/>
      <c r="AI137" s="560"/>
      <c r="AJ137" s="566"/>
      <c r="AK137" s="567">
        <v>0</v>
      </c>
      <c r="AL137" s="565"/>
      <c r="AM137" s="62"/>
      <c r="AN137" s="560"/>
      <c r="AO137" s="566"/>
      <c r="AP137" s="567">
        <v>0</v>
      </c>
      <c r="AQ137" s="565"/>
      <c r="AR137" s="62"/>
      <c r="AS137" s="560"/>
      <c r="AT137" s="566"/>
      <c r="AU137" s="567">
        <v>0</v>
      </c>
      <c r="AV137" s="565"/>
      <c r="AW137" s="62"/>
      <c r="AX137" s="560"/>
      <c r="AY137" s="566"/>
      <c r="AZ137" s="567">
        <v>0</v>
      </c>
      <c r="BA137" s="565"/>
      <c r="BB137" s="62"/>
      <c r="BC137" s="560"/>
      <c r="BD137" s="566"/>
      <c r="BE137" s="567">
        <v>0</v>
      </c>
      <c r="BF137" s="565"/>
      <c r="BG137" s="62"/>
      <c r="BH137" s="560"/>
      <c r="BI137" s="566"/>
      <c r="BJ137" s="567">
        <v>0</v>
      </c>
      <c r="BK137" s="565"/>
      <c r="BL137" s="62"/>
      <c r="BM137" s="560"/>
      <c r="BN137" s="566"/>
      <c r="BO137" s="567">
        <v>0</v>
      </c>
      <c r="BP137" s="565"/>
      <c r="BQ137" s="62"/>
      <c r="BR137" s="560"/>
      <c r="BS137" s="566"/>
      <c r="BT137" s="567">
        <v>0</v>
      </c>
      <c r="BU137" s="565"/>
      <c r="BV137" s="62"/>
      <c r="BW137" s="560"/>
      <c r="BX137" s="566"/>
      <c r="BY137" s="567">
        <v>0</v>
      </c>
      <c r="BZ137" s="565"/>
      <c r="CA137" s="62"/>
      <c r="CB137" s="560"/>
      <c r="CC137" s="566"/>
      <c r="CD137" s="567">
        <v>0</v>
      </c>
      <c r="CE137" s="565"/>
      <c r="CF137" s="62"/>
      <c r="CG137" s="560"/>
      <c r="CH137" s="566"/>
      <c r="CI137" s="567">
        <v>0</v>
      </c>
      <c r="CJ137" s="565"/>
      <c r="CK137" s="62"/>
      <c r="CL137" s="560"/>
      <c r="CM137" s="566"/>
      <c r="CN137" s="567">
        <v>0</v>
      </c>
      <c r="CO137" s="565"/>
      <c r="CP137" s="62"/>
      <c r="CQ137" s="560"/>
      <c r="CR137" s="566"/>
      <c r="CS137" s="567">
        <v>0</v>
      </c>
      <c r="CT137" s="565"/>
      <c r="CU137" s="62"/>
      <c r="CV137" s="560"/>
      <c r="CW137" s="566"/>
      <c r="CX137" s="567">
        <v>0</v>
      </c>
      <c r="CY137" s="565"/>
      <c r="CZ137" s="62"/>
      <c r="DA137" s="560"/>
      <c r="DB137" s="566"/>
      <c r="DC137" s="567">
        <v>0</v>
      </c>
      <c r="DD137" s="565"/>
      <c r="DE137" s="62"/>
      <c r="DF137" s="560"/>
      <c r="DG137" s="566"/>
      <c r="DH137" s="567">
        <v>0</v>
      </c>
      <c r="DI137" s="565"/>
      <c r="DJ137" s="62"/>
      <c r="DK137" s="560"/>
      <c r="DL137" s="566"/>
      <c r="DM137" s="567">
        <v>0</v>
      </c>
      <c r="DN137" s="565"/>
      <c r="DO137" s="62"/>
      <c r="DP137" s="560"/>
      <c r="DQ137" s="566"/>
      <c r="DR137" s="567">
        <v>0</v>
      </c>
      <c r="DS137" s="565"/>
      <c r="DT137" s="62"/>
      <c r="DU137" s="560"/>
      <c r="DV137" s="566"/>
      <c r="DW137" s="567">
        <v>0</v>
      </c>
      <c r="DX137" s="565"/>
      <c r="DY137" s="62"/>
      <c r="DZ137" s="560"/>
      <c r="EA137" s="566"/>
      <c r="EB137" s="567">
        <v>0</v>
      </c>
      <c r="EC137" s="565"/>
      <c r="ED137" s="62"/>
      <c r="EE137" s="560"/>
      <c r="EF137" s="566"/>
      <c r="EG137" s="567">
        <v>0</v>
      </c>
      <c r="EH137" s="565"/>
      <c r="EI137" s="62"/>
      <c r="EJ137" s="560"/>
      <c r="EK137" s="566"/>
      <c r="EL137" s="567">
        <v>0</v>
      </c>
      <c r="EM137" s="596"/>
      <c r="EO137" s="153"/>
      <c r="EP137" s="49"/>
      <c r="EQ137" s="49"/>
    </row>
    <row r="138" spans="4:147" hidden="1" x14ac:dyDescent="0.2">
      <c r="D138" s="153"/>
      <c r="E138" s="484"/>
      <c r="G138" s="592"/>
      <c r="H138" s="592"/>
      <c r="I138" s="592"/>
      <c r="J138" s="593"/>
      <c r="K138" s="592"/>
      <c r="L138" s="592"/>
      <c r="M138" s="592"/>
      <c r="N138" s="592"/>
      <c r="O138" s="593"/>
      <c r="P138" s="592"/>
      <c r="Q138" s="592"/>
      <c r="R138" s="592"/>
      <c r="S138" s="592"/>
      <c r="T138" s="593"/>
      <c r="U138" s="592"/>
      <c r="V138" s="592"/>
      <c r="W138" s="592"/>
      <c r="X138" s="592"/>
      <c r="Y138" s="593"/>
      <c r="Z138" s="592"/>
      <c r="AA138" s="592"/>
      <c r="AB138" s="592"/>
      <c r="AC138" s="592"/>
      <c r="AD138" s="593"/>
      <c r="AE138" s="592"/>
      <c r="AF138" s="592"/>
      <c r="AG138" s="592"/>
      <c r="AH138" s="592"/>
      <c r="AI138" s="593"/>
      <c r="AJ138" s="592"/>
      <c r="AK138" s="592"/>
      <c r="AL138" s="592"/>
      <c r="AM138" s="592"/>
      <c r="AN138" s="593"/>
      <c r="AO138" s="592"/>
      <c r="AP138" s="592"/>
      <c r="AQ138" s="592"/>
      <c r="AR138" s="592"/>
      <c r="AS138" s="593"/>
      <c r="AT138" s="592"/>
      <c r="AU138" s="592"/>
      <c r="AV138" s="592"/>
      <c r="AW138" s="592"/>
      <c r="AX138" s="593"/>
      <c r="AY138" s="592"/>
      <c r="AZ138" s="592"/>
      <c r="BA138" s="592"/>
      <c r="BB138" s="592"/>
      <c r="BC138" s="593"/>
      <c r="BD138" s="592"/>
      <c r="BE138" s="592"/>
      <c r="BF138" s="592"/>
      <c r="BG138" s="592"/>
      <c r="BH138" s="593"/>
      <c r="BI138" s="592"/>
      <c r="BJ138" s="592"/>
      <c r="BK138" s="592"/>
      <c r="BL138" s="592"/>
      <c r="BM138" s="593"/>
      <c r="BN138" s="592"/>
      <c r="BO138" s="592"/>
      <c r="BP138" s="592"/>
      <c r="BQ138" s="592"/>
      <c r="BR138" s="593"/>
      <c r="BS138" s="592"/>
      <c r="BT138" s="62"/>
      <c r="BU138" s="62"/>
      <c r="BV138" s="62"/>
      <c r="BW138" s="560"/>
      <c r="BX138" s="62"/>
      <c r="BY138" s="62"/>
      <c r="BZ138" s="592"/>
      <c r="CA138" s="592"/>
      <c r="CB138" s="593"/>
      <c r="CC138" s="592"/>
      <c r="CD138" s="592"/>
      <c r="CE138" s="592"/>
      <c r="CF138" s="592"/>
      <c r="CG138" s="593"/>
      <c r="CH138" s="592"/>
      <c r="CI138" s="592"/>
      <c r="CJ138" s="592"/>
      <c r="CK138" s="592"/>
      <c r="CL138" s="593"/>
      <c r="CM138" s="592"/>
      <c r="CN138" s="592"/>
      <c r="CO138" s="592"/>
      <c r="CP138" s="592"/>
      <c r="CQ138" s="593"/>
      <c r="CR138" s="592"/>
      <c r="CS138" s="592"/>
      <c r="CT138" s="592"/>
      <c r="CU138" s="592"/>
      <c r="CV138" s="593"/>
      <c r="CW138" s="592"/>
      <c r="CX138" s="592"/>
      <c r="CY138" s="592"/>
      <c r="CZ138" s="592"/>
      <c r="DA138" s="593"/>
      <c r="DB138" s="592"/>
      <c r="DC138" s="592"/>
      <c r="DD138" s="592"/>
      <c r="DE138" s="592"/>
      <c r="DF138" s="593"/>
      <c r="DG138" s="592"/>
      <c r="DH138" s="592"/>
      <c r="DI138" s="592"/>
      <c r="DJ138" s="592"/>
      <c r="DK138" s="593"/>
      <c r="DL138" s="592"/>
      <c r="DM138" s="592"/>
      <c r="DN138" s="592"/>
      <c r="DO138" s="592"/>
      <c r="DP138" s="593"/>
      <c r="DQ138" s="592"/>
      <c r="DR138" s="592"/>
      <c r="DS138" s="592"/>
      <c r="DT138" s="592"/>
      <c r="DU138" s="593"/>
      <c r="DV138" s="592"/>
      <c r="DW138" s="592"/>
      <c r="DX138" s="592"/>
      <c r="DY138" s="592"/>
      <c r="DZ138" s="593"/>
      <c r="EA138" s="592"/>
      <c r="EB138" s="592"/>
      <c r="EC138" s="592"/>
      <c r="ED138" s="592"/>
      <c r="EE138" s="593"/>
      <c r="EF138" s="592"/>
      <c r="EG138" s="592"/>
      <c r="EH138" s="592"/>
      <c r="EI138" s="592"/>
      <c r="EJ138" s="593"/>
      <c r="EK138" s="592"/>
      <c r="EL138" s="62"/>
      <c r="EO138" s="153"/>
      <c r="EP138" s="49"/>
      <c r="EQ138" s="49"/>
    </row>
    <row r="139" spans="4:147" hidden="1" x14ac:dyDescent="0.2">
      <c r="D139" s="153" t="s">
        <v>349</v>
      </c>
      <c r="E139" s="484"/>
      <c r="G139" s="62">
        <v>0</v>
      </c>
      <c r="H139" s="62"/>
      <c r="I139" s="62"/>
      <c r="J139" s="560"/>
      <c r="K139" s="62"/>
      <c r="L139" s="62">
        <v>0</v>
      </c>
      <c r="M139" s="62"/>
      <c r="N139" s="62"/>
      <c r="O139" s="560"/>
      <c r="P139" s="62"/>
      <c r="Q139" s="62">
        <v>0</v>
      </c>
      <c r="R139" s="62"/>
      <c r="S139" s="62"/>
      <c r="T139" s="560"/>
      <c r="U139" s="62"/>
      <c r="V139" s="62">
        <v>0</v>
      </c>
      <c r="W139" s="62"/>
      <c r="X139" s="62"/>
      <c r="Y139" s="560"/>
      <c r="Z139" s="62"/>
      <c r="AA139" s="62">
        <v>0</v>
      </c>
      <c r="AB139" s="62"/>
      <c r="AC139" s="62"/>
      <c r="AD139" s="560"/>
      <c r="AE139" s="62"/>
      <c r="AF139" s="62">
        <v>0</v>
      </c>
      <c r="AG139" s="62"/>
      <c r="AH139" s="62"/>
      <c r="AI139" s="560"/>
      <c r="AJ139" s="62"/>
      <c r="AK139" s="62">
        <v>0</v>
      </c>
      <c r="AL139" s="62"/>
      <c r="AM139" s="62"/>
      <c r="AN139" s="560"/>
      <c r="AO139" s="62"/>
      <c r="AP139" s="62">
        <v>0</v>
      </c>
      <c r="AQ139" s="62"/>
      <c r="AR139" s="62"/>
      <c r="AS139" s="560"/>
      <c r="AT139" s="62"/>
      <c r="AU139" s="62">
        <v>0</v>
      </c>
      <c r="AV139" s="62"/>
      <c r="AW139" s="62"/>
      <c r="AX139" s="560"/>
      <c r="AY139" s="62"/>
      <c r="AZ139" s="62">
        <v>0</v>
      </c>
      <c r="BA139" s="62"/>
      <c r="BB139" s="62"/>
      <c r="BC139" s="560"/>
      <c r="BD139" s="62"/>
      <c r="BE139" s="62">
        <v>0</v>
      </c>
      <c r="BF139" s="62"/>
      <c r="BG139" s="62"/>
      <c r="BH139" s="560"/>
      <c r="BI139" s="62"/>
      <c r="BJ139" s="62">
        <v>0</v>
      </c>
      <c r="BK139" s="62"/>
      <c r="BL139" s="62"/>
      <c r="BM139" s="560"/>
      <c r="BN139" s="62"/>
      <c r="BO139" s="62">
        <v>0</v>
      </c>
      <c r="BP139" s="62"/>
      <c r="BQ139" s="62"/>
      <c r="BR139" s="560"/>
      <c r="BS139" s="62"/>
      <c r="BT139" s="62">
        <v>0</v>
      </c>
      <c r="BU139" s="62"/>
      <c r="BV139" s="62"/>
      <c r="BW139" s="560"/>
      <c r="BX139" s="62"/>
      <c r="BY139" s="62">
        <v>0</v>
      </c>
      <c r="BZ139" s="62"/>
      <c r="CA139" s="62"/>
      <c r="CB139" s="560"/>
      <c r="CC139" s="62"/>
      <c r="CD139" s="62">
        <v>0</v>
      </c>
      <c r="CE139" s="62"/>
      <c r="CF139" s="62"/>
      <c r="CG139" s="560"/>
      <c r="CH139" s="62"/>
      <c r="CI139" s="62">
        <v>0</v>
      </c>
      <c r="CJ139" s="62"/>
      <c r="CK139" s="62"/>
      <c r="CL139" s="560"/>
      <c r="CM139" s="62"/>
      <c r="CN139" s="62">
        <v>0</v>
      </c>
      <c r="CO139" s="62"/>
      <c r="CP139" s="62"/>
      <c r="CQ139" s="560"/>
      <c r="CR139" s="62"/>
      <c r="CS139" s="62">
        <v>0</v>
      </c>
      <c r="CT139" s="62"/>
      <c r="CU139" s="62"/>
      <c r="CV139" s="560"/>
      <c r="CW139" s="62"/>
      <c r="CX139" s="62">
        <v>0</v>
      </c>
      <c r="CY139" s="62"/>
      <c r="CZ139" s="62"/>
      <c r="DA139" s="560"/>
      <c r="DB139" s="62"/>
      <c r="DC139" s="62">
        <v>0</v>
      </c>
      <c r="DD139" s="62"/>
      <c r="DE139" s="62"/>
      <c r="DF139" s="560"/>
      <c r="DG139" s="62"/>
      <c r="DH139" s="62">
        <v>0</v>
      </c>
      <c r="DI139" s="62"/>
      <c r="DJ139" s="62"/>
      <c r="DK139" s="560"/>
      <c r="DL139" s="62"/>
      <c r="DM139" s="62">
        <v>0</v>
      </c>
      <c r="DN139" s="62"/>
      <c r="DO139" s="62"/>
      <c r="DP139" s="560"/>
      <c r="DQ139" s="62"/>
      <c r="DR139" s="62">
        <v>0</v>
      </c>
      <c r="DS139" s="62"/>
      <c r="DT139" s="62"/>
      <c r="DU139" s="560"/>
      <c r="DV139" s="62"/>
      <c r="DW139" s="62">
        <v>0</v>
      </c>
      <c r="DX139" s="62"/>
      <c r="DY139" s="62"/>
      <c r="DZ139" s="560"/>
      <c r="EA139" s="62"/>
      <c r="EB139" s="62">
        <v>0</v>
      </c>
      <c r="EC139" s="62"/>
      <c r="ED139" s="62"/>
      <c r="EE139" s="560"/>
      <c r="EF139" s="62"/>
      <c r="EG139" s="62">
        <v>0</v>
      </c>
      <c r="EH139" s="62"/>
      <c r="EI139" s="62"/>
      <c r="EJ139" s="560"/>
      <c r="EK139" s="62"/>
      <c r="EL139" s="62">
        <v>0</v>
      </c>
      <c r="EO139" s="153"/>
      <c r="EP139" s="49"/>
      <c r="EQ139" s="49"/>
    </row>
    <row r="140" spans="4:147" hidden="1" x14ac:dyDescent="0.2">
      <c r="D140" s="153" t="s">
        <v>336</v>
      </c>
      <c r="E140" s="484"/>
      <c r="F140" s="563"/>
      <c r="G140" s="567">
        <v>0</v>
      </c>
      <c r="H140" s="565"/>
      <c r="I140" s="62"/>
      <c r="J140" s="560"/>
      <c r="K140" s="566"/>
      <c r="L140" s="567">
        <v>0</v>
      </c>
      <c r="M140" s="565"/>
      <c r="N140" s="62"/>
      <c r="O140" s="560"/>
      <c r="P140" s="566"/>
      <c r="Q140" s="567">
        <v>0</v>
      </c>
      <c r="R140" s="565"/>
      <c r="S140" s="62"/>
      <c r="T140" s="560"/>
      <c r="U140" s="566"/>
      <c r="V140" s="567">
        <v>0</v>
      </c>
      <c r="W140" s="565"/>
      <c r="X140" s="62"/>
      <c r="Y140" s="560"/>
      <c r="Z140" s="566"/>
      <c r="AA140" s="567">
        <v>0</v>
      </c>
      <c r="AB140" s="565"/>
      <c r="AC140" s="62"/>
      <c r="AD140" s="560"/>
      <c r="AE140" s="566"/>
      <c r="AF140" s="567">
        <v>0</v>
      </c>
      <c r="AG140" s="565"/>
      <c r="AH140" s="62"/>
      <c r="AI140" s="560"/>
      <c r="AJ140" s="566"/>
      <c r="AK140" s="567">
        <v>0</v>
      </c>
      <c r="AL140" s="565"/>
      <c r="AM140" s="62"/>
      <c r="AN140" s="560"/>
      <c r="AO140" s="566"/>
      <c r="AP140" s="567">
        <v>0</v>
      </c>
      <c r="AQ140" s="565"/>
      <c r="AR140" s="62"/>
      <c r="AS140" s="560"/>
      <c r="AT140" s="566"/>
      <c r="AU140" s="567">
        <v>0</v>
      </c>
      <c r="AV140" s="565"/>
      <c r="AW140" s="62"/>
      <c r="AX140" s="560"/>
      <c r="AY140" s="566"/>
      <c r="AZ140" s="567">
        <v>0</v>
      </c>
      <c r="BA140" s="565"/>
      <c r="BB140" s="62"/>
      <c r="BC140" s="560"/>
      <c r="BD140" s="566"/>
      <c r="BE140" s="567">
        <v>0</v>
      </c>
      <c r="BF140" s="565"/>
      <c r="BG140" s="62"/>
      <c r="BH140" s="560"/>
      <c r="BI140" s="566"/>
      <c r="BJ140" s="567">
        <v>0</v>
      </c>
      <c r="BK140" s="565"/>
      <c r="BL140" s="62"/>
      <c r="BM140" s="560"/>
      <c r="BN140" s="566"/>
      <c r="BO140" s="567">
        <v>0</v>
      </c>
      <c r="BP140" s="565"/>
      <c r="BQ140" s="62"/>
      <c r="BR140" s="560"/>
      <c r="BS140" s="566"/>
      <c r="BT140" s="567">
        <v>0</v>
      </c>
      <c r="BU140" s="565"/>
      <c r="BV140" s="62"/>
      <c r="BW140" s="560"/>
      <c r="BX140" s="566"/>
      <c r="BY140" s="567">
        <v>0</v>
      </c>
      <c r="BZ140" s="565"/>
      <c r="CA140" s="62"/>
      <c r="CB140" s="560"/>
      <c r="CC140" s="566"/>
      <c r="CD140" s="567">
        <v>0</v>
      </c>
      <c r="CE140" s="565"/>
      <c r="CF140" s="62"/>
      <c r="CG140" s="560"/>
      <c r="CH140" s="566"/>
      <c r="CI140" s="567">
        <v>0</v>
      </c>
      <c r="CJ140" s="565"/>
      <c r="CK140" s="62"/>
      <c r="CL140" s="560"/>
      <c r="CM140" s="566"/>
      <c r="CN140" s="567">
        <v>0</v>
      </c>
      <c r="CO140" s="565"/>
      <c r="CP140" s="62"/>
      <c r="CQ140" s="560"/>
      <c r="CR140" s="566"/>
      <c r="CS140" s="567">
        <v>0</v>
      </c>
      <c r="CT140" s="565"/>
      <c r="CU140" s="62"/>
      <c r="CV140" s="560"/>
      <c r="CW140" s="566"/>
      <c r="CX140" s="567">
        <v>0</v>
      </c>
      <c r="CY140" s="565"/>
      <c r="CZ140" s="62"/>
      <c r="DA140" s="560"/>
      <c r="DB140" s="566"/>
      <c r="DC140" s="567">
        <v>0</v>
      </c>
      <c r="DD140" s="565"/>
      <c r="DE140" s="62"/>
      <c r="DF140" s="560"/>
      <c r="DG140" s="566"/>
      <c r="DH140" s="567">
        <v>0</v>
      </c>
      <c r="DI140" s="565"/>
      <c r="DJ140" s="62"/>
      <c r="DK140" s="560"/>
      <c r="DL140" s="566"/>
      <c r="DM140" s="567">
        <v>0</v>
      </c>
      <c r="DN140" s="565"/>
      <c r="DO140" s="62"/>
      <c r="DP140" s="560"/>
      <c r="DQ140" s="566"/>
      <c r="DR140" s="567">
        <v>0</v>
      </c>
      <c r="DS140" s="565"/>
      <c r="DT140" s="62"/>
      <c r="DU140" s="560"/>
      <c r="DV140" s="566"/>
      <c r="DW140" s="567">
        <v>0</v>
      </c>
      <c r="DX140" s="565"/>
      <c r="DY140" s="62"/>
      <c r="DZ140" s="560"/>
      <c r="EA140" s="566"/>
      <c r="EB140" s="567">
        <v>0</v>
      </c>
      <c r="EC140" s="565"/>
      <c r="ED140" s="62"/>
      <c r="EE140" s="560"/>
      <c r="EF140" s="566"/>
      <c r="EG140" s="567">
        <v>0</v>
      </c>
      <c r="EH140" s="565"/>
      <c r="EI140" s="62"/>
      <c r="EJ140" s="560"/>
      <c r="EK140" s="566"/>
      <c r="EL140" s="567">
        <v>0</v>
      </c>
      <c r="EM140" s="596"/>
      <c r="EO140" s="153"/>
      <c r="EP140" s="49"/>
      <c r="EQ140" s="49"/>
    </row>
    <row r="141" spans="4:147" hidden="1" x14ac:dyDescent="0.2">
      <c r="D141" s="153"/>
      <c r="E141" s="484"/>
      <c r="G141" s="592"/>
      <c r="H141" s="592"/>
      <c r="I141" s="592"/>
      <c r="J141" s="593"/>
      <c r="K141" s="592"/>
      <c r="L141" s="592"/>
      <c r="M141" s="592"/>
      <c r="N141" s="592"/>
      <c r="O141" s="593"/>
      <c r="P141" s="592"/>
      <c r="Q141" s="592"/>
      <c r="R141" s="592"/>
      <c r="S141" s="592"/>
      <c r="T141" s="593"/>
      <c r="U141" s="592"/>
      <c r="V141" s="592"/>
      <c r="W141" s="592"/>
      <c r="X141" s="592"/>
      <c r="Y141" s="593"/>
      <c r="Z141" s="592"/>
      <c r="AA141" s="592"/>
      <c r="AB141" s="592"/>
      <c r="AC141" s="592"/>
      <c r="AD141" s="593"/>
      <c r="AE141" s="592"/>
      <c r="AF141" s="592"/>
      <c r="AG141" s="592"/>
      <c r="AH141" s="592"/>
      <c r="AI141" s="593"/>
      <c r="AJ141" s="592"/>
      <c r="AK141" s="592"/>
      <c r="AL141" s="592"/>
      <c r="AM141" s="592"/>
      <c r="AN141" s="593"/>
      <c r="AO141" s="592"/>
      <c r="AP141" s="592"/>
      <c r="AQ141" s="592"/>
      <c r="AR141" s="592"/>
      <c r="AS141" s="593"/>
      <c r="AT141" s="592"/>
      <c r="AU141" s="592"/>
      <c r="AV141" s="592"/>
      <c r="AW141" s="592"/>
      <c r="AX141" s="593"/>
      <c r="AY141" s="592"/>
      <c r="AZ141" s="592"/>
      <c r="BA141" s="592"/>
      <c r="BB141" s="592"/>
      <c r="BC141" s="593"/>
      <c r="BD141" s="592"/>
      <c r="BE141" s="592"/>
      <c r="BF141" s="592"/>
      <c r="BG141" s="592"/>
      <c r="BH141" s="593"/>
      <c r="BI141" s="592"/>
      <c r="BJ141" s="592"/>
      <c r="BK141" s="592"/>
      <c r="BL141" s="592"/>
      <c r="BM141" s="593"/>
      <c r="BN141" s="592"/>
      <c r="BO141" s="592"/>
      <c r="BP141" s="592"/>
      <c r="BQ141" s="592"/>
      <c r="BR141" s="593"/>
      <c r="BS141" s="592"/>
      <c r="BT141" s="62"/>
      <c r="BU141" s="62"/>
      <c r="BV141" s="62"/>
      <c r="BW141" s="560"/>
      <c r="BX141" s="62"/>
      <c r="BY141" s="62"/>
      <c r="BZ141" s="592"/>
      <c r="CA141" s="592"/>
      <c r="CB141" s="593"/>
      <c r="CC141" s="592"/>
      <c r="CD141" s="592"/>
      <c r="CE141" s="592"/>
      <c r="CF141" s="592"/>
      <c r="CG141" s="593"/>
      <c r="CH141" s="592"/>
      <c r="CI141" s="592"/>
      <c r="CJ141" s="592"/>
      <c r="CK141" s="592"/>
      <c r="CL141" s="593"/>
      <c r="CM141" s="592"/>
      <c r="CN141" s="592"/>
      <c r="CO141" s="592"/>
      <c r="CP141" s="592"/>
      <c r="CQ141" s="593"/>
      <c r="CR141" s="592"/>
      <c r="CS141" s="592"/>
      <c r="CT141" s="592"/>
      <c r="CU141" s="592"/>
      <c r="CV141" s="593"/>
      <c r="CW141" s="592"/>
      <c r="CX141" s="592"/>
      <c r="CY141" s="592"/>
      <c r="CZ141" s="592"/>
      <c r="DA141" s="593"/>
      <c r="DB141" s="592"/>
      <c r="DC141" s="592"/>
      <c r="DD141" s="592"/>
      <c r="DE141" s="592"/>
      <c r="DF141" s="593"/>
      <c r="DG141" s="592"/>
      <c r="DH141" s="592"/>
      <c r="DI141" s="592"/>
      <c r="DJ141" s="592"/>
      <c r="DK141" s="593"/>
      <c r="DL141" s="592"/>
      <c r="DM141" s="592"/>
      <c r="DN141" s="592"/>
      <c r="DO141" s="592"/>
      <c r="DP141" s="593"/>
      <c r="DQ141" s="592"/>
      <c r="DR141" s="592"/>
      <c r="DS141" s="592"/>
      <c r="DT141" s="592"/>
      <c r="DU141" s="593"/>
      <c r="DV141" s="592"/>
      <c r="DW141" s="592"/>
      <c r="DX141" s="592"/>
      <c r="DY141" s="592"/>
      <c r="DZ141" s="593"/>
      <c r="EA141" s="592"/>
      <c r="EB141" s="592"/>
      <c r="EC141" s="592"/>
      <c r="ED141" s="592"/>
      <c r="EE141" s="593"/>
      <c r="EF141" s="592"/>
      <c r="EG141" s="592"/>
      <c r="EH141" s="592"/>
      <c r="EI141" s="592"/>
      <c r="EJ141" s="593"/>
      <c r="EK141" s="592"/>
      <c r="EL141" s="62"/>
      <c r="EO141" s="153"/>
      <c r="EP141" s="49"/>
      <c r="EQ141" s="49"/>
    </row>
    <row r="142" spans="4:147" hidden="1" x14ac:dyDescent="0.2">
      <c r="D142" s="153" t="s">
        <v>378</v>
      </c>
      <c r="E142" s="484"/>
      <c r="G142" s="62">
        <v>0</v>
      </c>
      <c r="H142" s="62"/>
      <c r="I142" s="62"/>
      <c r="J142" s="560"/>
      <c r="K142" s="62"/>
      <c r="L142" s="62">
        <v>0</v>
      </c>
      <c r="M142" s="62"/>
      <c r="N142" s="62"/>
      <c r="O142" s="560"/>
      <c r="P142" s="62"/>
      <c r="Q142" s="62">
        <v>0</v>
      </c>
      <c r="R142" s="62"/>
      <c r="S142" s="62"/>
      <c r="T142" s="560"/>
      <c r="U142" s="62"/>
      <c r="V142" s="62">
        <v>0</v>
      </c>
      <c r="W142" s="62"/>
      <c r="X142" s="62"/>
      <c r="Y142" s="560"/>
      <c r="Z142" s="62"/>
      <c r="AA142" s="62">
        <v>0</v>
      </c>
      <c r="AB142" s="62"/>
      <c r="AC142" s="62"/>
      <c r="AD142" s="560"/>
      <c r="AE142" s="62"/>
      <c r="AF142" s="62">
        <v>0</v>
      </c>
      <c r="AG142" s="62"/>
      <c r="AH142" s="62"/>
      <c r="AI142" s="560"/>
      <c r="AJ142" s="62"/>
      <c r="AK142" s="62">
        <v>0</v>
      </c>
      <c r="AL142" s="62"/>
      <c r="AM142" s="62"/>
      <c r="AN142" s="560"/>
      <c r="AO142" s="62"/>
      <c r="AP142" s="62">
        <v>0</v>
      </c>
      <c r="AQ142" s="62"/>
      <c r="AR142" s="62"/>
      <c r="AS142" s="560"/>
      <c r="AT142" s="62"/>
      <c r="AU142" s="62">
        <v>0</v>
      </c>
      <c r="AV142" s="62"/>
      <c r="AW142" s="62"/>
      <c r="AX142" s="560"/>
      <c r="AY142" s="62"/>
      <c r="AZ142" s="62">
        <v>0</v>
      </c>
      <c r="BA142" s="62"/>
      <c r="BB142" s="62"/>
      <c r="BC142" s="560"/>
      <c r="BD142" s="62"/>
      <c r="BE142" s="62">
        <v>0</v>
      </c>
      <c r="BF142" s="62"/>
      <c r="BG142" s="62"/>
      <c r="BH142" s="560"/>
      <c r="BI142" s="62"/>
      <c r="BJ142" s="62">
        <v>0</v>
      </c>
      <c r="BK142" s="62"/>
      <c r="BL142" s="62"/>
      <c r="BM142" s="560"/>
      <c r="BN142" s="62"/>
      <c r="BO142" s="62">
        <v>0</v>
      </c>
      <c r="BP142" s="62"/>
      <c r="BQ142" s="62"/>
      <c r="BR142" s="560"/>
      <c r="BS142" s="62"/>
      <c r="BT142" s="62">
        <v>0</v>
      </c>
      <c r="BU142" s="62"/>
      <c r="BV142" s="62"/>
      <c r="BW142" s="560"/>
      <c r="BX142" s="62"/>
      <c r="BY142" s="62">
        <v>0</v>
      </c>
      <c r="BZ142" s="62"/>
      <c r="CA142" s="62"/>
      <c r="CB142" s="560"/>
      <c r="CC142" s="62"/>
      <c r="CD142" s="62">
        <v>0</v>
      </c>
      <c r="CE142" s="62"/>
      <c r="CF142" s="62"/>
      <c r="CG142" s="560"/>
      <c r="CH142" s="62"/>
      <c r="CI142" s="62">
        <v>0</v>
      </c>
      <c r="CJ142" s="62"/>
      <c r="CK142" s="62"/>
      <c r="CL142" s="560"/>
      <c r="CM142" s="62"/>
      <c r="CN142" s="62">
        <v>0</v>
      </c>
      <c r="CO142" s="62"/>
      <c r="CP142" s="62"/>
      <c r="CQ142" s="560"/>
      <c r="CR142" s="62"/>
      <c r="CS142" s="62">
        <v>0</v>
      </c>
      <c r="CT142" s="62"/>
      <c r="CU142" s="62"/>
      <c r="CV142" s="560"/>
      <c r="CW142" s="62"/>
      <c r="CX142" s="62">
        <v>0</v>
      </c>
      <c r="CY142" s="62"/>
      <c r="CZ142" s="62"/>
      <c r="DA142" s="560"/>
      <c r="DB142" s="62"/>
      <c r="DC142" s="62">
        <v>0</v>
      </c>
      <c r="DD142" s="62"/>
      <c r="DE142" s="62"/>
      <c r="DF142" s="560"/>
      <c r="DG142" s="62"/>
      <c r="DH142" s="62">
        <v>0</v>
      </c>
      <c r="DI142" s="62"/>
      <c r="DJ142" s="62"/>
      <c r="DK142" s="560"/>
      <c r="DL142" s="62"/>
      <c r="DM142" s="62">
        <v>0</v>
      </c>
      <c r="DN142" s="62"/>
      <c r="DO142" s="62"/>
      <c r="DP142" s="560"/>
      <c r="DQ142" s="62"/>
      <c r="DR142" s="62">
        <v>0</v>
      </c>
      <c r="DS142" s="62"/>
      <c r="DT142" s="62"/>
      <c r="DU142" s="560"/>
      <c r="DV142" s="62"/>
      <c r="DW142" s="62">
        <v>0</v>
      </c>
      <c r="DX142" s="62"/>
      <c r="DY142" s="62"/>
      <c r="DZ142" s="560"/>
      <c r="EA142" s="62"/>
      <c r="EB142" s="62">
        <v>0</v>
      </c>
      <c r="EC142" s="62"/>
      <c r="ED142" s="62"/>
      <c r="EE142" s="560"/>
      <c r="EF142" s="62"/>
      <c r="EG142" s="62">
        <v>0</v>
      </c>
      <c r="EH142" s="62"/>
      <c r="EI142" s="62"/>
      <c r="EJ142" s="560"/>
      <c r="EK142" s="62"/>
      <c r="EL142" s="62">
        <v>0</v>
      </c>
      <c r="EO142" s="153"/>
      <c r="EP142" s="49"/>
      <c r="EQ142" s="49"/>
    </row>
    <row r="143" spans="4:147" hidden="1" x14ac:dyDescent="0.2">
      <c r="D143" s="153" t="s">
        <v>336</v>
      </c>
      <c r="E143" s="484"/>
      <c r="F143" s="563"/>
      <c r="G143" s="567">
        <v>0</v>
      </c>
      <c r="H143" s="565"/>
      <c r="I143" s="62"/>
      <c r="J143" s="560"/>
      <c r="K143" s="566"/>
      <c r="L143" s="567">
        <v>0</v>
      </c>
      <c r="M143" s="565"/>
      <c r="N143" s="62"/>
      <c r="O143" s="560"/>
      <c r="P143" s="566"/>
      <c r="Q143" s="567">
        <v>0</v>
      </c>
      <c r="R143" s="565"/>
      <c r="S143" s="62"/>
      <c r="T143" s="560"/>
      <c r="U143" s="566"/>
      <c r="V143" s="567">
        <v>0</v>
      </c>
      <c r="W143" s="565"/>
      <c r="X143" s="62"/>
      <c r="Y143" s="560"/>
      <c r="Z143" s="566"/>
      <c r="AA143" s="567">
        <v>0</v>
      </c>
      <c r="AB143" s="565"/>
      <c r="AC143" s="62"/>
      <c r="AD143" s="560"/>
      <c r="AE143" s="566"/>
      <c r="AF143" s="567">
        <v>0</v>
      </c>
      <c r="AG143" s="565"/>
      <c r="AH143" s="62"/>
      <c r="AI143" s="560"/>
      <c r="AJ143" s="566"/>
      <c r="AK143" s="567">
        <v>0</v>
      </c>
      <c r="AL143" s="565"/>
      <c r="AM143" s="62"/>
      <c r="AN143" s="560"/>
      <c r="AO143" s="566"/>
      <c r="AP143" s="567">
        <v>0</v>
      </c>
      <c r="AQ143" s="565"/>
      <c r="AR143" s="62"/>
      <c r="AS143" s="560"/>
      <c r="AT143" s="566"/>
      <c r="AU143" s="567">
        <v>0</v>
      </c>
      <c r="AV143" s="565"/>
      <c r="AW143" s="62"/>
      <c r="AX143" s="560"/>
      <c r="AY143" s="566"/>
      <c r="AZ143" s="567">
        <v>0</v>
      </c>
      <c r="BA143" s="565"/>
      <c r="BB143" s="62"/>
      <c r="BC143" s="560"/>
      <c r="BD143" s="566"/>
      <c r="BE143" s="567">
        <v>0</v>
      </c>
      <c r="BF143" s="565"/>
      <c r="BG143" s="62"/>
      <c r="BH143" s="560"/>
      <c r="BI143" s="566"/>
      <c r="BJ143" s="567">
        <v>0</v>
      </c>
      <c r="BK143" s="565"/>
      <c r="BL143" s="62"/>
      <c r="BM143" s="560"/>
      <c r="BN143" s="566"/>
      <c r="BO143" s="567">
        <v>0</v>
      </c>
      <c r="BP143" s="565"/>
      <c r="BQ143" s="62"/>
      <c r="BR143" s="560"/>
      <c r="BS143" s="566"/>
      <c r="BT143" s="567">
        <v>0</v>
      </c>
      <c r="BU143" s="565"/>
      <c r="BV143" s="62"/>
      <c r="BW143" s="560"/>
      <c r="BX143" s="566"/>
      <c r="BY143" s="567">
        <v>0</v>
      </c>
      <c r="BZ143" s="565"/>
      <c r="CA143" s="62"/>
      <c r="CB143" s="560"/>
      <c r="CC143" s="566"/>
      <c r="CD143" s="567">
        <v>0</v>
      </c>
      <c r="CE143" s="565"/>
      <c r="CF143" s="62"/>
      <c r="CG143" s="560"/>
      <c r="CH143" s="566"/>
      <c r="CI143" s="567">
        <v>0</v>
      </c>
      <c r="CJ143" s="565"/>
      <c r="CK143" s="62"/>
      <c r="CL143" s="560"/>
      <c r="CM143" s="566"/>
      <c r="CN143" s="567">
        <v>0</v>
      </c>
      <c r="CO143" s="565"/>
      <c r="CP143" s="62"/>
      <c r="CQ143" s="560"/>
      <c r="CR143" s="566"/>
      <c r="CS143" s="567">
        <v>0</v>
      </c>
      <c r="CT143" s="565"/>
      <c r="CU143" s="62"/>
      <c r="CV143" s="560"/>
      <c r="CW143" s="566"/>
      <c r="CX143" s="567">
        <v>0</v>
      </c>
      <c r="CY143" s="565"/>
      <c r="CZ143" s="62"/>
      <c r="DA143" s="560"/>
      <c r="DB143" s="566"/>
      <c r="DC143" s="567">
        <v>0</v>
      </c>
      <c r="DD143" s="565"/>
      <c r="DE143" s="62"/>
      <c r="DF143" s="560"/>
      <c r="DG143" s="566"/>
      <c r="DH143" s="567">
        <v>0</v>
      </c>
      <c r="DI143" s="565"/>
      <c r="DJ143" s="62"/>
      <c r="DK143" s="560"/>
      <c r="DL143" s="566"/>
      <c r="DM143" s="567">
        <v>0</v>
      </c>
      <c r="DN143" s="565"/>
      <c r="DO143" s="62"/>
      <c r="DP143" s="560"/>
      <c r="DQ143" s="566"/>
      <c r="DR143" s="567">
        <v>0</v>
      </c>
      <c r="DS143" s="565"/>
      <c r="DT143" s="62"/>
      <c r="DU143" s="560"/>
      <c r="DV143" s="566"/>
      <c r="DW143" s="567">
        <v>0</v>
      </c>
      <c r="DX143" s="565"/>
      <c r="DY143" s="62"/>
      <c r="DZ143" s="560"/>
      <c r="EA143" s="566"/>
      <c r="EB143" s="567">
        <v>0</v>
      </c>
      <c r="EC143" s="565"/>
      <c r="ED143" s="62"/>
      <c r="EE143" s="560"/>
      <c r="EF143" s="566"/>
      <c r="EG143" s="567">
        <v>0</v>
      </c>
      <c r="EH143" s="565"/>
      <c r="EI143" s="62"/>
      <c r="EJ143" s="560"/>
      <c r="EK143" s="566"/>
      <c r="EL143" s="567">
        <v>0</v>
      </c>
      <c r="EM143" s="596"/>
      <c r="EO143" s="153"/>
      <c r="EP143" s="49"/>
      <c r="EQ143" s="49"/>
    </row>
    <row r="144" spans="4:147" ht="12.75" hidden="1" customHeight="1" x14ac:dyDescent="0.2">
      <c r="D144" s="153"/>
      <c r="E144" s="484"/>
      <c r="G144" s="62"/>
      <c r="H144" s="62"/>
      <c r="I144" s="62"/>
      <c r="J144" s="560"/>
      <c r="K144" s="62"/>
      <c r="L144" s="62"/>
      <c r="M144" s="62"/>
      <c r="N144" s="62"/>
      <c r="O144" s="560"/>
      <c r="P144" s="62"/>
      <c r="Q144" s="62"/>
      <c r="R144" s="62"/>
      <c r="S144" s="62"/>
      <c r="T144" s="560"/>
      <c r="U144" s="62"/>
      <c r="V144" s="62"/>
      <c r="W144" s="62"/>
      <c r="X144" s="62"/>
      <c r="Y144" s="560"/>
      <c r="Z144" s="62"/>
      <c r="AA144" s="62"/>
      <c r="AB144" s="62"/>
      <c r="AC144" s="62"/>
      <c r="AD144" s="560"/>
      <c r="AE144" s="62"/>
      <c r="AF144" s="62"/>
      <c r="AG144" s="62"/>
      <c r="AH144" s="62"/>
      <c r="AI144" s="560"/>
      <c r="AJ144" s="62"/>
      <c r="AK144" s="62"/>
      <c r="AL144" s="62"/>
      <c r="AM144" s="62"/>
      <c r="AN144" s="560"/>
      <c r="AO144" s="62"/>
      <c r="AP144" s="62"/>
      <c r="AQ144" s="62"/>
      <c r="AR144" s="62"/>
      <c r="AS144" s="560"/>
      <c r="AT144" s="62"/>
      <c r="AU144" s="62"/>
      <c r="AV144" s="62"/>
      <c r="AW144" s="62"/>
      <c r="AX144" s="560"/>
      <c r="AY144" s="62"/>
      <c r="AZ144" s="62"/>
      <c r="BA144" s="62"/>
      <c r="BB144" s="62"/>
      <c r="BC144" s="560"/>
      <c r="BD144" s="62"/>
      <c r="BE144" s="62"/>
      <c r="BF144" s="62"/>
      <c r="BG144" s="62"/>
      <c r="BH144" s="560"/>
      <c r="BI144" s="62"/>
      <c r="BJ144" s="62"/>
      <c r="BK144" s="62"/>
      <c r="BL144" s="62"/>
      <c r="BM144" s="560"/>
      <c r="BN144" s="62"/>
      <c r="BO144" s="62"/>
      <c r="BP144" s="62"/>
      <c r="BQ144" s="62"/>
      <c r="BR144" s="560"/>
      <c r="BS144" s="62"/>
      <c r="BT144" s="62"/>
      <c r="BU144" s="62"/>
      <c r="BV144" s="62"/>
      <c r="BW144" s="560"/>
      <c r="BX144" s="62"/>
      <c r="BY144" s="62"/>
      <c r="BZ144" s="62"/>
      <c r="CA144" s="62"/>
      <c r="CB144" s="560"/>
      <c r="CC144" s="62"/>
      <c r="CD144" s="62"/>
      <c r="CE144" s="62"/>
      <c r="CF144" s="62"/>
      <c r="CG144" s="560"/>
      <c r="CH144" s="62"/>
      <c r="CI144" s="62"/>
      <c r="CJ144" s="62"/>
      <c r="CK144" s="62"/>
      <c r="CL144" s="560"/>
      <c r="CM144" s="62"/>
      <c r="CN144" s="62"/>
      <c r="CO144" s="62"/>
      <c r="CP144" s="62"/>
      <c r="CQ144" s="560"/>
      <c r="CR144" s="62"/>
      <c r="CS144" s="62"/>
      <c r="CT144" s="62"/>
      <c r="CU144" s="62"/>
      <c r="CV144" s="560"/>
      <c r="CW144" s="62"/>
      <c r="CX144" s="62"/>
      <c r="CY144" s="62"/>
      <c r="CZ144" s="62"/>
      <c r="DA144" s="560"/>
      <c r="DB144" s="62"/>
      <c r="DC144" s="62"/>
      <c r="DD144" s="62"/>
      <c r="DE144" s="62"/>
      <c r="DF144" s="560"/>
      <c r="DG144" s="62"/>
      <c r="DH144" s="62"/>
      <c r="DI144" s="62"/>
      <c r="DJ144" s="62"/>
      <c r="DK144" s="560"/>
      <c r="DL144" s="62"/>
      <c r="DM144" s="62"/>
      <c r="DN144" s="62"/>
      <c r="DO144" s="62"/>
      <c r="DP144" s="560"/>
      <c r="DQ144" s="62"/>
      <c r="DR144" s="62"/>
      <c r="DS144" s="62"/>
      <c r="DT144" s="62"/>
      <c r="DU144" s="560"/>
      <c r="DV144" s="62"/>
      <c r="DW144" s="62"/>
      <c r="DX144" s="62"/>
      <c r="DY144" s="62"/>
      <c r="DZ144" s="560"/>
      <c r="EA144" s="62"/>
      <c r="EB144" s="62"/>
      <c r="EC144" s="62"/>
      <c r="ED144" s="62"/>
      <c r="EE144" s="560"/>
      <c r="EF144" s="62"/>
      <c r="EG144" s="62"/>
      <c r="EH144" s="62"/>
      <c r="EI144" s="62"/>
      <c r="EJ144" s="560"/>
      <c r="EK144" s="62"/>
      <c r="EL144" s="62"/>
      <c r="EO144" s="153"/>
      <c r="EP144" s="49"/>
      <c r="EQ144" s="49"/>
    </row>
    <row r="145" spans="4:147" ht="12.75" hidden="1" customHeight="1" x14ac:dyDescent="0.2">
      <c r="D145" s="153" t="s">
        <v>378</v>
      </c>
      <c r="E145" s="484"/>
      <c r="G145" s="62">
        <v>0</v>
      </c>
      <c r="H145" s="62"/>
      <c r="I145" s="62"/>
      <c r="J145" s="560"/>
      <c r="K145" s="62"/>
      <c r="L145" s="62">
        <v>0</v>
      </c>
      <c r="M145" s="62">
        <v>0</v>
      </c>
      <c r="N145" s="62"/>
      <c r="O145" s="560"/>
      <c r="Q145" s="62">
        <v>0</v>
      </c>
      <c r="R145" s="62"/>
      <c r="S145" s="62"/>
      <c r="T145" s="560"/>
      <c r="V145" s="62">
        <v>0</v>
      </c>
      <c r="W145" s="62"/>
      <c r="X145" s="62"/>
      <c r="Y145" s="560"/>
      <c r="AA145" s="62">
        <v>0</v>
      </c>
      <c r="AB145" s="62"/>
      <c r="AC145" s="62"/>
      <c r="AD145" s="560"/>
      <c r="AF145" s="62">
        <v>0</v>
      </c>
      <c r="AG145" s="62"/>
      <c r="AH145" s="62"/>
      <c r="AI145" s="560"/>
      <c r="AK145" s="62">
        <v>0</v>
      </c>
      <c r="AL145" s="62"/>
      <c r="AM145" s="62"/>
      <c r="AN145" s="560"/>
      <c r="AP145" s="62">
        <v>0</v>
      </c>
      <c r="AQ145" s="62"/>
      <c r="AR145" s="62"/>
      <c r="AS145" s="560"/>
      <c r="AU145" s="62">
        <v>0</v>
      </c>
      <c r="AV145" s="62"/>
      <c r="AW145" s="62"/>
      <c r="AX145" s="560"/>
      <c r="AZ145" s="62">
        <v>0</v>
      </c>
      <c r="BA145" s="62"/>
      <c r="BB145" s="62"/>
      <c r="BC145" s="560"/>
      <c r="BE145" s="62">
        <v>0</v>
      </c>
      <c r="BF145" s="62"/>
      <c r="BG145" s="62"/>
      <c r="BH145" s="560"/>
      <c r="BJ145" s="62">
        <v>0</v>
      </c>
      <c r="BK145" s="62"/>
      <c r="BL145" s="62"/>
      <c r="BM145" s="560"/>
      <c r="BO145" s="62">
        <v>0</v>
      </c>
      <c r="BP145" s="62"/>
      <c r="BQ145" s="62"/>
      <c r="BR145" s="560"/>
      <c r="BT145" s="62">
        <v>0</v>
      </c>
      <c r="BU145" s="62"/>
      <c r="BV145" s="62"/>
      <c r="BW145" s="560"/>
      <c r="BY145" s="62">
        <v>0</v>
      </c>
      <c r="BZ145" s="62"/>
      <c r="CA145" s="62"/>
      <c r="CB145" s="560"/>
      <c r="CC145" s="62"/>
      <c r="CD145" s="147">
        <v>0</v>
      </c>
      <c r="CE145" s="62">
        <v>0</v>
      </c>
      <c r="CF145" s="62"/>
      <c r="CG145" s="560"/>
      <c r="CI145" s="147">
        <v>0</v>
      </c>
      <c r="CJ145" s="62"/>
      <c r="CK145" s="62"/>
      <c r="CL145" s="560"/>
      <c r="CN145" s="147">
        <v>0</v>
      </c>
      <c r="CO145" s="62"/>
      <c r="CP145" s="62"/>
      <c r="CQ145" s="560"/>
      <c r="CS145" s="147">
        <v>0</v>
      </c>
      <c r="CT145" s="62"/>
      <c r="CU145" s="62"/>
      <c r="CV145" s="560"/>
      <c r="CX145" s="147">
        <v>0</v>
      </c>
      <c r="CY145" s="62"/>
      <c r="CZ145" s="62"/>
      <c r="DA145" s="560"/>
      <c r="DC145" s="147">
        <v>0</v>
      </c>
      <c r="DD145" s="62"/>
      <c r="DE145" s="62"/>
      <c r="DF145" s="560"/>
      <c r="DH145" s="147">
        <v>0</v>
      </c>
      <c r="DI145" s="62"/>
      <c r="DJ145" s="62"/>
      <c r="DK145" s="560"/>
      <c r="DM145" s="147">
        <v>0</v>
      </c>
      <c r="DN145" s="62"/>
      <c r="DO145" s="62"/>
      <c r="DP145" s="560"/>
      <c r="DR145" s="147">
        <v>0</v>
      </c>
      <c r="DS145" s="62"/>
      <c r="DT145" s="62"/>
      <c r="DU145" s="560"/>
      <c r="DW145" s="147">
        <v>0</v>
      </c>
      <c r="DX145" s="62"/>
      <c r="DY145" s="62"/>
      <c r="DZ145" s="560"/>
      <c r="EB145" s="147">
        <v>0</v>
      </c>
      <c r="EC145" s="62"/>
      <c r="ED145" s="62"/>
      <c r="EE145" s="560"/>
      <c r="EG145" s="62">
        <v>0</v>
      </c>
      <c r="EH145" s="62"/>
      <c r="EI145" s="62"/>
      <c r="EJ145" s="560"/>
      <c r="EL145" s="62">
        <v>0</v>
      </c>
      <c r="EM145" s="62"/>
      <c r="EO145" s="153"/>
      <c r="EP145" s="49"/>
      <c r="EQ145" s="49"/>
    </row>
    <row r="146" spans="4:147" ht="12.75" hidden="1" customHeight="1" x14ac:dyDescent="0.2">
      <c r="D146" s="153" t="s">
        <v>336</v>
      </c>
      <c r="E146" s="484"/>
      <c r="F146" s="563"/>
      <c r="G146" s="567">
        <v>0</v>
      </c>
      <c r="H146" s="565"/>
      <c r="I146" s="62"/>
      <c r="J146" s="560"/>
      <c r="K146" s="566"/>
      <c r="L146" s="567">
        <v>0</v>
      </c>
      <c r="M146" s="565"/>
      <c r="N146" s="58"/>
      <c r="O146" s="560"/>
      <c r="P146" s="563"/>
      <c r="Q146" s="567">
        <v>0</v>
      </c>
      <c r="R146" s="565"/>
      <c r="S146" s="62"/>
      <c r="T146" s="560"/>
      <c r="U146" s="563"/>
      <c r="V146" s="567">
        <v>0</v>
      </c>
      <c r="W146" s="565"/>
      <c r="X146" s="62"/>
      <c r="Y146" s="560"/>
      <c r="Z146" s="563"/>
      <c r="AA146" s="567">
        <v>0</v>
      </c>
      <c r="AB146" s="565"/>
      <c r="AC146" s="62"/>
      <c r="AD146" s="560"/>
      <c r="AE146" s="563"/>
      <c r="AF146" s="567">
        <v>0</v>
      </c>
      <c r="AG146" s="565"/>
      <c r="AH146" s="62"/>
      <c r="AI146" s="560"/>
      <c r="AJ146" s="563"/>
      <c r="AK146" s="567">
        <v>0</v>
      </c>
      <c r="AL146" s="565"/>
      <c r="AM146" s="62"/>
      <c r="AN146" s="560"/>
      <c r="AO146" s="563"/>
      <c r="AP146" s="567">
        <v>0</v>
      </c>
      <c r="AQ146" s="565"/>
      <c r="AR146" s="62"/>
      <c r="AS146" s="560"/>
      <c r="AT146" s="563"/>
      <c r="AU146" s="567">
        <v>0</v>
      </c>
      <c r="AV146" s="565"/>
      <c r="AW146" s="62"/>
      <c r="AX146" s="560"/>
      <c r="AY146" s="563"/>
      <c r="AZ146" s="567">
        <v>0</v>
      </c>
      <c r="BA146" s="565"/>
      <c r="BB146" s="62"/>
      <c r="BC146" s="560"/>
      <c r="BD146" s="563"/>
      <c r="BE146" s="567">
        <v>0</v>
      </c>
      <c r="BF146" s="565"/>
      <c r="BG146" s="62"/>
      <c r="BH146" s="560"/>
      <c r="BI146" s="563"/>
      <c r="BJ146" s="567">
        <v>0</v>
      </c>
      <c r="BK146" s="565"/>
      <c r="BL146" s="62"/>
      <c r="BM146" s="560"/>
      <c r="BN146" s="563"/>
      <c r="BO146" s="567">
        <v>0</v>
      </c>
      <c r="BP146" s="565"/>
      <c r="BQ146" s="62"/>
      <c r="BR146" s="560"/>
      <c r="BS146" s="563"/>
      <c r="BT146" s="567">
        <v>0</v>
      </c>
      <c r="BU146" s="565"/>
      <c r="BV146" s="62"/>
      <c r="BW146" s="560"/>
      <c r="BX146" s="563"/>
      <c r="BY146" s="567">
        <v>0</v>
      </c>
      <c r="BZ146" s="565"/>
      <c r="CA146" s="62"/>
      <c r="CB146" s="560"/>
      <c r="CC146" s="566"/>
      <c r="CD146" s="567">
        <v>0</v>
      </c>
      <c r="CE146" s="565"/>
      <c r="CF146" s="58"/>
      <c r="CG146" s="560"/>
      <c r="CH146" s="563"/>
      <c r="CI146" s="567">
        <v>0</v>
      </c>
      <c r="CJ146" s="565"/>
      <c r="CK146" s="62"/>
      <c r="CL146" s="560"/>
      <c r="CM146" s="563"/>
      <c r="CN146" s="567">
        <v>0</v>
      </c>
      <c r="CO146" s="565"/>
      <c r="CP146" s="62"/>
      <c r="CQ146" s="560"/>
      <c r="CR146" s="563"/>
      <c r="CS146" s="567">
        <v>0</v>
      </c>
      <c r="CT146" s="565"/>
      <c r="CU146" s="62"/>
      <c r="CV146" s="560"/>
      <c r="CW146" s="563"/>
      <c r="CX146" s="567">
        <v>0</v>
      </c>
      <c r="CY146" s="565"/>
      <c r="CZ146" s="62"/>
      <c r="DA146" s="560"/>
      <c r="DB146" s="563"/>
      <c r="DC146" s="567">
        <v>0</v>
      </c>
      <c r="DD146" s="565"/>
      <c r="DE146" s="62"/>
      <c r="DF146" s="560"/>
      <c r="DG146" s="563"/>
      <c r="DH146" s="567">
        <v>0</v>
      </c>
      <c r="DI146" s="565"/>
      <c r="DJ146" s="62"/>
      <c r="DK146" s="560"/>
      <c r="DL146" s="563"/>
      <c r="DM146" s="567">
        <v>0</v>
      </c>
      <c r="DN146" s="565"/>
      <c r="DO146" s="62"/>
      <c r="DP146" s="560"/>
      <c r="DQ146" s="563"/>
      <c r="DR146" s="567">
        <v>0</v>
      </c>
      <c r="DS146" s="565"/>
      <c r="DT146" s="62"/>
      <c r="DU146" s="560"/>
      <c r="DV146" s="563"/>
      <c r="DW146" s="567">
        <v>0</v>
      </c>
      <c r="DX146" s="565"/>
      <c r="DY146" s="62"/>
      <c r="DZ146" s="560"/>
      <c r="EA146" s="563"/>
      <c r="EB146" s="567">
        <v>0</v>
      </c>
      <c r="EC146" s="565"/>
      <c r="ED146" s="62"/>
      <c r="EE146" s="560"/>
      <c r="EF146" s="563"/>
      <c r="EG146" s="567">
        <v>0</v>
      </c>
      <c r="EH146" s="565"/>
      <c r="EI146" s="62"/>
      <c r="EJ146" s="560"/>
      <c r="EK146" s="563"/>
      <c r="EL146" s="567">
        <v>0</v>
      </c>
      <c r="EM146" s="565"/>
      <c r="EO146" s="153"/>
      <c r="EP146" s="49"/>
      <c r="EQ146" s="49"/>
    </row>
    <row r="147" spans="4:147" ht="12.75" hidden="1" customHeight="1" x14ac:dyDescent="0.2">
      <c r="D147" s="153"/>
      <c r="E147" s="484"/>
      <c r="G147" s="592"/>
      <c r="H147" s="592"/>
      <c r="I147" s="592"/>
      <c r="J147" s="593"/>
      <c r="K147" s="592"/>
      <c r="L147" s="592"/>
      <c r="M147" s="592"/>
      <c r="N147" s="592"/>
      <c r="O147" s="593"/>
      <c r="P147" s="592"/>
      <c r="Q147" s="592"/>
      <c r="R147" s="592"/>
      <c r="S147" s="592"/>
      <c r="T147" s="593"/>
      <c r="U147" s="592"/>
      <c r="V147" s="592"/>
      <c r="W147" s="592"/>
      <c r="X147" s="592"/>
      <c r="Y147" s="593"/>
      <c r="Z147" s="592"/>
      <c r="AA147" s="592"/>
      <c r="AB147" s="592"/>
      <c r="AC147" s="592"/>
      <c r="AD147" s="593"/>
      <c r="AE147" s="592"/>
      <c r="AF147" s="592"/>
      <c r="AG147" s="592"/>
      <c r="AH147" s="592"/>
      <c r="AI147" s="593"/>
      <c r="AJ147" s="592"/>
      <c r="AK147" s="592"/>
      <c r="AL147" s="592"/>
      <c r="AM147" s="592"/>
      <c r="AN147" s="593"/>
      <c r="AO147" s="592"/>
      <c r="AP147" s="592"/>
      <c r="AQ147" s="592"/>
      <c r="AR147" s="592"/>
      <c r="AS147" s="593"/>
      <c r="AT147" s="592"/>
      <c r="AU147" s="592"/>
      <c r="AV147" s="592"/>
      <c r="AW147" s="592"/>
      <c r="AX147" s="593"/>
      <c r="AY147" s="592"/>
      <c r="AZ147" s="592"/>
      <c r="BA147" s="592"/>
      <c r="BB147" s="592"/>
      <c r="BC147" s="593"/>
      <c r="BD147" s="592"/>
      <c r="BE147" s="592"/>
      <c r="BF147" s="592"/>
      <c r="BG147" s="592"/>
      <c r="BH147" s="593"/>
      <c r="BI147" s="592"/>
      <c r="BJ147" s="592"/>
      <c r="BK147" s="592"/>
      <c r="BL147" s="592"/>
      <c r="BM147" s="593"/>
      <c r="BN147" s="592"/>
      <c r="BO147" s="592"/>
      <c r="BP147" s="592"/>
      <c r="BQ147" s="592"/>
      <c r="BR147" s="593"/>
      <c r="BS147" s="592"/>
      <c r="BT147" s="62"/>
      <c r="BU147" s="62"/>
      <c r="BV147" s="62"/>
      <c r="BW147" s="560"/>
      <c r="BX147" s="62"/>
      <c r="BY147" s="62"/>
      <c r="BZ147" s="592"/>
      <c r="CA147" s="592"/>
      <c r="CB147" s="593"/>
      <c r="CC147" s="592"/>
      <c r="CD147" s="592"/>
      <c r="CE147" s="592"/>
      <c r="CF147" s="592"/>
      <c r="CG147" s="593"/>
      <c r="CH147" s="592"/>
      <c r="CI147" s="592"/>
      <c r="CJ147" s="592"/>
      <c r="CK147" s="592"/>
      <c r="CL147" s="593"/>
      <c r="CM147" s="592"/>
      <c r="CN147" s="592"/>
      <c r="CO147" s="592"/>
      <c r="CP147" s="592"/>
      <c r="CQ147" s="593"/>
      <c r="CR147" s="592"/>
      <c r="CS147" s="592"/>
      <c r="CT147" s="592"/>
      <c r="CU147" s="592"/>
      <c r="CV147" s="593"/>
      <c r="CW147" s="592"/>
      <c r="CX147" s="592"/>
      <c r="CY147" s="592"/>
      <c r="CZ147" s="592"/>
      <c r="DA147" s="593"/>
      <c r="DB147" s="592"/>
      <c r="DC147" s="592"/>
      <c r="DD147" s="592"/>
      <c r="DE147" s="592"/>
      <c r="DF147" s="593"/>
      <c r="DG147" s="592"/>
      <c r="DH147" s="592"/>
      <c r="DI147" s="592"/>
      <c r="DJ147" s="592"/>
      <c r="DK147" s="593"/>
      <c r="DL147" s="592"/>
      <c r="DM147" s="592"/>
      <c r="DN147" s="592"/>
      <c r="DO147" s="592"/>
      <c r="DP147" s="593"/>
      <c r="DQ147" s="592"/>
      <c r="DR147" s="592"/>
      <c r="DS147" s="592"/>
      <c r="DT147" s="592"/>
      <c r="DU147" s="593"/>
      <c r="DV147" s="592"/>
      <c r="DW147" s="592"/>
      <c r="DX147" s="592"/>
      <c r="DY147" s="592"/>
      <c r="DZ147" s="593"/>
      <c r="EA147" s="592"/>
      <c r="EB147" s="592"/>
      <c r="EC147" s="592"/>
      <c r="ED147" s="592"/>
      <c r="EE147" s="593"/>
      <c r="EF147" s="592"/>
      <c r="EG147" s="592"/>
      <c r="EH147" s="592"/>
      <c r="EI147" s="592"/>
      <c r="EJ147" s="593"/>
      <c r="EK147" s="592"/>
      <c r="EL147" s="62"/>
      <c r="EO147" s="153"/>
      <c r="EP147" s="49"/>
      <c r="EQ147" s="49"/>
    </row>
    <row r="148" spans="4:147" ht="12.75" customHeight="1" x14ac:dyDescent="0.2">
      <c r="D148" s="153" t="s">
        <v>380</v>
      </c>
      <c r="E148" s="484"/>
      <c r="G148" s="62">
        <v>0</v>
      </c>
      <c r="H148" s="62"/>
      <c r="I148" s="62"/>
      <c r="J148" s="560"/>
      <c r="K148" s="62"/>
      <c r="L148" s="62">
        <v>51405</v>
      </c>
      <c r="M148" s="62"/>
      <c r="N148" s="62"/>
      <c r="O148" s="560"/>
      <c r="P148" s="62"/>
      <c r="Q148" s="62">
        <v>1238921</v>
      </c>
      <c r="R148" s="62"/>
      <c r="S148" s="62"/>
      <c r="T148" s="560"/>
      <c r="U148" s="62"/>
      <c r="V148" s="62">
        <v>93254</v>
      </c>
      <c r="W148" s="62"/>
      <c r="X148" s="62"/>
      <c r="Y148" s="560"/>
      <c r="Z148" s="62"/>
      <c r="AA148" s="62">
        <v>0</v>
      </c>
      <c r="AB148" s="62"/>
      <c r="AC148" s="62"/>
      <c r="AD148" s="560"/>
      <c r="AE148" s="62"/>
      <c r="AF148" s="62">
        <v>0</v>
      </c>
      <c r="AG148" s="62"/>
      <c r="AH148" s="62"/>
      <c r="AI148" s="560"/>
      <c r="AJ148" s="62"/>
      <c r="AK148" s="62">
        <v>0</v>
      </c>
      <c r="AL148" s="62"/>
      <c r="AM148" s="62"/>
      <c r="AN148" s="560"/>
      <c r="AO148" s="62"/>
      <c r="AP148" s="62">
        <v>0</v>
      </c>
      <c r="AQ148" s="62"/>
      <c r="AR148" s="62"/>
      <c r="AS148" s="560"/>
      <c r="AT148" s="62"/>
      <c r="AU148" s="62">
        <v>0</v>
      </c>
      <c r="AV148" s="62"/>
      <c r="AW148" s="62"/>
      <c r="AX148" s="560"/>
      <c r="AY148" s="62"/>
      <c r="AZ148" s="62">
        <v>0</v>
      </c>
      <c r="BA148" s="62"/>
      <c r="BB148" s="62"/>
      <c r="BC148" s="560"/>
      <c r="BD148" s="62"/>
      <c r="BE148" s="62">
        <v>0</v>
      </c>
      <c r="BF148" s="62"/>
      <c r="BG148" s="62"/>
      <c r="BH148" s="560"/>
      <c r="BI148" s="62"/>
      <c r="BJ148" s="62">
        <v>0</v>
      </c>
      <c r="BK148" s="62"/>
      <c r="BL148" s="62"/>
      <c r="BM148" s="560"/>
      <c r="BN148" s="62"/>
      <c r="BO148" s="62">
        <v>0</v>
      </c>
      <c r="BP148" s="62"/>
      <c r="BQ148" s="62"/>
      <c r="BR148" s="560"/>
      <c r="BS148" s="62"/>
      <c r="BT148" s="62">
        <v>1383580</v>
      </c>
      <c r="BU148" s="62"/>
      <c r="BV148" s="62"/>
      <c r="BW148" s="560"/>
      <c r="BX148" s="62"/>
      <c r="BY148" s="62">
        <v>864052</v>
      </c>
      <c r="BZ148" s="62"/>
      <c r="CA148" s="62"/>
      <c r="CB148" s="560"/>
      <c r="CC148" s="62"/>
      <c r="CD148" s="62">
        <v>137929</v>
      </c>
      <c r="CE148" s="62"/>
      <c r="CF148" s="62"/>
      <c r="CG148" s="560"/>
      <c r="CH148" s="62"/>
      <c r="CI148" s="62">
        <v>0</v>
      </c>
      <c r="CJ148" s="62"/>
      <c r="CK148" s="62"/>
      <c r="CL148" s="560"/>
      <c r="CM148" s="62"/>
      <c r="CN148" s="62">
        <v>213073</v>
      </c>
      <c r="CO148" s="62"/>
      <c r="CP148" s="62"/>
      <c r="CQ148" s="560"/>
      <c r="CR148" s="62"/>
      <c r="CS148" s="62">
        <v>267284</v>
      </c>
      <c r="CT148" s="62"/>
      <c r="CU148" s="62"/>
      <c r="CV148" s="560"/>
      <c r="CW148" s="62"/>
      <c r="CX148" s="62">
        <v>0</v>
      </c>
      <c r="CY148" s="62"/>
      <c r="CZ148" s="62"/>
      <c r="DA148" s="560"/>
      <c r="DB148" s="62"/>
      <c r="DC148" s="62">
        <v>0</v>
      </c>
      <c r="DD148" s="62"/>
      <c r="DE148" s="62"/>
      <c r="DF148" s="560"/>
      <c r="DG148" s="62"/>
      <c r="DH148" s="62">
        <v>0</v>
      </c>
      <c r="DI148" s="62"/>
      <c r="DJ148" s="62"/>
      <c r="DK148" s="560"/>
      <c r="DL148" s="62"/>
      <c r="DM148" s="62">
        <v>192876</v>
      </c>
      <c r="DN148" s="62"/>
      <c r="DO148" s="62"/>
      <c r="DP148" s="560"/>
      <c r="DQ148" s="62"/>
      <c r="DR148" s="62">
        <v>0</v>
      </c>
      <c r="DS148" s="62"/>
      <c r="DT148" s="62"/>
      <c r="DU148" s="560"/>
      <c r="DV148" s="62"/>
      <c r="DW148" s="62">
        <v>0</v>
      </c>
      <c r="DX148" s="62"/>
      <c r="DY148" s="62"/>
      <c r="DZ148" s="560"/>
      <c r="EA148" s="62"/>
      <c r="EB148" s="62">
        <v>52890</v>
      </c>
      <c r="EC148" s="62"/>
      <c r="ED148" s="62"/>
      <c r="EE148" s="560"/>
      <c r="EF148" s="62"/>
      <c r="EG148" s="62">
        <v>0</v>
      </c>
      <c r="EH148" s="62"/>
      <c r="EI148" s="62"/>
      <c r="EJ148" s="560"/>
      <c r="EK148" s="62"/>
      <c r="EL148" s="62">
        <v>618286</v>
      </c>
      <c r="EN148" s="574"/>
      <c r="EO148" s="153"/>
      <c r="EP148" s="49"/>
      <c r="EQ148" s="49"/>
    </row>
    <row r="149" spans="4:147" ht="12.75" customHeight="1" x14ac:dyDescent="0.2">
      <c r="D149" s="153" t="s">
        <v>336</v>
      </c>
      <c r="E149" s="484"/>
      <c r="F149" s="563"/>
      <c r="G149" s="567">
        <v>0</v>
      </c>
      <c r="H149" s="565"/>
      <c r="I149" s="62"/>
      <c r="J149" s="560"/>
      <c r="K149" s="566"/>
      <c r="L149" s="567">
        <v>51405</v>
      </c>
      <c r="M149" s="565"/>
      <c r="N149" s="62"/>
      <c r="O149" s="560"/>
      <c r="P149" s="566"/>
      <c r="Q149" s="567">
        <v>1238921</v>
      </c>
      <c r="R149" s="565"/>
      <c r="S149" s="62"/>
      <c r="T149" s="560"/>
      <c r="U149" s="566"/>
      <c r="V149" s="567">
        <v>93254</v>
      </c>
      <c r="W149" s="565"/>
      <c r="X149" s="62"/>
      <c r="Y149" s="560"/>
      <c r="Z149" s="566"/>
      <c r="AA149" s="567">
        <v>0</v>
      </c>
      <c r="AB149" s="565"/>
      <c r="AC149" s="62"/>
      <c r="AD149" s="560"/>
      <c r="AE149" s="566"/>
      <c r="AF149" s="567">
        <v>0</v>
      </c>
      <c r="AG149" s="565"/>
      <c r="AH149" s="62"/>
      <c r="AI149" s="560"/>
      <c r="AJ149" s="566"/>
      <c r="AK149" s="567">
        <v>0</v>
      </c>
      <c r="AL149" s="565"/>
      <c r="AM149" s="62"/>
      <c r="AN149" s="560"/>
      <c r="AO149" s="566"/>
      <c r="AP149" s="567">
        <v>0</v>
      </c>
      <c r="AQ149" s="565"/>
      <c r="AR149" s="62"/>
      <c r="AS149" s="560"/>
      <c r="AT149" s="566"/>
      <c r="AU149" s="567">
        <v>0</v>
      </c>
      <c r="AV149" s="565"/>
      <c r="AW149" s="62"/>
      <c r="AX149" s="560"/>
      <c r="AY149" s="566"/>
      <c r="AZ149" s="567">
        <v>0</v>
      </c>
      <c r="BA149" s="565"/>
      <c r="BB149" s="62"/>
      <c r="BC149" s="560"/>
      <c r="BD149" s="566"/>
      <c r="BE149" s="567">
        <v>0</v>
      </c>
      <c r="BF149" s="565"/>
      <c r="BG149" s="62"/>
      <c r="BH149" s="560"/>
      <c r="BI149" s="566"/>
      <c r="BJ149" s="567">
        <v>0</v>
      </c>
      <c r="BK149" s="565"/>
      <c r="BL149" s="62"/>
      <c r="BM149" s="560"/>
      <c r="BN149" s="566"/>
      <c r="BO149" s="567">
        <v>0</v>
      </c>
      <c r="BP149" s="565"/>
      <c r="BQ149" s="62"/>
      <c r="BR149" s="560"/>
      <c r="BS149" s="566"/>
      <c r="BT149" s="567">
        <v>1383580</v>
      </c>
      <c r="BU149" s="565"/>
      <c r="BV149" s="62"/>
      <c r="BW149" s="560"/>
      <c r="BX149" s="566"/>
      <c r="BY149" s="567">
        <v>864052</v>
      </c>
      <c r="BZ149" s="565"/>
      <c r="CA149" s="62"/>
      <c r="CB149" s="560"/>
      <c r="CC149" s="566"/>
      <c r="CD149" s="567">
        <v>137929</v>
      </c>
      <c r="CE149" s="565"/>
      <c r="CF149" s="62"/>
      <c r="CG149" s="560"/>
      <c r="CH149" s="566"/>
      <c r="CI149" s="567">
        <v>0</v>
      </c>
      <c r="CJ149" s="565"/>
      <c r="CK149" s="62"/>
      <c r="CL149" s="560"/>
      <c r="CM149" s="566"/>
      <c r="CN149" s="567">
        <v>213073</v>
      </c>
      <c r="CO149" s="565"/>
      <c r="CP149" s="62"/>
      <c r="CQ149" s="560"/>
      <c r="CR149" s="566"/>
      <c r="CS149" s="567">
        <v>267284</v>
      </c>
      <c r="CT149" s="565"/>
      <c r="CU149" s="62"/>
      <c r="CV149" s="560"/>
      <c r="CW149" s="566"/>
      <c r="CX149" s="567">
        <v>0</v>
      </c>
      <c r="CY149" s="565"/>
      <c r="CZ149" s="62"/>
      <c r="DA149" s="560"/>
      <c r="DB149" s="566"/>
      <c r="DC149" s="567">
        <v>0</v>
      </c>
      <c r="DD149" s="565"/>
      <c r="DE149" s="62"/>
      <c r="DF149" s="560"/>
      <c r="DG149" s="566"/>
      <c r="DH149" s="567">
        <v>0</v>
      </c>
      <c r="DI149" s="565"/>
      <c r="DJ149" s="62"/>
      <c r="DK149" s="560"/>
      <c r="DL149" s="566"/>
      <c r="DM149" s="567">
        <v>192876</v>
      </c>
      <c r="DN149" s="565"/>
      <c r="DO149" s="62"/>
      <c r="DP149" s="560"/>
      <c r="DQ149" s="566"/>
      <c r="DR149" s="567">
        <v>0</v>
      </c>
      <c r="DS149" s="565"/>
      <c r="DT149" s="62"/>
      <c r="DU149" s="560"/>
      <c r="DV149" s="566"/>
      <c r="DW149" s="567">
        <v>0</v>
      </c>
      <c r="DX149" s="565"/>
      <c r="DY149" s="62"/>
      <c r="DZ149" s="560"/>
      <c r="EA149" s="566"/>
      <c r="EB149" s="567">
        <v>52890</v>
      </c>
      <c r="EC149" s="565"/>
      <c r="ED149" s="62"/>
      <c r="EE149" s="560"/>
      <c r="EF149" s="566"/>
      <c r="EG149" s="567">
        <v>0</v>
      </c>
      <c r="EH149" s="565"/>
      <c r="EI149" s="62"/>
      <c r="EJ149" s="560"/>
      <c r="EK149" s="566"/>
      <c r="EL149" s="567">
        <v>618286</v>
      </c>
      <c r="EM149" s="596"/>
      <c r="EO149" s="153"/>
      <c r="EP149" s="49"/>
      <c r="EQ149" s="49"/>
    </row>
    <row r="150" spans="4:147" ht="12.75" customHeight="1" x14ac:dyDescent="0.2">
      <c r="D150" s="153"/>
      <c r="E150" s="484"/>
      <c r="G150" s="592"/>
      <c r="H150" s="592"/>
      <c r="I150" s="592"/>
      <c r="J150" s="593"/>
      <c r="K150" s="592"/>
      <c r="L150" s="592"/>
      <c r="M150" s="592"/>
      <c r="N150" s="592"/>
      <c r="O150" s="593"/>
      <c r="P150" s="592"/>
      <c r="Q150" s="592"/>
      <c r="R150" s="592"/>
      <c r="S150" s="592"/>
      <c r="T150" s="593"/>
      <c r="U150" s="592"/>
      <c r="V150" s="592"/>
      <c r="W150" s="592"/>
      <c r="X150" s="592"/>
      <c r="Y150" s="593"/>
      <c r="Z150" s="592"/>
      <c r="AA150" s="592"/>
      <c r="AB150" s="592"/>
      <c r="AC150" s="592"/>
      <c r="AD150" s="593"/>
      <c r="AE150" s="592"/>
      <c r="AF150" s="592"/>
      <c r="AG150" s="592"/>
      <c r="AH150" s="592"/>
      <c r="AI150" s="593"/>
      <c r="AJ150" s="592"/>
      <c r="AK150" s="592"/>
      <c r="AL150" s="592"/>
      <c r="AM150" s="592"/>
      <c r="AN150" s="593"/>
      <c r="AO150" s="592"/>
      <c r="AP150" s="592"/>
      <c r="AQ150" s="592"/>
      <c r="AR150" s="592"/>
      <c r="AS150" s="593"/>
      <c r="AT150" s="592"/>
      <c r="AU150" s="592"/>
      <c r="AV150" s="592"/>
      <c r="AW150" s="592"/>
      <c r="AX150" s="593"/>
      <c r="AY150" s="592"/>
      <c r="AZ150" s="592"/>
      <c r="BA150" s="592"/>
      <c r="BB150" s="592"/>
      <c r="BC150" s="593"/>
      <c r="BD150" s="592"/>
      <c r="BE150" s="592"/>
      <c r="BF150" s="592"/>
      <c r="BG150" s="592"/>
      <c r="BH150" s="593"/>
      <c r="BI150" s="592"/>
      <c r="BJ150" s="592"/>
      <c r="BK150" s="592"/>
      <c r="BL150" s="592"/>
      <c r="BM150" s="593"/>
      <c r="BN150" s="592"/>
      <c r="BO150" s="592"/>
      <c r="BP150" s="592"/>
      <c r="BQ150" s="592"/>
      <c r="BR150" s="593"/>
      <c r="BS150" s="592"/>
      <c r="BT150" s="62"/>
      <c r="BU150" s="62"/>
      <c r="BV150" s="62"/>
      <c r="BW150" s="560"/>
      <c r="BX150" s="62"/>
      <c r="BY150" s="62"/>
      <c r="BZ150" s="592"/>
      <c r="CA150" s="592"/>
      <c r="CB150" s="593"/>
      <c r="CC150" s="592"/>
      <c r="CD150" s="592"/>
      <c r="CE150" s="592"/>
      <c r="CF150" s="592"/>
      <c r="CG150" s="593"/>
      <c r="CH150" s="592"/>
      <c r="CI150" s="592"/>
      <c r="CJ150" s="592"/>
      <c r="CK150" s="592"/>
      <c r="CL150" s="593"/>
      <c r="CM150" s="592"/>
      <c r="CN150" s="592"/>
      <c r="CO150" s="592"/>
      <c r="CP150" s="592"/>
      <c r="CQ150" s="593"/>
      <c r="CR150" s="592"/>
      <c r="CS150" s="592"/>
      <c r="CT150" s="592"/>
      <c r="CU150" s="592"/>
      <c r="CV150" s="593"/>
      <c r="CW150" s="592"/>
      <c r="CX150" s="592"/>
      <c r="CY150" s="592"/>
      <c r="CZ150" s="592"/>
      <c r="DA150" s="593"/>
      <c r="DB150" s="592"/>
      <c r="DC150" s="592"/>
      <c r="DD150" s="592"/>
      <c r="DE150" s="592"/>
      <c r="DF150" s="593"/>
      <c r="DG150" s="592"/>
      <c r="DH150" s="592"/>
      <c r="DI150" s="592"/>
      <c r="DJ150" s="592"/>
      <c r="DK150" s="593"/>
      <c r="DL150" s="592"/>
      <c r="DM150" s="592"/>
      <c r="DN150" s="592"/>
      <c r="DO150" s="592"/>
      <c r="DP150" s="593"/>
      <c r="DQ150" s="592"/>
      <c r="DR150" s="592"/>
      <c r="DS150" s="592"/>
      <c r="DT150" s="592"/>
      <c r="DU150" s="593"/>
      <c r="DV150" s="592"/>
      <c r="DW150" s="592"/>
      <c r="DX150" s="592"/>
      <c r="DY150" s="592"/>
      <c r="DZ150" s="593"/>
      <c r="EA150" s="592"/>
      <c r="EB150" s="592"/>
      <c r="EC150" s="592"/>
      <c r="ED150" s="592"/>
      <c r="EE150" s="593"/>
      <c r="EF150" s="592"/>
      <c r="EG150" s="592"/>
      <c r="EH150" s="592"/>
      <c r="EI150" s="592"/>
      <c r="EJ150" s="593"/>
      <c r="EK150" s="592"/>
      <c r="EL150" s="62"/>
      <c r="EO150" s="153"/>
      <c r="EP150" s="49"/>
      <c r="EQ150" s="49"/>
    </row>
    <row r="151" spans="4:147" ht="12.75" customHeight="1" x14ac:dyDescent="0.2">
      <c r="D151" s="153" t="s">
        <v>352</v>
      </c>
      <c r="E151" s="484"/>
      <c r="G151" s="62">
        <v>0</v>
      </c>
      <c r="H151" s="62"/>
      <c r="I151" s="62"/>
      <c r="J151" s="560"/>
      <c r="K151" s="62"/>
      <c r="L151" s="62">
        <v>354961</v>
      </c>
      <c r="M151" s="62"/>
      <c r="N151" s="62"/>
      <c r="O151" s="560"/>
      <c r="P151" s="62"/>
      <c r="Q151" s="62">
        <v>1469964</v>
      </c>
      <c r="R151" s="62"/>
      <c r="S151" s="62"/>
      <c r="T151" s="560"/>
      <c r="U151" s="62"/>
      <c r="V151" s="62">
        <v>362091</v>
      </c>
      <c r="W151" s="62"/>
      <c r="X151" s="62"/>
      <c r="Y151" s="560"/>
      <c r="Z151" s="62"/>
      <c r="AA151" s="62">
        <v>0</v>
      </c>
      <c r="AB151" s="62"/>
      <c r="AC151" s="62"/>
      <c r="AD151" s="560"/>
      <c r="AE151" s="62"/>
      <c r="AF151" s="62">
        <v>0</v>
      </c>
      <c r="AG151" s="62"/>
      <c r="AH151" s="62"/>
      <c r="AI151" s="560"/>
      <c r="AJ151" s="62"/>
      <c r="AK151" s="62">
        <v>0</v>
      </c>
      <c r="AL151" s="62"/>
      <c r="AM151" s="62"/>
      <c r="AN151" s="560"/>
      <c r="AO151" s="62"/>
      <c r="AP151" s="62">
        <v>0</v>
      </c>
      <c r="AQ151" s="62"/>
      <c r="AR151" s="62"/>
      <c r="AS151" s="560"/>
      <c r="AT151" s="62"/>
      <c r="AU151" s="62">
        <v>0</v>
      </c>
      <c r="AV151" s="62"/>
      <c r="AW151" s="62"/>
      <c r="AX151" s="560"/>
      <c r="AY151" s="62"/>
      <c r="AZ151" s="62">
        <v>0</v>
      </c>
      <c r="BA151" s="62"/>
      <c r="BB151" s="62"/>
      <c r="BC151" s="560"/>
      <c r="BD151" s="62"/>
      <c r="BE151" s="62">
        <v>0</v>
      </c>
      <c r="BF151" s="62"/>
      <c r="BG151" s="62"/>
      <c r="BH151" s="560"/>
      <c r="BI151" s="62"/>
      <c r="BJ151" s="62">
        <v>0</v>
      </c>
      <c r="BK151" s="62"/>
      <c r="BL151" s="62"/>
      <c r="BM151" s="560"/>
      <c r="BN151" s="62"/>
      <c r="BO151" s="62">
        <v>0</v>
      </c>
      <c r="BP151" s="62"/>
      <c r="BQ151" s="62"/>
      <c r="BR151" s="560"/>
      <c r="BS151" s="62"/>
      <c r="BT151" s="62">
        <v>2187016</v>
      </c>
      <c r="BU151" s="62"/>
      <c r="BV151" s="62"/>
      <c r="BW151" s="560"/>
      <c r="BX151" s="62"/>
      <c r="BY151" s="62">
        <v>633846</v>
      </c>
      <c r="BZ151" s="62"/>
      <c r="CA151" s="62"/>
      <c r="CB151" s="560"/>
      <c r="CC151" s="62"/>
      <c r="CD151" s="62">
        <v>0</v>
      </c>
      <c r="CE151" s="62"/>
      <c r="CF151" s="62"/>
      <c r="CG151" s="560"/>
      <c r="CH151" s="62"/>
      <c r="CI151" s="62">
        <v>0</v>
      </c>
      <c r="CJ151" s="62"/>
      <c r="CK151" s="62"/>
      <c r="CL151" s="560"/>
      <c r="CM151" s="62"/>
      <c r="CN151" s="62">
        <v>0</v>
      </c>
      <c r="CO151" s="62"/>
      <c r="CP151" s="62"/>
      <c r="CQ151" s="560"/>
      <c r="CR151" s="62"/>
      <c r="CS151" s="62">
        <v>0</v>
      </c>
      <c r="CT151" s="62"/>
      <c r="CU151" s="62"/>
      <c r="CV151" s="560"/>
      <c r="CW151" s="62"/>
      <c r="CX151" s="62">
        <v>0</v>
      </c>
      <c r="CY151" s="62"/>
      <c r="CZ151" s="62"/>
      <c r="DA151" s="560"/>
      <c r="DB151" s="62"/>
      <c r="DC151" s="62">
        <v>0</v>
      </c>
      <c r="DD151" s="62"/>
      <c r="DE151" s="62"/>
      <c r="DF151" s="560"/>
      <c r="DG151" s="62"/>
      <c r="DH151" s="62">
        <v>0</v>
      </c>
      <c r="DI151" s="62"/>
      <c r="DJ151" s="62"/>
      <c r="DK151" s="560"/>
      <c r="DL151" s="62"/>
      <c r="DM151" s="62">
        <v>0</v>
      </c>
      <c r="DN151" s="62"/>
      <c r="DO151" s="62"/>
      <c r="DP151" s="560"/>
      <c r="DQ151" s="62"/>
      <c r="DR151" s="62">
        <v>115323</v>
      </c>
      <c r="DS151" s="62"/>
      <c r="DT151" s="62"/>
      <c r="DU151" s="560"/>
      <c r="DV151" s="62"/>
      <c r="DW151" s="62">
        <v>0</v>
      </c>
      <c r="DX151" s="62"/>
      <c r="DY151" s="62"/>
      <c r="DZ151" s="560"/>
      <c r="EA151" s="62"/>
      <c r="EB151" s="62">
        <v>0</v>
      </c>
      <c r="EC151" s="62"/>
      <c r="ED151" s="62"/>
      <c r="EE151" s="560"/>
      <c r="EF151" s="62"/>
      <c r="EG151" s="62">
        <v>518523</v>
      </c>
      <c r="EH151" s="62"/>
      <c r="EI151" s="62"/>
      <c r="EJ151" s="560"/>
      <c r="EK151" s="62"/>
      <c r="EL151" s="62">
        <v>0</v>
      </c>
      <c r="EN151" s="574"/>
      <c r="EO151" s="153"/>
      <c r="EP151" s="49"/>
      <c r="EQ151" s="49"/>
    </row>
    <row r="152" spans="4:147" ht="12.75" customHeight="1" x14ac:dyDescent="0.2">
      <c r="D152" s="153" t="s">
        <v>336</v>
      </c>
      <c r="E152" s="484"/>
      <c r="F152" s="563"/>
      <c r="G152" s="567">
        <v>0</v>
      </c>
      <c r="H152" s="565"/>
      <c r="I152" s="62"/>
      <c r="J152" s="560"/>
      <c r="K152" s="566"/>
      <c r="L152" s="567">
        <v>354961</v>
      </c>
      <c r="M152" s="565"/>
      <c r="N152" s="62"/>
      <c r="O152" s="560"/>
      <c r="P152" s="566"/>
      <c r="Q152" s="567">
        <v>1469964</v>
      </c>
      <c r="R152" s="565"/>
      <c r="S152" s="62"/>
      <c r="T152" s="560"/>
      <c r="U152" s="566"/>
      <c r="V152" s="567">
        <v>362091</v>
      </c>
      <c r="W152" s="565"/>
      <c r="X152" s="62"/>
      <c r="Y152" s="560"/>
      <c r="Z152" s="566"/>
      <c r="AA152" s="567">
        <v>0</v>
      </c>
      <c r="AB152" s="565"/>
      <c r="AC152" s="62"/>
      <c r="AD152" s="560"/>
      <c r="AE152" s="566"/>
      <c r="AF152" s="567">
        <v>0</v>
      </c>
      <c r="AG152" s="565"/>
      <c r="AH152" s="62"/>
      <c r="AI152" s="560"/>
      <c r="AJ152" s="566"/>
      <c r="AK152" s="567">
        <v>0</v>
      </c>
      <c r="AL152" s="565"/>
      <c r="AM152" s="62"/>
      <c r="AN152" s="560"/>
      <c r="AO152" s="566"/>
      <c r="AP152" s="567">
        <v>0</v>
      </c>
      <c r="AQ152" s="565"/>
      <c r="AR152" s="62"/>
      <c r="AS152" s="560"/>
      <c r="AT152" s="566"/>
      <c r="AU152" s="567">
        <v>0</v>
      </c>
      <c r="AV152" s="565"/>
      <c r="AW152" s="62"/>
      <c r="AX152" s="560"/>
      <c r="AY152" s="566"/>
      <c r="AZ152" s="567">
        <v>0</v>
      </c>
      <c r="BA152" s="565"/>
      <c r="BB152" s="62"/>
      <c r="BC152" s="560"/>
      <c r="BD152" s="566"/>
      <c r="BE152" s="567">
        <v>0</v>
      </c>
      <c r="BF152" s="565"/>
      <c r="BG152" s="62"/>
      <c r="BH152" s="560"/>
      <c r="BI152" s="566"/>
      <c r="BJ152" s="567">
        <v>0</v>
      </c>
      <c r="BK152" s="565"/>
      <c r="BL152" s="62"/>
      <c r="BM152" s="560"/>
      <c r="BN152" s="566"/>
      <c r="BO152" s="567">
        <v>0</v>
      </c>
      <c r="BP152" s="565"/>
      <c r="BQ152" s="62"/>
      <c r="BR152" s="560"/>
      <c r="BS152" s="566"/>
      <c r="BT152" s="567">
        <v>2187016</v>
      </c>
      <c r="BU152" s="565"/>
      <c r="BV152" s="62"/>
      <c r="BW152" s="560"/>
      <c r="BX152" s="566"/>
      <c r="BY152" s="567">
        <v>633846</v>
      </c>
      <c r="BZ152" s="565"/>
      <c r="CA152" s="62"/>
      <c r="CB152" s="560"/>
      <c r="CC152" s="566"/>
      <c r="CD152" s="567">
        <v>0</v>
      </c>
      <c r="CE152" s="565"/>
      <c r="CF152" s="62"/>
      <c r="CG152" s="560"/>
      <c r="CH152" s="566"/>
      <c r="CI152" s="567">
        <v>0</v>
      </c>
      <c r="CJ152" s="565"/>
      <c r="CK152" s="62"/>
      <c r="CL152" s="560"/>
      <c r="CM152" s="566"/>
      <c r="CN152" s="567">
        <v>0</v>
      </c>
      <c r="CO152" s="565"/>
      <c r="CP152" s="62"/>
      <c r="CQ152" s="560"/>
      <c r="CR152" s="566"/>
      <c r="CS152" s="567">
        <v>0</v>
      </c>
      <c r="CT152" s="565"/>
      <c r="CU152" s="62"/>
      <c r="CV152" s="560"/>
      <c r="CW152" s="566"/>
      <c r="CX152" s="567">
        <v>0</v>
      </c>
      <c r="CY152" s="565"/>
      <c r="CZ152" s="62"/>
      <c r="DA152" s="560"/>
      <c r="DB152" s="566"/>
      <c r="DC152" s="567">
        <v>0</v>
      </c>
      <c r="DD152" s="565"/>
      <c r="DE152" s="62"/>
      <c r="DF152" s="560"/>
      <c r="DG152" s="566"/>
      <c r="DH152" s="567">
        <v>0</v>
      </c>
      <c r="DI152" s="565"/>
      <c r="DJ152" s="62"/>
      <c r="DK152" s="560"/>
      <c r="DL152" s="566"/>
      <c r="DM152" s="567">
        <v>0</v>
      </c>
      <c r="DN152" s="565"/>
      <c r="DO152" s="62"/>
      <c r="DP152" s="560"/>
      <c r="DQ152" s="566"/>
      <c r="DR152" s="567">
        <v>115323</v>
      </c>
      <c r="DS152" s="565"/>
      <c r="DT152" s="62"/>
      <c r="DU152" s="560"/>
      <c r="DV152" s="566"/>
      <c r="DW152" s="567">
        <v>0</v>
      </c>
      <c r="DX152" s="565"/>
      <c r="DY152" s="62"/>
      <c r="DZ152" s="560"/>
      <c r="EA152" s="566"/>
      <c r="EB152" s="567">
        <v>0</v>
      </c>
      <c r="EC152" s="565"/>
      <c r="ED152" s="62"/>
      <c r="EE152" s="560"/>
      <c r="EF152" s="566"/>
      <c r="EG152" s="567">
        <v>518523</v>
      </c>
      <c r="EH152" s="565"/>
      <c r="EI152" s="62"/>
      <c r="EJ152" s="560"/>
      <c r="EK152" s="566"/>
      <c r="EL152" s="567">
        <v>0</v>
      </c>
      <c r="EM152" s="596"/>
      <c r="EO152" s="153"/>
      <c r="EP152" s="49"/>
      <c r="EQ152" s="49"/>
    </row>
    <row r="153" spans="4:147" x14ac:dyDescent="0.2">
      <c r="D153" s="153"/>
      <c r="E153" s="484"/>
      <c r="G153" s="62"/>
      <c r="H153" s="62"/>
      <c r="I153" s="62"/>
      <c r="J153" s="560"/>
      <c r="K153" s="62"/>
      <c r="L153" s="62"/>
      <c r="M153" s="62"/>
      <c r="N153" s="62"/>
      <c r="O153" s="560"/>
      <c r="P153" s="62"/>
      <c r="Q153" s="62"/>
      <c r="R153" s="62"/>
      <c r="S153" s="62"/>
      <c r="T153" s="560"/>
      <c r="U153" s="62"/>
      <c r="V153" s="62"/>
      <c r="W153" s="62"/>
      <c r="X153" s="62"/>
      <c r="Y153" s="560"/>
      <c r="Z153" s="62"/>
      <c r="AA153" s="62"/>
      <c r="AB153" s="62"/>
      <c r="AC153" s="62"/>
      <c r="AD153" s="560"/>
      <c r="AE153" s="62"/>
      <c r="AF153" s="62"/>
      <c r="AG153" s="62"/>
      <c r="AH153" s="62"/>
      <c r="AI153" s="560"/>
      <c r="AJ153" s="62"/>
      <c r="AK153" s="62"/>
      <c r="AL153" s="62"/>
      <c r="AM153" s="62"/>
      <c r="AN153" s="560"/>
      <c r="AO153" s="62"/>
      <c r="AP153" s="62"/>
      <c r="AQ153" s="62"/>
      <c r="AR153" s="62"/>
      <c r="AS153" s="560"/>
      <c r="AT153" s="62"/>
      <c r="AU153" s="62"/>
      <c r="AV153" s="62"/>
      <c r="AW153" s="62"/>
      <c r="AX153" s="560"/>
      <c r="AY153" s="62"/>
      <c r="AZ153" s="62"/>
      <c r="BA153" s="62"/>
      <c r="BB153" s="62"/>
      <c r="BC153" s="560"/>
      <c r="BD153" s="62"/>
      <c r="BE153" s="62"/>
      <c r="BF153" s="62"/>
      <c r="BG153" s="62"/>
      <c r="BH153" s="560"/>
      <c r="BI153" s="62"/>
      <c r="BJ153" s="62"/>
      <c r="BK153" s="62"/>
      <c r="BL153" s="62"/>
      <c r="BM153" s="560"/>
      <c r="BN153" s="62"/>
      <c r="BO153" s="62"/>
      <c r="BP153" s="62"/>
      <c r="BQ153" s="62"/>
      <c r="BR153" s="560"/>
      <c r="BS153" s="62"/>
      <c r="BT153" s="62"/>
      <c r="BU153" s="62"/>
      <c r="BV153" s="62"/>
      <c r="BW153" s="560"/>
      <c r="BX153" s="62"/>
      <c r="BY153" s="62"/>
      <c r="BZ153" s="62"/>
      <c r="CA153" s="62"/>
      <c r="CB153" s="560"/>
      <c r="CC153" s="62"/>
      <c r="CD153" s="62"/>
      <c r="CE153" s="62"/>
      <c r="CF153" s="62"/>
      <c r="CG153" s="560"/>
      <c r="CH153" s="62"/>
      <c r="CI153" s="62"/>
      <c r="CJ153" s="62"/>
      <c r="CK153" s="62"/>
      <c r="CL153" s="560"/>
      <c r="CM153" s="62"/>
      <c r="CN153" s="62"/>
      <c r="CO153" s="62"/>
      <c r="CP153" s="62"/>
      <c r="CQ153" s="560"/>
      <c r="CR153" s="62"/>
      <c r="CS153" s="62"/>
      <c r="CT153" s="62"/>
      <c r="CU153" s="62"/>
      <c r="CV153" s="560"/>
      <c r="CW153" s="62"/>
      <c r="CX153" s="62"/>
      <c r="CY153" s="62"/>
      <c r="CZ153" s="62"/>
      <c r="DA153" s="560"/>
      <c r="DB153" s="62"/>
      <c r="DC153" s="62"/>
      <c r="DD153" s="62"/>
      <c r="DE153" s="62"/>
      <c r="DF153" s="560"/>
      <c r="DG153" s="62"/>
      <c r="DH153" s="62"/>
      <c r="DI153" s="62"/>
      <c r="DJ153" s="62"/>
      <c r="DK153" s="560"/>
      <c r="DL153" s="62"/>
      <c r="DM153" s="62"/>
      <c r="DN153" s="62"/>
      <c r="DO153" s="62"/>
      <c r="DP153" s="560"/>
      <c r="DQ153" s="62"/>
      <c r="DR153" s="62"/>
      <c r="DS153" s="62"/>
      <c r="DT153" s="62"/>
      <c r="DU153" s="560"/>
      <c r="DV153" s="62"/>
      <c r="DW153" s="62"/>
      <c r="DX153" s="62"/>
      <c r="DY153" s="62"/>
      <c r="DZ153" s="560"/>
      <c r="EA153" s="62"/>
      <c r="EB153" s="62"/>
      <c r="EC153" s="62"/>
      <c r="ED153" s="62"/>
      <c r="EE153" s="560"/>
      <c r="EF153" s="62"/>
      <c r="EG153" s="62"/>
      <c r="EH153" s="62"/>
      <c r="EI153" s="62"/>
      <c r="EJ153" s="560"/>
      <c r="EK153" s="62"/>
      <c r="EL153" s="62"/>
      <c r="EO153" s="153"/>
      <c r="EP153" s="49"/>
      <c r="EQ153" s="49"/>
    </row>
    <row r="154" spans="4:147" x14ac:dyDescent="0.2">
      <c r="D154" s="153" t="s">
        <v>354</v>
      </c>
      <c r="E154" s="484"/>
      <c r="G154" s="62">
        <v>0</v>
      </c>
      <c r="H154" s="62"/>
      <c r="I154" s="62"/>
      <c r="J154" s="560"/>
      <c r="L154" s="62">
        <v>0</v>
      </c>
      <c r="M154" s="62"/>
      <c r="N154" s="62"/>
      <c r="O154" s="560"/>
      <c r="P154" s="62"/>
      <c r="Q154" s="62">
        <v>55166</v>
      </c>
      <c r="R154" s="62"/>
      <c r="S154" s="62"/>
      <c r="T154" s="560"/>
      <c r="U154" s="62"/>
      <c r="V154" s="62">
        <v>230067</v>
      </c>
      <c r="W154" s="62"/>
      <c r="X154" s="62"/>
      <c r="Y154" s="560"/>
      <c r="Z154" s="62"/>
      <c r="AA154" s="62">
        <v>0</v>
      </c>
      <c r="AB154" s="62"/>
      <c r="AC154" s="62"/>
      <c r="AD154" s="560"/>
      <c r="AE154" s="62"/>
      <c r="AF154" s="62">
        <v>0</v>
      </c>
      <c r="AG154" s="62"/>
      <c r="AH154" s="62"/>
      <c r="AI154" s="560"/>
      <c r="AJ154" s="62"/>
      <c r="AK154" s="62">
        <v>0</v>
      </c>
      <c r="AL154" s="62"/>
      <c r="AM154" s="62"/>
      <c r="AN154" s="560"/>
      <c r="AO154" s="62"/>
      <c r="AP154" s="62">
        <v>0</v>
      </c>
      <c r="AQ154" s="62"/>
      <c r="AR154" s="62"/>
      <c r="AS154" s="560"/>
      <c r="AT154" s="62"/>
      <c r="AU154" s="62">
        <v>0</v>
      </c>
      <c r="AV154" s="62"/>
      <c r="AW154" s="62"/>
      <c r="AX154" s="560"/>
      <c r="AY154" s="62"/>
      <c r="AZ154" s="62">
        <v>0</v>
      </c>
      <c r="BA154" s="62"/>
      <c r="BB154" s="62"/>
      <c r="BC154" s="560"/>
      <c r="BD154" s="62"/>
      <c r="BE154" s="62">
        <v>0</v>
      </c>
      <c r="BF154" s="62"/>
      <c r="BG154" s="62"/>
      <c r="BH154" s="560"/>
      <c r="BI154" s="62"/>
      <c r="BJ154" s="62">
        <v>0</v>
      </c>
      <c r="BK154" s="62"/>
      <c r="BL154" s="62"/>
      <c r="BM154" s="560"/>
      <c r="BN154" s="62"/>
      <c r="BO154" s="62">
        <v>0</v>
      </c>
      <c r="BP154" s="62"/>
      <c r="BQ154" s="62"/>
      <c r="BR154" s="560"/>
      <c r="BT154" s="62">
        <v>285233</v>
      </c>
      <c r="BU154" s="62"/>
      <c r="BV154" s="62"/>
      <c r="BW154" s="560"/>
      <c r="BY154" s="62">
        <v>1256940</v>
      </c>
      <c r="BZ154" s="62"/>
      <c r="CA154" s="62"/>
      <c r="CB154" s="560"/>
      <c r="CD154" s="62">
        <v>15296</v>
      </c>
      <c r="CE154" s="62"/>
      <c r="CF154" s="62"/>
      <c r="CG154" s="560"/>
      <c r="CH154" s="62"/>
      <c r="CI154" s="62">
        <v>0</v>
      </c>
      <c r="CJ154" s="62"/>
      <c r="CK154" s="62"/>
      <c r="CL154" s="560"/>
      <c r="CM154" s="62"/>
      <c r="CN154" s="62">
        <v>0</v>
      </c>
      <c r="CO154" s="62"/>
      <c r="CP154" s="62"/>
      <c r="CQ154" s="560"/>
      <c r="CR154" s="62"/>
      <c r="CS154" s="62">
        <v>0</v>
      </c>
      <c r="CT154" s="62"/>
      <c r="CU154" s="62"/>
      <c r="CV154" s="560"/>
      <c r="CW154" s="62"/>
      <c r="CX154" s="62">
        <v>0</v>
      </c>
      <c r="CY154" s="62"/>
      <c r="CZ154" s="62"/>
      <c r="DA154" s="560"/>
      <c r="DB154" s="62"/>
      <c r="DC154" s="62">
        <v>0</v>
      </c>
      <c r="DD154" s="62"/>
      <c r="DE154" s="62"/>
      <c r="DF154" s="560"/>
      <c r="DG154" s="62"/>
      <c r="DH154" s="62">
        <v>0</v>
      </c>
      <c r="DI154" s="62"/>
      <c r="DJ154" s="62"/>
      <c r="DK154" s="560"/>
      <c r="DL154" s="62"/>
      <c r="DM154" s="62">
        <v>0</v>
      </c>
      <c r="DN154" s="62"/>
      <c r="DO154" s="62"/>
      <c r="DP154" s="560"/>
      <c r="DQ154" s="62"/>
      <c r="DR154" s="62">
        <v>227461</v>
      </c>
      <c r="DS154" s="62"/>
      <c r="DT154" s="62"/>
      <c r="DU154" s="560"/>
      <c r="DV154" s="62"/>
      <c r="DW154" s="62">
        <v>0</v>
      </c>
      <c r="DX154" s="62"/>
      <c r="DY154" s="62"/>
      <c r="DZ154" s="560"/>
      <c r="EA154" s="62"/>
      <c r="EB154" s="62">
        <v>232101</v>
      </c>
      <c r="EC154" s="62"/>
      <c r="ED154" s="62"/>
      <c r="EE154" s="560"/>
      <c r="EF154" s="62"/>
      <c r="EG154" s="62">
        <v>782082</v>
      </c>
      <c r="EH154" s="62"/>
      <c r="EI154" s="62"/>
      <c r="EJ154" s="560"/>
      <c r="EL154" s="62">
        <v>15296</v>
      </c>
      <c r="EM154" s="62"/>
      <c r="EO154" s="153"/>
      <c r="EP154" s="49"/>
      <c r="EQ154" s="49"/>
    </row>
    <row r="155" spans="4:147" x14ac:dyDescent="0.2">
      <c r="D155" s="153" t="s">
        <v>336</v>
      </c>
      <c r="E155" s="484"/>
      <c r="F155" s="563"/>
      <c r="G155" s="567">
        <v>0</v>
      </c>
      <c r="H155" s="565"/>
      <c r="I155" s="62"/>
      <c r="J155" s="560"/>
      <c r="K155" s="563"/>
      <c r="L155" s="567">
        <v>0</v>
      </c>
      <c r="M155" s="565"/>
      <c r="N155" s="62"/>
      <c r="O155" s="560"/>
      <c r="P155" s="566"/>
      <c r="Q155" s="567">
        <v>55166</v>
      </c>
      <c r="R155" s="565"/>
      <c r="S155" s="62"/>
      <c r="T155" s="560"/>
      <c r="U155" s="566"/>
      <c r="V155" s="567">
        <v>230067</v>
      </c>
      <c r="W155" s="565"/>
      <c r="X155" s="62"/>
      <c r="Y155" s="560"/>
      <c r="Z155" s="566"/>
      <c r="AA155" s="567">
        <v>0</v>
      </c>
      <c r="AB155" s="565"/>
      <c r="AC155" s="62"/>
      <c r="AD155" s="560"/>
      <c r="AE155" s="566"/>
      <c r="AF155" s="567">
        <v>0</v>
      </c>
      <c r="AG155" s="565"/>
      <c r="AH155" s="62"/>
      <c r="AI155" s="560"/>
      <c r="AJ155" s="566"/>
      <c r="AK155" s="567">
        <v>0</v>
      </c>
      <c r="AL155" s="565"/>
      <c r="AM155" s="62"/>
      <c r="AN155" s="560"/>
      <c r="AO155" s="566"/>
      <c r="AP155" s="567">
        <v>0</v>
      </c>
      <c r="AQ155" s="565"/>
      <c r="AR155" s="62"/>
      <c r="AS155" s="560"/>
      <c r="AT155" s="566"/>
      <c r="AU155" s="567">
        <v>0</v>
      </c>
      <c r="AV155" s="565"/>
      <c r="AW155" s="62"/>
      <c r="AX155" s="560"/>
      <c r="AY155" s="566"/>
      <c r="AZ155" s="567">
        <v>0</v>
      </c>
      <c r="BA155" s="565"/>
      <c r="BB155" s="62"/>
      <c r="BC155" s="560"/>
      <c r="BD155" s="566"/>
      <c r="BE155" s="567">
        <v>0</v>
      </c>
      <c r="BF155" s="565"/>
      <c r="BG155" s="62"/>
      <c r="BH155" s="560"/>
      <c r="BI155" s="566"/>
      <c r="BJ155" s="567">
        <v>0</v>
      </c>
      <c r="BK155" s="565"/>
      <c r="BL155" s="62"/>
      <c r="BM155" s="560"/>
      <c r="BN155" s="566"/>
      <c r="BO155" s="567">
        <v>0</v>
      </c>
      <c r="BP155" s="565"/>
      <c r="BQ155" s="62"/>
      <c r="BR155" s="560"/>
      <c r="BS155" s="566"/>
      <c r="BT155" s="567">
        <v>285233</v>
      </c>
      <c r="BU155" s="565"/>
      <c r="BV155" s="62"/>
      <c r="BW155" s="560"/>
      <c r="BX155" s="563"/>
      <c r="BY155" s="567">
        <v>1256940</v>
      </c>
      <c r="BZ155" s="565"/>
      <c r="CA155" s="62"/>
      <c r="CB155" s="560"/>
      <c r="CC155" s="563"/>
      <c r="CD155" s="567">
        <v>15296</v>
      </c>
      <c r="CE155" s="565"/>
      <c r="CF155" s="62"/>
      <c r="CG155" s="560"/>
      <c r="CH155" s="566"/>
      <c r="CI155" s="567">
        <v>0</v>
      </c>
      <c r="CJ155" s="565"/>
      <c r="CK155" s="62"/>
      <c r="CL155" s="560"/>
      <c r="CM155" s="566"/>
      <c r="CN155" s="567">
        <v>0</v>
      </c>
      <c r="CO155" s="565"/>
      <c r="CP155" s="62"/>
      <c r="CQ155" s="560"/>
      <c r="CR155" s="566"/>
      <c r="CS155" s="567">
        <v>0</v>
      </c>
      <c r="CT155" s="565"/>
      <c r="CU155" s="62"/>
      <c r="CV155" s="560"/>
      <c r="CW155" s="566"/>
      <c r="CX155" s="567">
        <v>0</v>
      </c>
      <c r="CY155" s="565"/>
      <c r="CZ155" s="62"/>
      <c r="DA155" s="560"/>
      <c r="DB155" s="566"/>
      <c r="DC155" s="567">
        <v>0</v>
      </c>
      <c r="DD155" s="565"/>
      <c r="DE155" s="62"/>
      <c r="DF155" s="560"/>
      <c r="DG155" s="566"/>
      <c r="DH155" s="567">
        <v>0</v>
      </c>
      <c r="DI155" s="565"/>
      <c r="DJ155" s="62"/>
      <c r="DK155" s="560"/>
      <c r="DL155" s="566"/>
      <c r="DM155" s="567">
        <v>0</v>
      </c>
      <c r="DN155" s="565"/>
      <c r="DO155" s="62"/>
      <c r="DP155" s="560"/>
      <c r="DQ155" s="566"/>
      <c r="DR155" s="567">
        <v>227461</v>
      </c>
      <c r="DS155" s="565"/>
      <c r="DT155" s="62"/>
      <c r="DU155" s="560"/>
      <c r="DV155" s="566"/>
      <c r="DW155" s="567">
        <v>0</v>
      </c>
      <c r="DX155" s="565"/>
      <c r="DY155" s="62"/>
      <c r="DZ155" s="560"/>
      <c r="EA155" s="566"/>
      <c r="EB155" s="567">
        <v>232101</v>
      </c>
      <c r="EC155" s="565"/>
      <c r="ED155" s="62"/>
      <c r="EE155" s="560"/>
      <c r="EF155" s="566"/>
      <c r="EG155" s="567">
        <v>782082</v>
      </c>
      <c r="EH155" s="565"/>
      <c r="EI155" s="62"/>
      <c r="EJ155" s="560"/>
      <c r="EK155" s="563"/>
      <c r="EL155" s="567">
        <v>15296</v>
      </c>
      <c r="EM155" s="565"/>
      <c r="EO155" s="153"/>
      <c r="EP155" s="49"/>
      <c r="EQ155" s="49"/>
    </row>
    <row r="156" spans="4:147" x14ac:dyDescent="0.2">
      <c r="D156" s="153"/>
      <c r="E156" s="484"/>
      <c r="G156" s="62"/>
      <c r="H156" s="62"/>
      <c r="I156" s="62"/>
      <c r="J156" s="560"/>
      <c r="K156" s="62"/>
      <c r="L156" s="62"/>
      <c r="M156" s="62"/>
      <c r="N156" s="62"/>
      <c r="O156" s="560"/>
      <c r="P156" s="62"/>
      <c r="Q156" s="62"/>
      <c r="R156" s="62"/>
      <c r="S156" s="62"/>
      <c r="T156" s="560"/>
      <c r="U156" s="62"/>
      <c r="V156" s="62"/>
      <c r="W156" s="62"/>
      <c r="X156" s="62"/>
      <c r="Y156" s="560"/>
      <c r="Z156" s="62"/>
      <c r="AA156" s="62"/>
      <c r="AB156" s="62"/>
      <c r="AC156" s="62"/>
      <c r="AD156" s="560"/>
      <c r="AE156" s="62"/>
      <c r="AF156" s="62"/>
      <c r="AG156" s="62"/>
      <c r="AH156" s="62"/>
      <c r="AI156" s="560"/>
      <c r="AJ156" s="62"/>
      <c r="AK156" s="62"/>
      <c r="AL156" s="62"/>
      <c r="AM156" s="62"/>
      <c r="AN156" s="560"/>
      <c r="AO156" s="62"/>
      <c r="AP156" s="62"/>
      <c r="AQ156" s="62"/>
      <c r="AR156" s="62"/>
      <c r="AS156" s="560"/>
      <c r="AT156" s="62"/>
      <c r="AU156" s="62"/>
      <c r="AV156" s="62"/>
      <c r="AW156" s="62"/>
      <c r="AX156" s="560"/>
      <c r="AY156" s="62"/>
      <c r="AZ156" s="62"/>
      <c r="BA156" s="62"/>
      <c r="BB156" s="62"/>
      <c r="BC156" s="560"/>
      <c r="BD156" s="62"/>
      <c r="BE156" s="62"/>
      <c r="BF156" s="62"/>
      <c r="BG156" s="62"/>
      <c r="BH156" s="560"/>
      <c r="BI156" s="62"/>
      <c r="BJ156" s="62"/>
      <c r="BK156" s="62"/>
      <c r="BL156" s="62"/>
      <c r="BM156" s="560"/>
      <c r="BN156" s="62"/>
      <c r="BO156" s="62"/>
      <c r="BP156" s="62"/>
      <c r="BQ156" s="62"/>
      <c r="BR156" s="560"/>
      <c r="BS156" s="62"/>
      <c r="BT156" s="62"/>
      <c r="BU156" s="62"/>
      <c r="BV156" s="62"/>
      <c r="BW156" s="560"/>
      <c r="BX156" s="62"/>
      <c r="BY156" s="62"/>
      <c r="BZ156" s="62"/>
      <c r="CA156" s="62"/>
      <c r="CB156" s="560"/>
      <c r="CC156" s="62"/>
      <c r="CD156" s="62"/>
      <c r="CE156" s="62"/>
      <c r="CF156" s="62"/>
      <c r="CG156" s="560"/>
      <c r="CH156" s="62"/>
      <c r="CI156" s="62"/>
      <c r="CJ156" s="62"/>
      <c r="CK156" s="62"/>
      <c r="CL156" s="560"/>
      <c r="CM156" s="62"/>
      <c r="CN156" s="62"/>
      <c r="CO156" s="62"/>
      <c r="CP156" s="62"/>
      <c r="CQ156" s="560"/>
      <c r="CR156" s="62"/>
      <c r="CS156" s="62"/>
      <c r="CT156" s="62"/>
      <c r="CU156" s="62"/>
      <c r="CV156" s="560"/>
      <c r="CW156" s="62"/>
      <c r="CX156" s="62"/>
      <c r="CY156" s="62"/>
      <c r="CZ156" s="62"/>
      <c r="DA156" s="560"/>
      <c r="DB156" s="62"/>
      <c r="DC156" s="62"/>
      <c r="DD156" s="62"/>
      <c r="DE156" s="62"/>
      <c r="DF156" s="560"/>
      <c r="DG156" s="62"/>
      <c r="DH156" s="62"/>
      <c r="DI156" s="62"/>
      <c r="DJ156" s="62"/>
      <c r="DK156" s="560"/>
      <c r="DL156" s="62"/>
      <c r="DM156" s="62"/>
      <c r="DN156" s="62"/>
      <c r="DO156" s="62"/>
      <c r="DP156" s="560"/>
      <c r="DQ156" s="62"/>
      <c r="DR156" s="62"/>
      <c r="DS156" s="62"/>
      <c r="DT156" s="62"/>
      <c r="DU156" s="560"/>
      <c r="DV156" s="62"/>
      <c r="DW156" s="62"/>
      <c r="DX156" s="62"/>
      <c r="DY156" s="62"/>
      <c r="DZ156" s="560"/>
      <c r="EA156" s="62"/>
      <c r="EB156" s="62"/>
      <c r="EC156" s="62"/>
      <c r="ED156" s="62"/>
      <c r="EE156" s="560"/>
      <c r="EF156" s="62"/>
      <c r="EG156" s="62"/>
      <c r="EH156" s="62"/>
      <c r="EI156" s="62"/>
      <c r="EJ156" s="560"/>
      <c r="EK156" s="62"/>
      <c r="EL156" s="62"/>
      <c r="EO156" s="153"/>
      <c r="EP156" s="49"/>
      <c r="EQ156" s="49"/>
    </row>
    <row r="157" spans="4:147" x14ac:dyDescent="0.2">
      <c r="D157" s="153" t="s">
        <v>355</v>
      </c>
      <c r="E157" s="484"/>
      <c r="G157" s="62">
        <v>0</v>
      </c>
      <c r="H157" s="62"/>
      <c r="I157" s="62"/>
      <c r="J157" s="560"/>
      <c r="K157" s="62"/>
      <c r="L157" s="62">
        <v>0</v>
      </c>
      <c r="M157" s="62"/>
      <c r="N157" s="62"/>
      <c r="O157" s="560"/>
      <c r="P157" s="62"/>
      <c r="Q157" s="62">
        <v>0</v>
      </c>
      <c r="R157" s="62"/>
      <c r="S157" s="62"/>
      <c r="T157" s="560"/>
      <c r="U157" s="62"/>
      <c r="V157" s="62">
        <v>0</v>
      </c>
      <c r="W157" s="62"/>
      <c r="X157" s="62"/>
      <c r="Y157" s="560"/>
      <c r="Z157" s="62"/>
      <c r="AA157" s="62">
        <v>0</v>
      </c>
      <c r="AB157" s="62"/>
      <c r="AC157" s="62"/>
      <c r="AD157" s="560"/>
      <c r="AE157" s="62"/>
      <c r="AF157" s="62">
        <v>0</v>
      </c>
      <c r="AG157" s="62"/>
      <c r="AH157" s="62"/>
      <c r="AI157" s="560"/>
      <c r="AJ157" s="62"/>
      <c r="AK157" s="62">
        <v>0</v>
      </c>
      <c r="AL157" s="62"/>
      <c r="AM157" s="62"/>
      <c r="AN157" s="560"/>
      <c r="AO157" s="62"/>
      <c r="AP157" s="62">
        <v>0</v>
      </c>
      <c r="AQ157" s="62"/>
      <c r="AR157" s="62"/>
      <c r="AS157" s="560"/>
      <c r="AT157" s="62"/>
      <c r="AU157" s="62">
        <v>0</v>
      </c>
      <c r="AV157" s="62"/>
      <c r="AW157" s="62"/>
      <c r="AX157" s="560"/>
      <c r="AY157" s="62"/>
      <c r="AZ157" s="62">
        <v>0</v>
      </c>
      <c r="BA157" s="62"/>
      <c r="BB157" s="62"/>
      <c r="BC157" s="560"/>
      <c r="BD157" s="62"/>
      <c r="BE157" s="62">
        <v>0</v>
      </c>
      <c r="BF157" s="62"/>
      <c r="BG157" s="62"/>
      <c r="BH157" s="560"/>
      <c r="BI157" s="62"/>
      <c r="BJ157" s="62">
        <v>0</v>
      </c>
      <c r="BK157" s="62"/>
      <c r="BL157" s="62"/>
      <c r="BM157" s="560"/>
      <c r="BN157" s="62"/>
      <c r="BO157" s="62">
        <v>0</v>
      </c>
      <c r="BP157" s="62"/>
      <c r="BQ157" s="62"/>
      <c r="BR157" s="560"/>
      <c r="BS157" s="62"/>
      <c r="BT157" s="62">
        <v>0</v>
      </c>
      <c r="BU157" s="62"/>
      <c r="BV157" s="62"/>
      <c r="BW157" s="560"/>
      <c r="BX157" s="62"/>
      <c r="BY157" s="62">
        <v>203060</v>
      </c>
      <c r="BZ157" s="62"/>
      <c r="CA157" s="62"/>
      <c r="CB157" s="560"/>
      <c r="CC157" s="62"/>
      <c r="CD157" s="62">
        <v>41836</v>
      </c>
      <c r="CE157" s="62"/>
      <c r="CF157" s="62"/>
      <c r="CG157" s="560"/>
      <c r="CH157" s="62"/>
      <c r="CI157" s="62">
        <v>0</v>
      </c>
      <c r="CJ157" s="62"/>
      <c r="CK157" s="62"/>
      <c r="CL157" s="560"/>
      <c r="CM157" s="62"/>
      <c r="CN157" s="62">
        <v>0</v>
      </c>
      <c r="CO157" s="62"/>
      <c r="CP157" s="62"/>
      <c r="CQ157" s="560"/>
      <c r="CR157" s="62"/>
      <c r="CS157" s="62">
        <v>0</v>
      </c>
      <c r="CT157" s="62"/>
      <c r="CU157" s="62"/>
      <c r="CV157" s="560"/>
      <c r="CW157" s="62"/>
      <c r="CX157" s="62">
        <v>0</v>
      </c>
      <c r="CY157" s="62"/>
      <c r="CZ157" s="62"/>
      <c r="DA157" s="560"/>
      <c r="DB157" s="62"/>
      <c r="DC157" s="62">
        <v>0</v>
      </c>
      <c r="DD157" s="62"/>
      <c r="DE157" s="62"/>
      <c r="DF157" s="560"/>
      <c r="DG157" s="62"/>
      <c r="DH157" s="62">
        <v>0</v>
      </c>
      <c r="DI157" s="62"/>
      <c r="DJ157" s="62"/>
      <c r="DK157" s="560"/>
      <c r="DL157" s="62"/>
      <c r="DM157" s="62">
        <v>0</v>
      </c>
      <c r="DN157" s="62"/>
      <c r="DO157" s="62"/>
      <c r="DP157" s="560"/>
      <c r="DQ157" s="62"/>
      <c r="DR157" s="62">
        <v>0</v>
      </c>
      <c r="DS157" s="62"/>
      <c r="DT157" s="62"/>
      <c r="DU157" s="560"/>
      <c r="DV157" s="62"/>
      <c r="DW157" s="62">
        <v>0</v>
      </c>
      <c r="DX157" s="62"/>
      <c r="DY157" s="62"/>
      <c r="DZ157" s="560"/>
      <c r="EA157" s="62"/>
      <c r="EB157" s="62">
        <v>0</v>
      </c>
      <c r="EC157" s="62"/>
      <c r="ED157" s="62"/>
      <c r="EE157" s="560"/>
      <c r="EF157" s="62"/>
      <c r="EG157" s="62">
        <v>161224</v>
      </c>
      <c r="EH157" s="62"/>
      <c r="EI157" s="62"/>
      <c r="EJ157" s="560"/>
      <c r="EK157" s="62"/>
      <c r="EL157" s="62">
        <v>41836</v>
      </c>
      <c r="EO157" s="153"/>
      <c r="EP157" s="49"/>
      <c r="EQ157" s="49"/>
    </row>
    <row r="158" spans="4:147" x14ac:dyDescent="0.2">
      <c r="D158" s="153" t="s">
        <v>336</v>
      </c>
      <c r="E158" s="484"/>
      <c r="F158" s="563"/>
      <c r="G158" s="567">
        <v>0</v>
      </c>
      <c r="H158" s="565"/>
      <c r="I158" s="62"/>
      <c r="J158" s="560"/>
      <c r="K158" s="566"/>
      <c r="L158" s="567">
        <v>0</v>
      </c>
      <c r="M158" s="565"/>
      <c r="N158" s="62"/>
      <c r="O158" s="560"/>
      <c r="P158" s="566"/>
      <c r="Q158" s="567">
        <v>0</v>
      </c>
      <c r="R158" s="565"/>
      <c r="S158" s="62"/>
      <c r="T158" s="560"/>
      <c r="U158" s="566"/>
      <c r="V158" s="567">
        <v>0</v>
      </c>
      <c r="W158" s="565"/>
      <c r="X158" s="62"/>
      <c r="Y158" s="560"/>
      <c r="Z158" s="566"/>
      <c r="AA158" s="567">
        <v>0</v>
      </c>
      <c r="AB158" s="565"/>
      <c r="AC158" s="62"/>
      <c r="AD158" s="560"/>
      <c r="AE158" s="566"/>
      <c r="AF158" s="567">
        <v>0</v>
      </c>
      <c r="AG158" s="565"/>
      <c r="AH158" s="62"/>
      <c r="AI158" s="560"/>
      <c r="AJ158" s="566"/>
      <c r="AK158" s="567">
        <v>0</v>
      </c>
      <c r="AL158" s="565"/>
      <c r="AM158" s="62"/>
      <c r="AN158" s="560"/>
      <c r="AO158" s="566"/>
      <c r="AP158" s="567">
        <v>0</v>
      </c>
      <c r="AQ158" s="565"/>
      <c r="AR158" s="62"/>
      <c r="AS158" s="560"/>
      <c r="AT158" s="566"/>
      <c r="AU158" s="567">
        <v>0</v>
      </c>
      <c r="AV158" s="565"/>
      <c r="AW158" s="62"/>
      <c r="AX158" s="560"/>
      <c r="AY158" s="566"/>
      <c r="AZ158" s="567">
        <v>0</v>
      </c>
      <c r="BA158" s="565"/>
      <c r="BB158" s="62"/>
      <c r="BC158" s="560"/>
      <c r="BD158" s="566"/>
      <c r="BE158" s="567">
        <v>0</v>
      </c>
      <c r="BF158" s="565"/>
      <c r="BG158" s="62"/>
      <c r="BH158" s="560"/>
      <c r="BI158" s="566"/>
      <c r="BJ158" s="567">
        <v>0</v>
      </c>
      <c r="BK158" s="565"/>
      <c r="BL158" s="62"/>
      <c r="BM158" s="560"/>
      <c r="BN158" s="566"/>
      <c r="BO158" s="567">
        <v>0</v>
      </c>
      <c r="BP158" s="565"/>
      <c r="BQ158" s="62"/>
      <c r="BR158" s="560"/>
      <c r="BS158" s="566"/>
      <c r="BT158" s="567">
        <v>0</v>
      </c>
      <c r="BU158" s="565"/>
      <c r="BV158" s="62"/>
      <c r="BW158" s="560"/>
      <c r="BX158" s="566"/>
      <c r="BY158" s="567">
        <v>203060</v>
      </c>
      <c r="BZ158" s="565"/>
      <c r="CA158" s="62"/>
      <c r="CB158" s="560"/>
      <c r="CC158" s="566"/>
      <c r="CD158" s="567">
        <v>41836</v>
      </c>
      <c r="CE158" s="565"/>
      <c r="CF158" s="62"/>
      <c r="CG158" s="560"/>
      <c r="CH158" s="566"/>
      <c r="CI158" s="567">
        <v>0</v>
      </c>
      <c r="CJ158" s="565"/>
      <c r="CK158" s="62"/>
      <c r="CL158" s="560"/>
      <c r="CM158" s="566"/>
      <c r="CN158" s="567">
        <v>0</v>
      </c>
      <c r="CO158" s="565"/>
      <c r="CP158" s="62"/>
      <c r="CQ158" s="560"/>
      <c r="CR158" s="566"/>
      <c r="CS158" s="567">
        <v>0</v>
      </c>
      <c r="CT158" s="565"/>
      <c r="CU158" s="62"/>
      <c r="CV158" s="560"/>
      <c r="CW158" s="566"/>
      <c r="CX158" s="567">
        <v>0</v>
      </c>
      <c r="CY158" s="565"/>
      <c r="CZ158" s="62"/>
      <c r="DA158" s="560"/>
      <c r="DB158" s="566"/>
      <c r="DC158" s="567">
        <v>0</v>
      </c>
      <c r="DD158" s="565"/>
      <c r="DE158" s="62"/>
      <c r="DF158" s="560"/>
      <c r="DG158" s="566"/>
      <c r="DH158" s="567">
        <v>0</v>
      </c>
      <c r="DI158" s="565"/>
      <c r="DJ158" s="62"/>
      <c r="DK158" s="560"/>
      <c r="DL158" s="566"/>
      <c r="DM158" s="567">
        <v>0</v>
      </c>
      <c r="DN158" s="565"/>
      <c r="DO158" s="62"/>
      <c r="DP158" s="560"/>
      <c r="DQ158" s="566"/>
      <c r="DR158" s="567">
        <v>0</v>
      </c>
      <c r="DS158" s="565"/>
      <c r="DT158" s="62"/>
      <c r="DU158" s="560"/>
      <c r="DV158" s="566"/>
      <c r="DW158" s="567">
        <v>0</v>
      </c>
      <c r="DX158" s="565"/>
      <c r="DY158" s="62"/>
      <c r="DZ158" s="560"/>
      <c r="EA158" s="566"/>
      <c r="EB158" s="567">
        <v>0</v>
      </c>
      <c r="EC158" s="565"/>
      <c r="ED158" s="62"/>
      <c r="EE158" s="560"/>
      <c r="EF158" s="566"/>
      <c r="EG158" s="567">
        <v>161224</v>
      </c>
      <c r="EH158" s="565"/>
      <c r="EI158" s="62"/>
      <c r="EJ158" s="560"/>
      <c r="EK158" s="566"/>
      <c r="EL158" s="567">
        <v>41836</v>
      </c>
      <c r="EM158" s="596"/>
      <c r="EO158" s="153"/>
      <c r="EP158" s="49"/>
      <c r="EQ158" s="49"/>
    </row>
    <row r="159" spans="4:147" x14ac:dyDescent="0.2">
      <c r="D159" s="153"/>
      <c r="E159" s="484"/>
      <c r="G159" s="62"/>
      <c r="H159" s="62"/>
      <c r="I159" s="62"/>
      <c r="J159" s="560"/>
      <c r="K159" s="62"/>
      <c r="L159" s="62"/>
      <c r="M159" s="62"/>
      <c r="N159" s="62"/>
      <c r="O159" s="560"/>
      <c r="P159" s="62"/>
      <c r="Q159" s="62"/>
      <c r="R159" s="62"/>
      <c r="S159" s="62"/>
      <c r="T159" s="560"/>
      <c r="U159" s="62"/>
      <c r="V159" s="62"/>
      <c r="W159" s="62"/>
      <c r="X159" s="62"/>
      <c r="Y159" s="560"/>
      <c r="Z159" s="62"/>
      <c r="AA159" s="62"/>
      <c r="AB159" s="62"/>
      <c r="AC159" s="62"/>
      <c r="AD159" s="560"/>
      <c r="AE159" s="62"/>
      <c r="AF159" s="62"/>
      <c r="AG159" s="62"/>
      <c r="AH159" s="62"/>
      <c r="AI159" s="560"/>
      <c r="AJ159" s="62"/>
      <c r="AK159" s="62"/>
      <c r="AL159" s="62"/>
      <c r="AM159" s="62"/>
      <c r="AN159" s="560"/>
      <c r="AO159" s="62"/>
      <c r="AP159" s="62"/>
      <c r="AQ159" s="62"/>
      <c r="AR159" s="62"/>
      <c r="AS159" s="560"/>
      <c r="AT159" s="62"/>
      <c r="AU159" s="62"/>
      <c r="AV159" s="62"/>
      <c r="AW159" s="62"/>
      <c r="AX159" s="560"/>
      <c r="AY159" s="62"/>
      <c r="AZ159" s="62"/>
      <c r="BA159" s="62"/>
      <c r="BB159" s="62"/>
      <c r="BC159" s="560"/>
      <c r="BD159" s="62"/>
      <c r="BE159" s="62"/>
      <c r="BF159" s="62"/>
      <c r="BG159" s="62"/>
      <c r="BH159" s="560"/>
      <c r="BI159" s="62"/>
      <c r="BJ159" s="62"/>
      <c r="BK159" s="62"/>
      <c r="BL159" s="62"/>
      <c r="BM159" s="560"/>
      <c r="BN159" s="62"/>
      <c r="BO159" s="62"/>
      <c r="BP159" s="62"/>
      <c r="BQ159" s="62"/>
      <c r="BR159" s="560"/>
      <c r="BS159" s="62"/>
      <c r="BT159" s="62"/>
      <c r="BU159" s="62"/>
      <c r="BV159" s="62"/>
      <c r="BW159" s="560"/>
      <c r="BX159" s="62"/>
      <c r="BY159" s="62"/>
      <c r="BZ159" s="62"/>
      <c r="CA159" s="62"/>
      <c r="CB159" s="560"/>
      <c r="CC159" s="62"/>
      <c r="CD159" s="62"/>
      <c r="CE159" s="62"/>
      <c r="CF159" s="62"/>
      <c r="CG159" s="560"/>
      <c r="CH159" s="62"/>
      <c r="CI159" s="62"/>
      <c r="CJ159" s="62"/>
      <c r="CK159" s="62"/>
      <c r="CL159" s="560"/>
      <c r="CM159" s="62"/>
      <c r="CN159" s="62"/>
      <c r="CO159" s="62"/>
      <c r="CP159" s="62"/>
      <c r="CQ159" s="560"/>
      <c r="CR159" s="62"/>
      <c r="CS159" s="62"/>
      <c r="CT159" s="62"/>
      <c r="CU159" s="62"/>
      <c r="CV159" s="560"/>
      <c r="CW159" s="62"/>
      <c r="CX159" s="62"/>
      <c r="CY159" s="62"/>
      <c r="CZ159" s="62"/>
      <c r="DA159" s="560"/>
      <c r="DB159" s="62"/>
      <c r="DC159" s="62"/>
      <c r="DD159" s="62"/>
      <c r="DE159" s="62"/>
      <c r="DF159" s="560"/>
      <c r="DG159" s="62"/>
      <c r="DH159" s="62"/>
      <c r="DI159" s="62"/>
      <c r="DJ159" s="62"/>
      <c r="DK159" s="560"/>
      <c r="DL159" s="62"/>
      <c r="DM159" s="62"/>
      <c r="DN159" s="62"/>
      <c r="DO159" s="62"/>
      <c r="DP159" s="560"/>
      <c r="DQ159" s="62"/>
      <c r="DR159" s="62"/>
      <c r="DS159" s="62"/>
      <c r="DT159" s="62"/>
      <c r="DU159" s="560"/>
      <c r="DV159" s="62"/>
      <c r="DW159" s="62"/>
      <c r="DX159" s="62"/>
      <c r="DY159" s="62"/>
      <c r="DZ159" s="560"/>
      <c r="EA159" s="62"/>
      <c r="EB159" s="62"/>
      <c r="EC159" s="62"/>
      <c r="ED159" s="62"/>
      <c r="EE159" s="560"/>
      <c r="EF159" s="62"/>
      <c r="EG159" s="62"/>
      <c r="EH159" s="62"/>
      <c r="EI159" s="62"/>
      <c r="EJ159" s="560"/>
      <c r="EK159" s="62"/>
      <c r="EL159" s="62"/>
      <c r="EO159" s="153"/>
      <c r="EP159" s="49"/>
      <c r="EQ159" s="49"/>
    </row>
    <row r="160" spans="4:147" x14ac:dyDescent="0.2">
      <c r="D160" s="153" t="s">
        <v>356</v>
      </c>
      <c r="E160" s="484"/>
      <c r="G160" s="62">
        <v>0</v>
      </c>
      <c r="H160" s="62"/>
      <c r="I160" s="62"/>
      <c r="J160" s="560"/>
      <c r="K160" s="62"/>
      <c r="L160" s="62">
        <v>0</v>
      </c>
      <c r="M160" s="62"/>
      <c r="N160" s="62"/>
      <c r="O160" s="560"/>
      <c r="P160" s="62"/>
      <c r="Q160" s="62">
        <v>87218</v>
      </c>
      <c r="R160" s="62"/>
      <c r="S160" s="62"/>
      <c r="T160" s="560"/>
      <c r="U160" s="62"/>
      <c r="V160" s="62">
        <v>0</v>
      </c>
      <c r="W160" s="62"/>
      <c r="X160" s="62"/>
      <c r="Y160" s="560"/>
      <c r="Z160" s="62"/>
      <c r="AA160" s="62">
        <v>0</v>
      </c>
      <c r="AB160" s="62"/>
      <c r="AC160" s="62"/>
      <c r="AD160" s="560"/>
      <c r="AE160" s="62"/>
      <c r="AF160" s="62">
        <v>0</v>
      </c>
      <c r="AG160" s="62"/>
      <c r="AH160" s="62"/>
      <c r="AI160" s="560"/>
      <c r="AJ160" s="62"/>
      <c r="AK160" s="62">
        <v>0</v>
      </c>
      <c r="AL160" s="62"/>
      <c r="AM160" s="62"/>
      <c r="AN160" s="560"/>
      <c r="AO160" s="62"/>
      <c r="AP160" s="62">
        <v>0</v>
      </c>
      <c r="AQ160" s="62"/>
      <c r="AR160" s="62"/>
      <c r="AS160" s="560"/>
      <c r="AT160" s="62"/>
      <c r="AU160" s="62">
        <v>0</v>
      </c>
      <c r="AV160" s="62"/>
      <c r="AW160" s="62"/>
      <c r="AX160" s="560"/>
      <c r="AY160" s="62"/>
      <c r="AZ160" s="62">
        <v>0</v>
      </c>
      <c r="BA160" s="62"/>
      <c r="BB160" s="62"/>
      <c r="BC160" s="560"/>
      <c r="BD160" s="62"/>
      <c r="BE160" s="62">
        <v>0</v>
      </c>
      <c r="BF160" s="62"/>
      <c r="BG160" s="62"/>
      <c r="BH160" s="560"/>
      <c r="BI160" s="62"/>
      <c r="BJ160" s="62">
        <v>0</v>
      </c>
      <c r="BK160" s="62"/>
      <c r="BL160" s="62"/>
      <c r="BM160" s="560"/>
      <c r="BN160" s="62"/>
      <c r="BO160" s="62">
        <v>0</v>
      </c>
      <c r="BP160" s="62"/>
      <c r="BQ160" s="62"/>
      <c r="BR160" s="560"/>
      <c r="BS160" s="62"/>
      <c r="BT160" s="62">
        <v>87218</v>
      </c>
      <c r="BU160" s="62"/>
      <c r="BV160" s="62"/>
      <c r="BW160" s="560"/>
      <c r="BX160" s="62"/>
      <c r="BY160" s="62">
        <v>530579</v>
      </c>
      <c r="BZ160" s="62"/>
      <c r="CA160" s="62"/>
      <c r="CB160" s="560"/>
      <c r="CC160" s="62"/>
      <c r="CD160" s="62">
        <v>0</v>
      </c>
      <c r="CE160" s="62"/>
      <c r="CF160" s="62"/>
      <c r="CG160" s="560"/>
      <c r="CH160" s="62"/>
      <c r="CI160" s="62">
        <v>0</v>
      </c>
      <c r="CJ160" s="62"/>
      <c r="CK160" s="62"/>
      <c r="CL160" s="560"/>
      <c r="CM160" s="62"/>
      <c r="CN160" s="62">
        <v>0</v>
      </c>
      <c r="CO160" s="62"/>
      <c r="CP160" s="62"/>
      <c r="CQ160" s="560"/>
      <c r="CR160" s="62"/>
      <c r="CS160" s="62">
        <v>0</v>
      </c>
      <c r="CT160" s="62"/>
      <c r="CU160" s="62"/>
      <c r="CV160" s="560"/>
      <c r="CW160" s="62"/>
      <c r="CX160" s="62">
        <v>0</v>
      </c>
      <c r="CY160" s="62"/>
      <c r="CZ160" s="62"/>
      <c r="DA160" s="560"/>
      <c r="DB160" s="62"/>
      <c r="DC160" s="62">
        <v>0</v>
      </c>
      <c r="DD160" s="62"/>
      <c r="DE160" s="62"/>
      <c r="DF160" s="560"/>
      <c r="DG160" s="62"/>
      <c r="DH160" s="62">
        <v>0</v>
      </c>
      <c r="DI160" s="62"/>
      <c r="DJ160" s="62"/>
      <c r="DK160" s="560"/>
      <c r="DL160" s="62"/>
      <c r="DM160" s="62">
        <v>530579</v>
      </c>
      <c r="DN160" s="62"/>
      <c r="DO160" s="62"/>
      <c r="DP160" s="560"/>
      <c r="DQ160" s="62"/>
      <c r="DR160" s="62">
        <v>0</v>
      </c>
      <c r="DS160" s="62"/>
      <c r="DT160" s="62"/>
      <c r="DU160" s="560"/>
      <c r="DV160" s="62"/>
      <c r="DW160" s="62">
        <v>0</v>
      </c>
      <c r="DX160" s="62"/>
      <c r="DY160" s="62"/>
      <c r="DZ160" s="560"/>
      <c r="EA160" s="62"/>
      <c r="EB160" s="62">
        <v>0</v>
      </c>
      <c r="EC160" s="62"/>
      <c r="ED160" s="62"/>
      <c r="EE160" s="560"/>
      <c r="EF160" s="62"/>
      <c r="EG160" s="62">
        <v>0</v>
      </c>
      <c r="EH160" s="62"/>
      <c r="EI160" s="62"/>
      <c r="EJ160" s="560"/>
      <c r="EK160" s="62"/>
      <c r="EL160" s="62">
        <v>0</v>
      </c>
      <c r="EO160" s="153"/>
      <c r="EP160" s="49"/>
      <c r="EQ160" s="49"/>
    </row>
    <row r="161" spans="4:147" x14ac:dyDescent="0.2">
      <c r="D161" s="153" t="s">
        <v>336</v>
      </c>
      <c r="E161" s="484"/>
      <c r="F161" s="563"/>
      <c r="G161" s="567">
        <v>0</v>
      </c>
      <c r="H161" s="565"/>
      <c r="I161" s="62"/>
      <c r="J161" s="560"/>
      <c r="K161" s="566"/>
      <c r="L161" s="567">
        <v>0</v>
      </c>
      <c r="M161" s="565"/>
      <c r="N161" s="62"/>
      <c r="O161" s="560"/>
      <c r="P161" s="566"/>
      <c r="Q161" s="567">
        <v>87218</v>
      </c>
      <c r="R161" s="565"/>
      <c r="S161" s="62"/>
      <c r="T161" s="560"/>
      <c r="U161" s="566"/>
      <c r="V161" s="567">
        <v>0</v>
      </c>
      <c r="W161" s="565"/>
      <c r="X161" s="62"/>
      <c r="Y161" s="560"/>
      <c r="Z161" s="566"/>
      <c r="AA161" s="567">
        <v>0</v>
      </c>
      <c r="AB161" s="565"/>
      <c r="AC161" s="62"/>
      <c r="AD161" s="560"/>
      <c r="AE161" s="566"/>
      <c r="AF161" s="567">
        <v>0</v>
      </c>
      <c r="AG161" s="565"/>
      <c r="AH161" s="62"/>
      <c r="AI161" s="560"/>
      <c r="AJ161" s="566"/>
      <c r="AK161" s="567">
        <v>0</v>
      </c>
      <c r="AL161" s="565"/>
      <c r="AM161" s="62"/>
      <c r="AN161" s="560"/>
      <c r="AO161" s="566"/>
      <c r="AP161" s="567">
        <v>0</v>
      </c>
      <c r="AQ161" s="565"/>
      <c r="AR161" s="62"/>
      <c r="AS161" s="560"/>
      <c r="AT161" s="566"/>
      <c r="AU161" s="567">
        <v>0</v>
      </c>
      <c r="AV161" s="565"/>
      <c r="AW161" s="62"/>
      <c r="AX161" s="560"/>
      <c r="AY161" s="566"/>
      <c r="AZ161" s="567">
        <v>0</v>
      </c>
      <c r="BA161" s="565"/>
      <c r="BB161" s="62"/>
      <c r="BC161" s="560"/>
      <c r="BD161" s="566"/>
      <c r="BE161" s="567">
        <v>0</v>
      </c>
      <c r="BF161" s="565"/>
      <c r="BG161" s="62"/>
      <c r="BH161" s="560"/>
      <c r="BI161" s="566"/>
      <c r="BJ161" s="567">
        <v>0</v>
      </c>
      <c r="BK161" s="565"/>
      <c r="BL161" s="62"/>
      <c r="BM161" s="560"/>
      <c r="BN161" s="566"/>
      <c r="BO161" s="567">
        <v>0</v>
      </c>
      <c r="BP161" s="565"/>
      <c r="BQ161" s="62"/>
      <c r="BR161" s="560"/>
      <c r="BS161" s="566"/>
      <c r="BT161" s="567">
        <v>87218</v>
      </c>
      <c r="BU161" s="565"/>
      <c r="BV161" s="62"/>
      <c r="BW161" s="560"/>
      <c r="BX161" s="566"/>
      <c r="BY161" s="567">
        <v>530579</v>
      </c>
      <c r="BZ161" s="565"/>
      <c r="CA161" s="62"/>
      <c r="CB161" s="560"/>
      <c r="CC161" s="566"/>
      <c r="CD161" s="567">
        <v>0</v>
      </c>
      <c r="CE161" s="565"/>
      <c r="CF161" s="62"/>
      <c r="CG161" s="560"/>
      <c r="CH161" s="566"/>
      <c r="CI161" s="567">
        <v>0</v>
      </c>
      <c r="CJ161" s="565"/>
      <c r="CK161" s="62"/>
      <c r="CL161" s="560"/>
      <c r="CM161" s="566"/>
      <c r="CN161" s="567">
        <v>0</v>
      </c>
      <c r="CO161" s="565"/>
      <c r="CP161" s="62"/>
      <c r="CQ161" s="560"/>
      <c r="CR161" s="566"/>
      <c r="CS161" s="567">
        <v>0</v>
      </c>
      <c r="CT161" s="565"/>
      <c r="CU161" s="62"/>
      <c r="CV161" s="560"/>
      <c r="CW161" s="566"/>
      <c r="CX161" s="567">
        <v>0</v>
      </c>
      <c r="CY161" s="565"/>
      <c r="CZ161" s="62"/>
      <c r="DA161" s="560"/>
      <c r="DB161" s="566"/>
      <c r="DC161" s="567">
        <v>0</v>
      </c>
      <c r="DD161" s="565"/>
      <c r="DE161" s="62"/>
      <c r="DF161" s="560"/>
      <c r="DG161" s="566"/>
      <c r="DH161" s="567">
        <v>0</v>
      </c>
      <c r="DI161" s="565"/>
      <c r="DJ161" s="62"/>
      <c r="DK161" s="560"/>
      <c r="DL161" s="566"/>
      <c r="DM161" s="567">
        <v>530579</v>
      </c>
      <c r="DN161" s="565"/>
      <c r="DO161" s="62"/>
      <c r="DP161" s="560"/>
      <c r="DQ161" s="566"/>
      <c r="DR161" s="567">
        <v>0</v>
      </c>
      <c r="DS161" s="565"/>
      <c r="DT161" s="62"/>
      <c r="DU161" s="560"/>
      <c r="DV161" s="566"/>
      <c r="DW161" s="567">
        <v>0</v>
      </c>
      <c r="DX161" s="565"/>
      <c r="DY161" s="62"/>
      <c r="DZ161" s="560"/>
      <c r="EA161" s="566"/>
      <c r="EB161" s="567">
        <v>0</v>
      </c>
      <c r="EC161" s="565"/>
      <c r="ED161" s="62"/>
      <c r="EE161" s="560"/>
      <c r="EF161" s="566"/>
      <c r="EG161" s="567">
        <v>0</v>
      </c>
      <c r="EH161" s="565"/>
      <c r="EI161" s="62"/>
      <c r="EJ161" s="560"/>
      <c r="EK161" s="566"/>
      <c r="EL161" s="567">
        <v>0</v>
      </c>
      <c r="EM161" s="596"/>
      <c r="EO161" s="153"/>
      <c r="EP161" s="49"/>
      <c r="EQ161" s="49"/>
    </row>
    <row r="162" spans="4:147" x14ac:dyDescent="0.2">
      <c r="D162" s="153"/>
      <c r="E162" s="484"/>
      <c r="G162" s="62"/>
      <c r="H162" s="62"/>
      <c r="I162" s="62"/>
      <c r="J162" s="560"/>
      <c r="K162" s="62"/>
      <c r="L162" s="62"/>
      <c r="M162" s="62"/>
      <c r="N162" s="62"/>
      <c r="O162" s="560"/>
      <c r="P162" s="62"/>
      <c r="Q162" s="62"/>
      <c r="R162" s="62"/>
      <c r="S162" s="62"/>
      <c r="T162" s="560"/>
      <c r="U162" s="62"/>
      <c r="V162" s="62"/>
      <c r="W162" s="62"/>
      <c r="X162" s="62"/>
      <c r="Y162" s="560"/>
      <c r="Z162" s="62"/>
      <c r="AA162" s="62"/>
      <c r="AB162" s="62"/>
      <c r="AC162" s="62"/>
      <c r="AD162" s="560"/>
      <c r="AE162" s="62"/>
      <c r="AF162" s="62"/>
      <c r="AG162" s="62"/>
      <c r="AH162" s="62"/>
      <c r="AI162" s="560"/>
      <c r="AJ162" s="62"/>
      <c r="AK162" s="62"/>
      <c r="AL162" s="62"/>
      <c r="AM162" s="62"/>
      <c r="AN162" s="560"/>
      <c r="AO162" s="62"/>
      <c r="AP162" s="62"/>
      <c r="AQ162" s="62"/>
      <c r="AR162" s="62"/>
      <c r="AS162" s="560"/>
      <c r="AT162" s="62"/>
      <c r="AU162" s="62"/>
      <c r="AV162" s="62"/>
      <c r="AW162" s="62"/>
      <c r="AX162" s="560"/>
      <c r="AY162" s="62"/>
      <c r="AZ162" s="62"/>
      <c r="BA162" s="62"/>
      <c r="BB162" s="62"/>
      <c r="BC162" s="560"/>
      <c r="BD162" s="62"/>
      <c r="BE162" s="62"/>
      <c r="BF162" s="62"/>
      <c r="BG162" s="62"/>
      <c r="BH162" s="560"/>
      <c r="BI162" s="62"/>
      <c r="BJ162" s="62"/>
      <c r="BK162" s="62"/>
      <c r="BL162" s="62"/>
      <c r="BM162" s="560"/>
      <c r="BN162" s="62"/>
      <c r="BO162" s="62"/>
      <c r="BP162" s="62"/>
      <c r="BQ162" s="62"/>
      <c r="BR162" s="560"/>
      <c r="BS162" s="62"/>
      <c r="BT162" s="62"/>
      <c r="BU162" s="62"/>
      <c r="BV162" s="62"/>
      <c r="BW162" s="560"/>
      <c r="BX162" s="62"/>
      <c r="BY162" s="62"/>
      <c r="BZ162" s="62"/>
      <c r="CA162" s="62"/>
      <c r="CB162" s="560"/>
      <c r="CC162" s="62"/>
      <c r="CD162" s="62"/>
      <c r="CE162" s="62"/>
      <c r="CF162" s="62"/>
      <c r="CG162" s="560"/>
      <c r="CH162" s="62"/>
      <c r="CI162" s="62"/>
      <c r="CJ162" s="62"/>
      <c r="CK162" s="62"/>
      <c r="CL162" s="560"/>
      <c r="CM162" s="62"/>
      <c r="CN162" s="62"/>
      <c r="CO162" s="62"/>
      <c r="CP162" s="62"/>
      <c r="CQ162" s="560"/>
      <c r="CR162" s="62"/>
      <c r="CS162" s="62"/>
      <c r="CT162" s="62"/>
      <c r="CU162" s="62"/>
      <c r="CV162" s="560"/>
      <c r="CW162" s="62"/>
      <c r="CX162" s="62"/>
      <c r="CY162" s="62"/>
      <c r="CZ162" s="62"/>
      <c r="DA162" s="560"/>
      <c r="DB162" s="62"/>
      <c r="DC162" s="62"/>
      <c r="DD162" s="62"/>
      <c r="DE162" s="62"/>
      <c r="DF162" s="560"/>
      <c r="DG162" s="62"/>
      <c r="DH162" s="62"/>
      <c r="DI162" s="62"/>
      <c r="DJ162" s="62"/>
      <c r="DK162" s="560"/>
      <c r="DL162" s="62"/>
      <c r="DM162" s="62"/>
      <c r="DN162" s="62"/>
      <c r="DO162" s="62"/>
      <c r="DP162" s="560"/>
      <c r="DQ162" s="62"/>
      <c r="DR162" s="62"/>
      <c r="DS162" s="62"/>
      <c r="DT162" s="62"/>
      <c r="DU162" s="560"/>
      <c r="DV162" s="62"/>
      <c r="DW162" s="62"/>
      <c r="DX162" s="62"/>
      <c r="DY162" s="62"/>
      <c r="DZ162" s="560"/>
      <c r="EA162" s="62"/>
      <c r="EB162" s="62"/>
      <c r="EC162" s="62"/>
      <c r="ED162" s="62"/>
      <c r="EE162" s="560"/>
      <c r="EF162" s="62"/>
      <c r="EG162" s="62"/>
      <c r="EH162" s="62"/>
      <c r="EI162" s="62"/>
      <c r="EJ162" s="560"/>
      <c r="EK162" s="62"/>
      <c r="EL162" s="62"/>
      <c r="EO162" s="153"/>
      <c r="EP162" s="49"/>
      <c r="EQ162" s="49"/>
    </row>
    <row r="163" spans="4:147" ht="12.75" customHeight="1" x14ac:dyDescent="0.2">
      <c r="D163" s="573" t="s">
        <v>357</v>
      </c>
      <c r="E163" s="484"/>
      <c r="G163" s="62">
        <v>0</v>
      </c>
      <c r="H163" s="50"/>
      <c r="I163" s="50"/>
      <c r="J163" s="556"/>
      <c r="K163" s="50"/>
      <c r="L163" s="62">
        <v>0</v>
      </c>
      <c r="M163" s="62"/>
      <c r="N163" s="62"/>
      <c r="O163" s="560"/>
      <c r="P163" s="62"/>
      <c r="Q163" s="62">
        <v>88771</v>
      </c>
      <c r="R163" s="62"/>
      <c r="S163" s="62"/>
      <c r="T163" s="560"/>
      <c r="U163" s="62"/>
      <c r="V163" s="62">
        <v>0</v>
      </c>
      <c r="W163" s="62"/>
      <c r="X163" s="62"/>
      <c r="Y163" s="560"/>
      <c r="Z163" s="62"/>
      <c r="AA163" s="62">
        <v>0</v>
      </c>
      <c r="AB163" s="62"/>
      <c r="AC163" s="62"/>
      <c r="AD163" s="560"/>
      <c r="AE163" s="62"/>
      <c r="AF163" s="62">
        <v>0</v>
      </c>
      <c r="AG163" s="62"/>
      <c r="AH163" s="62"/>
      <c r="AI163" s="560"/>
      <c r="AJ163" s="62"/>
      <c r="AK163" s="62">
        <v>0</v>
      </c>
      <c r="AL163" s="62"/>
      <c r="AM163" s="62"/>
      <c r="AN163" s="560"/>
      <c r="AO163" s="62"/>
      <c r="AP163" s="62">
        <v>0</v>
      </c>
      <c r="AQ163" s="62"/>
      <c r="AR163" s="62"/>
      <c r="AS163" s="560"/>
      <c r="AT163" s="62"/>
      <c r="AU163" s="62">
        <v>0</v>
      </c>
      <c r="AV163" s="62"/>
      <c r="AW163" s="62"/>
      <c r="AX163" s="560"/>
      <c r="AY163" s="62"/>
      <c r="AZ163" s="62">
        <v>0</v>
      </c>
      <c r="BA163" s="62"/>
      <c r="BB163" s="62"/>
      <c r="BC163" s="560"/>
      <c r="BD163" s="62"/>
      <c r="BE163" s="62">
        <v>0</v>
      </c>
      <c r="BF163" s="62"/>
      <c r="BG163" s="62"/>
      <c r="BH163" s="560"/>
      <c r="BI163" s="62"/>
      <c r="BJ163" s="62">
        <v>0</v>
      </c>
      <c r="BK163" s="62"/>
      <c r="BL163" s="62"/>
      <c r="BM163" s="560"/>
      <c r="BN163" s="62"/>
      <c r="BO163" s="62">
        <v>0</v>
      </c>
      <c r="BP163" s="62"/>
      <c r="BQ163" s="62"/>
      <c r="BR163" s="560"/>
      <c r="BS163" s="62"/>
      <c r="BT163" s="62">
        <v>88771</v>
      </c>
      <c r="BU163" s="62"/>
      <c r="BV163" s="62"/>
      <c r="BW163" s="560"/>
      <c r="BX163" s="62"/>
      <c r="BY163" s="62">
        <v>881202</v>
      </c>
      <c r="BZ163" s="50"/>
      <c r="CA163" s="50"/>
      <c r="CB163" s="556"/>
      <c r="CC163" s="50"/>
      <c r="CD163" s="62">
        <v>0</v>
      </c>
      <c r="CE163" s="62"/>
      <c r="CF163" s="62"/>
      <c r="CG163" s="560"/>
      <c r="CH163" s="62"/>
      <c r="CI163" s="62">
        <v>0</v>
      </c>
      <c r="CJ163" s="62"/>
      <c r="CK163" s="62"/>
      <c r="CL163" s="560"/>
      <c r="CM163" s="62"/>
      <c r="CN163" s="62">
        <v>0</v>
      </c>
      <c r="CO163" s="62"/>
      <c r="CP163" s="62"/>
      <c r="CQ163" s="560"/>
      <c r="CR163" s="62"/>
      <c r="CS163" s="62">
        <v>0</v>
      </c>
      <c r="CT163" s="62"/>
      <c r="CU163" s="62"/>
      <c r="CV163" s="560"/>
      <c r="CW163" s="62"/>
      <c r="CX163" s="62">
        <v>0</v>
      </c>
      <c r="CY163" s="62"/>
      <c r="CZ163" s="62"/>
      <c r="DA163" s="560"/>
      <c r="DB163" s="62"/>
      <c r="DC163" s="62">
        <v>0</v>
      </c>
      <c r="DD163" s="62"/>
      <c r="DE163" s="62"/>
      <c r="DF163" s="560"/>
      <c r="DG163" s="62"/>
      <c r="DH163" s="62">
        <v>0</v>
      </c>
      <c r="DI163" s="62"/>
      <c r="DJ163" s="62"/>
      <c r="DK163" s="560"/>
      <c r="DL163" s="62"/>
      <c r="DM163" s="62">
        <v>179611</v>
      </c>
      <c r="DN163" s="62"/>
      <c r="DO163" s="62"/>
      <c r="DP163" s="560"/>
      <c r="DQ163" s="62"/>
      <c r="DR163" s="62">
        <v>0</v>
      </c>
      <c r="DS163" s="62"/>
      <c r="DT163" s="62"/>
      <c r="DU163" s="560"/>
      <c r="DV163" s="62"/>
      <c r="DW163" s="62">
        <v>0</v>
      </c>
      <c r="DX163" s="62"/>
      <c r="DY163" s="62"/>
      <c r="DZ163" s="560"/>
      <c r="EA163" s="62"/>
      <c r="EB163" s="62">
        <v>0</v>
      </c>
      <c r="EC163" s="62"/>
      <c r="ED163" s="62"/>
      <c r="EE163" s="560"/>
      <c r="EF163" s="62"/>
      <c r="EG163" s="62">
        <v>701591</v>
      </c>
      <c r="EH163" s="62"/>
      <c r="EI163" s="62"/>
      <c r="EJ163" s="560"/>
      <c r="EK163" s="62"/>
      <c r="EL163" s="62">
        <v>0</v>
      </c>
      <c r="EM163" s="62"/>
      <c r="EN163" s="62"/>
      <c r="EO163" s="153"/>
      <c r="EP163" s="49"/>
      <c r="EQ163" s="49"/>
    </row>
    <row r="164" spans="4:147" ht="12.75" customHeight="1" x14ac:dyDescent="0.2">
      <c r="D164" s="153" t="s">
        <v>336</v>
      </c>
      <c r="E164" s="484"/>
      <c r="F164" s="563"/>
      <c r="G164" s="567">
        <v>0</v>
      </c>
      <c r="H164" s="565"/>
      <c r="I164" s="62"/>
      <c r="J164" s="560"/>
      <c r="K164" s="566"/>
      <c r="L164" s="567">
        <v>0</v>
      </c>
      <c r="M164" s="565"/>
      <c r="N164" s="62"/>
      <c r="O164" s="560"/>
      <c r="P164" s="566"/>
      <c r="Q164" s="567">
        <v>88771</v>
      </c>
      <c r="R164" s="565"/>
      <c r="S164" s="62"/>
      <c r="T164" s="560"/>
      <c r="U164" s="566"/>
      <c r="V164" s="567">
        <v>0</v>
      </c>
      <c r="W164" s="565"/>
      <c r="X164" s="62"/>
      <c r="Y164" s="560"/>
      <c r="Z164" s="566"/>
      <c r="AA164" s="567">
        <v>0</v>
      </c>
      <c r="AB164" s="565"/>
      <c r="AC164" s="62"/>
      <c r="AD164" s="560"/>
      <c r="AE164" s="566"/>
      <c r="AF164" s="567">
        <v>0</v>
      </c>
      <c r="AG164" s="565"/>
      <c r="AH164" s="62"/>
      <c r="AI164" s="560"/>
      <c r="AJ164" s="566"/>
      <c r="AK164" s="567">
        <v>0</v>
      </c>
      <c r="AL164" s="565"/>
      <c r="AM164" s="62"/>
      <c r="AN164" s="560"/>
      <c r="AO164" s="566"/>
      <c r="AP164" s="567">
        <v>0</v>
      </c>
      <c r="AQ164" s="565"/>
      <c r="AR164" s="62"/>
      <c r="AS164" s="560"/>
      <c r="AT164" s="566"/>
      <c r="AU164" s="567">
        <v>0</v>
      </c>
      <c r="AV164" s="565"/>
      <c r="AW164" s="62"/>
      <c r="AX164" s="560"/>
      <c r="AY164" s="566"/>
      <c r="AZ164" s="567">
        <v>0</v>
      </c>
      <c r="BA164" s="565"/>
      <c r="BB164" s="62"/>
      <c r="BC164" s="560"/>
      <c r="BD164" s="566"/>
      <c r="BE164" s="567">
        <v>0</v>
      </c>
      <c r="BF164" s="565"/>
      <c r="BG164" s="62"/>
      <c r="BH164" s="560"/>
      <c r="BI164" s="566"/>
      <c r="BJ164" s="567">
        <v>0</v>
      </c>
      <c r="BK164" s="565"/>
      <c r="BL164" s="62"/>
      <c r="BM164" s="560"/>
      <c r="BN164" s="566"/>
      <c r="BO164" s="567">
        <v>0</v>
      </c>
      <c r="BP164" s="565"/>
      <c r="BQ164" s="62"/>
      <c r="BR164" s="560"/>
      <c r="BS164" s="566"/>
      <c r="BT164" s="567">
        <v>88771</v>
      </c>
      <c r="BU164" s="565"/>
      <c r="BV164" s="62"/>
      <c r="BW164" s="560"/>
      <c r="BX164" s="566"/>
      <c r="BY164" s="567">
        <v>881202</v>
      </c>
      <c r="BZ164" s="565"/>
      <c r="CA164" s="62"/>
      <c r="CB164" s="560"/>
      <c r="CC164" s="566"/>
      <c r="CD164" s="567">
        <v>0</v>
      </c>
      <c r="CE164" s="565"/>
      <c r="CF164" s="62"/>
      <c r="CG164" s="560"/>
      <c r="CH164" s="566"/>
      <c r="CI164" s="567">
        <v>0</v>
      </c>
      <c r="CJ164" s="565"/>
      <c r="CK164" s="62"/>
      <c r="CL164" s="560"/>
      <c r="CM164" s="566"/>
      <c r="CN164" s="567">
        <v>0</v>
      </c>
      <c r="CO164" s="565"/>
      <c r="CP164" s="62"/>
      <c r="CQ164" s="560"/>
      <c r="CR164" s="566"/>
      <c r="CS164" s="567">
        <v>0</v>
      </c>
      <c r="CT164" s="565"/>
      <c r="CU164" s="62"/>
      <c r="CV164" s="560"/>
      <c r="CW164" s="566"/>
      <c r="CX164" s="567">
        <v>0</v>
      </c>
      <c r="CY164" s="565"/>
      <c r="CZ164" s="62"/>
      <c r="DA164" s="560"/>
      <c r="DB164" s="566"/>
      <c r="DC164" s="567">
        <v>0</v>
      </c>
      <c r="DD164" s="565"/>
      <c r="DE164" s="62"/>
      <c r="DF164" s="560"/>
      <c r="DG164" s="566"/>
      <c r="DH164" s="567">
        <v>0</v>
      </c>
      <c r="DI164" s="565"/>
      <c r="DJ164" s="62"/>
      <c r="DK164" s="560"/>
      <c r="DL164" s="566"/>
      <c r="DM164" s="567">
        <v>179611</v>
      </c>
      <c r="DN164" s="565"/>
      <c r="DO164" s="62"/>
      <c r="DP164" s="560"/>
      <c r="DQ164" s="566"/>
      <c r="DR164" s="567">
        <v>0</v>
      </c>
      <c r="DS164" s="565"/>
      <c r="DT164" s="62"/>
      <c r="DU164" s="560"/>
      <c r="DV164" s="566"/>
      <c r="DW164" s="567">
        <v>0</v>
      </c>
      <c r="DX164" s="565"/>
      <c r="DY164" s="62"/>
      <c r="DZ164" s="560"/>
      <c r="EA164" s="566"/>
      <c r="EB164" s="567">
        <v>0</v>
      </c>
      <c r="EC164" s="565"/>
      <c r="ED164" s="62"/>
      <c r="EE164" s="560"/>
      <c r="EF164" s="566"/>
      <c r="EG164" s="567">
        <v>701591</v>
      </c>
      <c r="EH164" s="565"/>
      <c r="EI164" s="62"/>
      <c r="EJ164" s="560"/>
      <c r="EK164" s="566"/>
      <c r="EL164" s="567">
        <v>0</v>
      </c>
      <c r="EM164" s="565"/>
      <c r="EN164" s="62"/>
      <c r="EO164" s="153"/>
      <c r="EP164" s="49"/>
      <c r="EQ164" s="49"/>
    </row>
    <row r="165" spans="4:147" ht="12.75" customHeight="1" x14ac:dyDescent="0.2">
      <c r="D165" s="153"/>
      <c r="E165" s="484"/>
      <c r="G165" s="62"/>
      <c r="H165" s="62"/>
      <c r="I165" s="62"/>
      <c r="J165" s="560"/>
      <c r="K165" s="62"/>
      <c r="L165" s="62"/>
      <c r="M165" s="62"/>
      <c r="N165" s="62"/>
      <c r="O165" s="560"/>
      <c r="P165" s="62"/>
      <c r="Q165" s="62"/>
      <c r="R165" s="62"/>
      <c r="S165" s="62"/>
      <c r="T165" s="560"/>
      <c r="U165" s="62"/>
      <c r="V165" s="62"/>
      <c r="W165" s="62"/>
      <c r="X165" s="62"/>
      <c r="Y165" s="560"/>
      <c r="Z165" s="62"/>
      <c r="AA165" s="62"/>
      <c r="AB165" s="62"/>
      <c r="AC165" s="62"/>
      <c r="AD165" s="560"/>
      <c r="AE165" s="62"/>
      <c r="AF165" s="62"/>
      <c r="AG165" s="62"/>
      <c r="AH165" s="62"/>
      <c r="AI165" s="560"/>
      <c r="AJ165" s="62"/>
      <c r="AK165" s="62"/>
      <c r="AL165" s="62"/>
      <c r="AM165" s="62"/>
      <c r="AN165" s="560"/>
      <c r="AO165" s="62"/>
      <c r="AP165" s="62"/>
      <c r="AQ165" s="62"/>
      <c r="AR165" s="62"/>
      <c r="AS165" s="560"/>
      <c r="AT165" s="62"/>
      <c r="AU165" s="62"/>
      <c r="AV165" s="62"/>
      <c r="AW165" s="62"/>
      <c r="AX165" s="560"/>
      <c r="AY165" s="62"/>
      <c r="AZ165" s="62"/>
      <c r="BA165" s="62"/>
      <c r="BB165" s="62"/>
      <c r="BC165" s="560"/>
      <c r="BD165" s="62"/>
      <c r="BE165" s="62"/>
      <c r="BF165" s="62"/>
      <c r="BG165" s="62"/>
      <c r="BH165" s="560"/>
      <c r="BI165" s="62"/>
      <c r="BJ165" s="62"/>
      <c r="BK165" s="62"/>
      <c r="BL165" s="62"/>
      <c r="BM165" s="560"/>
      <c r="BN165" s="62"/>
      <c r="BO165" s="62"/>
      <c r="BP165" s="62"/>
      <c r="BQ165" s="62"/>
      <c r="BR165" s="560"/>
      <c r="BS165" s="62"/>
      <c r="BT165" s="62"/>
      <c r="BU165" s="62"/>
      <c r="BV165" s="62"/>
      <c r="BW165" s="560"/>
      <c r="BX165" s="62"/>
      <c r="BY165" s="62"/>
      <c r="BZ165" s="62"/>
      <c r="CA165" s="62"/>
      <c r="CB165" s="560"/>
      <c r="CC165" s="62"/>
      <c r="CD165" s="62"/>
      <c r="CE165" s="62"/>
      <c r="CF165" s="62"/>
      <c r="CG165" s="560"/>
      <c r="CH165" s="62"/>
      <c r="CI165" s="62"/>
      <c r="CJ165" s="62"/>
      <c r="CK165" s="62"/>
      <c r="CL165" s="560"/>
      <c r="CM165" s="62"/>
      <c r="CN165" s="62"/>
      <c r="CO165" s="62"/>
      <c r="CP165" s="62"/>
      <c r="CQ165" s="560"/>
      <c r="CR165" s="62"/>
      <c r="CS165" s="62"/>
      <c r="CT165" s="62"/>
      <c r="CU165" s="62"/>
      <c r="CV165" s="560"/>
      <c r="CW165" s="62"/>
      <c r="CX165" s="62"/>
      <c r="CY165" s="62"/>
      <c r="CZ165" s="62"/>
      <c r="DA165" s="560"/>
      <c r="DB165" s="62"/>
      <c r="DC165" s="62"/>
      <c r="DD165" s="62"/>
      <c r="DE165" s="62"/>
      <c r="DF165" s="560"/>
      <c r="DG165" s="62"/>
      <c r="DH165" s="62"/>
      <c r="DI165" s="62"/>
      <c r="DJ165" s="62"/>
      <c r="DK165" s="560"/>
      <c r="DL165" s="62"/>
      <c r="DM165" s="62"/>
      <c r="DN165" s="62"/>
      <c r="DO165" s="62"/>
      <c r="DP165" s="560"/>
      <c r="DQ165" s="62"/>
      <c r="DR165" s="62"/>
      <c r="DS165" s="62"/>
      <c r="DT165" s="62"/>
      <c r="DU165" s="560"/>
      <c r="DV165" s="62"/>
      <c r="DW165" s="62"/>
      <c r="DX165" s="62"/>
      <c r="DY165" s="62"/>
      <c r="DZ165" s="560"/>
      <c r="EA165" s="62"/>
      <c r="EB165" s="62"/>
      <c r="EC165" s="62"/>
      <c r="ED165" s="62"/>
      <c r="EE165" s="560"/>
      <c r="EF165" s="62"/>
      <c r="EG165" s="62"/>
      <c r="EH165" s="62"/>
      <c r="EI165" s="62"/>
      <c r="EJ165" s="560"/>
      <c r="EK165" s="62"/>
      <c r="EL165" s="62"/>
      <c r="EM165" s="62"/>
      <c r="EN165" s="62"/>
      <c r="EO165" s="153"/>
      <c r="EP165" s="49"/>
      <c r="EQ165" s="49"/>
    </row>
    <row r="166" spans="4:147" ht="12.75" customHeight="1" x14ac:dyDescent="0.2">
      <c r="D166" s="573" t="s">
        <v>358</v>
      </c>
      <c r="E166" s="484"/>
      <c r="G166" s="62">
        <v>0</v>
      </c>
      <c r="H166" s="62"/>
      <c r="I166" s="62"/>
      <c r="J166" s="560"/>
      <c r="K166" s="62"/>
      <c r="L166" s="62">
        <v>0</v>
      </c>
      <c r="M166" s="62"/>
      <c r="N166" s="62"/>
      <c r="O166" s="560"/>
      <c r="P166" s="62"/>
      <c r="Q166" s="62">
        <v>0</v>
      </c>
      <c r="R166" s="62"/>
      <c r="S166" s="62"/>
      <c r="T166" s="560"/>
      <c r="U166" s="62"/>
      <c r="V166" s="62">
        <v>0</v>
      </c>
      <c r="W166" s="62"/>
      <c r="X166" s="62"/>
      <c r="Y166" s="560"/>
      <c r="Z166" s="62"/>
      <c r="AA166" s="62">
        <v>0</v>
      </c>
      <c r="AB166" s="62"/>
      <c r="AC166" s="62"/>
      <c r="AD166" s="560"/>
      <c r="AE166" s="62"/>
      <c r="AF166" s="62">
        <v>0</v>
      </c>
      <c r="AG166" s="62"/>
      <c r="AH166" s="62"/>
      <c r="AI166" s="560"/>
      <c r="AJ166" s="62"/>
      <c r="AK166" s="62">
        <v>0</v>
      </c>
      <c r="AL166" s="62"/>
      <c r="AM166" s="62"/>
      <c r="AN166" s="560"/>
      <c r="AO166" s="62"/>
      <c r="AP166" s="62">
        <v>0</v>
      </c>
      <c r="AQ166" s="62"/>
      <c r="AR166" s="62"/>
      <c r="AS166" s="560"/>
      <c r="AT166" s="62"/>
      <c r="AU166" s="62">
        <v>0</v>
      </c>
      <c r="AV166" s="62"/>
      <c r="AW166" s="62"/>
      <c r="AX166" s="560"/>
      <c r="AY166" s="62"/>
      <c r="AZ166" s="62">
        <v>0</v>
      </c>
      <c r="BA166" s="62"/>
      <c r="BB166" s="62"/>
      <c r="BC166" s="560"/>
      <c r="BD166" s="62"/>
      <c r="BE166" s="62">
        <v>0</v>
      </c>
      <c r="BF166" s="62"/>
      <c r="BG166" s="62"/>
      <c r="BH166" s="560"/>
      <c r="BI166" s="62"/>
      <c r="BJ166" s="62">
        <v>0</v>
      </c>
      <c r="BK166" s="62"/>
      <c r="BL166" s="62"/>
      <c r="BM166" s="560"/>
      <c r="BN166" s="62"/>
      <c r="BO166" s="62">
        <v>0</v>
      </c>
      <c r="BP166" s="62"/>
      <c r="BQ166" s="62"/>
      <c r="BR166" s="560"/>
      <c r="BS166" s="62"/>
      <c r="BT166" s="62">
        <v>0</v>
      </c>
      <c r="BU166" s="62"/>
      <c r="BV166" s="62"/>
      <c r="BW166" s="560"/>
      <c r="BX166" s="62"/>
      <c r="BY166" s="62">
        <v>185576</v>
      </c>
      <c r="BZ166" s="62"/>
      <c r="CA166" s="62"/>
      <c r="CB166" s="560"/>
      <c r="CC166" s="62"/>
      <c r="CD166" s="62">
        <v>0</v>
      </c>
      <c r="CE166" s="62"/>
      <c r="CF166" s="62"/>
      <c r="CG166" s="560"/>
      <c r="CH166" s="62"/>
      <c r="CI166" s="62">
        <v>0</v>
      </c>
      <c r="CJ166" s="62"/>
      <c r="CK166" s="62"/>
      <c r="CL166" s="560"/>
      <c r="CM166" s="62"/>
      <c r="CN166" s="62">
        <v>0</v>
      </c>
      <c r="CO166" s="62"/>
      <c r="CP166" s="62"/>
      <c r="CQ166" s="560"/>
      <c r="CR166" s="62"/>
      <c r="CS166" s="62">
        <v>0</v>
      </c>
      <c r="CT166" s="62"/>
      <c r="CU166" s="62"/>
      <c r="CV166" s="560"/>
      <c r="CW166" s="62"/>
      <c r="CX166" s="62">
        <v>0</v>
      </c>
      <c r="CY166" s="62"/>
      <c r="CZ166" s="62"/>
      <c r="DA166" s="560"/>
      <c r="DB166" s="62"/>
      <c r="DC166" s="62">
        <v>0</v>
      </c>
      <c r="DD166" s="62"/>
      <c r="DE166" s="62"/>
      <c r="DF166" s="560"/>
      <c r="DG166" s="62"/>
      <c r="DH166" s="62">
        <v>55605</v>
      </c>
      <c r="DI166" s="62"/>
      <c r="DJ166" s="62"/>
      <c r="DK166" s="560"/>
      <c r="DL166" s="62"/>
      <c r="DM166" s="62">
        <v>129971</v>
      </c>
      <c r="DN166" s="62"/>
      <c r="DO166" s="62"/>
      <c r="DP166" s="560"/>
      <c r="DQ166" s="62"/>
      <c r="DR166" s="62">
        <v>0</v>
      </c>
      <c r="DS166" s="62"/>
      <c r="DT166" s="62"/>
      <c r="DU166" s="560"/>
      <c r="DV166" s="62"/>
      <c r="DW166" s="62">
        <v>0</v>
      </c>
      <c r="DX166" s="62"/>
      <c r="DY166" s="62"/>
      <c r="DZ166" s="560"/>
      <c r="EA166" s="62"/>
      <c r="EB166" s="62">
        <v>0</v>
      </c>
      <c r="EC166" s="62"/>
      <c r="ED166" s="62"/>
      <c r="EE166" s="560"/>
      <c r="EF166" s="62"/>
      <c r="EG166" s="62">
        <v>0</v>
      </c>
      <c r="EH166" s="62"/>
      <c r="EI166" s="62"/>
      <c r="EJ166" s="560"/>
      <c r="EK166" s="62"/>
      <c r="EL166" s="62">
        <v>0</v>
      </c>
      <c r="EM166" s="62"/>
      <c r="EN166" s="62"/>
      <c r="EO166" s="153"/>
      <c r="EP166" s="49"/>
      <c r="EQ166" s="49"/>
    </row>
    <row r="167" spans="4:147" ht="12.75" customHeight="1" x14ac:dyDescent="0.2">
      <c r="D167" s="153" t="s">
        <v>336</v>
      </c>
      <c r="E167" s="484"/>
      <c r="F167" s="563"/>
      <c r="G167" s="567">
        <v>0</v>
      </c>
      <c r="H167" s="565"/>
      <c r="I167" s="62"/>
      <c r="J167" s="560"/>
      <c r="K167" s="566"/>
      <c r="L167" s="567">
        <v>0</v>
      </c>
      <c r="M167" s="565"/>
      <c r="N167" s="62"/>
      <c r="O167" s="560"/>
      <c r="P167" s="566"/>
      <c r="Q167" s="567">
        <v>0</v>
      </c>
      <c r="R167" s="565"/>
      <c r="S167" s="62"/>
      <c r="T167" s="560"/>
      <c r="U167" s="566"/>
      <c r="V167" s="567">
        <v>0</v>
      </c>
      <c r="W167" s="565"/>
      <c r="X167" s="62"/>
      <c r="Y167" s="560"/>
      <c r="Z167" s="566"/>
      <c r="AA167" s="567">
        <v>0</v>
      </c>
      <c r="AB167" s="565"/>
      <c r="AC167" s="62"/>
      <c r="AD167" s="560"/>
      <c r="AE167" s="566"/>
      <c r="AF167" s="567">
        <v>0</v>
      </c>
      <c r="AG167" s="565"/>
      <c r="AH167" s="62"/>
      <c r="AI167" s="560"/>
      <c r="AJ167" s="566"/>
      <c r="AK167" s="567">
        <v>0</v>
      </c>
      <c r="AL167" s="565"/>
      <c r="AM167" s="62"/>
      <c r="AN167" s="560"/>
      <c r="AO167" s="566"/>
      <c r="AP167" s="567">
        <v>0</v>
      </c>
      <c r="AQ167" s="565"/>
      <c r="AR167" s="62"/>
      <c r="AS167" s="560"/>
      <c r="AT167" s="566"/>
      <c r="AU167" s="567">
        <v>0</v>
      </c>
      <c r="AV167" s="565"/>
      <c r="AW167" s="62"/>
      <c r="AX167" s="560"/>
      <c r="AY167" s="566"/>
      <c r="AZ167" s="567">
        <v>0</v>
      </c>
      <c r="BA167" s="565"/>
      <c r="BB167" s="62"/>
      <c r="BC167" s="560"/>
      <c r="BD167" s="566"/>
      <c r="BE167" s="567">
        <v>0</v>
      </c>
      <c r="BF167" s="565"/>
      <c r="BG167" s="62"/>
      <c r="BH167" s="560"/>
      <c r="BI167" s="566"/>
      <c r="BJ167" s="567">
        <v>0</v>
      </c>
      <c r="BK167" s="565"/>
      <c r="BL167" s="62"/>
      <c r="BM167" s="560"/>
      <c r="BN167" s="566"/>
      <c r="BO167" s="567">
        <v>0</v>
      </c>
      <c r="BP167" s="565"/>
      <c r="BQ167" s="62"/>
      <c r="BR167" s="560"/>
      <c r="BS167" s="566"/>
      <c r="BT167" s="567">
        <v>0</v>
      </c>
      <c r="BU167" s="565"/>
      <c r="BV167" s="62"/>
      <c r="BW167" s="560"/>
      <c r="BX167" s="566"/>
      <c r="BY167" s="567">
        <v>185576</v>
      </c>
      <c r="BZ167" s="565"/>
      <c r="CA167" s="62"/>
      <c r="CB167" s="560"/>
      <c r="CC167" s="566"/>
      <c r="CD167" s="567">
        <v>0</v>
      </c>
      <c r="CE167" s="565"/>
      <c r="CF167" s="62"/>
      <c r="CG167" s="560"/>
      <c r="CH167" s="566"/>
      <c r="CI167" s="567">
        <v>0</v>
      </c>
      <c r="CJ167" s="565"/>
      <c r="CK167" s="62"/>
      <c r="CL167" s="560"/>
      <c r="CM167" s="566"/>
      <c r="CN167" s="567">
        <v>0</v>
      </c>
      <c r="CO167" s="565"/>
      <c r="CP167" s="62"/>
      <c r="CQ167" s="560"/>
      <c r="CR167" s="566"/>
      <c r="CS167" s="567">
        <v>0</v>
      </c>
      <c r="CT167" s="565"/>
      <c r="CU167" s="62"/>
      <c r="CV167" s="560"/>
      <c r="CW167" s="566"/>
      <c r="CX167" s="567">
        <v>0</v>
      </c>
      <c r="CY167" s="565"/>
      <c r="CZ167" s="62"/>
      <c r="DA167" s="560"/>
      <c r="DB167" s="566"/>
      <c r="DC167" s="567">
        <v>0</v>
      </c>
      <c r="DD167" s="565"/>
      <c r="DE167" s="62"/>
      <c r="DF167" s="560"/>
      <c r="DG167" s="566"/>
      <c r="DH167" s="567">
        <v>55605</v>
      </c>
      <c r="DI167" s="565"/>
      <c r="DJ167" s="62"/>
      <c r="DK167" s="560"/>
      <c r="DL167" s="566"/>
      <c r="DM167" s="567">
        <v>129971</v>
      </c>
      <c r="DN167" s="565"/>
      <c r="DO167" s="62"/>
      <c r="DP167" s="560"/>
      <c r="DQ167" s="566"/>
      <c r="DR167" s="567">
        <v>0</v>
      </c>
      <c r="DS167" s="565"/>
      <c r="DT167" s="62"/>
      <c r="DU167" s="560"/>
      <c r="DV167" s="566"/>
      <c r="DW167" s="567">
        <v>0</v>
      </c>
      <c r="DX167" s="565"/>
      <c r="DY167" s="62"/>
      <c r="DZ167" s="560"/>
      <c r="EA167" s="566"/>
      <c r="EB167" s="567">
        <v>0</v>
      </c>
      <c r="EC167" s="565"/>
      <c r="ED167" s="62"/>
      <c r="EE167" s="560"/>
      <c r="EF167" s="566"/>
      <c r="EG167" s="567">
        <v>0</v>
      </c>
      <c r="EH167" s="565"/>
      <c r="EI167" s="62"/>
      <c r="EJ167" s="560"/>
      <c r="EK167" s="566"/>
      <c r="EL167" s="567">
        <v>0</v>
      </c>
      <c r="EM167" s="565"/>
      <c r="EN167" s="62"/>
      <c r="EO167" s="153"/>
      <c r="EP167" s="49"/>
      <c r="EQ167" s="49"/>
    </row>
    <row r="168" spans="4:147" ht="12.75" customHeight="1" x14ac:dyDescent="0.2">
      <c r="D168" s="153"/>
      <c r="E168" s="484"/>
      <c r="G168" s="62"/>
      <c r="H168" s="62"/>
      <c r="I168" s="62"/>
      <c r="J168" s="560"/>
      <c r="K168" s="62"/>
      <c r="L168" s="62"/>
      <c r="M168" s="62"/>
      <c r="N168" s="62"/>
      <c r="O168" s="560"/>
      <c r="P168" s="62"/>
      <c r="Q168" s="62"/>
      <c r="R168" s="62"/>
      <c r="S168" s="62"/>
      <c r="T168" s="560"/>
      <c r="U168" s="62"/>
      <c r="V168" s="62"/>
      <c r="W168" s="62"/>
      <c r="X168" s="62"/>
      <c r="Y168" s="560"/>
      <c r="Z168" s="62"/>
      <c r="AA168" s="62"/>
      <c r="AB168" s="62"/>
      <c r="AC168" s="62"/>
      <c r="AD168" s="560"/>
      <c r="AE168" s="62"/>
      <c r="AF168" s="62"/>
      <c r="AG168" s="62"/>
      <c r="AH168" s="62"/>
      <c r="AI168" s="560"/>
      <c r="AJ168" s="62"/>
      <c r="AK168" s="62"/>
      <c r="AL168" s="62"/>
      <c r="AM168" s="62"/>
      <c r="AN168" s="560"/>
      <c r="AO168" s="62"/>
      <c r="AP168" s="62"/>
      <c r="AQ168" s="62"/>
      <c r="AR168" s="62"/>
      <c r="AS168" s="560"/>
      <c r="AT168" s="62"/>
      <c r="AU168" s="62"/>
      <c r="AV168" s="62"/>
      <c r="AW168" s="62"/>
      <c r="AX168" s="560"/>
      <c r="AY168" s="62"/>
      <c r="AZ168" s="62"/>
      <c r="BA168" s="62"/>
      <c r="BB168" s="62"/>
      <c r="BC168" s="560"/>
      <c r="BD168" s="62"/>
      <c r="BE168" s="62"/>
      <c r="BF168" s="62"/>
      <c r="BG168" s="62"/>
      <c r="BH168" s="560"/>
      <c r="BI168" s="62"/>
      <c r="BJ168" s="62"/>
      <c r="BK168" s="62"/>
      <c r="BL168" s="62"/>
      <c r="BM168" s="560"/>
      <c r="BN168" s="62"/>
      <c r="BO168" s="62"/>
      <c r="BP168" s="62"/>
      <c r="BQ168" s="62"/>
      <c r="BR168" s="560"/>
      <c r="BS168" s="62"/>
      <c r="BT168" s="62"/>
      <c r="BU168" s="62"/>
      <c r="BV168" s="62"/>
      <c r="BW168" s="560"/>
      <c r="BX168" s="62"/>
      <c r="BY168" s="62"/>
      <c r="BZ168" s="62"/>
      <c r="CA168" s="62"/>
      <c r="CB168" s="560"/>
      <c r="CC168" s="62"/>
      <c r="CD168" s="62"/>
      <c r="CE168" s="62"/>
      <c r="CF168" s="62"/>
      <c r="CG168" s="560"/>
      <c r="CH168" s="62"/>
      <c r="CI168" s="62"/>
      <c r="CJ168" s="62"/>
      <c r="CK168" s="62"/>
      <c r="CL168" s="560"/>
      <c r="CM168" s="62"/>
      <c r="CN168" s="62"/>
      <c r="CO168" s="62"/>
      <c r="CP168" s="62"/>
      <c r="CQ168" s="560"/>
      <c r="CR168" s="62"/>
      <c r="CS168" s="62"/>
      <c r="CT168" s="62"/>
      <c r="CU168" s="62"/>
      <c r="CV168" s="560"/>
      <c r="CW168" s="62"/>
      <c r="CX168" s="62"/>
      <c r="CY168" s="62"/>
      <c r="CZ168" s="62"/>
      <c r="DA168" s="560"/>
      <c r="DB168" s="62"/>
      <c r="DC168" s="62"/>
      <c r="DD168" s="62"/>
      <c r="DE168" s="62"/>
      <c r="DF168" s="560"/>
      <c r="DG168" s="62"/>
      <c r="DH168" s="62"/>
      <c r="DI168" s="62"/>
      <c r="DJ168" s="62"/>
      <c r="DK168" s="560"/>
      <c r="DL168" s="62"/>
      <c r="DM168" s="62"/>
      <c r="DN168" s="62"/>
      <c r="DO168" s="62"/>
      <c r="DP168" s="560"/>
      <c r="DQ168" s="62"/>
      <c r="DR168" s="62"/>
      <c r="DS168" s="62"/>
      <c r="DT168" s="62"/>
      <c r="DU168" s="560"/>
      <c r="DV168" s="62"/>
      <c r="DW168" s="62"/>
      <c r="DX168" s="62"/>
      <c r="DY168" s="62"/>
      <c r="DZ168" s="560"/>
      <c r="EA168" s="62"/>
      <c r="EB168" s="62"/>
      <c r="EC168" s="62"/>
      <c r="ED168" s="62"/>
      <c r="EE168" s="560"/>
      <c r="EF168" s="62"/>
      <c r="EG168" s="62"/>
      <c r="EH168" s="62"/>
      <c r="EI168" s="62"/>
      <c r="EJ168" s="560"/>
      <c r="EK168" s="62"/>
      <c r="EL168" s="62"/>
      <c r="EM168" s="62"/>
      <c r="EN168" s="62"/>
      <c r="EO168" s="153"/>
      <c r="EP168" s="49"/>
      <c r="EQ168" s="49"/>
    </row>
    <row r="169" spans="4:147" ht="12.75" customHeight="1" x14ac:dyDescent="0.2">
      <c r="D169" s="573" t="s">
        <v>359</v>
      </c>
      <c r="E169" s="484"/>
      <c r="G169" s="62">
        <v>0</v>
      </c>
      <c r="H169" s="62"/>
      <c r="I169" s="62"/>
      <c r="J169" s="560"/>
      <c r="K169" s="62"/>
      <c r="L169" s="62">
        <v>0</v>
      </c>
      <c r="M169" s="62"/>
      <c r="N169" s="62"/>
      <c r="O169" s="560"/>
      <c r="P169" s="62"/>
      <c r="Q169" s="62">
        <v>0</v>
      </c>
      <c r="R169" s="62"/>
      <c r="S169" s="62"/>
      <c r="T169" s="560"/>
      <c r="U169" s="62"/>
      <c r="V169" s="62">
        <v>92637</v>
      </c>
      <c r="W169" s="62"/>
      <c r="X169" s="62"/>
      <c r="Y169" s="560"/>
      <c r="Z169" s="62"/>
      <c r="AA169" s="62">
        <v>0</v>
      </c>
      <c r="AB169" s="62"/>
      <c r="AC169" s="62"/>
      <c r="AD169" s="560"/>
      <c r="AE169" s="62"/>
      <c r="AF169" s="62">
        <v>0</v>
      </c>
      <c r="AG169" s="62"/>
      <c r="AH169" s="62"/>
      <c r="AI169" s="560"/>
      <c r="AJ169" s="62"/>
      <c r="AK169" s="62">
        <v>0</v>
      </c>
      <c r="AL169" s="62"/>
      <c r="AM169" s="62"/>
      <c r="AN169" s="560"/>
      <c r="AO169" s="62"/>
      <c r="AP169" s="62">
        <v>0</v>
      </c>
      <c r="AQ169" s="62"/>
      <c r="AR169" s="62"/>
      <c r="AS169" s="560"/>
      <c r="AT169" s="62"/>
      <c r="AU169" s="62">
        <v>0</v>
      </c>
      <c r="AV169" s="62"/>
      <c r="AW169" s="62"/>
      <c r="AX169" s="560"/>
      <c r="AY169" s="62"/>
      <c r="AZ169" s="62">
        <v>0</v>
      </c>
      <c r="BA169" s="62"/>
      <c r="BB169" s="62"/>
      <c r="BC169" s="560"/>
      <c r="BD169" s="62"/>
      <c r="BE169" s="62">
        <v>0</v>
      </c>
      <c r="BF169" s="62"/>
      <c r="BG169" s="62"/>
      <c r="BH169" s="560"/>
      <c r="BI169" s="62"/>
      <c r="BJ169" s="62">
        <v>0</v>
      </c>
      <c r="BK169" s="62"/>
      <c r="BL169" s="62"/>
      <c r="BM169" s="560"/>
      <c r="BN169" s="62"/>
      <c r="BO169" s="62">
        <v>0</v>
      </c>
      <c r="BP169" s="62"/>
      <c r="BQ169" s="62"/>
      <c r="BR169" s="560"/>
      <c r="BS169" s="62"/>
      <c r="BT169" s="62">
        <v>92637</v>
      </c>
      <c r="BU169" s="62"/>
      <c r="BV169" s="62"/>
      <c r="BW169" s="560"/>
      <c r="BX169" s="62"/>
      <c r="BY169" s="62">
        <v>56461</v>
      </c>
      <c r="BZ169" s="62"/>
      <c r="CA169" s="62"/>
      <c r="CB169" s="560"/>
      <c r="CC169" s="62"/>
      <c r="CD169" s="62">
        <v>0</v>
      </c>
      <c r="CE169" s="62"/>
      <c r="CF169" s="62"/>
      <c r="CG169" s="560"/>
      <c r="CH169" s="62"/>
      <c r="CI169" s="62">
        <v>0</v>
      </c>
      <c r="CJ169" s="62"/>
      <c r="CK169" s="62"/>
      <c r="CL169" s="560"/>
      <c r="CM169" s="62"/>
      <c r="CN169" s="62">
        <v>0</v>
      </c>
      <c r="CO169" s="62"/>
      <c r="CP169" s="62"/>
      <c r="CQ169" s="560"/>
      <c r="CR169" s="62"/>
      <c r="CS169" s="62">
        <v>0</v>
      </c>
      <c r="CT169" s="62"/>
      <c r="CU169" s="62"/>
      <c r="CV169" s="560"/>
      <c r="CW169" s="62"/>
      <c r="CX169" s="62">
        <v>0</v>
      </c>
      <c r="CY169" s="62"/>
      <c r="CZ169" s="62"/>
      <c r="DA169" s="560"/>
      <c r="DB169" s="62"/>
      <c r="DC169" s="62">
        <v>0</v>
      </c>
      <c r="DD169" s="62"/>
      <c r="DE169" s="62"/>
      <c r="DF169" s="560"/>
      <c r="DG169" s="62"/>
      <c r="DH169" s="62">
        <v>0</v>
      </c>
      <c r="DI169" s="62"/>
      <c r="DJ169" s="62"/>
      <c r="DK169" s="560"/>
      <c r="DL169" s="62"/>
      <c r="DM169" s="62">
        <v>0</v>
      </c>
      <c r="DN169" s="62"/>
      <c r="DO169" s="62"/>
      <c r="DP169" s="560"/>
      <c r="DQ169" s="62"/>
      <c r="DR169" s="62">
        <v>0</v>
      </c>
      <c r="DS169" s="62"/>
      <c r="DT169" s="62"/>
      <c r="DU169" s="560"/>
      <c r="DV169" s="62"/>
      <c r="DW169" s="62">
        <v>0</v>
      </c>
      <c r="DX169" s="62"/>
      <c r="DY169" s="62"/>
      <c r="DZ169" s="560"/>
      <c r="EA169" s="62"/>
      <c r="EB169" s="62">
        <v>0</v>
      </c>
      <c r="EC169" s="62"/>
      <c r="ED169" s="62"/>
      <c r="EE169" s="560"/>
      <c r="EF169" s="62"/>
      <c r="EG169" s="62">
        <v>56461</v>
      </c>
      <c r="EH169" s="62"/>
      <c r="EI169" s="62"/>
      <c r="EJ169" s="560"/>
      <c r="EK169" s="62"/>
      <c r="EL169" s="62">
        <v>0</v>
      </c>
      <c r="EM169" s="62"/>
      <c r="EN169" s="62"/>
      <c r="EO169" s="153"/>
      <c r="EP169" s="49"/>
      <c r="EQ169" s="49"/>
    </row>
    <row r="170" spans="4:147" ht="12.75" customHeight="1" x14ac:dyDescent="0.2">
      <c r="D170" s="153" t="s">
        <v>336</v>
      </c>
      <c r="E170" s="484"/>
      <c r="F170" s="563"/>
      <c r="G170" s="567">
        <v>0</v>
      </c>
      <c r="H170" s="565"/>
      <c r="I170" s="62"/>
      <c r="J170" s="560"/>
      <c r="K170" s="566"/>
      <c r="L170" s="567">
        <v>0</v>
      </c>
      <c r="M170" s="565"/>
      <c r="N170" s="62"/>
      <c r="O170" s="560"/>
      <c r="P170" s="566"/>
      <c r="Q170" s="567">
        <v>0</v>
      </c>
      <c r="R170" s="565"/>
      <c r="S170" s="62"/>
      <c r="T170" s="560"/>
      <c r="U170" s="566"/>
      <c r="V170" s="567">
        <v>92637</v>
      </c>
      <c r="W170" s="565"/>
      <c r="X170" s="62"/>
      <c r="Y170" s="560"/>
      <c r="Z170" s="566"/>
      <c r="AA170" s="567">
        <v>0</v>
      </c>
      <c r="AB170" s="565"/>
      <c r="AC170" s="62"/>
      <c r="AD170" s="560"/>
      <c r="AE170" s="566"/>
      <c r="AF170" s="567">
        <v>0</v>
      </c>
      <c r="AG170" s="565"/>
      <c r="AH170" s="62"/>
      <c r="AI170" s="560"/>
      <c r="AJ170" s="566"/>
      <c r="AK170" s="567">
        <v>0</v>
      </c>
      <c r="AL170" s="565"/>
      <c r="AM170" s="62"/>
      <c r="AN170" s="560"/>
      <c r="AO170" s="566"/>
      <c r="AP170" s="567">
        <v>0</v>
      </c>
      <c r="AQ170" s="565"/>
      <c r="AR170" s="62"/>
      <c r="AS170" s="560"/>
      <c r="AT170" s="566"/>
      <c r="AU170" s="567">
        <v>0</v>
      </c>
      <c r="AV170" s="565"/>
      <c r="AW170" s="62"/>
      <c r="AX170" s="560"/>
      <c r="AY170" s="566"/>
      <c r="AZ170" s="567">
        <v>0</v>
      </c>
      <c r="BA170" s="565"/>
      <c r="BB170" s="62"/>
      <c r="BC170" s="560"/>
      <c r="BD170" s="566"/>
      <c r="BE170" s="567">
        <v>0</v>
      </c>
      <c r="BF170" s="565"/>
      <c r="BG170" s="62"/>
      <c r="BH170" s="560"/>
      <c r="BI170" s="566"/>
      <c r="BJ170" s="567">
        <v>0</v>
      </c>
      <c r="BK170" s="565"/>
      <c r="BL170" s="62"/>
      <c r="BM170" s="560"/>
      <c r="BN170" s="566"/>
      <c r="BO170" s="567">
        <v>0</v>
      </c>
      <c r="BP170" s="565"/>
      <c r="BQ170" s="62"/>
      <c r="BR170" s="560"/>
      <c r="BS170" s="566"/>
      <c r="BT170" s="567">
        <v>92637</v>
      </c>
      <c r="BU170" s="565"/>
      <c r="BV170" s="62"/>
      <c r="BW170" s="560"/>
      <c r="BX170" s="566"/>
      <c r="BY170" s="567">
        <v>56461</v>
      </c>
      <c r="BZ170" s="565"/>
      <c r="CA170" s="62"/>
      <c r="CB170" s="560"/>
      <c r="CC170" s="566"/>
      <c r="CD170" s="567">
        <v>0</v>
      </c>
      <c r="CE170" s="565"/>
      <c r="CF170" s="62"/>
      <c r="CG170" s="560"/>
      <c r="CH170" s="566"/>
      <c r="CI170" s="567">
        <v>0</v>
      </c>
      <c r="CJ170" s="565"/>
      <c r="CK170" s="62"/>
      <c r="CL170" s="560"/>
      <c r="CM170" s="566"/>
      <c r="CN170" s="567">
        <v>0</v>
      </c>
      <c r="CO170" s="565"/>
      <c r="CP170" s="62"/>
      <c r="CQ170" s="560"/>
      <c r="CR170" s="566"/>
      <c r="CS170" s="567">
        <v>0</v>
      </c>
      <c r="CT170" s="565"/>
      <c r="CU170" s="62"/>
      <c r="CV170" s="560"/>
      <c r="CW170" s="566"/>
      <c r="CX170" s="567">
        <v>0</v>
      </c>
      <c r="CY170" s="565"/>
      <c r="CZ170" s="62"/>
      <c r="DA170" s="560"/>
      <c r="DB170" s="566"/>
      <c r="DC170" s="567">
        <v>0</v>
      </c>
      <c r="DD170" s="565"/>
      <c r="DE170" s="62"/>
      <c r="DF170" s="560"/>
      <c r="DG170" s="566"/>
      <c r="DH170" s="567">
        <v>0</v>
      </c>
      <c r="DI170" s="565"/>
      <c r="DJ170" s="62"/>
      <c r="DK170" s="560"/>
      <c r="DL170" s="566"/>
      <c r="DM170" s="567">
        <v>0</v>
      </c>
      <c r="DN170" s="565"/>
      <c r="DO170" s="62"/>
      <c r="DP170" s="560"/>
      <c r="DQ170" s="566"/>
      <c r="DR170" s="567">
        <v>0</v>
      </c>
      <c r="DS170" s="565"/>
      <c r="DT170" s="62"/>
      <c r="DU170" s="560"/>
      <c r="DV170" s="566"/>
      <c r="DW170" s="567">
        <v>0</v>
      </c>
      <c r="DX170" s="565"/>
      <c r="DY170" s="62"/>
      <c r="DZ170" s="560"/>
      <c r="EA170" s="566"/>
      <c r="EB170" s="567">
        <v>0</v>
      </c>
      <c r="EC170" s="565"/>
      <c r="ED170" s="62"/>
      <c r="EE170" s="560"/>
      <c r="EF170" s="566"/>
      <c r="EG170" s="567">
        <v>56461</v>
      </c>
      <c r="EH170" s="565"/>
      <c r="EI170" s="62"/>
      <c r="EJ170" s="560"/>
      <c r="EK170" s="566"/>
      <c r="EL170" s="567">
        <v>0</v>
      </c>
      <c r="EM170" s="565"/>
      <c r="EN170" s="62"/>
      <c r="EO170" s="153"/>
      <c r="EP170" s="49"/>
      <c r="EQ170" s="49"/>
    </row>
    <row r="171" spans="4:147" ht="12.75" customHeight="1" x14ac:dyDescent="0.2">
      <c r="D171" s="153"/>
      <c r="E171" s="484"/>
      <c r="G171" s="62"/>
      <c r="H171" s="62"/>
      <c r="I171" s="62"/>
      <c r="J171" s="560"/>
      <c r="K171" s="62"/>
      <c r="L171" s="62"/>
      <c r="M171" s="62"/>
      <c r="N171" s="62"/>
      <c r="O171" s="560"/>
      <c r="P171" s="62"/>
      <c r="Q171" s="62"/>
      <c r="R171" s="62"/>
      <c r="S171" s="62"/>
      <c r="T171" s="560"/>
      <c r="U171" s="62"/>
      <c r="V171" s="62"/>
      <c r="W171" s="62"/>
      <c r="X171" s="62"/>
      <c r="Y171" s="560"/>
      <c r="Z171" s="62"/>
      <c r="AA171" s="62"/>
      <c r="AB171" s="62"/>
      <c r="AC171" s="62"/>
      <c r="AD171" s="560"/>
      <c r="AE171" s="62"/>
      <c r="AF171" s="62"/>
      <c r="AG171" s="62"/>
      <c r="AH171" s="62"/>
      <c r="AI171" s="560"/>
      <c r="AJ171" s="62"/>
      <c r="AK171" s="62"/>
      <c r="AL171" s="62"/>
      <c r="AM171" s="62"/>
      <c r="AN171" s="560"/>
      <c r="AO171" s="62"/>
      <c r="AP171" s="62"/>
      <c r="AQ171" s="62"/>
      <c r="AR171" s="62"/>
      <c r="AS171" s="560"/>
      <c r="AT171" s="62"/>
      <c r="AU171" s="62"/>
      <c r="AV171" s="62"/>
      <c r="AW171" s="62"/>
      <c r="AX171" s="560"/>
      <c r="AY171" s="62"/>
      <c r="AZ171" s="62"/>
      <c r="BA171" s="62"/>
      <c r="BB171" s="62"/>
      <c r="BC171" s="560"/>
      <c r="BD171" s="62"/>
      <c r="BE171" s="62"/>
      <c r="BF171" s="62"/>
      <c r="BG171" s="62"/>
      <c r="BH171" s="560"/>
      <c r="BI171" s="62"/>
      <c r="BJ171" s="62"/>
      <c r="BK171" s="62"/>
      <c r="BL171" s="62"/>
      <c r="BM171" s="560"/>
      <c r="BN171" s="62"/>
      <c r="BO171" s="62"/>
      <c r="BP171" s="62"/>
      <c r="BQ171" s="62"/>
      <c r="BR171" s="560"/>
      <c r="BS171" s="62"/>
      <c r="BT171" s="62"/>
      <c r="BU171" s="62"/>
      <c r="BV171" s="62"/>
      <c r="BW171" s="560"/>
      <c r="BX171" s="62"/>
      <c r="BY171" s="62"/>
      <c r="BZ171" s="62"/>
      <c r="CA171" s="62"/>
      <c r="CB171" s="560"/>
      <c r="CC171" s="62"/>
      <c r="CD171" s="62"/>
      <c r="CE171" s="62"/>
      <c r="CF171" s="62"/>
      <c r="CG171" s="560"/>
      <c r="CH171" s="62"/>
      <c r="CI171" s="62"/>
      <c r="CJ171" s="62"/>
      <c r="CK171" s="62"/>
      <c r="CL171" s="560"/>
      <c r="CM171" s="62"/>
      <c r="CN171" s="62"/>
      <c r="CO171" s="62"/>
      <c r="CP171" s="62"/>
      <c r="CQ171" s="560"/>
      <c r="CR171" s="62"/>
      <c r="CS171" s="62"/>
      <c r="CT171" s="62"/>
      <c r="CU171" s="62"/>
      <c r="CV171" s="560"/>
      <c r="CW171" s="62"/>
      <c r="CX171" s="62"/>
      <c r="CY171" s="62"/>
      <c r="CZ171" s="62"/>
      <c r="DA171" s="560"/>
      <c r="DB171" s="62"/>
      <c r="DC171" s="62"/>
      <c r="DD171" s="62"/>
      <c r="DE171" s="62"/>
      <c r="DF171" s="560"/>
      <c r="DG171" s="62"/>
      <c r="DH171" s="62"/>
      <c r="DI171" s="62"/>
      <c r="DJ171" s="62"/>
      <c r="DK171" s="560"/>
      <c r="DL171" s="62"/>
      <c r="DM171" s="62"/>
      <c r="DN171" s="62"/>
      <c r="DO171" s="62"/>
      <c r="DP171" s="560"/>
      <c r="DQ171" s="62"/>
      <c r="DR171" s="62"/>
      <c r="DS171" s="62"/>
      <c r="DT171" s="62"/>
      <c r="DU171" s="560"/>
      <c r="DV171" s="62"/>
      <c r="DW171" s="62"/>
      <c r="DX171" s="62"/>
      <c r="DY171" s="62"/>
      <c r="DZ171" s="560"/>
      <c r="EA171" s="62"/>
      <c r="EB171" s="62"/>
      <c r="EC171" s="62"/>
      <c r="ED171" s="62"/>
      <c r="EE171" s="560"/>
      <c r="EF171" s="62"/>
      <c r="EG171" s="62"/>
      <c r="EH171" s="62"/>
      <c r="EI171" s="62"/>
      <c r="EJ171" s="560"/>
      <c r="EK171" s="62"/>
      <c r="EL171" s="62"/>
      <c r="EM171" s="62"/>
      <c r="EN171" s="62"/>
      <c r="EO171" s="153"/>
      <c r="EP171" s="49"/>
      <c r="EQ171" s="49"/>
    </row>
    <row r="172" spans="4:147" x14ac:dyDescent="0.2">
      <c r="D172" s="153" t="s">
        <v>360</v>
      </c>
      <c r="E172" s="484"/>
      <c r="G172" s="62">
        <v>0</v>
      </c>
      <c r="H172" s="62"/>
      <c r="I172" s="62"/>
      <c r="J172" s="560"/>
      <c r="L172" s="62">
        <v>259191</v>
      </c>
      <c r="M172" s="62"/>
      <c r="N172" s="62"/>
      <c r="O172" s="560"/>
      <c r="P172" s="62"/>
      <c r="Q172" s="62">
        <v>0</v>
      </c>
      <c r="R172" s="62"/>
      <c r="S172" s="62"/>
      <c r="T172" s="560"/>
      <c r="U172" s="62"/>
      <c r="V172" s="62">
        <v>0</v>
      </c>
      <c r="W172" s="62"/>
      <c r="X172" s="62"/>
      <c r="Y172" s="560"/>
      <c r="Z172" s="62"/>
      <c r="AA172" s="62">
        <v>0</v>
      </c>
      <c r="AB172" s="62"/>
      <c r="AC172" s="62"/>
      <c r="AD172" s="560"/>
      <c r="AE172" s="62"/>
      <c r="AF172" s="62">
        <v>0</v>
      </c>
      <c r="AG172" s="62"/>
      <c r="AH172" s="62"/>
      <c r="AI172" s="560"/>
      <c r="AJ172" s="62"/>
      <c r="AK172" s="62">
        <v>0</v>
      </c>
      <c r="AL172" s="62"/>
      <c r="AM172" s="62"/>
      <c r="AN172" s="560"/>
      <c r="AO172" s="62"/>
      <c r="AP172" s="62">
        <v>0</v>
      </c>
      <c r="AQ172" s="62"/>
      <c r="AR172" s="62"/>
      <c r="AS172" s="560"/>
      <c r="AT172" s="62"/>
      <c r="AU172" s="62">
        <v>0</v>
      </c>
      <c r="AV172" s="62"/>
      <c r="AW172" s="62"/>
      <c r="AX172" s="560"/>
      <c r="AY172" s="62"/>
      <c r="AZ172" s="62">
        <v>0</v>
      </c>
      <c r="BA172" s="62"/>
      <c r="BB172" s="62"/>
      <c r="BC172" s="560"/>
      <c r="BD172" s="62"/>
      <c r="BE172" s="62">
        <v>0</v>
      </c>
      <c r="BF172" s="62"/>
      <c r="BG172" s="62"/>
      <c r="BH172" s="560"/>
      <c r="BI172" s="62"/>
      <c r="BJ172" s="62">
        <v>0</v>
      </c>
      <c r="BK172" s="62"/>
      <c r="BL172" s="62"/>
      <c r="BM172" s="560"/>
      <c r="BN172" s="62"/>
      <c r="BO172" s="62">
        <v>0</v>
      </c>
      <c r="BP172" s="62"/>
      <c r="BQ172" s="62"/>
      <c r="BR172" s="560"/>
      <c r="BT172" s="62">
        <v>259191</v>
      </c>
      <c r="BU172" s="62"/>
      <c r="BV172" s="62"/>
      <c r="BW172" s="560"/>
      <c r="BY172" s="62">
        <v>410666</v>
      </c>
      <c r="BZ172" s="62"/>
      <c r="CA172" s="62"/>
      <c r="CB172" s="560"/>
      <c r="CD172" s="62">
        <v>0</v>
      </c>
      <c r="CE172" s="62"/>
      <c r="CF172" s="62"/>
      <c r="CG172" s="560"/>
      <c r="CH172" s="62"/>
      <c r="CI172" s="62">
        <v>0</v>
      </c>
      <c r="CJ172" s="62"/>
      <c r="CK172" s="62"/>
      <c r="CL172" s="560"/>
      <c r="CM172" s="62"/>
      <c r="CN172" s="62">
        <v>0</v>
      </c>
      <c r="CO172" s="62"/>
      <c r="CP172" s="62"/>
      <c r="CQ172" s="560"/>
      <c r="CR172" s="62"/>
      <c r="CS172" s="62">
        <v>0</v>
      </c>
      <c r="CT172" s="62"/>
      <c r="CU172" s="62"/>
      <c r="CV172" s="560"/>
      <c r="CW172" s="62"/>
      <c r="CX172" s="62">
        <v>0</v>
      </c>
      <c r="CY172" s="62"/>
      <c r="CZ172" s="62"/>
      <c r="DA172" s="560"/>
      <c r="DB172" s="62"/>
      <c r="DC172" s="62">
        <v>0</v>
      </c>
      <c r="DD172" s="62"/>
      <c r="DE172" s="62"/>
      <c r="DF172" s="560"/>
      <c r="DG172" s="62"/>
      <c r="DH172" s="62">
        <v>0</v>
      </c>
      <c r="DI172" s="62"/>
      <c r="DJ172" s="62"/>
      <c r="DK172" s="560"/>
      <c r="DL172" s="62"/>
      <c r="DM172" s="62">
        <v>0</v>
      </c>
      <c r="DN172" s="62"/>
      <c r="DO172" s="62"/>
      <c r="DP172" s="560"/>
      <c r="DQ172" s="62"/>
      <c r="DR172" s="62">
        <v>0</v>
      </c>
      <c r="DS172" s="62"/>
      <c r="DT172" s="62"/>
      <c r="DU172" s="560"/>
      <c r="DV172" s="62"/>
      <c r="DW172" s="62">
        <v>0</v>
      </c>
      <c r="DX172" s="62"/>
      <c r="DY172" s="62"/>
      <c r="DZ172" s="560"/>
      <c r="EA172" s="62"/>
      <c r="EB172" s="62">
        <v>0</v>
      </c>
      <c r="EC172" s="62"/>
      <c r="ED172" s="62"/>
      <c r="EE172" s="560"/>
      <c r="EF172" s="62"/>
      <c r="EG172" s="62">
        <v>410666</v>
      </c>
      <c r="EH172" s="62"/>
      <c r="EI172" s="62"/>
      <c r="EJ172" s="560"/>
      <c r="EL172" s="62">
        <v>0</v>
      </c>
      <c r="EM172" s="62"/>
      <c r="EO172" s="153"/>
      <c r="EP172" s="49"/>
      <c r="EQ172" s="49"/>
    </row>
    <row r="173" spans="4:147" x14ac:dyDescent="0.2">
      <c r="D173" s="153" t="s">
        <v>336</v>
      </c>
      <c r="E173" s="484"/>
      <c r="F173" s="563"/>
      <c r="G173" s="567">
        <v>0</v>
      </c>
      <c r="H173" s="565"/>
      <c r="I173" s="62"/>
      <c r="J173" s="560"/>
      <c r="K173" s="563"/>
      <c r="L173" s="567">
        <v>259191</v>
      </c>
      <c r="M173" s="565"/>
      <c r="N173" s="62"/>
      <c r="O173" s="560"/>
      <c r="P173" s="566"/>
      <c r="Q173" s="567">
        <v>0</v>
      </c>
      <c r="R173" s="565"/>
      <c r="S173" s="62"/>
      <c r="T173" s="560"/>
      <c r="U173" s="566"/>
      <c r="V173" s="567">
        <v>0</v>
      </c>
      <c r="W173" s="565"/>
      <c r="X173" s="62"/>
      <c r="Y173" s="560"/>
      <c r="Z173" s="566"/>
      <c r="AA173" s="567">
        <v>0</v>
      </c>
      <c r="AB173" s="565"/>
      <c r="AC173" s="62"/>
      <c r="AD173" s="560"/>
      <c r="AE173" s="566"/>
      <c r="AF173" s="567">
        <v>0</v>
      </c>
      <c r="AG173" s="565"/>
      <c r="AH173" s="62"/>
      <c r="AI173" s="560"/>
      <c r="AJ173" s="566"/>
      <c r="AK173" s="567">
        <v>0</v>
      </c>
      <c r="AL173" s="565"/>
      <c r="AM173" s="62"/>
      <c r="AN173" s="560"/>
      <c r="AO173" s="566"/>
      <c r="AP173" s="567">
        <v>0</v>
      </c>
      <c r="AQ173" s="565"/>
      <c r="AR173" s="62"/>
      <c r="AS173" s="560"/>
      <c r="AT173" s="566"/>
      <c r="AU173" s="567">
        <v>0</v>
      </c>
      <c r="AV173" s="565"/>
      <c r="AW173" s="62"/>
      <c r="AX173" s="560"/>
      <c r="AY173" s="566"/>
      <c r="AZ173" s="567">
        <v>0</v>
      </c>
      <c r="BA173" s="565"/>
      <c r="BB173" s="62"/>
      <c r="BC173" s="560"/>
      <c r="BD173" s="566"/>
      <c r="BE173" s="567">
        <v>0</v>
      </c>
      <c r="BF173" s="565"/>
      <c r="BG173" s="62"/>
      <c r="BH173" s="560"/>
      <c r="BI173" s="566"/>
      <c r="BJ173" s="567">
        <v>0</v>
      </c>
      <c r="BK173" s="565"/>
      <c r="BL173" s="62"/>
      <c r="BM173" s="560"/>
      <c r="BN173" s="566"/>
      <c r="BO173" s="567">
        <v>0</v>
      </c>
      <c r="BP173" s="565"/>
      <c r="BQ173" s="62"/>
      <c r="BR173" s="560"/>
      <c r="BS173" s="566"/>
      <c r="BT173" s="567">
        <v>259191</v>
      </c>
      <c r="BU173" s="565"/>
      <c r="BV173" s="62"/>
      <c r="BW173" s="560"/>
      <c r="BX173" s="563"/>
      <c r="BY173" s="567">
        <v>410666</v>
      </c>
      <c r="BZ173" s="565"/>
      <c r="CA173" s="62"/>
      <c r="CB173" s="560"/>
      <c r="CC173" s="563"/>
      <c r="CD173" s="567">
        <v>0</v>
      </c>
      <c r="CE173" s="565"/>
      <c r="CF173" s="62"/>
      <c r="CG173" s="560"/>
      <c r="CH173" s="566"/>
      <c r="CI173" s="567">
        <v>0</v>
      </c>
      <c r="CJ173" s="565"/>
      <c r="CK173" s="62"/>
      <c r="CL173" s="560"/>
      <c r="CM173" s="566"/>
      <c r="CN173" s="567">
        <v>0</v>
      </c>
      <c r="CO173" s="565"/>
      <c r="CP173" s="62"/>
      <c r="CQ173" s="560"/>
      <c r="CR173" s="566"/>
      <c r="CS173" s="567">
        <v>0</v>
      </c>
      <c r="CT173" s="565"/>
      <c r="CU173" s="62"/>
      <c r="CV173" s="560"/>
      <c r="CW173" s="566"/>
      <c r="CX173" s="567">
        <v>0</v>
      </c>
      <c r="CY173" s="565"/>
      <c r="CZ173" s="62"/>
      <c r="DA173" s="560"/>
      <c r="DB173" s="566"/>
      <c r="DC173" s="567">
        <v>0</v>
      </c>
      <c r="DD173" s="565"/>
      <c r="DE173" s="62"/>
      <c r="DF173" s="560"/>
      <c r="DG173" s="566"/>
      <c r="DH173" s="567">
        <v>0</v>
      </c>
      <c r="DI173" s="565"/>
      <c r="DJ173" s="62"/>
      <c r="DK173" s="560"/>
      <c r="DL173" s="566"/>
      <c r="DM173" s="567">
        <v>0</v>
      </c>
      <c r="DN173" s="565"/>
      <c r="DO173" s="62"/>
      <c r="DP173" s="560"/>
      <c r="DQ173" s="566"/>
      <c r="DR173" s="567">
        <v>0</v>
      </c>
      <c r="DS173" s="565"/>
      <c r="DT173" s="62"/>
      <c r="DU173" s="560"/>
      <c r="DV173" s="566"/>
      <c r="DW173" s="567">
        <v>0</v>
      </c>
      <c r="DX173" s="565"/>
      <c r="DY173" s="62"/>
      <c r="DZ173" s="560"/>
      <c r="EA173" s="566"/>
      <c r="EB173" s="567">
        <v>0</v>
      </c>
      <c r="EC173" s="565"/>
      <c r="ED173" s="62"/>
      <c r="EE173" s="560"/>
      <c r="EF173" s="566"/>
      <c r="EG173" s="567">
        <v>410666</v>
      </c>
      <c r="EH173" s="565"/>
      <c r="EI173" s="62"/>
      <c r="EJ173" s="560"/>
      <c r="EK173" s="563"/>
      <c r="EL173" s="567">
        <v>0</v>
      </c>
      <c r="EM173" s="565"/>
      <c r="EO173" s="153"/>
      <c r="EP173" s="49"/>
      <c r="EQ173" s="49"/>
    </row>
    <row r="174" spans="4:147" ht="12.75" customHeight="1" x14ac:dyDescent="0.2">
      <c r="D174" s="153"/>
      <c r="E174" s="484"/>
      <c r="G174" s="62"/>
      <c r="H174" s="62"/>
      <c r="I174" s="62"/>
      <c r="J174" s="560"/>
      <c r="K174" s="62"/>
      <c r="L174" s="62"/>
      <c r="M174" s="62"/>
      <c r="N174" s="62"/>
      <c r="O174" s="560"/>
      <c r="P174" s="62"/>
      <c r="Q174" s="62"/>
      <c r="R174" s="62"/>
      <c r="S174" s="62"/>
      <c r="T174" s="560"/>
      <c r="U174" s="62"/>
      <c r="V174" s="62"/>
      <c r="W174" s="62"/>
      <c r="X174" s="62"/>
      <c r="Y174" s="560"/>
      <c r="Z174" s="62"/>
      <c r="AA174" s="62"/>
      <c r="AB174" s="62"/>
      <c r="AC174" s="62"/>
      <c r="AD174" s="560"/>
      <c r="AE174" s="62"/>
      <c r="AF174" s="62"/>
      <c r="AG174" s="62"/>
      <c r="AH174" s="62"/>
      <c r="AI174" s="560"/>
      <c r="AJ174" s="62"/>
      <c r="AK174" s="62"/>
      <c r="AL174" s="62"/>
      <c r="AM174" s="62"/>
      <c r="AN174" s="560"/>
      <c r="AO174" s="62"/>
      <c r="AP174" s="62"/>
      <c r="AQ174" s="62"/>
      <c r="AR174" s="62"/>
      <c r="AS174" s="560"/>
      <c r="AT174" s="62"/>
      <c r="AU174" s="62"/>
      <c r="AV174" s="62"/>
      <c r="AW174" s="62"/>
      <c r="AX174" s="560"/>
      <c r="AY174" s="62"/>
      <c r="AZ174" s="62"/>
      <c r="BA174" s="62"/>
      <c r="BB174" s="62"/>
      <c r="BC174" s="560"/>
      <c r="BD174" s="62"/>
      <c r="BE174" s="62"/>
      <c r="BF174" s="62"/>
      <c r="BG174" s="62"/>
      <c r="BH174" s="560"/>
      <c r="BI174" s="62"/>
      <c r="BJ174" s="62"/>
      <c r="BK174" s="62"/>
      <c r="BL174" s="62"/>
      <c r="BM174" s="560"/>
      <c r="BN174" s="62"/>
      <c r="BO174" s="62"/>
      <c r="BP174" s="62"/>
      <c r="BQ174" s="62"/>
      <c r="BR174" s="560"/>
      <c r="BS174" s="62"/>
      <c r="BT174" s="62"/>
      <c r="BU174" s="62"/>
      <c r="BV174" s="62"/>
      <c r="BW174" s="560"/>
      <c r="BX174" s="62"/>
      <c r="BY174" s="62"/>
      <c r="BZ174" s="62"/>
      <c r="CA174" s="62"/>
      <c r="CB174" s="560"/>
      <c r="CC174" s="62"/>
      <c r="CD174" s="62"/>
      <c r="CE174" s="62"/>
      <c r="CF174" s="62"/>
      <c r="CG174" s="560"/>
      <c r="CH174" s="62"/>
      <c r="CI174" s="62"/>
      <c r="CJ174" s="62"/>
      <c r="CK174" s="62"/>
      <c r="CL174" s="560"/>
      <c r="CM174" s="62"/>
      <c r="CN174" s="62"/>
      <c r="CO174" s="62"/>
      <c r="CP174" s="62"/>
      <c r="CQ174" s="560"/>
      <c r="CR174" s="62"/>
      <c r="CS174" s="62"/>
      <c r="CT174" s="62"/>
      <c r="CU174" s="62"/>
      <c r="CV174" s="560"/>
      <c r="CW174" s="62"/>
      <c r="CX174" s="62"/>
      <c r="CY174" s="62"/>
      <c r="CZ174" s="62"/>
      <c r="DA174" s="560"/>
      <c r="DB174" s="62"/>
      <c r="DC174" s="62"/>
      <c r="DD174" s="62"/>
      <c r="DE174" s="62"/>
      <c r="DF174" s="560"/>
      <c r="DG174" s="62"/>
      <c r="DH174" s="62"/>
      <c r="DI174" s="62"/>
      <c r="DJ174" s="62"/>
      <c r="DK174" s="560"/>
      <c r="DL174" s="62"/>
      <c r="DM174" s="62"/>
      <c r="DN174" s="62"/>
      <c r="DO174" s="62"/>
      <c r="DP174" s="560"/>
      <c r="DQ174" s="62"/>
      <c r="DR174" s="62"/>
      <c r="DS174" s="62"/>
      <c r="DT174" s="62"/>
      <c r="DU174" s="560"/>
      <c r="DV174" s="62"/>
      <c r="DW174" s="62"/>
      <c r="DX174" s="62"/>
      <c r="DY174" s="62"/>
      <c r="DZ174" s="560"/>
      <c r="EA174" s="62"/>
      <c r="EB174" s="62"/>
      <c r="EC174" s="62"/>
      <c r="ED174" s="62"/>
      <c r="EE174" s="560"/>
      <c r="EF174" s="62"/>
      <c r="EG174" s="62"/>
      <c r="EH174" s="62"/>
      <c r="EI174" s="62"/>
      <c r="EJ174" s="560"/>
      <c r="EK174" s="62"/>
      <c r="EL174" s="62"/>
      <c r="EO174" s="153"/>
      <c r="EP174" s="49"/>
      <c r="EQ174" s="49"/>
    </row>
    <row r="175" spans="4:147" ht="12.75" customHeight="1" x14ac:dyDescent="0.2">
      <c r="D175" s="153" t="s">
        <v>361</v>
      </c>
      <c r="E175" s="484"/>
      <c r="G175" s="62">
        <v>0</v>
      </c>
      <c r="H175" s="62"/>
      <c r="I175" s="62"/>
      <c r="J175" s="560"/>
      <c r="K175" s="62"/>
      <c r="L175" s="62">
        <v>0</v>
      </c>
      <c r="M175" s="62"/>
      <c r="N175" s="62"/>
      <c r="O175" s="560"/>
      <c r="P175" s="62"/>
      <c r="Q175" s="62">
        <v>0</v>
      </c>
      <c r="R175" s="62"/>
      <c r="S175" s="62"/>
      <c r="T175" s="560"/>
      <c r="U175" s="62"/>
      <c r="V175" s="62">
        <v>129145</v>
      </c>
      <c r="W175" s="62"/>
      <c r="X175" s="62"/>
      <c r="Y175" s="560"/>
      <c r="Z175" s="62"/>
      <c r="AA175" s="62">
        <v>0</v>
      </c>
      <c r="AB175" s="62"/>
      <c r="AC175" s="62"/>
      <c r="AD175" s="560"/>
      <c r="AE175" s="62"/>
      <c r="AF175" s="62">
        <v>0</v>
      </c>
      <c r="AG175" s="62"/>
      <c r="AH175" s="62"/>
      <c r="AI175" s="560"/>
      <c r="AJ175" s="62"/>
      <c r="AK175" s="62">
        <v>0</v>
      </c>
      <c r="AL175" s="62"/>
      <c r="AM175" s="62"/>
      <c r="AN175" s="560"/>
      <c r="AO175" s="62"/>
      <c r="AP175" s="62">
        <v>0</v>
      </c>
      <c r="AQ175" s="62"/>
      <c r="AR175" s="62"/>
      <c r="AS175" s="560"/>
      <c r="AT175" s="62"/>
      <c r="AU175" s="62">
        <v>0</v>
      </c>
      <c r="AV175" s="62"/>
      <c r="AW175" s="62"/>
      <c r="AX175" s="560"/>
      <c r="AY175" s="62"/>
      <c r="AZ175" s="62">
        <v>0</v>
      </c>
      <c r="BA175" s="62"/>
      <c r="BB175" s="62"/>
      <c r="BC175" s="560"/>
      <c r="BD175" s="62"/>
      <c r="BE175" s="62">
        <v>0</v>
      </c>
      <c r="BF175" s="62"/>
      <c r="BG175" s="62"/>
      <c r="BH175" s="560"/>
      <c r="BI175" s="62"/>
      <c r="BJ175" s="62">
        <v>0</v>
      </c>
      <c r="BK175" s="62"/>
      <c r="BL175" s="62"/>
      <c r="BM175" s="560"/>
      <c r="BN175" s="62"/>
      <c r="BO175" s="62">
        <v>0</v>
      </c>
      <c r="BP175" s="62"/>
      <c r="BQ175" s="62"/>
      <c r="BR175" s="560"/>
      <c r="BS175" s="62"/>
      <c r="BT175" s="62">
        <v>129145</v>
      </c>
      <c r="BU175" s="62"/>
      <c r="BV175" s="62"/>
      <c r="BW175" s="560"/>
      <c r="BX175" s="62"/>
      <c r="BY175" s="62">
        <v>92640</v>
      </c>
      <c r="BZ175" s="62"/>
      <c r="CA175" s="62"/>
      <c r="CB175" s="560"/>
      <c r="CC175" s="62"/>
      <c r="CD175" s="62">
        <v>0</v>
      </c>
      <c r="CE175" s="62"/>
      <c r="CF175" s="62"/>
      <c r="CG175" s="560"/>
      <c r="CH175" s="62"/>
      <c r="CI175" s="62">
        <v>0</v>
      </c>
      <c r="CJ175" s="62"/>
      <c r="CK175" s="62"/>
      <c r="CL175" s="560"/>
      <c r="CM175" s="62"/>
      <c r="CN175" s="62">
        <v>0</v>
      </c>
      <c r="CO175" s="62"/>
      <c r="CP175" s="62"/>
      <c r="CQ175" s="560"/>
      <c r="CR175" s="62"/>
      <c r="CS175" s="62">
        <v>0</v>
      </c>
      <c r="CT175" s="62"/>
      <c r="CU175" s="62"/>
      <c r="CV175" s="560"/>
      <c r="CW175" s="62"/>
      <c r="CX175" s="62">
        <v>0</v>
      </c>
      <c r="CY175" s="62"/>
      <c r="CZ175" s="62"/>
      <c r="DA175" s="560"/>
      <c r="DB175" s="62"/>
      <c r="DC175" s="62">
        <v>0</v>
      </c>
      <c r="DD175" s="62"/>
      <c r="DE175" s="62"/>
      <c r="DF175" s="560"/>
      <c r="DG175" s="62"/>
      <c r="DH175" s="62">
        <v>0</v>
      </c>
      <c r="DI175" s="62"/>
      <c r="DJ175" s="62"/>
      <c r="DK175" s="560"/>
      <c r="DL175" s="62"/>
      <c r="DM175" s="62">
        <v>0</v>
      </c>
      <c r="DN175" s="62"/>
      <c r="DO175" s="62"/>
      <c r="DP175" s="560"/>
      <c r="DQ175" s="62"/>
      <c r="DR175" s="62">
        <v>0</v>
      </c>
      <c r="DS175" s="62"/>
      <c r="DT175" s="62"/>
      <c r="DU175" s="560"/>
      <c r="DV175" s="62"/>
      <c r="DW175" s="62">
        <v>0</v>
      </c>
      <c r="DX175" s="62"/>
      <c r="DY175" s="62"/>
      <c r="DZ175" s="560"/>
      <c r="EA175" s="62"/>
      <c r="EB175" s="62">
        <v>92640</v>
      </c>
      <c r="EC175" s="62"/>
      <c r="ED175" s="62"/>
      <c r="EE175" s="560"/>
      <c r="EF175" s="62"/>
      <c r="EG175" s="62">
        <v>0</v>
      </c>
      <c r="EH175" s="62"/>
      <c r="EI175" s="62"/>
      <c r="EJ175" s="560"/>
      <c r="EK175" s="62"/>
      <c r="EL175" s="62">
        <v>0</v>
      </c>
      <c r="EO175" s="153"/>
      <c r="EP175" s="49"/>
      <c r="EQ175" s="49"/>
    </row>
    <row r="176" spans="4:147" ht="12.75" customHeight="1" x14ac:dyDescent="0.2">
      <c r="D176" s="153" t="s">
        <v>336</v>
      </c>
      <c r="E176" s="484"/>
      <c r="F176" s="563"/>
      <c r="G176" s="567">
        <v>0</v>
      </c>
      <c r="H176" s="565"/>
      <c r="I176" s="62"/>
      <c r="J176" s="560"/>
      <c r="K176" s="563"/>
      <c r="L176" s="567">
        <v>0</v>
      </c>
      <c r="M176" s="565"/>
      <c r="N176" s="62"/>
      <c r="O176" s="560"/>
      <c r="P176" s="563"/>
      <c r="Q176" s="567">
        <v>0</v>
      </c>
      <c r="R176" s="565"/>
      <c r="S176" s="62"/>
      <c r="T176" s="560"/>
      <c r="U176" s="563"/>
      <c r="V176" s="567">
        <v>129145</v>
      </c>
      <c r="W176" s="565"/>
      <c r="X176" s="62"/>
      <c r="Y176" s="560"/>
      <c r="Z176" s="563"/>
      <c r="AA176" s="567">
        <v>0</v>
      </c>
      <c r="AB176" s="565"/>
      <c r="AC176" s="62"/>
      <c r="AD176" s="560"/>
      <c r="AE176" s="563"/>
      <c r="AF176" s="567">
        <v>0</v>
      </c>
      <c r="AG176" s="565"/>
      <c r="AH176" s="62"/>
      <c r="AI176" s="560"/>
      <c r="AJ176" s="563"/>
      <c r="AK176" s="567">
        <v>0</v>
      </c>
      <c r="AL176" s="565"/>
      <c r="AM176" s="61"/>
      <c r="AN176" s="58"/>
      <c r="AO176" s="563"/>
      <c r="AP176" s="567">
        <v>0</v>
      </c>
      <c r="AQ176" s="565"/>
      <c r="AR176" s="62"/>
      <c r="AS176" s="560"/>
      <c r="AT176" s="563"/>
      <c r="AU176" s="567">
        <v>0</v>
      </c>
      <c r="AV176" s="565"/>
      <c r="AW176" s="62"/>
      <c r="AX176" s="560"/>
      <c r="AY176" s="563"/>
      <c r="AZ176" s="567">
        <v>0</v>
      </c>
      <c r="BA176" s="565"/>
      <c r="BB176" s="62"/>
      <c r="BC176" s="560"/>
      <c r="BD176" s="563"/>
      <c r="BE176" s="567">
        <v>0</v>
      </c>
      <c r="BF176" s="565"/>
      <c r="BG176" s="62"/>
      <c r="BH176" s="560"/>
      <c r="BI176" s="563"/>
      <c r="BJ176" s="567">
        <v>0</v>
      </c>
      <c r="BK176" s="565"/>
      <c r="BL176" s="62"/>
      <c r="BM176" s="560"/>
      <c r="BN176" s="563"/>
      <c r="BO176" s="567">
        <v>0</v>
      </c>
      <c r="BP176" s="565"/>
      <c r="BQ176" s="62"/>
      <c r="BR176" s="560"/>
      <c r="BS176" s="563"/>
      <c r="BT176" s="567">
        <v>129145</v>
      </c>
      <c r="BU176" s="565"/>
      <c r="BV176" s="62"/>
      <c r="BW176" s="560"/>
      <c r="BX176" s="563"/>
      <c r="BY176" s="567">
        <v>92640</v>
      </c>
      <c r="BZ176" s="565"/>
      <c r="CA176" s="62"/>
      <c r="CB176" s="560"/>
      <c r="CC176" s="563"/>
      <c r="CD176" s="567">
        <v>0</v>
      </c>
      <c r="CE176" s="565"/>
      <c r="CF176" s="62"/>
      <c r="CG176" s="560"/>
      <c r="CH176" s="563"/>
      <c r="CI176" s="567">
        <v>0</v>
      </c>
      <c r="CJ176" s="565"/>
      <c r="CK176" s="62"/>
      <c r="CL176" s="560"/>
      <c r="CM176" s="563"/>
      <c r="CN176" s="567">
        <v>0</v>
      </c>
      <c r="CO176" s="565"/>
      <c r="CP176" s="62"/>
      <c r="CQ176" s="560"/>
      <c r="CR176" s="563"/>
      <c r="CS176" s="567">
        <v>0</v>
      </c>
      <c r="CT176" s="565"/>
      <c r="CU176" s="62"/>
      <c r="CV176" s="560"/>
      <c r="CW176" s="563"/>
      <c r="CX176" s="567">
        <v>0</v>
      </c>
      <c r="CY176" s="565"/>
      <c r="CZ176" s="62"/>
      <c r="DA176" s="560"/>
      <c r="DB176" s="563"/>
      <c r="DC176" s="567">
        <v>0</v>
      </c>
      <c r="DD176" s="565"/>
      <c r="DE176" s="61"/>
      <c r="DF176" s="58"/>
      <c r="DG176" s="563"/>
      <c r="DH176" s="567">
        <v>0</v>
      </c>
      <c r="DI176" s="565"/>
      <c r="DJ176" s="62"/>
      <c r="DK176" s="560"/>
      <c r="DL176" s="563"/>
      <c r="DM176" s="567">
        <v>0</v>
      </c>
      <c r="DN176" s="565"/>
      <c r="DO176" s="62"/>
      <c r="DP176" s="560"/>
      <c r="DQ176" s="563"/>
      <c r="DR176" s="567">
        <v>0</v>
      </c>
      <c r="DS176" s="565"/>
      <c r="DT176" s="62"/>
      <c r="DU176" s="560"/>
      <c r="DV176" s="563"/>
      <c r="DW176" s="567">
        <v>0</v>
      </c>
      <c r="DX176" s="565"/>
      <c r="DY176" s="62"/>
      <c r="DZ176" s="560"/>
      <c r="EA176" s="563"/>
      <c r="EB176" s="567">
        <v>92640</v>
      </c>
      <c r="EC176" s="565"/>
      <c r="ED176" s="62"/>
      <c r="EE176" s="560"/>
      <c r="EF176" s="563"/>
      <c r="EG176" s="567">
        <v>0</v>
      </c>
      <c r="EH176" s="565"/>
      <c r="EI176" s="62"/>
      <c r="EJ176" s="560"/>
      <c r="EK176" s="563"/>
      <c r="EL176" s="567">
        <v>0</v>
      </c>
      <c r="EM176" s="565"/>
      <c r="EO176" s="153"/>
      <c r="EP176" s="49"/>
      <c r="EQ176" s="49"/>
    </row>
    <row r="177" spans="4:147" x14ac:dyDescent="0.2">
      <c r="D177" s="153"/>
      <c r="E177" s="484"/>
      <c r="G177" s="62"/>
      <c r="H177" s="62"/>
      <c r="I177" s="62"/>
      <c r="J177" s="560"/>
      <c r="L177" s="62"/>
      <c r="M177" s="62"/>
      <c r="N177" s="62"/>
      <c r="O177" s="560"/>
      <c r="Q177" s="62"/>
      <c r="R177" s="62"/>
      <c r="S177" s="62"/>
      <c r="T177" s="560"/>
      <c r="V177" s="62"/>
      <c r="W177" s="62"/>
      <c r="X177" s="62"/>
      <c r="Y177" s="560"/>
      <c r="AA177" s="62"/>
      <c r="AB177" s="62"/>
      <c r="AC177" s="62"/>
      <c r="AD177" s="560"/>
      <c r="AF177" s="62"/>
      <c r="AG177" s="62"/>
      <c r="AH177" s="62"/>
      <c r="AI177" s="560"/>
      <c r="AK177" s="62"/>
      <c r="AL177" s="62"/>
      <c r="AM177" s="62"/>
      <c r="AN177" s="560"/>
      <c r="AP177" s="62"/>
      <c r="AQ177" s="62"/>
      <c r="AR177" s="62"/>
      <c r="AS177" s="560"/>
      <c r="AU177" s="62"/>
      <c r="AV177" s="62"/>
      <c r="AW177" s="62"/>
      <c r="AX177" s="560"/>
      <c r="AZ177" s="62"/>
      <c r="BA177" s="62"/>
      <c r="BB177" s="62"/>
      <c r="BC177" s="560"/>
      <c r="BE177" s="62"/>
      <c r="BF177" s="62"/>
      <c r="BG177" s="62"/>
      <c r="BH177" s="560"/>
      <c r="BJ177" s="62"/>
      <c r="BK177" s="62"/>
      <c r="BL177" s="62"/>
      <c r="BM177" s="560"/>
      <c r="BO177" s="62"/>
      <c r="BP177" s="62"/>
      <c r="BQ177" s="62"/>
      <c r="BR177" s="560"/>
      <c r="BT177" s="62"/>
      <c r="BU177" s="62"/>
      <c r="BV177" s="62"/>
      <c r="BW177" s="560"/>
      <c r="BY177" s="62"/>
      <c r="BZ177" s="62"/>
      <c r="CA177" s="62"/>
      <c r="CB177" s="560"/>
      <c r="CD177" s="62"/>
      <c r="CE177" s="62"/>
      <c r="CF177" s="62"/>
      <c r="CG177" s="560"/>
      <c r="CI177" s="62"/>
      <c r="CJ177" s="62"/>
      <c r="CK177" s="62"/>
      <c r="CL177" s="560"/>
      <c r="CN177" s="62"/>
      <c r="CO177" s="62"/>
      <c r="CP177" s="62"/>
      <c r="CQ177" s="560"/>
      <c r="CS177" s="62"/>
      <c r="CT177" s="62"/>
      <c r="CU177" s="62"/>
      <c r="CV177" s="560"/>
      <c r="CX177" s="62"/>
      <c r="CY177" s="62"/>
      <c r="CZ177" s="62"/>
      <c r="DA177" s="560"/>
      <c r="DC177" s="62"/>
      <c r="DD177" s="62"/>
      <c r="DE177" s="62"/>
      <c r="DF177" s="560"/>
      <c r="DH177" s="62"/>
      <c r="DI177" s="62"/>
      <c r="DJ177" s="62"/>
      <c r="DK177" s="560"/>
      <c r="DM177" s="62"/>
      <c r="DN177" s="62"/>
      <c r="DO177" s="62"/>
      <c r="DP177" s="560"/>
      <c r="DR177" s="62"/>
      <c r="DS177" s="62"/>
      <c r="DT177" s="62"/>
      <c r="DU177" s="560"/>
      <c r="DW177" s="62"/>
      <c r="DX177" s="62"/>
      <c r="DY177" s="62"/>
      <c r="DZ177" s="560"/>
      <c r="EB177" s="62"/>
      <c r="EC177" s="62"/>
      <c r="ED177" s="62"/>
      <c r="EE177" s="560"/>
      <c r="EG177" s="62"/>
      <c r="EH177" s="62"/>
      <c r="EI177" s="62"/>
      <c r="EJ177" s="560"/>
      <c r="EL177" s="62"/>
      <c r="EM177" s="62"/>
      <c r="EO177" s="153"/>
      <c r="EP177" s="49"/>
      <c r="EQ177" s="49"/>
    </row>
    <row r="178" spans="4:147" x14ac:dyDescent="0.2">
      <c r="D178" s="153" t="s">
        <v>362</v>
      </c>
      <c r="E178" s="484"/>
      <c r="G178" s="62">
        <v>0</v>
      </c>
      <c r="H178" s="62"/>
      <c r="I178" s="62"/>
      <c r="J178" s="560"/>
      <c r="K178" s="62"/>
      <c r="L178" s="62">
        <v>0</v>
      </c>
      <c r="M178" s="62"/>
      <c r="N178" s="62"/>
      <c r="O178" s="560"/>
      <c r="P178" s="62"/>
      <c r="Q178" s="62">
        <v>39629</v>
      </c>
      <c r="R178" s="62"/>
      <c r="S178" s="62"/>
      <c r="T178" s="560"/>
      <c r="U178" s="62"/>
      <c r="V178" s="62">
        <v>0</v>
      </c>
      <c r="W178" s="62"/>
      <c r="X178" s="62"/>
      <c r="Y178" s="560"/>
      <c r="Z178" s="62"/>
      <c r="AA178" s="62">
        <v>0</v>
      </c>
      <c r="AB178" s="62"/>
      <c r="AC178" s="62"/>
      <c r="AD178" s="560"/>
      <c r="AE178" s="62"/>
      <c r="AF178" s="62">
        <v>0</v>
      </c>
      <c r="AG178" s="62"/>
      <c r="AH178" s="62"/>
      <c r="AI178" s="560"/>
      <c r="AJ178" s="62"/>
      <c r="AK178" s="62">
        <v>0</v>
      </c>
      <c r="AL178" s="62"/>
      <c r="AM178" s="62"/>
      <c r="AN178" s="560"/>
      <c r="AO178" s="62"/>
      <c r="AP178" s="62">
        <v>0</v>
      </c>
      <c r="AQ178" s="62"/>
      <c r="AR178" s="62"/>
      <c r="AS178" s="560"/>
      <c r="AT178" s="62"/>
      <c r="AU178" s="62">
        <v>0</v>
      </c>
      <c r="AV178" s="62"/>
      <c r="AW178" s="62"/>
      <c r="AX178" s="560"/>
      <c r="AY178" s="62"/>
      <c r="AZ178" s="62">
        <v>0</v>
      </c>
      <c r="BA178" s="62"/>
      <c r="BB178" s="62"/>
      <c r="BC178" s="560"/>
      <c r="BD178" s="62"/>
      <c r="BE178" s="62">
        <v>0</v>
      </c>
      <c r="BF178" s="62"/>
      <c r="BG178" s="62"/>
      <c r="BH178" s="560"/>
      <c r="BI178" s="62"/>
      <c r="BJ178" s="62">
        <v>0</v>
      </c>
      <c r="BK178" s="62"/>
      <c r="BL178" s="62"/>
      <c r="BM178" s="560"/>
      <c r="BN178" s="62"/>
      <c r="BO178" s="62">
        <v>0</v>
      </c>
      <c r="BP178" s="62"/>
      <c r="BQ178" s="62"/>
      <c r="BR178" s="560"/>
      <c r="BT178" s="62">
        <v>39629</v>
      </c>
      <c r="BU178" s="62"/>
      <c r="BV178" s="62"/>
      <c r="BW178" s="560"/>
      <c r="BY178" s="62">
        <v>256981</v>
      </c>
      <c r="BZ178" s="62"/>
      <c r="CA178" s="62"/>
      <c r="CB178" s="560"/>
      <c r="CC178" s="62"/>
      <c r="CD178" s="62">
        <v>0</v>
      </c>
      <c r="CE178" s="62"/>
      <c r="CF178" s="62"/>
      <c r="CG178" s="560"/>
      <c r="CH178" s="62"/>
      <c r="CI178" s="62">
        <v>0</v>
      </c>
      <c r="CJ178" s="62"/>
      <c r="CK178" s="62"/>
      <c r="CL178" s="560"/>
      <c r="CM178" s="62"/>
      <c r="CN178" s="62">
        <v>0</v>
      </c>
      <c r="CO178" s="62"/>
      <c r="CP178" s="62"/>
      <c r="CQ178" s="560"/>
      <c r="CR178" s="62"/>
      <c r="CS178" s="62">
        <v>0</v>
      </c>
      <c r="CT178" s="62"/>
      <c r="CU178" s="62"/>
      <c r="CV178" s="560"/>
      <c r="CW178" s="62"/>
      <c r="CX178" s="62">
        <v>83879</v>
      </c>
      <c r="CY178" s="62"/>
      <c r="CZ178" s="62"/>
      <c r="DA178" s="560"/>
      <c r="DB178" s="62"/>
      <c r="DC178" s="62">
        <v>0</v>
      </c>
      <c r="DD178" s="62"/>
      <c r="DE178" s="62"/>
      <c r="DF178" s="560"/>
      <c r="DG178" s="62"/>
      <c r="DH178" s="62">
        <v>0</v>
      </c>
      <c r="DI178" s="62"/>
      <c r="DJ178" s="62"/>
      <c r="DK178" s="560"/>
      <c r="DL178" s="62"/>
      <c r="DM178" s="62">
        <v>0</v>
      </c>
      <c r="DN178" s="62"/>
      <c r="DO178" s="62"/>
      <c r="DP178" s="560"/>
      <c r="DQ178" s="62"/>
      <c r="DR178" s="62">
        <v>0</v>
      </c>
      <c r="DS178" s="62"/>
      <c r="DT178" s="62"/>
      <c r="DU178" s="560"/>
      <c r="DV178" s="62"/>
      <c r="DW178" s="62">
        <v>0</v>
      </c>
      <c r="DX178" s="62"/>
      <c r="DY178" s="62"/>
      <c r="DZ178" s="560"/>
      <c r="EA178" s="62"/>
      <c r="EB178" s="62">
        <v>0</v>
      </c>
      <c r="EC178" s="62"/>
      <c r="ED178" s="62"/>
      <c r="EE178" s="560"/>
      <c r="EF178" s="62"/>
      <c r="EG178" s="62">
        <v>173102</v>
      </c>
      <c r="EH178" s="62"/>
      <c r="EI178" s="62"/>
      <c r="EJ178" s="560"/>
      <c r="EL178" s="62">
        <v>0</v>
      </c>
      <c r="EM178" s="62"/>
      <c r="EO178" s="153"/>
      <c r="EP178" s="49"/>
      <c r="EQ178" s="49"/>
    </row>
    <row r="179" spans="4:147" x14ac:dyDescent="0.2">
      <c r="D179" s="153" t="s">
        <v>336</v>
      </c>
      <c r="E179" s="484"/>
      <c r="F179" s="563"/>
      <c r="G179" s="567">
        <v>0</v>
      </c>
      <c r="H179" s="565"/>
      <c r="I179" s="62"/>
      <c r="J179" s="560"/>
      <c r="K179" s="563"/>
      <c r="L179" s="567">
        <v>0</v>
      </c>
      <c r="M179" s="565"/>
      <c r="N179" s="62"/>
      <c r="O179" s="560"/>
      <c r="P179" s="566"/>
      <c r="Q179" s="567">
        <v>39629</v>
      </c>
      <c r="R179" s="565"/>
      <c r="S179" s="62"/>
      <c r="T179" s="560"/>
      <c r="U179" s="566"/>
      <c r="V179" s="567">
        <v>0</v>
      </c>
      <c r="W179" s="565"/>
      <c r="X179" s="62"/>
      <c r="Y179" s="560"/>
      <c r="Z179" s="566"/>
      <c r="AA179" s="567">
        <v>0</v>
      </c>
      <c r="AB179" s="565"/>
      <c r="AC179" s="62"/>
      <c r="AD179" s="560"/>
      <c r="AE179" s="566"/>
      <c r="AF179" s="567">
        <v>0</v>
      </c>
      <c r="AG179" s="565"/>
      <c r="AH179" s="62"/>
      <c r="AI179" s="560"/>
      <c r="AJ179" s="566"/>
      <c r="AK179" s="567">
        <v>0</v>
      </c>
      <c r="AL179" s="565"/>
      <c r="AM179" s="62"/>
      <c r="AN179" s="560"/>
      <c r="AO179" s="566"/>
      <c r="AP179" s="567">
        <v>0</v>
      </c>
      <c r="AQ179" s="565"/>
      <c r="AR179" s="62"/>
      <c r="AS179" s="560"/>
      <c r="AT179" s="566"/>
      <c r="AU179" s="567">
        <v>0</v>
      </c>
      <c r="AV179" s="565"/>
      <c r="AW179" s="62"/>
      <c r="AX179" s="560"/>
      <c r="AY179" s="566"/>
      <c r="AZ179" s="567">
        <v>0</v>
      </c>
      <c r="BA179" s="565"/>
      <c r="BB179" s="62"/>
      <c r="BC179" s="560"/>
      <c r="BD179" s="566"/>
      <c r="BE179" s="567">
        <v>0</v>
      </c>
      <c r="BF179" s="565"/>
      <c r="BG179" s="62"/>
      <c r="BH179" s="560"/>
      <c r="BI179" s="566"/>
      <c r="BJ179" s="567">
        <v>0</v>
      </c>
      <c r="BK179" s="565"/>
      <c r="BL179" s="62"/>
      <c r="BM179" s="560"/>
      <c r="BN179" s="566"/>
      <c r="BO179" s="567">
        <v>0</v>
      </c>
      <c r="BP179" s="565"/>
      <c r="BQ179" s="62"/>
      <c r="BR179" s="560"/>
      <c r="BS179" s="563"/>
      <c r="BT179" s="567">
        <v>39629</v>
      </c>
      <c r="BU179" s="565"/>
      <c r="BV179" s="62"/>
      <c r="BW179" s="560"/>
      <c r="BX179" s="563"/>
      <c r="BY179" s="567">
        <v>256981</v>
      </c>
      <c r="BZ179" s="565"/>
      <c r="CA179" s="62"/>
      <c r="CB179" s="560"/>
      <c r="CC179" s="563"/>
      <c r="CD179" s="567">
        <v>0</v>
      </c>
      <c r="CE179" s="565"/>
      <c r="CF179" s="62"/>
      <c r="CG179" s="560"/>
      <c r="CH179" s="566"/>
      <c r="CI179" s="567">
        <v>0</v>
      </c>
      <c r="CJ179" s="565"/>
      <c r="CK179" s="62"/>
      <c r="CL179" s="560"/>
      <c r="CM179" s="566"/>
      <c r="CN179" s="567">
        <v>0</v>
      </c>
      <c r="CO179" s="565"/>
      <c r="CP179" s="62"/>
      <c r="CQ179" s="560"/>
      <c r="CR179" s="566"/>
      <c r="CS179" s="567">
        <v>0</v>
      </c>
      <c r="CT179" s="565"/>
      <c r="CU179" s="62"/>
      <c r="CV179" s="560"/>
      <c r="CW179" s="566"/>
      <c r="CX179" s="567">
        <v>83879</v>
      </c>
      <c r="CY179" s="565"/>
      <c r="CZ179" s="62"/>
      <c r="DA179" s="560"/>
      <c r="DB179" s="566"/>
      <c r="DC179" s="567">
        <v>0</v>
      </c>
      <c r="DD179" s="565"/>
      <c r="DE179" s="62"/>
      <c r="DF179" s="560"/>
      <c r="DG179" s="566"/>
      <c r="DH179" s="567">
        <v>0</v>
      </c>
      <c r="DI179" s="565"/>
      <c r="DJ179" s="62"/>
      <c r="DK179" s="560"/>
      <c r="DL179" s="566"/>
      <c r="DM179" s="567">
        <v>0</v>
      </c>
      <c r="DN179" s="565"/>
      <c r="DO179" s="62"/>
      <c r="DP179" s="560"/>
      <c r="DQ179" s="566"/>
      <c r="DR179" s="567">
        <v>0</v>
      </c>
      <c r="DS179" s="565"/>
      <c r="DT179" s="62"/>
      <c r="DU179" s="560"/>
      <c r="DV179" s="566"/>
      <c r="DW179" s="567">
        <v>0</v>
      </c>
      <c r="DX179" s="565"/>
      <c r="DY179" s="62"/>
      <c r="DZ179" s="560"/>
      <c r="EA179" s="566"/>
      <c r="EB179" s="567">
        <v>0</v>
      </c>
      <c r="EC179" s="565"/>
      <c r="ED179" s="62"/>
      <c r="EE179" s="560"/>
      <c r="EF179" s="566"/>
      <c r="EG179" s="567">
        <v>173102</v>
      </c>
      <c r="EH179" s="565"/>
      <c r="EI179" s="62"/>
      <c r="EJ179" s="560"/>
      <c r="EK179" s="563"/>
      <c r="EL179" s="567">
        <v>0</v>
      </c>
      <c r="EM179" s="565"/>
      <c r="EO179" s="153"/>
      <c r="EP179" s="49"/>
      <c r="EQ179" s="49"/>
    </row>
    <row r="180" spans="4:147" x14ac:dyDescent="0.2">
      <c r="D180" s="153"/>
      <c r="E180" s="484"/>
      <c r="G180" s="62"/>
      <c r="H180" s="62"/>
      <c r="I180" s="62"/>
      <c r="J180" s="560"/>
      <c r="L180" s="62"/>
      <c r="M180" s="62"/>
      <c r="N180" s="62"/>
      <c r="O180" s="560"/>
      <c r="Q180" s="62"/>
      <c r="R180" s="62"/>
      <c r="S180" s="62"/>
      <c r="T180" s="560"/>
      <c r="V180" s="62"/>
      <c r="W180" s="62"/>
      <c r="X180" s="62"/>
      <c r="Y180" s="560"/>
      <c r="AA180" s="62"/>
      <c r="AB180" s="62"/>
      <c r="AC180" s="62"/>
      <c r="AD180" s="560"/>
      <c r="AF180" s="62"/>
      <c r="AG180" s="62"/>
      <c r="AH180" s="62"/>
      <c r="AI180" s="560"/>
      <c r="AK180" s="62"/>
      <c r="AL180" s="62"/>
      <c r="AM180" s="62"/>
      <c r="AN180" s="560"/>
      <c r="AP180" s="62"/>
      <c r="AQ180" s="62"/>
      <c r="AR180" s="62"/>
      <c r="AS180" s="560"/>
      <c r="AU180" s="62"/>
      <c r="AV180" s="62"/>
      <c r="AW180" s="62"/>
      <c r="AX180" s="560"/>
      <c r="AZ180" s="62"/>
      <c r="BA180" s="62"/>
      <c r="BB180" s="62"/>
      <c r="BC180" s="560"/>
      <c r="BE180" s="62"/>
      <c r="BF180" s="62"/>
      <c r="BG180" s="62"/>
      <c r="BH180" s="560"/>
      <c r="BJ180" s="62"/>
      <c r="BK180" s="62"/>
      <c r="BL180" s="62"/>
      <c r="BM180" s="560"/>
      <c r="BO180" s="62"/>
      <c r="BP180" s="62"/>
      <c r="BQ180" s="62"/>
      <c r="BR180" s="560"/>
      <c r="BT180" s="62"/>
      <c r="BU180" s="62"/>
      <c r="BV180" s="62"/>
      <c r="BW180" s="560"/>
      <c r="BY180" s="62"/>
      <c r="BZ180" s="62"/>
      <c r="CA180" s="62"/>
      <c r="CB180" s="560"/>
      <c r="CD180" s="62"/>
      <c r="CE180" s="62"/>
      <c r="CF180" s="62"/>
      <c r="CG180" s="560"/>
      <c r="CI180" s="62"/>
      <c r="CJ180" s="62"/>
      <c r="CK180" s="62"/>
      <c r="CL180" s="560"/>
      <c r="CN180" s="62"/>
      <c r="CO180" s="62"/>
      <c r="CP180" s="62"/>
      <c r="CQ180" s="560"/>
      <c r="CS180" s="62"/>
      <c r="CT180" s="62"/>
      <c r="CU180" s="62"/>
      <c r="CV180" s="560"/>
      <c r="CX180" s="62"/>
      <c r="CY180" s="62"/>
      <c r="CZ180" s="62"/>
      <c r="DA180" s="560"/>
      <c r="DC180" s="62"/>
      <c r="DD180" s="62"/>
      <c r="DE180" s="62"/>
      <c r="DF180" s="560"/>
      <c r="DH180" s="62"/>
      <c r="DI180" s="62"/>
      <c r="DJ180" s="62"/>
      <c r="DK180" s="560"/>
      <c r="DM180" s="62"/>
      <c r="DN180" s="62"/>
      <c r="DO180" s="62"/>
      <c r="DP180" s="560"/>
      <c r="DR180" s="62"/>
      <c r="DS180" s="62"/>
      <c r="DT180" s="62"/>
      <c r="DU180" s="560"/>
      <c r="DW180" s="62"/>
      <c r="DX180" s="62"/>
      <c r="DY180" s="62"/>
      <c r="DZ180" s="560"/>
      <c r="EB180" s="62"/>
      <c r="EC180" s="62"/>
      <c r="ED180" s="62"/>
      <c r="EE180" s="560"/>
      <c r="EG180" s="62"/>
      <c r="EH180" s="62"/>
      <c r="EI180" s="62"/>
      <c r="EJ180" s="560"/>
      <c r="EL180" s="62"/>
      <c r="EM180" s="62"/>
      <c r="EO180" s="153"/>
      <c r="EP180" s="49"/>
      <c r="EQ180" s="49"/>
    </row>
    <row r="181" spans="4:147" x14ac:dyDescent="0.2">
      <c r="D181" s="153" t="s">
        <v>363</v>
      </c>
      <c r="E181" s="484"/>
      <c r="G181" s="62">
        <v>0</v>
      </c>
      <c r="H181" s="62"/>
      <c r="I181" s="62"/>
      <c r="J181" s="560"/>
      <c r="K181" s="62"/>
      <c r="L181" s="62">
        <v>0</v>
      </c>
      <c r="M181" s="62"/>
      <c r="N181" s="62"/>
      <c r="O181" s="560"/>
      <c r="P181" s="62"/>
      <c r="Q181" s="62">
        <v>88512</v>
      </c>
      <c r="R181" s="62"/>
      <c r="S181" s="62"/>
      <c r="T181" s="560"/>
      <c r="U181" s="62"/>
      <c r="V181" s="62">
        <v>0</v>
      </c>
      <c r="W181" s="62"/>
      <c r="X181" s="62"/>
      <c r="Y181" s="560"/>
      <c r="Z181" s="62"/>
      <c r="AA181" s="62">
        <v>0</v>
      </c>
      <c r="AB181" s="62"/>
      <c r="AC181" s="62"/>
      <c r="AD181" s="560"/>
      <c r="AE181" s="62"/>
      <c r="AF181" s="62">
        <v>0</v>
      </c>
      <c r="AG181" s="62"/>
      <c r="AH181" s="62"/>
      <c r="AI181" s="560"/>
      <c r="AJ181" s="62"/>
      <c r="AK181" s="62">
        <v>0</v>
      </c>
      <c r="AL181" s="62"/>
      <c r="AM181" s="62"/>
      <c r="AN181" s="560"/>
      <c r="AO181" s="62"/>
      <c r="AP181" s="62">
        <v>0</v>
      </c>
      <c r="AQ181" s="62"/>
      <c r="AR181" s="62"/>
      <c r="AS181" s="560"/>
      <c r="AT181" s="62"/>
      <c r="AU181" s="62">
        <v>0</v>
      </c>
      <c r="AV181" s="62"/>
      <c r="AW181" s="62"/>
      <c r="AX181" s="560"/>
      <c r="AY181" s="62"/>
      <c r="AZ181" s="62">
        <v>0</v>
      </c>
      <c r="BA181" s="62"/>
      <c r="BB181" s="62"/>
      <c r="BC181" s="560"/>
      <c r="BD181" s="62"/>
      <c r="BE181" s="62">
        <v>0</v>
      </c>
      <c r="BF181" s="62"/>
      <c r="BG181" s="62"/>
      <c r="BH181" s="560"/>
      <c r="BI181" s="62"/>
      <c r="BJ181" s="62">
        <v>0</v>
      </c>
      <c r="BK181" s="62"/>
      <c r="BL181" s="62"/>
      <c r="BM181" s="560"/>
      <c r="BN181" s="62"/>
      <c r="BO181" s="62">
        <v>0</v>
      </c>
      <c r="BP181" s="62"/>
      <c r="BQ181" s="62"/>
      <c r="BR181" s="560"/>
      <c r="BT181" s="62">
        <v>88512</v>
      </c>
      <c r="BU181" s="62"/>
      <c r="BV181" s="62"/>
      <c r="BW181" s="560"/>
      <c r="BY181" s="62">
        <v>99343</v>
      </c>
      <c r="BZ181" s="62"/>
      <c r="CA181" s="62"/>
      <c r="CB181" s="560"/>
      <c r="CC181" s="62"/>
      <c r="CD181" s="62">
        <v>0</v>
      </c>
      <c r="CE181" s="62"/>
      <c r="CF181" s="62"/>
      <c r="CG181" s="560"/>
      <c r="CH181" s="62"/>
      <c r="CI181" s="62">
        <v>0</v>
      </c>
      <c r="CJ181" s="62"/>
      <c r="CK181" s="62"/>
      <c r="CL181" s="560"/>
      <c r="CM181" s="62"/>
      <c r="CN181" s="62">
        <v>0</v>
      </c>
      <c r="CO181" s="62"/>
      <c r="CP181" s="62"/>
      <c r="CQ181" s="560"/>
      <c r="CR181" s="62"/>
      <c r="CS181" s="62">
        <v>0</v>
      </c>
      <c r="CT181" s="62"/>
      <c r="CU181" s="62"/>
      <c r="CV181" s="560"/>
      <c r="CW181" s="62"/>
      <c r="CX181" s="62">
        <v>0</v>
      </c>
      <c r="CY181" s="62"/>
      <c r="CZ181" s="62"/>
      <c r="DA181" s="560"/>
      <c r="DB181" s="62"/>
      <c r="DC181" s="62">
        <v>0</v>
      </c>
      <c r="DD181" s="62"/>
      <c r="DE181" s="62"/>
      <c r="DF181" s="560"/>
      <c r="DG181" s="62"/>
      <c r="DH181" s="62">
        <v>0</v>
      </c>
      <c r="DI181" s="62"/>
      <c r="DJ181" s="62"/>
      <c r="DK181" s="560"/>
      <c r="DL181" s="62"/>
      <c r="DM181" s="62">
        <v>0</v>
      </c>
      <c r="DN181" s="62"/>
      <c r="DO181" s="62"/>
      <c r="DP181" s="560"/>
      <c r="DQ181" s="62"/>
      <c r="DR181" s="62">
        <v>0</v>
      </c>
      <c r="DS181" s="62"/>
      <c r="DT181" s="62"/>
      <c r="DU181" s="560"/>
      <c r="DV181" s="62"/>
      <c r="DW181" s="62">
        <v>0</v>
      </c>
      <c r="DX181" s="62"/>
      <c r="DY181" s="62"/>
      <c r="DZ181" s="560"/>
      <c r="EA181" s="62"/>
      <c r="EB181" s="62">
        <v>0</v>
      </c>
      <c r="EC181" s="62"/>
      <c r="ED181" s="62"/>
      <c r="EE181" s="560"/>
      <c r="EF181" s="62"/>
      <c r="EG181" s="62">
        <v>99343</v>
      </c>
      <c r="EH181" s="62"/>
      <c r="EI181" s="62"/>
      <c r="EJ181" s="560"/>
      <c r="EL181" s="62">
        <v>0</v>
      </c>
      <c r="EM181" s="62"/>
      <c r="EO181" s="153"/>
      <c r="EP181" s="49"/>
      <c r="EQ181" s="49"/>
    </row>
    <row r="182" spans="4:147" x14ac:dyDescent="0.2">
      <c r="D182" s="153" t="s">
        <v>336</v>
      </c>
      <c r="E182" s="484"/>
      <c r="F182" s="563"/>
      <c r="G182" s="567">
        <v>0</v>
      </c>
      <c r="H182" s="565"/>
      <c r="I182" s="62"/>
      <c r="J182" s="560"/>
      <c r="K182" s="563"/>
      <c r="L182" s="567">
        <v>0</v>
      </c>
      <c r="M182" s="565"/>
      <c r="N182" s="62"/>
      <c r="O182" s="560"/>
      <c r="P182" s="566"/>
      <c r="Q182" s="567">
        <v>88512</v>
      </c>
      <c r="R182" s="565"/>
      <c r="S182" s="62"/>
      <c r="T182" s="560"/>
      <c r="U182" s="566"/>
      <c r="V182" s="567">
        <v>0</v>
      </c>
      <c r="W182" s="565"/>
      <c r="X182" s="62"/>
      <c r="Y182" s="560"/>
      <c r="Z182" s="566"/>
      <c r="AA182" s="567">
        <v>0</v>
      </c>
      <c r="AB182" s="565"/>
      <c r="AC182" s="62"/>
      <c r="AD182" s="560"/>
      <c r="AE182" s="566"/>
      <c r="AF182" s="567">
        <v>0</v>
      </c>
      <c r="AG182" s="565"/>
      <c r="AH182" s="62"/>
      <c r="AI182" s="560"/>
      <c r="AJ182" s="566"/>
      <c r="AK182" s="567">
        <v>0</v>
      </c>
      <c r="AL182" s="565"/>
      <c r="AM182" s="62"/>
      <c r="AN182" s="560"/>
      <c r="AO182" s="566"/>
      <c r="AP182" s="567">
        <v>0</v>
      </c>
      <c r="AQ182" s="565"/>
      <c r="AR182" s="62"/>
      <c r="AS182" s="560"/>
      <c r="AT182" s="566"/>
      <c r="AU182" s="567">
        <v>0</v>
      </c>
      <c r="AV182" s="565"/>
      <c r="AW182" s="62"/>
      <c r="AX182" s="560"/>
      <c r="AY182" s="566"/>
      <c r="AZ182" s="567">
        <v>0</v>
      </c>
      <c r="BA182" s="565"/>
      <c r="BB182" s="62"/>
      <c r="BC182" s="560"/>
      <c r="BD182" s="566"/>
      <c r="BE182" s="567">
        <v>0</v>
      </c>
      <c r="BF182" s="565"/>
      <c r="BG182" s="62"/>
      <c r="BH182" s="560"/>
      <c r="BI182" s="566"/>
      <c r="BJ182" s="567">
        <v>0</v>
      </c>
      <c r="BK182" s="565"/>
      <c r="BL182" s="62"/>
      <c r="BM182" s="560"/>
      <c r="BN182" s="566"/>
      <c r="BO182" s="567">
        <v>0</v>
      </c>
      <c r="BP182" s="565"/>
      <c r="BQ182" s="62"/>
      <c r="BR182" s="560"/>
      <c r="BS182" s="563"/>
      <c r="BT182" s="567">
        <v>88512</v>
      </c>
      <c r="BU182" s="565"/>
      <c r="BV182" s="62"/>
      <c r="BW182" s="560"/>
      <c r="BX182" s="563"/>
      <c r="BY182" s="567">
        <v>99343</v>
      </c>
      <c r="BZ182" s="565"/>
      <c r="CA182" s="62"/>
      <c r="CB182" s="560"/>
      <c r="CC182" s="563"/>
      <c r="CD182" s="567">
        <v>0</v>
      </c>
      <c r="CE182" s="565"/>
      <c r="CF182" s="62"/>
      <c r="CG182" s="560"/>
      <c r="CH182" s="566"/>
      <c r="CI182" s="567">
        <v>0</v>
      </c>
      <c r="CJ182" s="565"/>
      <c r="CK182" s="62"/>
      <c r="CL182" s="560"/>
      <c r="CM182" s="566"/>
      <c r="CN182" s="567">
        <v>0</v>
      </c>
      <c r="CO182" s="565"/>
      <c r="CP182" s="62"/>
      <c r="CQ182" s="560"/>
      <c r="CR182" s="566"/>
      <c r="CS182" s="567">
        <v>0</v>
      </c>
      <c r="CT182" s="565"/>
      <c r="CU182" s="62"/>
      <c r="CV182" s="560"/>
      <c r="CW182" s="566"/>
      <c r="CX182" s="567">
        <v>0</v>
      </c>
      <c r="CY182" s="565"/>
      <c r="CZ182" s="62"/>
      <c r="DA182" s="560"/>
      <c r="DB182" s="566"/>
      <c r="DC182" s="567">
        <v>0</v>
      </c>
      <c r="DD182" s="565"/>
      <c r="DE182" s="62"/>
      <c r="DF182" s="560"/>
      <c r="DG182" s="566"/>
      <c r="DH182" s="567">
        <v>0</v>
      </c>
      <c r="DI182" s="565"/>
      <c r="DJ182" s="62"/>
      <c r="DK182" s="560"/>
      <c r="DL182" s="566"/>
      <c r="DM182" s="567">
        <v>0</v>
      </c>
      <c r="DN182" s="565"/>
      <c r="DO182" s="62"/>
      <c r="DP182" s="560"/>
      <c r="DQ182" s="566"/>
      <c r="DR182" s="567">
        <v>0</v>
      </c>
      <c r="DS182" s="565"/>
      <c r="DT182" s="62"/>
      <c r="DU182" s="560"/>
      <c r="DV182" s="566"/>
      <c r="DW182" s="567">
        <v>0</v>
      </c>
      <c r="DX182" s="565"/>
      <c r="DY182" s="62"/>
      <c r="DZ182" s="560"/>
      <c r="EA182" s="566"/>
      <c r="EB182" s="567">
        <v>0</v>
      </c>
      <c r="EC182" s="565"/>
      <c r="ED182" s="62"/>
      <c r="EE182" s="560"/>
      <c r="EF182" s="566"/>
      <c r="EG182" s="567">
        <v>99343</v>
      </c>
      <c r="EH182" s="565"/>
      <c r="EI182" s="62"/>
      <c r="EJ182" s="560"/>
      <c r="EK182" s="563"/>
      <c r="EL182" s="567">
        <v>0</v>
      </c>
      <c r="EM182" s="565"/>
      <c r="EO182" s="153"/>
      <c r="EP182" s="49"/>
      <c r="EQ182" s="49"/>
    </row>
    <row r="183" spans="4:147" hidden="1" x14ac:dyDescent="0.2">
      <c r="D183" s="153"/>
      <c r="E183" s="484"/>
      <c r="G183" s="62"/>
      <c r="H183" s="62"/>
      <c r="I183" s="62"/>
      <c r="J183" s="560"/>
      <c r="L183" s="62"/>
      <c r="M183" s="62"/>
      <c r="N183" s="62"/>
      <c r="O183" s="560"/>
      <c r="Q183" s="62"/>
      <c r="R183" s="62"/>
      <c r="S183" s="62"/>
      <c r="T183" s="560"/>
      <c r="V183" s="62"/>
      <c r="W183" s="62"/>
      <c r="X183" s="62"/>
      <c r="Y183" s="560"/>
      <c r="AA183" s="62"/>
      <c r="AB183" s="62"/>
      <c r="AC183" s="62"/>
      <c r="AD183" s="560"/>
      <c r="AF183" s="62"/>
      <c r="AG183" s="62"/>
      <c r="AH183" s="62"/>
      <c r="AI183" s="560"/>
      <c r="AK183" s="62"/>
      <c r="AL183" s="62"/>
      <c r="AM183" s="62"/>
      <c r="AN183" s="560"/>
      <c r="AP183" s="62"/>
      <c r="AQ183" s="62"/>
      <c r="AR183" s="62"/>
      <c r="AS183" s="560"/>
      <c r="AU183" s="62"/>
      <c r="AV183" s="62"/>
      <c r="AW183" s="62"/>
      <c r="AX183" s="560"/>
      <c r="AZ183" s="62"/>
      <c r="BA183" s="62"/>
      <c r="BB183" s="62"/>
      <c r="BC183" s="560"/>
      <c r="BE183" s="62"/>
      <c r="BF183" s="62"/>
      <c r="BG183" s="62"/>
      <c r="BH183" s="560"/>
      <c r="BJ183" s="62"/>
      <c r="BK183" s="62"/>
      <c r="BL183" s="62"/>
      <c r="BM183" s="560"/>
      <c r="BO183" s="62"/>
      <c r="BP183" s="62"/>
      <c r="BQ183" s="62"/>
      <c r="BR183" s="560"/>
      <c r="BT183" s="62"/>
      <c r="BU183" s="62"/>
      <c r="BV183" s="62"/>
      <c r="BW183" s="560"/>
      <c r="BY183" s="62"/>
      <c r="BZ183" s="62"/>
      <c r="CA183" s="62"/>
      <c r="CB183" s="560"/>
      <c r="CD183" s="62"/>
      <c r="CE183" s="62"/>
      <c r="CF183" s="62"/>
      <c r="CG183" s="560"/>
      <c r="CI183" s="62"/>
      <c r="CJ183" s="62"/>
      <c r="CK183" s="62"/>
      <c r="CL183" s="560"/>
      <c r="CN183" s="62"/>
      <c r="CO183" s="62"/>
      <c r="CP183" s="62"/>
      <c r="CQ183" s="560"/>
      <c r="CS183" s="62"/>
      <c r="CT183" s="62"/>
      <c r="CU183" s="62"/>
      <c r="CV183" s="560"/>
      <c r="CX183" s="62"/>
      <c r="CY183" s="62"/>
      <c r="CZ183" s="62"/>
      <c r="DA183" s="560"/>
      <c r="DC183" s="62"/>
      <c r="DD183" s="62"/>
      <c r="DE183" s="62"/>
      <c r="DF183" s="560"/>
      <c r="DH183" s="62"/>
      <c r="DI183" s="62"/>
      <c r="DJ183" s="62"/>
      <c r="DK183" s="560"/>
      <c r="DM183" s="62"/>
      <c r="DN183" s="62"/>
      <c r="DO183" s="62"/>
      <c r="DP183" s="560"/>
      <c r="DR183" s="62"/>
      <c r="DS183" s="62"/>
      <c r="DT183" s="62"/>
      <c r="DU183" s="560"/>
      <c r="DW183" s="62"/>
      <c r="DX183" s="62"/>
      <c r="DY183" s="62"/>
      <c r="DZ183" s="560"/>
      <c r="EB183" s="62"/>
      <c r="EC183" s="62"/>
      <c r="ED183" s="62"/>
      <c r="EE183" s="560"/>
      <c r="EG183" s="62"/>
      <c r="EH183" s="62"/>
      <c r="EI183" s="62"/>
      <c r="EJ183" s="560"/>
      <c r="EL183" s="62"/>
      <c r="EM183" s="62"/>
      <c r="EO183" s="153"/>
      <c r="EP183" s="49"/>
      <c r="EQ183" s="49"/>
    </row>
    <row r="184" spans="4:147" hidden="1" x14ac:dyDescent="0.2">
      <c r="D184" s="153" t="s">
        <v>365</v>
      </c>
      <c r="E184" s="484"/>
      <c r="G184" s="62">
        <v>0</v>
      </c>
      <c r="H184" s="62"/>
      <c r="I184" s="62"/>
      <c r="J184" s="560"/>
      <c r="K184" s="62"/>
      <c r="L184" s="62">
        <v>0</v>
      </c>
      <c r="M184" s="62"/>
      <c r="N184" s="62"/>
      <c r="O184" s="560"/>
      <c r="P184" s="62"/>
      <c r="Q184" s="62">
        <v>0</v>
      </c>
      <c r="R184" s="62"/>
      <c r="S184" s="62"/>
      <c r="T184" s="560"/>
      <c r="U184" s="62"/>
      <c r="V184" s="62">
        <v>0</v>
      </c>
      <c r="W184" s="62"/>
      <c r="X184" s="62"/>
      <c r="Y184" s="560"/>
      <c r="Z184" s="62"/>
      <c r="AA184" s="62">
        <v>0</v>
      </c>
      <c r="AB184" s="62"/>
      <c r="AC184" s="62"/>
      <c r="AD184" s="560"/>
      <c r="AE184" s="62"/>
      <c r="AF184" s="62">
        <v>0</v>
      </c>
      <c r="AG184" s="62"/>
      <c r="AH184" s="62"/>
      <c r="AI184" s="560"/>
      <c r="AJ184" s="62"/>
      <c r="AK184" s="62">
        <v>0</v>
      </c>
      <c r="AL184" s="62"/>
      <c r="AM184" s="62"/>
      <c r="AN184" s="560"/>
      <c r="AO184" s="62"/>
      <c r="AP184" s="62">
        <v>0</v>
      </c>
      <c r="AQ184" s="62"/>
      <c r="AR184" s="62"/>
      <c r="AS184" s="560"/>
      <c r="AT184" s="62"/>
      <c r="AU184" s="62">
        <v>0</v>
      </c>
      <c r="AV184" s="62"/>
      <c r="AW184" s="62"/>
      <c r="AX184" s="560"/>
      <c r="AY184" s="62"/>
      <c r="AZ184" s="62">
        <v>0</v>
      </c>
      <c r="BA184" s="62"/>
      <c r="BB184" s="62"/>
      <c r="BC184" s="560"/>
      <c r="BD184" s="62"/>
      <c r="BE184" s="62">
        <v>0</v>
      </c>
      <c r="BF184" s="62"/>
      <c r="BG184" s="62"/>
      <c r="BH184" s="560"/>
      <c r="BI184" s="62"/>
      <c r="BJ184" s="62">
        <v>0</v>
      </c>
      <c r="BK184" s="62"/>
      <c r="BL184" s="62"/>
      <c r="BM184" s="560"/>
      <c r="BN184" s="62"/>
      <c r="BO184" s="62">
        <v>0</v>
      </c>
      <c r="BP184" s="62"/>
      <c r="BQ184" s="62"/>
      <c r="BR184" s="560"/>
      <c r="BT184" s="62">
        <v>0</v>
      </c>
      <c r="BU184" s="62"/>
      <c r="BV184" s="62"/>
      <c r="BW184" s="560"/>
      <c r="BY184" s="62">
        <v>0</v>
      </c>
      <c r="BZ184" s="62"/>
      <c r="CA184" s="62"/>
      <c r="CB184" s="560"/>
      <c r="CC184" s="62"/>
      <c r="CD184" s="62">
        <v>0</v>
      </c>
      <c r="CE184" s="62"/>
      <c r="CF184" s="62"/>
      <c r="CG184" s="560"/>
      <c r="CH184" s="62"/>
      <c r="CI184" s="62">
        <v>0</v>
      </c>
      <c r="CJ184" s="62"/>
      <c r="CK184" s="62"/>
      <c r="CL184" s="560"/>
      <c r="CM184" s="62"/>
      <c r="CN184" s="62">
        <v>0</v>
      </c>
      <c r="CO184" s="62"/>
      <c r="CP184" s="62"/>
      <c r="CQ184" s="560"/>
      <c r="CR184" s="62"/>
      <c r="CS184" s="62">
        <v>0</v>
      </c>
      <c r="CT184" s="62"/>
      <c r="CU184" s="62"/>
      <c r="CV184" s="560"/>
      <c r="CW184" s="62"/>
      <c r="CX184" s="62">
        <v>0</v>
      </c>
      <c r="CY184" s="62"/>
      <c r="CZ184" s="62"/>
      <c r="DA184" s="560"/>
      <c r="DB184" s="62"/>
      <c r="DC184" s="62">
        <v>0</v>
      </c>
      <c r="DD184" s="62"/>
      <c r="DE184" s="62"/>
      <c r="DF184" s="560"/>
      <c r="DG184" s="62"/>
      <c r="DH184" s="62">
        <v>0</v>
      </c>
      <c r="DI184" s="62"/>
      <c r="DJ184" s="62"/>
      <c r="DK184" s="560"/>
      <c r="DL184" s="62"/>
      <c r="DM184" s="62">
        <v>0</v>
      </c>
      <c r="DN184" s="62"/>
      <c r="DO184" s="62"/>
      <c r="DP184" s="560"/>
      <c r="DQ184" s="62"/>
      <c r="DR184" s="62">
        <v>0</v>
      </c>
      <c r="DS184" s="62"/>
      <c r="DT184" s="62"/>
      <c r="DU184" s="560"/>
      <c r="DV184" s="62"/>
      <c r="DW184" s="62">
        <v>0</v>
      </c>
      <c r="DX184" s="62"/>
      <c r="DY184" s="62"/>
      <c r="DZ184" s="560"/>
      <c r="EA184" s="62"/>
      <c r="EB184" s="62">
        <v>0</v>
      </c>
      <c r="EC184" s="62"/>
      <c r="ED184" s="62"/>
      <c r="EE184" s="560"/>
      <c r="EF184" s="62"/>
      <c r="EG184" s="62">
        <v>0</v>
      </c>
      <c r="EH184" s="62"/>
      <c r="EI184" s="62"/>
      <c r="EJ184" s="560"/>
      <c r="EL184" s="62">
        <v>0</v>
      </c>
      <c r="EM184" s="62"/>
      <c r="EO184" s="153"/>
      <c r="EP184" s="49"/>
      <c r="EQ184" s="49"/>
    </row>
    <row r="185" spans="4:147" hidden="1" x14ac:dyDescent="0.2">
      <c r="D185" s="153" t="s">
        <v>336</v>
      </c>
      <c r="E185" s="484"/>
      <c r="F185" s="563"/>
      <c r="G185" s="567">
        <v>0</v>
      </c>
      <c r="H185" s="565"/>
      <c r="I185" s="62"/>
      <c r="J185" s="560"/>
      <c r="K185" s="563"/>
      <c r="L185" s="567">
        <v>0</v>
      </c>
      <c r="M185" s="565"/>
      <c r="N185" s="62"/>
      <c r="O185" s="560"/>
      <c r="P185" s="566"/>
      <c r="Q185" s="567">
        <v>0</v>
      </c>
      <c r="R185" s="565"/>
      <c r="S185" s="62"/>
      <c r="T185" s="560"/>
      <c r="U185" s="566"/>
      <c r="V185" s="567">
        <v>0</v>
      </c>
      <c r="W185" s="565"/>
      <c r="X185" s="62"/>
      <c r="Y185" s="560"/>
      <c r="Z185" s="566"/>
      <c r="AA185" s="567">
        <v>0</v>
      </c>
      <c r="AB185" s="565"/>
      <c r="AC185" s="62"/>
      <c r="AD185" s="560"/>
      <c r="AE185" s="566"/>
      <c r="AF185" s="567">
        <v>0</v>
      </c>
      <c r="AG185" s="565"/>
      <c r="AH185" s="62"/>
      <c r="AI185" s="560"/>
      <c r="AJ185" s="566"/>
      <c r="AK185" s="567">
        <v>0</v>
      </c>
      <c r="AL185" s="565"/>
      <c r="AM185" s="62"/>
      <c r="AN185" s="560"/>
      <c r="AO185" s="566"/>
      <c r="AP185" s="567">
        <v>0</v>
      </c>
      <c r="AQ185" s="565"/>
      <c r="AR185" s="62"/>
      <c r="AS185" s="560"/>
      <c r="AT185" s="566"/>
      <c r="AU185" s="567">
        <v>0</v>
      </c>
      <c r="AV185" s="565"/>
      <c r="AW185" s="62"/>
      <c r="AX185" s="560"/>
      <c r="AY185" s="566"/>
      <c r="AZ185" s="567">
        <v>0</v>
      </c>
      <c r="BA185" s="565"/>
      <c r="BB185" s="62"/>
      <c r="BC185" s="560"/>
      <c r="BD185" s="566"/>
      <c r="BE185" s="567">
        <v>0</v>
      </c>
      <c r="BF185" s="565"/>
      <c r="BG185" s="62"/>
      <c r="BH185" s="560"/>
      <c r="BI185" s="566"/>
      <c r="BJ185" s="567">
        <v>0</v>
      </c>
      <c r="BK185" s="565"/>
      <c r="BL185" s="62"/>
      <c r="BM185" s="560"/>
      <c r="BN185" s="566"/>
      <c r="BO185" s="567">
        <v>0</v>
      </c>
      <c r="BP185" s="565"/>
      <c r="BQ185" s="62"/>
      <c r="BR185" s="560"/>
      <c r="BS185" s="563"/>
      <c r="BT185" s="567">
        <v>0</v>
      </c>
      <c r="BU185" s="565"/>
      <c r="BV185" s="62"/>
      <c r="BW185" s="560"/>
      <c r="BX185" s="563"/>
      <c r="BY185" s="567">
        <v>0</v>
      </c>
      <c r="BZ185" s="565"/>
      <c r="CA185" s="62"/>
      <c r="CB185" s="560"/>
      <c r="CC185" s="563"/>
      <c r="CD185" s="567">
        <v>0</v>
      </c>
      <c r="CE185" s="565"/>
      <c r="CF185" s="62"/>
      <c r="CG185" s="560"/>
      <c r="CH185" s="566"/>
      <c r="CI185" s="567">
        <v>0</v>
      </c>
      <c r="CJ185" s="565"/>
      <c r="CK185" s="62"/>
      <c r="CL185" s="560"/>
      <c r="CM185" s="566"/>
      <c r="CN185" s="567">
        <v>0</v>
      </c>
      <c r="CO185" s="565"/>
      <c r="CP185" s="62"/>
      <c r="CQ185" s="560"/>
      <c r="CR185" s="566"/>
      <c r="CS185" s="567">
        <v>0</v>
      </c>
      <c r="CT185" s="565"/>
      <c r="CU185" s="62"/>
      <c r="CV185" s="560"/>
      <c r="CW185" s="566"/>
      <c r="CX185" s="567">
        <v>0</v>
      </c>
      <c r="CY185" s="565"/>
      <c r="CZ185" s="62"/>
      <c r="DA185" s="560"/>
      <c r="DB185" s="566"/>
      <c r="DC185" s="567">
        <v>0</v>
      </c>
      <c r="DD185" s="565"/>
      <c r="DE185" s="62"/>
      <c r="DF185" s="560"/>
      <c r="DG185" s="566"/>
      <c r="DH185" s="567">
        <v>0</v>
      </c>
      <c r="DI185" s="565"/>
      <c r="DJ185" s="62"/>
      <c r="DK185" s="560"/>
      <c r="DL185" s="566"/>
      <c r="DM185" s="567">
        <v>0</v>
      </c>
      <c r="DN185" s="565"/>
      <c r="DO185" s="62"/>
      <c r="DP185" s="560"/>
      <c r="DQ185" s="566"/>
      <c r="DR185" s="567">
        <v>0</v>
      </c>
      <c r="DS185" s="565"/>
      <c r="DT185" s="62"/>
      <c r="DU185" s="560"/>
      <c r="DV185" s="566"/>
      <c r="DW185" s="567">
        <v>0</v>
      </c>
      <c r="DX185" s="565"/>
      <c r="DY185" s="62"/>
      <c r="DZ185" s="560"/>
      <c r="EA185" s="566"/>
      <c r="EB185" s="567">
        <v>0</v>
      </c>
      <c r="EC185" s="565"/>
      <c r="ED185" s="62"/>
      <c r="EE185" s="560"/>
      <c r="EF185" s="566"/>
      <c r="EG185" s="567">
        <v>0</v>
      </c>
      <c r="EH185" s="565"/>
      <c r="EI185" s="62"/>
      <c r="EJ185" s="560"/>
      <c r="EK185" s="563"/>
      <c r="EL185" s="567">
        <v>0</v>
      </c>
      <c r="EM185" s="565"/>
      <c r="EO185" s="153"/>
      <c r="EP185" s="49"/>
      <c r="EQ185" s="49"/>
    </row>
    <row r="186" spans="4:147" hidden="1" x14ac:dyDescent="0.2">
      <c r="D186" s="153"/>
      <c r="E186" s="484"/>
      <c r="G186" s="62"/>
      <c r="H186" s="62"/>
      <c r="I186" s="62"/>
      <c r="J186" s="560"/>
      <c r="L186" s="62"/>
      <c r="M186" s="62"/>
      <c r="N186" s="62"/>
      <c r="O186" s="560"/>
      <c r="Q186" s="62"/>
      <c r="R186" s="62"/>
      <c r="S186" s="62"/>
      <c r="T186" s="560"/>
      <c r="V186" s="62"/>
      <c r="W186" s="62"/>
      <c r="X186" s="62"/>
      <c r="Y186" s="560"/>
      <c r="AA186" s="62"/>
      <c r="AB186" s="62"/>
      <c r="AC186" s="62"/>
      <c r="AD186" s="560"/>
      <c r="AF186" s="62"/>
      <c r="AG186" s="62"/>
      <c r="AH186" s="62"/>
      <c r="AI186" s="560"/>
      <c r="AK186" s="62"/>
      <c r="AL186" s="62"/>
      <c r="AM186" s="62"/>
      <c r="AN186" s="560"/>
      <c r="AP186" s="62"/>
      <c r="AQ186" s="62"/>
      <c r="AR186" s="62"/>
      <c r="AS186" s="560"/>
      <c r="AU186" s="62"/>
      <c r="AV186" s="62"/>
      <c r="AW186" s="62"/>
      <c r="AX186" s="560"/>
      <c r="AZ186" s="62"/>
      <c r="BA186" s="62"/>
      <c r="BB186" s="62"/>
      <c r="BC186" s="560"/>
      <c r="BE186" s="62"/>
      <c r="BF186" s="62"/>
      <c r="BG186" s="62"/>
      <c r="BH186" s="560"/>
      <c r="BJ186" s="62"/>
      <c r="BK186" s="62"/>
      <c r="BL186" s="62"/>
      <c r="BM186" s="560"/>
      <c r="BO186" s="62"/>
      <c r="BP186" s="62"/>
      <c r="BQ186" s="62"/>
      <c r="BR186" s="560"/>
      <c r="BT186" s="62"/>
      <c r="BU186" s="62"/>
      <c r="BV186" s="62"/>
      <c r="BW186" s="560"/>
      <c r="BY186" s="62"/>
      <c r="BZ186" s="62"/>
      <c r="CA186" s="62"/>
      <c r="CB186" s="560"/>
      <c r="CD186" s="62"/>
      <c r="CE186" s="62"/>
      <c r="CF186" s="62"/>
      <c r="CG186" s="560"/>
      <c r="CI186" s="62"/>
      <c r="CJ186" s="62"/>
      <c r="CK186" s="62"/>
      <c r="CL186" s="560"/>
      <c r="CN186" s="62"/>
      <c r="CO186" s="62"/>
      <c r="CP186" s="62"/>
      <c r="CQ186" s="560"/>
      <c r="CS186" s="62"/>
      <c r="CT186" s="62"/>
      <c r="CU186" s="62"/>
      <c r="CV186" s="560"/>
      <c r="CX186" s="62"/>
      <c r="CY186" s="62"/>
      <c r="CZ186" s="62"/>
      <c r="DA186" s="560"/>
      <c r="DC186" s="62"/>
      <c r="DD186" s="62"/>
      <c r="DE186" s="62"/>
      <c r="DF186" s="560"/>
      <c r="DH186" s="62"/>
      <c r="DI186" s="62"/>
      <c r="DJ186" s="62"/>
      <c r="DK186" s="560"/>
      <c r="DM186" s="62"/>
      <c r="DN186" s="62"/>
      <c r="DO186" s="62"/>
      <c r="DP186" s="560"/>
      <c r="DR186" s="62"/>
      <c r="DS186" s="62"/>
      <c r="DT186" s="62"/>
      <c r="DU186" s="560"/>
      <c r="DW186" s="62"/>
      <c r="DX186" s="62"/>
      <c r="DY186" s="62"/>
      <c r="DZ186" s="560"/>
      <c r="EB186" s="62"/>
      <c r="EC186" s="62"/>
      <c r="ED186" s="62"/>
      <c r="EE186" s="560"/>
      <c r="EG186" s="62"/>
      <c r="EH186" s="62"/>
      <c r="EI186" s="62"/>
      <c r="EJ186" s="560"/>
      <c r="EL186" s="62"/>
      <c r="EM186" s="62"/>
      <c r="EO186" s="153"/>
      <c r="EP186" s="49"/>
      <c r="EQ186" s="49"/>
    </row>
    <row r="187" spans="4:147" hidden="1" x14ac:dyDescent="0.2">
      <c r="D187" s="153" t="s">
        <v>365</v>
      </c>
      <c r="E187" s="484"/>
      <c r="G187" s="62">
        <v>0</v>
      </c>
      <c r="H187" s="62"/>
      <c r="I187" s="62"/>
      <c r="J187" s="560"/>
      <c r="K187" s="62"/>
      <c r="L187" s="62">
        <v>0</v>
      </c>
      <c r="M187" s="62"/>
      <c r="N187" s="62"/>
      <c r="O187" s="560"/>
      <c r="P187" s="62"/>
      <c r="Q187" s="62">
        <v>0</v>
      </c>
      <c r="R187" s="62"/>
      <c r="S187" s="62"/>
      <c r="T187" s="560"/>
      <c r="U187" s="62"/>
      <c r="V187" s="62">
        <v>0</v>
      </c>
      <c r="W187" s="62"/>
      <c r="X187" s="62"/>
      <c r="Y187" s="560"/>
      <c r="Z187" s="62"/>
      <c r="AA187" s="62">
        <v>0</v>
      </c>
      <c r="AB187" s="62"/>
      <c r="AC187" s="62"/>
      <c r="AD187" s="560"/>
      <c r="AE187" s="62"/>
      <c r="AF187" s="62">
        <v>0</v>
      </c>
      <c r="AG187" s="62"/>
      <c r="AH187" s="62"/>
      <c r="AI187" s="560"/>
      <c r="AJ187" s="62"/>
      <c r="AK187" s="62">
        <v>0</v>
      </c>
      <c r="AL187" s="62"/>
      <c r="AM187" s="62"/>
      <c r="AN187" s="560"/>
      <c r="AO187" s="62"/>
      <c r="AP187" s="62">
        <v>0</v>
      </c>
      <c r="AQ187" s="62"/>
      <c r="AR187" s="62"/>
      <c r="AS187" s="560"/>
      <c r="AT187" s="62"/>
      <c r="AU187" s="62">
        <v>0</v>
      </c>
      <c r="AV187" s="62"/>
      <c r="AW187" s="62"/>
      <c r="AX187" s="560"/>
      <c r="AY187" s="62"/>
      <c r="AZ187" s="62">
        <v>0</v>
      </c>
      <c r="BA187" s="62"/>
      <c r="BB187" s="62"/>
      <c r="BC187" s="560"/>
      <c r="BD187" s="62"/>
      <c r="BE187" s="62">
        <v>0</v>
      </c>
      <c r="BF187" s="62"/>
      <c r="BG187" s="62"/>
      <c r="BH187" s="560"/>
      <c r="BI187" s="62"/>
      <c r="BJ187" s="62">
        <v>0</v>
      </c>
      <c r="BK187" s="62"/>
      <c r="BL187" s="62"/>
      <c r="BM187" s="560"/>
      <c r="BN187" s="62"/>
      <c r="BO187" s="62">
        <v>0</v>
      </c>
      <c r="BP187" s="62"/>
      <c r="BQ187" s="62"/>
      <c r="BR187" s="560"/>
      <c r="BT187" s="62">
        <v>0</v>
      </c>
      <c r="BU187" s="62"/>
      <c r="BV187" s="62"/>
      <c r="BW187" s="560"/>
      <c r="BY187" s="62">
        <v>0</v>
      </c>
      <c r="BZ187" s="62"/>
      <c r="CA187" s="62"/>
      <c r="CB187" s="560"/>
      <c r="CC187" s="62"/>
      <c r="CD187" s="62">
        <v>0</v>
      </c>
      <c r="CE187" s="62"/>
      <c r="CF187" s="62"/>
      <c r="CG187" s="560"/>
      <c r="CH187" s="62"/>
      <c r="CI187" s="62">
        <v>0</v>
      </c>
      <c r="CJ187" s="62"/>
      <c r="CK187" s="62"/>
      <c r="CL187" s="560"/>
      <c r="CM187" s="62"/>
      <c r="CN187" s="62">
        <v>0</v>
      </c>
      <c r="CO187" s="62"/>
      <c r="CP187" s="62"/>
      <c r="CQ187" s="560"/>
      <c r="CR187" s="62"/>
      <c r="CS187" s="62">
        <v>0</v>
      </c>
      <c r="CT187" s="62"/>
      <c r="CU187" s="62"/>
      <c r="CV187" s="560"/>
      <c r="CW187" s="62"/>
      <c r="CX187" s="62">
        <v>0</v>
      </c>
      <c r="CY187" s="62"/>
      <c r="CZ187" s="62"/>
      <c r="DA187" s="560"/>
      <c r="DB187" s="62"/>
      <c r="DC187" s="62">
        <v>0</v>
      </c>
      <c r="DD187" s="62"/>
      <c r="DE187" s="62"/>
      <c r="DF187" s="560"/>
      <c r="DG187" s="62"/>
      <c r="DH187" s="62">
        <v>0</v>
      </c>
      <c r="DI187" s="62"/>
      <c r="DJ187" s="62"/>
      <c r="DK187" s="560"/>
      <c r="DL187" s="62"/>
      <c r="DM187" s="62">
        <v>0</v>
      </c>
      <c r="DN187" s="62"/>
      <c r="DO187" s="62"/>
      <c r="DP187" s="560"/>
      <c r="DQ187" s="62"/>
      <c r="DR187" s="62">
        <v>0</v>
      </c>
      <c r="DS187" s="62"/>
      <c r="DT187" s="62"/>
      <c r="DU187" s="560"/>
      <c r="DV187" s="62"/>
      <c r="DW187" s="62">
        <v>0</v>
      </c>
      <c r="DX187" s="62"/>
      <c r="DY187" s="62"/>
      <c r="DZ187" s="560"/>
      <c r="EA187" s="62"/>
      <c r="EB187" s="62">
        <v>0</v>
      </c>
      <c r="EC187" s="62"/>
      <c r="ED187" s="62"/>
      <c r="EE187" s="560"/>
      <c r="EF187" s="62"/>
      <c r="EG187" s="62">
        <v>0</v>
      </c>
      <c r="EH187" s="62"/>
      <c r="EI187" s="62"/>
      <c r="EJ187" s="560"/>
      <c r="EL187" s="62">
        <v>0</v>
      </c>
      <c r="EM187" s="62"/>
      <c r="EO187" s="153"/>
      <c r="EP187" s="49"/>
      <c r="EQ187" s="49"/>
    </row>
    <row r="188" spans="4:147" hidden="1" x14ac:dyDescent="0.2">
      <c r="D188" s="153" t="s">
        <v>336</v>
      </c>
      <c r="E188" s="484"/>
      <c r="F188" s="563"/>
      <c r="G188" s="567">
        <v>0</v>
      </c>
      <c r="H188" s="565"/>
      <c r="I188" s="62"/>
      <c r="J188" s="560"/>
      <c r="K188" s="563"/>
      <c r="L188" s="567">
        <v>0</v>
      </c>
      <c r="M188" s="565"/>
      <c r="N188" s="62"/>
      <c r="O188" s="560"/>
      <c r="P188" s="566"/>
      <c r="Q188" s="567">
        <v>0</v>
      </c>
      <c r="R188" s="565"/>
      <c r="S188" s="62"/>
      <c r="T188" s="560"/>
      <c r="U188" s="566"/>
      <c r="V188" s="567">
        <v>0</v>
      </c>
      <c r="W188" s="565"/>
      <c r="X188" s="62"/>
      <c r="Y188" s="560"/>
      <c r="Z188" s="566"/>
      <c r="AA188" s="567">
        <v>0</v>
      </c>
      <c r="AB188" s="565"/>
      <c r="AC188" s="62"/>
      <c r="AD188" s="560"/>
      <c r="AE188" s="566"/>
      <c r="AF188" s="567">
        <v>0</v>
      </c>
      <c r="AG188" s="565"/>
      <c r="AH188" s="62"/>
      <c r="AI188" s="560"/>
      <c r="AJ188" s="566"/>
      <c r="AK188" s="567">
        <v>0</v>
      </c>
      <c r="AL188" s="565"/>
      <c r="AM188" s="62"/>
      <c r="AN188" s="560"/>
      <c r="AO188" s="566"/>
      <c r="AP188" s="567">
        <v>0</v>
      </c>
      <c r="AQ188" s="565"/>
      <c r="AR188" s="62"/>
      <c r="AS188" s="560"/>
      <c r="AT188" s="566"/>
      <c r="AU188" s="567">
        <v>0</v>
      </c>
      <c r="AV188" s="565"/>
      <c r="AW188" s="62"/>
      <c r="AX188" s="560"/>
      <c r="AY188" s="566"/>
      <c r="AZ188" s="567">
        <v>0</v>
      </c>
      <c r="BA188" s="565"/>
      <c r="BB188" s="62"/>
      <c r="BC188" s="560"/>
      <c r="BD188" s="566"/>
      <c r="BE188" s="567">
        <v>0</v>
      </c>
      <c r="BF188" s="565"/>
      <c r="BG188" s="62"/>
      <c r="BH188" s="560"/>
      <c r="BI188" s="566"/>
      <c r="BJ188" s="567">
        <v>0</v>
      </c>
      <c r="BK188" s="565"/>
      <c r="BL188" s="62"/>
      <c r="BM188" s="560"/>
      <c r="BN188" s="566"/>
      <c r="BO188" s="567">
        <v>0</v>
      </c>
      <c r="BP188" s="565"/>
      <c r="BQ188" s="62"/>
      <c r="BR188" s="560"/>
      <c r="BS188" s="563"/>
      <c r="BT188" s="567">
        <v>0</v>
      </c>
      <c r="BU188" s="565"/>
      <c r="BV188" s="62"/>
      <c r="BW188" s="560"/>
      <c r="BX188" s="563"/>
      <c r="BY188" s="567">
        <v>0</v>
      </c>
      <c r="BZ188" s="565"/>
      <c r="CA188" s="62"/>
      <c r="CB188" s="560"/>
      <c r="CC188" s="563"/>
      <c r="CD188" s="567">
        <v>0</v>
      </c>
      <c r="CE188" s="565"/>
      <c r="CF188" s="62"/>
      <c r="CG188" s="560"/>
      <c r="CH188" s="566"/>
      <c r="CI188" s="567">
        <v>0</v>
      </c>
      <c r="CJ188" s="565"/>
      <c r="CK188" s="62"/>
      <c r="CL188" s="560"/>
      <c r="CM188" s="566"/>
      <c r="CN188" s="567">
        <v>0</v>
      </c>
      <c r="CO188" s="565"/>
      <c r="CP188" s="62"/>
      <c r="CQ188" s="560"/>
      <c r="CR188" s="566"/>
      <c r="CS188" s="567">
        <v>0</v>
      </c>
      <c r="CT188" s="565"/>
      <c r="CU188" s="62"/>
      <c r="CV188" s="560"/>
      <c r="CW188" s="566"/>
      <c r="CX188" s="567">
        <v>0</v>
      </c>
      <c r="CY188" s="565"/>
      <c r="CZ188" s="62"/>
      <c r="DA188" s="560"/>
      <c r="DB188" s="566"/>
      <c r="DC188" s="567">
        <v>0</v>
      </c>
      <c r="DD188" s="565"/>
      <c r="DE188" s="62"/>
      <c r="DF188" s="560"/>
      <c r="DG188" s="566"/>
      <c r="DH188" s="567">
        <v>0</v>
      </c>
      <c r="DI188" s="565"/>
      <c r="DJ188" s="62"/>
      <c r="DK188" s="560"/>
      <c r="DL188" s="566"/>
      <c r="DM188" s="567">
        <v>0</v>
      </c>
      <c r="DN188" s="565"/>
      <c r="DO188" s="62"/>
      <c r="DP188" s="560"/>
      <c r="DQ188" s="566"/>
      <c r="DR188" s="567">
        <v>0</v>
      </c>
      <c r="DS188" s="565"/>
      <c r="DT188" s="62"/>
      <c r="DU188" s="560"/>
      <c r="DV188" s="566"/>
      <c r="DW188" s="567">
        <v>0</v>
      </c>
      <c r="DX188" s="565"/>
      <c r="DY188" s="62"/>
      <c r="DZ188" s="560"/>
      <c r="EA188" s="566"/>
      <c r="EB188" s="567">
        <v>0</v>
      </c>
      <c r="EC188" s="565"/>
      <c r="ED188" s="62"/>
      <c r="EE188" s="560"/>
      <c r="EF188" s="566"/>
      <c r="EG188" s="567">
        <v>0</v>
      </c>
      <c r="EH188" s="565"/>
      <c r="EI188" s="62"/>
      <c r="EJ188" s="560"/>
      <c r="EK188" s="563"/>
      <c r="EL188" s="567">
        <v>0</v>
      </c>
      <c r="EM188" s="565"/>
      <c r="EO188" s="153"/>
      <c r="EP188" s="49"/>
      <c r="EQ188" s="49"/>
    </row>
    <row r="189" spans="4:147" hidden="1" x14ac:dyDescent="0.2">
      <c r="D189" s="573"/>
      <c r="E189" s="484"/>
      <c r="G189" s="62"/>
      <c r="H189" s="62"/>
      <c r="I189" s="62"/>
      <c r="J189" s="560"/>
      <c r="K189" s="62"/>
      <c r="L189" s="62"/>
      <c r="M189" s="62"/>
      <c r="N189" s="62"/>
      <c r="O189" s="560"/>
      <c r="P189" s="62"/>
      <c r="Q189" s="62"/>
      <c r="R189" s="62"/>
      <c r="S189" s="62"/>
      <c r="T189" s="560"/>
      <c r="U189" s="62"/>
      <c r="V189" s="62"/>
      <c r="W189" s="62"/>
      <c r="X189" s="62"/>
      <c r="Y189" s="560"/>
      <c r="Z189" s="62"/>
      <c r="AA189" s="62"/>
      <c r="AB189" s="62"/>
      <c r="AC189" s="62"/>
      <c r="AD189" s="560"/>
      <c r="AE189" s="62"/>
      <c r="AF189" s="62"/>
      <c r="AG189" s="62"/>
      <c r="AH189" s="62"/>
      <c r="AI189" s="560"/>
      <c r="AJ189" s="62"/>
      <c r="AK189" s="62"/>
      <c r="AL189" s="62"/>
      <c r="AM189" s="62"/>
      <c r="AN189" s="560"/>
      <c r="AO189" s="62"/>
      <c r="AP189" s="62"/>
      <c r="AQ189" s="62"/>
      <c r="AR189" s="62"/>
      <c r="AS189" s="560"/>
      <c r="AT189" s="62"/>
      <c r="AU189" s="62"/>
      <c r="AV189" s="62"/>
      <c r="AW189" s="62"/>
      <c r="AX189" s="560"/>
      <c r="AY189" s="62"/>
      <c r="AZ189" s="62"/>
      <c r="BA189" s="62"/>
      <c r="BB189" s="62"/>
      <c r="BC189" s="560"/>
      <c r="BD189" s="62"/>
      <c r="BE189" s="62"/>
      <c r="BF189" s="62"/>
      <c r="BG189" s="62"/>
      <c r="BH189" s="560"/>
      <c r="BI189" s="62"/>
      <c r="BJ189" s="62"/>
      <c r="BK189" s="62"/>
      <c r="BL189" s="62"/>
      <c r="BM189" s="560"/>
      <c r="BN189" s="62"/>
      <c r="BO189" s="62"/>
      <c r="BP189" s="62"/>
      <c r="BQ189" s="62"/>
      <c r="BR189" s="560"/>
      <c r="BS189" s="62"/>
      <c r="BT189" s="62"/>
      <c r="BU189" s="62"/>
      <c r="BV189" s="62"/>
      <c r="BW189" s="560"/>
      <c r="BX189" s="62"/>
      <c r="BY189" s="62"/>
      <c r="BZ189" s="62"/>
      <c r="CA189" s="62"/>
      <c r="CB189" s="560"/>
      <c r="CC189" s="62"/>
      <c r="CD189" s="62"/>
      <c r="CE189" s="62"/>
      <c r="CF189" s="62"/>
      <c r="CG189" s="560"/>
      <c r="CH189" s="62"/>
      <c r="CI189" s="62"/>
      <c r="CJ189" s="62"/>
      <c r="CK189" s="62"/>
      <c r="CL189" s="560"/>
      <c r="CM189" s="62"/>
      <c r="CN189" s="62"/>
      <c r="CO189" s="62"/>
      <c r="CP189" s="62"/>
      <c r="CQ189" s="560"/>
      <c r="CR189" s="62"/>
      <c r="CS189" s="62"/>
      <c r="CT189" s="62"/>
      <c r="CU189" s="62"/>
      <c r="CV189" s="560"/>
      <c r="CW189" s="62"/>
      <c r="CX189" s="62"/>
      <c r="CY189" s="62"/>
      <c r="CZ189" s="62"/>
      <c r="DA189" s="560"/>
      <c r="DB189" s="62"/>
      <c r="DC189" s="62"/>
      <c r="DD189" s="62"/>
      <c r="DE189" s="62"/>
      <c r="DF189" s="560"/>
      <c r="DG189" s="62"/>
      <c r="DH189" s="62"/>
      <c r="DI189" s="62"/>
      <c r="DJ189" s="62"/>
      <c r="DK189" s="560"/>
      <c r="DL189" s="62"/>
      <c r="DM189" s="62"/>
      <c r="DN189" s="62"/>
      <c r="DO189" s="62"/>
      <c r="DP189" s="560"/>
      <c r="DQ189" s="62"/>
      <c r="DR189" s="62"/>
      <c r="DS189" s="62"/>
      <c r="DT189" s="62"/>
      <c r="DU189" s="560"/>
      <c r="DV189" s="62"/>
      <c r="DW189" s="62"/>
      <c r="DX189" s="62"/>
      <c r="DY189" s="62"/>
      <c r="DZ189" s="560"/>
      <c r="EA189" s="62"/>
      <c r="EB189" s="62"/>
      <c r="EC189" s="62"/>
      <c r="ED189" s="62"/>
      <c r="EE189" s="560"/>
      <c r="EF189" s="62"/>
      <c r="EG189" s="62"/>
      <c r="EH189" s="62"/>
      <c r="EI189" s="62"/>
      <c r="EJ189" s="560"/>
      <c r="EK189" s="62"/>
      <c r="EL189" s="62"/>
      <c r="EN189" s="574"/>
      <c r="EO189" s="153"/>
      <c r="EP189" s="49"/>
      <c r="EQ189" s="49"/>
    </row>
    <row r="190" spans="4:147" s="49" customFormat="1" hidden="1" x14ac:dyDescent="0.2">
      <c r="D190" s="241" t="s">
        <v>408</v>
      </c>
      <c r="E190" s="486"/>
      <c r="G190" s="50">
        <v>0</v>
      </c>
      <c r="H190" s="50"/>
      <c r="I190" s="50"/>
      <c r="J190" s="556"/>
      <c r="K190" s="50"/>
      <c r="L190" s="50">
        <v>0</v>
      </c>
      <c r="M190" s="50"/>
      <c r="N190" s="50"/>
      <c r="O190" s="556"/>
      <c r="P190" s="50"/>
      <c r="Q190" s="50">
        <v>0</v>
      </c>
      <c r="R190" s="50"/>
      <c r="S190" s="50"/>
      <c r="T190" s="556"/>
      <c r="U190" s="50"/>
      <c r="V190" s="50">
        <v>0</v>
      </c>
      <c r="W190" s="50"/>
      <c r="X190" s="50"/>
      <c r="Y190" s="556"/>
      <c r="Z190" s="50"/>
      <c r="AA190" s="50">
        <v>0</v>
      </c>
      <c r="AB190" s="50"/>
      <c r="AC190" s="50"/>
      <c r="AD190" s="556"/>
      <c r="AE190" s="50"/>
      <c r="AF190" s="50">
        <v>0</v>
      </c>
      <c r="AG190" s="50"/>
      <c r="AH190" s="50"/>
      <c r="AI190" s="556"/>
      <c r="AJ190" s="50"/>
      <c r="AK190" s="50">
        <v>0</v>
      </c>
      <c r="AL190" s="50"/>
      <c r="AM190" s="50"/>
      <c r="AN190" s="556"/>
      <c r="AO190" s="50"/>
      <c r="AP190" s="50">
        <v>0</v>
      </c>
      <c r="AQ190" s="50"/>
      <c r="AR190" s="50"/>
      <c r="AS190" s="556"/>
      <c r="AT190" s="50"/>
      <c r="AU190" s="50">
        <v>0</v>
      </c>
      <c r="AV190" s="50"/>
      <c r="AW190" s="50"/>
      <c r="AX190" s="556"/>
      <c r="AY190" s="50"/>
      <c r="AZ190" s="50">
        <v>0</v>
      </c>
      <c r="BA190" s="50"/>
      <c r="BB190" s="50"/>
      <c r="BC190" s="556"/>
      <c r="BD190" s="50"/>
      <c r="BE190" s="50">
        <v>0</v>
      </c>
      <c r="BF190" s="50"/>
      <c r="BG190" s="50"/>
      <c r="BH190" s="556"/>
      <c r="BI190" s="50"/>
      <c r="BJ190" s="50">
        <v>0</v>
      </c>
      <c r="BK190" s="50"/>
      <c r="BL190" s="50"/>
      <c r="BM190" s="556"/>
      <c r="BN190" s="50"/>
      <c r="BO190" s="50">
        <v>0</v>
      </c>
      <c r="BP190" s="50"/>
      <c r="BQ190" s="50"/>
      <c r="BR190" s="556"/>
      <c r="BS190" s="50"/>
      <c r="BT190" s="50">
        <v>0</v>
      </c>
      <c r="BU190" s="50"/>
      <c r="BV190" s="50"/>
      <c r="BW190" s="556"/>
      <c r="BX190" s="50"/>
      <c r="BY190" s="50">
        <v>0</v>
      </c>
      <c r="BZ190" s="50"/>
      <c r="CA190" s="50"/>
      <c r="CB190" s="556"/>
      <c r="CC190" s="50"/>
      <c r="CD190" s="50">
        <v>0</v>
      </c>
      <c r="CE190" s="50"/>
      <c r="CF190" s="50"/>
      <c r="CG190" s="556"/>
      <c r="CH190" s="50"/>
      <c r="CI190" s="50">
        <v>0</v>
      </c>
      <c r="CJ190" s="50"/>
      <c r="CK190" s="50"/>
      <c r="CL190" s="556"/>
      <c r="CM190" s="50"/>
      <c r="CN190" s="50">
        <v>0</v>
      </c>
      <c r="CO190" s="50"/>
      <c r="CP190" s="50"/>
      <c r="CQ190" s="556"/>
      <c r="CR190" s="50"/>
      <c r="CS190" s="50">
        <v>0</v>
      </c>
      <c r="CT190" s="50"/>
      <c r="CU190" s="50"/>
      <c r="CV190" s="556"/>
      <c r="CW190" s="50"/>
      <c r="CX190" s="50">
        <v>0</v>
      </c>
      <c r="CY190" s="50"/>
      <c r="CZ190" s="50"/>
      <c r="DA190" s="556"/>
      <c r="DB190" s="50"/>
      <c r="DC190" s="50">
        <v>0</v>
      </c>
      <c r="DD190" s="50"/>
      <c r="DE190" s="50"/>
      <c r="DF190" s="556"/>
      <c r="DG190" s="50"/>
      <c r="DH190" s="50">
        <v>0</v>
      </c>
      <c r="DI190" s="50"/>
      <c r="DJ190" s="50"/>
      <c r="DK190" s="556"/>
      <c r="DL190" s="50"/>
      <c r="DM190" s="50">
        <v>0</v>
      </c>
      <c r="DN190" s="50"/>
      <c r="DO190" s="50"/>
      <c r="DP190" s="556"/>
      <c r="DQ190" s="50"/>
      <c r="DR190" s="50">
        <v>0</v>
      </c>
      <c r="DS190" s="50"/>
      <c r="DT190" s="50"/>
      <c r="DU190" s="556"/>
      <c r="DV190" s="50"/>
      <c r="DW190" s="50">
        <v>0</v>
      </c>
      <c r="DX190" s="50"/>
      <c r="DY190" s="50"/>
      <c r="DZ190" s="556"/>
      <c r="EA190" s="50"/>
      <c r="EB190" s="50">
        <v>0</v>
      </c>
      <c r="EC190" s="50"/>
      <c r="ED190" s="50"/>
      <c r="EE190" s="556"/>
      <c r="EF190" s="50"/>
      <c r="EG190" s="50">
        <v>0</v>
      </c>
      <c r="EH190" s="50"/>
      <c r="EI190" s="62"/>
      <c r="EJ190" s="560"/>
      <c r="EK190" s="50"/>
      <c r="EL190" s="50">
        <v>0</v>
      </c>
      <c r="EO190" s="241"/>
    </row>
    <row r="191" spans="4:147" hidden="1" x14ac:dyDescent="0.2">
      <c r="D191" s="153" t="s">
        <v>336</v>
      </c>
      <c r="E191" s="484"/>
      <c r="F191" s="490"/>
      <c r="G191" s="558">
        <v>0</v>
      </c>
      <c r="H191" s="559"/>
      <c r="I191" s="62"/>
      <c r="J191" s="560"/>
      <c r="K191" s="561"/>
      <c r="L191" s="558">
        <v>0</v>
      </c>
      <c r="M191" s="559"/>
      <c r="N191" s="62"/>
      <c r="O191" s="560"/>
      <c r="P191" s="561"/>
      <c r="Q191" s="558">
        <v>0</v>
      </c>
      <c r="R191" s="559"/>
      <c r="S191" s="62"/>
      <c r="T191" s="560"/>
      <c r="U191" s="561"/>
      <c r="V191" s="558">
        <v>0</v>
      </c>
      <c r="W191" s="559"/>
      <c r="X191" s="62"/>
      <c r="Y191" s="560"/>
      <c r="Z191" s="561"/>
      <c r="AA191" s="558">
        <v>0</v>
      </c>
      <c r="AB191" s="559"/>
      <c r="AC191" s="62"/>
      <c r="AD191" s="560"/>
      <c r="AE191" s="561"/>
      <c r="AF191" s="558">
        <v>0</v>
      </c>
      <c r="AG191" s="559"/>
      <c r="AH191" s="62"/>
      <c r="AI191" s="560"/>
      <c r="AJ191" s="561"/>
      <c r="AK191" s="558">
        <v>0</v>
      </c>
      <c r="AL191" s="559"/>
      <c r="AM191" s="62"/>
      <c r="AN191" s="560"/>
      <c r="AO191" s="561"/>
      <c r="AP191" s="558">
        <v>0</v>
      </c>
      <c r="AQ191" s="559"/>
      <c r="AR191" s="62"/>
      <c r="AS191" s="560"/>
      <c r="AT191" s="561"/>
      <c r="AU191" s="558">
        <v>0</v>
      </c>
      <c r="AV191" s="559"/>
      <c r="AW191" s="62"/>
      <c r="AX191" s="560"/>
      <c r="AY191" s="561"/>
      <c r="AZ191" s="558">
        <v>0</v>
      </c>
      <c r="BA191" s="559"/>
      <c r="BB191" s="62"/>
      <c r="BC191" s="560"/>
      <c r="BD191" s="561"/>
      <c r="BE191" s="558">
        <v>0</v>
      </c>
      <c r="BF191" s="559"/>
      <c r="BG191" s="62"/>
      <c r="BH191" s="560"/>
      <c r="BI191" s="561"/>
      <c r="BJ191" s="558">
        <v>0</v>
      </c>
      <c r="BK191" s="559"/>
      <c r="BL191" s="62"/>
      <c r="BM191" s="560"/>
      <c r="BN191" s="561"/>
      <c r="BO191" s="558">
        <v>0</v>
      </c>
      <c r="BP191" s="559"/>
      <c r="BQ191" s="62"/>
      <c r="BR191" s="560"/>
      <c r="BS191" s="561"/>
      <c r="BT191" s="558">
        <v>0</v>
      </c>
      <c r="BU191" s="559"/>
      <c r="BV191" s="62"/>
      <c r="BW191" s="560"/>
      <c r="BX191" s="561"/>
      <c r="BY191" s="558">
        <v>0</v>
      </c>
      <c r="BZ191" s="559"/>
      <c r="CA191" s="62"/>
      <c r="CB191" s="560"/>
      <c r="CC191" s="561"/>
      <c r="CD191" s="558">
        <v>0</v>
      </c>
      <c r="CE191" s="559"/>
      <c r="CF191" s="62"/>
      <c r="CG191" s="560"/>
      <c r="CH191" s="561"/>
      <c r="CI191" s="558">
        <v>0</v>
      </c>
      <c r="CJ191" s="559"/>
      <c r="CK191" s="62"/>
      <c r="CL191" s="560"/>
      <c r="CM191" s="561"/>
      <c r="CN191" s="558">
        <v>0</v>
      </c>
      <c r="CO191" s="559"/>
      <c r="CP191" s="62"/>
      <c r="CQ191" s="560"/>
      <c r="CR191" s="561"/>
      <c r="CS191" s="558">
        <v>0</v>
      </c>
      <c r="CT191" s="559"/>
      <c r="CU191" s="62"/>
      <c r="CV191" s="560"/>
      <c r="CW191" s="561"/>
      <c r="CX191" s="558">
        <v>0</v>
      </c>
      <c r="CY191" s="559"/>
      <c r="CZ191" s="62"/>
      <c r="DA191" s="560"/>
      <c r="DB191" s="561"/>
      <c r="DC191" s="558">
        <v>0</v>
      </c>
      <c r="DD191" s="559"/>
      <c r="DE191" s="62"/>
      <c r="DF191" s="560"/>
      <c r="DG191" s="561"/>
      <c r="DH191" s="558">
        <v>0</v>
      </c>
      <c r="DI191" s="559"/>
      <c r="DJ191" s="62"/>
      <c r="DK191" s="560"/>
      <c r="DL191" s="561"/>
      <c r="DM191" s="558">
        <v>0</v>
      </c>
      <c r="DN191" s="559"/>
      <c r="DO191" s="62"/>
      <c r="DP191" s="560"/>
      <c r="DQ191" s="561"/>
      <c r="DR191" s="558">
        <v>0</v>
      </c>
      <c r="DS191" s="559"/>
      <c r="DT191" s="62"/>
      <c r="DU191" s="560"/>
      <c r="DV191" s="561"/>
      <c r="DW191" s="558">
        <v>0</v>
      </c>
      <c r="DX191" s="559"/>
      <c r="DY191" s="62"/>
      <c r="DZ191" s="560"/>
      <c r="EA191" s="561"/>
      <c r="EB191" s="558">
        <v>0</v>
      </c>
      <c r="EC191" s="559"/>
      <c r="ED191" s="62"/>
      <c r="EE191" s="560"/>
      <c r="EF191" s="561"/>
      <c r="EG191" s="558">
        <v>0</v>
      </c>
      <c r="EH191" s="559"/>
      <c r="EI191" s="62"/>
      <c r="EJ191" s="560"/>
      <c r="EK191" s="561"/>
      <c r="EL191" s="558">
        <v>0</v>
      </c>
      <c r="EM191" s="559"/>
      <c r="EO191" s="153"/>
      <c r="EP191" s="49"/>
      <c r="EQ191" s="49"/>
    </row>
    <row r="192" spans="4:147" hidden="1" x14ac:dyDescent="0.2">
      <c r="D192" s="153" t="s">
        <v>409</v>
      </c>
      <c r="E192" s="484"/>
      <c r="F192" s="484"/>
      <c r="G192" s="62">
        <v>0</v>
      </c>
      <c r="H192" s="61"/>
      <c r="I192" s="62"/>
      <c r="J192" s="560"/>
      <c r="K192" s="560"/>
      <c r="L192" s="62">
        <v>0</v>
      </c>
      <c r="M192" s="61"/>
      <c r="N192" s="62"/>
      <c r="O192" s="560"/>
      <c r="P192" s="560"/>
      <c r="Q192" s="62">
        <v>0</v>
      </c>
      <c r="R192" s="61"/>
      <c r="S192" s="62"/>
      <c r="T192" s="560"/>
      <c r="U192" s="560"/>
      <c r="V192" s="62">
        <v>0</v>
      </c>
      <c r="W192" s="61"/>
      <c r="X192" s="62"/>
      <c r="Y192" s="560"/>
      <c r="Z192" s="560"/>
      <c r="AA192" s="62">
        <v>0</v>
      </c>
      <c r="AB192" s="61"/>
      <c r="AC192" s="62"/>
      <c r="AD192" s="560"/>
      <c r="AE192" s="560"/>
      <c r="AF192" s="62">
        <v>0</v>
      </c>
      <c r="AG192" s="61"/>
      <c r="AH192" s="62"/>
      <c r="AI192" s="560"/>
      <c r="AJ192" s="560"/>
      <c r="AK192" s="62">
        <v>0</v>
      </c>
      <c r="AL192" s="61"/>
      <c r="AM192" s="62"/>
      <c r="AN192" s="560"/>
      <c r="AO192" s="560"/>
      <c r="AP192" s="62">
        <v>0</v>
      </c>
      <c r="AQ192" s="61"/>
      <c r="AR192" s="62"/>
      <c r="AS192" s="560"/>
      <c r="AT192" s="560"/>
      <c r="AU192" s="62">
        <v>0</v>
      </c>
      <c r="AV192" s="61"/>
      <c r="AW192" s="62"/>
      <c r="AX192" s="560"/>
      <c r="AY192" s="560"/>
      <c r="AZ192" s="62">
        <v>0</v>
      </c>
      <c r="BA192" s="61"/>
      <c r="BB192" s="62"/>
      <c r="BC192" s="560"/>
      <c r="BD192" s="560"/>
      <c r="BE192" s="62">
        <v>0</v>
      </c>
      <c r="BF192" s="61"/>
      <c r="BG192" s="62"/>
      <c r="BH192" s="560"/>
      <c r="BI192" s="560"/>
      <c r="BJ192" s="62">
        <v>0</v>
      </c>
      <c r="BK192" s="61"/>
      <c r="BL192" s="62"/>
      <c r="BM192" s="560"/>
      <c r="BN192" s="560"/>
      <c r="BO192" s="62">
        <v>0</v>
      </c>
      <c r="BP192" s="61"/>
      <c r="BQ192" s="62"/>
      <c r="BR192" s="560"/>
      <c r="BS192" s="560"/>
      <c r="BT192" s="62">
        <v>0</v>
      </c>
      <c r="BU192" s="61"/>
      <c r="BV192" s="62"/>
      <c r="BW192" s="560"/>
      <c r="BX192" s="560"/>
      <c r="BY192" s="62">
        <v>0</v>
      </c>
      <c r="BZ192" s="61"/>
      <c r="CA192" s="62"/>
      <c r="CB192" s="560"/>
      <c r="CC192" s="560"/>
      <c r="CD192" s="62">
        <v>0</v>
      </c>
      <c r="CE192" s="61"/>
      <c r="CF192" s="62"/>
      <c r="CG192" s="560"/>
      <c r="CH192" s="560"/>
      <c r="CI192" s="62">
        <v>0</v>
      </c>
      <c r="CJ192" s="61"/>
      <c r="CK192" s="62"/>
      <c r="CL192" s="560"/>
      <c r="CM192" s="560"/>
      <c r="CN192" s="62">
        <v>0</v>
      </c>
      <c r="CO192" s="61"/>
      <c r="CP192" s="62"/>
      <c r="CQ192" s="560"/>
      <c r="CR192" s="560"/>
      <c r="CS192" s="62">
        <v>0</v>
      </c>
      <c r="CT192" s="61"/>
      <c r="CU192" s="62"/>
      <c r="CV192" s="560"/>
      <c r="CW192" s="560"/>
      <c r="CX192" s="62">
        <v>0</v>
      </c>
      <c r="CY192" s="61"/>
      <c r="CZ192" s="62"/>
      <c r="DA192" s="560"/>
      <c r="DB192" s="560"/>
      <c r="DC192" s="62">
        <v>0</v>
      </c>
      <c r="DD192" s="61"/>
      <c r="DE192" s="62"/>
      <c r="DF192" s="560"/>
      <c r="DG192" s="560"/>
      <c r="DH192" s="62">
        <v>0</v>
      </c>
      <c r="DI192" s="61"/>
      <c r="DJ192" s="62"/>
      <c r="DK192" s="560"/>
      <c r="DL192" s="560"/>
      <c r="DM192" s="62">
        <v>0</v>
      </c>
      <c r="DN192" s="61"/>
      <c r="DO192" s="62"/>
      <c r="DP192" s="560"/>
      <c r="DQ192" s="560"/>
      <c r="DR192" s="62">
        <v>0</v>
      </c>
      <c r="DS192" s="61"/>
      <c r="DT192" s="62"/>
      <c r="DU192" s="560"/>
      <c r="DV192" s="560"/>
      <c r="DW192" s="62">
        <v>0</v>
      </c>
      <c r="DX192" s="61"/>
      <c r="DY192" s="62"/>
      <c r="DZ192" s="560"/>
      <c r="EA192" s="560"/>
      <c r="EB192" s="62">
        <v>0</v>
      </c>
      <c r="EC192" s="61"/>
      <c r="ED192" s="62"/>
      <c r="EE192" s="560"/>
      <c r="EF192" s="560"/>
      <c r="EG192" s="62">
        <v>0</v>
      </c>
      <c r="EH192" s="61"/>
      <c r="EI192" s="62"/>
      <c r="EJ192" s="560"/>
      <c r="EK192" s="560"/>
      <c r="EL192" s="62">
        <v>0</v>
      </c>
      <c r="EM192" s="61"/>
      <c r="EO192" s="153"/>
      <c r="EP192" s="49"/>
      <c r="EQ192" s="49"/>
    </row>
    <row r="193" spans="4:147" hidden="1" x14ac:dyDescent="0.2">
      <c r="D193" s="153" t="s">
        <v>410</v>
      </c>
      <c r="E193" s="484"/>
      <c r="F193" s="504"/>
      <c r="G193" s="123">
        <v>0</v>
      </c>
      <c r="H193" s="122"/>
      <c r="I193" s="62"/>
      <c r="J193" s="560"/>
      <c r="K193" s="569"/>
      <c r="L193" s="123">
        <v>0</v>
      </c>
      <c r="M193" s="122"/>
      <c r="N193" s="62"/>
      <c r="O193" s="560"/>
      <c r="P193" s="569"/>
      <c r="Q193" s="123">
        <v>0</v>
      </c>
      <c r="R193" s="122"/>
      <c r="S193" s="62"/>
      <c r="T193" s="560"/>
      <c r="U193" s="569"/>
      <c r="V193" s="123">
        <v>0</v>
      </c>
      <c r="W193" s="122"/>
      <c r="X193" s="62"/>
      <c r="Y193" s="560"/>
      <c r="Z193" s="569"/>
      <c r="AA193" s="123">
        <v>0</v>
      </c>
      <c r="AB193" s="122"/>
      <c r="AC193" s="62"/>
      <c r="AD193" s="560"/>
      <c r="AE193" s="569"/>
      <c r="AF193" s="123">
        <v>0</v>
      </c>
      <c r="AG193" s="122"/>
      <c r="AH193" s="62"/>
      <c r="AI193" s="560"/>
      <c r="AJ193" s="569"/>
      <c r="AK193" s="123">
        <v>0</v>
      </c>
      <c r="AL193" s="122"/>
      <c r="AM193" s="62"/>
      <c r="AN193" s="560"/>
      <c r="AO193" s="569"/>
      <c r="AP193" s="123">
        <v>0</v>
      </c>
      <c r="AQ193" s="122"/>
      <c r="AR193" s="62"/>
      <c r="AS193" s="560"/>
      <c r="AT193" s="569"/>
      <c r="AU193" s="123">
        <v>0</v>
      </c>
      <c r="AV193" s="122"/>
      <c r="AW193" s="62"/>
      <c r="AX193" s="560"/>
      <c r="AY193" s="569"/>
      <c r="AZ193" s="123">
        <v>0</v>
      </c>
      <c r="BA193" s="122"/>
      <c r="BB193" s="62"/>
      <c r="BC193" s="560"/>
      <c r="BD193" s="569"/>
      <c r="BE193" s="123">
        <v>0</v>
      </c>
      <c r="BF193" s="122"/>
      <c r="BG193" s="62"/>
      <c r="BH193" s="560"/>
      <c r="BI193" s="569"/>
      <c r="BJ193" s="123">
        <v>0</v>
      </c>
      <c r="BK193" s="122"/>
      <c r="BL193" s="62"/>
      <c r="BM193" s="560"/>
      <c r="BN193" s="569"/>
      <c r="BO193" s="123">
        <v>0</v>
      </c>
      <c r="BP193" s="122"/>
      <c r="BQ193" s="62"/>
      <c r="BR193" s="560"/>
      <c r="BS193" s="569"/>
      <c r="BT193" s="123">
        <v>0</v>
      </c>
      <c r="BU193" s="122"/>
      <c r="BV193" s="62"/>
      <c r="BW193" s="560"/>
      <c r="BX193" s="569"/>
      <c r="BY193" s="123">
        <v>0</v>
      </c>
      <c r="BZ193" s="122"/>
      <c r="CA193" s="62"/>
      <c r="CB193" s="560"/>
      <c r="CC193" s="569"/>
      <c r="CD193" s="123">
        <v>0</v>
      </c>
      <c r="CE193" s="122"/>
      <c r="CF193" s="62"/>
      <c r="CG193" s="560"/>
      <c r="CH193" s="569"/>
      <c r="CI193" s="123">
        <v>0</v>
      </c>
      <c r="CJ193" s="122"/>
      <c r="CK193" s="62"/>
      <c r="CL193" s="560"/>
      <c r="CM193" s="569"/>
      <c r="CN193" s="123">
        <v>0</v>
      </c>
      <c r="CO193" s="122"/>
      <c r="CP193" s="62"/>
      <c r="CQ193" s="560"/>
      <c r="CR193" s="569"/>
      <c r="CS193" s="123">
        <v>0</v>
      </c>
      <c r="CT193" s="122"/>
      <c r="CU193" s="62"/>
      <c r="CV193" s="560"/>
      <c r="CW193" s="569"/>
      <c r="CX193" s="123">
        <v>0</v>
      </c>
      <c r="CY193" s="122"/>
      <c r="CZ193" s="62"/>
      <c r="DA193" s="560"/>
      <c r="DB193" s="569"/>
      <c r="DC193" s="123">
        <v>0</v>
      </c>
      <c r="DD193" s="122"/>
      <c r="DE193" s="62"/>
      <c r="DF193" s="560"/>
      <c r="DG193" s="569"/>
      <c r="DH193" s="123">
        <v>0</v>
      </c>
      <c r="DI193" s="122"/>
      <c r="DJ193" s="62"/>
      <c r="DK193" s="560"/>
      <c r="DL193" s="569"/>
      <c r="DM193" s="123">
        <v>0</v>
      </c>
      <c r="DN193" s="122"/>
      <c r="DO193" s="62"/>
      <c r="DP193" s="560"/>
      <c r="DQ193" s="569"/>
      <c r="DR193" s="123">
        <v>0</v>
      </c>
      <c r="DS193" s="122"/>
      <c r="DT193" s="62"/>
      <c r="DU193" s="560"/>
      <c r="DV193" s="569"/>
      <c r="DW193" s="123">
        <v>0</v>
      </c>
      <c r="DX193" s="122"/>
      <c r="DY193" s="62"/>
      <c r="DZ193" s="560"/>
      <c r="EA193" s="569"/>
      <c r="EB193" s="123">
        <v>0</v>
      </c>
      <c r="EC193" s="122"/>
      <c r="ED193" s="62"/>
      <c r="EE193" s="560"/>
      <c r="EF193" s="569"/>
      <c r="EG193" s="123">
        <v>0</v>
      </c>
      <c r="EH193" s="122"/>
      <c r="EI193" s="62"/>
      <c r="EJ193" s="560"/>
      <c r="EK193" s="569"/>
      <c r="EL193" s="123">
        <v>0</v>
      </c>
      <c r="EM193" s="122"/>
      <c r="EO193" s="153"/>
      <c r="EP193" s="49"/>
      <c r="EQ193" s="49"/>
    </row>
    <row r="194" spans="4:147" hidden="1" x14ac:dyDescent="0.2">
      <c r="D194" s="153"/>
      <c r="E194" s="484"/>
      <c r="G194" s="62"/>
      <c r="H194" s="62"/>
      <c r="I194" s="62"/>
      <c r="J194" s="560"/>
      <c r="K194" s="62"/>
      <c r="L194" s="62"/>
      <c r="M194" s="62"/>
      <c r="N194" s="62"/>
      <c r="O194" s="560"/>
      <c r="P194" s="62"/>
      <c r="Q194" s="62"/>
      <c r="R194" s="62"/>
      <c r="S194" s="62"/>
      <c r="T194" s="560"/>
      <c r="U194" s="62"/>
      <c r="V194" s="62"/>
      <c r="W194" s="62"/>
      <c r="X194" s="62"/>
      <c r="Y194" s="560"/>
      <c r="Z194" s="62"/>
      <c r="AA194" s="62"/>
      <c r="AB194" s="62"/>
      <c r="AC194" s="62"/>
      <c r="AD194" s="560"/>
      <c r="AE194" s="62"/>
      <c r="AF194" s="62"/>
      <c r="AG194" s="62"/>
      <c r="AH194" s="62"/>
      <c r="AI194" s="560"/>
      <c r="AJ194" s="62"/>
      <c r="AK194" s="62"/>
      <c r="AL194" s="62"/>
      <c r="AM194" s="62"/>
      <c r="AN194" s="560"/>
      <c r="AO194" s="62"/>
      <c r="AP194" s="62"/>
      <c r="AQ194" s="62"/>
      <c r="AR194" s="62"/>
      <c r="AS194" s="560"/>
      <c r="AT194" s="62"/>
      <c r="AU194" s="62"/>
      <c r="AV194" s="62"/>
      <c r="AW194" s="62"/>
      <c r="AX194" s="560"/>
      <c r="AY194" s="62"/>
      <c r="AZ194" s="62"/>
      <c r="BA194" s="62"/>
      <c r="BB194" s="62"/>
      <c r="BC194" s="560"/>
      <c r="BD194" s="62"/>
      <c r="BE194" s="62"/>
      <c r="BF194" s="62"/>
      <c r="BG194" s="62"/>
      <c r="BH194" s="560"/>
      <c r="BI194" s="62"/>
      <c r="BJ194" s="62"/>
      <c r="BK194" s="62"/>
      <c r="BL194" s="62"/>
      <c r="BM194" s="560"/>
      <c r="BN194" s="62"/>
      <c r="BO194" s="62"/>
      <c r="BP194" s="62"/>
      <c r="BQ194" s="62"/>
      <c r="BR194" s="560"/>
      <c r="BS194" s="62"/>
      <c r="BT194" s="62"/>
      <c r="BU194" s="62"/>
      <c r="BV194" s="62"/>
      <c r="BW194" s="560"/>
      <c r="BX194" s="62"/>
      <c r="BY194" s="62"/>
      <c r="BZ194" s="62"/>
      <c r="CA194" s="62"/>
      <c r="CB194" s="560"/>
      <c r="CC194" s="62"/>
      <c r="CD194" s="62"/>
      <c r="CE194" s="62"/>
      <c r="CF194" s="62"/>
      <c r="CG194" s="560"/>
      <c r="CH194" s="62"/>
      <c r="CI194" s="62"/>
      <c r="CJ194" s="62"/>
      <c r="CK194" s="62"/>
      <c r="CL194" s="560"/>
      <c r="CM194" s="62"/>
      <c r="CN194" s="62"/>
      <c r="CO194" s="62"/>
      <c r="CP194" s="62"/>
      <c r="CQ194" s="560"/>
      <c r="CR194" s="62"/>
      <c r="CS194" s="62"/>
      <c r="CT194" s="62"/>
      <c r="CU194" s="62"/>
      <c r="CV194" s="560"/>
      <c r="CW194" s="62"/>
      <c r="CX194" s="62"/>
      <c r="CY194" s="62"/>
      <c r="CZ194" s="62"/>
      <c r="DA194" s="560"/>
      <c r="DB194" s="62"/>
      <c r="DC194" s="62"/>
      <c r="DD194" s="62"/>
      <c r="DE194" s="62"/>
      <c r="DF194" s="560"/>
      <c r="DG194" s="62"/>
      <c r="DH194" s="62"/>
      <c r="DI194" s="62"/>
      <c r="DJ194" s="62"/>
      <c r="DK194" s="560"/>
      <c r="DL194" s="62"/>
      <c r="DM194" s="62"/>
      <c r="DN194" s="62"/>
      <c r="DO194" s="62"/>
      <c r="DP194" s="560"/>
      <c r="DQ194" s="62"/>
      <c r="DR194" s="62"/>
      <c r="DS194" s="62"/>
      <c r="DT194" s="62"/>
      <c r="DU194" s="560"/>
      <c r="DV194" s="62"/>
      <c r="DW194" s="62"/>
      <c r="DX194" s="62"/>
      <c r="DY194" s="62"/>
      <c r="DZ194" s="560"/>
      <c r="EA194" s="62"/>
      <c r="EB194" s="62"/>
      <c r="EC194" s="62"/>
      <c r="ED194" s="62"/>
      <c r="EE194" s="560"/>
      <c r="EF194" s="62"/>
      <c r="EG194" s="62"/>
      <c r="EH194" s="62"/>
      <c r="EI194" s="62"/>
      <c r="EJ194" s="560"/>
      <c r="EK194" s="62"/>
      <c r="EL194" s="62"/>
      <c r="EO194" s="153"/>
      <c r="EP194" s="49"/>
      <c r="EQ194" s="49"/>
    </row>
    <row r="195" spans="4:147" hidden="1" x14ac:dyDescent="0.2">
      <c r="D195" s="153" t="s">
        <v>411</v>
      </c>
      <c r="E195" s="484"/>
      <c r="G195" s="62">
        <v>0</v>
      </c>
      <c r="H195" s="62"/>
      <c r="I195" s="62"/>
      <c r="J195" s="560"/>
      <c r="K195" s="62"/>
      <c r="L195" s="62">
        <v>0</v>
      </c>
      <c r="M195" s="62"/>
      <c r="N195" s="62"/>
      <c r="O195" s="560"/>
      <c r="P195" s="62"/>
      <c r="Q195" s="62">
        <v>0</v>
      </c>
      <c r="R195" s="62"/>
      <c r="S195" s="62"/>
      <c r="T195" s="560"/>
      <c r="U195" s="62"/>
      <c r="V195" s="62">
        <v>0</v>
      </c>
      <c r="W195" s="62"/>
      <c r="X195" s="62"/>
      <c r="Y195" s="560"/>
      <c r="Z195" s="62"/>
      <c r="AA195" s="62">
        <v>0</v>
      </c>
      <c r="AB195" s="62"/>
      <c r="AC195" s="62"/>
      <c r="AD195" s="560"/>
      <c r="AE195" s="62"/>
      <c r="AF195" s="62">
        <v>0</v>
      </c>
      <c r="AG195" s="62"/>
      <c r="AH195" s="62"/>
      <c r="AI195" s="560"/>
      <c r="AJ195" s="62"/>
      <c r="AK195" s="62">
        <v>0</v>
      </c>
      <c r="AL195" s="62"/>
      <c r="AM195" s="62"/>
      <c r="AN195" s="560"/>
      <c r="AO195" s="62"/>
      <c r="AP195" s="62">
        <v>0</v>
      </c>
      <c r="AQ195" s="62"/>
      <c r="AR195" s="62"/>
      <c r="AS195" s="560"/>
      <c r="AT195" s="62"/>
      <c r="AU195" s="62">
        <v>0</v>
      </c>
      <c r="AV195" s="62"/>
      <c r="AW195" s="62"/>
      <c r="AX195" s="560"/>
      <c r="AY195" s="62"/>
      <c r="AZ195" s="62">
        <v>0</v>
      </c>
      <c r="BA195" s="62"/>
      <c r="BB195" s="62"/>
      <c r="BC195" s="560"/>
      <c r="BD195" s="62"/>
      <c r="BE195" s="62">
        <v>0</v>
      </c>
      <c r="BF195" s="62"/>
      <c r="BG195" s="62"/>
      <c r="BH195" s="560"/>
      <c r="BI195" s="62"/>
      <c r="BJ195" s="62">
        <v>0</v>
      </c>
      <c r="BK195" s="62"/>
      <c r="BL195" s="62"/>
      <c r="BM195" s="560"/>
      <c r="BN195" s="62"/>
      <c r="BO195" s="62">
        <v>0</v>
      </c>
      <c r="BP195" s="62"/>
      <c r="BQ195" s="62"/>
      <c r="BR195" s="560"/>
      <c r="BS195" s="62"/>
      <c r="BT195" s="62">
        <v>0</v>
      </c>
      <c r="BU195" s="62"/>
      <c r="BV195" s="62"/>
      <c r="BW195" s="560"/>
      <c r="BX195" s="62"/>
      <c r="BY195" s="62">
        <v>0</v>
      </c>
      <c r="BZ195" s="62"/>
      <c r="CA195" s="62"/>
      <c r="CB195" s="560"/>
      <c r="CC195" s="62"/>
      <c r="CD195" s="62">
        <v>0</v>
      </c>
      <c r="CE195" s="62"/>
      <c r="CF195" s="62"/>
      <c r="CG195" s="560"/>
      <c r="CH195" s="62"/>
      <c r="CI195" s="62">
        <v>0</v>
      </c>
      <c r="CJ195" s="62"/>
      <c r="CK195" s="62"/>
      <c r="CL195" s="560"/>
      <c r="CM195" s="62"/>
      <c r="CN195" s="62">
        <v>0</v>
      </c>
      <c r="CO195" s="62"/>
      <c r="CP195" s="62"/>
      <c r="CQ195" s="560"/>
      <c r="CR195" s="62"/>
      <c r="CS195" s="62">
        <v>0</v>
      </c>
      <c r="CT195" s="62"/>
      <c r="CU195" s="62"/>
      <c r="CV195" s="560"/>
      <c r="CW195" s="62"/>
      <c r="CX195" s="62">
        <v>0</v>
      </c>
      <c r="CY195" s="62"/>
      <c r="CZ195" s="62"/>
      <c r="DA195" s="560"/>
      <c r="DB195" s="62"/>
      <c r="DC195" s="62">
        <v>0</v>
      </c>
      <c r="DD195" s="62"/>
      <c r="DE195" s="62"/>
      <c r="DF195" s="560"/>
      <c r="DG195" s="62"/>
      <c r="DH195" s="62">
        <v>0</v>
      </c>
      <c r="DI195" s="62"/>
      <c r="DJ195" s="62"/>
      <c r="DK195" s="560"/>
      <c r="DL195" s="62"/>
      <c r="DM195" s="62">
        <v>0</v>
      </c>
      <c r="DN195" s="62"/>
      <c r="DO195" s="62"/>
      <c r="DP195" s="560"/>
      <c r="DQ195" s="62"/>
      <c r="DR195" s="62">
        <v>0</v>
      </c>
      <c r="DS195" s="62"/>
      <c r="DT195" s="62"/>
      <c r="DU195" s="560"/>
      <c r="DV195" s="62"/>
      <c r="DW195" s="62">
        <v>0</v>
      </c>
      <c r="DX195" s="62"/>
      <c r="DY195" s="62"/>
      <c r="DZ195" s="560"/>
      <c r="EA195" s="62"/>
      <c r="EB195" s="62">
        <v>0</v>
      </c>
      <c r="EC195" s="62"/>
      <c r="ED195" s="62"/>
      <c r="EE195" s="560"/>
      <c r="EF195" s="62"/>
      <c r="EG195" s="62">
        <v>0</v>
      </c>
      <c r="EH195" s="62"/>
      <c r="EI195" s="62"/>
      <c r="EJ195" s="560"/>
      <c r="EK195" s="62"/>
      <c r="EL195" s="62">
        <v>0</v>
      </c>
      <c r="EO195" s="153"/>
      <c r="EP195" s="49"/>
      <c r="EQ195" s="49"/>
    </row>
    <row r="196" spans="4:147" hidden="1" x14ac:dyDescent="0.2">
      <c r="D196" s="153" t="s">
        <v>336</v>
      </c>
      <c r="E196" s="484"/>
      <c r="F196" s="490"/>
      <c r="G196" s="558">
        <v>0</v>
      </c>
      <c r="H196" s="559"/>
      <c r="I196" s="62"/>
      <c r="J196" s="560"/>
      <c r="K196" s="561"/>
      <c r="L196" s="558">
        <v>0</v>
      </c>
      <c r="M196" s="559"/>
      <c r="N196" s="62"/>
      <c r="O196" s="560"/>
      <c r="P196" s="561"/>
      <c r="Q196" s="558">
        <v>0</v>
      </c>
      <c r="R196" s="559"/>
      <c r="S196" s="62"/>
      <c r="T196" s="560"/>
      <c r="U196" s="561"/>
      <c r="V196" s="558">
        <v>0</v>
      </c>
      <c r="W196" s="559"/>
      <c r="X196" s="62"/>
      <c r="Y196" s="560"/>
      <c r="Z196" s="561"/>
      <c r="AA196" s="558">
        <v>0</v>
      </c>
      <c r="AB196" s="559"/>
      <c r="AC196" s="62"/>
      <c r="AD196" s="560"/>
      <c r="AE196" s="561"/>
      <c r="AF196" s="558">
        <v>0</v>
      </c>
      <c r="AG196" s="559"/>
      <c r="AH196" s="62"/>
      <c r="AI196" s="560"/>
      <c r="AJ196" s="561"/>
      <c r="AK196" s="558">
        <v>0</v>
      </c>
      <c r="AL196" s="559"/>
      <c r="AM196" s="62"/>
      <c r="AN196" s="560"/>
      <c r="AO196" s="561"/>
      <c r="AP196" s="558">
        <v>0</v>
      </c>
      <c r="AQ196" s="559"/>
      <c r="AR196" s="62"/>
      <c r="AS196" s="560"/>
      <c r="AT196" s="561"/>
      <c r="AU196" s="558">
        <v>0</v>
      </c>
      <c r="AV196" s="559"/>
      <c r="AW196" s="62"/>
      <c r="AX196" s="560"/>
      <c r="AY196" s="561"/>
      <c r="AZ196" s="558">
        <v>0</v>
      </c>
      <c r="BA196" s="559"/>
      <c r="BB196" s="62"/>
      <c r="BC196" s="560"/>
      <c r="BD196" s="561"/>
      <c r="BE196" s="558">
        <v>0</v>
      </c>
      <c r="BF196" s="559"/>
      <c r="BG196" s="62"/>
      <c r="BH196" s="560"/>
      <c r="BI196" s="561"/>
      <c r="BJ196" s="558">
        <v>0</v>
      </c>
      <c r="BK196" s="559"/>
      <c r="BL196" s="62"/>
      <c r="BM196" s="560"/>
      <c r="BN196" s="561"/>
      <c r="BO196" s="558">
        <v>0</v>
      </c>
      <c r="BP196" s="559"/>
      <c r="BQ196" s="62"/>
      <c r="BR196" s="560"/>
      <c r="BS196" s="561"/>
      <c r="BT196" s="558">
        <v>0</v>
      </c>
      <c r="BU196" s="559"/>
      <c r="BV196" s="62"/>
      <c r="BW196" s="560"/>
      <c r="BX196" s="561"/>
      <c r="BY196" s="558">
        <v>0</v>
      </c>
      <c r="BZ196" s="559"/>
      <c r="CA196" s="62"/>
      <c r="CB196" s="560"/>
      <c r="CC196" s="561"/>
      <c r="CD196" s="558">
        <v>0</v>
      </c>
      <c r="CE196" s="559"/>
      <c r="CF196" s="62"/>
      <c r="CG196" s="560"/>
      <c r="CH196" s="561"/>
      <c r="CI196" s="558">
        <v>0</v>
      </c>
      <c r="CJ196" s="559"/>
      <c r="CK196" s="62"/>
      <c r="CL196" s="560"/>
      <c r="CM196" s="561"/>
      <c r="CN196" s="558">
        <v>0</v>
      </c>
      <c r="CO196" s="559"/>
      <c r="CP196" s="62"/>
      <c r="CQ196" s="560"/>
      <c r="CR196" s="561"/>
      <c r="CS196" s="558">
        <v>0</v>
      </c>
      <c r="CT196" s="559"/>
      <c r="CU196" s="62"/>
      <c r="CV196" s="560"/>
      <c r="CW196" s="561"/>
      <c r="CX196" s="558">
        <v>0</v>
      </c>
      <c r="CY196" s="559"/>
      <c r="CZ196" s="62"/>
      <c r="DA196" s="560"/>
      <c r="DB196" s="561"/>
      <c r="DC196" s="558">
        <v>0</v>
      </c>
      <c r="DD196" s="559"/>
      <c r="DE196" s="62"/>
      <c r="DF196" s="560"/>
      <c r="DG196" s="561"/>
      <c r="DH196" s="558">
        <v>0</v>
      </c>
      <c r="DI196" s="559"/>
      <c r="DJ196" s="62"/>
      <c r="DK196" s="560"/>
      <c r="DL196" s="561"/>
      <c r="DM196" s="558">
        <v>0</v>
      </c>
      <c r="DN196" s="559"/>
      <c r="DO196" s="62"/>
      <c r="DP196" s="560"/>
      <c r="DQ196" s="561"/>
      <c r="DR196" s="558">
        <v>0</v>
      </c>
      <c r="DS196" s="559"/>
      <c r="DT196" s="62"/>
      <c r="DU196" s="560"/>
      <c r="DV196" s="561"/>
      <c r="DW196" s="558">
        <v>0</v>
      </c>
      <c r="DX196" s="559"/>
      <c r="DY196" s="62"/>
      <c r="DZ196" s="560"/>
      <c r="EA196" s="561"/>
      <c r="EB196" s="558">
        <v>0</v>
      </c>
      <c r="EC196" s="559"/>
      <c r="ED196" s="62"/>
      <c r="EE196" s="560"/>
      <c r="EF196" s="561"/>
      <c r="EG196" s="558">
        <v>0</v>
      </c>
      <c r="EH196" s="559"/>
      <c r="EI196" s="62"/>
      <c r="EJ196" s="560"/>
      <c r="EK196" s="561"/>
      <c r="EL196" s="558">
        <v>0</v>
      </c>
      <c r="EM196" s="491"/>
      <c r="EO196" s="153"/>
      <c r="EP196" s="49"/>
      <c r="EQ196" s="49"/>
    </row>
    <row r="197" spans="4:147" hidden="1" x14ac:dyDescent="0.2">
      <c r="D197" s="153" t="s">
        <v>409</v>
      </c>
      <c r="E197" s="484"/>
      <c r="F197" s="484"/>
      <c r="G197" s="62">
        <v>0</v>
      </c>
      <c r="H197" s="61"/>
      <c r="I197" s="62"/>
      <c r="J197" s="560"/>
      <c r="K197" s="560"/>
      <c r="L197" s="62">
        <v>0</v>
      </c>
      <c r="M197" s="61"/>
      <c r="N197" s="62"/>
      <c r="O197" s="560"/>
      <c r="P197" s="560"/>
      <c r="Q197" s="62">
        <v>0</v>
      </c>
      <c r="R197" s="61"/>
      <c r="S197" s="62"/>
      <c r="T197" s="560"/>
      <c r="U197" s="560"/>
      <c r="V197" s="62">
        <v>0</v>
      </c>
      <c r="W197" s="61"/>
      <c r="X197" s="62"/>
      <c r="Y197" s="560"/>
      <c r="Z197" s="560"/>
      <c r="AA197" s="62">
        <v>0</v>
      </c>
      <c r="AB197" s="61"/>
      <c r="AC197" s="62"/>
      <c r="AD197" s="560"/>
      <c r="AE197" s="560"/>
      <c r="AF197" s="62">
        <v>0</v>
      </c>
      <c r="AG197" s="61"/>
      <c r="AH197" s="62"/>
      <c r="AI197" s="560"/>
      <c r="AJ197" s="560"/>
      <c r="AK197" s="62">
        <v>0</v>
      </c>
      <c r="AL197" s="61"/>
      <c r="AM197" s="62"/>
      <c r="AN197" s="560"/>
      <c r="AO197" s="560"/>
      <c r="AP197" s="62">
        <v>0</v>
      </c>
      <c r="AQ197" s="61"/>
      <c r="AR197" s="62"/>
      <c r="AS197" s="560"/>
      <c r="AT197" s="560"/>
      <c r="AU197" s="62">
        <v>0</v>
      </c>
      <c r="AV197" s="61"/>
      <c r="AW197" s="62"/>
      <c r="AX197" s="560"/>
      <c r="AY197" s="560"/>
      <c r="AZ197" s="62">
        <v>0</v>
      </c>
      <c r="BA197" s="61"/>
      <c r="BB197" s="62"/>
      <c r="BC197" s="560"/>
      <c r="BD197" s="560"/>
      <c r="BE197" s="62">
        <v>0</v>
      </c>
      <c r="BF197" s="61"/>
      <c r="BG197" s="62"/>
      <c r="BH197" s="560"/>
      <c r="BI197" s="560"/>
      <c r="BJ197" s="62">
        <v>0</v>
      </c>
      <c r="BK197" s="61"/>
      <c r="BL197" s="62"/>
      <c r="BM197" s="560"/>
      <c r="BN197" s="560"/>
      <c r="BO197" s="62">
        <v>0</v>
      </c>
      <c r="BP197" s="61"/>
      <c r="BQ197" s="62"/>
      <c r="BR197" s="560"/>
      <c r="BS197" s="560"/>
      <c r="BT197" s="62">
        <v>0</v>
      </c>
      <c r="BU197" s="61"/>
      <c r="BV197" s="62"/>
      <c r="BW197" s="560"/>
      <c r="BX197" s="560"/>
      <c r="BY197" s="62">
        <v>0</v>
      </c>
      <c r="BZ197" s="61"/>
      <c r="CA197" s="62"/>
      <c r="CB197" s="560"/>
      <c r="CC197" s="560"/>
      <c r="CD197" s="62">
        <v>0</v>
      </c>
      <c r="CE197" s="61"/>
      <c r="CF197" s="62"/>
      <c r="CG197" s="560"/>
      <c r="CH197" s="560"/>
      <c r="CI197" s="62">
        <v>0</v>
      </c>
      <c r="CJ197" s="61"/>
      <c r="CK197" s="62"/>
      <c r="CL197" s="560"/>
      <c r="CM197" s="560"/>
      <c r="CN197" s="62">
        <v>0</v>
      </c>
      <c r="CO197" s="61"/>
      <c r="CP197" s="62"/>
      <c r="CQ197" s="560"/>
      <c r="CR197" s="560"/>
      <c r="CS197" s="62">
        <v>0</v>
      </c>
      <c r="CT197" s="61"/>
      <c r="CU197" s="62"/>
      <c r="CV197" s="560"/>
      <c r="CW197" s="560"/>
      <c r="CX197" s="62">
        <v>0</v>
      </c>
      <c r="CY197" s="61"/>
      <c r="CZ197" s="62"/>
      <c r="DA197" s="560"/>
      <c r="DB197" s="560"/>
      <c r="DC197" s="62">
        <v>0</v>
      </c>
      <c r="DD197" s="61"/>
      <c r="DE197" s="62"/>
      <c r="DF197" s="560"/>
      <c r="DG197" s="560"/>
      <c r="DH197" s="62">
        <v>0</v>
      </c>
      <c r="DI197" s="61"/>
      <c r="DJ197" s="62"/>
      <c r="DK197" s="560"/>
      <c r="DL197" s="560"/>
      <c r="DM197" s="62">
        <v>0</v>
      </c>
      <c r="DN197" s="61"/>
      <c r="DO197" s="62"/>
      <c r="DP197" s="560"/>
      <c r="DQ197" s="560"/>
      <c r="DR197" s="62">
        <v>0</v>
      </c>
      <c r="DS197" s="61"/>
      <c r="DT197" s="62"/>
      <c r="DU197" s="560"/>
      <c r="DV197" s="560"/>
      <c r="DW197" s="62">
        <v>0</v>
      </c>
      <c r="DX197" s="61"/>
      <c r="DY197" s="62"/>
      <c r="DZ197" s="560"/>
      <c r="EA197" s="560"/>
      <c r="EB197" s="62">
        <v>0</v>
      </c>
      <c r="EC197" s="61"/>
      <c r="ED197" s="62"/>
      <c r="EE197" s="560"/>
      <c r="EF197" s="560"/>
      <c r="EG197" s="62">
        <v>0</v>
      </c>
      <c r="EH197" s="61"/>
      <c r="EI197" s="62"/>
      <c r="EJ197" s="560"/>
      <c r="EK197" s="560"/>
      <c r="EL197" s="62">
        <v>0</v>
      </c>
      <c r="EM197" s="496"/>
      <c r="EO197" s="153"/>
      <c r="EP197" s="49"/>
      <c r="EQ197" s="49"/>
    </row>
    <row r="198" spans="4:147" hidden="1" x14ac:dyDescent="0.2">
      <c r="D198" s="153" t="s">
        <v>410</v>
      </c>
      <c r="E198" s="484"/>
      <c r="F198" s="504"/>
      <c r="G198" s="123">
        <v>0</v>
      </c>
      <c r="H198" s="122"/>
      <c r="I198" s="62"/>
      <c r="J198" s="560"/>
      <c r="K198" s="569"/>
      <c r="L198" s="123">
        <v>0</v>
      </c>
      <c r="M198" s="122"/>
      <c r="N198" s="62"/>
      <c r="O198" s="560"/>
      <c r="P198" s="569"/>
      <c r="Q198" s="123">
        <v>0</v>
      </c>
      <c r="R198" s="122"/>
      <c r="S198" s="62"/>
      <c r="T198" s="560"/>
      <c r="U198" s="569"/>
      <c r="V198" s="123">
        <v>0</v>
      </c>
      <c r="W198" s="122"/>
      <c r="X198" s="62"/>
      <c r="Y198" s="560"/>
      <c r="Z198" s="569"/>
      <c r="AA198" s="123">
        <v>0</v>
      </c>
      <c r="AB198" s="122"/>
      <c r="AC198" s="62"/>
      <c r="AD198" s="560"/>
      <c r="AE198" s="569"/>
      <c r="AF198" s="123">
        <v>0</v>
      </c>
      <c r="AG198" s="122"/>
      <c r="AH198" s="62"/>
      <c r="AI198" s="560"/>
      <c r="AJ198" s="569"/>
      <c r="AK198" s="123">
        <v>0</v>
      </c>
      <c r="AL198" s="122"/>
      <c r="AM198" s="62"/>
      <c r="AN198" s="560"/>
      <c r="AO198" s="569"/>
      <c r="AP198" s="123">
        <v>0</v>
      </c>
      <c r="AQ198" s="122"/>
      <c r="AR198" s="62"/>
      <c r="AS198" s="560"/>
      <c r="AT198" s="569"/>
      <c r="AU198" s="123">
        <v>0</v>
      </c>
      <c r="AV198" s="122"/>
      <c r="AW198" s="62"/>
      <c r="AX198" s="560"/>
      <c r="AY198" s="569"/>
      <c r="AZ198" s="123">
        <v>0</v>
      </c>
      <c r="BA198" s="122"/>
      <c r="BB198" s="62"/>
      <c r="BC198" s="560"/>
      <c r="BD198" s="569"/>
      <c r="BE198" s="123">
        <v>0</v>
      </c>
      <c r="BF198" s="122"/>
      <c r="BG198" s="62"/>
      <c r="BH198" s="560"/>
      <c r="BI198" s="569"/>
      <c r="BJ198" s="123">
        <v>0</v>
      </c>
      <c r="BK198" s="122"/>
      <c r="BL198" s="62"/>
      <c r="BM198" s="560"/>
      <c r="BN198" s="569"/>
      <c r="BO198" s="123">
        <v>0</v>
      </c>
      <c r="BP198" s="122"/>
      <c r="BQ198" s="62"/>
      <c r="BR198" s="560"/>
      <c r="BS198" s="569"/>
      <c r="BT198" s="123">
        <v>0</v>
      </c>
      <c r="BU198" s="122"/>
      <c r="BV198" s="62"/>
      <c r="BW198" s="560"/>
      <c r="BX198" s="569"/>
      <c r="BY198" s="123">
        <v>0</v>
      </c>
      <c r="BZ198" s="122"/>
      <c r="CA198" s="62"/>
      <c r="CB198" s="560"/>
      <c r="CC198" s="569"/>
      <c r="CD198" s="123">
        <v>0</v>
      </c>
      <c r="CE198" s="122"/>
      <c r="CF198" s="62"/>
      <c r="CG198" s="560"/>
      <c r="CH198" s="569"/>
      <c r="CI198" s="123">
        <v>0</v>
      </c>
      <c r="CJ198" s="122"/>
      <c r="CK198" s="62"/>
      <c r="CL198" s="560"/>
      <c r="CM198" s="569"/>
      <c r="CN198" s="123">
        <v>0</v>
      </c>
      <c r="CO198" s="122"/>
      <c r="CP198" s="62"/>
      <c r="CQ198" s="560"/>
      <c r="CR198" s="569"/>
      <c r="CS198" s="123">
        <v>0</v>
      </c>
      <c r="CT198" s="122"/>
      <c r="CU198" s="62"/>
      <c r="CV198" s="560"/>
      <c r="CW198" s="569"/>
      <c r="CX198" s="123">
        <v>0</v>
      </c>
      <c r="CY198" s="122"/>
      <c r="CZ198" s="62"/>
      <c r="DA198" s="560"/>
      <c r="DB198" s="569"/>
      <c r="DC198" s="123">
        <v>0</v>
      </c>
      <c r="DD198" s="122"/>
      <c r="DE198" s="62"/>
      <c r="DF198" s="560"/>
      <c r="DG198" s="569"/>
      <c r="DH198" s="123">
        <v>0</v>
      </c>
      <c r="DI198" s="122"/>
      <c r="DJ198" s="62"/>
      <c r="DK198" s="560"/>
      <c r="DL198" s="569"/>
      <c r="DM198" s="123">
        <v>0</v>
      </c>
      <c r="DN198" s="122"/>
      <c r="DO198" s="62"/>
      <c r="DP198" s="560"/>
      <c r="DQ198" s="569"/>
      <c r="DR198" s="123">
        <v>0</v>
      </c>
      <c r="DS198" s="122"/>
      <c r="DT198" s="62"/>
      <c r="DU198" s="560"/>
      <c r="DV198" s="569"/>
      <c r="DW198" s="123">
        <v>0</v>
      </c>
      <c r="DX198" s="122"/>
      <c r="DY198" s="62"/>
      <c r="DZ198" s="560"/>
      <c r="EA198" s="569"/>
      <c r="EB198" s="123">
        <v>0</v>
      </c>
      <c r="EC198" s="122"/>
      <c r="ED198" s="62"/>
      <c r="EE198" s="560"/>
      <c r="EF198" s="569"/>
      <c r="EG198" s="123">
        <v>0</v>
      </c>
      <c r="EH198" s="122"/>
      <c r="EI198" s="62"/>
      <c r="EJ198" s="560"/>
      <c r="EK198" s="569"/>
      <c r="EL198" s="123">
        <v>0</v>
      </c>
      <c r="EM198" s="506"/>
      <c r="EO198" s="153"/>
      <c r="EP198" s="49"/>
      <c r="EQ198" s="49"/>
    </row>
    <row r="199" spans="4:147" hidden="1" x14ac:dyDescent="0.2">
      <c r="D199" s="153"/>
      <c r="E199" s="484"/>
      <c r="G199" s="62"/>
      <c r="H199" s="62"/>
      <c r="I199" s="62"/>
      <c r="J199" s="560"/>
      <c r="K199" s="62"/>
      <c r="L199" s="62"/>
      <c r="M199" s="62"/>
      <c r="N199" s="62"/>
      <c r="O199" s="560"/>
      <c r="P199" s="62"/>
      <c r="Q199" s="62"/>
      <c r="R199" s="62"/>
      <c r="S199" s="62"/>
      <c r="T199" s="560"/>
      <c r="U199" s="62"/>
      <c r="V199" s="62"/>
      <c r="W199" s="62"/>
      <c r="X199" s="62"/>
      <c r="Y199" s="560"/>
      <c r="Z199" s="62"/>
      <c r="AA199" s="62"/>
      <c r="AB199" s="62"/>
      <c r="AC199" s="62"/>
      <c r="AD199" s="560"/>
      <c r="AE199" s="62"/>
      <c r="AF199" s="62"/>
      <c r="AG199" s="62"/>
      <c r="AH199" s="62"/>
      <c r="AI199" s="560"/>
      <c r="AJ199" s="62"/>
      <c r="AK199" s="62"/>
      <c r="AL199" s="62"/>
      <c r="AM199" s="62"/>
      <c r="AN199" s="560"/>
      <c r="AO199" s="62"/>
      <c r="AP199" s="62"/>
      <c r="AQ199" s="62"/>
      <c r="AR199" s="62"/>
      <c r="AS199" s="560"/>
      <c r="AT199" s="62"/>
      <c r="AU199" s="62"/>
      <c r="AV199" s="62"/>
      <c r="AW199" s="62"/>
      <c r="AX199" s="560"/>
      <c r="AY199" s="62"/>
      <c r="AZ199" s="62"/>
      <c r="BA199" s="62"/>
      <c r="BB199" s="62"/>
      <c r="BC199" s="560"/>
      <c r="BD199" s="62"/>
      <c r="BE199" s="62"/>
      <c r="BF199" s="62"/>
      <c r="BG199" s="62"/>
      <c r="BH199" s="560"/>
      <c r="BI199" s="62"/>
      <c r="BJ199" s="62"/>
      <c r="BK199" s="62"/>
      <c r="BL199" s="62"/>
      <c r="BM199" s="560"/>
      <c r="BN199" s="62"/>
      <c r="BO199" s="62"/>
      <c r="BP199" s="62"/>
      <c r="BQ199" s="62"/>
      <c r="BR199" s="560"/>
      <c r="BS199" s="62"/>
      <c r="BT199" s="62"/>
      <c r="BU199" s="62"/>
      <c r="BV199" s="62"/>
      <c r="BW199" s="560"/>
      <c r="BX199" s="62"/>
      <c r="BY199" s="62"/>
      <c r="BZ199" s="62"/>
      <c r="CA199" s="62"/>
      <c r="CB199" s="560"/>
      <c r="CC199" s="62"/>
      <c r="CD199" s="62"/>
      <c r="CE199" s="62"/>
      <c r="CF199" s="62"/>
      <c r="CG199" s="560"/>
      <c r="CH199" s="62"/>
      <c r="CI199" s="62"/>
      <c r="CJ199" s="62"/>
      <c r="CK199" s="62"/>
      <c r="CL199" s="560"/>
      <c r="CM199" s="62"/>
      <c r="CN199" s="62"/>
      <c r="CO199" s="62"/>
      <c r="CP199" s="62"/>
      <c r="CQ199" s="560"/>
      <c r="CR199" s="62"/>
      <c r="CS199" s="62"/>
      <c r="CT199" s="62"/>
      <c r="CU199" s="62"/>
      <c r="CV199" s="560"/>
      <c r="CW199" s="62"/>
      <c r="CX199" s="62"/>
      <c r="CY199" s="62"/>
      <c r="CZ199" s="62"/>
      <c r="DA199" s="560"/>
      <c r="DB199" s="62"/>
      <c r="DC199" s="62"/>
      <c r="DD199" s="62"/>
      <c r="DE199" s="62"/>
      <c r="DF199" s="560"/>
      <c r="DG199" s="62"/>
      <c r="DH199" s="62"/>
      <c r="DI199" s="62"/>
      <c r="DJ199" s="62"/>
      <c r="DK199" s="560"/>
      <c r="DL199" s="62"/>
      <c r="DM199" s="62"/>
      <c r="DN199" s="62"/>
      <c r="DO199" s="62"/>
      <c r="DP199" s="560"/>
      <c r="DQ199" s="62"/>
      <c r="DR199" s="62"/>
      <c r="DS199" s="62"/>
      <c r="DT199" s="62"/>
      <c r="DU199" s="560"/>
      <c r="DV199" s="62"/>
      <c r="DW199" s="62"/>
      <c r="DX199" s="62"/>
      <c r="DY199" s="62"/>
      <c r="DZ199" s="560"/>
      <c r="EA199" s="62"/>
      <c r="EB199" s="62"/>
      <c r="EC199" s="62"/>
      <c r="ED199" s="62"/>
      <c r="EE199" s="560"/>
      <c r="EF199" s="62"/>
      <c r="EG199" s="62"/>
      <c r="EH199" s="62"/>
      <c r="EI199" s="62"/>
      <c r="EJ199" s="560"/>
      <c r="EK199" s="62"/>
      <c r="EL199" s="62"/>
      <c r="EO199" s="153"/>
      <c r="EP199" s="49"/>
      <c r="EQ199" s="49"/>
    </row>
    <row r="200" spans="4:147" hidden="1" x14ac:dyDescent="0.2">
      <c r="D200" s="153" t="s">
        <v>412</v>
      </c>
      <c r="E200" s="484"/>
      <c r="G200" s="62">
        <v>0</v>
      </c>
      <c r="H200" s="62"/>
      <c r="I200" s="62"/>
      <c r="J200" s="560"/>
      <c r="K200" s="62"/>
      <c r="L200" s="62">
        <v>0</v>
      </c>
      <c r="M200" s="62"/>
      <c r="N200" s="62"/>
      <c r="O200" s="560"/>
      <c r="P200" s="62"/>
      <c r="Q200" s="62">
        <v>0</v>
      </c>
      <c r="R200" s="62"/>
      <c r="S200" s="62"/>
      <c r="T200" s="560"/>
      <c r="U200" s="62"/>
      <c r="V200" s="62">
        <v>0</v>
      </c>
      <c r="W200" s="62"/>
      <c r="X200" s="62"/>
      <c r="Y200" s="560"/>
      <c r="Z200" s="62"/>
      <c r="AA200" s="62">
        <v>0</v>
      </c>
      <c r="AB200" s="62"/>
      <c r="AC200" s="62"/>
      <c r="AD200" s="560"/>
      <c r="AE200" s="62"/>
      <c r="AF200" s="62">
        <v>0</v>
      </c>
      <c r="AG200" s="62"/>
      <c r="AH200" s="62"/>
      <c r="AI200" s="560"/>
      <c r="AJ200" s="62"/>
      <c r="AK200" s="62">
        <v>0</v>
      </c>
      <c r="AL200" s="62"/>
      <c r="AM200" s="62"/>
      <c r="AN200" s="560"/>
      <c r="AO200" s="62"/>
      <c r="AP200" s="62">
        <v>0</v>
      </c>
      <c r="AQ200" s="62"/>
      <c r="AR200" s="62"/>
      <c r="AS200" s="560"/>
      <c r="AT200" s="62"/>
      <c r="AU200" s="62">
        <v>0</v>
      </c>
      <c r="AV200" s="62"/>
      <c r="AW200" s="62"/>
      <c r="AX200" s="560"/>
      <c r="AY200" s="62"/>
      <c r="AZ200" s="62">
        <v>0</v>
      </c>
      <c r="BA200" s="62"/>
      <c r="BB200" s="62"/>
      <c r="BC200" s="560"/>
      <c r="BD200" s="62"/>
      <c r="BE200" s="62">
        <v>0</v>
      </c>
      <c r="BF200" s="62"/>
      <c r="BG200" s="62"/>
      <c r="BH200" s="560"/>
      <c r="BI200" s="62"/>
      <c r="BJ200" s="62">
        <v>0</v>
      </c>
      <c r="BK200" s="62"/>
      <c r="BL200" s="62"/>
      <c r="BM200" s="560"/>
      <c r="BN200" s="62"/>
      <c r="BO200" s="62">
        <v>0</v>
      </c>
      <c r="BP200" s="62"/>
      <c r="BQ200" s="62"/>
      <c r="BR200" s="560"/>
      <c r="BS200" s="62"/>
      <c r="BT200" s="62">
        <v>0</v>
      </c>
      <c r="BU200" s="62"/>
      <c r="BV200" s="62"/>
      <c r="BW200" s="560"/>
      <c r="BX200" s="62"/>
      <c r="BY200" s="62">
        <v>0</v>
      </c>
      <c r="BZ200" s="62"/>
      <c r="CA200" s="62"/>
      <c r="CB200" s="560"/>
      <c r="CC200" s="62"/>
      <c r="CD200" s="62">
        <v>0</v>
      </c>
      <c r="CE200" s="62"/>
      <c r="CF200" s="62"/>
      <c r="CG200" s="560"/>
      <c r="CH200" s="62"/>
      <c r="CI200" s="62">
        <v>0</v>
      </c>
      <c r="CJ200" s="62"/>
      <c r="CK200" s="62"/>
      <c r="CL200" s="560"/>
      <c r="CM200" s="62"/>
      <c r="CN200" s="62">
        <v>0</v>
      </c>
      <c r="CO200" s="62"/>
      <c r="CP200" s="62"/>
      <c r="CQ200" s="560"/>
      <c r="CR200" s="62"/>
      <c r="CS200" s="62">
        <v>0</v>
      </c>
      <c r="CT200" s="62"/>
      <c r="CU200" s="62"/>
      <c r="CV200" s="560"/>
      <c r="CW200" s="62"/>
      <c r="CX200" s="62">
        <v>0</v>
      </c>
      <c r="CY200" s="62"/>
      <c r="CZ200" s="62"/>
      <c r="DA200" s="560"/>
      <c r="DB200" s="62"/>
      <c r="DC200" s="62">
        <v>0</v>
      </c>
      <c r="DD200" s="62"/>
      <c r="DE200" s="62"/>
      <c r="DF200" s="560"/>
      <c r="DG200" s="62"/>
      <c r="DH200" s="62">
        <v>0</v>
      </c>
      <c r="DI200" s="62"/>
      <c r="DJ200" s="62"/>
      <c r="DK200" s="560"/>
      <c r="DL200" s="62"/>
      <c r="DM200" s="62">
        <v>0</v>
      </c>
      <c r="DN200" s="62"/>
      <c r="DO200" s="62"/>
      <c r="DP200" s="560"/>
      <c r="DQ200" s="62"/>
      <c r="DR200" s="62">
        <v>0</v>
      </c>
      <c r="DS200" s="62"/>
      <c r="DT200" s="62"/>
      <c r="DU200" s="560"/>
      <c r="DV200" s="62"/>
      <c r="DW200" s="62">
        <v>0</v>
      </c>
      <c r="DX200" s="62"/>
      <c r="DY200" s="62"/>
      <c r="DZ200" s="560"/>
      <c r="EA200" s="62"/>
      <c r="EB200" s="62">
        <v>0</v>
      </c>
      <c r="EC200" s="62"/>
      <c r="ED200" s="62"/>
      <c r="EE200" s="560"/>
      <c r="EF200" s="62"/>
      <c r="EG200" s="62">
        <v>0</v>
      </c>
      <c r="EH200" s="62"/>
      <c r="EI200" s="62"/>
      <c r="EJ200" s="560"/>
      <c r="EK200" s="62"/>
      <c r="EL200" s="62">
        <v>0</v>
      </c>
      <c r="EO200" s="153"/>
      <c r="EP200" s="49"/>
      <c r="EQ200" s="49"/>
    </row>
    <row r="201" spans="4:147" hidden="1" x14ac:dyDescent="0.2">
      <c r="D201" s="153" t="s">
        <v>336</v>
      </c>
      <c r="E201" s="484"/>
      <c r="F201" s="490"/>
      <c r="G201" s="558">
        <v>0</v>
      </c>
      <c r="H201" s="559"/>
      <c r="I201" s="62"/>
      <c r="J201" s="560"/>
      <c r="K201" s="561"/>
      <c r="L201" s="558">
        <v>0</v>
      </c>
      <c r="M201" s="559"/>
      <c r="N201" s="62"/>
      <c r="O201" s="560"/>
      <c r="P201" s="561"/>
      <c r="Q201" s="558">
        <v>0</v>
      </c>
      <c r="R201" s="559"/>
      <c r="S201" s="62"/>
      <c r="T201" s="560"/>
      <c r="U201" s="561"/>
      <c r="V201" s="558">
        <v>0</v>
      </c>
      <c r="W201" s="559"/>
      <c r="X201" s="62"/>
      <c r="Y201" s="560"/>
      <c r="Z201" s="561"/>
      <c r="AA201" s="558">
        <v>0</v>
      </c>
      <c r="AB201" s="559"/>
      <c r="AC201" s="62"/>
      <c r="AD201" s="560"/>
      <c r="AE201" s="561"/>
      <c r="AF201" s="558">
        <v>0</v>
      </c>
      <c r="AG201" s="559"/>
      <c r="AH201" s="62"/>
      <c r="AI201" s="560"/>
      <c r="AJ201" s="561"/>
      <c r="AK201" s="558">
        <v>0</v>
      </c>
      <c r="AL201" s="559"/>
      <c r="AM201" s="62"/>
      <c r="AN201" s="560"/>
      <c r="AO201" s="561"/>
      <c r="AP201" s="558">
        <v>0</v>
      </c>
      <c r="AQ201" s="559"/>
      <c r="AR201" s="62"/>
      <c r="AS201" s="560"/>
      <c r="AT201" s="561"/>
      <c r="AU201" s="558">
        <v>0</v>
      </c>
      <c r="AV201" s="559"/>
      <c r="AW201" s="62"/>
      <c r="AX201" s="560"/>
      <c r="AY201" s="561"/>
      <c r="AZ201" s="558">
        <v>0</v>
      </c>
      <c r="BA201" s="559"/>
      <c r="BB201" s="62"/>
      <c r="BC201" s="560"/>
      <c r="BD201" s="561"/>
      <c r="BE201" s="558">
        <v>0</v>
      </c>
      <c r="BF201" s="559"/>
      <c r="BG201" s="62"/>
      <c r="BH201" s="560"/>
      <c r="BI201" s="561"/>
      <c r="BJ201" s="558">
        <v>0</v>
      </c>
      <c r="BK201" s="559"/>
      <c r="BL201" s="62"/>
      <c r="BM201" s="560"/>
      <c r="BN201" s="561"/>
      <c r="BO201" s="558">
        <v>0</v>
      </c>
      <c r="BP201" s="559"/>
      <c r="BQ201" s="62"/>
      <c r="BR201" s="560"/>
      <c r="BS201" s="561"/>
      <c r="BT201" s="558">
        <v>0</v>
      </c>
      <c r="BU201" s="559"/>
      <c r="BV201" s="62"/>
      <c r="BW201" s="560"/>
      <c r="BX201" s="561"/>
      <c r="BY201" s="558">
        <v>0</v>
      </c>
      <c r="BZ201" s="559"/>
      <c r="CA201" s="62"/>
      <c r="CB201" s="560"/>
      <c r="CC201" s="561"/>
      <c r="CD201" s="558">
        <v>0</v>
      </c>
      <c r="CE201" s="559"/>
      <c r="CF201" s="62"/>
      <c r="CG201" s="560"/>
      <c r="CH201" s="561"/>
      <c r="CI201" s="558">
        <v>0</v>
      </c>
      <c r="CJ201" s="559"/>
      <c r="CK201" s="62"/>
      <c r="CL201" s="560"/>
      <c r="CM201" s="561"/>
      <c r="CN201" s="558">
        <v>0</v>
      </c>
      <c r="CO201" s="559"/>
      <c r="CP201" s="62"/>
      <c r="CQ201" s="560"/>
      <c r="CR201" s="561"/>
      <c r="CS201" s="558">
        <v>0</v>
      </c>
      <c r="CT201" s="559"/>
      <c r="CU201" s="62"/>
      <c r="CV201" s="560"/>
      <c r="CW201" s="561"/>
      <c r="CX201" s="558">
        <v>0</v>
      </c>
      <c r="CY201" s="559"/>
      <c r="CZ201" s="62"/>
      <c r="DA201" s="560"/>
      <c r="DB201" s="561"/>
      <c r="DC201" s="558">
        <v>0</v>
      </c>
      <c r="DD201" s="559"/>
      <c r="DE201" s="62"/>
      <c r="DF201" s="560"/>
      <c r="DG201" s="561"/>
      <c r="DH201" s="558">
        <v>0</v>
      </c>
      <c r="DI201" s="559"/>
      <c r="DJ201" s="62"/>
      <c r="DK201" s="560"/>
      <c r="DL201" s="561"/>
      <c r="DM201" s="558">
        <v>0</v>
      </c>
      <c r="DN201" s="559"/>
      <c r="DO201" s="62"/>
      <c r="DP201" s="560"/>
      <c r="DQ201" s="561"/>
      <c r="DR201" s="558">
        <v>0</v>
      </c>
      <c r="DS201" s="559"/>
      <c r="DT201" s="62"/>
      <c r="DU201" s="560"/>
      <c r="DV201" s="561"/>
      <c r="DW201" s="558">
        <v>0</v>
      </c>
      <c r="DX201" s="559"/>
      <c r="DY201" s="62"/>
      <c r="DZ201" s="560"/>
      <c r="EA201" s="561"/>
      <c r="EB201" s="558">
        <v>0</v>
      </c>
      <c r="EC201" s="559"/>
      <c r="ED201" s="62"/>
      <c r="EE201" s="560"/>
      <c r="EF201" s="561"/>
      <c r="EG201" s="558">
        <v>0</v>
      </c>
      <c r="EH201" s="559"/>
      <c r="EI201" s="62"/>
      <c r="EJ201" s="560"/>
      <c r="EK201" s="561"/>
      <c r="EL201" s="558">
        <v>0</v>
      </c>
      <c r="EM201" s="491"/>
      <c r="EO201" s="153"/>
      <c r="EP201" s="49"/>
      <c r="EQ201" s="49"/>
    </row>
    <row r="202" spans="4:147" hidden="1" x14ac:dyDescent="0.2">
      <c r="D202" s="153" t="s">
        <v>409</v>
      </c>
      <c r="E202" s="484"/>
      <c r="F202" s="484"/>
      <c r="G202" s="62">
        <v>0</v>
      </c>
      <c r="H202" s="61"/>
      <c r="I202" s="62"/>
      <c r="J202" s="560"/>
      <c r="K202" s="560"/>
      <c r="L202" s="62">
        <v>0</v>
      </c>
      <c r="M202" s="61"/>
      <c r="N202" s="62"/>
      <c r="O202" s="560"/>
      <c r="P202" s="560"/>
      <c r="Q202" s="62">
        <v>0</v>
      </c>
      <c r="R202" s="61"/>
      <c r="S202" s="62"/>
      <c r="T202" s="560"/>
      <c r="U202" s="560"/>
      <c r="V202" s="62">
        <v>0</v>
      </c>
      <c r="W202" s="61"/>
      <c r="X202" s="62"/>
      <c r="Y202" s="560"/>
      <c r="Z202" s="560"/>
      <c r="AA202" s="62">
        <v>0</v>
      </c>
      <c r="AB202" s="61"/>
      <c r="AC202" s="62"/>
      <c r="AD202" s="560"/>
      <c r="AE202" s="560"/>
      <c r="AF202" s="62">
        <v>0</v>
      </c>
      <c r="AG202" s="61"/>
      <c r="AH202" s="62"/>
      <c r="AI202" s="560"/>
      <c r="AJ202" s="560"/>
      <c r="AK202" s="62">
        <v>0</v>
      </c>
      <c r="AL202" s="61"/>
      <c r="AM202" s="62"/>
      <c r="AN202" s="560"/>
      <c r="AO202" s="560"/>
      <c r="AP202" s="62">
        <v>0</v>
      </c>
      <c r="AQ202" s="61"/>
      <c r="AR202" s="62"/>
      <c r="AS202" s="560"/>
      <c r="AT202" s="560"/>
      <c r="AU202" s="62">
        <v>0</v>
      </c>
      <c r="AV202" s="61"/>
      <c r="AW202" s="62"/>
      <c r="AX202" s="560"/>
      <c r="AY202" s="560"/>
      <c r="AZ202" s="62">
        <v>0</v>
      </c>
      <c r="BA202" s="61"/>
      <c r="BB202" s="62"/>
      <c r="BC202" s="560"/>
      <c r="BD202" s="560"/>
      <c r="BE202" s="62">
        <v>0</v>
      </c>
      <c r="BF202" s="61"/>
      <c r="BG202" s="62"/>
      <c r="BH202" s="560"/>
      <c r="BI202" s="560"/>
      <c r="BJ202" s="62">
        <v>0</v>
      </c>
      <c r="BK202" s="61"/>
      <c r="BL202" s="62"/>
      <c r="BM202" s="560"/>
      <c r="BN202" s="560"/>
      <c r="BO202" s="62">
        <v>0</v>
      </c>
      <c r="BP202" s="61"/>
      <c r="BQ202" s="62"/>
      <c r="BR202" s="560"/>
      <c r="BS202" s="560"/>
      <c r="BT202" s="62">
        <v>0</v>
      </c>
      <c r="BU202" s="61"/>
      <c r="BV202" s="62"/>
      <c r="BW202" s="560"/>
      <c r="BX202" s="560"/>
      <c r="BY202" s="62">
        <v>0</v>
      </c>
      <c r="BZ202" s="61"/>
      <c r="CA202" s="62"/>
      <c r="CB202" s="560"/>
      <c r="CC202" s="560"/>
      <c r="CD202" s="62">
        <v>0</v>
      </c>
      <c r="CE202" s="61"/>
      <c r="CF202" s="62"/>
      <c r="CG202" s="560"/>
      <c r="CH202" s="560"/>
      <c r="CI202" s="62">
        <v>0</v>
      </c>
      <c r="CJ202" s="61"/>
      <c r="CK202" s="62"/>
      <c r="CL202" s="560"/>
      <c r="CM202" s="560"/>
      <c r="CN202" s="62">
        <v>0</v>
      </c>
      <c r="CO202" s="61"/>
      <c r="CP202" s="62"/>
      <c r="CQ202" s="560"/>
      <c r="CR202" s="560"/>
      <c r="CS202" s="62">
        <v>0</v>
      </c>
      <c r="CT202" s="61"/>
      <c r="CU202" s="62"/>
      <c r="CV202" s="560"/>
      <c r="CW202" s="560"/>
      <c r="CX202" s="62">
        <v>0</v>
      </c>
      <c r="CY202" s="61"/>
      <c r="CZ202" s="62"/>
      <c r="DA202" s="560"/>
      <c r="DB202" s="560"/>
      <c r="DC202" s="62">
        <v>0</v>
      </c>
      <c r="DD202" s="61"/>
      <c r="DE202" s="62"/>
      <c r="DF202" s="560"/>
      <c r="DG202" s="560"/>
      <c r="DH202" s="62">
        <v>0</v>
      </c>
      <c r="DI202" s="61"/>
      <c r="DJ202" s="62"/>
      <c r="DK202" s="560"/>
      <c r="DL202" s="560"/>
      <c r="DM202" s="62">
        <v>0</v>
      </c>
      <c r="DN202" s="61"/>
      <c r="DO202" s="62"/>
      <c r="DP202" s="560"/>
      <c r="DQ202" s="560"/>
      <c r="DR202" s="62">
        <v>0</v>
      </c>
      <c r="DS202" s="61"/>
      <c r="DT202" s="62"/>
      <c r="DU202" s="560"/>
      <c r="DV202" s="560"/>
      <c r="DW202" s="62">
        <v>0</v>
      </c>
      <c r="DX202" s="61"/>
      <c r="DY202" s="62"/>
      <c r="DZ202" s="560"/>
      <c r="EA202" s="560"/>
      <c r="EB202" s="62">
        <v>0</v>
      </c>
      <c r="EC202" s="61"/>
      <c r="ED202" s="62"/>
      <c r="EE202" s="560"/>
      <c r="EF202" s="560"/>
      <c r="EG202" s="62">
        <v>0</v>
      </c>
      <c r="EH202" s="61"/>
      <c r="EI202" s="62"/>
      <c r="EJ202" s="560"/>
      <c r="EK202" s="560"/>
      <c r="EL202" s="62">
        <v>0</v>
      </c>
      <c r="EM202" s="496"/>
      <c r="EO202" s="153"/>
      <c r="EP202" s="49"/>
      <c r="EQ202" s="49"/>
    </row>
    <row r="203" spans="4:147" hidden="1" x14ac:dyDescent="0.2">
      <c r="D203" s="153" t="s">
        <v>410</v>
      </c>
      <c r="E203" s="484"/>
      <c r="F203" s="504"/>
      <c r="G203" s="123">
        <v>0</v>
      </c>
      <c r="H203" s="122"/>
      <c r="I203" s="62"/>
      <c r="J203" s="560"/>
      <c r="K203" s="569"/>
      <c r="L203" s="123">
        <v>0</v>
      </c>
      <c r="M203" s="122"/>
      <c r="N203" s="62"/>
      <c r="O203" s="560"/>
      <c r="P203" s="569"/>
      <c r="Q203" s="123">
        <v>0</v>
      </c>
      <c r="R203" s="122"/>
      <c r="S203" s="62"/>
      <c r="T203" s="560"/>
      <c r="U203" s="569"/>
      <c r="V203" s="123">
        <v>0</v>
      </c>
      <c r="W203" s="122"/>
      <c r="X203" s="62"/>
      <c r="Y203" s="560"/>
      <c r="Z203" s="569"/>
      <c r="AA203" s="123">
        <v>0</v>
      </c>
      <c r="AB203" s="122"/>
      <c r="AC203" s="62"/>
      <c r="AD203" s="560"/>
      <c r="AE203" s="569"/>
      <c r="AF203" s="123">
        <v>0</v>
      </c>
      <c r="AG203" s="122"/>
      <c r="AH203" s="62"/>
      <c r="AI203" s="560"/>
      <c r="AJ203" s="569"/>
      <c r="AK203" s="123">
        <v>0</v>
      </c>
      <c r="AL203" s="122"/>
      <c r="AM203" s="62"/>
      <c r="AN203" s="560"/>
      <c r="AO203" s="569"/>
      <c r="AP203" s="123">
        <v>0</v>
      </c>
      <c r="AQ203" s="122"/>
      <c r="AR203" s="62"/>
      <c r="AS203" s="560"/>
      <c r="AT203" s="569"/>
      <c r="AU203" s="123">
        <v>0</v>
      </c>
      <c r="AV203" s="122"/>
      <c r="AW203" s="62"/>
      <c r="AX203" s="560"/>
      <c r="AY203" s="569"/>
      <c r="AZ203" s="123">
        <v>0</v>
      </c>
      <c r="BA203" s="122"/>
      <c r="BB203" s="62"/>
      <c r="BC203" s="560"/>
      <c r="BD203" s="569"/>
      <c r="BE203" s="123">
        <v>0</v>
      </c>
      <c r="BF203" s="122"/>
      <c r="BG203" s="62"/>
      <c r="BH203" s="560"/>
      <c r="BI203" s="569"/>
      <c r="BJ203" s="123">
        <v>0</v>
      </c>
      <c r="BK203" s="122"/>
      <c r="BL203" s="62"/>
      <c r="BM203" s="560"/>
      <c r="BN203" s="569"/>
      <c r="BO203" s="123">
        <v>0</v>
      </c>
      <c r="BP203" s="122"/>
      <c r="BQ203" s="62"/>
      <c r="BR203" s="560"/>
      <c r="BS203" s="569"/>
      <c r="BT203" s="123">
        <v>0</v>
      </c>
      <c r="BU203" s="122"/>
      <c r="BV203" s="62"/>
      <c r="BW203" s="560"/>
      <c r="BX203" s="569"/>
      <c r="BY203" s="123">
        <v>0</v>
      </c>
      <c r="BZ203" s="122"/>
      <c r="CA203" s="62"/>
      <c r="CB203" s="560"/>
      <c r="CC203" s="569"/>
      <c r="CD203" s="123">
        <v>0</v>
      </c>
      <c r="CE203" s="122"/>
      <c r="CF203" s="62"/>
      <c r="CG203" s="560"/>
      <c r="CH203" s="569"/>
      <c r="CI203" s="123">
        <v>0</v>
      </c>
      <c r="CJ203" s="122"/>
      <c r="CK203" s="62"/>
      <c r="CL203" s="560"/>
      <c r="CM203" s="569"/>
      <c r="CN203" s="123">
        <v>0</v>
      </c>
      <c r="CO203" s="122"/>
      <c r="CP203" s="62"/>
      <c r="CQ203" s="560"/>
      <c r="CR203" s="569"/>
      <c r="CS203" s="123">
        <v>0</v>
      </c>
      <c r="CT203" s="122"/>
      <c r="CU203" s="62"/>
      <c r="CV203" s="560"/>
      <c r="CW203" s="569"/>
      <c r="CX203" s="123">
        <v>0</v>
      </c>
      <c r="CY203" s="122"/>
      <c r="CZ203" s="62"/>
      <c r="DA203" s="560"/>
      <c r="DB203" s="569"/>
      <c r="DC203" s="123">
        <v>0</v>
      </c>
      <c r="DD203" s="122"/>
      <c r="DE203" s="62"/>
      <c r="DF203" s="560"/>
      <c r="DG203" s="569"/>
      <c r="DH203" s="123">
        <v>0</v>
      </c>
      <c r="DI203" s="122"/>
      <c r="DJ203" s="62"/>
      <c r="DK203" s="560"/>
      <c r="DL203" s="569"/>
      <c r="DM203" s="123">
        <v>0</v>
      </c>
      <c r="DN203" s="122"/>
      <c r="DO203" s="62"/>
      <c r="DP203" s="560"/>
      <c r="DQ203" s="569"/>
      <c r="DR203" s="123">
        <v>0</v>
      </c>
      <c r="DS203" s="122"/>
      <c r="DT203" s="62"/>
      <c r="DU203" s="560"/>
      <c r="DV203" s="569"/>
      <c r="DW203" s="123">
        <v>0</v>
      </c>
      <c r="DX203" s="122"/>
      <c r="DY203" s="62"/>
      <c r="DZ203" s="560"/>
      <c r="EA203" s="569"/>
      <c r="EB203" s="123">
        <v>0</v>
      </c>
      <c r="EC203" s="122"/>
      <c r="ED203" s="62"/>
      <c r="EE203" s="560"/>
      <c r="EF203" s="569"/>
      <c r="EG203" s="123">
        <v>0</v>
      </c>
      <c r="EH203" s="122"/>
      <c r="EI203" s="62"/>
      <c r="EJ203" s="560"/>
      <c r="EK203" s="569"/>
      <c r="EL203" s="123">
        <v>0</v>
      </c>
      <c r="EM203" s="506"/>
      <c r="EO203" s="153"/>
      <c r="EP203" s="49"/>
      <c r="EQ203" s="49"/>
    </row>
    <row r="204" spans="4:147" hidden="1" x14ac:dyDescent="0.2">
      <c r="D204" s="153"/>
      <c r="E204" s="484"/>
      <c r="G204" s="62"/>
      <c r="H204" s="62"/>
      <c r="I204" s="62"/>
      <c r="J204" s="560"/>
      <c r="K204" s="62"/>
      <c r="L204" s="62"/>
      <c r="M204" s="62"/>
      <c r="N204" s="62"/>
      <c r="O204" s="560"/>
      <c r="P204" s="62"/>
      <c r="Q204" s="62"/>
      <c r="R204" s="62"/>
      <c r="S204" s="62"/>
      <c r="T204" s="560"/>
      <c r="U204" s="62"/>
      <c r="V204" s="62"/>
      <c r="W204" s="62"/>
      <c r="X204" s="62"/>
      <c r="Y204" s="560"/>
      <c r="Z204" s="62"/>
      <c r="AA204" s="62"/>
      <c r="AB204" s="62"/>
      <c r="AC204" s="62"/>
      <c r="AD204" s="560"/>
      <c r="AE204" s="62"/>
      <c r="AF204" s="62"/>
      <c r="AG204" s="62"/>
      <c r="AH204" s="62"/>
      <c r="AI204" s="560"/>
      <c r="AJ204" s="62"/>
      <c r="AK204" s="62"/>
      <c r="AL204" s="62"/>
      <c r="AM204" s="62"/>
      <c r="AN204" s="560"/>
      <c r="AO204" s="62"/>
      <c r="AP204" s="62"/>
      <c r="AQ204" s="62"/>
      <c r="AR204" s="62"/>
      <c r="AS204" s="560"/>
      <c r="AT204" s="62"/>
      <c r="AU204" s="62"/>
      <c r="AV204" s="62"/>
      <c r="AW204" s="62"/>
      <c r="AX204" s="560"/>
      <c r="AY204" s="62"/>
      <c r="AZ204" s="62"/>
      <c r="BA204" s="62"/>
      <c r="BB204" s="62"/>
      <c r="BC204" s="560"/>
      <c r="BD204" s="62"/>
      <c r="BE204" s="62"/>
      <c r="BF204" s="62"/>
      <c r="BG204" s="62"/>
      <c r="BH204" s="560"/>
      <c r="BI204" s="62"/>
      <c r="BJ204" s="62"/>
      <c r="BK204" s="62"/>
      <c r="BL204" s="62"/>
      <c r="BM204" s="560"/>
      <c r="BN204" s="62"/>
      <c r="BO204" s="62"/>
      <c r="BP204" s="62"/>
      <c r="BQ204" s="62"/>
      <c r="BR204" s="560"/>
      <c r="BS204" s="62"/>
      <c r="BT204" s="62"/>
      <c r="BU204" s="62"/>
      <c r="BV204" s="62"/>
      <c r="BW204" s="560"/>
      <c r="BX204" s="62"/>
      <c r="BY204" s="62"/>
      <c r="BZ204" s="62"/>
      <c r="CA204" s="62"/>
      <c r="CB204" s="560"/>
      <c r="CC204" s="62"/>
      <c r="CD204" s="62"/>
      <c r="CE204" s="62"/>
      <c r="CF204" s="62"/>
      <c r="CG204" s="560"/>
      <c r="CH204" s="62"/>
      <c r="CI204" s="62"/>
      <c r="CJ204" s="62"/>
      <c r="CK204" s="62"/>
      <c r="CL204" s="560"/>
      <c r="CM204" s="62"/>
      <c r="CN204" s="62"/>
      <c r="CO204" s="62"/>
      <c r="CP204" s="62"/>
      <c r="CQ204" s="560"/>
      <c r="CR204" s="62"/>
      <c r="CS204" s="62"/>
      <c r="CT204" s="62"/>
      <c r="CU204" s="62"/>
      <c r="CV204" s="560"/>
      <c r="CW204" s="62"/>
      <c r="CX204" s="62"/>
      <c r="CY204" s="62"/>
      <c r="CZ204" s="62"/>
      <c r="DA204" s="560"/>
      <c r="DB204" s="62"/>
      <c r="DC204" s="62"/>
      <c r="DD204" s="62"/>
      <c r="DE204" s="62"/>
      <c r="DF204" s="560"/>
      <c r="DG204" s="62"/>
      <c r="DH204" s="62"/>
      <c r="DI204" s="62"/>
      <c r="DJ204" s="62"/>
      <c r="DK204" s="560"/>
      <c r="DL204" s="62"/>
      <c r="DM204" s="62"/>
      <c r="DN204" s="62"/>
      <c r="DO204" s="62"/>
      <c r="DP204" s="560"/>
      <c r="DQ204" s="62"/>
      <c r="DR204" s="62"/>
      <c r="DS204" s="62"/>
      <c r="DT204" s="62"/>
      <c r="DU204" s="560"/>
      <c r="DV204" s="62"/>
      <c r="DW204" s="62"/>
      <c r="DX204" s="62"/>
      <c r="DY204" s="62"/>
      <c r="DZ204" s="560"/>
      <c r="EA204" s="62"/>
      <c r="EB204" s="62"/>
      <c r="EC204" s="62"/>
      <c r="ED204" s="62"/>
      <c r="EE204" s="560"/>
      <c r="EF204" s="62"/>
      <c r="EG204" s="62"/>
      <c r="EH204" s="62"/>
      <c r="EI204" s="62"/>
      <c r="EJ204" s="560"/>
      <c r="EK204" s="62"/>
      <c r="EL204" s="62"/>
      <c r="EO204" s="153"/>
      <c r="EP204" s="49"/>
      <c r="EQ204" s="49"/>
    </row>
    <row r="205" spans="4:147" hidden="1" x14ac:dyDescent="0.2">
      <c r="D205" s="153" t="s">
        <v>413</v>
      </c>
      <c r="E205" s="484"/>
      <c r="G205" s="62">
        <v>0</v>
      </c>
      <c r="H205" s="62"/>
      <c r="I205" s="62"/>
      <c r="J205" s="560"/>
      <c r="K205" s="62"/>
      <c r="L205" s="62">
        <v>0</v>
      </c>
      <c r="M205" s="62"/>
      <c r="N205" s="62"/>
      <c r="O205" s="560"/>
      <c r="P205" s="62"/>
      <c r="Q205" s="62">
        <v>0</v>
      </c>
      <c r="R205" s="62"/>
      <c r="S205" s="62"/>
      <c r="T205" s="560"/>
      <c r="U205" s="62"/>
      <c r="V205" s="62">
        <v>0</v>
      </c>
      <c r="W205" s="62"/>
      <c r="X205" s="62"/>
      <c r="Y205" s="560"/>
      <c r="Z205" s="62"/>
      <c r="AA205" s="62">
        <v>0</v>
      </c>
      <c r="AB205" s="62"/>
      <c r="AC205" s="62"/>
      <c r="AD205" s="560"/>
      <c r="AE205" s="62"/>
      <c r="AF205" s="62">
        <v>0</v>
      </c>
      <c r="AG205" s="62"/>
      <c r="AH205" s="62"/>
      <c r="AI205" s="560"/>
      <c r="AJ205" s="62"/>
      <c r="AK205" s="62">
        <v>0</v>
      </c>
      <c r="AL205" s="62"/>
      <c r="AM205" s="62"/>
      <c r="AN205" s="560"/>
      <c r="AO205" s="62"/>
      <c r="AP205" s="62">
        <v>0</v>
      </c>
      <c r="AQ205" s="62"/>
      <c r="AR205" s="62"/>
      <c r="AS205" s="560"/>
      <c r="AT205" s="62"/>
      <c r="AU205" s="62">
        <v>0</v>
      </c>
      <c r="AV205" s="62"/>
      <c r="AW205" s="62"/>
      <c r="AX205" s="560"/>
      <c r="AY205" s="62"/>
      <c r="AZ205" s="62">
        <v>0</v>
      </c>
      <c r="BA205" s="62"/>
      <c r="BB205" s="62"/>
      <c r="BC205" s="560"/>
      <c r="BD205" s="62"/>
      <c r="BE205" s="62">
        <v>0</v>
      </c>
      <c r="BF205" s="62"/>
      <c r="BG205" s="62"/>
      <c r="BH205" s="560"/>
      <c r="BI205" s="62"/>
      <c r="BJ205" s="62">
        <v>0</v>
      </c>
      <c r="BK205" s="62"/>
      <c r="BL205" s="62"/>
      <c r="BM205" s="560"/>
      <c r="BN205" s="62"/>
      <c r="BO205" s="62">
        <v>0</v>
      </c>
      <c r="BP205" s="62"/>
      <c r="BQ205" s="62"/>
      <c r="BR205" s="560"/>
      <c r="BS205" s="62"/>
      <c r="BT205" s="62">
        <v>0</v>
      </c>
      <c r="BU205" s="62"/>
      <c r="BV205" s="62"/>
      <c r="BW205" s="560"/>
      <c r="BX205" s="62"/>
      <c r="BY205" s="62">
        <v>0</v>
      </c>
      <c r="BZ205" s="62"/>
      <c r="CA205" s="62"/>
      <c r="CB205" s="560"/>
      <c r="CC205" s="62"/>
      <c r="CD205" s="62">
        <v>0</v>
      </c>
      <c r="CE205" s="62"/>
      <c r="CF205" s="62"/>
      <c r="CG205" s="560"/>
      <c r="CH205" s="62"/>
      <c r="CI205" s="62">
        <v>0</v>
      </c>
      <c r="CJ205" s="62"/>
      <c r="CK205" s="62"/>
      <c r="CL205" s="560"/>
      <c r="CM205" s="62"/>
      <c r="CN205" s="62">
        <v>0</v>
      </c>
      <c r="CO205" s="62"/>
      <c r="CP205" s="62"/>
      <c r="CQ205" s="560"/>
      <c r="CR205" s="62"/>
      <c r="CS205" s="62">
        <v>0</v>
      </c>
      <c r="CT205" s="62"/>
      <c r="CU205" s="62"/>
      <c r="CV205" s="560"/>
      <c r="CW205" s="62"/>
      <c r="CX205" s="62">
        <v>0</v>
      </c>
      <c r="CY205" s="62"/>
      <c r="CZ205" s="62"/>
      <c r="DA205" s="560"/>
      <c r="DB205" s="62"/>
      <c r="DC205" s="62">
        <v>0</v>
      </c>
      <c r="DD205" s="62"/>
      <c r="DE205" s="62"/>
      <c r="DF205" s="560"/>
      <c r="DG205" s="62"/>
      <c r="DH205" s="62">
        <v>0</v>
      </c>
      <c r="DI205" s="62"/>
      <c r="DJ205" s="62"/>
      <c r="DK205" s="560"/>
      <c r="DL205" s="62"/>
      <c r="DM205" s="62">
        <v>0</v>
      </c>
      <c r="DN205" s="62"/>
      <c r="DO205" s="62"/>
      <c r="DP205" s="560"/>
      <c r="DQ205" s="62"/>
      <c r="DR205" s="62">
        <v>0</v>
      </c>
      <c r="DS205" s="62"/>
      <c r="DT205" s="62"/>
      <c r="DU205" s="560"/>
      <c r="DV205" s="62"/>
      <c r="DW205" s="62">
        <v>0</v>
      </c>
      <c r="DX205" s="62"/>
      <c r="DY205" s="62"/>
      <c r="DZ205" s="560"/>
      <c r="EA205" s="62"/>
      <c r="EB205" s="62">
        <v>0</v>
      </c>
      <c r="EC205" s="62"/>
      <c r="ED205" s="62"/>
      <c r="EE205" s="560"/>
      <c r="EF205" s="62"/>
      <c r="EG205" s="62">
        <v>0</v>
      </c>
      <c r="EH205" s="62"/>
      <c r="EI205" s="62"/>
      <c r="EJ205" s="560"/>
      <c r="EK205" s="62"/>
      <c r="EL205" s="62">
        <v>0</v>
      </c>
      <c r="EO205" s="153"/>
      <c r="EP205" s="49"/>
      <c r="EQ205" s="49"/>
    </row>
    <row r="206" spans="4:147" hidden="1" x14ac:dyDescent="0.2">
      <c r="D206" s="153" t="s">
        <v>336</v>
      </c>
      <c r="E206" s="484"/>
      <c r="F206" s="490"/>
      <c r="G206" s="558">
        <v>0</v>
      </c>
      <c r="H206" s="559"/>
      <c r="I206" s="62"/>
      <c r="J206" s="560"/>
      <c r="K206" s="561"/>
      <c r="L206" s="558">
        <v>0</v>
      </c>
      <c r="M206" s="559"/>
      <c r="N206" s="62"/>
      <c r="O206" s="560"/>
      <c r="P206" s="561"/>
      <c r="Q206" s="558">
        <v>0</v>
      </c>
      <c r="R206" s="559"/>
      <c r="S206" s="62"/>
      <c r="T206" s="560"/>
      <c r="U206" s="561"/>
      <c r="V206" s="558">
        <v>0</v>
      </c>
      <c r="W206" s="559"/>
      <c r="X206" s="62"/>
      <c r="Y206" s="560"/>
      <c r="Z206" s="561"/>
      <c r="AA206" s="558">
        <v>0</v>
      </c>
      <c r="AB206" s="559"/>
      <c r="AC206" s="62"/>
      <c r="AD206" s="560"/>
      <c r="AE206" s="561"/>
      <c r="AF206" s="558">
        <v>0</v>
      </c>
      <c r="AG206" s="559"/>
      <c r="AH206" s="62"/>
      <c r="AI206" s="560"/>
      <c r="AJ206" s="561"/>
      <c r="AK206" s="558">
        <v>0</v>
      </c>
      <c r="AL206" s="559"/>
      <c r="AM206" s="62"/>
      <c r="AN206" s="560"/>
      <c r="AO206" s="561"/>
      <c r="AP206" s="558">
        <v>0</v>
      </c>
      <c r="AQ206" s="559"/>
      <c r="AR206" s="62"/>
      <c r="AS206" s="560"/>
      <c r="AT206" s="561"/>
      <c r="AU206" s="558">
        <v>0</v>
      </c>
      <c r="AV206" s="559"/>
      <c r="AW206" s="62"/>
      <c r="AX206" s="560"/>
      <c r="AY206" s="561"/>
      <c r="AZ206" s="558">
        <v>0</v>
      </c>
      <c r="BA206" s="559"/>
      <c r="BB206" s="62"/>
      <c r="BC206" s="560"/>
      <c r="BD206" s="561"/>
      <c r="BE206" s="558">
        <v>0</v>
      </c>
      <c r="BF206" s="559"/>
      <c r="BG206" s="62"/>
      <c r="BH206" s="560"/>
      <c r="BI206" s="561"/>
      <c r="BJ206" s="558">
        <v>0</v>
      </c>
      <c r="BK206" s="559"/>
      <c r="BL206" s="62"/>
      <c r="BM206" s="560"/>
      <c r="BN206" s="561"/>
      <c r="BO206" s="558">
        <v>0</v>
      </c>
      <c r="BP206" s="559"/>
      <c r="BQ206" s="62"/>
      <c r="BR206" s="560"/>
      <c r="BS206" s="561"/>
      <c r="BT206" s="558">
        <v>0</v>
      </c>
      <c r="BU206" s="559"/>
      <c r="BV206" s="62"/>
      <c r="BW206" s="560"/>
      <c r="BX206" s="561"/>
      <c r="BY206" s="558">
        <v>0</v>
      </c>
      <c r="BZ206" s="559"/>
      <c r="CA206" s="62"/>
      <c r="CB206" s="560"/>
      <c r="CC206" s="561"/>
      <c r="CD206" s="558">
        <v>0</v>
      </c>
      <c r="CE206" s="559"/>
      <c r="CF206" s="62"/>
      <c r="CG206" s="560"/>
      <c r="CH206" s="561"/>
      <c r="CI206" s="558">
        <v>0</v>
      </c>
      <c r="CJ206" s="559"/>
      <c r="CK206" s="62"/>
      <c r="CL206" s="560"/>
      <c r="CM206" s="561"/>
      <c r="CN206" s="558">
        <v>0</v>
      </c>
      <c r="CO206" s="559"/>
      <c r="CP206" s="62"/>
      <c r="CQ206" s="560"/>
      <c r="CR206" s="561"/>
      <c r="CS206" s="558">
        <v>0</v>
      </c>
      <c r="CT206" s="559"/>
      <c r="CU206" s="62"/>
      <c r="CV206" s="560"/>
      <c r="CW206" s="561"/>
      <c r="CX206" s="558">
        <v>0</v>
      </c>
      <c r="CY206" s="559"/>
      <c r="CZ206" s="62"/>
      <c r="DA206" s="560"/>
      <c r="DB206" s="561"/>
      <c r="DC206" s="558">
        <v>0</v>
      </c>
      <c r="DD206" s="559"/>
      <c r="DE206" s="62"/>
      <c r="DF206" s="560"/>
      <c r="DG206" s="561"/>
      <c r="DH206" s="558">
        <v>0</v>
      </c>
      <c r="DI206" s="559"/>
      <c r="DJ206" s="62"/>
      <c r="DK206" s="560"/>
      <c r="DL206" s="561"/>
      <c r="DM206" s="558">
        <v>0</v>
      </c>
      <c r="DN206" s="559"/>
      <c r="DO206" s="62"/>
      <c r="DP206" s="560"/>
      <c r="DQ206" s="561"/>
      <c r="DR206" s="558">
        <v>0</v>
      </c>
      <c r="DS206" s="559"/>
      <c r="DT206" s="62"/>
      <c r="DU206" s="560"/>
      <c r="DV206" s="561"/>
      <c r="DW206" s="558">
        <v>0</v>
      </c>
      <c r="DX206" s="559"/>
      <c r="DY206" s="62"/>
      <c r="DZ206" s="560"/>
      <c r="EA206" s="561"/>
      <c r="EB206" s="558">
        <v>0</v>
      </c>
      <c r="EC206" s="559"/>
      <c r="ED206" s="62"/>
      <c r="EE206" s="560"/>
      <c r="EF206" s="561"/>
      <c r="EG206" s="558">
        <v>0</v>
      </c>
      <c r="EH206" s="559"/>
      <c r="EI206" s="62"/>
      <c r="EJ206" s="560"/>
      <c r="EK206" s="561"/>
      <c r="EL206" s="558">
        <v>0</v>
      </c>
      <c r="EM206" s="491"/>
      <c r="EO206" s="153"/>
      <c r="EP206" s="49"/>
      <c r="EQ206" s="49"/>
    </row>
    <row r="207" spans="4:147" hidden="1" x14ac:dyDescent="0.2">
      <c r="D207" s="153" t="s">
        <v>409</v>
      </c>
      <c r="E207" s="484"/>
      <c r="F207" s="484"/>
      <c r="G207" s="62">
        <v>0</v>
      </c>
      <c r="H207" s="61"/>
      <c r="I207" s="62"/>
      <c r="J207" s="560"/>
      <c r="K207" s="560"/>
      <c r="L207" s="62">
        <v>0</v>
      </c>
      <c r="M207" s="61"/>
      <c r="N207" s="62"/>
      <c r="O207" s="560"/>
      <c r="P207" s="560"/>
      <c r="Q207" s="62">
        <v>0</v>
      </c>
      <c r="R207" s="61"/>
      <c r="S207" s="62"/>
      <c r="T207" s="560"/>
      <c r="U207" s="560"/>
      <c r="V207" s="62">
        <v>0</v>
      </c>
      <c r="W207" s="61"/>
      <c r="X207" s="62"/>
      <c r="Y207" s="560"/>
      <c r="Z207" s="560"/>
      <c r="AA207" s="62">
        <v>0</v>
      </c>
      <c r="AB207" s="61"/>
      <c r="AC207" s="62"/>
      <c r="AD207" s="560"/>
      <c r="AE207" s="560"/>
      <c r="AF207" s="62">
        <v>0</v>
      </c>
      <c r="AG207" s="61"/>
      <c r="AH207" s="62"/>
      <c r="AI207" s="560"/>
      <c r="AJ207" s="560"/>
      <c r="AK207" s="62">
        <v>0</v>
      </c>
      <c r="AL207" s="61"/>
      <c r="AM207" s="62"/>
      <c r="AN207" s="560"/>
      <c r="AO207" s="560"/>
      <c r="AP207" s="62">
        <v>0</v>
      </c>
      <c r="AQ207" s="61"/>
      <c r="AR207" s="62"/>
      <c r="AS207" s="560"/>
      <c r="AT207" s="560"/>
      <c r="AU207" s="62">
        <v>0</v>
      </c>
      <c r="AV207" s="61"/>
      <c r="AW207" s="62"/>
      <c r="AX207" s="560"/>
      <c r="AY207" s="560"/>
      <c r="AZ207" s="62">
        <v>0</v>
      </c>
      <c r="BA207" s="61"/>
      <c r="BB207" s="62"/>
      <c r="BC207" s="560"/>
      <c r="BD207" s="560"/>
      <c r="BE207" s="62">
        <v>0</v>
      </c>
      <c r="BF207" s="61"/>
      <c r="BG207" s="62"/>
      <c r="BH207" s="560"/>
      <c r="BI207" s="560"/>
      <c r="BJ207" s="62">
        <v>0</v>
      </c>
      <c r="BK207" s="61"/>
      <c r="BL207" s="62"/>
      <c r="BM207" s="560"/>
      <c r="BN207" s="560"/>
      <c r="BO207" s="62">
        <v>0</v>
      </c>
      <c r="BP207" s="61"/>
      <c r="BQ207" s="62"/>
      <c r="BR207" s="560"/>
      <c r="BS207" s="560"/>
      <c r="BT207" s="62">
        <v>0</v>
      </c>
      <c r="BU207" s="61"/>
      <c r="BV207" s="62"/>
      <c r="BW207" s="560"/>
      <c r="BX207" s="560"/>
      <c r="BY207" s="62">
        <v>0</v>
      </c>
      <c r="BZ207" s="61"/>
      <c r="CA207" s="62"/>
      <c r="CB207" s="560"/>
      <c r="CC207" s="560"/>
      <c r="CD207" s="62">
        <v>0</v>
      </c>
      <c r="CE207" s="61"/>
      <c r="CF207" s="62"/>
      <c r="CG207" s="560"/>
      <c r="CH207" s="560"/>
      <c r="CI207" s="62">
        <v>0</v>
      </c>
      <c r="CJ207" s="61"/>
      <c r="CK207" s="62"/>
      <c r="CL207" s="560"/>
      <c r="CM207" s="560"/>
      <c r="CN207" s="62">
        <v>0</v>
      </c>
      <c r="CO207" s="61"/>
      <c r="CP207" s="62"/>
      <c r="CQ207" s="560"/>
      <c r="CR207" s="560"/>
      <c r="CS207" s="62">
        <v>0</v>
      </c>
      <c r="CT207" s="61"/>
      <c r="CU207" s="62"/>
      <c r="CV207" s="560"/>
      <c r="CW207" s="560"/>
      <c r="CX207" s="62">
        <v>0</v>
      </c>
      <c r="CY207" s="61"/>
      <c r="CZ207" s="62"/>
      <c r="DA207" s="560"/>
      <c r="DB207" s="560"/>
      <c r="DC207" s="62">
        <v>0</v>
      </c>
      <c r="DD207" s="61"/>
      <c r="DE207" s="62"/>
      <c r="DF207" s="560"/>
      <c r="DG207" s="560"/>
      <c r="DH207" s="62">
        <v>0</v>
      </c>
      <c r="DI207" s="61"/>
      <c r="DJ207" s="62"/>
      <c r="DK207" s="560"/>
      <c r="DL207" s="560"/>
      <c r="DM207" s="62">
        <v>0</v>
      </c>
      <c r="DN207" s="61"/>
      <c r="DO207" s="62"/>
      <c r="DP207" s="560"/>
      <c r="DQ207" s="560"/>
      <c r="DR207" s="62">
        <v>0</v>
      </c>
      <c r="DS207" s="61"/>
      <c r="DT207" s="62"/>
      <c r="DU207" s="560"/>
      <c r="DV207" s="560"/>
      <c r="DW207" s="62">
        <v>0</v>
      </c>
      <c r="DX207" s="61"/>
      <c r="DY207" s="62"/>
      <c r="DZ207" s="560"/>
      <c r="EA207" s="560"/>
      <c r="EB207" s="62">
        <v>0</v>
      </c>
      <c r="EC207" s="61"/>
      <c r="ED207" s="62"/>
      <c r="EE207" s="560"/>
      <c r="EF207" s="560"/>
      <c r="EG207" s="62">
        <v>0</v>
      </c>
      <c r="EH207" s="61"/>
      <c r="EI207" s="62"/>
      <c r="EJ207" s="560"/>
      <c r="EK207" s="560"/>
      <c r="EL207" s="62">
        <v>0</v>
      </c>
      <c r="EM207" s="496"/>
      <c r="EO207" s="153"/>
      <c r="EP207" s="49"/>
      <c r="EQ207" s="49"/>
    </row>
    <row r="208" spans="4:147" hidden="1" x14ac:dyDescent="0.2">
      <c r="D208" s="153" t="s">
        <v>410</v>
      </c>
      <c r="E208" s="484"/>
      <c r="F208" s="504"/>
      <c r="G208" s="123">
        <v>0</v>
      </c>
      <c r="H208" s="122"/>
      <c r="I208" s="62"/>
      <c r="J208" s="560"/>
      <c r="K208" s="569"/>
      <c r="L208" s="123">
        <v>0</v>
      </c>
      <c r="M208" s="122"/>
      <c r="N208" s="62"/>
      <c r="O208" s="560"/>
      <c r="P208" s="569"/>
      <c r="Q208" s="123">
        <v>0</v>
      </c>
      <c r="R208" s="122"/>
      <c r="S208" s="62"/>
      <c r="T208" s="560"/>
      <c r="U208" s="569"/>
      <c r="V208" s="123">
        <v>0</v>
      </c>
      <c r="W208" s="122"/>
      <c r="X208" s="62"/>
      <c r="Y208" s="560"/>
      <c r="Z208" s="569"/>
      <c r="AA208" s="123">
        <v>0</v>
      </c>
      <c r="AB208" s="122"/>
      <c r="AC208" s="62"/>
      <c r="AD208" s="560"/>
      <c r="AE208" s="569"/>
      <c r="AF208" s="123">
        <v>0</v>
      </c>
      <c r="AG208" s="122"/>
      <c r="AH208" s="62"/>
      <c r="AI208" s="560"/>
      <c r="AJ208" s="569"/>
      <c r="AK208" s="123">
        <v>0</v>
      </c>
      <c r="AL208" s="122"/>
      <c r="AM208" s="62"/>
      <c r="AN208" s="560"/>
      <c r="AO208" s="569"/>
      <c r="AP208" s="123">
        <v>0</v>
      </c>
      <c r="AQ208" s="122"/>
      <c r="AR208" s="62"/>
      <c r="AS208" s="560"/>
      <c r="AT208" s="569"/>
      <c r="AU208" s="123">
        <v>0</v>
      </c>
      <c r="AV208" s="122"/>
      <c r="AW208" s="62"/>
      <c r="AX208" s="560"/>
      <c r="AY208" s="569"/>
      <c r="AZ208" s="123">
        <v>0</v>
      </c>
      <c r="BA208" s="122"/>
      <c r="BB208" s="62"/>
      <c r="BC208" s="560"/>
      <c r="BD208" s="569"/>
      <c r="BE208" s="123">
        <v>0</v>
      </c>
      <c r="BF208" s="122"/>
      <c r="BG208" s="62"/>
      <c r="BH208" s="560"/>
      <c r="BI208" s="569"/>
      <c r="BJ208" s="123">
        <v>0</v>
      </c>
      <c r="BK208" s="122"/>
      <c r="BL208" s="62"/>
      <c r="BM208" s="560"/>
      <c r="BN208" s="569"/>
      <c r="BO208" s="123">
        <v>0</v>
      </c>
      <c r="BP208" s="122"/>
      <c r="BQ208" s="62"/>
      <c r="BR208" s="560"/>
      <c r="BS208" s="569"/>
      <c r="BT208" s="123">
        <v>0</v>
      </c>
      <c r="BU208" s="122"/>
      <c r="BV208" s="62"/>
      <c r="BW208" s="560"/>
      <c r="BX208" s="569"/>
      <c r="BY208" s="123">
        <v>0</v>
      </c>
      <c r="BZ208" s="122"/>
      <c r="CA208" s="62"/>
      <c r="CB208" s="560"/>
      <c r="CC208" s="569"/>
      <c r="CD208" s="123">
        <v>0</v>
      </c>
      <c r="CE208" s="122"/>
      <c r="CF208" s="62"/>
      <c r="CG208" s="560"/>
      <c r="CH208" s="569"/>
      <c r="CI208" s="123">
        <v>0</v>
      </c>
      <c r="CJ208" s="122"/>
      <c r="CK208" s="62"/>
      <c r="CL208" s="560"/>
      <c r="CM208" s="569"/>
      <c r="CN208" s="123">
        <v>0</v>
      </c>
      <c r="CO208" s="122"/>
      <c r="CP208" s="62"/>
      <c r="CQ208" s="560"/>
      <c r="CR208" s="569"/>
      <c r="CS208" s="123">
        <v>0</v>
      </c>
      <c r="CT208" s="122"/>
      <c r="CU208" s="62"/>
      <c r="CV208" s="560"/>
      <c r="CW208" s="569"/>
      <c r="CX208" s="123">
        <v>0</v>
      </c>
      <c r="CY208" s="122"/>
      <c r="CZ208" s="62"/>
      <c r="DA208" s="560"/>
      <c r="DB208" s="569"/>
      <c r="DC208" s="123">
        <v>0</v>
      </c>
      <c r="DD208" s="122"/>
      <c r="DE208" s="62"/>
      <c r="DF208" s="560"/>
      <c r="DG208" s="569"/>
      <c r="DH208" s="123">
        <v>0</v>
      </c>
      <c r="DI208" s="122"/>
      <c r="DJ208" s="62"/>
      <c r="DK208" s="560"/>
      <c r="DL208" s="569"/>
      <c r="DM208" s="123">
        <v>0</v>
      </c>
      <c r="DN208" s="122"/>
      <c r="DO208" s="62"/>
      <c r="DP208" s="560"/>
      <c r="DQ208" s="569"/>
      <c r="DR208" s="123">
        <v>0</v>
      </c>
      <c r="DS208" s="122"/>
      <c r="DT208" s="62"/>
      <c r="DU208" s="560"/>
      <c r="DV208" s="569"/>
      <c r="DW208" s="123">
        <v>0</v>
      </c>
      <c r="DX208" s="122"/>
      <c r="DY208" s="62"/>
      <c r="DZ208" s="560"/>
      <c r="EA208" s="569"/>
      <c r="EB208" s="123">
        <v>0</v>
      </c>
      <c r="EC208" s="122"/>
      <c r="ED208" s="62"/>
      <c r="EE208" s="560"/>
      <c r="EF208" s="569"/>
      <c r="EG208" s="123">
        <v>0</v>
      </c>
      <c r="EH208" s="122"/>
      <c r="EI208" s="62"/>
      <c r="EJ208" s="560"/>
      <c r="EK208" s="569"/>
      <c r="EL208" s="123">
        <v>0</v>
      </c>
      <c r="EM208" s="506"/>
      <c r="EO208" s="153"/>
      <c r="EP208" s="49"/>
      <c r="EQ208" s="49"/>
    </row>
    <row r="209" spans="4:147" hidden="1" x14ac:dyDescent="0.2">
      <c r="D209" s="153"/>
      <c r="E209" s="484"/>
      <c r="G209" s="62"/>
      <c r="H209" s="62"/>
      <c r="I209" s="62"/>
      <c r="J209" s="560"/>
      <c r="K209" s="62"/>
      <c r="L209" s="62"/>
      <c r="M209" s="62"/>
      <c r="N209" s="62"/>
      <c r="O209" s="560"/>
      <c r="P209" s="62"/>
      <c r="Q209" s="62"/>
      <c r="R209" s="62"/>
      <c r="S209" s="62"/>
      <c r="T209" s="560"/>
      <c r="U209" s="62"/>
      <c r="V209" s="62"/>
      <c r="W209" s="62"/>
      <c r="X209" s="62"/>
      <c r="Y209" s="560"/>
      <c r="Z209" s="62"/>
      <c r="AA209" s="62"/>
      <c r="AB209" s="62"/>
      <c r="AC209" s="62"/>
      <c r="AD209" s="560"/>
      <c r="AE209" s="62"/>
      <c r="AF209" s="62"/>
      <c r="AG209" s="62"/>
      <c r="AH209" s="62"/>
      <c r="AI209" s="560"/>
      <c r="AJ209" s="62"/>
      <c r="AK209" s="62"/>
      <c r="AL209" s="62"/>
      <c r="AM209" s="62"/>
      <c r="AN209" s="560"/>
      <c r="AO209" s="62"/>
      <c r="AP209" s="62"/>
      <c r="AQ209" s="62"/>
      <c r="AR209" s="62"/>
      <c r="AS209" s="560"/>
      <c r="AT209" s="62"/>
      <c r="AU209" s="62"/>
      <c r="AV209" s="62"/>
      <c r="AW209" s="62"/>
      <c r="AX209" s="560"/>
      <c r="AY209" s="62"/>
      <c r="AZ209" s="62"/>
      <c r="BA209" s="62"/>
      <c r="BB209" s="62"/>
      <c r="BC209" s="560"/>
      <c r="BD209" s="62"/>
      <c r="BE209" s="62"/>
      <c r="BF209" s="62"/>
      <c r="BG209" s="62"/>
      <c r="BH209" s="560"/>
      <c r="BI209" s="62"/>
      <c r="BJ209" s="62"/>
      <c r="BK209" s="62"/>
      <c r="BL209" s="62"/>
      <c r="BM209" s="560"/>
      <c r="BN209" s="62"/>
      <c r="BO209" s="62"/>
      <c r="BP209" s="62"/>
      <c r="BQ209" s="62"/>
      <c r="BR209" s="560"/>
      <c r="BS209" s="62"/>
      <c r="BT209" s="62"/>
      <c r="BU209" s="62"/>
      <c r="BV209" s="62"/>
      <c r="BW209" s="560"/>
      <c r="BX209" s="62"/>
      <c r="BY209" s="62"/>
      <c r="BZ209" s="62"/>
      <c r="CA209" s="62"/>
      <c r="CB209" s="560"/>
      <c r="CC209" s="62"/>
      <c r="CD209" s="62"/>
      <c r="CE209" s="62"/>
      <c r="CF209" s="62"/>
      <c r="CG209" s="560"/>
      <c r="CH209" s="62"/>
      <c r="CI209" s="62"/>
      <c r="CJ209" s="62"/>
      <c r="CK209" s="62"/>
      <c r="CL209" s="560"/>
      <c r="CM209" s="62"/>
      <c r="CN209" s="62"/>
      <c r="CO209" s="62"/>
      <c r="CP209" s="62"/>
      <c r="CQ209" s="560"/>
      <c r="CR209" s="62"/>
      <c r="CS209" s="62"/>
      <c r="CT209" s="62"/>
      <c r="CU209" s="62"/>
      <c r="CV209" s="560"/>
      <c r="CW209" s="62"/>
      <c r="CX209" s="62"/>
      <c r="CY209" s="62"/>
      <c r="CZ209" s="62"/>
      <c r="DA209" s="560"/>
      <c r="DB209" s="62"/>
      <c r="DC209" s="62"/>
      <c r="DD209" s="62"/>
      <c r="DE209" s="62"/>
      <c r="DF209" s="560"/>
      <c r="DG209" s="62"/>
      <c r="DH209" s="62"/>
      <c r="DI209" s="62"/>
      <c r="DJ209" s="62"/>
      <c r="DK209" s="560"/>
      <c r="DL209" s="62"/>
      <c r="DM209" s="62"/>
      <c r="DN209" s="62"/>
      <c r="DO209" s="62"/>
      <c r="DP209" s="560"/>
      <c r="DQ209" s="62"/>
      <c r="DR209" s="62"/>
      <c r="DS209" s="62"/>
      <c r="DT209" s="62"/>
      <c r="DU209" s="560"/>
      <c r="DV209" s="62"/>
      <c r="DW209" s="62"/>
      <c r="DX209" s="62"/>
      <c r="DY209" s="62"/>
      <c r="DZ209" s="560"/>
      <c r="EA209" s="62"/>
      <c r="EB209" s="62"/>
      <c r="EC209" s="62"/>
      <c r="ED209" s="62"/>
      <c r="EE209" s="560"/>
      <c r="EF209" s="62"/>
      <c r="EG209" s="62"/>
      <c r="EH209" s="62"/>
      <c r="EI209" s="62"/>
      <c r="EJ209" s="560"/>
      <c r="EK209" s="62"/>
      <c r="EL209" s="62"/>
      <c r="EO209" s="153"/>
      <c r="EP209" s="49"/>
      <c r="EQ209" s="49"/>
    </row>
    <row r="210" spans="4:147" hidden="1" x14ac:dyDescent="0.2">
      <c r="D210" s="153" t="s">
        <v>414</v>
      </c>
      <c r="E210" s="484"/>
      <c r="G210" s="62">
        <v>0</v>
      </c>
      <c r="H210" s="62"/>
      <c r="I210" s="62"/>
      <c r="J210" s="560"/>
      <c r="K210" s="62"/>
      <c r="L210" s="62">
        <v>0</v>
      </c>
      <c r="M210" s="62"/>
      <c r="N210" s="62"/>
      <c r="O210" s="560"/>
      <c r="P210" s="62"/>
      <c r="Q210" s="62">
        <v>0</v>
      </c>
      <c r="R210" s="62"/>
      <c r="S210" s="62"/>
      <c r="T210" s="560"/>
      <c r="U210" s="62"/>
      <c r="V210" s="62">
        <v>0</v>
      </c>
      <c r="W210" s="62"/>
      <c r="X210" s="62"/>
      <c r="Y210" s="560"/>
      <c r="Z210" s="62"/>
      <c r="AA210" s="62">
        <v>0</v>
      </c>
      <c r="AB210" s="62"/>
      <c r="AC210" s="62"/>
      <c r="AD210" s="560"/>
      <c r="AE210" s="62"/>
      <c r="AF210" s="62">
        <v>0</v>
      </c>
      <c r="AG210" s="62"/>
      <c r="AH210" s="62"/>
      <c r="AI210" s="560"/>
      <c r="AJ210" s="62"/>
      <c r="AK210" s="62">
        <v>0</v>
      </c>
      <c r="AL210" s="62"/>
      <c r="AM210" s="62"/>
      <c r="AN210" s="560"/>
      <c r="AO210" s="62"/>
      <c r="AP210" s="62">
        <v>0</v>
      </c>
      <c r="AQ210" s="62"/>
      <c r="AR210" s="62"/>
      <c r="AS210" s="560"/>
      <c r="AT210" s="62"/>
      <c r="AU210" s="62">
        <v>0</v>
      </c>
      <c r="AV210" s="62"/>
      <c r="AW210" s="62"/>
      <c r="AX210" s="560"/>
      <c r="AY210" s="62"/>
      <c r="AZ210" s="62">
        <v>0</v>
      </c>
      <c r="BA210" s="62"/>
      <c r="BB210" s="62"/>
      <c r="BC210" s="560"/>
      <c r="BD210" s="62"/>
      <c r="BE210" s="62">
        <v>0</v>
      </c>
      <c r="BF210" s="62"/>
      <c r="BG210" s="62"/>
      <c r="BH210" s="560"/>
      <c r="BI210" s="62"/>
      <c r="BJ210" s="62">
        <v>0</v>
      </c>
      <c r="BK210" s="62"/>
      <c r="BL210" s="62"/>
      <c r="BM210" s="560"/>
      <c r="BN210" s="62"/>
      <c r="BO210" s="62">
        <v>0</v>
      </c>
      <c r="BP210" s="62"/>
      <c r="BQ210" s="62"/>
      <c r="BR210" s="560"/>
      <c r="BS210" s="62"/>
      <c r="BT210" s="62">
        <v>0</v>
      </c>
      <c r="BU210" s="62"/>
      <c r="BV210" s="62"/>
      <c r="BW210" s="560"/>
      <c r="BX210" s="62"/>
      <c r="BY210" s="62">
        <v>0</v>
      </c>
      <c r="BZ210" s="62"/>
      <c r="CA210" s="62"/>
      <c r="CB210" s="560"/>
      <c r="CC210" s="62"/>
      <c r="CD210" s="62">
        <v>0</v>
      </c>
      <c r="CE210" s="62"/>
      <c r="CF210" s="62"/>
      <c r="CG210" s="560"/>
      <c r="CH210" s="62"/>
      <c r="CI210" s="62">
        <v>0</v>
      </c>
      <c r="CJ210" s="62"/>
      <c r="CK210" s="62"/>
      <c r="CL210" s="560"/>
      <c r="CM210" s="62"/>
      <c r="CN210" s="62">
        <v>0</v>
      </c>
      <c r="CO210" s="62"/>
      <c r="CP210" s="62"/>
      <c r="CQ210" s="560"/>
      <c r="CR210" s="62"/>
      <c r="CS210" s="62">
        <v>0</v>
      </c>
      <c r="CT210" s="62"/>
      <c r="CU210" s="62"/>
      <c r="CV210" s="560"/>
      <c r="CW210" s="62"/>
      <c r="CX210" s="62">
        <v>0</v>
      </c>
      <c r="CY210" s="62"/>
      <c r="CZ210" s="62"/>
      <c r="DA210" s="560"/>
      <c r="DB210" s="62"/>
      <c r="DC210" s="62">
        <v>0</v>
      </c>
      <c r="DD210" s="62"/>
      <c r="DE210" s="62"/>
      <c r="DF210" s="560"/>
      <c r="DG210" s="62"/>
      <c r="DH210" s="62">
        <v>0</v>
      </c>
      <c r="DI210" s="62"/>
      <c r="DJ210" s="62"/>
      <c r="DK210" s="560"/>
      <c r="DL210" s="62"/>
      <c r="DM210" s="62">
        <v>0</v>
      </c>
      <c r="DN210" s="62"/>
      <c r="DO210" s="62"/>
      <c r="DP210" s="560"/>
      <c r="DQ210" s="62"/>
      <c r="DR210" s="62">
        <v>0</v>
      </c>
      <c r="DS210" s="62"/>
      <c r="DT210" s="62"/>
      <c r="DU210" s="560"/>
      <c r="DV210" s="62"/>
      <c r="DW210" s="62">
        <v>0</v>
      </c>
      <c r="DX210" s="62"/>
      <c r="DY210" s="62"/>
      <c r="DZ210" s="560"/>
      <c r="EA210" s="62"/>
      <c r="EB210" s="62">
        <v>0</v>
      </c>
      <c r="EC210" s="62"/>
      <c r="ED210" s="62"/>
      <c r="EE210" s="560"/>
      <c r="EF210" s="62"/>
      <c r="EG210" s="62">
        <v>0</v>
      </c>
      <c r="EH210" s="62"/>
      <c r="EI210" s="62"/>
      <c r="EJ210" s="560"/>
      <c r="EK210" s="62"/>
      <c r="EL210" s="62">
        <v>0</v>
      </c>
      <c r="EO210" s="153"/>
      <c r="EP210" s="49"/>
      <c r="EQ210" s="49"/>
    </row>
    <row r="211" spans="4:147" hidden="1" x14ac:dyDescent="0.2">
      <c r="D211" s="153" t="s">
        <v>336</v>
      </c>
      <c r="E211" s="484"/>
      <c r="F211" s="490"/>
      <c r="G211" s="558">
        <v>0</v>
      </c>
      <c r="H211" s="559"/>
      <c r="I211" s="62"/>
      <c r="J211" s="560"/>
      <c r="K211" s="561"/>
      <c r="L211" s="558">
        <v>0</v>
      </c>
      <c r="M211" s="559"/>
      <c r="N211" s="62"/>
      <c r="O211" s="560"/>
      <c r="P211" s="561"/>
      <c r="Q211" s="558">
        <v>0</v>
      </c>
      <c r="R211" s="559"/>
      <c r="S211" s="62"/>
      <c r="T211" s="560"/>
      <c r="U211" s="561"/>
      <c r="V211" s="558">
        <v>0</v>
      </c>
      <c r="W211" s="559"/>
      <c r="X211" s="62"/>
      <c r="Y211" s="560"/>
      <c r="Z211" s="561"/>
      <c r="AA211" s="558">
        <v>0</v>
      </c>
      <c r="AB211" s="559"/>
      <c r="AC211" s="62"/>
      <c r="AD211" s="560"/>
      <c r="AE211" s="561"/>
      <c r="AF211" s="558">
        <v>0</v>
      </c>
      <c r="AG211" s="559"/>
      <c r="AH211" s="62"/>
      <c r="AI211" s="560"/>
      <c r="AJ211" s="561"/>
      <c r="AK211" s="558">
        <v>0</v>
      </c>
      <c r="AL211" s="559"/>
      <c r="AM211" s="62"/>
      <c r="AN211" s="560"/>
      <c r="AO211" s="561"/>
      <c r="AP211" s="558">
        <v>0</v>
      </c>
      <c r="AQ211" s="559"/>
      <c r="AR211" s="62"/>
      <c r="AS211" s="560"/>
      <c r="AT211" s="561"/>
      <c r="AU211" s="558">
        <v>0</v>
      </c>
      <c r="AV211" s="559"/>
      <c r="AW211" s="62"/>
      <c r="AX211" s="560"/>
      <c r="AY211" s="561"/>
      <c r="AZ211" s="558">
        <v>0</v>
      </c>
      <c r="BA211" s="559"/>
      <c r="BB211" s="62"/>
      <c r="BC211" s="560"/>
      <c r="BD211" s="561"/>
      <c r="BE211" s="558">
        <v>0</v>
      </c>
      <c r="BF211" s="559"/>
      <c r="BG211" s="62"/>
      <c r="BH211" s="560"/>
      <c r="BI211" s="561"/>
      <c r="BJ211" s="558">
        <v>0</v>
      </c>
      <c r="BK211" s="559"/>
      <c r="BL211" s="62"/>
      <c r="BM211" s="560"/>
      <c r="BN211" s="561"/>
      <c r="BO211" s="558">
        <v>0</v>
      </c>
      <c r="BP211" s="559"/>
      <c r="BQ211" s="62"/>
      <c r="BR211" s="560"/>
      <c r="BS211" s="561"/>
      <c r="BT211" s="558">
        <v>0</v>
      </c>
      <c r="BU211" s="559"/>
      <c r="BV211" s="62"/>
      <c r="BW211" s="560"/>
      <c r="BX211" s="561"/>
      <c r="BY211" s="558">
        <v>0</v>
      </c>
      <c r="BZ211" s="559"/>
      <c r="CA211" s="62"/>
      <c r="CB211" s="560"/>
      <c r="CC211" s="561"/>
      <c r="CD211" s="558">
        <v>0</v>
      </c>
      <c r="CE211" s="559"/>
      <c r="CF211" s="62"/>
      <c r="CG211" s="560"/>
      <c r="CH211" s="561"/>
      <c r="CI211" s="558">
        <v>0</v>
      </c>
      <c r="CJ211" s="559"/>
      <c r="CK211" s="62"/>
      <c r="CL211" s="560"/>
      <c r="CM211" s="561"/>
      <c r="CN211" s="558">
        <v>0</v>
      </c>
      <c r="CO211" s="559"/>
      <c r="CP211" s="62"/>
      <c r="CQ211" s="560"/>
      <c r="CR211" s="561"/>
      <c r="CS211" s="558">
        <v>0</v>
      </c>
      <c r="CT211" s="559"/>
      <c r="CU211" s="62"/>
      <c r="CV211" s="560"/>
      <c r="CW211" s="561"/>
      <c r="CX211" s="558">
        <v>0</v>
      </c>
      <c r="CY211" s="559"/>
      <c r="CZ211" s="62"/>
      <c r="DA211" s="560"/>
      <c r="DB211" s="561"/>
      <c r="DC211" s="558">
        <v>0</v>
      </c>
      <c r="DD211" s="559"/>
      <c r="DE211" s="62"/>
      <c r="DF211" s="560"/>
      <c r="DG211" s="561"/>
      <c r="DH211" s="558">
        <v>0</v>
      </c>
      <c r="DI211" s="559"/>
      <c r="DJ211" s="62"/>
      <c r="DK211" s="560"/>
      <c r="DL211" s="561"/>
      <c r="DM211" s="558">
        <v>0</v>
      </c>
      <c r="DN211" s="559"/>
      <c r="DO211" s="62"/>
      <c r="DP211" s="560"/>
      <c r="DQ211" s="561"/>
      <c r="DR211" s="558">
        <v>0</v>
      </c>
      <c r="DS211" s="559"/>
      <c r="DT211" s="62"/>
      <c r="DU211" s="560"/>
      <c r="DV211" s="561"/>
      <c r="DW211" s="558">
        <v>0</v>
      </c>
      <c r="DX211" s="559"/>
      <c r="DY211" s="62"/>
      <c r="DZ211" s="560"/>
      <c r="EA211" s="561"/>
      <c r="EB211" s="558">
        <v>0</v>
      </c>
      <c r="EC211" s="559"/>
      <c r="ED211" s="62"/>
      <c r="EE211" s="560"/>
      <c r="EF211" s="561"/>
      <c r="EG211" s="558">
        <v>0</v>
      </c>
      <c r="EH211" s="559"/>
      <c r="EI211" s="62"/>
      <c r="EJ211" s="560"/>
      <c r="EK211" s="561"/>
      <c r="EL211" s="558">
        <v>0</v>
      </c>
      <c r="EM211" s="491"/>
      <c r="EO211" s="153"/>
      <c r="EP211" s="49"/>
      <c r="EQ211" s="49"/>
    </row>
    <row r="212" spans="4:147" hidden="1" x14ac:dyDescent="0.2">
      <c r="D212" s="153" t="s">
        <v>409</v>
      </c>
      <c r="E212" s="484"/>
      <c r="F212" s="484"/>
      <c r="G212" s="62">
        <v>0</v>
      </c>
      <c r="H212" s="61"/>
      <c r="I212" s="62"/>
      <c r="J212" s="560"/>
      <c r="K212" s="560"/>
      <c r="L212" s="62">
        <v>0</v>
      </c>
      <c r="M212" s="61"/>
      <c r="N212" s="62"/>
      <c r="O212" s="560"/>
      <c r="P212" s="560"/>
      <c r="Q212" s="62">
        <v>0</v>
      </c>
      <c r="R212" s="61"/>
      <c r="S212" s="62"/>
      <c r="T212" s="560"/>
      <c r="U212" s="560"/>
      <c r="V212" s="62">
        <v>0</v>
      </c>
      <c r="W212" s="61"/>
      <c r="X212" s="62"/>
      <c r="Y212" s="560"/>
      <c r="Z212" s="560"/>
      <c r="AA212" s="62">
        <v>0</v>
      </c>
      <c r="AB212" s="61"/>
      <c r="AC212" s="62"/>
      <c r="AD212" s="560"/>
      <c r="AE212" s="560"/>
      <c r="AF212" s="62">
        <v>0</v>
      </c>
      <c r="AG212" s="61"/>
      <c r="AH212" s="62"/>
      <c r="AI212" s="560"/>
      <c r="AJ212" s="560"/>
      <c r="AK212" s="62">
        <v>0</v>
      </c>
      <c r="AL212" s="61"/>
      <c r="AM212" s="62"/>
      <c r="AN212" s="560"/>
      <c r="AO212" s="560"/>
      <c r="AP212" s="62">
        <v>0</v>
      </c>
      <c r="AQ212" s="61"/>
      <c r="AR212" s="62"/>
      <c r="AS212" s="560"/>
      <c r="AT212" s="560"/>
      <c r="AU212" s="62">
        <v>0</v>
      </c>
      <c r="AV212" s="61"/>
      <c r="AW212" s="62"/>
      <c r="AX212" s="560"/>
      <c r="AY212" s="560"/>
      <c r="AZ212" s="62">
        <v>0</v>
      </c>
      <c r="BA212" s="61"/>
      <c r="BB212" s="62"/>
      <c r="BC212" s="560"/>
      <c r="BD212" s="560"/>
      <c r="BE212" s="62">
        <v>0</v>
      </c>
      <c r="BF212" s="61"/>
      <c r="BG212" s="62"/>
      <c r="BH212" s="560"/>
      <c r="BI212" s="560"/>
      <c r="BJ212" s="62">
        <v>0</v>
      </c>
      <c r="BK212" s="61"/>
      <c r="BL212" s="62"/>
      <c r="BM212" s="560"/>
      <c r="BN212" s="560"/>
      <c r="BO212" s="62">
        <v>0</v>
      </c>
      <c r="BP212" s="61"/>
      <c r="BQ212" s="62"/>
      <c r="BR212" s="560"/>
      <c r="BS212" s="560"/>
      <c r="BT212" s="62">
        <v>0</v>
      </c>
      <c r="BU212" s="61"/>
      <c r="BV212" s="62"/>
      <c r="BW212" s="560"/>
      <c r="BX212" s="560"/>
      <c r="BY212" s="62">
        <v>0</v>
      </c>
      <c r="BZ212" s="61"/>
      <c r="CA212" s="62"/>
      <c r="CB212" s="560"/>
      <c r="CC212" s="560"/>
      <c r="CD212" s="62">
        <v>0</v>
      </c>
      <c r="CE212" s="61"/>
      <c r="CF212" s="62"/>
      <c r="CG212" s="560"/>
      <c r="CH212" s="560"/>
      <c r="CI212" s="62">
        <v>0</v>
      </c>
      <c r="CJ212" s="61"/>
      <c r="CK212" s="62"/>
      <c r="CL212" s="560"/>
      <c r="CM212" s="560"/>
      <c r="CN212" s="62">
        <v>0</v>
      </c>
      <c r="CO212" s="61"/>
      <c r="CP212" s="62"/>
      <c r="CQ212" s="560"/>
      <c r="CR212" s="560"/>
      <c r="CS212" s="62">
        <v>0</v>
      </c>
      <c r="CT212" s="61"/>
      <c r="CU212" s="62"/>
      <c r="CV212" s="560"/>
      <c r="CW212" s="560"/>
      <c r="CX212" s="62">
        <v>0</v>
      </c>
      <c r="CY212" s="61"/>
      <c r="CZ212" s="62"/>
      <c r="DA212" s="560"/>
      <c r="DB212" s="560"/>
      <c r="DC212" s="62">
        <v>0</v>
      </c>
      <c r="DD212" s="61"/>
      <c r="DE212" s="62"/>
      <c r="DF212" s="560"/>
      <c r="DG212" s="560"/>
      <c r="DH212" s="62">
        <v>0</v>
      </c>
      <c r="DI212" s="61"/>
      <c r="DJ212" s="62"/>
      <c r="DK212" s="560"/>
      <c r="DL212" s="560"/>
      <c r="DM212" s="62">
        <v>0</v>
      </c>
      <c r="DN212" s="61"/>
      <c r="DO212" s="62"/>
      <c r="DP212" s="560"/>
      <c r="DQ212" s="560"/>
      <c r="DR212" s="62">
        <v>0</v>
      </c>
      <c r="DS212" s="61"/>
      <c r="DT212" s="62"/>
      <c r="DU212" s="560"/>
      <c r="DV212" s="560"/>
      <c r="DW212" s="62">
        <v>0</v>
      </c>
      <c r="DX212" s="61"/>
      <c r="DY212" s="62"/>
      <c r="DZ212" s="560"/>
      <c r="EA212" s="560"/>
      <c r="EB212" s="62">
        <v>0</v>
      </c>
      <c r="EC212" s="61"/>
      <c r="ED212" s="62"/>
      <c r="EE212" s="560"/>
      <c r="EF212" s="560"/>
      <c r="EG212" s="62">
        <v>0</v>
      </c>
      <c r="EH212" s="61"/>
      <c r="EI212" s="62"/>
      <c r="EJ212" s="560"/>
      <c r="EK212" s="560"/>
      <c r="EL212" s="62">
        <v>0</v>
      </c>
      <c r="EM212" s="496"/>
      <c r="EO212" s="153"/>
      <c r="EP212" s="49"/>
      <c r="EQ212" s="49"/>
    </row>
    <row r="213" spans="4:147" hidden="1" x14ac:dyDescent="0.2">
      <c r="D213" s="153" t="s">
        <v>410</v>
      </c>
      <c r="E213" s="484"/>
      <c r="F213" s="504"/>
      <c r="G213" s="123">
        <v>0</v>
      </c>
      <c r="H213" s="122"/>
      <c r="I213" s="62"/>
      <c r="J213" s="560"/>
      <c r="K213" s="569"/>
      <c r="L213" s="123">
        <v>0</v>
      </c>
      <c r="M213" s="122"/>
      <c r="N213" s="62"/>
      <c r="O213" s="560"/>
      <c r="P213" s="569"/>
      <c r="Q213" s="123">
        <v>0</v>
      </c>
      <c r="R213" s="122"/>
      <c r="S213" s="62"/>
      <c r="T213" s="560"/>
      <c r="U213" s="569"/>
      <c r="V213" s="123">
        <v>0</v>
      </c>
      <c r="W213" s="122"/>
      <c r="X213" s="62"/>
      <c r="Y213" s="560"/>
      <c r="Z213" s="569"/>
      <c r="AA213" s="123">
        <v>0</v>
      </c>
      <c r="AB213" s="122"/>
      <c r="AC213" s="62"/>
      <c r="AD213" s="560"/>
      <c r="AE213" s="569"/>
      <c r="AF213" s="123">
        <v>0</v>
      </c>
      <c r="AG213" s="122"/>
      <c r="AH213" s="62"/>
      <c r="AI213" s="560"/>
      <c r="AJ213" s="569"/>
      <c r="AK213" s="123">
        <v>0</v>
      </c>
      <c r="AL213" s="122"/>
      <c r="AM213" s="62"/>
      <c r="AN213" s="560"/>
      <c r="AO213" s="569"/>
      <c r="AP213" s="123">
        <v>0</v>
      </c>
      <c r="AQ213" s="122"/>
      <c r="AR213" s="62"/>
      <c r="AS213" s="560"/>
      <c r="AT213" s="569"/>
      <c r="AU213" s="123">
        <v>0</v>
      </c>
      <c r="AV213" s="122"/>
      <c r="AW213" s="62"/>
      <c r="AX213" s="560"/>
      <c r="AY213" s="569"/>
      <c r="AZ213" s="123">
        <v>0</v>
      </c>
      <c r="BA213" s="122"/>
      <c r="BB213" s="62"/>
      <c r="BC213" s="560"/>
      <c r="BD213" s="569"/>
      <c r="BE213" s="123">
        <v>0</v>
      </c>
      <c r="BF213" s="122"/>
      <c r="BG213" s="62"/>
      <c r="BH213" s="560"/>
      <c r="BI213" s="569"/>
      <c r="BJ213" s="123">
        <v>0</v>
      </c>
      <c r="BK213" s="122"/>
      <c r="BL213" s="62"/>
      <c r="BM213" s="560"/>
      <c r="BN213" s="569"/>
      <c r="BO213" s="123">
        <v>0</v>
      </c>
      <c r="BP213" s="122"/>
      <c r="BQ213" s="62"/>
      <c r="BR213" s="560"/>
      <c r="BS213" s="569"/>
      <c r="BT213" s="123">
        <v>0</v>
      </c>
      <c r="BU213" s="122"/>
      <c r="BV213" s="62"/>
      <c r="BW213" s="560"/>
      <c r="BX213" s="569"/>
      <c r="BY213" s="123">
        <v>0</v>
      </c>
      <c r="BZ213" s="122"/>
      <c r="CA213" s="62"/>
      <c r="CB213" s="560"/>
      <c r="CC213" s="569"/>
      <c r="CD213" s="123">
        <v>0</v>
      </c>
      <c r="CE213" s="122"/>
      <c r="CF213" s="62"/>
      <c r="CG213" s="560"/>
      <c r="CH213" s="569"/>
      <c r="CI213" s="123">
        <v>0</v>
      </c>
      <c r="CJ213" s="122"/>
      <c r="CK213" s="62"/>
      <c r="CL213" s="560"/>
      <c r="CM213" s="569"/>
      <c r="CN213" s="123">
        <v>0</v>
      </c>
      <c r="CO213" s="122"/>
      <c r="CP213" s="62"/>
      <c r="CQ213" s="560"/>
      <c r="CR213" s="569"/>
      <c r="CS213" s="123">
        <v>0</v>
      </c>
      <c r="CT213" s="122"/>
      <c r="CU213" s="62"/>
      <c r="CV213" s="560"/>
      <c r="CW213" s="569"/>
      <c r="CX213" s="123">
        <v>0</v>
      </c>
      <c r="CY213" s="122"/>
      <c r="CZ213" s="62"/>
      <c r="DA213" s="560"/>
      <c r="DB213" s="569"/>
      <c r="DC213" s="123">
        <v>0</v>
      </c>
      <c r="DD213" s="122"/>
      <c r="DE213" s="62"/>
      <c r="DF213" s="560"/>
      <c r="DG213" s="569"/>
      <c r="DH213" s="123">
        <v>0</v>
      </c>
      <c r="DI213" s="122"/>
      <c r="DJ213" s="62"/>
      <c r="DK213" s="560"/>
      <c r="DL213" s="569"/>
      <c r="DM213" s="123">
        <v>0</v>
      </c>
      <c r="DN213" s="122"/>
      <c r="DO213" s="62"/>
      <c r="DP213" s="560"/>
      <c r="DQ213" s="569"/>
      <c r="DR213" s="123">
        <v>0</v>
      </c>
      <c r="DS213" s="122"/>
      <c r="DT213" s="62"/>
      <c r="DU213" s="560"/>
      <c r="DV213" s="569"/>
      <c r="DW213" s="123">
        <v>0</v>
      </c>
      <c r="DX213" s="122"/>
      <c r="DY213" s="62"/>
      <c r="DZ213" s="560"/>
      <c r="EA213" s="569"/>
      <c r="EB213" s="123">
        <v>0</v>
      </c>
      <c r="EC213" s="122"/>
      <c r="ED213" s="62"/>
      <c r="EE213" s="560"/>
      <c r="EF213" s="569"/>
      <c r="EG213" s="123">
        <v>0</v>
      </c>
      <c r="EH213" s="122"/>
      <c r="EI213" s="62"/>
      <c r="EJ213" s="560"/>
      <c r="EK213" s="569"/>
      <c r="EL213" s="123">
        <v>0</v>
      </c>
      <c r="EM213" s="506"/>
      <c r="EO213" s="153"/>
      <c r="EP213" s="49"/>
      <c r="EQ213" s="49"/>
    </row>
    <row r="214" spans="4:147" hidden="1" x14ac:dyDescent="0.2">
      <c r="D214" s="153"/>
      <c r="E214" s="484"/>
      <c r="G214" s="62"/>
      <c r="H214" s="62"/>
      <c r="I214" s="62"/>
      <c r="J214" s="560"/>
      <c r="K214" s="62"/>
      <c r="L214" s="62"/>
      <c r="M214" s="62"/>
      <c r="N214" s="62"/>
      <c r="O214" s="560"/>
      <c r="P214" s="62"/>
      <c r="Q214" s="62"/>
      <c r="R214" s="62"/>
      <c r="S214" s="62"/>
      <c r="T214" s="560"/>
      <c r="U214" s="62"/>
      <c r="V214" s="62"/>
      <c r="W214" s="62"/>
      <c r="X214" s="62"/>
      <c r="Y214" s="560"/>
      <c r="Z214" s="62"/>
      <c r="AA214" s="62"/>
      <c r="AB214" s="62"/>
      <c r="AC214" s="62"/>
      <c r="AD214" s="560"/>
      <c r="AE214" s="62"/>
      <c r="AF214" s="62"/>
      <c r="AG214" s="62"/>
      <c r="AH214" s="62"/>
      <c r="AI214" s="560"/>
      <c r="AJ214" s="62"/>
      <c r="AK214" s="62"/>
      <c r="AL214" s="62"/>
      <c r="AM214" s="62"/>
      <c r="AN214" s="560"/>
      <c r="AO214" s="62"/>
      <c r="AP214" s="62"/>
      <c r="AQ214" s="62"/>
      <c r="AR214" s="62"/>
      <c r="AS214" s="560"/>
      <c r="AT214" s="62"/>
      <c r="AU214" s="62"/>
      <c r="AV214" s="62"/>
      <c r="AW214" s="62"/>
      <c r="AX214" s="560"/>
      <c r="AY214" s="62"/>
      <c r="AZ214" s="62"/>
      <c r="BA214" s="62"/>
      <c r="BB214" s="62"/>
      <c r="BC214" s="560"/>
      <c r="BD214" s="62"/>
      <c r="BE214" s="62"/>
      <c r="BF214" s="62"/>
      <c r="BG214" s="62"/>
      <c r="BH214" s="560"/>
      <c r="BI214" s="62"/>
      <c r="BJ214" s="62"/>
      <c r="BK214" s="62"/>
      <c r="BL214" s="62"/>
      <c r="BM214" s="560"/>
      <c r="BN214" s="62"/>
      <c r="BO214" s="62"/>
      <c r="BP214" s="62"/>
      <c r="BQ214" s="62"/>
      <c r="BR214" s="560"/>
      <c r="BS214" s="62"/>
      <c r="BT214" s="62"/>
      <c r="BU214" s="62"/>
      <c r="BV214" s="62"/>
      <c r="BW214" s="560"/>
      <c r="BX214" s="62"/>
      <c r="BY214" s="62"/>
      <c r="BZ214" s="62"/>
      <c r="CA214" s="62"/>
      <c r="CB214" s="560"/>
      <c r="CC214" s="62"/>
      <c r="CD214" s="62"/>
      <c r="CE214" s="62"/>
      <c r="CF214" s="62"/>
      <c r="CG214" s="560"/>
      <c r="CH214" s="62"/>
      <c r="CI214" s="62"/>
      <c r="CJ214" s="62"/>
      <c r="CK214" s="62"/>
      <c r="CL214" s="560"/>
      <c r="CM214" s="62"/>
      <c r="CN214" s="62"/>
      <c r="CO214" s="62"/>
      <c r="CP214" s="62"/>
      <c r="CQ214" s="560"/>
      <c r="CR214" s="62"/>
      <c r="CS214" s="62"/>
      <c r="CT214" s="62"/>
      <c r="CU214" s="62"/>
      <c r="CV214" s="560"/>
      <c r="CW214" s="62"/>
      <c r="CX214" s="62"/>
      <c r="CY214" s="62"/>
      <c r="CZ214" s="62"/>
      <c r="DA214" s="560"/>
      <c r="DB214" s="62"/>
      <c r="DC214" s="62"/>
      <c r="DD214" s="62"/>
      <c r="DE214" s="62"/>
      <c r="DF214" s="560"/>
      <c r="DG214" s="62"/>
      <c r="DH214" s="62"/>
      <c r="DI214" s="62"/>
      <c r="DJ214" s="62"/>
      <c r="DK214" s="560"/>
      <c r="DL214" s="62"/>
      <c r="DM214" s="62"/>
      <c r="DN214" s="62"/>
      <c r="DO214" s="62"/>
      <c r="DP214" s="560"/>
      <c r="DQ214" s="62"/>
      <c r="DR214" s="62"/>
      <c r="DS214" s="62"/>
      <c r="DT214" s="62"/>
      <c r="DU214" s="560"/>
      <c r="DV214" s="62"/>
      <c r="DW214" s="62"/>
      <c r="DX214" s="62"/>
      <c r="DY214" s="62"/>
      <c r="DZ214" s="560"/>
      <c r="EA214" s="62"/>
      <c r="EB214" s="62"/>
      <c r="EC214" s="62"/>
      <c r="ED214" s="62"/>
      <c r="EE214" s="560"/>
      <c r="EF214" s="62"/>
      <c r="EG214" s="62"/>
      <c r="EH214" s="62"/>
      <c r="EI214" s="62"/>
      <c r="EJ214" s="560"/>
      <c r="EK214" s="62"/>
      <c r="EL214" s="62"/>
      <c r="EO214" s="153"/>
      <c r="EP214" s="49"/>
      <c r="EQ214" s="49"/>
    </row>
    <row r="215" spans="4:147" hidden="1" x14ac:dyDescent="0.2">
      <c r="D215" s="153" t="s">
        <v>415</v>
      </c>
      <c r="E215" s="484"/>
      <c r="G215" s="62">
        <v>0</v>
      </c>
      <c r="H215" s="62"/>
      <c r="I215" s="62"/>
      <c r="J215" s="560"/>
      <c r="K215" s="62"/>
      <c r="L215" s="62">
        <v>0</v>
      </c>
      <c r="M215" s="62"/>
      <c r="N215" s="62"/>
      <c r="O215" s="560"/>
      <c r="P215" s="62"/>
      <c r="Q215" s="62">
        <v>0</v>
      </c>
      <c r="R215" s="62"/>
      <c r="S215" s="62"/>
      <c r="T215" s="560"/>
      <c r="U215" s="62"/>
      <c r="V215" s="62">
        <v>0</v>
      </c>
      <c r="W215" s="62"/>
      <c r="X215" s="62"/>
      <c r="Y215" s="560"/>
      <c r="Z215" s="62"/>
      <c r="AA215" s="62">
        <v>0</v>
      </c>
      <c r="AB215" s="62"/>
      <c r="AC215" s="62"/>
      <c r="AD215" s="560"/>
      <c r="AE215" s="62"/>
      <c r="AF215" s="62">
        <v>0</v>
      </c>
      <c r="AG215" s="62"/>
      <c r="AH215" s="62"/>
      <c r="AI215" s="560"/>
      <c r="AJ215" s="62"/>
      <c r="AK215" s="62">
        <v>0</v>
      </c>
      <c r="AL215" s="62"/>
      <c r="AM215" s="62"/>
      <c r="AN215" s="560"/>
      <c r="AO215" s="62"/>
      <c r="AP215" s="62">
        <v>0</v>
      </c>
      <c r="AQ215" s="62"/>
      <c r="AR215" s="62"/>
      <c r="AS215" s="560"/>
      <c r="AT215" s="62"/>
      <c r="AU215" s="62">
        <v>0</v>
      </c>
      <c r="AV215" s="62"/>
      <c r="AW215" s="62"/>
      <c r="AX215" s="560"/>
      <c r="AY215" s="62"/>
      <c r="AZ215" s="62">
        <v>0</v>
      </c>
      <c r="BA215" s="62"/>
      <c r="BB215" s="62"/>
      <c r="BC215" s="560"/>
      <c r="BD215" s="62"/>
      <c r="BE215" s="62">
        <v>0</v>
      </c>
      <c r="BF215" s="62"/>
      <c r="BG215" s="62"/>
      <c r="BH215" s="560"/>
      <c r="BI215" s="62"/>
      <c r="BJ215" s="62">
        <v>0</v>
      </c>
      <c r="BK215" s="62"/>
      <c r="BL215" s="62"/>
      <c r="BM215" s="560"/>
      <c r="BN215" s="62"/>
      <c r="BO215" s="62">
        <v>0</v>
      </c>
      <c r="BP215" s="62"/>
      <c r="BQ215" s="62"/>
      <c r="BR215" s="560"/>
      <c r="BS215" s="62"/>
      <c r="BT215" s="62">
        <v>0</v>
      </c>
      <c r="BU215" s="62"/>
      <c r="BV215" s="62"/>
      <c r="BW215" s="560"/>
      <c r="BX215" s="62"/>
      <c r="BY215" s="62">
        <v>0</v>
      </c>
      <c r="BZ215" s="62"/>
      <c r="CA215" s="62"/>
      <c r="CB215" s="560"/>
      <c r="CC215" s="62"/>
      <c r="CD215" s="62">
        <v>0</v>
      </c>
      <c r="CE215" s="62"/>
      <c r="CF215" s="62"/>
      <c r="CG215" s="560"/>
      <c r="CH215" s="62"/>
      <c r="CI215" s="62">
        <v>0</v>
      </c>
      <c r="CJ215" s="62"/>
      <c r="CK215" s="62"/>
      <c r="CL215" s="560"/>
      <c r="CM215" s="62"/>
      <c r="CN215" s="62">
        <v>0</v>
      </c>
      <c r="CO215" s="62"/>
      <c r="CP215" s="62"/>
      <c r="CQ215" s="560"/>
      <c r="CR215" s="62"/>
      <c r="CS215" s="62">
        <v>0</v>
      </c>
      <c r="CT215" s="62"/>
      <c r="CU215" s="62"/>
      <c r="CV215" s="560"/>
      <c r="CW215" s="62"/>
      <c r="CX215" s="62">
        <v>0</v>
      </c>
      <c r="CY215" s="62"/>
      <c r="CZ215" s="62"/>
      <c r="DA215" s="560"/>
      <c r="DB215" s="62"/>
      <c r="DC215" s="62">
        <v>0</v>
      </c>
      <c r="DD215" s="62"/>
      <c r="DE215" s="62"/>
      <c r="DF215" s="560"/>
      <c r="DG215" s="62"/>
      <c r="DH215" s="62">
        <v>0</v>
      </c>
      <c r="DI215" s="62"/>
      <c r="DJ215" s="62"/>
      <c r="DK215" s="560"/>
      <c r="DL215" s="62"/>
      <c r="DM215" s="62">
        <v>0</v>
      </c>
      <c r="DN215" s="62"/>
      <c r="DO215" s="62"/>
      <c r="DP215" s="560"/>
      <c r="DQ215" s="62"/>
      <c r="DR215" s="62">
        <v>0</v>
      </c>
      <c r="DS215" s="62"/>
      <c r="DT215" s="62"/>
      <c r="DU215" s="560"/>
      <c r="DV215" s="62"/>
      <c r="DW215" s="62">
        <v>0</v>
      </c>
      <c r="DX215" s="62"/>
      <c r="DY215" s="62"/>
      <c r="DZ215" s="560"/>
      <c r="EA215" s="62"/>
      <c r="EB215" s="62">
        <v>0</v>
      </c>
      <c r="EC215" s="62"/>
      <c r="ED215" s="62"/>
      <c r="EE215" s="560"/>
      <c r="EF215" s="62"/>
      <c r="EG215" s="62">
        <v>0</v>
      </c>
      <c r="EH215" s="62"/>
      <c r="EI215" s="62"/>
      <c r="EJ215" s="560"/>
      <c r="EK215" s="62"/>
      <c r="EL215" s="62">
        <v>0</v>
      </c>
      <c r="EO215" s="153"/>
      <c r="EP215" s="49"/>
      <c r="EQ215" s="49"/>
    </row>
    <row r="216" spans="4:147" hidden="1" x14ac:dyDescent="0.2">
      <c r="D216" s="153" t="s">
        <v>336</v>
      </c>
      <c r="E216" s="484"/>
      <c r="F216" s="490"/>
      <c r="G216" s="558">
        <v>0</v>
      </c>
      <c r="H216" s="559"/>
      <c r="I216" s="62"/>
      <c r="J216" s="560"/>
      <c r="K216" s="561"/>
      <c r="L216" s="558">
        <v>0</v>
      </c>
      <c r="M216" s="559"/>
      <c r="N216" s="62"/>
      <c r="O216" s="560"/>
      <c r="P216" s="561"/>
      <c r="Q216" s="558">
        <v>0</v>
      </c>
      <c r="R216" s="559"/>
      <c r="S216" s="62"/>
      <c r="T216" s="560"/>
      <c r="U216" s="561"/>
      <c r="V216" s="558">
        <v>0</v>
      </c>
      <c r="W216" s="559"/>
      <c r="X216" s="62"/>
      <c r="Y216" s="560"/>
      <c r="Z216" s="561"/>
      <c r="AA216" s="558">
        <v>0</v>
      </c>
      <c r="AB216" s="559"/>
      <c r="AC216" s="62"/>
      <c r="AD216" s="560"/>
      <c r="AE216" s="561"/>
      <c r="AF216" s="558">
        <v>0</v>
      </c>
      <c r="AG216" s="559"/>
      <c r="AH216" s="62"/>
      <c r="AI216" s="560"/>
      <c r="AJ216" s="561"/>
      <c r="AK216" s="558">
        <v>0</v>
      </c>
      <c r="AL216" s="559"/>
      <c r="AM216" s="62"/>
      <c r="AN216" s="560"/>
      <c r="AO216" s="561"/>
      <c r="AP216" s="558">
        <v>0</v>
      </c>
      <c r="AQ216" s="559"/>
      <c r="AR216" s="62"/>
      <c r="AS216" s="560"/>
      <c r="AT216" s="561"/>
      <c r="AU216" s="558">
        <v>0</v>
      </c>
      <c r="AV216" s="559"/>
      <c r="AW216" s="62"/>
      <c r="AX216" s="560"/>
      <c r="AY216" s="561"/>
      <c r="AZ216" s="558">
        <v>0</v>
      </c>
      <c r="BA216" s="559"/>
      <c r="BB216" s="62"/>
      <c r="BC216" s="560"/>
      <c r="BD216" s="561"/>
      <c r="BE216" s="558">
        <v>0</v>
      </c>
      <c r="BF216" s="559"/>
      <c r="BG216" s="62"/>
      <c r="BH216" s="560"/>
      <c r="BI216" s="561"/>
      <c r="BJ216" s="558">
        <v>0</v>
      </c>
      <c r="BK216" s="559"/>
      <c r="BL216" s="62"/>
      <c r="BM216" s="560"/>
      <c r="BN216" s="561"/>
      <c r="BO216" s="558">
        <v>0</v>
      </c>
      <c r="BP216" s="559"/>
      <c r="BQ216" s="62"/>
      <c r="BR216" s="560"/>
      <c r="BS216" s="561"/>
      <c r="BT216" s="558">
        <v>0</v>
      </c>
      <c r="BU216" s="559"/>
      <c r="BV216" s="62"/>
      <c r="BW216" s="560"/>
      <c r="BX216" s="561"/>
      <c r="BY216" s="558">
        <v>0</v>
      </c>
      <c r="BZ216" s="559"/>
      <c r="CA216" s="62"/>
      <c r="CB216" s="560"/>
      <c r="CC216" s="561"/>
      <c r="CD216" s="558">
        <v>0</v>
      </c>
      <c r="CE216" s="559"/>
      <c r="CF216" s="62"/>
      <c r="CG216" s="560"/>
      <c r="CH216" s="561"/>
      <c r="CI216" s="558">
        <v>0</v>
      </c>
      <c r="CJ216" s="559"/>
      <c r="CK216" s="62"/>
      <c r="CL216" s="560"/>
      <c r="CM216" s="561"/>
      <c r="CN216" s="558">
        <v>0</v>
      </c>
      <c r="CO216" s="559"/>
      <c r="CP216" s="62"/>
      <c r="CQ216" s="560"/>
      <c r="CR216" s="561"/>
      <c r="CS216" s="558">
        <v>0</v>
      </c>
      <c r="CT216" s="559"/>
      <c r="CU216" s="62"/>
      <c r="CV216" s="560"/>
      <c r="CW216" s="561"/>
      <c r="CX216" s="558">
        <v>0</v>
      </c>
      <c r="CY216" s="559"/>
      <c r="CZ216" s="62"/>
      <c r="DA216" s="560"/>
      <c r="DB216" s="561"/>
      <c r="DC216" s="558">
        <v>0</v>
      </c>
      <c r="DD216" s="559"/>
      <c r="DE216" s="62"/>
      <c r="DF216" s="560"/>
      <c r="DG216" s="561"/>
      <c r="DH216" s="558">
        <v>0</v>
      </c>
      <c r="DI216" s="559"/>
      <c r="DJ216" s="62"/>
      <c r="DK216" s="560"/>
      <c r="DL216" s="561"/>
      <c r="DM216" s="558">
        <v>0</v>
      </c>
      <c r="DN216" s="559"/>
      <c r="DO216" s="62"/>
      <c r="DP216" s="560"/>
      <c r="DQ216" s="561"/>
      <c r="DR216" s="558">
        <v>0</v>
      </c>
      <c r="DS216" s="559"/>
      <c r="DT216" s="62"/>
      <c r="DU216" s="560"/>
      <c r="DV216" s="561"/>
      <c r="DW216" s="558">
        <v>0</v>
      </c>
      <c r="DX216" s="559"/>
      <c r="DY216" s="62"/>
      <c r="DZ216" s="560"/>
      <c r="EA216" s="561"/>
      <c r="EB216" s="558">
        <v>0</v>
      </c>
      <c r="EC216" s="559"/>
      <c r="ED216" s="62"/>
      <c r="EE216" s="560"/>
      <c r="EF216" s="561"/>
      <c r="EG216" s="558">
        <v>0</v>
      </c>
      <c r="EH216" s="559"/>
      <c r="EI216" s="62"/>
      <c r="EJ216" s="560"/>
      <c r="EK216" s="561"/>
      <c r="EL216" s="558">
        <v>0</v>
      </c>
      <c r="EM216" s="491"/>
      <c r="EO216" s="153"/>
      <c r="EP216" s="49"/>
      <c r="EQ216" s="49"/>
    </row>
    <row r="217" spans="4:147" hidden="1" x14ac:dyDescent="0.2">
      <c r="D217" s="153" t="s">
        <v>409</v>
      </c>
      <c r="E217" s="484"/>
      <c r="F217" s="484"/>
      <c r="G217" s="62">
        <v>0</v>
      </c>
      <c r="H217" s="61"/>
      <c r="I217" s="62"/>
      <c r="J217" s="560"/>
      <c r="K217" s="560"/>
      <c r="L217" s="62">
        <v>0</v>
      </c>
      <c r="M217" s="61"/>
      <c r="N217" s="62"/>
      <c r="O217" s="560"/>
      <c r="P217" s="560"/>
      <c r="Q217" s="62">
        <v>0</v>
      </c>
      <c r="R217" s="61"/>
      <c r="S217" s="62"/>
      <c r="T217" s="560"/>
      <c r="U217" s="560"/>
      <c r="V217" s="62">
        <v>0</v>
      </c>
      <c r="W217" s="61"/>
      <c r="X217" s="62"/>
      <c r="Y217" s="560"/>
      <c r="Z217" s="560"/>
      <c r="AA217" s="62">
        <v>0</v>
      </c>
      <c r="AB217" s="61"/>
      <c r="AC217" s="62"/>
      <c r="AD217" s="560"/>
      <c r="AE217" s="560"/>
      <c r="AF217" s="62">
        <v>0</v>
      </c>
      <c r="AG217" s="61"/>
      <c r="AH217" s="62"/>
      <c r="AI217" s="560"/>
      <c r="AJ217" s="560"/>
      <c r="AK217" s="62">
        <v>0</v>
      </c>
      <c r="AL217" s="61"/>
      <c r="AM217" s="62"/>
      <c r="AN217" s="560"/>
      <c r="AO217" s="560"/>
      <c r="AP217" s="62">
        <v>0</v>
      </c>
      <c r="AQ217" s="61"/>
      <c r="AR217" s="62"/>
      <c r="AS217" s="560"/>
      <c r="AT217" s="560"/>
      <c r="AU217" s="62">
        <v>0</v>
      </c>
      <c r="AV217" s="61"/>
      <c r="AW217" s="62"/>
      <c r="AX217" s="560"/>
      <c r="AY217" s="560"/>
      <c r="AZ217" s="62">
        <v>0</v>
      </c>
      <c r="BA217" s="61"/>
      <c r="BB217" s="62"/>
      <c r="BC217" s="560"/>
      <c r="BD217" s="560"/>
      <c r="BE217" s="62">
        <v>0</v>
      </c>
      <c r="BF217" s="61"/>
      <c r="BG217" s="62"/>
      <c r="BH217" s="560"/>
      <c r="BI217" s="560"/>
      <c r="BJ217" s="62">
        <v>0</v>
      </c>
      <c r="BK217" s="61"/>
      <c r="BL217" s="62"/>
      <c r="BM217" s="560"/>
      <c r="BN217" s="560"/>
      <c r="BO217" s="62">
        <v>0</v>
      </c>
      <c r="BP217" s="61"/>
      <c r="BQ217" s="62"/>
      <c r="BR217" s="560"/>
      <c r="BS217" s="560"/>
      <c r="BT217" s="62">
        <v>0</v>
      </c>
      <c r="BU217" s="61"/>
      <c r="BV217" s="62"/>
      <c r="BW217" s="560"/>
      <c r="BX217" s="560"/>
      <c r="BY217" s="62">
        <v>0</v>
      </c>
      <c r="BZ217" s="61"/>
      <c r="CA217" s="62"/>
      <c r="CB217" s="560"/>
      <c r="CC217" s="560"/>
      <c r="CD217" s="62">
        <v>0</v>
      </c>
      <c r="CE217" s="61"/>
      <c r="CF217" s="62"/>
      <c r="CG217" s="560"/>
      <c r="CH217" s="560"/>
      <c r="CI217" s="62">
        <v>0</v>
      </c>
      <c r="CJ217" s="61"/>
      <c r="CK217" s="62"/>
      <c r="CL217" s="560"/>
      <c r="CM217" s="560"/>
      <c r="CN217" s="62">
        <v>0</v>
      </c>
      <c r="CO217" s="61"/>
      <c r="CP217" s="62"/>
      <c r="CQ217" s="560"/>
      <c r="CR217" s="560"/>
      <c r="CS217" s="62">
        <v>0</v>
      </c>
      <c r="CT217" s="61"/>
      <c r="CU217" s="62"/>
      <c r="CV217" s="560"/>
      <c r="CW217" s="560"/>
      <c r="CX217" s="62">
        <v>0</v>
      </c>
      <c r="CY217" s="61"/>
      <c r="CZ217" s="62"/>
      <c r="DA217" s="560"/>
      <c r="DB217" s="560"/>
      <c r="DC217" s="62">
        <v>0</v>
      </c>
      <c r="DD217" s="61"/>
      <c r="DE217" s="62"/>
      <c r="DF217" s="560"/>
      <c r="DG217" s="560"/>
      <c r="DH217" s="62">
        <v>0</v>
      </c>
      <c r="DI217" s="61"/>
      <c r="DJ217" s="62"/>
      <c r="DK217" s="560"/>
      <c r="DL217" s="560"/>
      <c r="DM217" s="62">
        <v>0</v>
      </c>
      <c r="DN217" s="61"/>
      <c r="DO217" s="62"/>
      <c r="DP217" s="560"/>
      <c r="DQ217" s="560"/>
      <c r="DR217" s="62">
        <v>0</v>
      </c>
      <c r="DS217" s="61"/>
      <c r="DT217" s="62"/>
      <c r="DU217" s="560"/>
      <c r="DV217" s="560"/>
      <c r="DW217" s="62">
        <v>0</v>
      </c>
      <c r="DX217" s="61"/>
      <c r="DY217" s="62"/>
      <c r="DZ217" s="560"/>
      <c r="EA217" s="560"/>
      <c r="EB217" s="62">
        <v>0</v>
      </c>
      <c r="EC217" s="61"/>
      <c r="ED217" s="62"/>
      <c r="EE217" s="560"/>
      <c r="EF217" s="560"/>
      <c r="EG217" s="62">
        <v>0</v>
      </c>
      <c r="EH217" s="61"/>
      <c r="EI217" s="62"/>
      <c r="EJ217" s="560"/>
      <c r="EK217" s="560"/>
      <c r="EL217" s="62">
        <v>0</v>
      </c>
      <c r="EM217" s="496"/>
      <c r="EO217" s="153"/>
      <c r="EP217" s="49"/>
      <c r="EQ217" s="49"/>
    </row>
    <row r="218" spans="4:147" hidden="1" x14ac:dyDescent="0.2">
      <c r="D218" s="153" t="s">
        <v>410</v>
      </c>
      <c r="E218" s="484"/>
      <c r="F218" s="504"/>
      <c r="G218" s="123">
        <v>0</v>
      </c>
      <c r="H218" s="122"/>
      <c r="I218" s="62"/>
      <c r="J218" s="560"/>
      <c r="K218" s="569"/>
      <c r="L218" s="123">
        <v>0</v>
      </c>
      <c r="M218" s="122"/>
      <c r="N218" s="62"/>
      <c r="O218" s="560"/>
      <c r="P218" s="569"/>
      <c r="Q218" s="123">
        <v>0</v>
      </c>
      <c r="R218" s="122"/>
      <c r="S218" s="62"/>
      <c r="T218" s="560"/>
      <c r="U218" s="569"/>
      <c r="V218" s="123">
        <v>0</v>
      </c>
      <c r="W218" s="122"/>
      <c r="X218" s="62"/>
      <c r="Y218" s="560"/>
      <c r="Z218" s="569"/>
      <c r="AA218" s="123">
        <v>0</v>
      </c>
      <c r="AB218" s="122"/>
      <c r="AC218" s="62"/>
      <c r="AD218" s="560"/>
      <c r="AE218" s="569"/>
      <c r="AF218" s="123">
        <v>0</v>
      </c>
      <c r="AG218" s="122"/>
      <c r="AH218" s="62"/>
      <c r="AI218" s="560"/>
      <c r="AJ218" s="569"/>
      <c r="AK218" s="123">
        <v>0</v>
      </c>
      <c r="AL218" s="122"/>
      <c r="AM218" s="62"/>
      <c r="AN218" s="560"/>
      <c r="AO218" s="569"/>
      <c r="AP218" s="123">
        <v>0</v>
      </c>
      <c r="AQ218" s="122"/>
      <c r="AR218" s="62"/>
      <c r="AS218" s="560"/>
      <c r="AT218" s="569"/>
      <c r="AU218" s="123">
        <v>0</v>
      </c>
      <c r="AV218" s="122"/>
      <c r="AW218" s="62"/>
      <c r="AX218" s="560"/>
      <c r="AY218" s="569"/>
      <c r="AZ218" s="123">
        <v>0</v>
      </c>
      <c r="BA218" s="122"/>
      <c r="BB218" s="62"/>
      <c r="BC218" s="560"/>
      <c r="BD218" s="569"/>
      <c r="BE218" s="123">
        <v>0</v>
      </c>
      <c r="BF218" s="122"/>
      <c r="BG218" s="62"/>
      <c r="BH218" s="560"/>
      <c r="BI218" s="569"/>
      <c r="BJ218" s="123">
        <v>0</v>
      </c>
      <c r="BK218" s="122"/>
      <c r="BL218" s="62"/>
      <c r="BM218" s="560"/>
      <c r="BN218" s="569"/>
      <c r="BO218" s="123">
        <v>0</v>
      </c>
      <c r="BP218" s="122"/>
      <c r="BQ218" s="62"/>
      <c r="BR218" s="560"/>
      <c r="BS218" s="569"/>
      <c r="BT218" s="123">
        <v>0</v>
      </c>
      <c r="BU218" s="122"/>
      <c r="BV218" s="62"/>
      <c r="BW218" s="560"/>
      <c r="BX218" s="569"/>
      <c r="BY218" s="123">
        <v>0</v>
      </c>
      <c r="BZ218" s="122"/>
      <c r="CA218" s="62"/>
      <c r="CB218" s="560"/>
      <c r="CC218" s="569"/>
      <c r="CD218" s="123">
        <v>0</v>
      </c>
      <c r="CE218" s="122"/>
      <c r="CF218" s="62"/>
      <c r="CG218" s="560"/>
      <c r="CH218" s="569"/>
      <c r="CI218" s="123">
        <v>0</v>
      </c>
      <c r="CJ218" s="122"/>
      <c r="CK218" s="62"/>
      <c r="CL218" s="560"/>
      <c r="CM218" s="569"/>
      <c r="CN218" s="123">
        <v>0</v>
      </c>
      <c r="CO218" s="122"/>
      <c r="CP218" s="62"/>
      <c r="CQ218" s="560"/>
      <c r="CR218" s="569"/>
      <c r="CS218" s="123">
        <v>0</v>
      </c>
      <c r="CT218" s="122"/>
      <c r="CU218" s="62"/>
      <c r="CV218" s="560"/>
      <c r="CW218" s="569"/>
      <c r="CX218" s="123">
        <v>0</v>
      </c>
      <c r="CY218" s="122"/>
      <c r="CZ218" s="62"/>
      <c r="DA218" s="560"/>
      <c r="DB218" s="569"/>
      <c r="DC218" s="123">
        <v>0</v>
      </c>
      <c r="DD218" s="122"/>
      <c r="DE218" s="62"/>
      <c r="DF218" s="560"/>
      <c r="DG218" s="569"/>
      <c r="DH218" s="123">
        <v>0</v>
      </c>
      <c r="DI218" s="122"/>
      <c r="DJ218" s="62"/>
      <c r="DK218" s="560"/>
      <c r="DL218" s="569"/>
      <c r="DM218" s="123">
        <v>0</v>
      </c>
      <c r="DN218" s="122"/>
      <c r="DO218" s="62"/>
      <c r="DP218" s="560"/>
      <c r="DQ218" s="569"/>
      <c r="DR218" s="123">
        <v>0</v>
      </c>
      <c r="DS218" s="122"/>
      <c r="DT218" s="62"/>
      <c r="DU218" s="560"/>
      <c r="DV218" s="569"/>
      <c r="DW218" s="123">
        <v>0</v>
      </c>
      <c r="DX218" s="122"/>
      <c r="DY218" s="62"/>
      <c r="DZ218" s="560"/>
      <c r="EA218" s="569"/>
      <c r="EB218" s="123">
        <v>0</v>
      </c>
      <c r="EC218" s="122"/>
      <c r="ED218" s="62"/>
      <c r="EE218" s="560"/>
      <c r="EF218" s="569"/>
      <c r="EG218" s="123">
        <v>0</v>
      </c>
      <c r="EH218" s="122"/>
      <c r="EI218" s="62"/>
      <c r="EJ218" s="560"/>
      <c r="EK218" s="569"/>
      <c r="EL218" s="123">
        <v>0</v>
      </c>
      <c r="EM218" s="506"/>
      <c r="EO218" s="153"/>
      <c r="EP218" s="49"/>
      <c r="EQ218" s="49"/>
    </row>
    <row r="219" spans="4:147" hidden="1" x14ac:dyDescent="0.2">
      <c r="D219" s="153"/>
      <c r="E219" s="484"/>
      <c r="G219" s="592"/>
      <c r="H219" s="592"/>
      <c r="I219" s="592"/>
      <c r="J219" s="593"/>
      <c r="K219" s="592"/>
      <c r="L219" s="592"/>
      <c r="M219" s="592"/>
      <c r="N219" s="592"/>
      <c r="O219" s="593"/>
      <c r="P219" s="592"/>
      <c r="Q219" s="592"/>
      <c r="R219" s="592"/>
      <c r="S219" s="592"/>
      <c r="T219" s="593"/>
      <c r="U219" s="592"/>
      <c r="V219" s="592"/>
      <c r="W219" s="592"/>
      <c r="X219" s="592"/>
      <c r="Y219" s="593"/>
      <c r="Z219" s="592"/>
      <c r="AA219" s="592"/>
      <c r="AB219" s="592"/>
      <c r="AC219" s="592"/>
      <c r="AD219" s="593"/>
      <c r="AE219" s="592"/>
      <c r="AF219" s="592"/>
      <c r="AG219" s="592"/>
      <c r="AH219" s="592"/>
      <c r="AI219" s="593"/>
      <c r="AJ219" s="592"/>
      <c r="AK219" s="592"/>
      <c r="AL219" s="592"/>
      <c r="AM219" s="592"/>
      <c r="AN219" s="593"/>
      <c r="AO219" s="592"/>
      <c r="AP219" s="592"/>
      <c r="AQ219" s="592"/>
      <c r="AR219" s="592"/>
      <c r="AS219" s="593"/>
      <c r="AT219" s="592"/>
      <c r="AU219" s="592"/>
      <c r="AV219" s="592"/>
      <c r="AW219" s="592"/>
      <c r="AX219" s="593"/>
      <c r="AY219" s="592"/>
      <c r="AZ219" s="592"/>
      <c r="BA219" s="592"/>
      <c r="BB219" s="592"/>
      <c r="BC219" s="593"/>
      <c r="BD219" s="592"/>
      <c r="BE219" s="592"/>
      <c r="BF219" s="592"/>
      <c r="BG219" s="592"/>
      <c r="BH219" s="593"/>
      <c r="BI219" s="592"/>
      <c r="BJ219" s="592"/>
      <c r="BK219" s="592"/>
      <c r="BL219" s="592"/>
      <c r="BM219" s="593"/>
      <c r="BN219" s="592"/>
      <c r="BO219" s="592"/>
      <c r="BP219" s="592"/>
      <c r="BQ219" s="592"/>
      <c r="BR219" s="593"/>
      <c r="BS219" s="592"/>
      <c r="BT219" s="62"/>
      <c r="BU219" s="62"/>
      <c r="BV219" s="62"/>
      <c r="BW219" s="560"/>
      <c r="BX219" s="62"/>
      <c r="BY219" s="592"/>
      <c r="BZ219" s="592"/>
      <c r="CA219" s="592"/>
      <c r="CB219" s="593"/>
      <c r="CC219" s="592"/>
      <c r="CD219" s="592"/>
      <c r="CE219" s="592"/>
      <c r="CF219" s="592"/>
      <c r="CG219" s="593"/>
      <c r="CH219" s="592"/>
      <c r="CI219" s="592"/>
      <c r="CJ219" s="592"/>
      <c r="CK219" s="592"/>
      <c r="CL219" s="593"/>
      <c r="CM219" s="592"/>
      <c r="CN219" s="592"/>
      <c r="CO219" s="592"/>
      <c r="CP219" s="592"/>
      <c r="CQ219" s="593"/>
      <c r="CR219" s="592"/>
      <c r="CS219" s="592"/>
      <c r="CT219" s="592"/>
      <c r="CU219" s="592"/>
      <c r="CV219" s="593"/>
      <c r="CW219" s="592"/>
      <c r="CX219" s="592"/>
      <c r="CY219" s="592"/>
      <c r="CZ219" s="592"/>
      <c r="DA219" s="593"/>
      <c r="DB219" s="592"/>
      <c r="DC219" s="592"/>
      <c r="DD219" s="592"/>
      <c r="DE219" s="592"/>
      <c r="DF219" s="593"/>
      <c r="DG219" s="592"/>
      <c r="DH219" s="592"/>
      <c r="DI219" s="592"/>
      <c r="DJ219" s="592"/>
      <c r="DK219" s="593"/>
      <c r="DL219" s="592"/>
      <c r="DM219" s="592"/>
      <c r="DN219" s="592"/>
      <c r="DO219" s="592"/>
      <c r="DP219" s="593"/>
      <c r="DQ219" s="592"/>
      <c r="DR219" s="592"/>
      <c r="DS219" s="592"/>
      <c r="DT219" s="592"/>
      <c r="DU219" s="593"/>
      <c r="DV219" s="592"/>
      <c r="DW219" s="592"/>
      <c r="DX219" s="592"/>
      <c r="DY219" s="592"/>
      <c r="DZ219" s="593"/>
      <c r="EA219" s="592"/>
      <c r="EB219" s="592"/>
      <c r="EC219" s="592"/>
      <c r="ED219" s="592"/>
      <c r="EE219" s="593"/>
      <c r="EF219" s="592"/>
      <c r="EG219" s="592"/>
      <c r="EH219" s="592"/>
      <c r="EI219" s="592"/>
      <c r="EJ219" s="593"/>
      <c r="EK219" s="592"/>
      <c r="EL219" s="62"/>
      <c r="EO219" s="153"/>
      <c r="EP219" s="49"/>
      <c r="EQ219" s="49"/>
    </row>
    <row r="220" spans="4:147" hidden="1" x14ac:dyDescent="0.2">
      <c r="D220" s="153" t="s">
        <v>416</v>
      </c>
      <c r="E220" s="484"/>
      <c r="G220" s="62">
        <v>0</v>
      </c>
      <c r="H220" s="62"/>
      <c r="I220" s="62"/>
      <c r="J220" s="560"/>
      <c r="K220" s="62"/>
      <c r="L220" s="62">
        <v>0</v>
      </c>
      <c r="M220" s="62"/>
      <c r="N220" s="62"/>
      <c r="O220" s="560"/>
      <c r="P220" s="62"/>
      <c r="Q220" s="62">
        <v>0</v>
      </c>
      <c r="R220" s="62"/>
      <c r="S220" s="62"/>
      <c r="T220" s="560"/>
      <c r="U220" s="62"/>
      <c r="V220" s="62">
        <v>0</v>
      </c>
      <c r="W220" s="62"/>
      <c r="X220" s="62"/>
      <c r="Y220" s="560"/>
      <c r="Z220" s="62"/>
      <c r="AA220" s="62">
        <v>0</v>
      </c>
      <c r="AB220" s="62"/>
      <c r="AC220" s="62"/>
      <c r="AD220" s="560"/>
      <c r="AE220" s="62"/>
      <c r="AF220" s="62">
        <v>0</v>
      </c>
      <c r="AG220" s="62"/>
      <c r="AH220" s="62"/>
      <c r="AI220" s="560"/>
      <c r="AJ220" s="62"/>
      <c r="AK220" s="62">
        <v>0</v>
      </c>
      <c r="AL220" s="62"/>
      <c r="AM220" s="62"/>
      <c r="AN220" s="560"/>
      <c r="AO220" s="62"/>
      <c r="AP220" s="62">
        <v>0</v>
      </c>
      <c r="AQ220" s="62"/>
      <c r="AR220" s="62"/>
      <c r="AS220" s="560"/>
      <c r="AT220" s="62"/>
      <c r="AU220" s="62">
        <v>0</v>
      </c>
      <c r="AV220" s="62"/>
      <c r="AW220" s="62"/>
      <c r="AX220" s="560"/>
      <c r="AY220" s="62"/>
      <c r="AZ220" s="62">
        <v>0</v>
      </c>
      <c r="BA220" s="62"/>
      <c r="BB220" s="62"/>
      <c r="BC220" s="560"/>
      <c r="BD220" s="62"/>
      <c r="BE220" s="62">
        <v>0</v>
      </c>
      <c r="BF220" s="62"/>
      <c r="BG220" s="62"/>
      <c r="BH220" s="560"/>
      <c r="BI220" s="62"/>
      <c r="BJ220" s="62">
        <v>0</v>
      </c>
      <c r="BK220" s="62"/>
      <c r="BL220" s="62"/>
      <c r="BM220" s="560"/>
      <c r="BN220" s="62"/>
      <c r="BO220" s="62">
        <v>0</v>
      </c>
      <c r="BP220" s="62"/>
      <c r="BQ220" s="62"/>
      <c r="BR220" s="560"/>
      <c r="BS220" s="62"/>
      <c r="BT220" s="62">
        <v>0</v>
      </c>
      <c r="BU220" s="62"/>
      <c r="BV220" s="62"/>
      <c r="BW220" s="560"/>
      <c r="BX220" s="62"/>
      <c r="BY220" s="62">
        <v>0</v>
      </c>
      <c r="BZ220" s="62"/>
      <c r="CA220" s="62"/>
      <c r="CB220" s="560"/>
      <c r="CC220" s="62"/>
      <c r="CD220" s="62">
        <v>0</v>
      </c>
      <c r="CE220" s="62"/>
      <c r="CF220" s="62"/>
      <c r="CG220" s="560"/>
      <c r="CH220" s="62"/>
      <c r="CI220" s="62">
        <v>0</v>
      </c>
      <c r="CJ220" s="62"/>
      <c r="CK220" s="62"/>
      <c r="CL220" s="560"/>
      <c r="CM220" s="62"/>
      <c r="CN220" s="62">
        <v>0</v>
      </c>
      <c r="CO220" s="62"/>
      <c r="CP220" s="62"/>
      <c r="CQ220" s="560"/>
      <c r="CR220" s="62"/>
      <c r="CS220" s="62">
        <v>0</v>
      </c>
      <c r="CT220" s="62"/>
      <c r="CU220" s="62"/>
      <c r="CV220" s="560"/>
      <c r="CW220" s="62"/>
      <c r="CX220" s="62">
        <v>0</v>
      </c>
      <c r="CY220" s="62"/>
      <c r="CZ220" s="62"/>
      <c r="DA220" s="560"/>
      <c r="DB220" s="62"/>
      <c r="DC220" s="62">
        <v>0</v>
      </c>
      <c r="DD220" s="62"/>
      <c r="DE220" s="62"/>
      <c r="DF220" s="560"/>
      <c r="DG220" s="62"/>
      <c r="DH220" s="62">
        <v>0</v>
      </c>
      <c r="DI220" s="62"/>
      <c r="DJ220" s="62"/>
      <c r="DK220" s="560"/>
      <c r="DL220" s="62"/>
      <c r="DM220" s="62">
        <v>0</v>
      </c>
      <c r="DN220" s="62"/>
      <c r="DO220" s="62"/>
      <c r="DP220" s="560"/>
      <c r="DQ220" s="62"/>
      <c r="DR220" s="62">
        <v>0</v>
      </c>
      <c r="DS220" s="62"/>
      <c r="DT220" s="62"/>
      <c r="DU220" s="560"/>
      <c r="DV220" s="62"/>
      <c r="DW220" s="62">
        <v>0</v>
      </c>
      <c r="DX220" s="62"/>
      <c r="DY220" s="62"/>
      <c r="DZ220" s="560"/>
      <c r="EA220" s="62"/>
      <c r="EB220" s="62">
        <v>0</v>
      </c>
      <c r="EC220" s="62"/>
      <c r="ED220" s="62"/>
      <c r="EE220" s="560"/>
      <c r="EF220" s="62"/>
      <c r="EG220" s="62">
        <v>0</v>
      </c>
      <c r="EH220" s="62"/>
      <c r="EI220" s="62"/>
      <c r="EJ220" s="560"/>
      <c r="EK220" s="62"/>
      <c r="EL220" s="62">
        <v>0</v>
      </c>
      <c r="EO220" s="153"/>
      <c r="EP220" s="49"/>
      <c r="EQ220" s="49"/>
    </row>
    <row r="221" spans="4:147" hidden="1" x14ac:dyDescent="0.2">
      <c r="D221" s="153" t="s">
        <v>336</v>
      </c>
      <c r="E221" s="484"/>
      <c r="F221" s="490"/>
      <c r="G221" s="558">
        <v>0</v>
      </c>
      <c r="H221" s="559"/>
      <c r="I221" s="62"/>
      <c r="J221" s="560"/>
      <c r="K221" s="561"/>
      <c r="L221" s="558">
        <v>0</v>
      </c>
      <c r="M221" s="559"/>
      <c r="N221" s="62"/>
      <c r="O221" s="560"/>
      <c r="P221" s="561"/>
      <c r="Q221" s="558">
        <v>0</v>
      </c>
      <c r="R221" s="559"/>
      <c r="S221" s="62"/>
      <c r="T221" s="560"/>
      <c r="U221" s="561"/>
      <c r="V221" s="558">
        <v>0</v>
      </c>
      <c r="W221" s="559"/>
      <c r="X221" s="62"/>
      <c r="Y221" s="560"/>
      <c r="Z221" s="561"/>
      <c r="AA221" s="558">
        <v>0</v>
      </c>
      <c r="AB221" s="559"/>
      <c r="AC221" s="62"/>
      <c r="AD221" s="560"/>
      <c r="AE221" s="561"/>
      <c r="AF221" s="558">
        <v>0</v>
      </c>
      <c r="AG221" s="559"/>
      <c r="AH221" s="62"/>
      <c r="AI221" s="560"/>
      <c r="AJ221" s="561"/>
      <c r="AK221" s="558">
        <v>0</v>
      </c>
      <c r="AL221" s="559"/>
      <c r="AM221" s="62"/>
      <c r="AN221" s="560"/>
      <c r="AO221" s="561"/>
      <c r="AP221" s="558">
        <v>0</v>
      </c>
      <c r="AQ221" s="559"/>
      <c r="AR221" s="62"/>
      <c r="AS221" s="560"/>
      <c r="AT221" s="561"/>
      <c r="AU221" s="558">
        <v>0</v>
      </c>
      <c r="AV221" s="559"/>
      <c r="AW221" s="62"/>
      <c r="AX221" s="560"/>
      <c r="AY221" s="561"/>
      <c r="AZ221" s="558">
        <v>0</v>
      </c>
      <c r="BA221" s="559"/>
      <c r="BB221" s="62"/>
      <c r="BC221" s="560"/>
      <c r="BD221" s="561"/>
      <c r="BE221" s="558">
        <v>0</v>
      </c>
      <c r="BF221" s="559"/>
      <c r="BG221" s="62"/>
      <c r="BH221" s="560"/>
      <c r="BI221" s="561"/>
      <c r="BJ221" s="558">
        <v>0</v>
      </c>
      <c r="BK221" s="559"/>
      <c r="BL221" s="62"/>
      <c r="BM221" s="560"/>
      <c r="BN221" s="561"/>
      <c r="BO221" s="558">
        <v>0</v>
      </c>
      <c r="BP221" s="559"/>
      <c r="BQ221" s="62"/>
      <c r="BR221" s="560"/>
      <c r="BS221" s="561"/>
      <c r="BT221" s="558">
        <v>0</v>
      </c>
      <c r="BU221" s="559"/>
      <c r="BV221" s="62"/>
      <c r="BW221" s="560"/>
      <c r="BX221" s="561"/>
      <c r="BY221" s="558">
        <v>0</v>
      </c>
      <c r="BZ221" s="559"/>
      <c r="CA221" s="62"/>
      <c r="CB221" s="560"/>
      <c r="CC221" s="561"/>
      <c r="CD221" s="558">
        <v>0</v>
      </c>
      <c r="CE221" s="559"/>
      <c r="CF221" s="62"/>
      <c r="CG221" s="560"/>
      <c r="CH221" s="561"/>
      <c r="CI221" s="558">
        <v>0</v>
      </c>
      <c r="CJ221" s="559"/>
      <c r="CK221" s="62"/>
      <c r="CL221" s="560"/>
      <c r="CM221" s="561"/>
      <c r="CN221" s="558">
        <v>0</v>
      </c>
      <c r="CO221" s="559"/>
      <c r="CP221" s="62"/>
      <c r="CQ221" s="560"/>
      <c r="CR221" s="561"/>
      <c r="CS221" s="558">
        <v>0</v>
      </c>
      <c r="CT221" s="559"/>
      <c r="CU221" s="62"/>
      <c r="CV221" s="560"/>
      <c r="CW221" s="561"/>
      <c r="CX221" s="558">
        <v>0</v>
      </c>
      <c r="CY221" s="559"/>
      <c r="CZ221" s="62"/>
      <c r="DA221" s="560"/>
      <c r="DB221" s="561"/>
      <c r="DC221" s="558">
        <v>0</v>
      </c>
      <c r="DD221" s="559"/>
      <c r="DE221" s="62"/>
      <c r="DF221" s="560"/>
      <c r="DG221" s="561"/>
      <c r="DH221" s="558">
        <v>0</v>
      </c>
      <c r="DI221" s="559"/>
      <c r="DJ221" s="62"/>
      <c r="DK221" s="560"/>
      <c r="DL221" s="561"/>
      <c r="DM221" s="558">
        <v>0</v>
      </c>
      <c r="DN221" s="559"/>
      <c r="DO221" s="62"/>
      <c r="DP221" s="560"/>
      <c r="DQ221" s="561"/>
      <c r="DR221" s="558">
        <v>0</v>
      </c>
      <c r="DS221" s="559"/>
      <c r="DT221" s="62"/>
      <c r="DU221" s="560"/>
      <c r="DV221" s="561"/>
      <c r="DW221" s="558">
        <v>0</v>
      </c>
      <c r="DX221" s="559"/>
      <c r="DY221" s="62"/>
      <c r="DZ221" s="560"/>
      <c r="EA221" s="561"/>
      <c r="EB221" s="558">
        <v>0</v>
      </c>
      <c r="EC221" s="559"/>
      <c r="ED221" s="62"/>
      <c r="EE221" s="560"/>
      <c r="EF221" s="561"/>
      <c r="EG221" s="558">
        <v>0</v>
      </c>
      <c r="EH221" s="559"/>
      <c r="EI221" s="62"/>
      <c r="EJ221" s="560"/>
      <c r="EK221" s="561"/>
      <c r="EL221" s="558">
        <v>0</v>
      </c>
      <c r="EM221" s="491"/>
      <c r="EO221" s="153"/>
      <c r="EP221" s="49"/>
      <c r="EQ221" s="49"/>
    </row>
    <row r="222" spans="4:147" hidden="1" x14ac:dyDescent="0.2">
      <c r="D222" s="153" t="s">
        <v>409</v>
      </c>
      <c r="E222" s="484"/>
      <c r="F222" s="484"/>
      <c r="G222" s="62">
        <v>0</v>
      </c>
      <c r="H222" s="61"/>
      <c r="I222" s="62"/>
      <c r="J222" s="560"/>
      <c r="K222" s="560"/>
      <c r="L222" s="62">
        <v>0</v>
      </c>
      <c r="M222" s="61"/>
      <c r="N222" s="62"/>
      <c r="O222" s="560"/>
      <c r="P222" s="560"/>
      <c r="Q222" s="62">
        <v>0</v>
      </c>
      <c r="R222" s="61"/>
      <c r="S222" s="62"/>
      <c r="T222" s="560"/>
      <c r="U222" s="560"/>
      <c r="V222" s="62">
        <v>0</v>
      </c>
      <c r="W222" s="61"/>
      <c r="X222" s="62"/>
      <c r="Y222" s="560"/>
      <c r="Z222" s="560"/>
      <c r="AA222" s="62">
        <v>0</v>
      </c>
      <c r="AB222" s="61"/>
      <c r="AC222" s="62"/>
      <c r="AD222" s="560"/>
      <c r="AE222" s="560"/>
      <c r="AF222" s="62">
        <v>0</v>
      </c>
      <c r="AG222" s="61"/>
      <c r="AH222" s="62"/>
      <c r="AI222" s="560"/>
      <c r="AJ222" s="560"/>
      <c r="AK222" s="62">
        <v>0</v>
      </c>
      <c r="AL222" s="61"/>
      <c r="AM222" s="62"/>
      <c r="AN222" s="560"/>
      <c r="AO222" s="560"/>
      <c r="AP222" s="62">
        <v>0</v>
      </c>
      <c r="AQ222" s="61"/>
      <c r="AR222" s="62"/>
      <c r="AS222" s="560"/>
      <c r="AT222" s="560"/>
      <c r="AU222" s="62">
        <v>0</v>
      </c>
      <c r="AV222" s="61"/>
      <c r="AW222" s="62"/>
      <c r="AX222" s="560"/>
      <c r="AY222" s="560"/>
      <c r="AZ222" s="62">
        <v>0</v>
      </c>
      <c r="BA222" s="61"/>
      <c r="BB222" s="62"/>
      <c r="BC222" s="560"/>
      <c r="BD222" s="560"/>
      <c r="BE222" s="62">
        <v>0</v>
      </c>
      <c r="BF222" s="61"/>
      <c r="BG222" s="62"/>
      <c r="BH222" s="560"/>
      <c r="BI222" s="560"/>
      <c r="BJ222" s="62">
        <v>0</v>
      </c>
      <c r="BK222" s="61"/>
      <c r="BL222" s="62"/>
      <c r="BM222" s="560"/>
      <c r="BN222" s="560"/>
      <c r="BO222" s="62">
        <v>0</v>
      </c>
      <c r="BP222" s="61"/>
      <c r="BQ222" s="62"/>
      <c r="BR222" s="560"/>
      <c r="BS222" s="560"/>
      <c r="BT222" s="62">
        <v>0</v>
      </c>
      <c r="BU222" s="61"/>
      <c r="BV222" s="62"/>
      <c r="BW222" s="560"/>
      <c r="BX222" s="560"/>
      <c r="BY222" s="62">
        <v>0</v>
      </c>
      <c r="BZ222" s="61"/>
      <c r="CA222" s="62"/>
      <c r="CB222" s="560"/>
      <c r="CC222" s="560"/>
      <c r="CD222" s="62">
        <v>0</v>
      </c>
      <c r="CE222" s="61"/>
      <c r="CF222" s="62"/>
      <c r="CG222" s="560"/>
      <c r="CH222" s="560"/>
      <c r="CI222" s="62">
        <v>0</v>
      </c>
      <c r="CJ222" s="61"/>
      <c r="CK222" s="62"/>
      <c r="CL222" s="560"/>
      <c r="CM222" s="560"/>
      <c r="CN222" s="62">
        <v>0</v>
      </c>
      <c r="CO222" s="61"/>
      <c r="CP222" s="62"/>
      <c r="CQ222" s="560"/>
      <c r="CR222" s="560"/>
      <c r="CS222" s="62">
        <v>0</v>
      </c>
      <c r="CT222" s="61"/>
      <c r="CU222" s="62"/>
      <c r="CV222" s="560"/>
      <c r="CW222" s="560"/>
      <c r="CX222" s="62">
        <v>0</v>
      </c>
      <c r="CY222" s="61"/>
      <c r="CZ222" s="62"/>
      <c r="DA222" s="560"/>
      <c r="DB222" s="560"/>
      <c r="DC222" s="62">
        <v>0</v>
      </c>
      <c r="DD222" s="61"/>
      <c r="DE222" s="62"/>
      <c r="DF222" s="560"/>
      <c r="DG222" s="560"/>
      <c r="DH222" s="62">
        <v>0</v>
      </c>
      <c r="DI222" s="61"/>
      <c r="DJ222" s="62"/>
      <c r="DK222" s="560"/>
      <c r="DL222" s="560"/>
      <c r="DM222" s="62">
        <v>0</v>
      </c>
      <c r="DN222" s="61"/>
      <c r="DO222" s="62"/>
      <c r="DP222" s="560"/>
      <c r="DQ222" s="560"/>
      <c r="DR222" s="62">
        <v>0</v>
      </c>
      <c r="DS222" s="61"/>
      <c r="DT222" s="62"/>
      <c r="DU222" s="560"/>
      <c r="DV222" s="560"/>
      <c r="DW222" s="62">
        <v>0</v>
      </c>
      <c r="DX222" s="61"/>
      <c r="DY222" s="62"/>
      <c r="DZ222" s="560"/>
      <c r="EA222" s="560"/>
      <c r="EB222" s="62">
        <v>0</v>
      </c>
      <c r="EC222" s="61"/>
      <c r="ED222" s="62"/>
      <c r="EE222" s="560"/>
      <c r="EF222" s="560"/>
      <c r="EG222" s="62">
        <v>0</v>
      </c>
      <c r="EH222" s="61"/>
      <c r="EI222" s="62"/>
      <c r="EJ222" s="560"/>
      <c r="EK222" s="560"/>
      <c r="EL222" s="62">
        <v>0</v>
      </c>
      <c r="EM222" s="496"/>
      <c r="EO222" s="153"/>
      <c r="EP222" s="49"/>
      <c r="EQ222" s="49"/>
    </row>
    <row r="223" spans="4:147" hidden="1" x14ac:dyDescent="0.2">
      <c r="D223" s="153" t="s">
        <v>410</v>
      </c>
      <c r="E223" s="484"/>
      <c r="F223" s="504"/>
      <c r="G223" s="123">
        <v>0</v>
      </c>
      <c r="H223" s="122"/>
      <c r="I223" s="62"/>
      <c r="J223" s="560"/>
      <c r="K223" s="569"/>
      <c r="L223" s="123">
        <v>0</v>
      </c>
      <c r="M223" s="122"/>
      <c r="N223" s="62"/>
      <c r="O223" s="560"/>
      <c r="P223" s="569"/>
      <c r="Q223" s="123">
        <v>0</v>
      </c>
      <c r="R223" s="122"/>
      <c r="S223" s="62"/>
      <c r="T223" s="560"/>
      <c r="U223" s="569"/>
      <c r="V223" s="123">
        <v>0</v>
      </c>
      <c r="W223" s="122"/>
      <c r="X223" s="62"/>
      <c r="Y223" s="560"/>
      <c r="Z223" s="569"/>
      <c r="AA223" s="123">
        <v>0</v>
      </c>
      <c r="AB223" s="122"/>
      <c r="AC223" s="62"/>
      <c r="AD223" s="560"/>
      <c r="AE223" s="569"/>
      <c r="AF223" s="123">
        <v>0</v>
      </c>
      <c r="AG223" s="122"/>
      <c r="AH223" s="62"/>
      <c r="AI223" s="560"/>
      <c r="AJ223" s="569"/>
      <c r="AK223" s="123">
        <v>0</v>
      </c>
      <c r="AL223" s="122"/>
      <c r="AM223" s="62"/>
      <c r="AN223" s="560"/>
      <c r="AO223" s="569"/>
      <c r="AP223" s="123">
        <v>0</v>
      </c>
      <c r="AQ223" s="122"/>
      <c r="AR223" s="62"/>
      <c r="AS223" s="560"/>
      <c r="AT223" s="569"/>
      <c r="AU223" s="123">
        <v>0</v>
      </c>
      <c r="AV223" s="122"/>
      <c r="AW223" s="62"/>
      <c r="AX223" s="560"/>
      <c r="AY223" s="569"/>
      <c r="AZ223" s="123">
        <v>0</v>
      </c>
      <c r="BA223" s="122"/>
      <c r="BB223" s="62"/>
      <c r="BC223" s="560"/>
      <c r="BD223" s="569"/>
      <c r="BE223" s="123">
        <v>0</v>
      </c>
      <c r="BF223" s="122"/>
      <c r="BG223" s="62"/>
      <c r="BH223" s="560"/>
      <c r="BI223" s="569"/>
      <c r="BJ223" s="123">
        <v>0</v>
      </c>
      <c r="BK223" s="122"/>
      <c r="BL223" s="62"/>
      <c r="BM223" s="560"/>
      <c r="BN223" s="569"/>
      <c r="BO223" s="123">
        <v>0</v>
      </c>
      <c r="BP223" s="122"/>
      <c r="BQ223" s="62"/>
      <c r="BR223" s="560"/>
      <c r="BS223" s="569"/>
      <c r="BT223" s="123">
        <v>0</v>
      </c>
      <c r="BU223" s="122"/>
      <c r="BV223" s="62"/>
      <c r="BW223" s="560"/>
      <c r="BX223" s="569"/>
      <c r="BY223" s="123">
        <v>0</v>
      </c>
      <c r="BZ223" s="122"/>
      <c r="CA223" s="62"/>
      <c r="CB223" s="560"/>
      <c r="CC223" s="569"/>
      <c r="CD223" s="123">
        <v>0</v>
      </c>
      <c r="CE223" s="122"/>
      <c r="CF223" s="62"/>
      <c r="CG223" s="560"/>
      <c r="CH223" s="569"/>
      <c r="CI223" s="123">
        <v>0</v>
      </c>
      <c r="CJ223" s="122"/>
      <c r="CK223" s="62"/>
      <c r="CL223" s="560"/>
      <c r="CM223" s="569"/>
      <c r="CN223" s="123">
        <v>0</v>
      </c>
      <c r="CO223" s="122"/>
      <c r="CP223" s="62"/>
      <c r="CQ223" s="560"/>
      <c r="CR223" s="569"/>
      <c r="CS223" s="123">
        <v>0</v>
      </c>
      <c r="CT223" s="122"/>
      <c r="CU223" s="62"/>
      <c r="CV223" s="560"/>
      <c r="CW223" s="569"/>
      <c r="CX223" s="123">
        <v>0</v>
      </c>
      <c r="CY223" s="122"/>
      <c r="CZ223" s="62"/>
      <c r="DA223" s="560"/>
      <c r="DB223" s="569"/>
      <c r="DC223" s="123">
        <v>0</v>
      </c>
      <c r="DD223" s="122"/>
      <c r="DE223" s="62"/>
      <c r="DF223" s="560"/>
      <c r="DG223" s="569"/>
      <c r="DH223" s="123">
        <v>0</v>
      </c>
      <c r="DI223" s="122"/>
      <c r="DJ223" s="62"/>
      <c r="DK223" s="560"/>
      <c r="DL223" s="569"/>
      <c r="DM223" s="123">
        <v>0</v>
      </c>
      <c r="DN223" s="122"/>
      <c r="DO223" s="62"/>
      <c r="DP223" s="560"/>
      <c r="DQ223" s="569"/>
      <c r="DR223" s="123">
        <v>0</v>
      </c>
      <c r="DS223" s="122"/>
      <c r="DT223" s="62"/>
      <c r="DU223" s="560"/>
      <c r="DV223" s="569"/>
      <c r="DW223" s="123">
        <v>0</v>
      </c>
      <c r="DX223" s="122"/>
      <c r="DY223" s="62"/>
      <c r="DZ223" s="560"/>
      <c r="EA223" s="569"/>
      <c r="EB223" s="123">
        <v>0</v>
      </c>
      <c r="EC223" s="122"/>
      <c r="ED223" s="62"/>
      <c r="EE223" s="560"/>
      <c r="EF223" s="569"/>
      <c r="EG223" s="123">
        <v>0</v>
      </c>
      <c r="EH223" s="122"/>
      <c r="EI223" s="62"/>
      <c r="EJ223" s="560"/>
      <c r="EK223" s="569"/>
      <c r="EL223" s="123">
        <v>0</v>
      </c>
      <c r="EM223" s="506"/>
      <c r="EO223" s="153"/>
      <c r="EP223" s="49"/>
      <c r="EQ223" s="49"/>
    </row>
    <row r="224" spans="4:147" x14ac:dyDescent="0.2">
      <c r="D224" s="236"/>
      <c r="E224" s="576"/>
      <c r="F224" s="149"/>
      <c r="G224" s="603"/>
      <c r="H224" s="603"/>
      <c r="I224" s="603"/>
      <c r="J224" s="604"/>
      <c r="K224" s="603"/>
      <c r="L224" s="603"/>
      <c r="M224" s="603"/>
      <c r="N224" s="603"/>
      <c r="O224" s="604"/>
      <c r="P224" s="603"/>
      <c r="Q224" s="603"/>
      <c r="R224" s="603"/>
      <c r="S224" s="603"/>
      <c r="T224" s="604"/>
      <c r="U224" s="603"/>
      <c r="V224" s="603"/>
      <c r="W224" s="603"/>
      <c r="X224" s="603"/>
      <c r="Y224" s="604"/>
      <c r="Z224" s="603"/>
      <c r="AA224" s="603"/>
      <c r="AB224" s="603"/>
      <c r="AC224" s="603"/>
      <c r="AD224" s="604"/>
      <c r="AE224" s="603"/>
      <c r="AF224" s="603"/>
      <c r="AG224" s="603"/>
      <c r="AH224" s="603"/>
      <c r="AI224" s="604"/>
      <c r="AJ224" s="603"/>
      <c r="AK224" s="603"/>
      <c r="AL224" s="603"/>
      <c r="AM224" s="603"/>
      <c r="AN224" s="604"/>
      <c r="AO224" s="603"/>
      <c r="AP224" s="603"/>
      <c r="AQ224" s="603"/>
      <c r="AR224" s="603"/>
      <c r="AS224" s="604"/>
      <c r="AT224" s="603"/>
      <c r="AU224" s="603"/>
      <c r="AV224" s="603"/>
      <c r="AW224" s="603"/>
      <c r="AX224" s="604"/>
      <c r="AY224" s="603"/>
      <c r="AZ224" s="603"/>
      <c r="BA224" s="603"/>
      <c r="BB224" s="603"/>
      <c r="BC224" s="604"/>
      <c r="BD224" s="603"/>
      <c r="BE224" s="603"/>
      <c r="BF224" s="603"/>
      <c r="BG224" s="603"/>
      <c r="BH224" s="604"/>
      <c r="BI224" s="603"/>
      <c r="BJ224" s="603"/>
      <c r="BK224" s="603"/>
      <c r="BL224" s="603"/>
      <c r="BM224" s="604"/>
      <c r="BN224" s="603"/>
      <c r="BO224" s="603"/>
      <c r="BP224" s="603"/>
      <c r="BQ224" s="603"/>
      <c r="BR224" s="604"/>
      <c r="BS224" s="603"/>
      <c r="BT224" s="132"/>
      <c r="BU224" s="132"/>
      <c r="BV224" s="132"/>
      <c r="BW224" s="577"/>
      <c r="BX224" s="132"/>
      <c r="BY224" s="603"/>
      <c r="BZ224" s="603"/>
      <c r="CA224" s="603"/>
      <c r="CB224" s="604"/>
      <c r="CC224" s="603"/>
      <c r="CD224" s="603"/>
      <c r="CE224" s="603"/>
      <c r="CF224" s="603"/>
      <c r="CG224" s="604"/>
      <c r="CH224" s="603"/>
      <c r="CI224" s="603"/>
      <c r="CJ224" s="603"/>
      <c r="CK224" s="603"/>
      <c r="CL224" s="604"/>
      <c r="CM224" s="603"/>
      <c r="CN224" s="603"/>
      <c r="CO224" s="603"/>
      <c r="CP224" s="603"/>
      <c r="CQ224" s="604"/>
      <c r="CR224" s="603"/>
      <c r="CS224" s="603"/>
      <c r="CT224" s="603"/>
      <c r="CU224" s="603"/>
      <c r="CV224" s="604"/>
      <c r="CW224" s="603"/>
      <c r="CX224" s="603"/>
      <c r="CY224" s="603"/>
      <c r="CZ224" s="603"/>
      <c r="DA224" s="604"/>
      <c r="DB224" s="603"/>
      <c r="DC224" s="603"/>
      <c r="DD224" s="603"/>
      <c r="DE224" s="603"/>
      <c r="DF224" s="604"/>
      <c r="DG224" s="603"/>
      <c r="DH224" s="603"/>
      <c r="DI224" s="603"/>
      <c r="DJ224" s="603"/>
      <c r="DK224" s="604"/>
      <c r="DL224" s="603"/>
      <c r="DM224" s="603"/>
      <c r="DN224" s="603"/>
      <c r="DO224" s="603"/>
      <c r="DP224" s="604"/>
      <c r="DQ224" s="603"/>
      <c r="DR224" s="603"/>
      <c r="DS224" s="603"/>
      <c r="DT224" s="603"/>
      <c r="DU224" s="604"/>
      <c r="DV224" s="603"/>
      <c r="DW224" s="603"/>
      <c r="DX224" s="603"/>
      <c r="DY224" s="603"/>
      <c r="DZ224" s="604"/>
      <c r="EA224" s="603"/>
      <c r="EB224" s="603"/>
      <c r="EC224" s="603"/>
      <c r="ED224" s="603"/>
      <c r="EE224" s="604"/>
      <c r="EF224" s="603"/>
      <c r="EG224" s="603"/>
      <c r="EH224" s="603"/>
      <c r="EI224" s="603"/>
      <c r="EJ224" s="604"/>
      <c r="EK224" s="603"/>
      <c r="EL224" s="132"/>
      <c r="EM224" s="149"/>
      <c r="EN224" s="149"/>
      <c r="EO224" s="153"/>
      <c r="EP224" s="49"/>
      <c r="EQ224" s="49"/>
    </row>
    <row r="225" spans="7:142" x14ac:dyDescent="0.2">
      <c r="G225" s="592"/>
      <c r="H225" s="592"/>
      <c r="I225" s="592"/>
      <c r="J225" s="592"/>
      <c r="K225" s="592"/>
      <c r="L225" s="592"/>
      <c r="M225" s="592"/>
      <c r="N225" s="592"/>
      <c r="O225" s="592"/>
      <c r="P225" s="592"/>
      <c r="Q225" s="592"/>
      <c r="R225" s="592"/>
      <c r="S225" s="592"/>
      <c r="T225" s="592"/>
      <c r="U225" s="592"/>
      <c r="V225" s="592"/>
      <c r="W225" s="592"/>
      <c r="X225" s="592"/>
      <c r="Y225" s="592"/>
      <c r="Z225" s="592"/>
      <c r="AA225" s="592"/>
      <c r="AB225" s="592"/>
      <c r="AC225" s="592"/>
      <c r="AD225" s="605"/>
      <c r="AE225" s="605"/>
      <c r="AF225" s="605"/>
      <c r="AG225" s="605"/>
      <c r="AH225" s="605"/>
      <c r="AI225" s="605"/>
      <c r="AJ225" s="605"/>
      <c r="AK225" s="605"/>
      <c r="AL225" s="605"/>
      <c r="AM225" s="605"/>
      <c r="AN225" s="605"/>
      <c r="AO225" s="605"/>
      <c r="AP225" s="605"/>
      <c r="AQ225" s="605"/>
      <c r="AR225" s="605"/>
      <c r="AS225" s="605"/>
      <c r="AT225" s="605"/>
      <c r="AU225" s="605"/>
      <c r="AV225" s="605"/>
      <c r="AW225" s="605"/>
      <c r="AX225" s="605"/>
      <c r="AY225" s="605"/>
      <c r="AZ225" s="605"/>
      <c r="BA225" s="605"/>
      <c r="BB225" s="605"/>
      <c r="BC225" s="605"/>
      <c r="BD225" s="605"/>
      <c r="BE225" s="605"/>
      <c r="BF225" s="605"/>
      <c r="BG225" s="605"/>
      <c r="BH225" s="605"/>
      <c r="BI225" s="605"/>
      <c r="BJ225" s="605"/>
      <c r="BK225" s="605"/>
      <c r="BL225" s="605"/>
      <c r="BM225" s="605"/>
      <c r="BN225" s="605"/>
      <c r="BO225" s="605"/>
      <c r="BP225" s="605"/>
      <c r="BQ225" s="605"/>
      <c r="BR225" s="605"/>
      <c r="BS225" s="605"/>
      <c r="BT225" s="606"/>
      <c r="BU225" s="606"/>
      <c r="BV225" s="606"/>
      <c r="BW225" s="606"/>
      <c r="BX225" s="606"/>
      <c r="BY225" s="606"/>
      <c r="BZ225" s="606"/>
      <c r="CA225" s="606"/>
      <c r="CB225" s="606"/>
      <c r="CC225" s="606"/>
      <c r="CD225" s="605"/>
      <c r="CE225" s="605"/>
      <c r="CF225" s="605"/>
      <c r="CG225" s="605"/>
      <c r="CH225" s="605"/>
      <c r="CI225" s="605"/>
      <c r="CJ225" s="605"/>
      <c r="CK225" s="605"/>
      <c r="CL225" s="605"/>
      <c r="CM225" s="605"/>
      <c r="CN225" s="605"/>
      <c r="CO225" s="605"/>
      <c r="CP225" s="605"/>
      <c r="CQ225" s="605"/>
      <c r="CR225" s="605"/>
      <c r="CS225" s="605"/>
      <c r="CT225" s="605"/>
      <c r="CU225" s="605"/>
      <c r="CV225" s="605"/>
      <c r="CW225" s="592"/>
      <c r="CX225" s="592"/>
      <c r="CY225" s="592"/>
      <c r="CZ225" s="592"/>
      <c r="DA225" s="592"/>
      <c r="DB225" s="592"/>
      <c r="DC225" s="592"/>
      <c r="DD225" s="592"/>
      <c r="DE225" s="592"/>
      <c r="DF225" s="592"/>
      <c r="DG225" s="592"/>
      <c r="DH225" s="592"/>
      <c r="DI225" s="592"/>
      <c r="DJ225" s="592"/>
      <c r="DK225" s="592"/>
      <c r="DL225" s="592"/>
      <c r="DM225" s="592"/>
      <c r="DN225" s="592"/>
      <c r="DO225" s="592"/>
      <c r="DP225" s="592"/>
      <c r="DQ225" s="592"/>
      <c r="DR225" s="592"/>
      <c r="DS225" s="592"/>
      <c r="DT225" s="592"/>
      <c r="DU225" s="592"/>
      <c r="DV225" s="592"/>
      <c r="DW225" s="592"/>
      <c r="DX225" s="592"/>
      <c r="DY225" s="592"/>
      <c r="DZ225" s="592"/>
      <c r="EA225" s="592"/>
      <c r="EB225" s="592"/>
      <c r="EC225" s="592"/>
      <c r="ED225" s="592"/>
      <c r="EE225" s="592"/>
      <c r="EF225" s="592"/>
      <c r="EG225" s="592"/>
      <c r="EH225" s="592"/>
      <c r="EI225" s="592"/>
      <c r="EJ225" s="592"/>
      <c r="EK225" s="592"/>
      <c r="EL225" s="62"/>
    </row>
    <row r="226" spans="7:142" x14ac:dyDescent="0.2">
      <c r="G226" s="592"/>
      <c r="H226" s="592"/>
      <c r="I226" s="592"/>
      <c r="J226" s="592"/>
      <c r="K226" s="592"/>
      <c r="L226" s="592"/>
      <c r="M226" s="592"/>
      <c r="N226" s="592"/>
      <c r="O226" s="592"/>
      <c r="P226" s="592"/>
      <c r="Q226" s="592"/>
      <c r="R226" s="592"/>
      <c r="S226" s="592"/>
      <c r="T226" s="592"/>
      <c r="U226" s="592"/>
      <c r="V226" s="592"/>
      <c r="W226" s="592"/>
      <c r="X226" s="592"/>
      <c r="Y226" s="592"/>
      <c r="Z226" s="592"/>
      <c r="AA226" s="592"/>
      <c r="AB226" s="592"/>
      <c r="AC226" s="592"/>
      <c r="AD226" s="592"/>
      <c r="AE226" s="592"/>
      <c r="AF226" s="592"/>
      <c r="AG226" s="592"/>
      <c r="AH226" s="592"/>
      <c r="AI226" s="592"/>
      <c r="AJ226" s="592"/>
      <c r="AK226" s="592"/>
      <c r="AL226" s="592"/>
      <c r="AM226" s="592"/>
      <c r="AN226" s="592"/>
      <c r="AO226" s="592"/>
      <c r="AP226" s="592"/>
      <c r="AQ226" s="592"/>
      <c r="AR226" s="592"/>
      <c r="AS226" s="592"/>
      <c r="AT226" s="592"/>
      <c r="AU226" s="592"/>
      <c r="AV226" s="592"/>
      <c r="AW226" s="592"/>
      <c r="AX226" s="592"/>
      <c r="AY226" s="592"/>
      <c r="AZ226" s="592"/>
      <c r="BA226" s="592"/>
      <c r="BB226" s="592"/>
      <c r="BC226" s="592"/>
      <c r="BD226" s="592"/>
      <c r="BE226" s="592"/>
      <c r="BF226" s="592"/>
      <c r="BG226" s="592"/>
      <c r="BH226" s="592"/>
      <c r="BI226" s="592"/>
      <c r="BJ226" s="592"/>
      <c r="BK226" s="592"/>
      <c r="BL226" s="592"/>
      <c r="BM226" s="592"/>
      <c r="BN226" s="592"/>
      <c r="BO226" s="592"/>
      <c r="BP226" s="592"/>
      <c r="BQ226" s="592"/>
      <c r="BR226" s="592"/>
      <c r="BS226" s="59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592"/>
      <c r="CE226" s="592"/>
      <c r="CF226" s="592"/>
      <c r="CG226" s="592"/>
      <c r="CH226" s="592"/>
      <c r="CI226" s="592"/>
      <c r="CJ226" s="592"/>
      <c r="CK226" s="592"/>
      <c r="CL226" s="592"/>
      <c r="CM226" s="592"/>
      <c r="CN226" s="592"/>
      <c r="CO226" s="592"/>
      <c r="CP226" s="592"/>
      <c r="CQ226" s="592"/>
      <c r="CR226" s="592"/>
      <c r="CS226" s="592"/>
      <c r="CT226" s="592"/>
      <c r="CU226" s="592"/>
      <c r="CV226" s="592"/>
      <c r="CW226" s="592"/>
      <c r="CX226" s="592"/>
      <c r="CY226" s="592"/>
      <c r="CZ226" s="592"/>
      <c r="DA226" s="592"/>
      <c r="DB226" s="592"/>
      <c r="DC226" s="592"/>
      <c r="DD226" s="592"/>
      <c r="DE226" s="592"/>
      <c r="DF226" s="592"/>
      <c r="DG226" s="592"/>
      <c r="DH226" s="592"/>
      <c r="DI226" s="592"/>
      <c r="DJ226" s="592"/>
      <c r="DK226" s="592"/>
      <c r="DL226" s="592"/>
      <c r="DM226" s="592"/>
      <c r="DN226" s="592"/>
      <c r="DO226" s="592"/>
      <c r="DP226" s="592"/>
      <c r="DQ226" s="592"/>
      <c r="DR226" s="592"/>
      <c r="DS226" s="592"/>
      <c r="DT226" s="592"/>
      <c r="DU226" s="592"/>
      <c r="DV226" s="592"/>
      <c r="DW226" s="592"/>
      <c r="DX226" s="592"/>
      <c r="DY226" s="592"/>
      <c r="DZ226" s="592"/>
      <c r="EA226" s="592"/>
      <c r="EB226" s="592"/>
      <c r="EC226" s="592"/>
      <c r="ED226" s="592"/>
      <c r="EE226" s="592"/>
      <c r="EF226" s="592"/>
      <c r="EG226" s="592"/>
      <c r="EH226" s="592"/>
      <c r="EI226" s="592"/>
      <c r="EJ226" s="592"/>
      <c r="EK226" s="592"/>
      <c r="EL226" s="62"/>
    </row>
    <row r="227" spans="7:142" x14ac:dyDescent="0.2">
      <c r="G227" s="592"/>
      <c r="H227" s="592"/>
      <c r="I227" s="592"/>
      <c r="J227" s="592"/>
      <c r="K227" s="592"/>
      <c r="L227" s="592"/>
      <c r="M227" s="592"/>
      <c r="N227" s="592"/>
      <c r="O227" s="592"/>
      <c r="P227" s="592"/>
      <c r="Q227" s="592"/>
      <c r="R227" s="592"/>
      <c r="S227" s="592"/>
      <c r="T227" s="592"/>
      <c r="U227" s="592"/>
      <c r="V227" s="592"/>
      <c r="W227" s="592"/>
      <c r="X227" s="592"/>
      <c r="Y227" s="592"/>
      <c r="Z227" s="592"/>
      <c r="AA227" s="592"/>
      <c r="AB227" s="592"/>
      <c r="AC227" s="592"/>
      <c r="AD227" s="592"/>
      <c r="AE227" s="592"/>
      <c r="AF227" s="592"/>
      <c r="AG227" s="592"/>
      <c r="AH227" s="592"/>
      <c r="AI227" s="592"/>
      <c r="AJ227" s="592"/>
      <c r="AK227" s="592"/>
      <c r="AL227" s="592"/>
      <c r="AM227" s="592"/>
      <c r="AN227" s="592"/>
      <c r="AO227" s="592"/>
      <c r="AP227" s="592"/>
      <c r="AQ227" s="592"/>
      <c r="AR227" s="592"/>
      <c r="AS227" s="592"/>
      <c r="AT227" s="592"/>
      <c r="AU227" s="592"/>
      <c r="AV227" s="592"/>
      <c r="AW227" s="592"/>
      <c r="AX227" s="592"/>
      <c r="AY227" s="592"/>
      <c r="AZ227" s="592"/>
      <c r="BA227" s="592"/>
      <c r="BB227" s="592"/>
      <c r="BC227" s="592"/>
      <c r="BD227" s="592"/>
      <c r="BE227" s="592"/>
      <c r="BF227" s="592"/>
      <c r="BG227" s="592"/>
      <c r="BH227" s="592"/>
      <c r="BI227" s="592"/>
      <c r="BJ227" s="592"/>
      <c r="BK227" s="592"/>
      <c r="BL227" s="592"/>
      <c r="BM227" s="592"/>
      <c r="BN227" s="592"/>
      <c r="BO227" s="592"/>
      <c r="BP227" s="592"/>
      <c r="BQ227" s="592"/>
      <c r="BR227" s="592"/>
      <c r="BS227" s="59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592"/>
      <c r="CE227" s="592"/>
      <c r="CF227" s="592"/>
      <c r="CG227" s="592"/>
      <c r="CH227" s="592"/>
      <c r="CI227" s="592"/>
      <c r="CJ227" s="592"/>
      <c r="CK227" s="592"/>
      <c r="CL227" s="592"/>
      <c r="CM227" s="592"/>
      <c r="CN227" s="592"/>
      <c r="CO227" s="592"/>
      <c r="CP227" s="592"/>
      <c r="CQ227" s="592"/>
      <c r="CR227" s="592"/>
      <c r="CS227" s="592"/>
      <c r="CT227" s="592"/>
      <c r="CU227" s="592"/>
      <c r="CV227" s="592"/>
      <c r="CW227" s="592"/>
      <c r="CX227" s="592"/>
      <c r="CY227" s="592"/>
      <c r="CZ227" s="592"/>
      <c r="DA227" s="592"/>
      <c r="DB227" s="592"/>
      <c r="DC227" s="592"/>
      <c r="DD227" s="592"/>
      <c r="DE227" s="592"/>
      <c r="DF227" s="592"/>
      <c r="DG227" s="592"/>
      <c r="DH227" s="592"/>
      <c r="DI227" s="592"/>
      <c r="DJ227" s="592"/>
      <c r="DK227" s="592"/>
      <c r="DL227" s="592"/>
      <c r="DM227" s="592"/>
      <c r="DN227" s="592"/>
      <c r="DO227" s="592"/>
      <c r="DP227" s="592"/>
      <c r="DQ227" s="592"/>
      <c r="DR227" s="592"/>
      <c r="DS227" s="592"/>
      <c r="DT227" s="592"/>
      <c r="DU227" s="592"/>
      <c r="DV227" s="592"/>
      <c r="DW227" s="592"/>
      <c r="DX227" s="592"/>
      <c r="DY227" s="592"/>
      <c r="DZ227" s="592"/>
      <c r="EA227" s="592"/>
      <c r="EB227" s="592"/>
      <c r="EC227" s="592"/>
      <c r="ED227" s="592"/>
      <c r="EE227" s="592"/>
      <c r="EF227" s="592"/>
      <c r="EG227" s="592"/>
      <c r="EH227" s="592"/>
      <c r="EI227" s="592"/>
      <c r="EJ227" s="592"/>
      <c r="EK227" s="592"/>
      <c r="EL227" s="62"/>
    </row>
    <row r="229" spans="7:142" hidden="1" x14ac:dyDescent="0.2"/>
    <row r="230" spans="7:142" hidden="1" x14ac:dyDescent="0.2"/>
    <row r="231" spans="7:142" hidden="1" x14ac:dyDescent="0.2">
      <c r="L231" s="147">
        <v>-6167569</v>
      </c>
      <c r="M231" s="147">
        <v>0</v>
      </c>
      <c r="N231" s="147">
        <v>0</v>
      </c>
      <c r="O231" s="147">
        <v>0</v>
      </c>
      <c r="P231" s="147">
        <v>0</v>
      </c>
      <c r="Q231" s="147">
        <v>3323416</v>
      </c>
      <c r="R231" s="147">
        <v>0</v>
      </c>
      <c r="S231" s="147">
        <v>0</v>
      </c>
      <c r="T231" s="147">
        <v>0</v>
      </c>
      <c r="U231" s="147">
        <v>0</v>
      </c>
      <c r="V231" s="147">
        <v>-5565168</v>
      </c>
      <c r="W231" s="147">
        <v>0</v>
      </c>
      <c r="X231" s="147">
        <v>0</v>
      </c>
      <c r="Y231" s="147">
        <v>0</v>
      </c>
      <c r="Z231" s="147">
        <v>0</v>
      </c>
      <c r="AA231" s="147">
        <v>-3240437</v>
      </c>
      <c r="AB231" s="147">
        <v>0</v>
      </c>
      <c r="AC231" s="147">
        <v>0</v>
      </c>
      <c r="AD231" s="147">
        <v>0</v>
      </c>
      <c r="AE231" s="147">
        <v>0</v>
      </c>
      <c r="AF231" s="147">
        <v>-4717776</v>
      </c>
      <c r="AG231" s="147">
        <v>0</v>
      </c>
      <c r="AH231" s="147">
        <v>0</v>
      </c>
      <c r="AI231" s="147">
        <v>0</v>
      </c>
      <c r="AJ231" s="147">
        <v>0</v>
      </c>
      <c r="AK231" s="147">
        <v>-2448861</v>
      </c>
      <c r="AL231" s="147">
        <v>0</v>
      </c>
      <c r="AM231" s="147">
        <v>0</v>
      </c>
      <c r="AN231" s="147">
        <v>0</v>
      </c>
      <c r="AO231" s="147">
        <v>0</v>
      </c>
      <c r="AP231" s="147">
        <v>-5208735</v>
      </c>
      <c r="AQ231" s="147">
        <v>0</v>
      </c>
      <c r="AR231" s="147">
        <v>0</v>
      </c>
      <c r="AS231" s="147">
        <v>0</v>
      </c>
      <c r="AT231" s="147">
        <v>0</v>
      </c>
      <c r="AU231" s="147">
        <v>-5066529</v>
      </c>
      <c r="AV231" s="147">
        <v>0</v>
      </c>
      <c r="AW231" s="147">
        <v>0</v>
      </c>
      <c r="AX231" s="147">
        <v>0</v>
      </c>
      <c r="AY231" s="147">
        <v>0</v>
      </c>
      <c r="AZ231" s="147">
        <v>-4155980</v>
      </c>
      <c r="BA231" s="147">
        <v>0</v>
      </c>
      <c r="BB231" s="147">
        <v>0</v>
      </c>
      <c r="BC231" s="147">
        <v>0</v>
      </c>
      <c r="BD231" s="147">
        <v>0</v>
      </c>
      <c r="BE231" s="147">
        <v>-60254886</v>
      </c>
      <c r="BF231" s="147">
        <v>0</v>
      </c>
      <c r="BG231" s="147">
        <v>0</v>
      </c>
      <c r="BH231" s="147">
        <v>0</v>
      </c>
      <c r="BI231" s="147">
        <v>0</v>
      </c>
      <c r="BJ231" s="147">
        <v>-3707089</v>
      </c>
      <c r="BK231" s="147">
        <v>0</v>
      </c>
      <c r="BL231" s="147">
        <v>0</v>
      </c>
      <c r="BM231" s="147">
        <v>0</v>
      </c>
      <c r="BN231" s="147">
        <v>0</v>
      </c>
      <c r="BO231" s="147">
        <v>-5261084</v>
      </c>
      <c r="BP231" s="147">
        <v>0</v>
      </c>
      <c r="BQ231" s="147">
        <v>0</v>
      </c>
      <c r="BR231" s="147">
        <v>0</v>
      </c>
      <c r="BS231" s="147">
        <v>0</v>
      </c>
      <c r="BT231" s="147">
        <v>-11649758</v>
      </c>
      <c r="BU231" s="147">
        <v>0</v>
      </c>
      <c r="BV231" s="147">
        <v>0</v>
      </c>
      <c r="BW231" s="147">
        <v>0</v>
      </c>
      <c r="BX231" s="147">
        <v>90820940</v>
      </c>
      <c r="BZ231" s="147">
        <v>0</v>
      </c>
      <c r="CA231" s="147">
        <v>0</v>
      </c>
    </row>
    <row r="232" spans="7:142" hidden="1" x14ac:dyDescent="0.2">
      <c r="L232" s="147">
        <v>345294</v>
      </c>
      <c r="M232" s="147">
        <v>0</v>
      </c>
      <c r="N232" s="147">
        <v>0</v>
      </c>
      <c r="O232" s="147">
        <v>0</v>
      </c>
      <c r="P232" s="147">
        <v>0</v>
      </c>
      <c r="Q232" s="147">
        <v>20235</v>
      </c>
      <c r="R232" s="147">
        <v>0</v>
      </c>
      <c r="S232" s="147">
        <v>0</v>
      </c>
      <c r="T232" s="147">
        <v>0</v>
      </c>
      <c r="U232" s="147">
        <v>0</v>
      </c>
      <c r="V232" s="147">
        <v>218746</v>
      </c>
      <c r="W232" s="147">
        <v>0</v>
      </c>
      <c r="X232" s="147">
        <v>0</v>
      </c>
      <c r="Y232" s="147">
        <v>0</v>
      </c>
      <c r="Z232" s="147">
        <v>0</v>
      </c>
      <c r="AA232" s="147">
        <v>209595</v>
      </c>
      <c r="AB232" s="147">
        <v>0</v>
      </c>
      <c r="AC232" s="147">
        <v>0</v>
      </c>
      <c r="AD232" s="147">
        <v>0</v>
      </c>
      <c r="AE232" s="147">
        <v>0</v>
      </c>
      <c r="AF232" s="147">
        <v>-263897</v>
      </c>
      <c r="AG232" s="147">
        <v>0</v>
      </c>
      <c r="AH232" s="147">
        <v>0</v>
      </c>
      <c r="AI232" s="147">
        <v>0</v>
      </c>
      <c r="AJ232" s="147">
        <v>0</v>
      </c>
      <c r="AK232" s="147">
        <v>-151237</v>
      </c>
      <c r="AL232" s="147">
        <v>0</v>
      </c>
      <c r="AM232" s="147">
        <v>0</v>
      </c>
      <c r="AN232" s="147">
        <v>0</v>
      </c>
      <c r="AO232" s="147">
        <v>0</v>
      </c>
      <c r="AP232" s="147">
        <v>-467133</v>
      </c>
      <c r="AQ232" s="147">
        <v>0</v>
      </c>
      <c r="AR232" s="147">
        <v>0</v>
      </c>
      <c r="AS232" s="147">
        <v>0</v>
      </c>
      <c r="AT232" s="147">
        <v>0</v>
      </c>
      <c r="AU232" s="147">
        <v>-387424</v>
      </c>
      <c r="AV232" s="147">
        <v>0</v>
      </c>
      <c r="AW232" s="147">
        <v>0</v>
      </c>
      <c r="AX232" s="147">
        <v>0</v>
      </c>
      <c r="AY232" s="147">
        <v>0</v>
      </c>
      <c r="AZ232" s="147">
        <v>-493196</v>
      </c>
      <c r="BA232" s="147">
        <v>0</v>
      </c>
      <c r="BB232" s="147">
        <v>0</v>
      </c>
      <c r="BC232" s="147">
        <v>0</v>
      </c>
      <c r="BD232" s="147">
        <v>0</v>
      </c>
      <c r="BE232" s="147">
        <v>-57929886</v>
      </c>
      <c r="BF232" s="147">
        <v>0</v>
      </c>
      <c r="BG232" s="147">
        <v>0</v>
      </c>
      <c r="BH232" s="147">
        <v>0</v>
      </c>
      <c r="BI232" s="147">
        <v>0</v>
      </c>
      <c r="BJ232" s="147">
        <v>-409969</v>
      </c>
      <c r="BK232" s="147">
        <v>0</v>
      </c>
      <c r="BL232" s="147">
        <v>0</v>
      </c>
      <c r="BM232" s="147">
        <v>0</v>
      </c>
      <c r="BN232" s="147">
        <v>0</v>
      </c>
      <c r="BO232" s="147">
        <v>-252762</v>
      </c>
      <c r="BP232" s="147">
        <v>0</v>
      </c>
      <c r="BQ232" s="147">
        <v>0</v>
      </c>
      <c r="BR232" s="147">
        <v>0</v>
      </c>
      <c r="BS232" s="147">
        <v>0</v>
      </c>
      <c r="BT232" s="147">
        <v>793870</v>
      </c>
      <c r="BU232" s="147">
        <v>0</v>
      </c>
      <c r="BV232" s="147">
        <v>0</v>
      </c>
      <c r="BW232" s="147">
        <v>0</v>
      </c>
      <c r="BX232" s="147">
        <v>60355504</v>
      </c>
      <c r="BZ232" s="147">
        <v>0</v>
      </c>
      <c r="CA232" s="147">
        <v>0</v>
      </c>
    </row>
    <row r="233" spans="7:142" hidden="1" x14ac:dyDescent="0.2">
      <c r="L233" s="147">
        <v>-7145000</v>
      </c>
      <c r="M233" s="147">
        <v>0</v>
      </c>
      <c r="N233" s="147">
        <v>0</v>
      </c>
      <c r="O233" s="147">
        <v>0</v>
      </c>
      <c r="P233" s="147">
        <v>0</v>
      </c>
      <c r="Q233" s="147">
        <v>235000</v>
      </c>
      <c r="R233" s="147">
        <v>0</v>
      </c>
      <c r="S233" s="147">
        <v>0</v>
      </c>
      <c r="T233" s="147">
        <v>0</v>
      </c>
      <c r="U233" s="147">
        <v>0</v>
      </c>
      <c r="V233" s="147">
        <v>-5735000</v>
      </c>
      <c r="W233" s="147">
        <v>0</v>
      </c>
      <c r="X233" s="147">
        <v>0</v>
      </c>
      <c r="Y233" s="147">
        <v>0</v>
      </c>
      <c r="Z233" s="147">
        <v>0</v>
      </c>
      <c r="AA233" s="147">
        <v>-3165000</v>
      </c>
      <c r="AB233" s="147">
        <v>0</v>
      </c>
      <c r="AC233" s="147">
        <v>0</v>
      </c>
      <c r="AD233" s="147">
        <v>0</v>
      </c>
      <c r="AE233" s="147">
        <v>0</v>
      </c>
      <c r="AF233" s="147">
        <v>-4370000</v>
      </c>
      <c r="AG233" s="147">
        <v>0</v>
      </c>
      <c r="AH233" s="147">
        <v>0</v>
      </c>
      <c r="AI233" s="147">
        <v>0</v>
      </c>
      <c r="AJ233" s="147">
        <v>0</v>
      </c>
      <c r="AK233" s="147">
        <v>-2270000</v>
      </c>
      <c r="AL233" s="147">
        <v>0</v>
      </c>
      <c r="AM233" s="147">
        <v>0</v>
      </c>
      <c r="AN233" s="147">
        <v>0</v>
      </c>
      <c r="AO233" s="147">
        <v>0</v>
      </c>
      <c r="AP233" s="147">
        <v>-4260000</v>
      </c>
      <c r="AQ233" s="147">
        <v>0</v>
      </c>
      <c r="AR233" s="147">
        <v>0</v>
      </c>
      <c r="AS233" s="147">
        <v>0</v>
      </c>
      <c r="AT233" s="147">
        <v>0</v>
      </c>
      <c r="AU233" s="147">
        <v>-3475000</v>
      </c>
      <c r="AV233" s="147">
        <v>0</v>
      </c>
      <c r="AW233" s="147">
        <v>0</v>
      </c>
      <c r="AX233" s="147">
        <v>0</v>
      </c>
      <c r="AY233" s="147">
        <v>0</v>
      </c>
      <c r="AZ233" s="147">
        <v>-3320000</v>
      </c>
      <c r="BA233" s="147">
        <v>0</v>
      </c>
      <c r="BB233" s="147">
        <v>0</v>
      </c>
      <c r="BC233" s="147">
        <v>0</v>
      </c>
      <c r="BD233" s="147">
        <v>0</v>
      </c>
      <c r="BE233" s="147">
        <v>-2325000</v>
      </c>
      <c r="BF233" s="147">
        <v>0</v>
      </c>
      <c r="BG233" s="147">
        <v>0</v>
      </c>
      <c r="BH233" s="147">
        <v>0</v>
      </c>
      <c r="BI233" s="147">
        <v>0</v>
      </c>
      <c r="BJ233" s="147">
        <v>-2615000</v>
      </c>
      <c r="BK233" s="147">
        <v>0</v>
      </c>
      <c r="BL233" s="147">
        <v>0</v>
      </c>
      <c r="BM233" s="147">
        <v>0</v>
      </c>
      <c r="BN233" s="147">
        <v>0</v>
      </c>
      <c r="BO233" s="147">
        <v>-1885000</v>
      </c>
      <c r="BP233" s="147">
        <v>0</v>
      </c>
      <c r="BQ233" s="147">
        <v>0</v>
      </c>
      <c r="BR233" s="147">
        <v>0</v>
      </c>
      <c r="BS233" s="147">
        <v>0</v>
      </c>
      <c r="BT233" s="147">
        <v>-15810000</v>
      </c>
      <c r="BU233" s="147">
        <v>0</v>
      </c>
      <c r="BV233" s="147">
        <v>0</v>
      </c>
      <c r="BW233" s="147">
        <v>0</v>
      </c>
      <c r="BX233" s="147">
        <v>24520000</v>
      </c>
      <c r="BZ233" s="147">
        <v>0</v>
      </c>
      <c r="CA233" s="147">
        <v>0</v>
      </c>
      <c r="EL233" s="62"/>
    </row>
    <row r="234" spans="7:142" hidden="1" x14ac:dyDescent="0.2">
      <c r="L234" s="147">
        <v>632137</v>
      </c>
      <c r="M234" s="147">
        <v>0</v>
      </c>
      <c r="N234" s="147">
        <v>0</v>
      </c>
      <c r="O234" s="147">
        <v>0</v>
      </c>
      <c r="P234" s="147">
        <v>0</v>
      </c>
      <c r="Q234" s="147">
        <v>3068181</v>
      </c>
      <c r="R234" s="147">
        <v>0</v>
      </c>
      <c r="S234" s="147">
        <v>0</v>
      </c>
      <c r="T234" s="147">
        <v>0</v>
      </c>
      <c r="U234" s="147">
        <v>0</v>
      </c>
      <c r="V234" s="147">
        <v>-48914</v>
      </c>
      <c r="W234" s="147">
        <v>0</v>
      </c>
      <c r="X234" s="147">
        <v>0</v>
      </c>
      <c r="Y234" s="147">
        <v>0</v>
      </c>
      <c r="Z234" s="147">
        <v>0</v>
      </c>
      <c r="AA234" s="147">
        <v>-285032</v>
      </c>
      <c r="AB234" s="147">
        <v>0</v>
      </c>
      <c r="AC234" s="147">
        <v>0</v>
      </c>
      <c r="AD234" s="147">
        <v>0</v>
      </c>
      <c r="AE234" s="147">
        <v>0</v>
      </c>
      <c r="AF234" s="147">
        <v>-83879</v>
      </c>
      <c r="AG234" s="147">
        <v>0</v>
      </c>
      <c r="AH234" s="147">
        <v>0</v>
      </c>
      <c r="AI234" s="147">
        <v>0</v>
      </c>
      <c r="AJ234" s="147">
        <v>0</v>
      </c>
      <c r="AK234" s="147">
        <v>-27624</v>
      </c>
      <c r="AL234" s="147">
        <v>0</v>
      </c>
      <c r="AM234" s="147">
        <v>0</v>
      </c>
      <c r="AN234" s="147">
        <v>0</v>
      </c>
      <c r="AO234" s="147">
        <v>0</v>
      </c>
      <c r="AP234" s="147">
        <v>-481602</v>
      </c>
      <c r="AQ234" s="147">
        <v>0</v>
      </c>
      <c r="AR234" s="147">
        <v>0</v>
      </c>
      <c r="AS234" s="147">
        <v>0</v>
      </c>
      <c r="AT234" s="147">
        <v>0</v>
      </c>
      <c r="AU234" s="147">
        <v>-1204105</v>
      </c>
      <c r="AV234" s="147">
        <v>0</v>
      </c>
      <c r="AW234" s="147">
        <v>0</v>
      </c>
      <c r="AX234" s="147">
        <v>0</v>
      </c>
      <c r="AY234" s="147">
        <v>0</v>
      </c>
      <c r="AZ234" s="147">
        <v>-342784</v>
      </c>
      <c r="BA234" s="147">
        <v>0</v>
      </c>
      <c r="BB234" s="147">
        <v>0</v>
      </c>
      <c r="BC234" s="147">
        <v>0</v>
      </c>
      <c r="BD234" s="147">
        <v>0</v>
      </c>
      <c r="BE234" s="147">
        <v>0</v>
      </c>
      <c r="BF234" s="147">
        <v>0</v>
      </c>
      <c r="BG234" s="147">
        <v>0</v>
      </c>
      <c r="BH234" s="147">
        <v>0</v>
      </c>
      <c r="BI234" s="147">
        <v>0</v>
      </c>
      <c r="BJ234" s="147">
        <v>-682120</v>
      </c>
      <c r="BK234" s="147">
        <v>0</v>
      </c>
      <c r="BL234" s="147">
        <v>0</v>
      </c>
      <c r="BM234" s="147">
        <v>0</v>
      </c>
      <c r="BN234" s="147">
        <v>0</v>
      </c>
      <c r="BO234" s="147">
        <v>-3123322</v>
      </c>
      <c r="BP234" s="147">
        <v>0</v>
      </c>
      <c r="BQ234" s="147">
        <v>0</v>
      </c>
      <c r="BR234" s="147">
        <v>0</v>
      </c>
      <c r="BS234" s="147">
        <v>0</v>
      </c>
      <c r="BT234" s="147">
        <v>3366372</v>
      </c>
      <c r="BU234" s="147">
        <v>0</v>
      </c>
      <c r="BV234" s="147">
        <v>0</v>
      </c>
      <c r="BW234" s="147">
        <v>0</v>
      </c>
      <c r="BX234" s="147">
        <v>5945436</v>
      </c>
      <c r="BZ234" s="147">
        <v>0</v>
      </c>
      <c r="CA234" s="147">
        <v>0</v>
      </c>
    </row>
    <row r="235" spans="7:142" hidden="1" x14ac:dyDescent="0.2">
      <c r="L235" s="147">
        <v>0</v>
      </c>
      <c r="M235" s="147">
        <v>0</v>
      </c>
      <c r="N235" s="147">
        <v>0</v>
      </c>
      <c r="O235" s="147">
        <v>0</v>
      </c>
      <c r="P235" s="147">
        <v>0</v>
      </c>
      <c r="Q235" s="147">
        <v>0</v>
      </c>
      <c r="R235" s="147">
        <v>0</v>
      </c>
      <c r="S235" s="147">
        <v>0</v>
      </c>
      <c r="T235" s="147">
        <v>0</v>
      </c>
      <c r="U235" s="147">
        <v>0</v>
      </c>
      <c r="V235" s="147">
        <v>0</v>
      </c>
      <c r="W235" s="147">
        <v>0</v>
      </c>
      <c r="X235" s="147">
        <v>0</v>
      </c>
      <c r="Y235" s="147">
        <v>0</v>
      </c>
      <c r="Z235" s="147">
        <v>0</v>
      </c>
      <c r="AA235" s="147">
        <v>0</v>
      </c>
      <c r="AB235" s="147">
        <v>0</v>
      </c>
      <c r="AC235" s="147">
        <v>0</v>
      </c>
      <c r="AD235" s="147">
        <v>0</v>
      </c>
      <c r="AE235" s="147">
        <v>0</v>
      </c>
      <c r="AF235" s="147">
        <v>0</v>
      </c>
      <c r="AG235" s="147">
        <v>0</v>
      </c>
      <c r="AH235" s="147">
        <v>0</v>
      </c>
      <c r="AI235" s="147">
        <v>0</v>
      </c>
      <c r="AJ235" s="147">
        <v>0</v>
      </c>
      <c r="AK235" s="147">
        <v>0</v>
      </c>
      <c r="AL235" s="147">
        <v>0</v>
      </c>
      <c r="AM235" s="147">
        <v>0</v>
      </c>
      <c r="AN235" s="147">
        <v>0</v>
      </c>
      <c r="AO235" s="147">
        <v>0</v>
      </c>
      <c r="AP235" s="147">
        <v>0</v>
      </c>
      <c r="AQ235" s="147">
        <v>0</v>
      </c>
      <c r="AR235" s="147">
        <v>0</v>
      </c>
      <c r="AS235" s="147">
        <v>0</v>
      </c>
      <c r="AT235" s="147">
        <v>0</v>
      </c>
      <c r="AU235" s="147">
        <v>0</v>
      </c>
      <c r="AV235" s="147">
        <v>0</v>
      </c>
      <c r="AW235" s="147">
        <v>0</v>
      </c>
      <c r="AX235" s="147">
        <v>0</v>
      </c>
      <c r="AY235" s="147">
        <v>0</v>
      </c>
      <c r="AZ235" s="147">
        <v>0</v>
      </c>
      <c r="BA235" s="147">
        <v>0</v>
      </c>
      <c r="BB235" s="147">
        <v>0</v>
      </c>
      <c r="BC235" s="147">
        <v>0</v>
      </c>
      <c r="BD235" s="147">
        <v>0</v>
      </c>
      <c r="BE235" s="147">
        <v>0</v>
      </c>
      <c r="BF235" s="147">
        <v>0</v>
      </c>
      <c r="BG235" s="147">
        <v>0</v>
      </c>
      <c r="BH235" s="147">
        <v>0</v>
      </c>
      <c r="BI235" s="147">
        <v>0</v>
      </c>
      <c r="BJ235" s="147">
        <v>0</v>
      </c>
      <c r="BK235" s="147">
        <v>0</v>
      </c>
      <c r="BL235" s="147">
        <v>0</v>
      </c>
      <c r="BM235" s="147">
        <v>0</v>
      </c>
      <c r="BN235" s="147">
        <v>0</v>
      </c>
      <c r="BO235" s="147">
        <v>0</v>
      </c>
      <c r="BP235" s="147">
        <v>0</v>
      </c>
      <c r="BQ235" s="147">
        <v>0</v>
      </c>
      <c r="BR235" s="147">
        <v>0</v>
      </c>
      <c r="BS235" s="147">
        <v>0</v>
      </c>
      <c r="BT235" s="147">
        <v>0</v>
      </c>
      <c r="BU235" s="147">
        <v>0</v>
      </c>
      <c r="BV235" s="147">
        <v>0</v>
      </c>
      <c r="BW235" s="147">
        <v>0</v>
      </c>
      <c r="BX235" s="147">
        <v>0</v>
      </c>
      <c r="BZ235" s="147">
        <v>0</v>
      </c>
      <c r="CA235" s="147">
        <v>0</v>
      </c>
    </row>
    <row r="236" spans="7:142" hidden="1" x14ac:dyDescent="0.2">
      <c r="L236" s="147">
        <v>0</v>
      </c>
      <c r="M236" s="147">
        <v>0</v>
      </c>
      <c r="N236" s="147">
        <v>0</v>
      </c>
      <c r="O236" s="147">
        <v>0</v>
      </c>
      <c r="P236" s="147">
        <v>0</v>
      </c>
      <c r="Q236" s="147">
        <v>0</v>
      </c>
      <c r="R236" s="147">
        <v>0</v>
      </c>
      <c r="S236" s="147">
        <v>0</v>
      </c>
      <c r="T236" s="147">
        <v>0</v>
      </c>
      <c r="U236" s="147">
        <v>0</v>
      </c>
      <c r="V236" s="147">
        <v>0</v>
      </c>
      <c r="W236" s="147">
        <v>0</v>
      </c>
      <c r="X236" s="147">
        <v>0</v>
      </c>
      <c r="Y236" s="147">
        <v>0</v>
      </c>
      <c r="Z236" s="147">
        <v>0</v>
      </c>
      <c r="AA236" s="147">
        <v>0</v>
      </c>
      <c r="AB236" s="147">
        <v>0</v>
      </c>
      <c r="AC236" s="147">
        <v>0</v>
      </c>
      <c r="AD236" s="147">
        <v>0</v>
      </c>
      <c r="AE236" s="147">
        <v>0</v>
      </c>
      <c r="AF236" s="147">
        <v>0</v>
      </c>
      <c r="AG236" s="147">
        <v>0</v>
      </c>
      <c r="AH236" s="147">
        <v>0</v>
      </c>
      <c r="AI236" s="147">
        <v>0</v>
      </c>
      <c r="AJ236" s="147">
        <v>0</v>
      </c>
      <c r="AK236" s="147">
        <v>0</v>
      </c>
      <c r="AL236" s="147">
        <v>0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47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>
        <v>0</v>
      </c>
      <c r="BD236" s="147">
        <v>0</v>
      </c>
      <c r="BE236" s="147">
        <v>0</v>
      </c>
      <c r="BF236" s="147">
        <v>0</v>
      </c>
      <c r="BG236" s="147">
        <v>0</v>
      </c>
      <c r="BH236" s="147">
        <v>0</v>
      </c>
      <c r="BI236" s="147">
        <v>0</v>
      </c>
      <c r="BJ236" s="147">
        <v>0</v>
      </c>
      <c r="BK236" s="147">
        <v>0</v>
      </c>
      <c r="BL236" s="147">
        <v>0</v>
      </c>
      <c r="BM236" s="147">
        <v>0</v>
      </c>
      <c r="BN236" s="147">
        <v>0</v>
      </c>
      <c r="BO236" s="147">
        <v>0</v>
      </c>
      <c r="BP236" s="147">
        <v>0</v>
      </c>
      <c r="BQ236" s="147">
        <v>0</v>
      </c>
      <c r="BR236" s="147">
        <v>0</v>
      </c>
      <c r="BS236" s="147">
        <v>0</v>
      </c>
      <c r="BT236" s="147">
        <v>0</v>
      </c>
      <c r="BU236" s="147">
        <v>0</v>
      </c>
      <c r="BV236" s="147">
        <v>0</v>
      </c>
      <c r="BW236" s="147">
        <v>0</v>
      </c>
      <c r="BX236" s="147">
        <v>0</v>
      </c>
      <c r="BZ236" s="147">
        <v>0</v>
      </c>
      <c r="CA236" s="147">
        <v>0</v>
      </c>
    </row>
    <row r="237" spans="7:142" hidden="1" x14ac:dyDescent="0.2">
      <c r="L237" s="147">
        <v>345294</v>
      </c>
      <c r="M237" s="147">
        <v>0</v>
      </c>
      <c r="N237" s="147">
        <v>0</v>
      </c>
      <c r="O237" s="147">
        <v>0</v>
      </c>
      <c r="P237" s="147">
        <v>0</v>
      </c>
      <c r="Q237" s="147">
        <v>20235</v>
      </c>
      <c r="R237" s="147">
        <v>0</v>
      </c>
      <c r="S237" s="147">
        <v>0</v>
      </c>
      <c r="T237" s="147">
        <v>0</v>
      </c>
      <c r="U237" s="147">
        <v>0</v>
      </c>
      <c r="V237" s="147">
        <v>218746</v>
      </c>
      <c r="W237" s="147">
        <v>0</v>
      </c>
      <c r="X237" s="147">
        <v>0</v>
      </c>
      <c r="Y237" s="147">
        <v>0</v>
      </c>
      <c r="Z237" s="147">
        <v>0</v>
      </c>
      <c r="AA237" s="147">
        <v>209595</v>
      </c>
      <c r="AB237" s="147">
        <v>0</v>
      </c>
      <c r="AC237" s="147">
        <v>0</v>
      </c>
      <c r="AD237" s="147">
        <v>0</v>
      </c>
      <c r="AE237" s="147">
        <v>0</v>
      </c>
      <c r="AF237" s="147">
        <v>-263897</v>
      </c>
      <c r="AG237" s="147">
        <v>0</v>
      </c>
      <c r="AH237" s="147">
        <v>0</v>
      </c>
      <c r="AI237" s="147">
        <v>0</v>
      </c>
      <c r="AJ237" s="147">
        <v>0</v>
      </c>
      <c r="AK237" s="147">
        <v>-151237</v>
      </c>
      <c r="AL237" s="147">
        <v>0</v>
      </c>
      <c r="AM237" s="147">
        <v>0</v>
      </c>
      <c r="AN237" s="147">
        <v>0</v>
      </c>
      <c r="AO237" s="147">
        <v>0</v>
      </c>
      <c r="AP237" s="147">
        <v>-467133</v>
      </c>
      <c r="AQ237" s="147">
        <v>0</v>
      </c>
      <c r="AR237" s="147">
        <v>0</v>
      </c>
      <c r="AS237" s="147">
        <v>0</v>
      </c>
      <c r="AT237" s="147">
        <v>0</v>
      </c>
      <c r="AU237" s="147">
        <v>-387424</v>
      </c>
      <c r="AV237" s="147">
        <v>0</v>
      </c>
      <c r="AW237" s="147">
        <v>0</v>
      </c>
      <c r="AX237" s="147">
        <v>0</v>
      </c>
      <c r="AY237" s="147">
        <v>0</v>
      </c>
      <c r="AZ237" s="147">
        <v>-493196</v>
      </c>
      <c r="BA237" s="147">
        <v>0</v>
      </c>
      <c r="BB237" s="147">
        <v>0</v>
      </c>
      <c r="BC237" s="147">
        <v>0</v>
      </c>
      <c r="BD237" s="147">
        <v>0</v>
      </c>
      <c r="BE237" s="147">
        <v>-57929886</v>
      </c>
      <c r="BF237" s="147">
        <v>0</v>
      </c>
      <c r="BG237" s="147">
        <v>0</v>
      </c>
      <c r="BH237" s="147">
        <v>0</v>
      </c>
      <c r="BI237" s="147">
        <v>0</v>
      </c>
      <c r="BJ237" s="147">
        <v>-409969</v>
      </c>
      <c r="BK237" s="147">
        <v>0</v>
      </c>
      <c r="BL237" s="147">
        <v>0</v>
      </c>
      <c r="BM237" s="147">
        <v>0</v>
      </c>
      <c r="BN237" s="147">
        <v>0</v>
      </c>
      <c r="BO237" s="147">
        <v>-252762</v>
      </c>
      <c r="BP237" s="147">
        <v>0</v>
      </c>
      <c r="BQ237" s="147">
        <v>0</v>
      </c>
      <c r="BR237" s="147">
        <v>0</v>
      </c>
      <c r="BS237" s="147">
        <v>0</v>
      </c>
      <c r="BT237" s="147">
        <v>793870</v>
      </c>
      <c r="BU237" s="147">
        <v>0</v>
      </c>
      <c r="BV237" s="147">
        <v>0</v>
      </c>
      <c r="BW237" s="147">
        <v>0</v>
      </c>
      <c r="BX237" s="147">
        <v>60355504</v>
      </c>
      <c r="BZ237" s="147">
        <v>0</v>
      </c>
      <c r="CA237" s="147">
        <v>0</v>
      </c>
    </row>
    <row r="238" spans="7:142" hidden="1" x14ac:dyDescent="0.2">
      <c r="L238" s="147">
        <v>0</v>
      </c>
      <c r="M238" s="147">
        <v>0</v>
      </c>
      <c r="N238" s="147">
        <v>0</v>
      </c>
      <c r="O238" s="147">
        <v>0</v>
      </c>
      <c r="P238" s="147">
        <v>0</v>
      </c>
      <c r="Q238" s="147">
        <v>0</v>
      </c>
      <c r="R238" s="147">
        <v>0</v>
      </c>
      <c r="S238" s="147">
        <v>0</v>
      </c>
      <c r="T238" s="147">
        <v>0</v>
      </c>
      <c r="U238" s="147">
        <v>0</v>
      </c>
      <c r="V238" s="147">
        <v>0</v>
      </c>
      <c r="W238" s="147">
        <v>0</v>
      </c>
      <c r="X238" s="147">
        <v>0</v>
      </c>
      <c r="Y238" s="147">
        <v>0</v>
      </c>
      <c r="Z238" s="147">
        <v>0</v>
      </c>
      <c r="AA238" s="147">
        <v>0</v>
      </c>
      <c r="AB238" s="147">
        <v>0</v>
      </c>
      <c r="AC238" s="147">
        <v>0</v>
      </c>
      <c r="AD238" s="147">
        <v>0</v>
      </c>
      <c r="AE238" s="147">
        <v>0</v>
      </c>
      <c r="AF238" s="147">
        <v>0</v>
      </c>
      <c r="AG238" s="147">
        <v>0</v>
      </c>
      <c r="AH238" s="147">
        <v>0</v>
      </c>
      <c r="AI238" s="147">
        <v>0</v>
      </c>
      <c r="AJ238" s="147">
        <v>0</v>
      </c>
      <c r="AK238" s="147">
        <v>0</v>
      </c>
      <c r="AL238" s="147">
        <v>0</v>
      </c>
      <c r="AM238" s="147">
        <v>0</v>
      </c>
      <c r="AN238" s="147">
        <v>0</v>
      </c>
      <c r="AO238" s="147">
        <v>0</v>
      </c>
      <c r="AP238" s="147">
        <v>0</v>
      </c>
      <c r="AQ238" s="147">
        <v>0</v>
      </c>
      <c r="AR238" s="147">
        <v>0</v>
      </c>
      <c r="AS238" s="147">
        <v>0</v>
      </c>
      <c r="AT238" s="147">
        <v>0</v>
      </c>
      <c r="AU238" s="147">
        <v>0</v>
      </c>
      <c r="AV238" s="147">
        <v>0</v>
      </c>
      <c r="AW238" s="147">
        <v>0</v>
      </c>
      <c r="AX238" s="147">
        <v>0</v>
      </c>
      <c r="AY238" s="147">
        <v>0</v>
      </c>
      <c r="AZ238" s="147">
        <v>0</v>
      </c>
      <c r="BA238" s="147">
        <v>0</v>
      </c>
      <c r="BB238" s="147">
        <v>0</v>
      </c>
      <c r="BC238" s="147">
        <v>0</v>
      </c>
      <c r="BD238" s="147">
        <v>0</v>
      </c>
      <c r="BE238" s="147">
        <v>-57718349</v>
      </c>
      <c r="BF238" s="147">
        <v>0</v>
      </c>
      <c r="BG238" s="147">
        <v>0</v>
      </c>
      <c r="BH238" s="147">
        <v>0</v>
      </c>
      <c r="BI238" s="147">
        <v>0</v>
      </c>
      <c r="BJ238" s="147">
        <v>0</v>
      </c>
      <c r="BK238" s="147">
        <v>0</v>
      </c>
      <c r="BL238" s="147">
        <v>0</v>
      </c>
      <c r="BM238" s="147">
        <v>0</v>
      </c>
      <c r="BN238" s="147">
        <v>0</v>
      </c>
      <c r="BO238" s="147">
        <v>0</v>
      </c>
      <c r="BP238" s="147">
        <v>0</v>
      </c>
      <c r="BQ238" s="147">
        <v>0</v>
      </c>
      <c r="BR238" s="147">
        <v>0</v>
      </c>
      <c r="BS238" s="147">
        <v>0</v>
      </c>
      <c r="BT238" s="147">
        <v>0</v>
      </c>
      <c r="BU238" s="147">
        <v>0</v>
      </c>
      <c r="BV238" s="147">
        <v>0</v>
      </c>
      <c r="BW238" s="147">
        <v>0</v>
      </c>
      <c r="BX238" s="147">
        <v>57718349</v>
      </c>
      <c r="BZ238" s="147">
        <v>0</v>
      </c>
      <c r="CA238" s="147">
        <v>0</v>
      </c>
    </row>
    <row r="239" spans="7:142" hidden="1" x14ac:dyDescent="0.2">
      <c r="L239" s="147" t="e">
        <v>#REF!</v>
      </c>
      <c r="M239" s="147" t="e">
        <v>#REF!</v>
      </c>
      <c r="N239" s="147" t="e">
        <v>#REF!</v>
      </c>
      <c r="O239" s="147" t="e">
        <v>#REF!</v>
      </c>
      <c r="P239" s="147" t="e">
        <v>#REF!</v>
      </c>
      <c r="Q239" s="147" t="e">
        <v>#REF!</v>
      </c>
      <c r="R239" s="147" t="e">
        <v>#REF!</v>
      </c>
      <c r="S239" s="147" t="e">
        <v>#REF!</v>
      </c>
      <c r="T239" s="147" t="e">
        <v>#REF!</v>
      </c>
      <c r="U239" s="147" t="e">
        <v>#REF!</v>
      </c>
      <c r="V239" s="147" t="e">
        <v>#REF!</v>
      </c>
      <c r="W239" s="147" t="e">
        <v>#REF!</v>
      </c>
      <c r="X239" s="147" t="e">
        <v>#REF!</v>
      </c>
      <c r="Y239" s="147" t="e">
        <v>#REF!</v>
      </c>
      <c r="Z239" s="147" t="e">
        <v>#REF!</v>
      </c>
      <c r="AA239" s="147" t="e">
        <v>#REF!</v>
      </c>
      <c r="AB239" s="147" t="e">
        <v>#REF!</v>
      </c>
      <c r="AC239" s="147" t="e">
        <v>#REF!</v>
      </c>
      <c r="AD239" s="147" t="e">
        <v>#REF!</v>
      </c>
      <c r="AE239" s="147" t="e">
        <v>#REF!</v>
      </c>
      <c r="AF239" s="147" t="e">
        <v>#REF!</v>
      </c>
      <c r="AG239" s="147" t="e">
        <v>#REF!</v>
      </c>
      <c r="AH239" s="147" t="e">
        <v>#REF!</v>
      </c>
      <c r="AI239" s="147" t="e">
        <v>#REF!</v>
      </c>
      <c r="AJ239" s="147" t="e">
        <v>#REF!</v>
      </c>
      <c r="AK239" s="147" t="e">
        <v>#REF!</v>
      </c>
      <c r="AL239" s="147" t="e">
        <v>#REF!</v>
      </c>
      <c r="AM239" s="147" t="e">
        <v>#REF!</v>
      </c>
      <c r="AN239" s="147" t="e">
        <v>#REF!</v>
      </c>
      <c r="AO239" s="147" t="e">
        <v>#REF!</v>
      </c>
      <c r="AP239" s="147" t="e">
        <v>#REF!</v>
      </c>
      <c r="AQ239" s="147" t="e">
        <v>#REF!</v>
      </c>
      <c r="AR239" s="147" t="e">
        <v>#REF!</v>
      </c>
      <c r="AS239" s="147" t="e">
        <v>#REF!</v>
      </c>
      <c r="AT239" s="147" t="e">
        <v>#REF!</v>
      </c>
      <c r="AU239" s="147" t="e">
        <v>#REF!</v>
      </c>
      <c r="AV239" s="147" t="e">
        <v>#REF!</v>
      </c>
      <c r="AW239" s="147" t="e">
        <v>#REF!</v>
      </c>
      <c r="AX239" s="147" t="e">
        <v>#REF!</v>
      </c>
      <c r="AY239" s="147" t="e">
        <v>#REF!</v>
      </c>
      <c r="AZ239" s="147" t="e">
        <v>#REF!</v>
      </c>
      <c r="BA239" s="147" t="e">
        <v>#REF!</v>
      </c>
      <c r="BB239" s="147" t="e">
        <v>#REF!</v>
      </c>
      <c r="BC239" s="147" t="e">
        <v>#REF!</v>
      </c>
      <c r="BD239" s="147" t="e">
        <v>#REF!</v>
      </c>
      <c r="BE239" s="147" t="e">
        <v>#REF!</v>
      </c>
      <c r="BF239" s="147" t="e">
        <v>#REF!</v>
      </c>
      <c r="BG239" s="147" t="e">
        <v>#REF!</v>
      </c>
      <c r="BH239" s="147" t="e">
        <v>#REF!</v>
      </c>
      <c r="BI239" s="147" t="e">
        <v>#REF!</v>
      </c>
      <c r="BJ239" s="147" t="e">
        <v>#REF!</v>
      </c>
      <c r="BK239" s="147" t="e">
        <v>#REF!</v>
      </c>
      <c r="BL239" s="147" t="e">
        <v>#REF!</v>
      </c>
      <c r="BM239" s="147" t="e">
        <v>#REF!</v>
      </c>
      <c r="BN239" s="147" t="e">
        <v>#REF!</v>
      </c>
      <c r="BO239" s="147" t="e">
        <v>#REF!</v>
      </c>
      <c r="BP239" s="147" t="e">
        <v>#REF!</v>
      </c>
      <c r="BQ239" s="147" t="e">
        <v>#REF!</v>
      </c>
      <c r="BR239" s="147" t="e">
        <v>#REF!</v>
      </c>
      <c r="BS239" s="147" t="e">
        <v>#REF!</v>
      </c>
      <c r="BT239" s="147" t="e">
        <v>#REF!</v>
      </c>
      <c r="BU239" s="147" t="e">
        <v>#REF!</v>
      </c>
      <c r="BV239" s="147" t="e">
        <v>#REF!</v>
      </c>
      <c r="BW239" s="147" t="e">
        <v>#REF!</v>
      </c>
      <c r="BX239" s="147" t="e">
        <v>#REF!</v>
      </c>
      <c r="BZ239" s="147" t="e">
        <v>#REF!</v>
      </c>
      <c r="CA239" s="147" t="e">
        <v>#REF!</v>
      </c>
    </row>
    <row r="240" spans="7:142" hidden="1" x14ac:dyDescent="0.2">
      <c r="L240" s="147" t="e">
        <v>#REF!</v>
      </c>
      <c r="M240" s="147" t="e">
        <v>#REF!</v>
      </c>
      <c r="N240" s="147" t="e">
        <v>#REF!</v>
      </c>
      <c r="O240" s="147" t="e">
        <v>#REF!</v>
      </c>
      <c r="P240" s="147" t="e">
        <v>#REF!</v>
      </c>
      <c r="Q240" s="147" t="e">
        <v>#REF!</v>
      </c>
      <c r="R240" s="147" t="e">
        <v>#REF!</v>
      </c>
      <c r="S240" s="147" t="e">
        <v>#REF!</v>
      </c>
      <c r="T240" s="147" t="e">
        <v>#REF!</v>
      </c>
      <c r="U240" s="147" t="e">
        <v>#REF!</v>
      </c>
      <c r="V240" s="147" t="e">
        <v>#REF!</v>
      </c>
      <c r="W240" s="147" t="e">
        <v>#REF!</v>
      </c>
      <c r="X240" s="147" t="e">
        <v>#REF!</v>
      </c>
      <c r="Y240" s="147" t="e">
        <v>#REF!</v>
      </c>
      <c r="Z240" s="147" t="e">
        <v>#REF!</v>
      </c>
      <c r="AA240" s="147" t="e">
        <v>#REF!</v>
      </c>
      <c r="AB240" s="147" t="e">
        <v>#REF!</v>
      </c>
      <c r="AC240" s="147" t="e">
        <v>#REF!</v>
      </c>
      <c r="AD240" s="147" t="e">
        <v>#REF!</v>
      </c>
      <c r="AE240" s="147" t="e">
        <v>#REF!</v>
      </c>
      <c r="AF240" s="147" t="e">
        <v>#REF!</v>
      </c>
      <c r="AG240" s="147" t="e">
        <v>#REF!</v>
      </c>
      <c r="AH240" s="147" t="e">
        <v>#REF!</v>
      </c>
      <c r="AI240" s="147" t="e">
        <v>#REF!</v>
      </c>
      <c r="AJ240" s="147" t="e">
        <v>#REF!</v>
      </c>
      <c r="AK240" s="147" t="e">
        <v>#REF!</v>
      </c>
      <c r="AL240" s="147" t="e">
        <v>#REF!</v>
      </c>
      <c r="AM240" s="147" t="e">
        <v>#REF!</v>
      </c>
      <c r="AN240" s="147" t="e">
        <v>#REF!</v>
      </c>
      <c r="AO240" s="147" t="e">
        <v>#REF!</v>
      </c>
      <c r="AP240" s="147" t="e">
        <v>#REF!</v>
      </c>
      <c r="AQ240" s="147" t="e">
        <v>#REF!</v>
      </c>
      <c r="AR240" s="147" t="e">
        <v>#REF!</v>
      </c>
      <c r="AS240" s="147" t="e">
        <v>#REF!</v>
      </c>
      <c r="AT240" s="147" t="e">
        <v>#REF!</v>
      </c>
      <c r="AU240" s="147" t="e">
        <v>#REF!</v>
      </c>
      <c r="AV240" s="147" t="e">
        <v>#REF!</v>
      </c>
      <c r="AW240" s="147" t="e">
        <v>#REF!</v>
      </c>
      <c r="AX240" s="147" t="e">
        <v>#REF!</v>
      </c>
      <c r="AY240" s="147" t="e">
        <v>#REF!</v>
      </c>
      <c r="AZ240" s="147" t="e">
        <v>#REF!</v>
      </c>
      <c r="BA240" s="147" t="e">
        <v>#REF!</v>
      </c>
      <c r="BB240" s="147" t="e">
        <v>#REF!</v>
      </c>
      <c r="BC240" s="147" t="e">
        <v>#REF!</v>
      </c>
      <c r="BD240" s="147" t="e">
        <v>#REF!</v>
      </c>
      <c r="BE240" s="147" t="e">
        <v>#REF!</v>
      </c>
      <c r="BF240" s="147" t="e">
        <v>#REF!</v>
      </c>
      <c r="BG240" s="147" t="e">
        <v>#REF!</v>
      </c>
      <c r="BH240" s="147" t="e">
        <v>#REF!</v>
      </c>
      <c r="BI240" s="147" t="e">
        <v>#REF!</v>
      </c>
      <c r="BJ240" s="147" t="e">
        <v>#REF!</v>
      </c>
      <c r="BK240" s="147" t="e">
        <v>#REF!</v>
      </c>
      <c r="BL240" s="147" t="e">
        <v>#REF!</v>
      </c>
      <c r="BM240" s="147" t="e">
        <v>#REF!</v>
      </c>
      <c r="BN240" s="147" t="e">
        <v>#REF!</v>
      </c>
      <c r="BO240" s="147" t="e">
        <v>#REF!</v>
      </c>
      <c r="BP240" s="147" t="e">
        <v>#REF!</v>
      </c>
      <c r="BQ240" s="147" t="e">
        <v>#REF!</v>
      </c>
      <c r="BR240" s="147" t="e">
        <v>#REF!</v>
      </c>
      <c r="BS240" s="147" t="e">
        <v>#REF!</v>
      </c>
      <c r="BT240" s="147" t="e">
        <v>#REF!</v>
      </c>
      <c r="BU240" s="147" t="e">
        <v>#REF!</v>
      </c>
      <c r="BV240" s="147" t="e">
        <v>#REF!</v>
      </c>
      <c r="BW240" s="147" t="e">
        <v>#REF!</v>
      </c>
      <c r="BX240" s="147" t="e">
        <v>#REF!</v>
      </c>
      <c r="BZ240" s="147" t="e">
        <v>#REF!</v>
      </c>
      <c r="CA240" s="147" t="e">
        <v>#REF!</v>
      </c>
    </row>
    <row r="241" spans="12:79" hidden="1" x14ac:dyDescent="0.2">
      <c r="L241" s="147" t="e">
        <v>#REF!</v>
      </c>
      <c r="M241" s="147" t="e">
        <v>#REF!</v>
      </c>
      <c r="N241" s="147" t="e">
        <v>#REF!</v>
      </c>
      <c r="O241" s="147" t="e">
        <v>#REF!</v>
      </c>
      <c r="P241" s="147" t="e">
        <v>#REF!</v>
      </c>
      <c r="Q241" s="147" t="e">
        <v>#REF!</v>
      </c>
      <c r="R241" s="147" t="e">
        <v>#REF!</v>
      </c>
      <c r="S241" s="147" t="e">
        <v>#REF!</v>
      </c>
      <c r="T241" s="147" t="e">
        <v>#REF!</v>
      </c>
      <c r="U241" s="147" t="e">
        <v>#REF!</v>
      </c>
      <c r="V241" s="147" t="e">
        <v>#REF!</v>
      </c>
      <c r="W241" s="147" t="e">
        <v>#REF!</v>
      </c>
      <c r="X241" s="147" t="e">
        <v>#REF!</v>
      </c>
      <c r="Y241" s="147" t="e">
        <v>#REF!</v>
      </c>
      <c r="Z241" s="147" t="e">
        <v>#REF!</v>
      </c>
      <c r="AA241" s="147" t="e">
        <v>#REF!</v>
      </c>
      <c r="AB241" s="147" t="e">
        <v>#REF!</v>
      </c>
      <c r="AC241" s="147" t="e">
        <v>#REF!</v>
      </c>
      <c r="AD241" s="147" t="e">
        <v>#REF!</v>
      </c>
      <c r="AE241" s="147" t="e">
        <v>#REF!</v>
      </c>
      <c r="AF241" s="147" t="e">
        <v>#REF!</v>
      </c>
      <c r="AG241" s="147" t="e">
        <v>#REF!</v>
      </c>
      <c r="AH241" s="147" t="e">
        <v>#REF!</v>
      </c>
      <c r="AI241" s="147" t="e">
        <v>#REF!</v>
      </c>
      <c r="AJ241" s="147" t="e">
        <v>#REF!</v>
      </c>
      <c r="AK241" s="147" t="e">
        <v>#REF!</v>
      </c>
      <c r="AL241" s="147" t="e">
        <v>#REF!</v>
      </c>
      <c r="AM241" s="147" t="e">
        <v>#REF!</v>
      </c>
      <c r="AN241" s="147" t="e">
        <v>#REF!</v>
      </c>
      <c r="AO241" s="147" t="e">
        <v>#REF!</v>
      </c>
      <c r="AP241" s="147" t="e">
        <v>#REF!</v>
      </c>
      <c r="AQ241" s="147" t="e">
        <v>#REF!</v>
      </c>
      <c r="AR241" s="147" t="e">
        <v>#REF!</v>
      </c>
      <c r="AS241" s="147" t="e">
        <v>#REF!</v>
      </c>
      <c r="AT241" s="147" t="e">
        <v>#REF!</v>
      </c>
      <c r="AU241" s="147" t="e">
        <v>#REF!</v>
      </c>
      <c r="AV241" s="147" t="e">
        <v>#REF!</v>
      </c>
      <c r="AW241" s="147" t="e">
        <v>#REF!</v>
      </c>
      <c r="AX241" s="147" t="e">
        <v>#REF!</v>
      </c>
      <c r="AY241" s="147" t="e">
        <v>#REF!</v>
      </c>
      <c r="AZ241" s="147" t="e">
        <v>#REF!</v>
      </c>
      <c r="BA241" s="147" t="e">
        <v>#REF!</v>
      </c>
      <c r="BB241" s="147" t="e">
        <v>#REF!</v>
      </c>
      <c r="BC241" s="147" t="e">
        <v>#REF!</v>
      </c>
      <c r="BD241" s="147" t="e">
        <v>#REF!</v>
      </c>
      <c r="BE241" s="147" t="e">
        <v>#REF!</v>
      </c>
      <c r="BF241" s="147" t="e">
        <v>#REF!</v>
      </c>
      <c r="BG241" s="147" t="e">
        <v>#REF!</v>
      </c>
      <c r="BH241" s="147" t="e">
        <v>#REF!</v>
      </c>
      <c r="BI241" s="147" t="e">
        <v>#REF!</v>
      </c>
      <c r="BJ241" s="147" t="e">
        <v>#REF!</v>
      </c>
      <c r="BK241" s="147" t="e">
        <v>#REF!</v>
      </c>
      <c r="BL241" s="147" t="e">
        <v>#REF!</v>
      </c>
      <c r="BM241" s="147" t="e">
        <v>#REF!</v>
      </c>
      <c r="BN241" s="147" t="e">
        <v>#REF!</v>
      </c>
      <c r="BO241" s="147" t="e">
        <v>#REF!</v>
      </c>
      <c r="BP241" s="147" t="e">
        <v>#REF!</v>
      </c>
      <c r="BQ241" s="147" t="e">
        <v>#REF!</v>
      </c>
      <c r="BR241" s="147" t="e">
        <v>#REF!</v>
      </c>
      <c r="BS241" s="147" t="e">
        <v>#REF!</v>
      </c>
      <c r="BT241" s="147" t="e">
        <v>#REF!</v>
      </c>
      <c r="BU241" s="147" t="e">
        <v>#REF!</v>
      </c>
      <c r="BV241" s="147" t="e">
        <v>#REF!</v>
      </c>
      <c r="BW241" s="147" t="e">
        <v>#REF!</v>
      </c>
      <c r="BX241" s="147" t="e">
        <v>#REF!</v>
      </c>
      <c r="BZ241" s="147" t="e">
        <v>#REF!</v>
      </c>
      <c r="CA241" s="147" t="e">
        <v>#REF!</v>
      </c>
    </row>
    <row r="242" spans="12:79" hidden="1" x14ac:dyDescent="0.2">
      <c r="L242" s="147" t="e">
        <v>#REF!</v>
      </c>
      <c r="M242" s="147" t="e">
        <v>#REF!</v>
      </c>
      <c r="N242" s="147" t="e">
        <v>#REF!</v>
      </c>
      <c r="O242" s="147" t="e">
        <v>#REF!</v>
      </c>
      <c r="P242" s="147" t="e">
        <v>#REF!</v>
      </c>
      <c r="Q242" s="147" t="e">
        <v>#REF!</v>
      </c>
      <c r="R242" s="147" t="e">
        <v>#REF!</v>
      </c>
      <c r="S242" s="147" t="e">
        <v>#REF!</v>
      </c>
      <c r="T242" s="147" t="e">
        <v>#REF!</v>
      </c>
      <c r="U242" s="147" t="e">
        <v>#REF!</v>
      </c>
      <c r="V242" s="147" t="e">
        <v>#REF!</v>
      </c>
      <c r="W242" s="147" t="e">
        <v>#REF!</v>
      </c>
      <c r="X242" s="147" t="e">
        <v>#REF!</v>
      </c>
      <c r="Y242" s="147" t="e">
        <v>#REF!</v>
      </c>
      <c r="Z242" s="147" t="e">
        <v>#REF!</v>
      </c>
      <c r="AA242" s="147" t="e">
        <v>#REF!</v>
      </c>
      <c r="AB242" s="147" t="e">
        <v>#REF!</v>
      </c>
      <c r="AC242" s="147" t="e">
        <v>#REF!</v>
      </c>
      <c r="AD242" s="147" t="e">
        <v>#REF!</v>
      </c>
      <c r="AE242" s="147" t="e">
        <v>#REF!</v>
      </c>
      <c r="AF242" s="147" t="e">
        <v>#REF!</v>
      </c>
      <c r="AG242" s="147" t="e">
        <v>#REF!</v>
      </c>
      <c r="AH242" s="147" t="e">
        <v>#REF!</v>
      </c>
      <c r="AI242" s="147" t="e">
        <v>#REF!</v>
      </c>
      <c r="AJ242" s="147" t="e">
        <v>#REF!</v>
      </c>
      <c r="AK242" s="147" t="e">
        <v>#REF!</v>
      </c>
      <c r="AL242" s="147" t="e">
        <v>#REF!</v>
      </c>
      <c r="AM242" s="147" t="e">
        <v>#REF!</v>
      </c>
      <c r="AN242" s="147" t="e">
        <v>#REF!</v>
      </c>
      <c r="AO242" s="147" t="e">
        <v>#REF!</v>
      </c>
      <c r="AP242" s="147" t="e">
        <v>#REF!</v>
      </c>
      <c r="AQ242" s="147" t="e">
        <v>#REF!</v>
      </c>
      <c r="AR242" s="147" t="e">
        <v>#REF!</v>
      </c>
      <c r="AS242" s="147" t="e">
        <v>#REF!</v>
      </c>
      <c r="AT242" s="147" t="e">
        <v>#REF!</v>
      </c>
      <c r="AU242" s="147" t="e">
        <v>#REF!</v>
      </c>
      <c r="AV242" s="147" t="e">
        <v>#REF!</v>
      </c>
      <c r="AW242" s="147" t="e">
        <v>#REF!</v>
      </c>
      <c r="AX242" s="147" t="e">
        <v>#REF!</v>
      </c>
      <c r="AY242" s="147" t="e">
        <v>#REF!</v>
      </c>
      <c r="AZ242" s="147" t="e">
        <v>#REF!</v>
      </c>
      <c r="BA242" s="147" t="e">
        <v>#REF!</v>
      </c>
      <c r="BB242" s="147" t="e">
        <v>#REF!</v>
      </c>
      <c r="BC242" s="147" t="e">
        <v>#REF!</v>
      </c>
      <c r="BD242" s="147" t="e">
        <v>#REF!</v>
      </c>
      <c r="BE242" s="147" t="e">
        <v>#REF!</v>
      </c>
      <c r="BF242" s="147" t="e">
        <v>#REF!</v>
      </c>
      <c r="BG242" s="147" t="e">
        <v>#REF!</v>
      </c>
      <c r="BH242" s="147" t="e">
        <v>#REF!</v>
      </c>
      <c r="BI242" s="147" t="e">
        <v>#REF!</v>
      </c>
      <c r="BJ242" s="147" t="e">
        <v>#REF!</v>
      </c>
      <c r="BK242" s="147" t="e">
        <v>#REF!</v>
      </c>
      <c r="BL242" s="147" t="e">
        <v>#REF!</v>
      </c>
      <c r="BM242" s="147" t="e">
        <v>#REF!</v>
      </c>
      <c r="BN242" s="147" t="e">
        <v>#REF!</v>
      </c>
      <c r="BO242" s="147" t="e">
        <v>#REF!</v>
      </c>
      <c r="BP242" s="147" t="e">
        <v>#REF!</v>
      </c>
      <c r="BQ242" s="147" t="e">
        <v>#REF!</v>
      </c>
      <c r="BR242" s="147" t="e">
        <v>#REF!</v>
      </c>
      <c r="BS242" s="147" t="e">
        <v>#REF!</v>
      </c>
      <c r="BT242" s="147" t="e">
        <v>#REF!</v>
      </c>
      <c r="BU242" s="147" t="e">
        <v>#REF!</v>
      </c>
      <c r="BV242" s="147" t="e">
        <v>#REF!</v>
      </c>
      <c r="BW242" s="147" t="e">
        <v>#REF!</v>
      </c>
      <c r="BX242" s="147" t="e">
        <v>#REF!</v>
      </c>
      <c r="BZ242" s="147" t="e">
        <v>#REF!</v>
      </c>
      <c r="CA242" s="147" t="e">
        <v>#REF!</v>
      </c>
    </row>
    <row r="243" spans="12:79" hidden="1" x14ac:dyDescent="0.2">
      <c r="L243" s="147" t="e">
        <v>#REF!</v>
      </c>
      <c r="M243" s="147" t="e">
        <v>#REF!</v>
      </c>
      <c r="N243" s="147" t="e">
        <v>#REF!</v>
      </c>
      <c r="O243" s="147" t="e">
        <v>#REF!</v>
      </c>
      <c r="P243" s="147" t="e">
        <v>#REF!</v>
      </c>
      <c r="Q243" s="147" t="e">
        <v>#REF!</v>
      </c>
      <c r="R243" s="147" t="e">
        <v>#REF!</v>
      </c>
      <c r="S243" s="147" t="e">
        <v>#REF!</v>
      </c>
      <c r="T243" s="147" t="e">
        <v>#REF!</v>
      </c>
      <c r="U243" s="147" t="e">
        <v>#REF!</v>
      </c>
      <c r="V243" s="147" t="e">
        <v>#REF!</v>
      </c>
      <c r="W243" s="147" t="e">
        <v>#REF!</v>
      </c>
      <c r="X243" s="147" t="e">
        <v>#REF!</v>
      </c>
      <c r="Y243" s="147" t="e">
        <v>#REF!</v>
      </c>
      <c r="Z243" s="147" t="e">
        <v>#REF!</v>
      </c>
      <c r="AA243" s="147" t="e">
        <v>#REF!</v>
      </c>
      <c r="AB243" s="147" t="e">
        <v>#REF!</v>
      </c>
      <c r="AC243" s="147" t="e">
        <v>#REF!</v>
      </c>
      <c r="AD243" s="147" t="e">
        <v>#REF!</v>
      </c>
      <c r="AE243" s="147" t="e">
        <v>#REF!</v>
      </c>
      <c r="AF243" s="147" t="e">
        <v>#REF!</v>
      </c>
      <c r="AG243" s="147" t="e">
        <v>#REF!</v>
      </c>
      <c r="AH243" s="147" t="e">
        <v>#REF!</v>
      </c>
      <c r="AI243" s="147" t="e">
        <v>#REF!</v>
      </c>
      <c r="AJ243" s="147" t="e">
        <v>#REF!</v>
      </c>
      <c r="AK243" s="147" t="e">
        <v>#REF!</v>
      </c>
      <c r="AL243" s="147" t="e">
        <v>#REF!</v>
      </c>
      <c r="AM243" s="147" t="e">
        <v>#REF!</v>
      </c>
      <c r="AN243" s="147" t="e">
        <v>#REF!</v>
      </c>
      <c r="AO243" s="147" t="e">
        <v>#REF!</v>
      </c>
      <c r="AP243" s="147" t="e">
        <v>#REF!</v>
      </c>
      <c r="AQ243" s="147" t="e">
        <v>#REF!</v>
      </c>
      <c r="AR243" s="147" t="e">
        <v>#REF!</v>
      </c>
      <c r="AS243" s="147" t="e">
        <v>#REF!</v>
      </c>
      <c r="AT243" s="147" t="e">
        <v>#REF!</v>
      </c>
      <c r="AU243" s="147" t="e">
        <v>#REF!</v>
      </c>
      <c r="AV243" s="147" t="e">
        <v>#REF!</v>
      </c>
      <c r="AW243" s="147" t="e">
        <v>#REF!</v>
      </c>
      <c r="AX243" s="147" t="e">
        <v>#REF!</v>
      </c>
      <c r="AY243" s="147" t="e">
        <v>#REF!</v>
      </c>
      <c r="AZ243" s="147" t="e">
        <v>#REF!</v>
      </c>
      <c r="BA243" s="147" t="e">
        <v>#REF!</v>
      </c>
      <c r="BB243" s="147" t="e">
        <v>#REF!</v>
      </c>
      <c r="BC243" s="147" t="e">
        <v>#REF!</v>
      </c>
      <c r="BD243" s="147" t="e">
        <v>#REF!</v>
      </c>
      <c r="BE243" s="147" t="e">
        <v>#REF!</v>
      </c>
      <c r="BF243" s="147" t="e">
        <v>#REF!</v>
      </c>
      <c r="BG243" s="147" t="e">
        <v>#REF!</v>
      </c>
      <c r="BH243" s="147" t="e">
        <v>#REF!</v>
      </c>
      <c r="BI243" s="147" t="e">
        <v>#REF!</v>
      </c>
      <c r="BJ243" s="147" t="e">
        <v>#REF!</v>
      </c>
      <c r="BK243" s="147" t="e">
        <v>#REF!</v>
      </c>
      <c r="BL243" s="147" t="e">
        <v>#REF!</v>
      </c>
      <c r="BM243" s="147" t="e">
        <v>#REF!</v>
      </c>
      <c r="BN243" s="147" t="e">
        <v>#REF!</v>
      </c>
      <c r="BO243" s="147" t="e">
        <v>#REF!</v>
      </c>
      <c r="BP243" s="147" t="e">
        <v>#REF!</v>
      </c>
      <c r="BQ243" s="147" t="e">
        <v>#REF!</v>
      </c>
      <c r="BR243" s="147" t="e">
        <v>#REF!</v>
      </c>
      <c r="BS243" s="147" t="e">
        <v>#REF!</v>
      </c>
      <c r="BT243" s="147" t="e">
        <v>#REF!</v>
      </c>
      <c r="BU243" s="147" t="e">
        <v>#REF!</v>
      </c>
      <c r="BV243" s="147" t="e">
        <v>#REF!</v>
      </c>
      <c r="BW243" s="147" t="e">
        <v>#REF!</v>
      </c>
      <c r="BX243" s="147" t="e">
        <v>#REF!</v>
      </c>
      <c r="BZ243" s="147" t="e">
        <v>#REF!</v>
      </c>
      <c r="CA243" s="147" t="e">
        <v>#REF!</v>
      </c>
    </row>
    <row r="244" spans="12:79" hidden="1" x14ac:dyDescent="0.2">
      <c r="L244" s="147">
        <v>0</v>
      </c>
      <c r="M244" s="147">
        <v>0</v>
      </c>
      <c r="N244" s="147">
        <v>0</v>
      </c>
      <c r="O244" s="147">
        <v>0</v>
      </c>
      <c r="P244" s="147">
        <v>0</v>
      </c>
      <c r="Q244" s="147">
        <v>6</v>
      </c>
      <c r="R244" s="147">
        <v>0</v>
      </c>
      <c r="S244" s="147">
        <v>0</v>
      </c>
      <c r="T244" s="147">
        <v>0</v>
      </c>
      <c r="U244" s="147">
        <v>0</v>
      </c>
      <c r="V244" s="147">
        <v>0</v>
      </c>
      <c r="W244" s="147">
        <v>0</v>
      </c>
      <c r="X244" s="147">
        <v>0</v>
      </c>
      <c r="Y244" s="147">
        <v>0</v>
      </c>
      <c r="Z244" s="147">
        <v>0</v>
      </c>
      <c r="AA244" s="147">
        <v>0</v>
      </c>
      <c r="AB244" s="147">
        <v>0</v>
      </c>
      <c r="AC244" s="147">
        <v>0</v>
      </c>
      <c r="AD244" s="147">
        <v>0</v>
      </c>
      <c r="AE244" s="147">
        <v>0</v>
      </c>
      <c r="AF244" s="147">
        <v>0</v>
      </c>
      <c r="AG244" s="147">
        <v>0</v>
      </c>
      <c r="AH244" s="147">
        <v>0</v>
      </c>
      <c r="AI244" s="147">
        <v>0</v>
      </c>
      <c r="AJ244" s="147">
        <v>0</v>
      </c>
      <c r="AK244" s="147">
        <v>0</v>
      </c>
      <c r="AL244" s="147">
        <v>0</v>
      </c>
      <c r="AM244" s="147">
        <v>0</v>
      </c>
      <c r="AN244" s="147">
        <v>0</v>
      </c>
      <c r="AO244" s="147">
        <v>0</v>
      </c>
      <c r="AP244" s="147">
        <v>0</v>
      </c>
      <c r="AQ244" s="147">
        <v>0</v>
      </c>
      <c r="AR244" s="147">
        <v>0</v>
      </c>
      <c r="AS244" s="147">
        <v>0</v>
      </c>
      <c r="AT244" s="147">
        <v>0</v>
      </c>
      <c r="AU244" s="147">
        <v>0</v>
      </c>
      <c r="AV244" s="147">
        <v>0</v>
      </c>
      <c r="AW244" s="147">
        <v>0</v>
      </c>
      <c r="AX244" s="147">
        <v>0</v>
      </c>
      <c r="AY244" s="147">
        <v>0</v>
      </c>
      <c r="AZ244" s="147">
        <v>0</v>
      </c>
      <c r="BA244" s="147">
        <v>0</v>
      </c>
      <c r="BB244" s="147">
        <v>0</v>
      </c>
      <c r="BC244" s="147">
        <v>0</v>
      </c>
      <c r="BD244" s="147">
        <v>0</v>
      </c>
      <c r="BE244" s="147">
        <v>0</v>
      </c>
      <c r="BF244" s="147">
        <v>0</v>
      </c>
      <c r="BG244" s="147">
        <v>0</v>
      </c>
      <c r="BH244" s="147">
        <v>0</v>
      </c>
      <c r="BI244" s="147">
        <v>0</v>
      </c>
      <c r="BJ244" s="147">
        <v>0</v>
      </c>
      <c r="BK244" s="147">
        <v>0</v>
      </c>
      <c r="BL244" s="147">
        <v>0</v>
      </c>
      <c r="BM244" s="147">
        <v>0</v>
      </c>
      <c r="BN244" s="147">
        <v>0</v>
      </c>
      <c r="BO244" s="147">
        <v>0</v>
      </c>
      <c r="BP244" s="147">
        <v>0</v>
      </c>
      <c r="BQ244" s="147">
        <v>0</v>
      </c>
      <c r="BR244" s="147">
        <v>0</v>
      </c>
      <c r="BS244" s="147">
        <v>0</v>
      </c>
      <c r="BT244" s="147">
        <v>6</v>
      </c>
      <c r="BU244" s="147">
        <v>0</v>
      </c>
      <c r="BV244" s="147">
        <v>0</v>
      </c>
      <c r="BW244" s="147">
        <v>0</v>
      </c>
      <c r="BX244" s="147">
        <v>0</v>
      </c>
      <c r="BZ244" s="147">
        <v>0</v>
      </c>
      <c r="CA244" s="147">
        <v>0</v>
      </c>
    </row>
    <row r="245" spans="12:79" hidden="1" x14ac:dyDescent="0.2">
      <c r="L245" s="147">
        <v>345294</v>
      </c>
      <c r="M245" s="147">
        <v>0</v>
      </c>
      <c r="N245" s="147">
        <v>0</v>
      </c>
      <c r="O245" s="147">
        <v>0</v>
      </c>
      <c r="P245" s="147">
        <v>0</v>
      </c>
      <c r="Q245" s="147">
        <v>20229</v>
      </c>
      <c r="R245" s="147">
        <v>0</v>
      </c>
      <c r="S245" s="147">
        <v>0</v>
      </c>
      <c r="T245" s="147">
        <v>0</v>
      </c>
      <c r="U245" s="147">
        <v>0</v>
      </c>
      <c r="V245" s="147">
        <v>218746</v>
      </c>
      <c r="W245" s="147">
        <v>0</v>
      </c>
      <c r="X245" s="147">
        <v>0</v>
      </c>
      <c r="Y245" s="147">
        <v>0</v>
      </c>
      <c r="Z245" s="147">
        <v>0</v>
      </c>
      <c r="AA245" s="147">
        <v>209595</v>
      </c>
      <c r="AB245" s="147">
        <v>0</v>
      </c>
      <c r="AC245" s="147">
        <v>0</v>
      </c>
      <c r="AD245" s="147">
        <v>0</v>
      </c>
      <c r="AE245" s="147">
        <v>0</v>
      </c>
      <c r="AF245" s="147">
        <v>-263897</v>
      </c>
      <c r="AG245" s="147">
        <v>0</v>
      </c>
      <c r="AH245" s="147">
        <v>0</v>
      </c>
      <c r="AI245" s="147">
        <v>0</v>
      </c>
      <c r="AJ245" s="147">
        <v>0</v>
      </c>
      <c r="AK245" s="147">
        <v>-151237</v>
      </c>
      <c r="AL245" s="147">
        <v>0</v>
      </c>
      <c r="AM245" s="147">
        <v>0</v>
      </c>
      <c r="AN245" s="147">
        <v>0</v>
      </c>
      <c r="AO245" s="147">
        <v>0</v>
      </c>
      <c r="AP245" s="147">
        <v>-467133</v>
      </c>
      <c r="AQ245" s="147">
        <v>0</v>
      </c>
      <c r="AR245" s="147">
        <v>0</v>
      </c>
      <c r="AS245" s="147">
        <v>0</v>
      </c>
      <c r="AT245" s="147">
        <v>0</v>
      </c>
      <c r="AU245" s="147">
        <v>-387424</v>
      </c>
      <c r="AV245" s="147">
        <v>0</v>
      </c>
      <c r="AW245" s="147">
        <v>0</v>
      </c>
      <c r="AX245" s="147">
        <v>0</v>
      </c>
      <c r="AY245" s="147">
        <v>0</v>
      </c>
      <c r="AZ245" s="147">
        <v>-493196</v>
      </c>
      <c r="BA245" s="147">
        <v>0</v>
      </c>
      <c r="BB245" s="147">
        <v>0</v>
      </c>
      <c r="BC245" s="147">
        <v>0</v>
      </c>
      <c r="BD245" s="147">
        <v>0</v>
      </c>
      <c r="BE245" s="147">
        <v>-211537</v>
      </c>
      <c r="BF245" s="147">
        <v>0</v>
      </c>
      <c r="BG245" s="147">
        <v>0</v>
      </c>
      <c r="BH245" s="147">
        <v>0</v>
      </c>
      <c r="BI245" s="147">
        <v>0</v>
      </c>
      <c r="BJ245" s="147">
        <v>-409969</v>
      </c>
      <c r="BK245" s="147">
        <v>0</v>
      </c>
      <c r="BL245" s="147">
        <v>0</v>
      </c>
      <c r="BM245" s="147">
        <v>0</v>
      </c>
      <c r="BN245" s="147">
        <v>0</v>
      </c>
      <c r="BO245" s="147">
        <v>-252762</v>
      </c>
      <c r="BP245" s="147">
        <v>0</v>
      </c>
      <c r="BQ245" s="147">
        <v>0</v>
      </c>
      <c r="BR245" s="147">
        <v>0</v>
      </c>
      <c r="BS245" s="147">
        <v>0</v>
      </c>
      <c r="BT245" s="147">
        <v>793864</v>
      </c>
      <c r="BU245" s="147">
        <v>0</v>
      </c>
      <c r="BV245" s="147">
        <v>0</v>
      </c>
      <c r="BW245" s="147">
        <v>0</v>
      </c>
      <c r="BX245" s="147">
        <v>2637155</v>
      </c>
      <c r="BZ245" s="147">
        <v>0</v>
      </c>
      <c r="CA245" s="147">
        <v>0</v>
      </c>
    </row>
    <row r="246" spans="12:79" hidden="1" x14ac:dyDescent="0.2">
      <c r="L246" s="147">
        <v>0</v>
      </c>
      <c r="M246" s="147">
        <v>0</v>
      </c>
      <c r="N246" s="147">
        <v>0</v>
      </c>
      <c r="O246" s="147">
        <v>0</v>
      </c>
      <c r="P246" s="147">
        <v>0</v>
      </c>
      <c r="Q246" s="147">
        <v>0</v>
      </c>
      <c r="R246" s="147">
        <v>0</v>
      </c>
      <c r="S246" s="147">
        <v>0</v>
      </c>
      <c r="T246" s="147">
        <v>0</v>
      </c>
      <c r="U246" s="147">
        <v>0</v>
      </c>
      <c r="V246" s="147">
        <v>0</v>
      </c>
      <c r="W246" s="147">
        <v>0</v>
      </c>
      <c r="X246" s="147">
        <v>0</v>
      </c>
      <c r="Y246" s="147">
        <v>0</v>
      </c>
      <c r="Z246" s="147">
        <v>0</v>
      </c>
      <c r="AA246" s="147">
        <v>0</v>
      </c>
      <c r="AB246" s="147">
        <v>0</v>
      </c>
      <c r="AC246" s="147">
        <v>0</v>
      </c>
      <c r="AD246" s="147">
        <v>0</v>
      </c>
      <c r="AE246" s="147">
        <v>0</v>
      </c>
      <c r="AF246" s="147">
        <v>0</v>
      </c>
      <c r="AG246" s="147">
        <v>0</v>
      </c>
      <c r="AH246" s="147">
        <v>0</v>
      </c>
      <c r="AI246" s="147">
        <v>0</v>
      </c>
      <c r="AJ246" s="147">
        <v>0</v>
      </c>
      <c r="AK246" s="147">
        <v>0</v>
      </c>
      <c r="AL246" s="147">
        <v>0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47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>
        <v>0</v>
      </c>
      <c r="BD246" s="147">
        <v>0</v>
      </c>
      <c r="BE246" s="147">
        <v>0</v>
      </c>
      <c r="BF246" s="147">
        <v>0</v>
      </c>
      <c r="BG246" s="147">
        <v>0</v>
      </c>
      <c r="BH246" s="147">
        <v>0</v>
      </c>
      <c r="BI246" s="147">
        <v>0</v>
      </c>
      <c r="BJ246" s="147">
        <v>0</v>
      </c>
      <c r="BK246" s="147">
        <v>0</v>
      </c>
      <c r="BL246" s="147">
        <v>0</v>
      </c>
      <c r="BM246" s="147">
        <v>0</v>
      </c>
      <c r="BN246" s="147">
        <v>0</v>
      </c>
      <c r="BO246" s="147">
        <v>0</v>
      </c>
      <c r="BP246" s="147">
        <v>0</v>
      </c>
      <c r="BQ246" s="147">
        <v>0</v>
      </c>
      <c r="BR246" s="147">
        <v>0</v>
      </c>
      <c r="BS246" s="147">
        <v>0</v>
      </c>
      <c r="BT246" s="147">
        <v>0</v>
      </c>
      <c r="BU246" s="147">
        <v>0</v>
      </c>
      <c r="BV246" s="147">
        <v>0</v>
      </c>
      <c r="BW246" s="147">
        <v>0</v>
      </c>
      <c r="BX246" s="147">
        <v>0</v>
      </c>
      <c r="BZ246" s="147">
        <v>0</v>
      </c>
      <c r="CA246" s="147">
        <v>0</v>
      </c>
    </row>
    <row r="247" spans="12:79" hidden="1" x14ac:dyDescent="0.2">
      <c r="L247" s="147" t="e">
        <v>#REF!</v>
      </c>
      <c r="M247" s="147" t="e">
        <v>#REF!</v>
      </c>
      <c r="N247" s="147" t="e">
        <v>#REF!</v>
      </c>
      <c r="O247" s="147" t="e">
        <v>#REF!</v>
      </c>
      <c r="P247" s="147" t="e">
        <v>#REF!</v>
      </c>
      <c r="Q247" s="147" t="e">
        <v>#REF!</v>
      </c>
      <c r="R247" s="147" t="e">
        <v>#REF!</v>
      </c>
      <c r="S247" s="147" t="e">
        <v>#REF!</v>
      </c>
      <c r="T247" s="147" t="e">
        <v>#REF!</v>
      </c>
      <c r="U247" s="147" t="e">
        <v>#REF!</v>
      </c>
      <c r="V247" s="147" t="e">
        <v>#REF!</v>
      </c>
      <c r="W247" s="147" t="e">
        <v>#REF!</v>
      </c>
      <c r="X247" s="147" t="e">
        <v>#REF!</v>
      </c>
      <c r="Y247" s="147" t="e">
        <v>#REF!</v>
      </c>
      <c r="Z247" s="147" t="e">
        <v>#REF!</v>
      </c>
      <c r="AA247" s="147" t="e">
        <v>#REF!</v>
      </c>
      <c r="AB247" s="147" t="e">
        <v>#REF!</v>
      </c>
      <c r="AC247" s="147" t="e">
        <v>#REF!</v>
      </c>
      <c r="AD247" s="147" t="e">
        <v>#REF!</v>
      </c>
      <c r="AE247" s="147" t="e">
        <v>#REF!</v>
      </c>
      <c r="AF247" s="147" t="e">
        <v>#REF!</v>
      </c>
      <c r="AG247" s="147" t="e">
        <v>#REF!</v>
      </c>
      <c r="AH247" s="147" t="e">
        <v>#REF!</v>
      </c>
      <c r="AI247" s="147" t="e">
        <v>#REF!</v>
      </c>
      <c r="AJ247" s="147" t="e">
        <v>#REF!</v>
      </c>
      <c r="AK247" s="147" t="e">
        <v>#REF!</v>
      </c>
      <c r="AL247" s="147" t="e">
        <v>#REF!</v>
      </c>
      <c r="AM247" s="147" t="e">
        <v>#REF!</v>
      </c>
      <c r="AN247" s="147" t="e">
        <v>#REF!</v>
      </c>
      <c r="AO247" s="147" t="e">
        <v>#REF!</v>
      </c>
      <c r="AP247" s="147" t="e">
        <v>#REF!</v>
      </c>
      <c r="AQ247" s="147" t="e">
        <v>#REF!</v>
      </c>
      <c r="AR247" s="147" t="e">
        <v>#REF!</v>
      </c>
      <c r="AS247" s="147" t="e">
        <v>#REF!</v>
      </c>
      <c r="AT247" s="147" t="e">
        <v>#REF!</v>
      </c>
      <c r="AU247" s="147" t="e">
        <v>#REF!</v>
      </c>
      <c r="AV247" s="147" t="e">
        <v>#REF!</v>
      </c>
      <c r="AW247" s="147" t="e">
        <v>#REF!</v>
      </c>
      <c r="AX247" s="147" t="e">
        <v>#REF!</v>
      </c>
      <c r="AY247" s="147" t="e">
        <v>#REF!</v>
      </c>
      <c r="AZ247" s="147" t="e">
        <v>#REF!</v>
      </c>
      <c r="BA247" s="147" t="e">
        <v>#REF!</v>
      </c>
      <c r="BB247" s="147" t="e">
        <v>#REF!</v>
      </c>
      <c r="BC247" s="147" t="e">
        <v>#REF!</v>
      </c>
      <c r="BD247" s="147" t="e">
        <v>#REF!</v>
      </c>
      <c r="BE247" s="147" t="e">
        <v>#REF!</v>
      </c>
      <c r="BF247" s="147" t="e">
        <v>#REF!</v>
      </c>
      <c r="BG247" s="147" t="e">
        <v>#REF!</v>
      </c>
      <c r="BH247" s="147" t="e">
        <v>#REF!</v>
      </c>
      <c r="BI247" s="147" t="e">
        <v>#REF!</v>
      </c>
      <c r="BJ247" s="147" t="e">
        <v>#REF!</v>
      </c>
      <c r="BK247" s="147" t="e">
        <v>#REF!</v>
      </c>
      <c r="BL247" s="147" t="e">
        <v>#REF!</v>
      </c>
      <c r="BM247" s="147" t="e">
        <v>#REF!</v>
      </c>
      <c r="BN247" s="147" t="e">
        <v>#REF!</v>
      </c>
      <c r="BO247" s="147" t="e">
        <v>#REF!</v>
      </c>
      <c r="BP247" s="147" t="e">
        <v>#REF!</v>
      </c>
      <c r="BQ247" s="147" t="e">
        <v>#REF!</v>
      </c>
      <c r="BR247" s="147" t="e">
        <v>#REF!</v>
      </c>
      <c r="BS247" s="147" t="e">
        <v>#REF!</v>
      </c>
      <c r="BT247" s="147" t="e">
        <v>#REF!</v>
      </c>
      <c r="BU247" s="147" t="e">
        <v>#REF!</v>
      </c>
      <c r="BV247" s="147" t="e">
        <v>#REF!</v>
      </c>
      <c r="BW247" s="147" t="e">
        <v>#REF!</v>
      </c>
      <c r="BX247" s="147" t="e">
        <v>#REF!</v>
      </c>
      <c r="BZ247" s="147" t="e">
        <v>#REF!</v>
      </c>
      <c r="CA247" s="147" t="e">
        <v>#REF!</v>
      </c>
    </row>
    <row r="248" spans="12:79" hidden="1" x14ac:dyDescent="0.2">
      <c r="L248" s="147">
        <v>0</v>
      </c>
      <c r="M248" s="147">
        <v>0</v>
      </c>
      <c r="N248" s="147">
        <v>0</v>
      </c>
      <c r="O248" s="147">
        <v>0</v>
      </c>
      <c r="P248" s="147">
        <v>0</v>
      </c>
      <c r="Q248" s="147">
        <v>0</v>
      </c>
      <c r="R248" s="147">
        <v>0</v>
      </c>
      <c r="S248" s="147">
        <v>0</v>
      </c>
      <c r="T248" s="147">
        <v>0</v>
      </c>
      <c r="U248" s="147">
        <v>0</v>
      </c>
      <c r="V248" s="147">
        <v>0</v>
      </c>
      <c r="W248" s="147">
        <v>0</v>
      </c>
      <c r="X248" s="147">
        <v>0</v>
      </c>
      <c r="Y248" s="147">
        <v>0</v>
      </c>
      <c r="Z248" s="147">
        <v>0</v>
      </c>
      <c r="AA248" s="147">
        <v>0</v>
      </c>
      <c r="AB248" s="147">
        <v>0</v>
      </c>
      <c r="AC248" s="147">
        <v>0</v>
      </c>
      <c r="AD248" s="147">
        <v>0</v>
      </c>
      <c r="AE248" s="147">
        <v>0</v>
      </c>
      <c r="AF248" s="147">
        <v>0</v>
      </c>
      <c r="AG248" s="147">
        <v>0</v>
      </c>
      <c r="AH248" s="147">
        <v>0</v>
      </c>
      <c r="AI248" s="147">
        <v>0</v>
      </c>
      <c r="AJ248" s="147">
        <v>0</v>
      </c>
      <c r="AK248" s="147">
        <v>0</v>
      </c>
      <c r="AL248" s="147">
        <v>0</v>
      </c>
      <c r="AM248" s="147">
        <v>0</v>
      </c>
      <c r="AN248" s="147">
        <v>0</v>
      </c>
      <c r="AO248" s="147">
        <v>0</v>
      </c>
      <c r="AP248" s="147">
        <v>0</v>
      </c>
      <c r="AQ248" s="147">
        <v>0</v>
      </c>
      <c r="AR248" s="147">
        <v>0</v>
      </c>
      <c r="AS248" s="147">
        <v>0</v>
      </c>
      <c r="AT248" s="147">
        <v>0</v>
      </c>
      <c r="AU248" s="147">
        <v>0</v>
      </c>
      <c r="AV248" s="147">
        <v>0</v>
      </c>
      <c r="AW248" s="147">
        <v>0</v>
      </c>
      <c r="AX248" s="147">
        <v>0</v>
      </c>
      <c r="AY248" s="147">
        <v>0</v>
      </c>
      <c r="AZ248" s="147">
        <v>0</v>
      </c>
      <c r="BA248" s="147">
        <v>0</v>
      </c>
      <c r="BB248" s="147">
        <v>0</v>
      </c>
      <c r="BC248" s="147">
        <v>0</v>
      </c>
      <c r="BD248" s="147">
        <v>0</v>
      </c>
      <c r="BE248" s="147">
        <v>0</v>
      </c>
      <c r="BF248" s="147">
        <v>0</v>
      </c>
      <c r="BG248" s="147">
        <v>0</v>
      </c>
      <c r="BH248" s="147">
        <v>0</v>
      </c>
      <c r="BI248" s="147">
        <v>0</v>
      </c>
      <c r="BJ248" s="147">
        <v>0</v>
      </c>
      <c r="BK248" s="147">
        <v>0</v>
      </c>
      <c r="BL248" s="147">
        <v>0</v>
      </c>
      <c r="BM248" s="147">
        <v>0</v>
      </c>
      <c r="BN248" s="147">
        <v>0</v>
      </c>
      <c r="BO248" s="147">
        <v>0</v>
      </c>
      <c r="BP248" s="147">
        <v>0</v>
      </c>
      <c r="BQ248" s="147">
        <v>0</v>
      </c>
      <c r="BR248" s="147">
        <v>0</v>
      </c>
      <c r="BS248" s="147">
        <v>0</v>
      </c>
      <c r="BT248" s="147">
        <v>0</v>
      </c>
      <c r="BU248" s="147">
        <v>0</v>
      </c>
      <c r="BV248" s="147">
        <v>0</v>
      </c>
      <c r="BW248" s="147">
        <v>0</v>
      </c>
      <c r="BX248" s="147">
        <v>0</v>
      </c>
      <c r="BZ248" s="147">
        <v>0</v>
      </c>
      <c r="CA248" s="147">
        <v>0</v>
      </c>
    </row>
    <row r="249" spans="12:79" hidden="1" x14ac:dyDescent="0.2">
      <c r="L249" s="147">
        <v>0</v>
      </c>
      <c r="M249" s="147">
        <v>0</v>
      </c>
      <c r="N249" s="147">
        <v>0</v>
      </c>
      <c r="O249" s="147">
        <v>0</v>
      </c>
      <c r="P249" s="147">
        <v>0</v>
      </c>
      <c r="Q249" s="147">
        <v>0</v>
      </c>
      <c r="R249" s="147">
        <v>0</v>
      </c>
      <c r="S249" s="147">
        <v>0</v>
      </c>
      <c r="T249" s="147">
        <v>0</v>
      </c>
      <c r="U249" s="147">
        <v>0</v>
      </c>
      <c r="V249" s="147">
        <v>0</v>
      </c>
      <c r="W249" s="147">
        <v>0</v>
      </c>
      <c r="X249" s="147">
        <v>0</v>
      </c>
      <c r="Y249" s="147">
        <v>0</v>
      </c>
      <c r="Z249" s="147">
        <v>0</v>
      </c>
      <c r="AA249" s="147">
        <v>0</v>
      </c>
      <c r="AB249" s="147">
        <v>0</v>
      </c>
      <c r="AC249" s="147">
        <v>0</v>
      </c>
      <c r="AD249" s="147">
        <v>0</v>
      </c>
      <c r="AE249" s="147">
        <v>0</v>
      </c>
      <c r="AF249" s="147">
        <v>0</v>
      </c>
      <c r="AG249" s="147">
        <v>0</v>
      </c>
      <c r="AH249" s="147">
        <v>0</v>
      </c>
      <c r="AI249" s="147">
        <v>0</v>
      </c>
      <c r="AJ249" s="147">
        <v>0</v>
      </c>
      <c r="AK249" s="147">
        <v>0</v>
      </c>
      <c r="AL249" s="147">
        <v>0</v>
      </c>
      <c r="AM249" s="147">
        <v>0</v>
      </c>
      <c r="AN249" s="147">
        <v>0</v>
      </c>
      <c r="AO249" s="147">
        <v>0</v>
      </c>
      <c r="AP249" s="147">
        <v>0</v>
      </c>
      <c r="AQ249" s="147">
        <v>0</v>
      </c>
      <c r="AR249" s="147">
        <v>0</v>
      </c>
      <c r="AS249" s="147">
        <v>0</v>
      </c>
      <c r="AT249" s="147">
        <v>0</v>
      </c>
      <c r="AU249" s="147">
        <v>0</v>
      </c>
      <c r="AV249" s="147">
        <v>0</v>
      </c>
      <c r="AW249" s="147">
        <v>0</v>
      </c>
      <c r="AX249" s="147">
        <v>0</v>
      </c>
      <c r="AY249" s="147">
        <v>0</v>
      </c>
      <c r="AZ249" s="147">
        <v>0</v>
      </c>
      <c r="BA249" s="147">
        <v>0</v>
      </c>
      <c r="BB249" s="147">
        <v>0</v>
      </c>
      <c r="BC249" s="147">
        <v>0</v>
      </c>
      <c r="BD249" s="147">
        <v>0</v>
      </c>
      <c r="BE249" s="147">
        <v>-57718349</v>
      </c>
      <c r="BF249" s="147">
        <v>0</v>
      </c>
      <c r="BG249" s="147">
        <v>0</v>
      </c>
      <c r="BH249" s="147">
        <v>0</v>
      </c>
      <c r="BI249" s="147">
        <v>0</v>
      </c>
      <c r="BJ249" s="147">
        <v>0</v>
      </c>
      <c r="BK249" s="147">
        <v>0</v>
      </c>
      <c r="BL249" s="147">
        <v>0</v>
      </c>
      <c r="BM249" s="147">
        <v>0</v>
      </c>
      <c r="BN249" s="147">
        <v>0</v>
      </c>
      <c r="BO249" s="147">
        <v>0</v>
      </c>
      <c r="BP249" s="147">
        <v>0</v>
      </c>
      <c r="BQ249" s="147">
        <v>0</v>
      </c>
      <c r="BR249" s="147">
        <v>0</v>
      </c>
      <c r="BS249" s="147">
        <v>0</v>
      </c>
      <c r="BT249" s="147">
        <v>0</v>
      </c>
      <c r="BU249" s="147">
        <v>0</v>
      </c>
      <c r="BV249" s="147">
        <v>0</v>
      </c>
      <c r="BW249" s="147">
        <v>0</v>
      </c>
      <c r="BX249" s="147">
        <v>57718349</v>
      </c>
      <c r="BZ249" s="147">
        <v>0</v>
      </c>
      <c r="CA249" s="147">
        <v>0</v>
      </c>
    </row>
    <row r="250" spans="12:79" hidden="1" x14ac:dyDescent="0.2">
      <c r="L250" s="147">
        <v>0</v>
      </c>
      <c r="M250" s="147">
        <v>0</v>
      </c>
      <c r="N250" s="147">
        <v>0</v>
      </c>
      <c r="O250" s="147">
        <v>0</v>
      </c>
      <c r="P250" s="147">
        <v>0</v>
      </c>
      <c r="Q250" s="147">
        <v>0</v>
      </c>
      <c r="R250" s="147">
        <v>0</v>
      </c>
      <c r="S250" s="147">
        <v>0</v>
      </c>
      <c r="T250" s="147">
        <v>0</v>
      </c>
      <c r="U250" s="147">
        <v>0</v>
      </c>
      <c r="V250" s="147">
        <v>0</v>
      </c>
      <c r="W250" s="147">
        <v>0</v>
      </c>
      <c r="X250" s="147">
        <v>0</v>
      </c>
      <c r="Y250" s="147">
        <v>0</v>
      </c>
      <c r="Z250" s="147">
        <v>0</v>
      </c>
      <c r="AA250" s="147">
        <v>0</v>
      </c>
      <c r="AB250" s="147">
        <v>0</v>
      </c>
      <c r="AC250" s="147">
        <v>0</v>
      </c>
      <c r="AD250" s="147">
        <v>0</v>
      </c>
      <c r="AE250" s="147">
        <v>0</v>
      </c>
      <c r="AF250" s="147">
        <v>0</v>
      </c>
      <c r="AG250" s="147">
        <v>0</v>
      </c>
      <c r="AH250" s="147">
        <v>0</v>
      </c>
      <c r="AI250" s="147">
        <v>0</v>
      </c>
      <c r="AJ250" s="147">
        <v>0</v>
      </c>
      <c r="AK250" s="147">
        <v>0</v>
      </c>
      <c r="AL250" s="147">
        <v>0</v>
      </c>
      <c r="AM250" s="147">
        <v>0</v>
      </c>
      <c r="AN250" s="147">
        <v>0</v>
      </c>
      <c r="AO250" s="147">
        <v>0</v>
      </c>
      <c r="AP250" s="147">
        <v>0</v>
      </c>
      <c r="AQ250" s="147">
        <v>0</v>
      </c>
      <c r="AR250" s="147">
        <v>0</v>
      </c>
      <c r="AS250" s="147">
        <v>0</v>
      </c>
      <c r="AT250" s="147">
        <v>0</v>
      </c>
      <c r="AU250" s="147">
        <v>0</v>
      </c>
      <c r="AV250" s="147">
        <v>0</v>
      </c>
      <c r="AW250" s="147">
        <v>0</v>
      </c>
      <c r="AX250" s="147">
        <v>0</v>
      </c>
      <c r="AY250" s="147">
        <v>0</v>
      </c>
      <c r="AZ250" s="147">
        <v>0</v>
      </c>
      <c r="BA250" s="147">
        <v>0</v>
      </c>
      <c r="BB250" s="147">
        <v>0</v>
      </c>
      <c r="BC250" s="147">
        <v>0</v>
      </c>
      <c r="BD250" s="147">
        <v>0</v>
      </c>
      <c r="BE250" s="147">
        <v>-37521037</v>
      </c>
      <c r="BF250" s="147">
        <v>0</v>
      </c>
      <c r="BG250" s="147">
        <v>0</v>
      </c>
      <c r="BH250" s="147">
        <v>0</v>
      </c>
      <c r="BI250" s="147">
        <v>0</v>
      </c>
      <c r="BJ250" s="147">
        <v>0</v>
      </c>
      <c r="BK250" s="147">
        <v>0</v>
      </c>
      <c r="BL250" s="147">
        <v>0</v>
      </c>
      <c r="BM250" s="147">
        <v>0</v>
      </c>
      <c r="BN250" s="147">
        <v>0</v>
      </c>
      <c r="BO250" s="147">
        <v>0</v>
      </c>
      <c r="BP250" s="147">
        <v>0</v>
      </c>
      <c r="BQ250" s="147">
        <v>0</v>
      </c>
      <c r="BR250" s="147">
        <v>0</v>
      </c>
      <c r="BS250" s="147">
        <v>0</v>
      </c>
      <c r="BT250" s="147">
        <v>0</v>
      </c>
      <c r="BU250" s="147">
        <v>0</v>
      </c>
      <c r="BV250" s="147">
        <v>0</v>
      </c>
      <c r="BW250" s="147">
        <v>0</v>
      </c>
      <c r="BX250" s="147">
        <v>37521037</v>
      </c>
      <c r="BZ250" s="147">
        <v>0</v>
      </c>
      <c r="CA250" s="147">
        <v>0</v>
      </c>
    </row>
    <row r="251" spans="12:79" hidden="1" x14ac:dyDescent="0.2">
      <c r="L251" s="147" t="e">
        <v>#REF!</v>
      </c>
      <c r="M251" s="147" t="e">
        <v>#REF!</v>
      </c>
      <c r="N251" s="147" t="e">
        <v>#REF!</v>
      </c>
      <c r="O251" s="147" t="e">
        <v>#REF!</v>
      </c>
      <c r="P251" s="147" t="e">
        <v>#REF!</v>
      </c>
      <c r="Q251" s="147" t="e">
        <v>#REF!</v>
      </c>
      <c r="R251" s="147" t="e">
        <v>#REF!</v>
      </c>
      <c r="S251" s="147" t="e">
        <v>#REF!</v>
      </c>
      <c r="T251" s="147" t="e">
        <v>#REF!</v>
      </c>
      <c r="U251" s="147" t="e">
        <v>#REF!</v>
      </c>
      <c r="V251" s="147" t="e">
        <v>#REF!</v>
      </c>
      <c r="W251" s="147" t="e">
        <v>#REF!</v>
      </c>
      <c r="X251" s="147" t="e">
        <v>#REF!</v>
      </c>
      <c r="Y251" s="147" t="e">
        <v>#REF!</v>
      </c>
      <c r="Z251" s="147" t="e">
        <v>#REF!</v>
      </c>
      <c r="AA251" s="147" t="e">
        <v>#REF!</v>
      </c>
      <c r="AB251" s="147" t="e">
        <v>#REF!</v>
      </c>
      <c r="AC251" s="147" t="e">
        <v>#REF!</v>
      </c>
      <c r="AD251" s="147" t="e">
        <v>#REF!</v>
      </c>
      <c r="AE251" s="147" t="e">
        <v>#REF!</v>
      </c>
      <c r="AF251" s="147" t="e">
        <v>#REF!</v>
      </c>
      <c r="AG251" s="147" t="e">
        <v>#REF!</v>
      </c>
      <c r="AH251" s="147" t="e">
        <v>#REF!</v>
      </c>
      <c r="AI251" s="147" t="e">
        <v>#REF!</v>
      </c>
      <c r="AJ251" s="147" t="e">
        <v>#REF!</v>
      </c>
      <c r="AK251" s="147" t="e">
        <v>#REF!</v>
      </c>
      <c r="AL251" s="147" t="e">
        <v>#REF!</v>
      </c>
      <c r="AM251" s="147" t="e">
        <v>#REF!</v>
      </c>
      <c r="AN251" s="147" t="e">
        <v>#REF!</v>
      </c>
      <c r="AO251" s="147" t="e">
        <v>#REF!</v>
      </c>
      <c r="AP251" s="147" t="e">
        <v>#REF!</v>
      </c>
      <c r="AQ251" s="147" t="e">
        <v>#REF!</v>
      </c>
      <c r="AR251" s="147" t="e">
        <v>#REF!</v>
      </c>
      <c r="AS251" s="147" t="e">
        <v>#REF!</v>
      </c>
      <c r="AT251" s="147" t="e">
        <v>#REF!</v>
      </c>
      <c r="AU251" s="147" t="e">
        <v>#REF!</v>
      </c>
      <c r="AV251" s="147" t="e">
        <v>#REF!</v>
      </c>
      <c r="AW251" s="147" t="e">
        <v>#REF!</v>
      </c>
      <c r="AX251" s="147" t="e">
        <v>#REF!</v>
      </c>
      <c r="AY251" s="147" t="e">
        <v>#REF!</v>
      </c>
      <c r="AZ251" s="147" t="e">
        <v>#REF!</v>
      </c>
      <c r="BA251" s="147" t="e">
        <v>#REF!</v>
      </c>
      <c r="BB251" s="147" t="e">
        <v>#REF!</v>
      </c>
      <c r="BC251" s="147" t="e">
        <v>#REF!</v>
      </c>
      <c r="BD251" s="147" t="e">
        <v>#REF!</v>
      </c>
      <c r="BE251" s="147" t="e">
        <v>#REF!</v>
      </c>
      <c r="BF251" s="147" t="e">
        <v>#REF!</v>
      </c>
      <c r="BG251" s="147" t="e">
        <v>#REF!</v>
      </c>
      <c r="BH251" s="147" t="e">
        <v>#REF!</v>
      </c>
      <c r="BI251" s="147" t="e">
        <v>#REF!</v>
      </c>
      <c r="BJ251" s="147" t="e">
        <v>#REF!</v>
      </c>
      <c r="BK251" s="147" t="e">
        <v>#REF!</v>
      </c>
      <c r="BL251" s="147" t="e">
        <v>#REF!</v>
      </c>
      <c r="BM251" s="147" t="e">
        <v>#REF!</v>
      </c>
      <c r="BN251" s="147" t="e">
        <v>#REF!</v>
      </c>
      <c r="BO251" s="147" t="e">
        <v>#REF!</v>
      </c>
      <c r="BP251" s="147" t="e">
        <v>#REF!</v>
      </c>
      <c r="BQ251" s="147" t="e">
        <v>#REF!</v>
      </c>
      <c r="BR251" s="147" t="e">
        <v>#REF!</v>
      </c>
      <c r="BS251" s="147" t="e">
        <v>#REF!</v>
      </c>
      <c r="BT251" s="147" t="e">
        <v>#REF!</v>
      </c>
      <c r="BU251" s="147" t="e">
        <v>#REF!</v>
      </c>
      <c r="BV251" s="147" t="e">
        <v>#REF!</v>
      </c>
      <c r="BW251" s="147" t="e">
        <v>#REF!</v>
      </c>
      <c r="BX251" s="147" t="e">
        <v>#REF!</v>
      </c>
      <c r="BZ251" s="147" t="e">
        <v>#REF!</v>
      </c>
      <c r="CA251" s="147" t="e">
        <v>#REF!</v>
      </c>
    </row>
    <row r="252" spans="12:79" hidden="1" x14ac:dyDescent="0.2">
      <c r="L252" s="147">
        <v>0</v>
      </c>
      <c r="M252" s="147">
        <v>0</v>
      </c>
      <c r="N252" s="147">
        <v>0</v>
      </c>
      <c r="O252" s="147">
        <v>0</v>
      </c>
      <c r="P252" s="147">
        <v>0</v>
      </c>
      <c r="Q252" s="147">
        <v>0</v>
      </c>
      <c r="R252" s="147">
        <v>0</v>
      </c>
      <c r="S252" s="147">
        <v>0</v>
      </c>
      <c r="T252" s="147">
        <v>0</v>
      </c>
      <c r="U252" s="147">
        <v>0</v>
      </c>
      <c r="V252" s="147">
        <v>0</v>
      </c>
      <c r="W252" s="147">
        <v>0</v>
      </c>
      <c r="X252" s="147">
        <v>0</v>
      </c>
      <c r="Y252" s="147">
        <v>0</v>
      </c>
      <c r="Z252" s="147">
        <v>0</v>
      </c>
      <c r="AA252" s="147">
        <v>0</v>
      </c>
      <c r="AB252" s="147">
        <v>0</v>
      </c>
      <c r="AC252" s="147">
        <v>0</v>
      </c>
      <c r="AD252" s="147">
        <v>0</v>
      </c>
      <c r="AE252" s="147">
        <v>0</v>
      </c>
      <c r="AF252" s="147">
        <v>0</v>
      </c>
      <c r="AG252" s="147">
        <v>0</v>
      </c>
      <c r="AH252" s="147">
        <v>0</v>
      </c>
      <c r="AI252" s="147">
        <v>0</v>
      </c>
      <c r="AJ252" s="147">
        <v>0</v>
      </c>
      <c r="AK252" s="147">
        <v>0</v>
      </c>
      <c r="AL252" s="147">
        <v>0</v>
      </c>
      <c r="AM252" s="147">
        <v>0</v>
      </c>
      <c r="AN252" s="147">
        <v>0</v>
      </c>
      <c r="AO252" s="147">
        <v>0</v>
      </c>
      <c r="AP252" s="147">
        <v>0</v>
      </c>
      <c r="AQ252" s="147">
        <v>0</v>
      </c>
      <c r="AR252" s="147">
        <v>0</v>
      </c>
      <c r="AS252" s="147">
        <v>0</v>
      </c>
      <c r="AT252" s="147">
        <v>0</v>
      </c>
      <c r="AU252" s="147">
        <v>0</v>
      </c>
      <c r="AV252" s="147">
        <v>0</v>
      </c>
      <c r="AW252" s="147">
        <v>0</v>
      </c>
      <c r="AX252" s="147">
        <v>0</v>
      </c>
      <c r="AY252" s="147">
        <v>0</v>
      </c>
      <c r="AZ252" s="147">
        <v>0</v>
      </c>
      <c r="BA252" s="147">
        <v>0</v>
      </c>
      <c r="BB252" s="147">
        <v>0</v>
      </c>
      <c r="BC252" s="147">
        <v>0</v>
      </c>
      <c r="BD252" s="147">
        <v>0</v>
      </c>
      <c r="BE252" s="147">
        <v>-20197312</v>
      </c>
      <c r="BF252" s="147">
        <v>0</v>
      </c>
      <c r="BG252" s="147">
        <v>0</v>
      </c>
      <c r="BH252" s="147">
        <v>0</v>
      </c>
      <c r="BI252" s="147">
        <v>0</v>
      </c>
      <c r="BJ252" s="147">
        <v>0</v>
      </c>
      <c r="BK252" s="147">
        <v>0</v>
      </c>
      <c r="BL252" s="147">
        <v>0</v>
      </c>
      <c r="BM252" s="147">
        <v>0</v>
      </c>
      <c r="BN252" s="147">
        <v>0</v>
      </c>
      <c r="BO252" s="147">
        <v>0</v>
      </c>
      <c r="BP252" s="147">
        <v>0</v>
      </c>
      <c r="BQ252" s="147">
        <v>0</v>
      </c>
      <c r="BR252" s="147">
        <v>0</v>
      </c>
      <c r="BS252" s="147">
        <v>0</v>
      </c>
      <c r="BT252" s="147">
        <v>0</v>
      </c>
      <c r="BU252" s="147">
        <v>0</v>
      </c>
      <c r="BV252" s="147">
        <v>0</v>
      </c>
      <c r="BW252" s="147">
        <v>0</v>
      </c>
      <c r="BX252" s="147">
        <v>20197312</v>
      </c>
      <c r="BZ252" s="147">
        <v>0</v>
      </c>
      <c r="CA252" s="147">
        <v>0</v>
      </c>
    </row>
    <row r="253" spans="12:79" hidden="1" x14ac:dyDescent="0.2">
      <c r="L253" s="147">
        <v>0</v>
      </c>
      <c r="M253" s="147">
        <v>0</v>
      </c>
      <c r="N253" s="147">
        <v>0</v>
      </c>
      <c r="O253" s="147">
        <v>0</v>
      </c>
      <c r="P253" s="147">
        <v>0</v>
      </c>
      <c r="Q253" s="147">
        <v>0</v>
      </c>
      <c r="R253" s="147">
        <v>0</v>
      </c>
      <c r="S253" s="147">
        <v>0</v>
      </c>
      <c r="T253" s="147">
        <v>0</v>
      </c>
      <c r="U253" s="147">
        <v>0</v>
      </c>
      <c r="V253" s="147">
        <v>0</v>
      </c>
      <c r="W253" s="147">
        <v>0</v>
      </c>
      <c r="X253" s="147">
        <v>0</v>
      </c>
      <c r="Y253" s="147">
        <v>0</v>
      </c>
      <c r="Z253" s="147">
        <v>0</v>
      </c>
      <c r="AA253" s="147">
        <v>0</v>
      </c>
      <c r="AB253" s="147">
        <v>0</v>
      </c>
      <c r="AC253" s="147">
        <v>0</v>
      </c>
      <c r="AD253" s="147">
        <v>0</v>
      </c>
      <c r="AE253" s="147">
        <v>0</v>
      </c>
      <c r="AF253" s="147">
        <v>0</v>
      </c>
      <c r="AG253" s="147">
        <v>0</v>
      </c>
      <c r="AH253" s="147">
        <v>0</v>
      </c>
      <c r="AI253" s="147">
        <v>0</v>
      </c>
      <c r="AJ253" s="147">
        <v>0</v>
      </c>
      <c r="AK253" s="147">
        <v>0</v>
      </c>
      <c r="AL253" s="147">
        <v>0</v>
      </c>
      <c r="AM253" s="147">
        <v>0</v>
      </c>
      <c r="AN253" s="147">
        <v>0</v>
      </c>
      <c r="AO253" s="147">
        <v>0</v>
      </c>
      <c r="AP253" s="147">
        <v>0</v>
      </c>
      <c r="AQ253" s="147">
        <v>0</v>
      </c>
      <c r="AR253" s="147">
        <v>0</v>
      </c>
      <c r="AS253" s="147">
        <v>0</v>
      </c>
      <c r="AT253" s="147">
        <v>0</v>
      </c>
      <c r="AU253" s="147">
        <v>0</v>
      </c>
      <c r="AV253" s="147">
        <v>0</v>
      </c>
      <c r="AW253" s="147">
        <v>0</v>
      </c>
      <c r="AX253" s="147">
        <v>0</v>
      </c>
      <c r="AY253" s="147">
        <v>0</v>
      </c>
      <c r="AZ253" s="147">
        <v>0</v>
      </c>
      <c r="BA253" s="147">
        <v>0</v>
      </c>
      <c r="BB253" s="147">
        <v>0</v>
      </c>
      <c r="BC253" s="147">
        <v>0</v>
      </c>
      <c r="BD253" s="147">
        <v>0</v>
      </c>
      <c r="BE253" s="147">
        <v>0</v>
      </c>
      <c r="BF253" s="147">
        <v>0</v>
      </c>
      <c r="BG253" s="147">
        <v>0</v>
      </c>
      <c r="BH253" s="147">
        <v>0</v>
      </c>
      <c r="BI253" s="147">
        <v>0</v>
      </c>
      <c r="BJ253" s="147">
        <v>0</v>
      </c>
      <c r="BK253" s="147">
        <v>0</v>
      </c>
      <c r="BL253" s="147">
        <v>0</v>
      </c>
      <c r="BM253" s="147">
        <v>0</v>
      </c>
      <c r="BN253" s="147">
        <v>0</v>
      </c>
      <c r="BO253" s="147">
        <v>0</v>
      </c>
      <c r="BP253" s="147">
        <v>0</v>
      </c>
      <c r="BQ253" s="147">
        <v>0</v>
      </c>
      <c r="BR253" s="147">
        <v>0</v>
      </c>
      <c r="BS253" s="147">
        <v>0</v>
      </c>
      <c r="BT253" s="147">
        <v>0</v>
      </c>
      <c r="BU253" s="147">
        <v>0</v>
      </c>
      <c r="BV253" s="147">
        <v>0</v>
      </c>
      <c r="BW253" s="147">
        <v>0</v>
      </c>
      <c r="BX253" s="147">
        <v>0</v>
      </c>
      <c r="BZ253" s="147">
        <v>0</v>
      </c>
      <c r="CA253" s="147">
        <v>0</v>
      </c>
    </row>
    <row r="254" spans="12:79" hidden="1" x14ac:dyDescent="0.2">
      <c r="L254" s="147">
        <v>0</v>
      </c>
      <c r="M254" s="147">
        <v>0</v>
      </c>
      <c r="N254" s="147">
        <v>0</v>
      </c>
      <c r="O254" s="147">
        <v>0</v>
      </c>
      <c r="P254" s="147">
        <v>0</v>
      </c>
      <c r="Q254" s="147">
        <v>0</v>
      </c>
      <c r="R254" s="147">
        <v>0</v>
      </c>
      <c r="S254" s="147">
        <v>0</v>
      </c>
      <c r="T254" s="147">
        <v>0</v>
      </c>
      <c r="U254" s="147">
        <v>0</v>
      </c>
      <c r="V254" s="147">
        <v>0</v>
      </c>
      <c r="W254" s="147">
        <v>0</v>
      </c>
      <c r="X254" s="147">
        <v>0</v>
      </c>
      <c r="Y254" s="147">
        <v>0</v>
      </c>
      <c r="Z254" s="147">
        <v>0</v>
      </c>
      <c r="AA254" s="147">
        <v>0</v>
      </c>
      <c r="AB254" s="147">
        <v>0</v>
      </c>
      <c r="AC254" s="147">
        <v>0</v>
      </c>
      <c r="AD254" s="147">
        <v>0</v>
      </c>
      <c r="AE254" s="147">
        <v>0</v>
      </c>
      <c r="AF254" s="147">
        <v>0</v>
      </c>
      <c r="AG254" s="147">
        <v>0</v>
      </c>
      <c r="AH254" s="147">
        <v>0</v>
      </c>
      <c r="AI254" s="147">
        <v>0</v>
      </c>
      <c r="AJ254" s="147">
        <v>0</v>
      </c>
      <c r="AK254" s="147">
        <v>0</v>
      </c>
      <c r="AL254" s="147">
        <v>0</v>
      </c>
      <c r="AM254" s="147">
        <v>0</v>
      </c>
      <c r="AN254" s="147">
        <v>0</v>
      </c>
      <c r="AO254" s="147">
        <v>0</v>
      </c>
      <c r="AP254" s="147">
        <v>0</v>
      </c>
      <c r="AQ254" s="147">
        <v>0</v>
      </c>
      <c r="AR254" s="147">
        <v>0</v>
      </c>
      <c r="AS254" s="147">
        <v>0</v>
      </c>
      <c r="AT254" s="147">
        <v>0</v>
      </c>
      <c r="AU254" s="147">
        <v>0</v>
      </c>
      <c r="AV254" s="147">
        <v>0</v>
      </c>
      <c r="AW254" s="147">
        <v>0</v>
      </c>
      <c r="AX254" s="147">
        <v>0</v>
      </c>
      <c r="AY254" s="147">
        <v>0</v>
      </c>
      <c r="AZ254" s="147">
        <v>0</v>
      </c>
      <c r="BA254" s="147">
        <v>0</v>
      </c>
      <c r="BB254" s="147">
        <v>0</v>
      </c>
      <c r="BC254" s="147">
        <v>0</v>
      </c>
      <c r="BD254" s="147">
        <v>0</v>
      </c>
      <c r="BE254" s="147">
        <v>0</v>
      </c>
      <c r="BF254" s="147">
        <v>0</v>
      </c>
      <c r="BG254" s="147">
        <v>0</v>
      </c>
      <c r="BH254" s="147">
        <v>0</v>
      </c>
      <c r="BI254" s="147">
        <v>0</v>
      </c>
      <c r="BJ254" s="147">
        <v>0</v>
      </c>
      <c r="BK254" s="147">
        <v>0</v>
      </c>
      <c r="BL254" s="147">
        <v>0</v>
      </c>
      <c r="BM254" s="147">
        <v>0</v>
      </c>
      <c r="BN254" s="147">
        <v>0</v>
      </c>
      <c r="BO254" s="147">
        <v>0</v>
      </c>
      <c r="BP254" s="147">
        <v>0</v>
      </c>
      <c r="BQ254" s="147">
        <v>0</v>
      </c>
      <c r="BR254" s="147">
        <v>0</v>
      </c>
      <c r="BS254" s="147">
        <v>0</v>
      </c>
      <c r="BT254" s="147">
        <v>0</v>
      </c>
      <c r="BU254" s="147">
        <v>0</v>
      </c>
      <c r="BV254" s="147">
        <v>0</v>
      </c>
      <c r="BW254" s="147">
        <v>0</v>
      </c>
      <c r="BX254" s="147">
        <v>0</v>
      </c>
      <c r="BZ254" s="147">
        <v>0</v>
      </c>
      <c r="CA254" s="147">
        <v>0</v>
      </c>
    </row>
    <row r="255" spans="12:79" hidden="1" x14ac:dyDescent="0.2">
      <c r="L255" s="147">
        <v>0</v>
      </c>
      <c r="M255" s="147">
        <v>0</v>
      </c>
      <c r="N255" s="147">
        <v>0</v>
      </c>
      <c r="O255" s="147">
        <v>0</v>
      </c>
      <c r="P255" s="147">
        <v>0</v>
      </c>
      <c r="Q255" s="147">
        <v>0</v>
      </c>
      <c r="R255" s="147">
        <v>0</v>
      </c>
      <c r="S255" s="147">
        <v>0</v>
      </c>
      <c r="T255" s="147">
        <v>0</v>
      </c>
      <c r="U255" s="147">
        <v>0</v>
      </c>
      <c r="V255" s="147">
        <v>0</v>
      </c>
      <c r="W255" s="147">
        <v>0</v>
      </c>
      <c r="X255" s="147">
        <v>0</v>
      </c>
      <c r="Y255" s="147">
        <v>0</v>
      </c>
      <c r="Z255" s="147">
        <v>0</v>
      </c>
      <c r="AA255" s="147">
        <v>0</v>
      </c>
      <c r="AB255" s="147">
        <v>0</v>
      </c>
      <c r="AC255" s="147">
        <v>0</v>
      </c>
      <c r="AD255" s="147">
        <v>0</v>
      </c>
      <c r="AE255" s="147">
        <v>0</v>
      </c>
      <c r="AF255" s="147">
        <v>0</v>
      </c>
      <c r="AG255" s="147">
        <v>0</v>
      </c>
      <c r="AH255" s="147">
        <v>0</v>
      </c>
      <c r="AI255" s="147">
        <v>0</v>
      </c>
      <c r="AJ255" s="147">
        <v>0</v>
      </c>
      <c r="AK255" s="147">
        <v>0</v>
      </c>
      <c r="AL255" s="147">
        <v>0</v>
      </c>
      <c r="AM255" s="147">
        <v>0</v>
      </c>
      <c r="AN255" s="147">
        <v>0</v>
      </c>
      <c r="AO255" s="147">
        <v>0</v>
      </c>
      <c r="AP255" s="147">
        <v>0</v>
      </c>
      <c r="AQ255" s="147">
        <v>0</v>
      </c>
      <c r="AR255" s="147">
        <v>0</v>
      </c>
      <c r="AS255" s="147">
        <v>0</v>
      </c>
      <c r="AT255" s="147">
        <v>0</v>
      </c>
      <c r="AU255" s="147">
        <v>0</v>
      </c>
      <c r="AV255" s="147">
        <v>0</v>
      </c>
      <c r="AW255" s="147">
        <v>0</v>
      </c>
      <c r="AX255" s="147">
        <v>0</v>
      </c>
      <c r="AY255" s="147">
        <v>0</v>
      </c>
      <c r="AZ255" s="147">
        <v>0</v>
      </c>
      <c r="BA255" s="147">
        <v>0</v>
      </c>
      <c r="BB255" s="147">
        <v>0</v>
      </c>
      <c r="BC255" s="147">
        <v>0</v>
      </c>
      <c r="BD255" s="147">
        <v>0</v>
      </c>
      <c r="BE255" s="147">
        <v>0</v>
      </c>
      <c r="BF255" s="147">
        <v>0</v>
      </c>
      <c r="BG255" s="147">
        <v>0</v>
      </c>
      <c r="BH255" s="147">
        <v>0</v>
      </c>
      <c r="BI255" s="147">
        <v>0</v>
      </c>
      <c r="BJ255" s="147">
        <v>0</v>
      </c>
      <c r="BK255" s="147">
        <v>0</v>
      </c>
      <c r="BL255" s="147">
        <v>0</v>
      </c>
      <c r="BM255" s="147">
        <v>0</v>
      </c>
      <c r="BN255" s="147">
        <v>0</v>
      </c>
      <c r="BO255" s="147">
        <v>0</v>
      </c>
      <c r="BP255" s="147">
        <v>0</v>
      </c>
      <c r="BQ255" s="147">
        <v>0</v>
      </c>
      <c r="BR255" s="147">
        <v>0</v>
      </c>
      <c r="BS255" s="147">
        <v>0</v>
      </c>
      <c r="BT255" s="147">
        <v>0</v>
      </c>
      <c r="BU255" s="147">
        <v>0</v>
      </c>
      <c r="BV255" s="147">
        <v>0</v>
      </c>
      <c r="BW255" s="147">
        <v>0</v>
      </c>
      <c r="BX255" s="147">
        <v>0</v>
      </c>
      <c r="BZ255" s="147">
        <v>0</v>
      </c>
      <c r="CA255" s="147">
        <v>0</v>
      </c>
    </row>
    <row r="256" spans="12:79" hidden="1" x14ac:dyDescent="0.2">
      <c r="L256" s="147" t="e">
        <v>#REF!</v>
      </c>
      <c r="M256" s="147" t="e">
        <v>#REF!</v>
      </c>
      <c r="N256" s="147" t="e">
        <v>#REF!</v>
      </c>
      <c r="O256" s="147" t="e">
        <v>#REF!</v>
      </c>
      <c r="P256" s="147" t="e">
        <v>#REF!</v>
      </c>
      <c r="Q256" s="147" t="e">
        <v>#REF!</v>
      </c>
      <c r="R256" s="147" t="e">
        <v>#REF!</v>
      </c>
      <c r="S256" s="147" t="e">
        <v>#REF!</v>
      </c>
      <c r="T256" s="147" t="e">
        <v>#REF!</v>
      </c>
      <c r="U256" s="147" t="e">
        <v>#REF!</v>
      </c>
      <c r="V256" s="147" t="e">
        <v>#REF!</v>
      </c>
      <c r="W256" s="147" t="e">
        <v>#REF!</v>
      </c>
      <c r="X256" s="147" t="e">
        <v>#REF!</v>
      </c>
      <c r="Y256" s="147" t="e">
        <v>#REF!</v>
      </c>
      <c r="Z256" s="147" t="e">
        <v>#REF!</v>
      </c>
      <c r="AA256" s="147" t="e">
        <v>#REF!</v>
      </c>
      <c r="AB256" s="147" t="e">
        <v>#REF!</v>
      </c>
      <c r="AC256" s="147" t="e">
        <v>#REF!</v>
      </c>
      <c r="AD256" s="147" t="e">
        <v>#REF!</v>
      </c>
      <c r="AE256" s="147" t="e">
        <v>#REF!</v>
      </c>
      <c r="AF256" s="147" t="e">
        <v>#REF!</v>
      </c>
      <c r="AG256" s="147" t="e">
        <v>#REF!</v>
      </c>
      <c r="AH256" s="147" t="e">
        <v>#REF!</v>
      </c>
      <c r="AI256" s="147" t="e">
        <v>#REF!</v>
      </c>
      <c r="AJ256" s="147" t="e">
        <v>#REF!</v>
      </c>
      <c r="AK256" s="147" t="e">
        <v>#REF!</v>
      </c>
      <c r="AL256" s="147" t="e">
        <v>#REF!</v>
      </c>
      <c r="AM256" s="147" t="e">
        <v>#REF!</v>
      </c>
      <c r="AN256" s="147" t="e">
        <v>#REF!</v>
      </c>
      <c r="AO256" s="147" t="e">
        <v>#REF!</v>
      </c>
      <c r="AP256" s="147" t="e">
        <v>#REF!</v>
      </c>
      <c r="AQ256" s="147" t="e">
        <v>#REF!</v>
      </c>
      <c r="AR256" s="147" t="e">
        <v>#REF!</v>
      </c>
      <c r="AS256" s="147" t="e">
        <v>#REF!</v>
      </c>
      <c r="AT256" s="147" t="e">
        <v>#REF!</v>
      </c>
      <c r="AU256" s="147" t="e">
        <v>#REF!</v>
      </c>
      <c r="AV256" s="147" t="e">
        <v>#REF!</v>
      </c>
      <c r="AW256" s="147" t="e">
        <v>#REF!</v>
      </c>
      <c r="AX256" s="147" t="e">
        <v>#REF!</v>
      </c>
      <c r="AY256" s="147" t="e">
        <v>#REF!</v>
      </c>
      <c r="AZ256" s="147" t="e">
        <v>#REF!</v>
      </c>
      <c r="BA256" s="147" t="e">
        <v>#REF!</v>
      </c>
      <c r="BB256" s="147" t="e">
        <v>#REF!</v>
      </c>
      <c r="BC256" s="147" t="e">
        <v>#REF!</v>
      </c>
      <c r="BD256" s="147" t="e">
        <v>#REF!</v>
      </c>
      <c r="BE256" s="147" t="e">
        <v>#REF!</v>
      </c>
      <c r="BF256" s="147" t="e">
        <v>#REF!</v>
      </c>
      <c r="BG256" s="147" t="e">
        <v>#REF!</v>
      </c>
      <c r="BH256" s="147" t="e">
        <v>#REF!</v>
      </c>
      <c r="BI256" s="147" t="e">
        <v>#REF!</v>
      </c>
      <c r="BJ256" s="147" t="e">
        <v>#REF!</v>
      </c>
      <c r="BK256" s="147" t="e">
        <v>#REF!</v>
      </c>
      <c r="BL256" s="147" t="e">
        <v>#REF!</v>
      </c>
      <c r="BM256" s="147" t="e">
        <v>#REF!</v>
      </c>
      <c r="BN256" s="147" t="e">
        <v>#REF!</v>
      </c>
      <c r="BO256" s="147" t="e">
        <v>#REF!</v>
      </c>
      <c r="BP256" s="147" t="e">
        <v>#REF!</v>
      </c>
      <c r="BQ256" s="147" t="e">
        <v>#REF!</v>
      </c>
      <c r="BR256" s="147" t="e">
        <v>#REF!</v>
      </c>
      <c r="BS256" s="147" t="e">
        <v>#REF!</v>
      </c>
      <c r="BT256" s="147" t="e">
        <v>#REF!</v>
      </c>
      <c r="BU256" s="147" t="e">
        <v>#REF!</v>
      </c>
      <c r="BV256" s="147" t="e">
        <v>#REF!</v>
      </c>
      <c r="BW256" s="147" t="e">
        <v>#REF!</v>
      </c>
      <c r="BX256" s="147" t="e">
        <v>#REF!</v>
      </c>
      <c r="BZ256" s="147" t="e">
        <v>#REF!</v>
      </c>
      <c r="CA256" s="147" t="e">
        <v>#REF!</v>
      </c>
    </row>
    <row r="257" spans="12:79" hidden="1" x14ac:dyDescent="0.2"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v>0</v>
      </c>
      <c r="R257" s="147">
        <v>0</v>
      </c>
      <c r="S257" s="147">
        <v>0</v>
      </c>
      <c r="T257" s="147">
        <v>0</v>
      </c>
      <c r="U257" s="147">
        <v>0</v>
      </c>
      <c r="V257" s="147">
        <v>0</v>
      </c>
      <c r="W257" s="147">
        <v>0</v>
      </c>
      <c r="X257" s="147">
        <v>0</v>
      </c>
      <c r="Y257" s="147">
        <v>0</v>
      </c>
      <c r="Z257" s="147">
        <v>0</v>
      </c>
      <c r="AA257" s="147">
        <v>0</v>
      </c>
      <c r="AB257" s="147">
        <v>0</v>
      </c>
      <c r="AC257" s="147">
        <v>0</v>
      </c>
      <c r="AD257" s="147">
        <v>0</v>
      </c>
      <c r="AE257" s="147">
        <v>0</v>
      </c>
      <c r="AF257" s="147">
        <v>0</v>
      </c>
      <c r="AG257" s="147">
        <v>0</v>
      </c>
      <c r="AH257" s="147">
        <v>0</v>
      </c>
      <c r="AI257" s="147">
        <v>0</v>
      </c>
      <c r="AJ257" s="147">
        <v>0</v>
      </c>
      <c r="AK257" s="147">
        <v>0</v>
      </c>
      <c r="AL257" s="147">
        <v>0</v>
      </c>
      <c r="AM257" s="147">
        <v>0</v>
      </c>
      <c r="AN257" s="147">
        <v>0</v>
      </c>
      <c r="AO257" s="147">
        <v>0</v>
      </c>
      <c r="AP257" s="147">
        <v>0</v>
      </c>
      <c r="AQ257" s="147">
        <v>0</v>
      </c>
      <c r="AR257" s="147">
        <v>0</v>
      </c>
      <c r="AS257" s="147">
        <v>0</v>
      </c>
      <c r="AT257" s="147">
        <v>0</v>
      </c>
      <c r="AU257" s="147">
        <v>0</v>
      </c>
      <c r="AV257" s="147">
        <v>0</v>
      </c>
      <c r="AW257" s="147">
        <v>0</v>
      </c>
      <c r="AX257" s="147">
        <v>0</v>
      </c>
      <c r="AY257" s="147">
        <v>0</v>
      </c>
      <c r="AZ257" s="147">
        <v>0</v>
      </c>
      <c r="BA257" s="147">
        <v>0</v>
      </c>
      <c r="BB257" s="147">
        <v>0</v>
      </c>
      <c r="BC257" s="147">
        <v>0</v>
      </c>
      <c r="BD257" s="147">
        <v>0</v>
      </c>
      <c r="BE257" s="147">
        <v>0</v>
      </c>
      <c r="BF257" s="147">
        <v>0</v>
      </c>
      <c r="BG257" s="147">
        <v>0</v>
      </c>
      <c r="BH257" s="147">
        <v>0</v>
      </c>
      <c r="BI257" s="147">
        <v>0</v>
      </c>
      <c r="BJ257" s="147">
        <v>0</v>
      </c>
      <c r="BK257" s="147">
        <v>0</v>
      </c>
      <c r="BL257" s="147">
        <v>0</v>
      </c>
      <c r="BM257" s="147">
        <v>0</v>
      </c>
      <c r="BN257" s="147">
        <v>0</v>
      </c>
      <c r="BO257" s="147">
        <v>0</v>
      </c>
      <c r="BP257" s="147">
        <v>0</v>
      </c>
      <c r="BQ257" s="147">
        <v>0</v>
      </c>
      <c r="BR257" s="147">
        <v>0</v>
      </c>
      <c r="BS257" s="147">
        <v>0</v>
      </c>
      <c r="BT257" s="147">
        <v>0</v>
      </c>
      <c r="BU257" s="147">
        <v>0</v>
      </c>
      <c r="BV257" s="147">
        <v>0</v>
      </c>
      <c r="BW257" s="147">
        <v>0</v>
      </c>
      <c r="BX257" s="147">
        <v>0</v>
      </c>
      <c r="BZ257" s="147">
        <v>0</v>
      </c>
      <c r="CA257" s="147">
        <v>0</v>
      </c>
    </row>
    <row r="258" spans="12:79" hidden="1" x14ac:dyDescent="0.2"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v>0</v>
      </c>
      <c r="R258" s="147">
        <v>0</v>
      </c>
      <c r="S258" s="147">
        <v>0</v>
      </c>
      <c r="T258" s="147">
        <v>0</v>
      </c>
      <c r="U258" s="147">
        <v>0</v>
      </c>
      <c r="V258" s="147">
        <v>0</v>
      </c>
      <c r="W258" s="147">
        <v>0</v>
      </c>
      <c r="X258" s="147">
        <v>0</v>
      </c>
      <c r="Y258" s="147">
        <v>0</v>
      </c>
      <c r="Z258" s="147">
        <v>0</v>
      </c>
      <c r="AA258" s="147">
        <v>0</v>
      </c>
      <c r="AB258" s="147">
        <v>0</v>
      </c>
      <c r="AC258" s="147">
        <v>0</v>
      </c>
      <c r="AD258" s="147">
        <v>0</v>
      </c>
      <c r="AE258" s="147">
        <v>0</v>
      </c>
      <c r="AF258" s="147">
        <v>0</v>
      </c>
      <c r="AG258" s="147">
        <v>0</v>
      </c>
      <c r="AH258" s="147">
        <v>0</v>
      </c>
      <c r="AI258" s="147">
        <v>0</v>
      </c>
      <c r="AJ258" s="147">
        <v>0</v>
      </c>
      <c r="AK258" s="147">
        <v>0</v>
      </c>
      <c r="AL258" s="147">
        <v>0</v>
      </c>
      <c r="AM258" s="147">
        <v>0</v>
      </c>
      <c r="AN258" s="147">
        <v>0</v>
      </c>
      <c r="AO258" s="147">
        <v>0</v>
      </c>
      <c r="AP258" s="147">
        <v>0</v>
      </c>
      <c r="AQ258" s="147">
        <v>0</v>
      </c>
      <c r="AR258" s="147">
        <v>0</v>
      </c>
      <c r="AS258" s="147">
        <v>0</v>
      </c>
      <c r="AT258" s="147">
        <v>0</v>
      </c>
      <c r="AU258" s="147">
        <v>0</v>
      </c>
      <c r="AV258" s="147">
        <v>0</v>
      </c>
      <c r="AW258" s="147">
        <v>0</v>
      </c>
      <c r="AX258" s="147">
        <v>0</v>
      </c>
      <c r="AY258" s="147">
        <v>0</v>
      </c>
      <c r="AZ258" s="147">
        <v>0</v>
      </c>
      <c r="BA258" s="147">
        <v>0</v>
      </c>
      <c r="BB258" s="147">
        <v>0</v>
      </c>
      <c r="BC258" s="147">
        <v>0</v>
      </c>
      <c r="BD258" s="147">
        <v>0</v>
      </c>
      <c r="BE258" s="147">
        <v>0</v>
      </c>
      <c r="BF258" s="147">
        <v>0</v>
      </c>
      <c r="BG258" s="147">
        <v>0</v>
      </c>
      <c r="BH258" s="147">
        <v>0</v>
      </c>
      <c r="BI258" s="147">
        <v>0</v>
      </c>
      <c r="BJ258" s="147">
        <v>0</v>
      </c>
      <c r="BK258" s="147">
        <v>0</v>
      </c>
      <c r="BL258" s="147">
        <v>0</v>
      </c>
      <c r="BM258" s="147">
        <v>0</v>
      </c>
      <c r="BN258" s="147">
        <v>0</v>
      </c>
      <c r="BO258" s="147">
        <v>0</v>
      </c>
      <c r="BP258" s="147">
        <v>0</v>
      </c>
      <c r="BQ258" s="147">
        <v>0</v>
      </c>
      <c r="BR258" s="147">
        <v>0</v>
      </c>
      <c r="BS258" s="147">
        <v>0</v>
      </c>
      <c r="BT258" s="147">
        <v>0</v>
      </c>
      <c r="BU258" s="147">
        <v>0</v>
      </c>
      <c r="BV258" s="147">
        <v>0</v>
      </c>
      <c r="BW258" s="147">
        <v>0</v>
      </c>
      <c r="BX258" s="147">
        <v>0</v>
      </c>
      <c r="BZ258" s="147">
        <v>0</v>
      </c>
      <c r="CA258" s="147">
        <v>0</v>
      </c>
    </row>
    <row r="259" spans="12:79" hidden="1" x14ac:dyDescent="0.2"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v>0</v>
      </c>
      <c r="R259" s="147">
        <v>0</v>
      </c>
      <c r="S259" s="147">
        <v>0</v>
      </c>
      <c r="T259" s="147">
        <v>0</v>
      </c>
      <c r="U259" s="147">
        <v>0</v>
      </c>
      <c r="V259" s="147">
        <v>0</v>
      </c>
      <c r="W259" s="147">
        <v>0</v>
      </c>
      <c r="X259" s="147">
        <v>0</v>
      </c>
      <c r="Y259" s="147">
        <v>0</v>
      </c>
      <c r="Z259" s="147">
        <v>0</v>
      </c>
      <c r="AA259" s="147">
        <v>0</v>
      </c>
      <c r="AB259" s="147">
        <v>0</v>
      </c>
      <c r="AC259" s="147">
        <v>0</v>
      </c>
      <c r="AD259" s="147">
        <v>0</v>
      </c>
      <c r="AE259" s="147">
        <v>0</v>
      </c>
      <c r="AF259" s="147">
        <v>0</v>
      </c>
      <c r="AG259" s="147">
        <v>0</v>
      </c>
      <c r="AH259" s="147">
        <v>0</v>
      </c>
      <c r="AI259" s="147">
        <v>0</v>
      </c>
      <c r="AJ259" s="147">
        <v>0</v>
      </c>
      <c r="AK259" s="147">
        <v>0</v>
      </c>
      <c r="AL259" s="147">
        <v>0</v>
      </c>
      <c r="AM259" s="147">
        <v>0</v>
      </c>
      <c r="AN259" s="147">
        <v>0</v>
      </c>
      <c r="AO259" s="147">
        <v>0</v>
      </c>
      <c r="AP259" s="147">
        <v>0</v>
      </c>
      <c r="AQ259" s="147">
        <v>0</v>
      </c>
      <c r="AR259" s="147">
        <v>0</v>
      </c>
      <c r="AS259" s="147">
        <v>0</v>
      </c>
      <c r="AT259" s="147">
        <v>0</v>
      </c>
      <c r="AU259" s="147">
        <v>0</v>
      </c>
      <c r="AV259" s="147">
        <v>0</v>
      </c>
      <c r="AW259" s="147">
        <v>0</v>
      </c>
      <c r="AX259" s="147">
        <v>0</v>
      </c>
      <c r="AY259" s="147">
        <v>0</v>
      </c>
      <c r="AZ259" s="147">
        <v>0</v>
      </c>
      <c r="BA259" s="147">
        <v>0</v>
      </c>
      <c r="BB259" s="147">
        <v>0</v>
      </c>
      <c r="BC259" s="147">
        <v>0</v>
      </c>
      <c r="BD259" s="147">
        <v>0</v>
      </c>
      <c r="BE259" s="147">
        <v>0</v>
      </c>
      <c r="BF259" s="147">
        <v>0</v>
      </c>
      <c r="BG259" s="147">
        <v>0</v>
      </c>
      <c r="BH259" s="147">
        <v>0</v>
      </c>
      <c r="BI259" s="147">
        <v>0</v>
      </c>
      <c r="BJ259" s="147">
        <v>0</v>
      </c>
      <c r="BK259" s="147">
        <v>0</v>
      </c>
      <c r="BL259" s="147">
        <v>0</v>
      </c>
      <c r="BM259" s="147">
        <v>0</v>
      </c>
      <c r="BN259" s="147">
        <v>0</v>
      </c>
      <c r="BO259" s="147">
        <v>0</v>
      </c>
      <c r="BP259" s="147">
        <v>0</v>
      </c>
      <c r="BQ259" s="147">
        <v>0</v>
      </c>
      <c r="BR259" s="147">
        <v>0</v>
      </c>
      <c r="BS259" s="147">
        <v>0</v>
      </c>
      <c r="BT259" s="147">
        <v>0</v>
      </c>
      <c r="BU259" s="147">
        <v>0</v>
      </c>
      <c r="BV259" s="147">
        <v>0</v>
      </c>
      <c r="BW259" s="147">
        <v>0</v>
      </c>
      <c r="BX259" s="147">
        <v>0</v>
      </c>
      <c r="BZ259" s="147">
        <v>0</v>
      </c>
      <c r="CA259" s="147">
        <v>0</v>
      </c>
    </row>
    <row r="260" spans="12:79" hidden="1" x14ac:dyDescent="0.2"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v>0</v>
      </c>
      <c r="R260" s="147">
        <v>0</v>
      </c>
      <c r="S260" s="147">
        <v>0</v>
      </c>
      <c r="T260" s="147">
        <v>0</v>
      </c>
      <c r="U260" s="147">
        <v>0</v>
      </c>
      <c r="V260" s="147">
        <v>0</v>
      </c>
      <c r="W260" s="147">
        <v>0</v>
      </c>
      <c r="X260" s="147">
        <v>0</v>
      </c>
      <c r="Y260" s="147">
        <v>0</v>
      </c>
      <c r="Z260" s="147">
        <v>0</v>
      </c>
      <c r="AA260" s="147">
        <v>0</v>
      </c>
      <c r="AB260" s="147">
        <v>0</v>
      </c>
      <c r="AC260" s="147">
        <v>0</v>
      </c>
      <c r="AD260" s="147">
        <v>0</v>
      </c>
      <c r="AE260" s="147">
        <v>0</v>
      </c>
      <c r="AF260" s="147">
        <v>0</v>
      </c>
      <c r="AG260" s="147">
        <v>0</v>
      </c>
      <c r="AH260" s="147">
        <v>0</v>
      </c>
      <c r="AI260" s="147">
        <v>0</v>
      </c>
      <c r="AJ260" s="147">
        <v>0</v>
      </c>
      <c r="AK260" s="147">
        <v>0</v>
      </c>
      <c r="AL260" s="147">
        <v>0</v>
      </c>
      <c r="AM260" s="147">
        <v>0</v>
      </c>
      <c r="AN260" s="147">
        <v>0</v>
      </c>
      <c r="AO260" s="147">
        <v>0</v>
      </c>
      <c r="AP260" s="147">
        <v>0</v>
      </c>
      <c r="AQ260" s="147">
        <v>0</v>
      </c>
      <c r="AR260" s="147">
        <v>0</v>
      </c>
      <c r="AS260" s="147">
        <v>0</v>
      </c>
      <c r="AT260" s="147">
        <v>0</v>
      </c>
      <c r="AU260" s="147">
        <v>0</v>
      </c>
      <c r="AV260" s="147">
        <v>0</v>
      </c>
      <c r="AW260" s="147">
        <v>0</v>
      </c>
      <c r="AX260" s="147">
        <v>0</v>
      </c>
      <c r="AY260" s="147">
        <v>0</v>
      </c>
      <c r="AZ260" s="147">
        <v>0</v>
      </c>
      <c r="BA260" s="147">
        <v>0</v>
      </c>
      <c r="BB260" s="147">
        <v>0</v>
      </c>
      <c r="BC260" s="147">
        <v>0</v>
      </c>
      <c r="BD260" s="147">
        <v>0</v>
      </c>
      <c r="BE260" s="147">
        <v>0</v>
      </c>
      <c r="BF260" s="147">
        <v>0</v>
      </c>
      <c r="BG260" s="147">
        <v>0</v>
      </c>
      <c r="BH260" s="147">
        <v>0</v>
      </c>
      <c r="BI260" s="147">
        <v>0</v>
      </c>
      <c r="BJ260" s="147">
        <v>0</v>
      </c>
      <c r="BK260" s="147">
        <v>0</v>
      </c>
      <c r="BL260" s="147">
        <v>0</v>
      </c>
      <c r="BM260" s="147">
        <v>0</v>
      </c>
      <c r="BN260" s="147">
        <v>0</v>
      </c>
      <c r="BO260" s="147">
        <v>0</v>
      </c>
      <c r="BP260" s="147">
        <v>0</v>
      </c>
      <c r="BQ260" s="147">
        <v>0</v>
      </c>
      <c r="BR260" s="147">
        <v>0</v>
      </c>
      <c r="BS260" s="147">
        <v>0</v>
      </c>
      <c r="BT260" s="147">
        <v>0</v>
      </c>
      <c r="BU260" s="147">
        <v>0</v>
      </c>
      <c r="BV260" s="147">
        <v>0</v>
      </c>
      <c r="BW260" s="147">
        <v>0</v>
      </c>
      <c r="BX260" s="147">
        <v>0</v>
      </c>
      <c r="BZ260" s="147">
        <v>0</v>
      </c>
      <c r="CA260" s="147">
        <v>0</v>
      </c>
    </row>
    <row r="261" spans="12:79" hidden="1" x14ac:dyDescent="0.2">
      <c r="L261" s="147" t="e">
        <v>#REF!</v>
      </c>
      <c r="M261" s="147" t="e">
        <v>#REF!</v>
      </c>
      <c r="N261" s="147" t="e">
        <v>#REF!</v>
      </c>
      <c r="O261" s="147" t="e">
        <v>#REF!</v>
      </c>
      <c r="P261" s="147" t="e">
        <v>#REF!</v>
      </c>
      <c r="Q261" s="147" t="e">
        <v>#REF!</v>
      </c>
      <c r="R261" s="147" t="e">
        <v>#REF!</v>
      </c>
      <c r="S261" s="147" t="e">
        <v>#REF!</v>
      </c>
      <c r="T261" s="147" t="e">
        <v>#REF!</v>
      </c>
      <c r="U261" s="147" t="e">
        <v>#REF!</v>
      </c>
      <c r="V261" s="147" t="e">
        <v>#REF!</v>
      </c>
      <c r="W261" s="147" t="e">
        <v>#REF!</v>
      </c>
      <c r="X261" s="147" t="e">
        <v>#REF!</v>
      </c>
      <c r="Y261" s="147" t="e">
        <v>#REF!</v>
      </c>
      <c r="Z261" s="147" t="e">
        <v>#REF!</v>
      </c>
      <c r="AA261" s="147" t="e">
        <v>#REF!</v>
      </c>
      <c r="AB261" s="147" t="e">
        <v>#REF!</v>
      </c>
      <c r="AC261" s="147" t="e">
        <v>#REF!</v>
      </c>
      <c r="AD261" s="147" t="e">
        <v>#REF!</v>
      </c>
      <c r="AE261" s="147" t="e">
        <v>#REF!</v>
      </c>
      <c r="AF261" s="147" t="e">
        <v>#REF!</v>
      </c>
      <c r="AG261" s="147" t="e">
        <v>#REF!</v>
      </c>
      <c r="AH261" s="147" t="e">
        <v>#REF!</v>
      </c>
      <c r="AI261" s="147" t="e">
        <v>#REF!</v>
      </c>
      <c r="AJ261" s="147" t="e">
        <v>#REF!</v>
      </c>
      <c r="AK261" s="147" t="e">
        <v>#REF!</v>
      </c>
      <c r="AL261" s="147" t="e">
        <v>#REF!</v>
      </c>
      <c r="AM261" s="147" t="e">
        <v>#REF!</v>
      </c>
      <c r="AN261" s="147" t="e">
        <v>#REF!</v>
      </c>
      <c r="AO261" s="147" t="e">
        <v>#REF!</v>
      </c>
      <c r="AP261" s="147" t="e">
        <v>#REF!</v>
      </c>
      <c r="AQ261" s="147" t="e">
        <v>#REF!</v>
      </c>
      <c r="AR261" s="147" t="e">
        <v>#REF!</v>
      </c>
      <c r="AS261" s="147" t="e">
        <v>#REF!</v>
      </c>
      <c r="AT261" s="147" t="e">
        <v>#REF!</v>
      </c>
      <c r="AU261" s="147" t="e">
        <v>#REF!</v>
      </c>
      <c r="AV261" s="147" t="e">
        <v>#REF!</v>
      </c>
      <c r="AW261" s="147" t="e">
        <v>#REF!</v>
      </c>
      <c r="AX261" s="147" t="e">
        <v>#REF!</v>
      </c>
      <c r="AY261" s="147" t="e">
        <v>#REF!</v>
      </c>
      <c r="AZ261" s="147" t="e">
        <v>#REF!</v>
      </c>
      <c r="BA261" s="147" t="e">
        <v>#REF!</v>
      </c>
      <c r="BB261" s="147" t="e">
        <v>#REF!</v>
      </c>
      <c r="BC261" s="147" t="e">
        <v>#REF!</v>
      </c>
      <c r="BD261" s="147" t="e">
        <v>#REF!</v>
      </c>
      <c r="BE261" s="147" t="e">
        <v>#REF!</v>
      </c>
      <c r="BF261" s="147" t="e">
        <v>#REF!</v>
      </c>
      <c r="BG261" s="147" t="e">
        <v>#REF!</v>
      </c>
      <c r="BH261" s="147" t="e">
        <v>#REF!</v>
      </c>
      <c r="BI261" s="147" t="e">
        <v>#REF!</v>
      </c>
      <c r="BJ261" s="147" t="e">
        <v>#REF!</v>
      </c>
      <c r="BK261" s="147" t="e">
        <v>#REF!</v>
      </c>
      <c r="BL261" s="147" t="e">
        <v>#REF!</v>
      </c>
      <c r="BM261" s="147" t="e">
        <v>#REF!</v>
      </c>
      <c r="BN261" s="147" t="e">
        <v>#REF!</v>
      </c>
      <c r="BO261" s="147" t="e">
        <v>#REF!</v>
      </c>
      <c r="BP261" s="147" t="e">
        <v>#REF!</v>
      </c>
      <c r="BQ261" s="147" t="e">
        <v>#REF!</v>
      </c>
      <c r="BR261" s="147" t="e">
        <v>#REF!</v>
      </c>
      <c r="BS261" s="147" t="e">
        <v>#REF!</v>
      </c>
      <c r="BT261" s="147" t="e">
        <v>#REF!</v>
      </c>
      <c r="BU261" s="147" t="e">
        <v>#REF!</v>
      </c>
      <c r="BV261" s="147" t="e">
        <v>#REF!</v>
      </c>
      <c r="BW261" s="147" t="e">
        <v>#REF!</v>
      </c>
      <c r="BX261" s="147" t="e">
        <v>#REF!</v>
      </c>
      <c r="BZ261" s="147" t="e">
        <v>#REF!</v>
      </c>
      <c r="CA261" s="147" t="e">
        <v>#REF!</v>
      </c>
    </row>
    <row r="262" spans="12:79" hidden="1" x14ac:dyDescent="0.2">
      <c r="L262" s="147">
        <v>0</v>
      </c>
      <c r="M262" s="147">
        <v>0</v>
      </c>
      <c r="N262" s="147">
        <v>0</v>
      </c>
      <c r="O262" s="147">
        <v>0</v>
      </c>
      <c r="P262" s="147">
        <v>0</v>
      </c>
      <c r="Q262" s="147">
        <v>0</v>
      </c>
      <c r="R262" s="147">
        <v>0</v>
      </c>
      <c r="S262" s="147">
        <v>0</v>
      </c>
      <c r="T262" s="147">
        <v>0</v>
      </c>
      <c r="U262" s="147">
        <v>0</v>
      </c>
      <c r="V262" s="147">
        <v>0</v>
      </c>
      <c r="W262" s="147">
        <v>0</v>
      </c>
      <c r="X262" s="147">
        <v>0</v>
      </c>
      <c r="Y262" s="147">
        <v>0</v>
      </c>
      <c r="Z262" s="147">
        <v>0</v>
      </c>
      <c r="AA262" s="147">
        <v>0</v>
      </c>
      <c r="AB262" s="147">
        <v>0</v>
      </c>
      <c r="AC262" s="147">
        <v>0</v>
      </c>
      <c r="AD262" s="147">
        <v>0</v>
      </c>
      <c r="AE262" s="147">
        <v>0</v>
      </c>
      <c r="AF262" s="147">
        <v>0</v>
      </c>
      <c r="AG262" s="147">
        <v>0</v>
      </c>
      <c r="AH262" s="147">
        <v>0</v>
      </c>
      <c r="AI262" s="147">
        <v>0</v>
      </c>
      <c r="AJ262" s="147">
        <v>0</v>
      </c>
      <c r="AK262" s="147">
        <v>0</v>
      </c>
      <c r="AL262" s="147">
        <v>0</v>
      </c>
      <c r="AM262" s="147">
        <v>0</v>
      </c>
      <c r="AN262" s="147">
        <v>0</v>
      </c>
      <c r="AO262" s="147">
        <v>0</v>
      </c>
      <c r="AP262" s="147">
        <v>0</v>
      </c>
      <c r="AQ262" s="147">
        <v>0</v>
      </c>
      <c r="AR262" s="147">
        <v>0</v>
      </c>
      <c r="AS262" s="147">
        <v>0</v>
      </c>
      <c r="AT262" s="147">
        <v>0</v>
      </c>
      <c r="AU262" s="147">
        <v>0</v>
      </c>
      <c r="AV262" s="147">
        <v>0</v>
      </c>
      <c r="AW262" s="147">
        <v>0</v>
      </c>
      <c r="AX262" s="147">
        <v>0</v>
      </c>
      <c r="AY262" s="147">
        <v>0</v>
      </c>
      <c r="AZ262" s="147">
        <v>0</v>
      </c>
      <c r="BA262" s="147">
        <v>0</v>
      </c>
      <c r="BB262" s="147">
        <v>0</v>
      </c>
      <c r="BC262" s="147">
        <v>0</v>
      </c>
      <c r="BD262" s="147">
        <v>0</v>
      </c>
      <c r="BE262" s="147">
        <v>0</v>
      </c>
      <c r="BF262" s="147">
        <v>0</v>
      </c>
      <c r="BG262" s="147">
        <v>0</v>
      </c>
      <c r="BH262" s="147">
        <v>0</v>
      </c>
      <c r="BI262" s="147">
        <v>0</v>
      </c>
      <c r="BJ262" s="147">
        <v>0</v>
      </c>
      <c r="BK262" s="147">
        <v>0</v>
      </c>
      <c r="BL262" s="147">
        <v>0</v>
      </c>
      <c r="BM262" s="147">
        <v>0</v>
      </c>
      <c r="BN262" s="147">
        <v>0</v>
      </c>
      <c r="BO262" s="147">
        <v>0</v>
      </c>
      <c r="BP262" s="147">
        <v>0</v>
      </c>
      <c r="BQ262" s="147">
        <v>0</v>
      </c>
      <c r="BR262" s="147">
        <v>0</v>
      </c>
      <c r="BS262" s="147">
        <v>0</v>
      </c>
      <c r="BT262" s="147">
        <v>0</v>
      </c>
      <c r="BU262" s="147">
        <v>0</v>
      </c>
      <c r="BV262" s="147">
        <v>0</v>
      </c>
      <c r="BW262" s="147">
        <v>0</v>
      </c>
      <c r="BX262" s="147">
        <v>0</v>
      </c>
      <c r="BZ262" s="147">
        <v>0</v>
      </c>
      <c r="CA262" s="147">
        <v>0</v>
      </c>
    </row>
    <row r="263" spans="12:79" hidden="1" x14ac:dyDescent="0.2">
      <c r="L263" s="147">
        <v>0</v>
      </c>
      <c r="M263" s="147">
        <v>0</v>
      </c>
      <c r="N263" s="147">
        <v>0</v>
      </c>
      <c r="O263" s="147">
        <v>0</v>
      </c>
      <c r="P263" s="147">
        <v>0</v>
      </c>
      <c r="Q263" s="147">
        <v>0</v>
      </c>
      <c r="R263" s="147">
        <v>0</v>
      </c>
      <c r="S263" s="147">
        <v>0</v>
      </c>
      <c r="T263" s="147">
        <v>0</v>
      </c>
      <c r="U263" s="147">
        <v>0</v>
      </c>
      <c r="V263" s="147">
        <v>0</v>
      </c>
      <c r="W263" s="147">
        <v>0</v>
      </c>
      <c r="X263" s="147">
        <v>0</v>
      </c>
      <c r="Y263" s="147">
        <v>0</v>
      </c>
      <c r="Z263" s="147">
        <v>0</v>
      </c>
      <c r="AA263" s="147">
        <v>0</v>
      </c>
      <c r="AB263" s="147">
        <v>0</v>
      </c>
      <c r="AC263" s="147">
        <v>0</v>
      </c>
      <c r="AD263" s="147">
        <v>0</v>
      </c>
      <c r="AE263" s="147">
        <v>0</v>
      </c>
      <c r="AF263" s="147">
        <v>0</v>
      </c>
      <c r="AG263" s="147">
        <v>0</v>
      </c>
      <c r="AH263" s="147">
        <v>0</v>
      </c>
      <c r="AI263" s="147">
        <v>0</v>
      </c>
      <c r="AJ263" s="147">
        <v>0</v>
      </c>
      <c r="AK263" s="147">
        <v>0</v>
      </c>
      <c r="AL263" s="147">
        <v>0</v>
      </c>
      <c r="AM263" s="147">
        <v>0</v>
      </c>
      <c r="AN263" s="147">
        <v>0</v>
      </c>
      <c r="AO263" s="147">
        <v>0</v>
      </c>
      <c r="AP263" s="147">
        <v>0</v>
      </c>
      <c r="AQ263" s="147">
        <v>0</v>
      </c>
      <c r="AR263" s="147">
        <v>0</v>
      </c>
      <c r="AS263" s="147">
        <v>0</v>
      </c>
      <c r="AT263" s="147">
        <v>0</v>
      </c>
      <c r="AU263" s="147">
        <v>0</v>
      </c>
      <c r="AV263" s="147">
        <v>0</v>
      </c>
      <c r="AW263" s="147">
        <v>0</v>
      </c>
      <c r="AX263" s="147">
        <v>0</v>
      </c>
      <c r="AY263" s="147">
        <v>0</v>
      </c>
      <c r="AZ263" s="147">
        <v>0</v>
      </c>
      <c r="BA263" s="147">
        <v>0</v>
      </c>
      <c r="BB263" s="147">
        <v>0</v>
      </c>
      <c r="BC263" s="147">
        <v>0</v>
      </c>
      <c r="BD263" s="147">
        <v>0</v>
      </c>
      <c r="BE263" s="147">
        <v>0</v>
      </c>
      <c r="BF263" s="147">
        <v>0</v>
      </c>
      <c r="BG263" s="147">
        <v>0</v>
      </c>
      <c r="BH263" s="147">
        <v>0</v>
      </c>
      <c r="BI263" s="147">
        <v>0</v>
      </c>
      <c r="BJ263" s="147">
        <v>0</v>
      </c>
      <c r="BK263" s="147">
        <v>0</v>
      </c>
      <c r="BL263" s="147">
        <v>0</v>
      </c>
      <c r="BM263" s="147">
        <v>0</v>
      </c>
      <c r="BN263" s="147">
        <v>0</v>
      </c>
      <c r="BO263" s="147">
        <v>0</v>
      </c>
      <c r="BP263" s="147">
        <v>0</v>
      </c>
      <c r="BQ263" s="147">
        <v>0</v>
      </c>
      <c r="BR263" s="147">
        <v>0</v>
      </c>
      <c r="BS263" s="147">
        <v>0</v>
      </c>
      <c r="BT263" s="147">
        <v>0</v>
      </c>
      <c r="BU263" s="147">
        <v>0</v>
      </c>
      <c r="BV263" s="147">
        <v>0</v>
      </c>
      <c r="BW263" s="147">
        <v>0</v>
      </c>
      <c r="BX263" s="147">
        <v>0</v>
      </c>
      <c r="BZ263" s="147">
        <v>0</v>
      </c>
      <c r="CA263" s="147">
        <v>0</v>
      </c>
    </row>
    <row r="264" spans="12:79" hidden="1" x14ac:dyDescent="0.2">
      <c r="L264" s="147">
        <v>0</v>
      </c>
      <c r="M264" s="147">
        <v>0</v>
      </c>
      <c r="N264" s="147">
        <v>0</v>
      </c>
      <c r="O264" s="147">
        <v>0</v>
      </c>
      <c r="P264" s="147">
        <v>0</v>
      </c>
      <c r="Q264" s="147">
        <v>0</v>
      </c>
      <c r="R264" s="147">
        <v>0</v>
      </c>
      <c r="S264" s="147">
        <v>0</v>
      </c>
      <c r="T264" s="147">
        <v>0</v>
      </c>
      <c r="U264" s="147">
        <v>0</v>
      </c>
      <c r="V264" s="147">
        <v>0</v>
      </c>
      <c r="W264" s="147">
        <v>0</v>
      </c>
      <c r="X264" s="147">
        <v>0</v>
      </c>
      <c r="Y264" s="147">
        <v>0</v>
      </c>
      <c r="Z264" s="147">
        <v>0</v>
      </c>
      <c r="AA264" s="147">
        <v>0</v>
      </c>
      <c r="AB264" s="147">
        <v>0</v>
      </c>
      <c r="AC264" s="147">
        <v>0</v>
      </c>
      <c r="AD264" s="147">
        <v>0</v>
      </c>
      <c r="AE264" s="147">
        <v>0</v>
      </c>
      <c r="AF264" s="147">
        <v>0</v>
      </c>
      <c r="AG264" s="147">
        <v>0</v>
      </c>
      <c r="AH264" s="147">
        <v>0</v>
      </c>
      <c r="AI264" s="147">
        <v>0</v>
      </c>
      <c r="AJ264" s="147">
        <v>0</v>
      </c>
      <c r="AK264" s="147">
        <v>0</v>
      </c>
      <c r="AL264" s="147">
        <v>0</v>
      </c>
      <c r="AM264" s="147">
        <v>0</v>
      </c>
      <c r="AN264" s="147">
        <v>0</v>
      </c>
      <c r="AO264" s="147">
        <v>0</v>
      </c>
      <c r="AP264" s="147">
        <v>0</v>
      </c>
      <c r="AQ264" s="147">
        <v>0</v>
      </c>
      <c r="AR264" s="147">
        <v>0</v>
      </c>
      <c r="AS264" s="147">
        <v>0</v>
      </c>
      <c r="AT264" s="147">
        <v>0</v>
      </c>
      <c r="AU264" s="147">
        <v>0</v>
      </c>
      <c r="AV264" s="147">
        <v>0</v>
      </c>
      <c r="AW264" s="147">
        <v>0</v>
      </c>
      <c r="AX264" s="147">
        <v>0</v>
      </c>
      <c r="AY264" s="147">
        <v>0</v>
      </c>
      <c r="AZ264" s="147">
        <v>0</v>
      </c>
      <c r="BA264" s="147">
        <v>0</v>
      </c>
      <c r="BB264" s="147">
        <v>0</v>
      </c>
      <c r="BC264" s="147">
        <v>0</v>
      </c>
      <c r="BD264" s="147">
        <v>0</v>
      </c>
      <c r="BE264" s="147">
        <v>0</v>
      </c>
      <c r="BF264" s="147">
        <v>0</v>
      </c>
      <c r="BG264" s="147">
        <v>0</v>
      </c>
      <c r="BH264" s="147">
        <v>0</v>
      </c>
      <c r="BI264" s="147">
        <v>0</v>
      </c>
      <c r="BJ264" s="147">
        <v>0</v>
      </c>
      <c r="BK264" s="147">
        <v>0</v>
      </c>
      <c r="BL264" s="147">
        <v>0</v>
      </c>
      <c r="BM264" s="147">
        <v>0</v>
      </c>
      <c r="BN264" s="147">
        <v>0</v>
      </c>
      <c r="BO264" s="147">
        <v>0</v>
      </c>
      <c r="BP264" s="147">
        <v>0</v>
      </c>
      <c r="BQ264" s="147">
        <v>0</v>
      </c>
      <c r="BR264" s="147">
        <v>0</v>
      </c>
      <c r="BS264" s="147">
        <v>0</v>
      </c>
      <c r="BT264" s="147">
        <v>0</v>
      </c>
      <c r="BU264" s="147">
        <v>0</v>
      </c>
      <c r="BV264" s="147">
        <v>0</v>
      </c>
      <c r="BW264" s="147">
        <v>0</v>
      </c>
      <c r="BX264" s="147">
        <v>0</v>
      </c>
      <c r="BZ264" s="147">
        <v>0</v>
      </c>
      <c r="CA264" s="147">
        <v>0</v>
      </c>
    </row>
    <row r="265" spans="12:79" hidden="1" x14ac:dyDescent="0.2">
      <c r="L265" s="147">
        <v>0</v>
      </c>
      <c r="M265" s="147">
        <v>0</v>
      </c>
      <c r="N265" s="147">
        <v>0</v>
      </c>
      <c r="O265" s="147">
        <v>0</v>
      </c>
      <c r="P265" s="147">
        <v>0</v>
      </c>
      <c r="Q265" s="147">
        <v>0</v>
      </c>
      <c r="R265" s="147">
        <v>0</v>
      </c>
      <c r="S265" s="147">
        <v>0</v>
      </c>
      <c r="T265" s="147">
        <v>0</v>
      </c>
      <c r="U265" s="147">
        <v>0</v>
      </c>
      <c r="V265" s="147">
        <v>0</v>
      </c>
      <c r="W265" s="147">
        <v>0</v>
      </c>
      <c r="X265" s="147">
        <v>0</v>
      </c>
      <c r="Y265" s="147">
        <v>0</v>
      </c>
      <c r="Z265" s="147">
        <v>0</v>
      </c>
      <c r="AA265" s="147">
        <v>0</v>
      </c>
      <c r="AB265" s="147">
        <v>0</v>
      </c>
      <c r="AC265" s="147">
        <v>0</v>
      </c>
      <c r="AD265" s="147">
        <v>0</v>
      </c>
      <c r="AE265" s="147">
        <v>0</v>
      </c>
      <c r="AF265" s="147">
        <v>0</v>
      </c>
      <c r="AG265" s="147">
        <v>0</v>
      </c>
      <c r="AH265" s="147">
        <v>0</v>
      </c>
      <c r="AI265" s="147">
        <v>0</v>
      </c>
      <c r="AJ265" s="147">
        <v>0</v>
      </c>
      <c r="AK265" s="147">
        <v>0</v>
      </c>
      <c r="AL265" s="147">
        <v>0</v>
      </c>
      <c r="AM265" s="147">
        <v>0</v>
      </c>
      <c r="AN265" s="147">
        <v>0</v>
      </c>
      <c r="AO265" s="147">
        <v>0</v>
      </c>
      <c r="AP265" s="147">
        <v>0</v>
      </c>
      <c r="AQ265" s="147">
        <v>0</v>
      </c>
      <c r="AR265" s="147">
        <v>0</v>
      </c>
      <c r="AS265" s="147">
        <v>0</v>
      </c>
      <c r="AT265" s="147">
        <v>0</v>
      </c>
      <c r="AU265" s="147">
        <v>0</v>
      </c>
      <c r="AV265" s="147">
        <v>0</v>
      </c>
      <c r="AW265" s="147">
        <v>0</v>
      </c>
      <c r="AX265" s="147">
        <v>0</v>
      </c>
      <c r="AY265" s="147">
        <v>0</v>
      </c>
      <c r="AZ265" s="147">
        <v>0</v>
      </c>
      <c r="BA265" s="147">
        <v>0</v>
      </c>
      <c r="BB265" s="147">
        <v>0</v>
      </c>
      <c r="BC265" s="147">
        <v>0</v>
      </c>
      <c r="BD265" s="147">
        <v>0</v>
      </c>
      <c r="BE265" s="147">
        <v>0</v>
      </c>
      <c r="BF265" s="147">
        <v>0</v>
      </c>
      <c r="BG265" s="147">
        <v>0</v>
      </c>
      <c r="BH265" s="147">
        <v>0</v>
      </c>
      <c r="BI265" s="147">
        <v>0</v>
      </c>
      <c r="BJ265" s="147">
        <v>0</v>
      </c>
      <c r="BK265" s="147">
        <v>0</v>
      </c>
      <c r="BL265" s="147">
        <v>0</v>
      </c>
      <c r="BM265" s="147">
        <v>0</v>
      </c>
      <c r="BN265" s="147">
        <v>0</v>
      </c>
      <c r="BO265" s="147">
        <v>0</v>
      </c>
      <c r="BP265" s="147">
        <v>0</v>
      </c>
      <c r="BQ265" s="147">
        <v>0</v>
      </c>
      <c r="BR265" s="147">
        <v>0</v>
      </c>
      <c r="BS265" s="147">
        <v>0</v>
      </c>
      <c r="BT265" s="147">
        <v>0</v>
      </c>
      <c r="BU265" s="147">
        <v>0</v>
      </c>
      <c r="BV265" s="147">
        <v>0</v>
      </c>
      <c r="BW265" s="147">
        <v>0</v>
      </c>
      <c r="BX265" s="147">
        <v>0</v>
      </c>
      <c r="BZ265" s="147">
        <v>0</v>
      </c>
      <c r="CA265" s="147">
        <v>0</v>
      </c>
    </row>
    <row r="266" spans="12:79" hidden="1" x14ac:dyDescent="0.2">
      <c r="L266" s="147" t="e">
        <v>#REF!</v>
      </c>
      <c r="M266" s="147" t="e">
        <v>#REF!</v>
      </c>
      <c r="N266" s="147" t="e">
        <v>#REF!</v>
      </c>
      <c r="O266" s="147" t="e">
        <v>#REF!</v>
      </c>
      <c r="P266" s="147" t="e">
        <v>#REF!</v>
      </c>
      <c r="Q266" s="147" t="e">
        <v>#REF!</v>
      </c>
      <c r="R266" s="147" t="e">
        <v>#REF!</v>
      </c>
      <c r="S266" s="147" t="e">
        <v>#REF!</v>
      </c>
      <c r="T266" s="147" t="e">
        <v>#REF!</v>
      </c>
      <c r="U266" s="147" t="e">
        <v>#REF!</v>
      </c>
      <c r="V266" s="147" t="e">
        <v>#REF!</v>
      </c>
      <c r="W266" s="147" t="e">
        <v>#REF!</v>
      </c>
      <c r="X266" s="147" t="e">
        <v>#REF!</v>
      </c>
      <c r="Y266" s="147" t="e">
        <v>#REF!</v>
      </c>
      <c r="Z266" s="147" t="e">
        <v>#REF!</v>
      </c>
      <c r="AA266" s="147" t="e">
        <v>#REF!</v>
      </c>
      <c r="AB266" s="147" t="e">
        <v>#REF!</v>
      </c>
      <c r="AC266" s="147" t="e">
        <v>#REF!</v>
      </c>
      <c r="AD266" s="147" t="e">
        <v>#REF!</v>
      </c>
      <c r="AE266" s="147" t="e">
        <v>#REF!</v>
      </c>
      <c r="AF266" s="147" t="e">
        <v>#REF!</v>
      </c>
      <c r="AG266" s="147" t="e">
        <v>#REF!</v>
      </c>
      <c r="AH266" s="147" t="e">
        <v>#REF!</v>
      </c>
      <c r="AI266" s="147" t="e">
        <v>#REF!</v>
      </c>
      <c r="AJ266" s="147" t="e">
        <v>#REF!</v>
      </c>
      <c r="AK266" s="147" t="e">
        <v>#REF!</v>
      </c>
      <c r="AL266" s="147" t="e">
        <v>#REF!</v>
      </c>
      <c r="AM266" s="147" t="e">
        <v>#REF!</v>
      </c>
      <c r="AN266" s="147" t="e">
        <v>#REF!</v>
      </c>
      <c r="AO266" s="147" t="e">
        <v>#REF!</v>
      </c>
      <c r="AP266" s="147" t="e">
        <v>#REF!</v>
      </c>
      <c r="AQ266" s="147" t="e">
        <v>#REF!</v>
      </c>
      <c r="AR266" s="147" t="e">
        <v>#REF!</v>
      </c>
      <c r="AS266" s="147" t="e">
        <v>#REF!</v>
      </c>
      <c r="AT266" s="147" t="e">
        <v>#REF!</v>
      </c>
      <c r="AU266" s="147" t="e">
        <v>#REF!</v>
      </c>
      <c r="AV266" s="147" t="e">
        <v>#REF!</v>
      </c>
      <c r="AW266" s="147" t="e">
        <v>#REF!</v>
      </c>
      <c r="AX266" s="147" t="e">
        <v>#REF!</v>
      </c>
      <c r="AY266" s="147" t="e">
        <v>#REF!</v>
      </c>
      <c r="AZ266" s="147" t="e">
        <v>#REF!</v>
      </c>
      <c r="BA266" s="147" t="e">
        <v>#REF!</v>
      </c>
      <c r="BB266" s="147" t="e">
        <v>#REF!</v>
      </c>
      <c r="BC266" s="147" t="e">
        <v>#REF!</v>
      </c>
      <c r="BD266" s="147" t="e">
        <v>#REF!</v>
      </c>
      <c r="BE266" s="147" t="e">
        <v>#REF!</v>
      </c>
      <c r="BF266" s="147" t="e">
        <v>#REF!</v>
      </c>
      <c r="BG266" s="147" t="e">
        <v>#REF!</v>
      </c>
      <c r="BH266" s="147" t="e">
        <v>#REF!</v>
      </c>
      <c r="BI266" s="147" t="e">
        <v>#REF!</v>
      </c>
      <c r="BJ266" s="147" t="e">
        <v>#REF!</v>
      </c>
      <c r="BK266" s="147" t="e">
        <v>#REF!</v>
      </c>
      <c r="BL266" s="147" t="e">
        <v>#REF!</v>
      </c>
      <c r="BM266" s="147" t="e">
        <v>#REF!</v>
      </c>
      <c r="BN266" s="147" t="e">
        <v>#REF!</v>
      </c>
      <c r="BO266" s="147" t="e">
        <v>#REF!</v>
      </c>
      <c r="BP266" s="147" t="e">
        <v>#REF!</v>
      </c>
      <c r="BQ266" s="147" t="e">
        <v>#REF!</v>
      </c>
      <c r="BR266" s="147" t="e">
        <v>#REF!</v>
      </c>
      <c r="BS266" s="147" t="e">
        <v>#REF!</v>
      </c>
      <c r="BT266" s="147" t="e">
        <v>#REF!</v>
      </c>
      <c r="BU266" s="147" t="e">
        <v>#REF!</v>
      </c>
      <c r="BV266" s="147" t="e">
        <v>#REF!</v>
      </c>
      <c r="BW266" s="147" t="e">
        <v>#REF!</v>
      </c>
      <c r="BX266" s="147" t="e">
        <v>#REF!</v>
      </c>
      <c r="BZ266" s="147" t="e">
        <v>#REF!</v>
      </c>
      <c r="CA266" s="147" t="e">
        <v>#REF!</v>
      </c>
    </row>
    <row r="267" spans="12:79" hidden="1" x14ac:dyDescent="0.2">
      <c r="L267" s="147">
        <v>0</v>
      </c>
      <c r="M267" s="147">
        <v>0</v>
      </c>
      <c r="N267" s="147">
        <v>0</v>
      </c>
      <c r="O267" s="147">
        <v>0</v>
      </c>
      <c r="P267" s="147">
        <v>0</v>
      </c>
      <c r="Q267" s="147">
        <v>0</v>
      </c>
      <c r="R267" s="147">
        <v>0</v>
      </c>
      <c r="S267" s="147">
        <v>0</v>
      </c>
      <c r="T267" s="147">
        <v>0</v>
      </c>
      <c r="U267" s="147">
        <v>0</v>
      </c>
      <c r="V267" s="147">
        <v>0</v>
      </c>
      <c r="W267" s="147">
        <v>0</v>
      </c>
      <c r="X267" s="147">
        <v>0</v>
      </c>
      <c r="Y267" s="147">
        <v>0</v>
      </c>
      <c r="Z267" s="147">
        <v>0</v>
      </c>
      <c r="AA267" s="147">
        <v>0</v>
      </c>
      <c r="AB267" s="147">
        <v>0</v>
      </c>
      <c r="AC267" s="147">
        <v>0</v>
      </c>
      <c r="AD267" s="147">
        <v>0</v>
      </c>
      <c r="AE267" s="147">
        <v>0</v>
      </c>
      <c r="AF267" s="147">
        <v>0</v>
      </c>
      <c r="AG267" s="147">
        <v>0</v>
      </c>
      <c r="AH267" s="147">
        <v>0</v>
      </c>
      <c r="AI267" s="147">
        <v>0</v>
      </c>
      <c r="AJ267" s="147">
        <v>0</v>
      </c>
      <c r="AK267" s="147">
        <v>0</v>
      </c>
      <c r="AL267" s="147">
        <v>0</v>
      </c>
      <c r="AM267" s="147">
        <v>0</v>
      </c>
      <c r="AN267" s="147">
        <v>0</v>
      </c>
      <c r="AO267" s="147">
        <v>0</v>
      </c>
      <c r="AP267" s="147">
        <v>0</v>
      </c>
      <c r="AQ267" s="147">
        <v>0</v>
      </c>
      <c r="AR267" s="147">
        <v>0</v>
      </c>
      <c r="AS267" s="147">
        <v>0</v>
      </c>
      <c r="AT267" s="147">
        <v>0</v>
      </c>
      <c r="AU267" s="147">
        <v>0</v>
      </c>
      <c r="AV267" s="147">
        <v>0</v>
      </c>
      <c r="AW267" s="147">
        <v>0</v>
      </c>
      <c r="AX267" s="147">
        <v>0</v>
      </c>
      <c r="AY267" s="147">
        <v>0</v>
      </c>
      <c r="AZ267" s="147">
        <v>0</v>
      </c>
      <c r="BA267" s="147">
        <v>0</v>
      </c>
      <c r="BB267" s="147">
        <v>0</v>
      </c>
      <c r="BC267" s="147">
        <v>0</v>
      </c>
      <c r="BD267" s="147">
        <v>0</v>
      </c>
      <c r="BE267" s="147">
        <v>0</v>
      </c>
      <c r="BF267" s="147">
        <v>0</v>
      </c>
      <c r="BG267" s="147">
        <v>0</v>
      </c>
      <c r="BH267" s="147">
        <v>0</v>
      </c>
      <c r="BI267" s="147">
        <v>0</v>
      </c>
      <c r="BJ267" s="147">
        <v>0</v>
      </c>
      <c r="BK267" s="147">
        <v>0</v>
      </c>
      <c r="BL267" s="147">
        <v>0</v>
      </c>
      <c r="BM267" s="147">
        <v>0</v>
      </c>
      <c r="BN267" s="147">
        <v>0</v>
      </c>
      <c r="BO267" s="147">
        <v>0</v>
      </c>
      <c r="BP267" s="147">
        <v>0</v>
      </c>
      <c r="BQ267" s="147">
        <v>0</v>
      </c>
      <c r="BR267" s="147">
        <v>0</v>
      </c>
      <c r="BS267" s="147">
        <v>0</v>
      </c>
      <c r="BT267" s="147">
        <v>0</v>
      </c>
      <c r="BU267" s="147">
        <v>0</v>
      </c>
      <c r="BV267" s="147">
        <v>0</v>
      </c>
      <c r="BW267" s="147">
        <v>0</v>
      </c>
      <c r="BX267" s="147">
        <v>0</v>
      </c>
      <c r="BZ267" s="147">
        <v>0</v>
      </c>
      <c r="CA267" s="147">
        <v>0</v>
      </c>
    </row>
    <row r="268" spans="12:79" hidden="1" x14ac:dyDescent="0.2">
      <c r="L268" s="147">
        <v>0</v>
      </c>
      <c r="M268" s="147">
        <v>0</v>
      </c>
      <c r="N268" s="147">
        <v>0</v>
      </c>
      <c r="O268" s="147">
        <v>0</v>
      </c>
      <c r="P268" s="147">
        <v>0</v>
      </c>
      <c r="Q268" s="147">
        <v>0</v>
      </c>
      <c r="R268" s="147">
        <v>0</v>
      </c>
      <c r="S268" s="147">
        <v>0</v>
      </c>
      <c r="T268" s="147">
        <v>0</v>
      </c>
      <c r="U268" s="147">
        <v>0</v>
      </c>
      <c r="V268" s="147">
        <v>0</v>
      </c>
      <c r="W268" s="147">
        <v>0</v>
      </c>
      <c r="X268" s="147">
        <v>0</v>
      </c>
      <c r="Y268" s="147">
        <v>0</v>
      </c>
      <c r="Z268" s="147">
        <v>0</v>
      </c>
      <c r="AA268" s="147">
        <v>0</v>
      </c>
      <c r="AB268" s="147">
        <v>0</v>
      </c>
      <c r="AC268" s="147">
        <v>0</v>
      </c>
      <c r="AD268" s="147">
        <v>0</v>
      </c>
      <c r="AE268" s="147">
        <v>0</v>
      </c>
      <c r="AF268" s="147">
        <v>0</v>
      </c>
      <c r="AG268" s="147">
        <v>0</v>
      </c>
      <c r="AH268" s="147">
        <v>0</v>
      </c>
      <c r="AI268" s="147">
        <v>0</v>
      </c>
      <c r="AJ268" s="147">
        <v>0</v>
      </c>
      <c r="AK268" s="147">
        <v>0</v>
      </c>
      <c r="AL268" s="147">
        <v>0</v>
      </c>
      <c r="AM268" s="147">
        <v>0</v>
      </c>
      <c r="AN268" s="147">
        <v>0</v>
      </c>
      <c r="AO268" s="147">
        <v>0</v>
      </c>
      <c r="AP268" s="147">
        <v>0</v>
      </c>
      <c r="AQ268" s="147">
        <v>0</v>
      </c>
      <c r="AR268" s="147">
        <v>0</v>
      </c>
      <c r="AS268" s="147">
        <v>0</v>
      </c>
      <c r="AT268" s="147">
        <v>0</v>
      </c>
      <c r="AU268" s="147">
        <v>0</v>
      </c>
      <c r="AV268" s="147">
        <v>0</v>
      </c>
      <c r="AW268" s="147">
        <v>0</v>
      </c>
      <c r="AX268" s="147">
        <v>0</v>
      </c>
      <c r="AY268" s="147">
        <v>0</v>
      </c>
      <c r="AZ268" s="147">
        <v>0</v>
      </c>
      <c r="BA268" s="147">
        <v>0</v>
      </c>
      <c r="BB268" s="147">
        <v>0</v>
      </c>
      <c r="BC268" s="147">
        <v>0</v>
      </c>
      <c r="BD268" s="147">
        <v>0</v>
      </c>
      <c r="BE268" s="147">
        <v>0</v>
      </c>
      <c r="BF268" s="147">
        <v>0</v>
      </c>
      <c r="BG268" s="147">
        <v>0</v>
      </c>
      <c r="BH268" s="147">
        <v>0</v>
      </c>
      <c r="BI268" s="147">
        <v>0</v>
      </c>
      <c r="BJ268" s="147">
        <v>0</v>
      </c>
      <c r="BK268" s="147">
        <v>0</v>
      </c>
      <c r="BL268" s="147">
        <v>0</v>
      </c>
      <c r="BM268" s="147">
        <v>0</v>
      </c>
      <c r="BN268" s="147">
        <v>0</v>
      </c>
      <c r="BO268" s="147">
        <v>0</v>
      </c>
      <c r="BP268" s="147">
        <v>0</v>
      </c>
      <c r="BQ268" s="147">
        <v>0</v>
      </c>
      <c r="BR268" s="147">
        <v>0</v>
      </c>
      <c r="BS268" s="147">
        <v>0</v>
      </c>
      <c r="BT268" s="147">
        <v>0</v>
      </c>
      <c r="BU268" s="147">
        <v>0</v>
      </c>
      <c r="BV268" s="147">
        <v>0</v>
      </c>
      <c r="BW268" s="147">
        <v>0</v>
      </c>
      <c r="BX268" s="147">
        <v>0</v>
      </c>
      <c r="BZ268" s="147">
        <v>0</v>
      </c>
      <c r="CA268" s="147">
        <v>0</v>
      </c>
    </row>
    <row r="269" spans="12:79" hidden="1" x14ac:dyDescent="0.2">
      <c r="L269" s="147">
        <v>-7145000</v>
      </c>
      <c r="M269" s="147">
        <v>0</v>
      </c>
      <c r="N269" s="147">
        <v>0</v>
      </c>
      <c r="O269" s="147">
        <v>0</v>
      </c>
      <c r="P269" s="147">
        <v>0</v>
      </c>
      <c r="Q269" s="147">
        <v>235000</v>
      </c>
      <c r="R269" s="147">
        <v>0</v>
      </c>
      <c r="S269" s="147">
        <v>0</v>
      </c>
      <c r="T269" s="147">
        <v>0</v>
      </c>
      <c r="U269" s="147">
        <v>0</v>
      </c>
      <c r="V269" s="147">
        <v>-5735000</v>
      </c>
      <c r="W269" s="147">
        <v>0</v>
      </c>
      <c r="X269" s="147">
        <v>0</v>
      </c>
      <c r="Y269" s="147">
        <v>0</v>
      </c>
      <c r="Z269" s="147">
        <v>0</v>
      </c>
      <c r="AA269" s="147">
        <v>-3165000</v>
      </c>
      <c r="AB269" s="147">
        <v>0</v>
      </c>
      <c r="AC269" s="147">
        <v>0</v>
      </c>
      <c r="AD269" s="147">
        <v>0</v>
      </c>
      <c r="AE269" s="147">
        <v>0</v>
      </c>
      <c r="AF269" s="147">
        <v>-4370000</v>
      </c>
      <c r="AG269" s="147">
        <v>0</v>
      </c>
      <c r="AH269" s="147">
        <v>0</v>
      </c>
      <c r="AI269" s="147">
        <v>0</v>
      </c>
      <c r="AJ269" s="147">
        <v>0</v>
      </c>
      <c r="AK269" s="147">
        <v>-2270000</v>
      </c>
      <c r="AL269" s="147">
        <v>0</v>
      </c>
      <c r="AM269" s="147">
        <v>0</v>
      </c>
      <c r="AN269" s="147">
        <v>0</v>
      </c>
      <c r="AO269" s="147">
        <v>0</v>
      </c>
      <c r="AP269" s="147">
        <v>-4260000</v>
      </c>
      <c r="AQ269" s="147">
        <v>0</v>
      </c>
      <c r="AR269" s="147">
        <v>0</v>
      </c>
      <c r="AS269" s="147">
        <v>0</v>
      </c>
      <c r="AT269" s="147">
        <v>0</v>
      </c>
      <c r="AU269" s="147">
        <v>-3475000</v>
      </c>
      <c r="AV269" s="147">
        <v>0</v>
      </c>
      <c r="AW269" s="147">
        <v>0</v>
      </c>
      <c r="AX269" s="147">
        <v>0</v>
      </c>
      <c r="AY269" s="147">
        <v>0</v>
      </c>
      <c r="AZ269" s="147">
        <v>-3320000</v>
      </c>
      <c r="BA269" s="147">
        <v>0</v>
      </c>
      <c r="BB269" s="147">
        <v>0</v>
      </c>
      <c r="BC269" s="147">
        <v>0</v>
      </c>
      <c r="BD269" s="147">
        <v>0</v>
      </c>
      <c r="BE269" s="147">
        <v>-2325000</v>
      </c>
      <c r="BF269" s="147">
        <v>0</v>
      </c>
      <c r="BG269" s="147">
        <v>0</v>
      </c>
      <c r="BH269" s="147">
        <v>0</v>
      </c>
      <c r="BI269" s="147">
        <v>0</v>
      </c>
      <c r="BJ269" s="147">
        <v>-2615000</v>
      </c>
      <c r="BK269" s="147">
        <v>0</v>
      </c>
      <c r="BL269" s="147">
        <v>0</v>
      </c>
      <c r="BM269" s="147">
        <v>0</v>
      </c>
      <c r="BN269" s="147">
        <v>0</v>
      </c>
      <c r="BO269" s="147">
        <v>-1885000</v>
      </c>
      <c r="BP269" s="147">
        <v>0</v>
      </c>
      <c r="BQ269" s="147">
        <v>0</v>
      </c>
      <c r="BR269" s="147">
        <v>0</v>
      </c>
      <c r="BS269" s="147">
        <v>0</v>
      </c>
      <c r="BT269" s="147">
        <v>-15810000</v>
      </c>
      <c r="BU269" s="147">
        <v>0</v>
      </c>
      <c r="BV269" s="147">
        <v>0</v>
      </c>
      <c r="BW269" s="147">
        <v>0</v>
      </c>
      <c r="BX269" s="147">
        <v>24520000</v>
      </c>
      <c r="BZ269" s="147">
        <v>0</v>
      </c>
      <c r="CA269" s="147">
        <v>0</v>
      </c>
    </row>
    <row r="270" spans="12:79" hidden="1" x14ac:dyDescent="0.2">
      <c r="L270" s="147">
        <v>-7145000</v>
      </c>
      <c r="M270" s="147">
        <v>0</v>
      </c>
      <c r="N270" s="147">
        <v>0</v>
      </c>
      <c r="O270" s="147">
        <v>0</v>
      </c>
      <c r="P270" s="147">
        <v>0</v>
      </c>
      <c r="Q270" s="147">
        <v>235000</v>
      </c>
      <c r="R270" s="147">
        <v>0</v>
      </c>
      <c r="S270" s="147">
        <v>0</v>
      </c>
      <c r="T270" s="147">
        <v>0</v>
      </c>
      <c r="U270" s="147">
        <v>0</v>
      </c>
      <c r="V270" s="147">
        <v>-5735000</v>
      </c>
      <c r="W270" s="147">
        <v>0</v>
      </c>
      <c r="X270" s="147">
        <v>0</v>
      </c>
      <c r="Y270" s="147">
        <v>0</v>
      </c>
      <c r="Z270" s="147">
        <v>0</v>
      </c>
      <c r="AA270" s="147">
        <v>-3165000</v>
      </c>
      <c r="AB270" s="147">
        <v>0</v>
      </c>
      <c r="AC270" s="147">
        <v>0</v>
      </c>
      <c r="AD270" s="147">
        <v>0</v>
      </c>
      <c r="AE270" s="147">
        <v>0</v>
      </c>
      <c r="AF270" s="147">
        <v>-4370000</v>
      </c>
      <c r="AG270" s="147">
        <v>0</v>
      </c>
      <c r="AH270" s="147">
        <v>0</v>
      </c>
      <c r="AI270" s="147">
        <v>0</v>
      </c>
      <c r="AJ270" s="147">
        <v>0</v>
      </c>
      <c r="AK270" s="147">
        <v>-2270000</v>
      </c>
      <c r="AL270" s="147">
        <v>0</v>
      </c>
      <c r="AM270" s="147">
        <v>0</v>
      </c>
      <c r="AN270" s="147">
        <v>0</v>
      </c>
      <c r="AO270" s="147">
        <v>0</v>
      </c>
      <c r="AP270" s="147">
        <v>-4260000</v>
      </c>
      <c r="AQ270" s="147">
        <v>0</v>
      </c>
      <c r="AR270" s="147">
        <v>0</v>
      </c>
      <c r="AS270" s="147">
        <v>0</v>
      </c>
      <c r="AT270" s="147">
        <v>0</v>
      </c>
      <c r="AU270" s="147">
        <v>-3475000</v>
      </c>
      <c r="AV270" s="147">
        <v>0</v>
      </c>
      <c r="AW270" s="147">
        <v>0</v>
      </c>
      <c r="AX270" s="147">
        <v>0</v>
      </c>
      <c r="AY270" s="147">
        <v>0</v>
      </c>
      <c r="AZ270" s="147">
        <v>-3320000</v>
      </c>
      <c r="BA270" s="147">
        <v>0</v>
      </c>
      <c r="BB270" s="147">
        <v>0</v>
      </c>
      <c r="BC270" s="147">
        <v>0</v>
      </c>
      <c r="BD270" s="147">
        <v>0</v>
      </c>
      <c r="BE270" s="147">
        <v>-2325000</v>
      </c>
      <c r="BF270" s="147">
        <v>0</v>
      </c>
      <c r="BG270" s="147">
        <v>0</v>
      </c>
      <c r="BH270" s="147">
        <v>0</v>
      </c>
      <c r="BI270" s="147">
        <v>0</v>
      </c>
      <c r="BJ270" s="147">
        <v>-2615000</v>
      </c>
      <c r="BK270" s="147">
        <v>0</v>
      </c>
      <c r="BL270" s="147">
        <v>0</v>
      </c>
      <c r="BM270" s="147">
        <v>0</v>
      </c>
      <c r="BN270" s="147">
        <v>0</v>
      </c>
      <c r="BO270" s="147">
        <v>-1885000</v>
      </c>
      <c r="BP270" s="147">
        <v>0</v>
      </c>
      <c r="BQ270" s="147">
        <v>0</v>
      </c>
      <c r="BR270" s="147">
        <v>0</v>
      </c>
      <c r="BS270" s="147">
        <v>0</v>
      </c>
      <c r="BT270" s="147">
        <v>-15810000</v>
      </c>
      <c r="BU270" s="147">
        <v>0</v>
      </c>
      <c r="BV270" s="147">
        <v>0</v>
      </c>
      <c r="BW270" s="147">
        <v>0</v>
      </c>
      <c r="BX270" s="147">
        <v>24520000</v>
      </c>
      <c r="BZ270" s="147">
        <v>0</v>
      </c>
      <c r="CA270" s="147">
        <v>0</v>
      </c>
    </row>
    <row r="271" spans="12:79" hidden="1" x14ac:dyDescent="0.2">
      <c r="L271" s="147">
        <v>0</v>
      </c>
      <c r="M271" s="147">
        <v>0</v>
      </c>
      <c r="N271" s="147">
        <v>0</v>
      </c>
      <c r="O271" s="147">
        <v>0</v>
      </c>
      <c r="P271" s="147">
        <v>0</v>
      </c>
      <c r="Q271" s="147">
        <v>0</v>
      </c>
      <c r="R271" s="147">
        <v>0</v>
      </c>
      <c r="S271" s="147">
        <v>0</v>
      </c>
      <c r="T271" s="147">
        <v>0</v>
      </c>
      <c r="U271" s="147">
        <v>0</v>
      </c>
      <c r="V271" s="147">
        <v>0</v>
      </c>
      <c r="W271" s="147">
        <v>0</v>
      </c>
      <c r="X271" s="147">
        <v>0</v>
      </c>
      <c r="Y271" s="147">
        <v>0</v>
      </c>
      <c r="Z271" s="147">
        <v>0</v>
      </c>
      <c r="AA271" s="147">
        <v>0</v>
      </c>
      <c r="AB271" s="147">
        <v>0</v>
      </c>
      <c r="AC271" s="147">
        <v>0</v>
      </c>
      <c r="AD271" s="147">
        <v>0</v>
      </c>
      <c r="AE271" s="147">
        <v>0</v>
      </c>
      <c r="AF271" s="147">
        <v>0</v>
      </c>
      <c r="AG271" s="147">
        <v>0</v>
      </c>
      <c r="AH271" s="147">
        <v>0</v>
      </c>
      <c r="AI271" s="147">
        <v>0</v>
      </c>
      <c r="AJ271" s="147">
        <v>0</v>
      </c>
      <c r="AK271" s="147">
        <v>0</v>
      </c>
      <c r="AL271" s="147">
        <v>0</v>
      </c>
      <c r="AM271" s="147">
        <v>0</v>
      </c>
      <c r="AN271" s="147">
        <v>0</v>
      </c>
      <c r="AO271" s="147">
        <v>0</v>
      </c>
      <c r="AP271" s="147">
        <v>0</v>
      </c>
      <c r="AQ271" s="147">
        <v>0</v>
      </c>
      <c r="AR271" s="147">
        <v>0</v>
      </c>
      <c r="AS271" s="147">
        <v>0</v>
      </c>
      <c r="AT271" s="147">
        <v>0</v>
      </c>
      <c r="AU271" s="147">
        <v>0</v>
      </c>
      <c r="AV271" s="147">
        <v>0</v>
      </c>
      <c r="AW271" s="147">
        <v>0</v>
      </c>
      <c r="AX271" s="147">
        <v>0</v>
      </c>
      <c r="AY271" s="147">
        <v>0</v>
      </c>
      <c r="AZ271" s="147">
        <v>0</v>
      </c>
      <c r="BA271" s="147">
        <v>0</v>
      </c>
      <c r="BB271" s="147">
        <v>0</v>
      </c>
      <c r="BC271" s="147">
        <v>0</v>
      </c>
      <c r="BD271" s="147">
        <v>0</v>
      </c>
      <c r="BE271" s="147">
        <v>0</v>
      </c>
      <c r="BF271" s="147">
        <v>0</v>
      </c>
      <c r="BG271" s="147">
        <v>0</v>
      </c>
      <c r="BH271" s="147">
        <v>0</v>
      </c>
      <c r="BI271" s="147">
        <v>0</v>
      </c>
      <c r="BJ271" s="147">
        <v>0</v>
      </c>
      <c r="BK271" s="147">
        <v>0</v>
      </c>
      <c r="BL271" s="147">
        <v>0</v>
      </c>
      <c r="BM271" s="147">
        <v>0</v>
      </c>
      <c r="BN271" s="147">
        <v>0</v>
      </c>
      <c r="BO271" s="147">
        <v>0</v>
      </c>
      <c r="BP271" s="147">
        <v>0</v>
      </c>
      <c r="BQ271" s="147">
        <v>0</v>
      </c>
      <c r="BR271" s="147">
        <v>0</v>
      </c>
      <c r="BS271" s="147">
        <v>0</v>
      </c>
      <c r="BT271" s="147">
        <v>0</v>
      </c>
      <c r="BU271" s="147">
        <v>0</v>
      </c>
      <c r="BV271" s="147">
        <v>0</v>
      </c>
      <c r="BW271" s="147">
        <v>0</v>
      </c>
      <c r="BX271" s="147">
        <v>0</v>
      </c>
      <c r="BZ271" s="147">
        <v>0</v>
      </c>
      <c r="CA271" s="147">
        <v>0</v>
      </c>
    </row>
    <row r="272" spans="12:79" hidden="1" x14ac:dyDescent="0.2">
      <c r="L272" s="147">
        <v>0</v>
      </c>
      <c r="M272" s="147">
        <v>0</v>
      </c>
      <c r="N272" s="147">
        <v>0</v>
      </c>
      <c r="O272" s="147">
        <v>0</v>
      </c>
      <c r="P272" s="147">
        <v>0</v>
      </c>
      <c r="Q272" s="147">
        <v>0</v>
      </c>
      <c r="R272" s="147">
        <v>0</v>
      </c>
      <c r="S272" s="147">
        <v>0</v>
      </c>
      <c r="T272" s="147">
        <v>0</v>
      </c>
      <c r="U272" s="147">
        <v>0</v>
      </c>
      <c r="V272" s="147">
        <v>0</v>
      </c>
      <c r="W272" s="147">
        <v>0</v>
      </c>
      <c r="X272" s="147">
        <v>0</v>
      </c>
      <c r="Y272" s="147">
        <v>0</v>
      </c>
      <c r="Z272" s="147">
        <v>0</v>
      </c>
      <c r="AA272" s="147">
        <v>0</v>
      </c>
      <c r="AB272" s="147">
        <v>0</v>
      </c>
      <c r="AC272" s="147">
        <v>0</v>
      </c>
      <c r="AD272" s="147">
        <v>0</v>
      </c>
      <c r="AE272" s="147">
        <v>0</v>
      </c>
      <c r="AF272" s="147">
        <v>0</v>
      </c>
      <c r="AG272" s="147">
        <v>0</v>
      </c>
      <c r="AH272" s="147">
        <v>0</v>
      </c>
      <c r="AI272" s="147">
        <v>0</v>
      </c>
      <c r="AJ272" s="147">
        <v>0</v>
      </c>
      <c r="AK272" s="147">
        <v>0</v>
      </c>
      <c r="AL272" s="147">
        <v>0</v>
      </c>
      <c r="AM272" s="147">
        <v>0</v>
      </c>
      <c r="AN272" s="147">
        <v>0</v>
      </c>
      <c r="AO272" s="147">
        <v>0</v>
      </c>
      <c r="AP272" s="147">
        <v>0</v>
      </c>
      <c r="AQ272" s="147">
        <v>0</v>
      </c>
      <c r="AR272" s="147">
        <v>0</v>
      </c>
      <c r="AS272" s="147">
        <v>0</v>
      </c>
      <c r="AT272" s="147">
        <v>0</v>
      </c>
      <c r="AU272" s="147">
        <v>0</v>
      </c>
      <c r="AV272" s="147">
        <v>0</v>
      </c>
      <c r="AW272" s="147">
        <v>0</v>
      </c>
      <c r="AX272" s="147">
        <v>0</v>
      </c>
      <c r="AY272" s="147">
        <v>0</v>
      </c>
      <c r="AZ272" s="147">
        <v>0</v>
      </c>
      <c r="BA272" s="147">
        <v>0</v>
      </c>
      <c r="BB272" s="147">
        <v>0</v>
      </c>
      <c r="BC272" s="147">
        <v>0</v>
      </c>
      <c r="BD272" s="147">
        <v>0</v>
      </c>
      <c r="BE272" s="147">
        <v>0</v>
      </c>
      <c r="BF272" s="147">
        <v>0</v>
      </c>
      <c r="BG272" s="147">
        <v>0</v>
      </c>
      <c r="BH272" s="147">
        <v>0</v>
      </c>
      <c r="BI272" s="147">
        <v>0</v>
      </c>
      <c r="BJ272" s="147">
        <v>0</v>
      </c>
      <c r="BK272" s="147">
        <v>0</v>
      </c>
      <c r="BL272" s="147">
        <v>0</v>
      </c>
      <c r="BM272" s="147">
        <v>0</v>
      </c>
      <c r="BN272" s="147">
        <v>0</v>
      </c>
      <c r="BO272" s="147">
        <v>0</v>
      </c>
      <c r="BP272" s="147">
        <v>0</v>
      </c>
      <c r="BQ272" s="147">
        <v>0</v>
      </c>
      <c r="BR272" s="147">
        <v>0</v>
      </c>
      <c r="BS272" s="147">
        <v>0</v>
      </c>
      <c r="BT272" s="147">
        <v>0</v>
      </c>
      <c r="BU272" s="147">
        <v>0</v>
      </c>
      <c r="BV272" s="147">
        <v>0</v>
      </c>
      <c r="BW272" s="147">
        <v>0</v>
      </c>
      <c r="BX272" s="147">
        <v>0</v>
      </c>
      <c r="BZ272" s="147">
        <v>0</v>
      </c>
      <c r="CA272" s="147">
        <v>0</v>
      </c>
    </row>
    <row r="273" spans="12:79" hidden="1" x14ac:dyDescent="0.2">
      <c r="L273" s="147">
        <v>0</v>
      </c>
      <c r="M273" s="147">
        <v>0</v>
      </c>
      <c r="N273" s="147">
        <v>0</v>
      </c>
      <c r="O273" s="147">
        <v>0</v>
      </c>
      <c r="P273" s="147">
        <v>0</v>
      </c>
      <c r="Q273" s="147">
        <v>0</v>
      </c>
      <c r="R273" s="147">
        <v>0</v>
      </c>
      <c r="S273" s="147">
        <v>0</v>
      </c>
      <c r="T273" s="147">
        <v>0</v>
      </c>
      <c r="U273" s="147">
        <v>0</v>
      </c>
      <c r="V273" s="147">
        <v>0</v>
      </c>
      <c r="W273" s="147">
        <v>0</v>
      </c>
      <c r="X273" s="147">
        <v>0</v>
      </c>
      <c r="Y273" s="147">
        <v>0</v>
      </c>
      <c r="Z273" s="147">
        <v>0</v>
      </c>
      <c r="AA273" s="147">
        <v>0</v>
      </c>
      <c r="AB273" s="147">
        <v>0</v>
      </c>
      <c r="AC273" s="147">
        <v>0</v>
      </c>
      <c r="AD273" s="147">
        <v>0</v>
      </c>
      <c r="AE273" s="147">
        <v>0</v>
      </c>
      <c r="AF273" s="147">
        <v>0</v>
      </c>
      <c r="AG273" s="147">
        <v>0</v>
      </c>
      <c r="AH273" s="147">
        <v>0</v>
      </c>
      <c r="AI273" s="147">
        <v>0</v>
      </c>
      <c r="AJ273" s="147">
        <v>0</v>
      </c>
      <c r="AK273" s="147">
        <v>0</v>
      </c>
      <c r="AL273" s="147">
        <v>0</v>
      </c>
      <c r="AM273" s="147">
        <v>0</v>
      </c>
      <c r="AN273" s="147">
        <v>0</v>
      </c>
      <c r="AO273" s="147">
        <v>0</v>
      </c>
      <c r="AP273" s="147">
        <v>0</v>
      </c>
      <c r="AQ273" s="147">
        <v>0</v>
      </c>
      <c r="AR273" s="147">
        <v>0</v>
      </c>
      <c r="AS273" s="147">
        <v>0</v>
      </c>
      <c r="AT273" s="147">
        <v>0</v>
      </c>
      <c r="AU273" s="147">
        <v>0</v>
      </c>
      <c r="AV273" s="147">
        <v>0</v>
      </c>
      <c r="AW273" s="147">
        <v>0</v>
      </c>
      <c r="AX273" s="147">
        <v>0</v>
      </c>
      <c r="AY273" s="147">
        <v>0</v>
      </c>
      <c r="AZ273" s="147">
        <v>0</v>
      </c>
      <c r="BA273" s="147">
        <v>0</v>
      </c>
      <c r="BB273" s="147">
        <v>0</v>
      </c>
      <c r="BC273" s="147">
        <v>0</v>
      </c>
      <c r="BD273" s="147">
        <v>0</v>
      </c>
      <c r="BE273" s="147">
        <v>0</v>
      </c>
      <c r="BF273" s="147">
        <v>0</v>
      </c>
      <c r="BG273" s="147">
        <v>0</v>
      </c>
      <c r="BH273" s="147">
        <v>0</v>
      </c>
      <c r="BI273" s="147">
        <v>0</v>
      </c>
      <c r="BJ273" s="147">
        <v>0</v>
      </c>
      <c r="BK273" s="147">
        <v>0</v>
      </c>
      <c r="BL273" s="147">
        <v>0</v>
      </c>
      <c r="BM273" s="147">
        <v>0</v>
      </c>
      <c r="BN273" s="147">
        <v>0</v>
      </c>
      <c r="BO273" s="147">
        <v>0</v>
      </c>
      <c r="BP273" s="147">
        <v>0</v>
      </c>
      <c r="BQ273" s="147">
        <v>0</v>
      </c>
      <c r="BR273" s="147">
        <v>0</v>
      </c>
      <c r="BS273" s="147">
        <v>0</v>
      </c>
      <c r="BT273" s="147">
        <v>0</v>
      </c>
      <c r="BU273" s="147">
        <v>0</v>
      </c>
      <c r="BV273" s="147">
        <v>0</v>
      </c>
      <c r="BW273" s="147">
        <v>0</v>
      </c>
      <c r="BX273" s="147">
        <v>0</v>
      </c>
      <c r="BZ273" s="147">
        <v>0</v>
      </c>
      <c r="CA273" s="147">
        <v>0</v>
      </c>
    </row>
    <row r="274" spans="12:79" hidden="1" x14ac:dyDescent="0.2">
      <c r="L274" s="147">
        <v>-7145000</v>
      </c>
      <c r="M274" s="147">
        <v>0</v>
      </c>
      <c r="N274" s="147">
        <v>0</v>
      </c>
      <c r="O274" s="147">
        <v>0</v>
      </c>
      <c r="P274" s="147">
        <v>0</v>
      </c>
      <c r="Q274" s="147">
        <v>235000</v>
      </c>
      <c r="R274" s="147">
        <v>0</v>
      </c>
      <c r="S274" s="147">
        <v>0</v>
      </c>
      <c r="T274" s="147">
        <v>0</v>
      </c>
      <c r="U274" s="147">
        <v>0</v>
      </c>
      <c r="V274" s="147">
        <v>-5735000</v>
      </c>
      <c r="W274" s="147">
        <v>0</v>
      </c>
      <c r="X274" s="147">
        <v>0</v>
      </c>
      <c r="Y274" s="147">
        <v>0</v>
      </c>
      <c r="Z274" s="147">
        <v>0</v>
      </c>
      <c r="AA274" s="147">
        <v>-3165000</v>
      </c>
      <c r="AB274" s="147">
        <v>0</v>
      </c>
      <c r="AC274" s="147">
        <v>0</v>
      </c>
      <c r="AD274" s="147">
        <v>0</v>
      </c>
      <c r="AE274" s="147">
        <v>0</v>
      </c>
      <c r="AF274" s="147">
        <v>-4370000</v>
      </c>
      <c r="AG274" s="147">
        <v>0</v>
      </c>
      <c r="AH274" s="147">
        <v>0</v>
      </c>
      <c r="AI274" s="147">
        <v>0</v>
      </c>
      <c r="AJ274" s="147">
        <v>0</v>
      </c>
      <c r="AK274" s="147">
        <v>-2270000</v>
      </c>
      <c r="AL274" s="147">
        <v>0</v>
      </c>
      <c r="AM274" s="147">
        <v>0</v>
      </c>
      <c r="AN274" s="147">
        <v>0</v>
      </c>
      <c r="AO274" s="147">
        <v>0</v>
      </c>
      <c r="AP274" s="147">
        <v>-4260000</v>
      </c>
      <c r="AQ274" s="147">
        <v>0</v>
      </c>
      <c r="AR274" s="147">
        <v>0</v>
      </c>
      <c r="AS274" s="147">
        <v>0</v>
      </c>
      <c r="AT274" s="147">
        <v>0</v>
      </c>
      <c r="AU274" s="147">
        <v>-3475000</v>
      </c>
      <c r="AV274" s="147">
        <v>0</v>
      </c>
      <c r="AW274" s="147">
        <v>0</v>
      </c>
      <c r="AX274" s="147">
        <v>0</v>
      </c>
      <c r="AY274" s="147">
        <v>0</v>
      </c>
      <c r="AZ274" s="147">
        <v>-3320000</v>
      </c>
      <c r="BA274" s="147">
        <v>0</v>
      </c>
      <c r="BB274" s="147">
        <v>0</v>
      </c>
      <c r="BC274" s="147">
        <v>0</v>
      </c>
      <c r="BD274" s="147">
        <v>0</v>
      </c>
      <c r="BE274" s="147">
        <v>-2325000</v>
      </c>
      <c r="BF274" s="147">
        <v>0</v>
      </c>
      <c r="BG274" s="147">
        <v>0</v>
      </c>
      <c r="BH274" s="147">
        <v>0</v>
      </c>
      <c r="BI274" s="147">
        <v>0</v>
      </c>
      <c r="BJ274" s="147">
        <v>-2615000</v>
      </c>
      <c r="BK274" s="147">
        <v>0</v>
      </c>
      <c r="BL274" s="147">
        <v>0</v>
      </c>
      <c r="BM274" s="147">
        <v>0</v>
      </c>
      <c r="BN274" s="147">
        <v>0</v>
      </c>
      <c r="BO274" s="147">
        <v>-1885000</v>
      </c>
      <c r="BP274" s="147">
        <v>0</v>
      </c>
      <c r="BQ274" s="147">
        <v>0</v>
      </c>
      <c r="BR274" s="147">
        <v>0</v>
      </c>
      <c r="BS274" s="147">
        <v>0</v>
      </c>
      <c r="BT274" s="147">
        <v>-15810000</v>
      </c>
      <c r="BU274" s="147">
        <v>0</v>
      </c>
      <c r="BV274" s="147">
        <v>0</v>
      </c>
      <c r="BW274" s="147">
        <v>0</v>
      </c>
      <c r="BX274" s="147">
        <v>24520000</v>
      </c>
      <c r="BZ274" s="147">
        <v>0</v>
      </c>
      <c r="CA274" s="147">
        <v>0</v>
      </c>
    </row>
    <row r="275" spans="12:79" hidden="1" x14ac:dyDescent="0.2">
      <c r="L275" s="147">
        <v>-7145000</v>
      </c>
      <c r="M275" s="147">
        <v>0</v>
      </c>
      <c r="N275" s="147">
        <v>0</v>
      </c>
      <c r="O275" s="147">
        <v>0</v>
      </c>
      <c r="P275" s="147">
        <v>0</v>
      </c>
      <c r="Q275" s="147">
        <v>235000</v>
      </c>
      <c r="R275" s="147">
        <v>0</v>
      </c>
      <c r="S275" s="147">
        <v>0</v>
      </c>
      <c r="T275" s="147">
        <v>0</v>
      </c>
      <c r="U275" s="147">
        <v>0</v>
      </c>
      <c r="V275" s="147">
        <v>-5735000</v>
      </c>
      <c r="W275" s="147">
        <v>0</v>
      </c>
      <c r="X275" s="147">
        <v>0</v>
      </c>
      <c r="Y275" s="147">
        <v>0</v>
      </c>
      <c r="Z275" s="147">
        <v>0</v>
      </c>
      <c r="AA275" s="147">
        <v>-3165000</v>
      </c>
      <c r="AB275" s="147">
        <v>0</v>
      </c>
      <c r="AC275" s="147">
        <v>0</v>
      </c>
      <c r="AD275" s="147">
        <v>0</v>
      </c>
      <c r="AE275" s="147">
        <v>0</v>
      </c>
      <c r="AF275" s="147">
        <v>-4370000</v>
      </c>
      <c r="AG275" s="147">
        <v>0</v>
      </c>
      <c r="AH275" s="147">
        <v>0</v>
      </c>
      <c r="AI275" s="147">
        <v>0</v>
      </c>
      <c r="AJ275" s="147">
        <v>0</v>
      </c>
      <c r="AK275" s="147">
        <v>-2270000</v>
      </c>
      <c r="AL275" s="147">
        <v>0</v>
      </c>
      <c r="AM275" s="147">
        <v>0</v>
      </c>
      <c r="AN275" s="147">
        <v>0</v>
      </c>
      <c r="AO275" s="147">
        <v>0</v>
      </c>
      <c r="AP275" s="147">
        <v>-4260000</v>
      </c>
      <c r="AQ275" s="147">
        <v>0</v>
      </c>
      <c r="AR275" s="147">
        <v>0</v>
      </c>
      <c r="AS275" s="147">
        <v>0</v>
      </c>
      <c r="AT275" s="147">
        <v>0</v>
      </c>
      <c r="AU275" s="147">
        <v>-3475000</v>
      </c>
      <c r="AV275" s="147">
        <v>0</v>
      </c>
      <c r="AW275" s="147">
        <v>0</v>
      </c>
      <c r="AX275" s="147">
        <v>0</v>
      </c>
      <c r="AY275" s="147">
        <v>0</v>
      </c>
      <c r="AZ275" s="147">
        <v>-3320000</v>
      </c>
      <c r="BA275" s="147">
        <v>0</v>
      </c>
      <c r="BB275" s="147">
        <v>0</v>
      </c>
      <c r="BC275" s="147">
        <v>0</v>
      </c>
      <c r="BD275" s="147">
        <v>0</v>
      </c>
      <c r="BE275" s="147">
        <v>-2325000</v>
      </c>
      <c r="BF275" s="147">
        <v>0</v>
      </c>
      <c r="BG275" s="147">
        <v>0</v>
      </c>
      <c r="BH275" s="147">
        <v>0</v>
      </c>
      <c r="BI275" s="147">
        <v>0</v>
      </c>
      <c r="BJ275" s="147">
        <v>-2615000</v>
      </c>
      <c r="BK275" s="147">
        <v>0</v>
      </c>
      <c r="BL275" s="147">
        <v>0</v>
      </c>
      <c r="BM275" s="147">
        <v>0</v>
      </c>
      <c r="BN275" s="147">
        <v>0</v>
      </c>
      <c r="BO275" s="147">
        <v>-1885000</v>
      </c>
      <c r="BP275" s="147">
        <v>0</v>
      </c>
      <c r="BQ275" s="147">
        <v>0</v>
      </c>
      <c r="BR275" s="147">
        <v>0</v>
      </c>
      <c r="BS275" s="147">
        <v>0</v>
      </c>
      <c r="BT275" s="147">
        <v>-15810000</v>
      </c>
      <c r="BU275" s="147">
        <v>0</v>
      </c>
      <c r="BV275" s="147">
        <v>0</v>
      </c>
      <c r="BW275" s="147">
        <v>0</v>
      </c>
      <c r="BX275" s="147">
        <v>24520000</v>
      </c>
      <c r="BZ275" s="147">
        <v>0</v>
      </c>
      <c r="CA275" s="147">
        <v>0</v>
      </c>
    </row>
    <row r="276" spans="12:79" hidden="1" x14ac:dyDescent="0.2">
      <c r="L276" s="147">
        <v>0</v>
      </c>
      <c r="M276" s="147">
        <v>0</v>
      </c>
      <c r="N276" s="147">
        <v>0</v>
      </c>
      <c r="O276" s="147">
        <v>0</v>
      </c>
      <c r="P276" s="147">
        <v>0</v>
      </c>
      <c r="Q276" s="147">
        <v>0</v>
      </c>
      <c r="R276" s="147">
        <v>0</v>
      </c>
      <c r="S276" s="147">
        <v>0</v>
      </c>
      <c r="T276" s="147">
        <v>0</v>
      </c>
      <c r="U276" s="147">
        <v>0</v>
      </c>
      <c r="V276" s="147">
        <v>0</v>
      </c>
      <c r="W276" s="147">
        <v>0</v>
      </c>
      <c r="X276" s="147">
        <v>0</v>
      </c>
      <c r="Y276" s="147">
        <v>0</v>
      </c>
      <c r="Z276" s="147">
        <v>0</v>
      </c>
      <c r="AA276" s="147">
        <v>0</v>
      </c>
      <c r="AB276" s="147">
        <v>0</v>
      </c>
      <c r="AC276" s="147">
        <v>0</v>
      </c>
      <c r="AD276" s="147">
        <v>0</v>
      </c>
      <c r="AE276" s="147">
        <v>0</v>
      </c>
      <c r="AF276" s="147">
        <v>0</v>
      </c>
      <c r="AG276" s="147">
        <v>0</v>
      </c>
      <c r="AH276" s="147">
        <v>0</v>
      </c>
      <c r="AI276" s="147">
        <v>0</v>
      </c>
      <c r="AJ276" s="147">
        <v>0</v>
      </c>
      <c r="AK276" s="147">
        <v>0</v>
      </c>
      <c r="AL276" s="147">
        <v>0</v>
      </c>
      <c r="AM276" s="147">
        <v>0</v>
      </c>
      <c r="AN276" s="147">
        <v>0</v>
      </c>
      <c r="AO276" s="147">
        <v>0</v>
      </c>
      <c r="AP276" s="147">
        <v>0</v>
      </c>
      <c r="AQ276" s="147">
        <v>0</v>
      </c>
      <c r="AR276" s="147">
        <v>0</v>
      </c>
      <c r="AS276" s="147">
        <v>0</v>
      </c>
      <c r="AT276" s="147">
        <v>0</v>
      </c>
      <c r="AU276" s="147">
        <v>0</v>
      </c>
      <c r="AV276" s="147">
        <v>0</v>
      </c>
      <c r="AW276" s="147">
        <v>0</v>
      </c>
      <c r="AX276" s="147">
        <v>0</v>
      </c>
      <c r="AY276" s="147">
        <v>0</v>
      </c>
      <c r="AZ276" s="147">
        <v>0</v>
      </c>
      <c r="BA276" s="147">
        <v>0</v>
      </c>
      <c r="BB276" s="147">
        <v>0</v>
      </c>
      <c r="BC276" s="147">
        <v>0</v>
      </c>
      <c r="BD276" s="147">
        <v>0</v>
      </c>
      <c r="BE276" s="147">
        <v>0</v>
      </c>
      <c r="BF276" s="147">
        <v>0</v>
      </c>
      <c r="BG276" s="147">
        <v>0</v>
      </c>
      <c r="BH276" s="147">
        <v>0</v>
      </c>
      <c r="BI276" s="147">
        <v>0</v>
      </c>
      <c r="BJ276" s="147">
        <v>0</v>
      </c>
      <c r="BK276" s="147">
        <v>0</v>
      </c>
      <c r="BL276" s="147">
        <v>0</v>
      </c>
      <c r="BM276" s="147">
        <v>0</v>
      </c>
      <c r="BN276" s="147">
        <v>0</v>
      </c>
      <c r="BO276" s="147">
        <v>0</v>
      </c>
      <c r="BP276" s="147">
        <v>0</v>
      </c>
      <c r="BQ276" s="147">
        <v>0</v>
      </c>
      <c r="BR276" s="147">
        <v>0</v>
      </c>
      <c r="BS276" s="147">
        <v>0</v>
      </c>
      <c r="BT276" s="147">
        <v>0</v>
      </c>
      <c r="BU276" s="147">
        <v>0</v>
      </c>
      <c r="BV276" s="147">
        <v>0</v>
      </c>
      <c r="BW276" s="147">
        <v>0</v>
      </c>
      <c r="BX276" s="147">
        <v>0</v>
      </c>
      <c r="BZ276" s="147">
        <v>0</v>
      </c>
      <c r="CA276" s="147">
        <v>0</v>
      </c>
    </row>
    <row r="277" spans="12:79" hidden="1" x14ac:dyDescent="0.2">
      <c r="L277" s="147">
        <v>0</v>
      </c>
      <c r="M277" s="147">
        <v>0</v>
      </c>
      <c r="N277" s="147">
        <v>0</v>
      </c>
      <c r="O277" s="147">
        <v>0</v>
      </c>
      <c r="P277" s="147">
        <v>0</v>
      </c>
      <c r="Q277" s="147">
        <v>0</v>
      </c>
      <c r="R277" s="147">
        <v>0</v>
      </c>
      <c r="S277" s="147">
        <v>0</v>
      </c>
      <c r="T277" s="147">
        <v>0</v>
      </c>
      <c r="U277" s="147">
        <v>0</v>
      </c>
      <c r="V277" s="147">
        <v>0</v>
      </c>
      <c r="W277" s="147">
        <v>0</v>
      </c>
      <c r="X277" s="147">
        <v>0</v>
      </c>
      <c r="Y277" s="147">
        <v>0</v>
      </c>
      <c r="Z277" s="147">
        <v>0</v>
      </c>
      <c r="AA277" s="147">
        <v>0</v>
      </c>
      <c r="AB277" s="147">
        <v>0</v>
      </c>
      <c r="AC277" s="147">
        <v>0</v>
      </c>
      <c r="AD277" s="147">
        <v>0</v>
      </c>
      <c r="AE277" s="147">
        <v>0</v>
      </c>
      <c r="AF277" s="147">
        <v>0</v>
      </c>
      <c r="AG277" s="147">
        <v>0</v>
      </c>
      <c r="AH277" s="147">
        <v>0</v>
      </c>
      <c r="AI277" s="147">
        <v>0</v>
      </c>
      <c r="AJ277" s="147">
        <v>0</v>
      </c>
      <c r="AK277" s="147">
        <v>0</v>
      </c>
      <c r="AL277" s="147">
        <v>0</v>
      </c>
      <c r="AM277" s="147">
        <v>0</v>
      </c>
      <c r="AN277" s="147">
        <v>0</v>
      </c>
      <c r="AO277" s="147">
        <v>0</v>
      </c>
      <c r="AP277" s="147">
        <v>0</v>
      </c>
      <c r="AQ277" s="147">
        <v>0</v>
      </c>
      <c r="AR277" s="147">
        <v>0</v>
      </c>
      <c r="AS277" s="147">
        <v>0</v>
      </c>
      <c r="AT277" s="147">
        <v>0</v>
      </c>
      <c r="AU277" s="147">
        <v>0</v>
      </c>
      <c r="AV277" s="147">
        <v>0</v>
      </c>
      <c r="AW277" s="147">
        <v>0</v>
      </c>
      <c r="AX277" s="147">
        <v>0</v>
      </c>
      <c r="AY277" s="147">
        <v>0</v>
      </c>
      <c r="AZ277" s="147">
        <v>0</v>
      </c>
      <c r="BA277" s="147">
        <v>0</v>
      </c>
      <c r="BB277" s="147">
        <v>0</v>
      </c>
      <c r="BC277" s="147">
        <v>0</v>
      </c>
      <c r="BD277" s="147">
        <v>0</v>
      </c>
      <c r="BE277" s="147">
        <v>0</v>
      </c>
      <c r="BF277" s="147">
        <v>0</v>
      </c>
      <c r="BG277" s="147">
        <v>0</v>
      </c>
      <c r="BH277" s="147">
        <v>0</v>
      </c>
      <c r="BI277" s="147">
        <v>0</v>
      </c>
      <c r="BJ277" s="147">
        <v>0</v>
      </c>
      <c r="BK277" s="147">
        <v>0</v>
      </c>
      <c r="BL277" s="147">
        <v>0</v>
      </c>
      <c r="BM277" s="147">
        <v>0</v>
      </c>
      <c r="BN277" s="147">
        <v>0</v>
      </c>
      <c r="BO277" s="147">
        <v>0</v>
      </c>
      <c r="BP277" s="147">
        <v>0</v>
      </c>
      <c r="BQ277" s="147">
        <v>0</v>
      </c>
      <c r="BR277" s="147">
        <v>0</v>
      </c>
      <c r="BS277" s="147">
        <v>0</v>
      </c>
      <c r="BT277" s="147">
        <v>0</v>
      </c>
      <c r="BU277" s="147">
        <v>0</v>
      </c>
      <c r="BV277" s="147">
        <v>0</v>
      </c>
      <c r="BW277" s="147">
        <v>0</v>
      </c>
      <c r="BX277" s="147">
        <v>0</v>
      </c>
      <c r="BZ277" s="147">
        <v>0</v>
      </c>
      <c r="CA277" s="147">
        <v>0</v>
      </c>
    </row>
    <row r="278" spans="12:79" hidden="1" x14ac:dyDescent="0.2">
      <c r="L278" s="147">
        <v>0</v>
      </c>
      <c r="M278" s="147">
        <v>0</v>
      </c>
      <c r="N278" s="147">
        <v>0</v>
      </c>
      <c r="O278" s="147">
        <v>0</v>
      </c>
      <c r="P278" s="147">
        <v>0</v>
      </c>
      <c r="Q278" s="147">
        <v>0</v>
      </c>
      <c r="R278" s="147">
        <v>0</v>
      </c>
      <c r="S278" s="147">
        <v>0</v>
      </c>
      <c r="T278" s="147">
        <v>0</v>
      </c>
      <c r="U278" s="147">
        <v>0</v>
      </c>
      <c r="V278" s="147">
        <v>0</v>
      </c>
      <c r="W278" s="147">
        <v>0</v>
      </c>
      <c r="X278" s="147">
        <v>0</v>
      </c>
      <c r="Y278" s="147">
        <v>0</v>
      </c>
      <c r="Z278" s="147">
        <v>0</v>
      </c>
      <c r="AA278" s="147">
        <v>0</v>
      </c>
      <c r="AB278" s="147">
        <v>0</v>
      </c>
      <c r="AC278" s="147">
        <v>0</v>
      </c>
      <c r="AD278" s="147">
        <v>0</v>
      </c>
      <c r="AE278" s="147">
        <v>0</v>
      </c>
      <c r="AF278" s="147">
        <v>0</v>
      </c>
      <c r="AG278" s="147">
        <v>0</v>
      </c>
      <c r="AH278" s="147">
        <v>0</v>
      </c>
      <c r="AI278" s="147">
        <v>0</v>
      </c>
      <c r="AJ278" s="147">
        <v>0</v>
      </c>
      <c r="AK278" s="147">
        <v>0</v>
      </c>
      <c r="AL278" s="147">
        <v>0</v>
      </c>
      <c r="AM278" s="147">
        <v>0</v>
      </c>
      <c r="AN278" s="147">
        <v>0</v>
      </c>
      <c r="AO278" s="147">
        <v>0</v>
      </c>
      <c r="AP278" s="147">
        <v>0</v>
      </c>
      <c r="AQ278" s="147">
        <v>0</v>
      </c>
      <c r="AR278" s="147">
        <v>0</v>
      </c>
      <c r="AS278" s="147">
        <v>0</v>
      </c>
      <c r="AT278" s="147">
        <v>0</v>
      </c>
      <c r="AU278" s="147">
        <v>0</v>
      </c>
      <c r="AV278" s="147">
        <v>0</v>
      </c>
      <c r="AW278" s="147">
        <v>0</v>
      </c>
      <c r="AX278" s="147">
        <v>0</v>
      </c>
      <c r="AY278" s="147">
        <v>0</v>
      </c>
      <c r="AZ278" s="147">
        <v>0</v>
      </c>
      <c r="BA278" s="147">
        <v>0</v>
      </c>
      <c r="BB278" s="147">
        <v>0</v>
      </c>
      <c r="BC278" s="147">
        <v>0</v>
      </c>
      <c r="BD278" s="147">
        <v>0</v>
      </c>
      <c r="BE278" s="147">
        <v>0</v>
      </c>
      <c r="BF278" s="147">
        <v>0</v>
      </c>
      <c r="BG278" s="147">
        <v>0</v>
      </c>
      <c r="BH278" s="147">
        <v>0</v>
      </c>
      <c r="BI278" s="147">
        <v>0</v>
      </c>
      <c r="BJ278" s="147">
        <v>0</v>
      </c>
      <c r="BK278" s="147">
        <v>0</v>
      </c>
      <c r="BL278" s="147">
        <v>0</v>
      </c>
      <c r="BM278" s="147">
        <v>0</v>
      </c>
      <c r="BN278" s="147">
        <v>0</v>
      </c>
      <c r="BO278" s="147">
        <v>0</v>
      </c>
      <c r="BP278" s="147">
        <v>0</v>
      </c>
      <c r="BQ278" s="147">
        <v>0</v>
      </c>
      <c r="BR278" s="147">
        <v>0</v>
      </c>
      <c r="BS278" s="147">
        <v>0</v>
      </c>
      <c r="BT278" s="147">
        <v>0</v>
      </c>
      <c r="BU278" s="147">
        <v>0</v>
      </c>
      <c r="BV278" s="147">
        <v>0</v>
      </c>
      <c r="BW278" s="147">
        <v>0</v>
      </c>
      <c r="BX278" s="147">
        <v>0</v>
      </c>
      <c r="BZ278" s="147">
        <v>0</v>
      </c>
      <c r="CA278" s="147">
        <v>0</v>
      </c>
    </row>
    <row r="279" spans="12:79" hidden="1" x14ac:dyDescent="0.2">
      <c r="L279" s="147">
        <v>0</v>
      </c>
      <c r="M279" s="147">
        <v>0</v>
      </c>
      <c r="N279" s="147">
        <v>0</v>
      </c>
      <c r="O279" s="147">
        <v>0</v>
      </c>
      <c r="P279" s="147">
        <v>0</v>
      </c>
      <c r="Q279" s="147">
        <v>0</v>
      </c>
      <c r="R279" s="147">
        <v>0</v>
      </c>
      <c r="S279" s="147">
        <v>0</v>
      </c>
      <c r="T279" s="147">
        <v>0</v>
      </c>
      <c r="U279" s="147">
        <v>0</v>
      </c>
      <c r="V279" s="147">
        <v>0</v>
      </c>
      <c r="W279" s="147">
        <v>0</v>
      </c>
      <c r="X279" s="147">
        <v>0</v>
      </c>
      <c r="Y279" s="147">
        <v>0</v>
      </c>
      <c r="Z279" s="147">
        <v>0</v>
      </c>
      <c r="AA279" s="147">
        <v>0</v>
      </c>
      <c r="AB279" s="147">
        <v>0</v>
      </c>
      <c r="AC279" s="147">
        <v>0</v>
      </c>
      <c r="AD279" s="147">
        <v>0</v>
      </c>
      <c r="AE279" s="147">
        <v>0</v>
      </c>
      <c r="AF279" s="147">
        <v>0</v>
      </c>
      <c r="AG279" s="147">
        <v>0</v>
      </c>
      <c r="AH279" s="147">
        <v>0</v>
      </c>
      <c r="AI279" s="147">
        <v>0</v>
      </c>
      <c r="AJ279" s="147">
        <v>0</v>
      </c>
      <c r="AK279" s="147">
        <v>0</v>
      </c>
      <c r="AL279" s="147">
        <v>0</v>
      </c>
      <c r="AM279" s="147">
        <v>0</v>
      </c>
      <c r="AN279" s="147">
        <v>0</v>
      </c>
      <c r="AO279" s="147">
        <v>0</v>
      </c>
      <c r="AP279" s="147">
        <v>0</v>
      </c>
      <c r="AQ279" s="147">
        <v>0</v>
      </c>
      <c r="AR279" s="147">
        <v>0</v>
      </c>
      <c r="AS279" s="147">
        <v>0</v>
      </c>
      <c r="AT279" s="147">
        <v>0</v>
      </c>
      <c r="AU279" s="147">
        <v>0</v>
      </c>
      <c r="AV279" s="147">
        <v>0</v>
      </c>
      <c r="AW279" s="147">
        <v>0</v>
      </c>
      <c r="AX279" s="147">
        <v>0</v>
      </c>
      <c r="AY279" s="147">
        <v>0</v>
      </c>
      <c r="AZ279" s="147">
        <v>0</v>
      </c>
      <c r="BA279" s="147">
        <v>0</v>
      </c>
      <c r="BB279" s="147">
        <v>0</v>
      </c>
      <c r="BC279" s="147">
        <v>0</v>
      </c>
      <c r="BD279" s="147">
        <v>0</v>
      </c>
      <c r="BE279" s="147">
        <v>0</v>
      </c>
      <c r="BF279" s="147">
        <v>0</v>
      </c>
      <c r="BG279" s="147">
        <v>0</v>
      </c>
      <c r="BH279" s="147">
        <v>0</v>
      </c>
      <c r="BI279" s="147">
        <v>0</v>
      </c>
      <c r="BJ279" s="147">
        <v>0</v>
      </c>
      <c r="BK279" s="147">
        <v>0</v>
      </c>
      <c r="BL279" s="147">
        <v>0</v>
      </c>
      <c r="BM279" s="147">
        <v>0</v>
      </c>
      <c r="BN279" s="147">
        <v>0</v>
      </c>
      <c r="BO279" s="147">
        <v>0</v>
      </c>
      <c r="BP279" s="147">
        <v>0</v>
      </c>
      <c r="BQ279" s="147">
        <v>0</v>
      </c>
      <c r="BR279" s="147">
        <v>0</v>
      </c>
      <c r="BS279" s="147">
        <v>0</v>
      </c>
      <c r="BT279" s="147">
        <v>0</v>
      </c>
      <c r="BU279" s="147">
        <v>0</v>
      </c>
      <c r="BV279" s="147">
        <v>0</v>
      </c>
      <c r="BW279" s="147">
        <v>0</v>
      </c>
      <c r="BX279" s="147">
        <v>0</v>
      </c>
      <c r="BZ279" s="147">
        <v>0</v>
      </c>
      <c r="CA279" s="147">
        <v>0</v>
      </c>
    </row>
    <row r="280" spans="12:79" hidden="1" x14ac:dyDescent="0.2">
      <c r="L280" s="147">
        <v>0</v>
      </c>
      <c r="M280" s="147">
        <v>0</v>
      </c>
      <c r="N280" s="147">
        <v>0</v>
      </c>
      <c r="O280" s="147">
        <v>0</v>
      </c>
      <c r="P280" s="147">
        <v>0</v>
      </c>
      <c r="Q280" s="147">
        <v>0</v>
      </c>
      <c r="R280" s="147">
        <v>0</v>
      </c>
      <c r="S280" s="147">
        <v>0</v>
      </c>
      <c r="T280" s="147">
        <v>0</v>
      </c>
      <c r="U280" s="147">
        <v>0</v>
      </c>
      <c r="V280" s="147">
        <v>0</v>
      </c>
      <c r="W280" s="147">
        <v>0</v>
      </c>
      <c r="X280" s="147">
        <v>0</v>
      </c>
      <c r="Y280" s="147">
        <v>0</v>
      </c>
      <c r="Z280" s="147">
        <v>0</v>
      </c>
      <c r="AA280" s="147">
        <v>0</v>
      </c>
      <c r="AB280" s="147">
        <v>0</v>
      </c>
      <c r="AC280" s="147">
        <v>0</v>
      </c>
      <c r="AD280" s="147">
        <v>0</v>
      </c>
      <c r="AE280" s="147">
        <v>0</v>
      </c>
      <c r="AF280" s="147">
        <v>0</v>
      </c>
      <c r="AG280" s="147">
        <v>0</v>
      </c>
      <c r="AH280" s="147">
        <v>0</v>
      </c>
      <c r="AI280" s="147">
        <v>0</v>
      </c>
      <c r="AJ280" s="147">
        <v>0</v>
      </c>
      <c r="AK280" s="147">
        <v>0</v>
      </c>
      <c r="AL280" s="147">
        <v>0</v>
      </c>
      <c r="AM280" s="147">
        <v>0</v>
      </c>
      <c r="AN280" s="147">
        <v>0</v>
      </c>
      <c r="AO280" s="147">
        <v>0</v>
      </c>
      <c r="AP280" s="147">
        <v>0</v>
      </c>
      <c r="AQ280" s="147">
        <v>0</v>
      </c>
      <c r="AR280" s="147">
        <v>0</v>
      </c>
      <c r="AS280" s="147">
        <v>0</v>
      </c>
      <c r="AT280" s="147">
        <v>0</v>
      </c>
      <c r="AU280" s="147">
        <v>0</v>
      </c>
      <c r="AV280" s="147">
        <v>0</v>
      </c>
      <c r="AW280" s="147">
        <v>0</v>
      </c>
      <c r="AX280" s="147">
        <v>0</v>
      </c>
      <c r="AY280" s="147">
        <v>0</v>
      </c>
      <c r="AZ280" s="147">
        <v>0</v>
      </c>
      <c r="BA280" s="147">
        <v>0</v>
      </c>
      <c r="BB280" s="147">
        <v>0</v>
      </c>
      <c r="BC280" s="147">
        <v>0</v>
      </c>
      <c r="BD280" s="147">
        <v>0</v>
      </c>
      <c r="BE280" s="147">
        <v>0</v>
      </c>
      <c r="BF280" s="147">
        <v>0</v>
      </c>
      <c r="BG280" s="147">
        <v>0</v>
      </c>
      <c r="BH280" s="147">
        <v>0</v>
      </c>
      <c r="BI280" s="147">
        <v>0</v>
      </c>
      <c r="BJ280" s="147">
        <v>0</v>
      </c>
      <c r="BK280" s="147">
        <v>0</v>
      </c>
      <c r="BL280" s="147">
        <v>0</v>
      </c>
      <c r="BM280" s="147">
        <v>0</v>
      </c>
      <c r="BN280" s="147">
        <v>0</v>
      </c>
      <c r="BO280" s="147">
        <v>0</v>
      </c>
      <c r="BP280" s="147">
        <v>0</v>
      </c>
      <c r="BQ280" s="147">
        <v>0</v>
      </c>
      <c r="BR280" s="147">
        <v>0</v>
      </c>
      <c r="BS280" s="147">
        <v>0</v>
      </c>
      <c r="BT280" s="147">
        <v>0</v>
      </c>
      <c r="BU280" s="147">
        <v>0</v>
      </c>
      <c r="BV280" s="147">
        <v>0</v>
      </c>
      <c r="BW280" s="147">
        <v>0</v>
      </c>
      <c r="BX280" s="147">
        <v>0</v>
      </c>
      <c r="BZ280" s="147">
        <v>0</v>
      </c>
      <c r="CA280" s="147">
        <v>0</v>
      </c>
    </row>
    <row r="281" spans="12:79" hidden="1" x14ac:dyDescent="0.2">
      <c r="L281" s="147">
        <v>0</v>
      </c>
      <c r="M281" s="147">
        <v>0</v>
      </c>
      <c r="N281" s="147">
        <v>0</v>
      </c>
      <c r="O281" s="147">
        <v>0</v>
      </c>
      <c r="P281" s="147">
        <v>0</v>
      </c>
      <c r="Q281" s="147">
        <v>0</v>
      </c>
      <c r="R281" s="147">
        <v>0</v>
      </c>
      <c r="S281" s="147">
        <v>0</v>
      </c>
      <c r="T281" s="147">
        <v>0</v>
      </c>
      <c r="U281" s="147">
        <v>0</v>
      </c>
      <c r="V281" s="147">
        <v>0</v>
      </c>
      <c r="W281" s="147">
        <v>0</v>
      </c>
      <c r="X281" s="147">
        <v>0</v>
      </c>
      <c r="Y281" s="147">
        <v>0</v>
      </c>
      <c r="Z281" s="147">
        <v>0</v>
      </c>
      <c r="AA281" s="147">
        <v>0</v>
      </c>
      <c r="AB281" s="147">
        <v>0</v>
      </c>
      <c r="AC281" s="147">
        <v>0</v>
      </c>
      <c r="AD281" s="147">
        <v>0</v>
      </c>
      <c r="AE281" s="147">
        <v>0</v>
      </c>
      <c r="AF281" s="147">
        <v>0</v>
      </c>
      <c r="AG281" s="147">
        <v>0</v>
      </c>
      <c r="AH281" s="147">
        <v>0</v>
      </c>
      <c r="AI281" s="147">
        <v>0</v>
      </c>
      <c r="AJ281" s="147">
        <v>0</v>
      </c>
      <c r="AK281" s="147">
        <v>0</v>
      </c>
      <c r="AL281" s="147">
        <v>0</v>
      </c>
      <c r="AM281" s="147">
        <v>0</v>
      </c>
      <c r="AN281" s="147">
        <v>0</v>
      </c>
      <c r="AO281" s="147">
        <v>0</v>
      </c>
      <c r="AP281" s="147">
        <v>0</v>
      </c>
      <c r="AQ281" s="147">
        <v>0</v>
      </c>
      <c r="AR281" s="147">
        <v>0</v>
      </c>
      <c r="AS281" s="147">
        <v>0</v>
      </c>
      <c r="AT281" s="147">
        <v>0</v>
      </c>
      <c r="AU281" s="147">
        <v>0</v>
      </c>
      <c r="AV281" s="147">
        <v>0</v>
      </c>
      <c r="AW281" s="147">
        <v>0</v>
      </c>
      <c r="AX281" s="147">
        <v>0</v>
      </c>
      <c r="AY281" s="147">
        <v>0</v>
      </c>
      <c r="AZ281" s="147">
        <v>0</v>
      </c>
      <c r="BA281" s="147">
        <v>0</v>
      </c>
      <c r="BB281" s="147">
        <v>0</v>
      </c>
      <c r="BC281" s="147">
        <v>0</v>
      </c>
      <c r="BD281" s="147">
        <v>0</v>
      </c>
      <c r="BE281" s="147">
        <v>0</v>
      </c>
      <c r="BF281" s="147">
        <v>0</v>
      </c>
      <c r="BG281" s="147">
        <v>0</v>
      </c>
      <c r="BH281" s="147">
        <v>0</v>
      </c>
      <c r="BI281" s="147">
        <v>0</v>
      </c>
      <c r="BJ281" s="147">
        <v>0</v>
      </c>
      <c r="BK281" s="147">
        <v>0</v>
      </c>
      <c r="BL281" s="147">
        <v>0</v>
      </c>
      <c r="BM281" s="147">
        <v>0</v>
      </c>
      <c r="BN281" s="147">
        <v>0</v>
      </c>
      <c r="BO281" s="147">
        <v>0</v>
      </c>
      <c r="BP281" s="147">
        <v>0</v>
      </c>
      <c r="BQ281" s="147">
        <v>0</v>
      </c>
      <c r="BR281" s="147">
        <v>0</v>
      </c>
      <c r="BS281" s="147">
        <v>0</v>
      </c>
      <c r="BT281" s="147">
        <v>0</v>
      </c>
      <c r="BU281" s="147">
        <v>0</v>
      </c>
      <c r="BV281" s="147">
        <v>0</v>
      </c>
      <c r="BW281" s="147">
        <v>0</v>
      </c>
      <c r="BX281" s="147">
        <v>0</v>
      </c>
      <c r="BZ281" s="147">
        <v>0</v>
      </c>
      <c r="CA281" s="147">
        <v>0</v>
      </c>
    </row>
    <row r="282" spans="12:79" hidden="1" x14ac:dyDescent="0.2">
      <c r="L282" s="147">
        <v>0</v>
      </c>
      <c r="M282" s="147">
        <v>0</v>
      </c>
      <c r="N282" s="147">
        <v>0</v>
      </c>
      <c r="O282" s="147">
        <v>0</v>
      </c>
      <c r="P282" s="147">
        <v>0</v>
      </c>
      <c r="Q282" s="147">
        <v>0</v>
      </c>
      <c r="R282" s="147">
        <v>0</v>
      </c>
      <c r="S282" s="147">
        <v>0</v>
      </c>
      <c r="T282" s="147">
        <v>0</v>
      </c>
      <c r="U282" s="147">
        <v>0</v>
      </c>
      <c r="V282" s="147">
        <v>0</v>
      </c>
      <c r="W282" s="147">
        <v>0</v>
      </c>
      <c r="X282" s="147">
        <v>0</v>
      </c>
      <c r="Y282" s="147">
        <v>0</v>
      </c>
      <c r="Z282" s="147">
        <v>0</v>
      </c>
      <c r="AA282" s="147">
        <v>0</v>
      </c>
      <c r="AB282" s="147">
        <v>0</v>
      </c>
      <c r="AC282" s="147">
        <v>0</v>
      </c>
      <c r="AD282" s="147">
        <v>0</v>
      </c>
      <c r="AE282" s="147">
        <v>0</v>
      </c>
      <c r="AF282" s="147">
        <v>0</v>
      </c>
      <c r="AG282" s="147">
        <v>0</v>
      </c>
      <c r="AH282" s="147">
        <v>0</v>
      </c>
      <c r="AI282" s="147">
        <v>0</v>
      </c>
      <c r="AJ282" s="147">
        <v>0</v>
      </c>
      <c r="AK282" s="147">
        <v>0</v>
      </c>
      <c r="AL282" s="147">
        <v>0</v>
      </c>
      <c r="AM282" s="147">
        <v>0</v>
      </c>
      <c r="AN282" s="147">
        <v>0</v>
      </c>
      <c r="AO282" s="147">
        <v>0</v>
      </c>
      <c r="AP282" s="147">
        <v>0</v>
      </c>
      <c r="AQ282" s="147">
        <v>0</v>
      </c>
      <c r="AR282" s="147">
        <v>0</v>
      </c>
      <c r="AS282" s="147">
        <v>0</v>
      </c>
      <c r="AT282" s="147">
        <v>0</v>
      </c>
      <c r="AU282" s="147">
        <v>0</v>
      </c>
      <c r="AV282" s="147">
        <v>0</v>
      </c>
      <c r="AW282" s="147">
        <v>0</v>
      </c>
      <c r="AX282" s="147">
        <v>0</v>
      </c>
      <c r="AY282" s="147">
        <v>0</v>
      </c>
      <c r="AZ282" s="147">
        <v>0</v>
      </c>
      <c r="BA282" s="147">
        <v>0</v>
      </c>
      <c r="BB282" s="147">
        <v>0</v>
      </c>
      <c r="BC282" s="147">
        <v>0</v>
      </c>
      <c r="BD282" s="147">
        <v>0</v>
      </c>
      <c r="BE282" s="147">
        <v>0</v>
      </c>
      <c r="BF282" s="147">
        <v>0</v>
      </c>
      <c r="BG282" s="147">
        <v>0</v>
      </c>
      <c r="BH282" s="147">
        <v>0</v>
      </c>
      <c r="BI282" s="147">
        <v>0</v>
      </c>
      <c r="BJ282" s="147">
        <v>0</v>
      </c>
      <c r="BK282" s="147">
        <v>0</v>
      </c>
      <c r="BL282" s="147">
        <v>0</v>
      </c>
      <c r="BM282" s="147">
        <v>0</v>
      </c>
      <c r="BN282" s="147">
        <v>0</v>
      </c>
      <c r="BO282" s="147">
        <v>0</v>
      </c>
      <c r="BP282" s="147">
        <v>0</v>
      </c>
      <c r="BQ282" s="147">
        <v>0</v>
      </c>
      <c r="BR282" s="147">
        <v>0</v>
      </c>
      <c r="BS282" s="147">
        <v>0</v>
      </c>
      <c r="BT282" s="147">
        <v>0</v>
      </c>
      <c r="BU282" s="147">
        <v>0</v>
      </c>
      <c r="BV282" s="147">
        <v>0</v>
      </c>
      <c r="BW282" s="147">
        <v>0</v>
      </c>
      <c r="BX282" s="147">
        <v>0</v>
      </c>
      <c r="BZ282" s="147">
        <v>0</v>
      </c>
      <c r="CA282" s="147">
        <v>0</v>
      </c>
    </row>
    <row r="283" spans="12:79" hidden="1" x14ac:dyDescent="0.2">
      <c r="L283" s="147">
        <v>0</v>
      </c>
      <c r="M283" s="147">
        <v>0</v>
      </c>
      <c r="N283" s="147">
        <v>0</v>
      </c>
      <c r="O283" s="147">
        <v>0</v>
      </c>
      <c r="P283" s="147">
        <v>0</v>
      </c>
      <c r="Q283" s="147">
        <v>0</v>
      </c>
      <c r="R283" s="147">
        <v>0</v>
      </c>
      <c r="S283" s="147">
        <v>0</v>
      </c>
      <c r="T283" s="147">
        <v>0</v>
      </c>
      <c r="U283" s="147">
        <v>0</v>
      </c>
      <c r="V283" s="147">
        <v>0</v>
      </c>
      <c r="W283" s="147">
        <v>0</v>
      </c>
      <c r="X283" s="147">
        <v>0</v>
      </c>
      <c r="Y283" s="147">
        <v>0</v>
      </c>
      <c r="Z283" s="147">
        <v>0</v>
      </c>
      <c r="AA283" s="147">
        <v>0</v>
      </c>
      <c r="AB283" s="147">
        <v>0</v>
      </c>
      <c r="AC283" s="147">
        <v>0</v>
      </c>
      <c r="AD283" s="147">
        <v>0</v>
      </c>
      <c r="AE283" s="147">
        <v>0</v>
      </c>
      <c r="AF283" s="147">
        <v>0</v>
      </c>
      <c r="AG283" s="147">
        <v>0</v>
      </c>
      <c r="AH283" s="147">
        <v>0</v>
      </c>
      <c r="AI283" s="147">
        <v>0</v>
      </c>
      <c r="AJ283" s="147">
        <v>0</v>
      </c>
      <c r="AK283" s="147">
        <v>0</v>
      </c>
      <c r="AL283" s="147">
        <v>0</v>
      </c>
      <c r="AM283" s="147">
        <v>0</v>
      </c>
      <c r="AN283" s="147">
        <v>0</v>
      </c>
      <c r="AO283" s="147">
        <v>0</v>
      </c>
      <c r="AP283" s="147">
        <v>0</v>
      </c>
      <c r="AQ283" s="147">
        <v>0</v>
      </c>
      <c r="AR283" s="147">
        <v>0</v>
      </c>
      <c r="AS283" s="147">
        <v>0</v>
      </c>
      <c r="AT283" s="147">
        <v>0</v>
      </c>
      <c r="AU283" s="147">
        <v>0</v>
      </c>
      <c r="AV283" s="147">
        <v>0</v>
      </c>
      <c r="AW283" s="147">
        <v>0</v>
      </c>
      <c r="AX283" s="147">
        <v>0</v>
      </c>
      <c r="AY283" s="147">
        <v>0</v>
      </c>
      <c r="AZ283" s="147">
        <v>0</v>
      </c>
      <c r="BA283" s="147">
        <v>0</v>
      </c>
      <c r="BB283" s="147">
        <v>0</v>
      </c>
      <c r="BC283" s="147">
        <v>0</v>
      </c>
      <c r="BD283" s="147">
        <v>0</v>
      </c>
      <c r="BE283" s="147">
        <v>0</v>
      </c>
      <c r="BF283" s="147">
        <v>0</v>
      </c>
      <c r="BG283" s="147">
        <v>0</v>
      </c>
      <c r="BH283" s="147">
        <v>0</v>
      </c>
      <c r="BI283" s="147">
        <v>0</v>
      </c>
      <c r="BJ283" s="147">
        <v>0</v>
      </c>
      <c r="BK283" s="147">
        <v>0</v>
      </c>
      <c r="BL283" s="147">
        <v>0</v>
      </c>
      <c r="BM283" s="147">
        <v>0</v>
      </c>
      <c r="BN283" s="147">
        <v>0</v>
      </c>
      <c r="BO283" s="147">
        <v>0</v>
      </c>
      <c r="BP283" s="147">
        <v>0</v>
      </c>
      <c r="BQ283" s="147">
        <v>0</v>
      </c>
      <c r="BR283" s="147">
        <v>0</v>
      </c>
      <c r="BS283" s="147">
        <v>0</v>
      </c>
      <c r="BT283" s="147">
        <v>0</v>
      </c>
      <c r="BU283" s="147">
        <v>0</v>
      </c>
      <c r="BV283" s="147">
        <v>0</v>
      </c>
      <c r="BW283" s="147">
        <v>0</v>
      </c>
      <c r="BX283" s="147">
        <v>0</v>
      </c>
      <c r="BZ283" s="147">
        <v>0</v>
      </c>
      <c r="CA283" s="147">
        <v>0</v>
      </c>
    </row>
    <row r="284" spans="12:79" hidden="1" x14ac:dyDescent="0.2">
      <c r="L284" s="147">
        <v>632137</v>
      </c>
      <c r="M284" s="147">
        <v>0</v>
      </c>
      <c r="N284" s="147">
        <v>0</v>
      </c>
      <c r="O284" s="147">
        <v>0</v>
      </c>
      <c r="P284" s="147">
        <v>0</v>
      </c>
      <c r="Q284" s="147">
        <v>3068181</v>
      </c>
      <c r="R284" s="147">
        <v>0</v>
      </c>
      <c r="S284" s="147">
        <v>0</v>
      </c>
      <c r="T284" s="147">
        <v>0</v>
      </c>
      <c r="U284" s="147">
        <v>0</v>
      </c>
      <c r="V284" s="147">
        <v>-48914</v>
      </c>
      <c r="W284" s="147">
        <v>0</v>
      </c>
      <c r="X284" s="147">
        <v>0</v>
      </c>
      <c r="Y284" s="147">
        <v>0</v>
      </c>
      <c r="Z284" s="147">
        <v>0</v>
      </c>
      <c r="AA284" s="147">
        <v>-285032</v>
      </c>
      <c r="AB284" s="147">
        <v>0</v>
      </c>
      <c r="AC284" s="147">
        <v>0</v>
      </c>
      <c r="AD284" s="147">
        <v>0</v>
      </c>
      <c r="AE284" s="147">
        <v>0</v>
      </c>
      <c r="AF284" s="147">
        <v>-83879</v>
      </c>
      <c r="AG284" s="147">
        <v>0</v>
      </c>
      <c r="AH284" s="147">
        <v>0</v>
      </c>
      <c r="AI284" s="147">
        <v>0</v>
      </c>
      <c r="AJ284" s="147">
        <v>0</v>
      </c>
      <c r="AK284" s="147">
        <v>-27624</v>
      </c>
      <c r="AL284" s="147">
        <v>0</v>
      </c>
      <c r="AM284" s="147">
        <v>0</v>
      </c>
      <c r="AN284" s="147">
        <v>0</v>
      </c>
      <c r="AO284" s="147">
        <v>0</v>
      </c>
      <c r="AP284" s="147">
        <v>-481602</v>
      </c>
      <c r="AQ284" s="147">
        <v>0</v>
      </c>
      <c r="AR284" s="147">
        <v>0</v>
      </c>
      <c r="AS284" s="147">
        <v>0</v>
      </c>
      <c r="AT284" s="147">
        <v>0</v>
      </c>
      <c r="AU284" s="147">
        <v>-1204105</v>
      </c>
      <c r="AV284" s="147">
        <v>0</v>
      </c>
      <c r="AW284" s="147">
        <v>0</v>
      </c>
      <c r="AX284" s="147">
        <v>0</v>
      </c>
      <c r="AY284" s="147">
        <v>0</v>
      </c>
      <c r="AZ284" s="147">
        <v>-342784</v>
      </c>
      <c r="BA284" s="147">
        <v>0</v>
      </c>
      <c r="BB284" s="147">
        <v>0</v>
      </c>
      <c r="BC284" s="147">
        <v>0</v>
      </c>
      <c r="BD284" s="147">
        <v>0</v>
      </c>
      <c r="BE284" s="147">
        <v>0</v>
      </c>
      <c r="BF284" s="147">
        <v>0</v>
      </c>
      <c r="BG284" s="147">
        <v>0</v>
      </c>
      <c r="BH284" s="147">
        <v>0</v>
      </c>
      <c r="BI284" s="147">
        <v>0</v>
      </c>
      <c r="BJ284" s="147">
        <v>-682120</v>
      </c>
      <c r="BK284" s="147">
        <v>0</v>
      </c>
      <c r="BL284" s="147">
        <v>0</v>
      </c>
      <c r="BM284" s="147">
        <v>0</v>
      </c>
      <c r="BN284" s="147">
        <v>0</v>
      </c>
      <c r="BO284" s="147">
        <v>-3123322</v>
      </c>
      <c r="BP284" s="147">
        <v>0</v>
      </c>
      <c r="BQ284" s="147">
        <v>0</v>
      </c>
      <c r="BR284" s="147">
        <v>0</v>
      </c>
      <c r="BS284" s="147">
        <v>0</v>
      </c>
      <c r="BT284" s="147">
        <v>3366372</v>
      </c>
      <c r="BU284" s="147">
        <v>0</v>
      </c>
      <c r="BV284" s="147">
        <v>0</v>
      </c>
      <c r="BW284" s="147">
        <v>0</v>
      </c>
      <c r="BX284" s="147">
        <v>5945436</v>
      </c>
      <c r="BZ284" s="147">
        <v>0</v>
      </c>
      <c r="CA284" s="147">
        <v>0</v>
      </c>
    </row>
    <row r="285" spans="12:79" hidden="1" x14ac:dyDescent="0.2">
      <c r="L285" s="147">
        <v>632137</v>
      </c>
      <c r="M285" s="147">
        <v>0</v>
      </c>
      <c r="N285" s="147">
        <v>0</v>
      </c>
      <c r="O285" s="147">
        <v>0</v>
      </c>
      <c r="P285" s="147">
        <v>0</v>
      </c>
      <c r="Q285" s="147">
        <v>3068181</v>
      </c>
      <c r="R285" s="147">
        <v>0</v>
      </c>
      <c r="S285" s="147">
        <v>0</v>
      </c>
      <c r="T285" s="147">
        <v>0</v>
      </c>
      <c r="U285" s="147">
        <v>0</v>
      </c>
      <c r="V285" s="147">
        <v>-48914</v>
      </c>
      <c r="W285" s="147">
        <v>0</v>
      </c>
      <c r="X285" s="147">
        <v>0</v>
      </c>
      <c r="Y285" s="147">
        <v>0</v>
      </c>
      <c r="Z285" s="147">
        <v>0</v>
      </c>
      <c r="AA285" s="147">
        <v>-285032</v>
      </c>
      <c r="AB285" s="147">
        <v>0</v>
      </c>
      <c r="AC285" s="147">
        <v>0</v>
      </c>
      <c r="AD285" s="147">
        <v>0</v>
      </c>
      <c r="AE285" s="147">
        <v>0</v>
      </c>
      <c r="AF285" s="147">
        <v>-83879</v>
      </c>
      <c r="AG285" s="147">
        <v>0</v>
      </c>
      <c r="AH285" s="147">
        <v>0</v>
      </c>
      <c r="AI285" s="147">
        <v>0</v>
      </c>
      <c r="AJ285" s="147">
        <v>0</v>
      </c>
      <c r="AK285" s="147">
        <v>-27624</v>
      </c>
      <c r="AL285" s="147">
        <v>0</v>
      </c>
      <c r="AM285" s="147">
        <v>0</v>
      </c>
      <c r="AN285" s="147">
        <v>0</v>
      </c>
      <c r="AO285" s="147">
        <v>0</v>
      </c>
      <c r="AP285" s="147">
        <v>-481602</v>
      </c>
      <c r="AQ285" s="147">
        <v>0</v>
      </c>
      <c r="AR285" s="147">
        <v>0</v>
      </c>
      <c r="AS285" s="147">
        <v>0</v>
      </c>
      <c r="AT285" s="147">
        <v>0</v>
      </c>
      <c r="AU285" s="147">
        <v>-1204105</v>
      </c>
      <c r="AV285" s="147">
        <v>0</v>
      </c>
      <c r="AW285" s="147">
        <v>0</v>
      </c>
      <c r="AX285" s="147">
        <v>0</v>
      </c>
      <c r="AY285" s="147">
        <v>0</v>
      </c>
      <c r="AZ285" s="147">
        <v>-342784</v>
      </c>
      <c r="BA285" s="147">
        <v>0</v>
      </c>
      <c r="BB285" s="147">
        <v>0</v>
      </c>
      <c r="BC285" s="147">
        <v>0</v>
      </c>
      <c r="BD285" s="147">
        <v>0</v>
      </c>
      <c r="BE285" s="147">
        <v>0</v>
      </c>
      <c r="BF285" s="147">
        <v>0</v>
      </c>
      <c r="BG285" s="147">
        <v>0</v>
      </c>
      <c r="BH285" s="147">
        <v>0</v>
      </c>
      <c r="BI285" s="147">
        <v>0</v>
      </c>
      <c r="BJ285" s="147">
        <v>-682120</v>
      </c>
      <c r="BK285" s="147">
        <v>0</v>
      </c>
      <c r="BL285" s="147">
        <v>0</v>
      </c>
      <c r="BM285" s="147">
        <v>0</v>
      </c>
      <c r="BN285" s="147">
        <v>0</v>
      </c>
      <c r="BO285" s="147">
        <v>-3123322</v>
      </c>
      <c r="BP285" s="147">
        <v>0</v>
      </c>
      <c r="BQ285" s="147">
        <v>0</v>
      </c>
      <c r="BR285" s="147">
        <v>0</v>
      </c>
      <c r="BS285" s="147">
        <v>0</v>
      </c>
      <c r="BT285" s="147">
        <v>3366372</v>
      </c>
      <c r="BU285" s="147">
        <v>0</v>
      </c>
      <c r="BV285" s="147">
        <v>0</v>
      </c>
      <c r="BW285" s="147">
        <v>0</v>
      </c>
      <c r="BX285" s="147">
        <v>5945436</v>
      </c>
      <c r="BZ285" s="147">
        <v>0</v>
      </c>
      <c r="CA285" s="147">
        <v>0</v>
      </c>
    </row>
    <row r="286" spans="12:79" hidden="1" x14ac:dyDescent="0.2">
      <c r="L286" s="147">
        <v>0</v>
      </c>
      <c r="M286" s="147">
        <v>0</v>
      </c>
      <c r="N286" s="147">
        <v>0</v>
      </c>
      <c r="O286" s="147">
        <v>0</v>
      </c>
      <c r="P286" s="147">
        <v>0</v>
      </c>
      <c r="Q286" s="147">
        <v>0</v>
      </c>
      <c r="R286" s="147">
        <v>0</v>
      </c>
      <c r="S286" s="147">
        <v>0</v>
      </c>
      <c r="T286" s="147">
        <v>0</v>
      </c>
      <c r="U286" s="147">
        <v>0</v>
      </c>
      <c r="V286" s="147">
        <v>0</v>
      </c>
      <c r="W286" s="147">
        <v>0</v>
      </c>
      <c r="X286" s="147">
        <v>0</v>
      </c>
      <c r="Y286" s="147">
        <v>0</v>
      </c>
      <c r="Z286" s="147">
        <v>0</v>
      </c>
      <c r="AA286" s="147">
        <v>0</v>
      </c>
      <c r="AB286" s="147">
        <v>0</v>
      </c>
      <c r="AC286" s="147">
        <v>0</v>
      </c>
      <c r="AD286" s="147">
        <v>0</v>
      </c>
      <c r="AE286" s="147">
        <v>0</v>
      </c>
      <c r="AF286" s="147">
        <v>0</v>
      </c>
      <c r="AG286" s="147">
        <v>0</v>
      </c>
      <c r="AH286" s="147">
        <v>0</v>
      </c>
      <c r="AI286" s="147">
        <v>0</v>
      </c>
      <c r="AJ286" s="147">
        <v>0</v>
      </c>
      <c r="AK286" s="147">
        <v>0</v>
      </c>
      <c r="AL286" s="147">
        <v>0</v>
      </c>
      <c r="AM286" s="147">
        <v>0</v>
      </c>
      <c r="AN286" s="147">
        <v>0</v>
      </c>
      <c r="AO286" s="147">
        <v>0</v>
      </c>
      <c r="AP286" s="147">
        <v>0</v>
      </c>
      <c r="AQ286" s="147">
        <v>0</v>
      </c>
      <c r="AR286" s="147">
        <v>0</v>
      </c>
      <c r="AS286" s="147">
        <v>0</v>
      </c>
      <c r="AT286" s="147">
        <v>0</v>
      </c>
      <c r="AU286" s="147">
        <v>0</v>
      </c>
      <c r="AV286" s="147">
        <v>0</v>
      </c>
      <c r="AW286" s="147">
        <v>0</v>
      </c>
      <c r="AX286" s="147">
        <v>0</v>
      </c>
      <c r="AY286" s="147">
        <v>0</v>
      </c>
      <c r="AZ286" s="147">
        <v>0</v>
      </c>
      <c r="BA286" s="147">
        <v>0</v>
      </c>
      <c r="BB286" s="147">
        <v>0</v>
      </c>
      <c r="BC286" s="147">
        <v>0</v>
      </c>
      <c r="BD286" s="147">
        <v>0</v>
      </c>
      <c r="BE286" s="147">
        <v>0</v>
      </c>
      <c r="BF286" s="147">
        <v>0</v>
      </c>
      <c r="BG286" s="147">
        <v>0</v>
      </c>
      <c r="BH286" s="147">
        <v>0</v>
      </c>
      <c r="BI286" s="147">
        <v>0</v>
      </c>
      <c r="BJ286" s="147">
        <v>0</v>
      </c>
      <c r="BK286" s="147">
        <v>0</v>
      </c>
      <c r="BL286" s="147">
        <v>0</v>
      </c>
      <c r="BM286" s="147">
        <v>0</v>
      </c>
      <c r="BN286" s="147">
        <v>0</v>
      </c>
      <c r="BO286" s="147">
        <v>-42458</v>
      </c>
      <c r="BP286" s="147">
        <v>0</v>
      </c>
      <c r="BQ286" s="147">
        <v>0</v>
      </c>
      <c r="BR286" s="147">
        <v>0</v>
      </c>
      <c r="BS286" s="147">
        <v>0</v>
      </c>
      <c r="BT286" s="147">
        <v>0</v>
      </c>
      <c r="BU286" s="147">
        <v>0</v>
      </c>
      <c r="BV286" s="147">
        <v>0</v>
      </c>
      <c r="BW286" s="147">
        <v>0</v>
      </c>
      <c r="BX286" s="147">
        <v>42458</v>
      </c>
      <c r="BZ286" s="147">
        <v>0</v>
      </c>
      <c r="CA286" s="147">
        <v>0</v>
      </c>
    </row>
    <row r="287" spans="12:79" hidden="1" x14ac:dyDescent="0.2">
      <c r="L287" s="147">
        <v>0</v>
      </c>
      <c r="M287" s="147">
        <v>0</v>
      </c>
      <c r="N287" s="147">
        <v>0</v>
      </c>
      <c r="O287" s="147">
        <v>0</v>
      </c>
      <c r="P287" s="147">
        <v>0</v>
      </c>
      <c r="Q287" s="147">
        <v>0</v>
      </c>
      <c r="R287" s="147">
        <v>0</v>
      </c>
      <c r="S287" s="147">
        <v>0</v>
      </c>
      <c r="T287" s="147">
        <v>0</v>
      </c>
      <c r="U287" s="147">
        <v>0</v>
      </c>
      <c r="V287" s="147">
        <v>0</v>
      </c>
      <c r="W287" s="147">
        <v>0</v>
      </c>
      <c r="X287" s="147">
        <v>0</v>
      </c>
      <c r="Y287" s="147">
        <v>0</v>
      </c>
      <c r="Z287" s="147">
        <v>0</v>
      </c>
      <c r="AA287" s="147">
        <v>0</v>
      </c>
      <c r="AB287" s="147">
        <v>0</v>
      </c>
      <c r="AC287" s="147">
        <v>0</v>
      </c>
      <c r="AD287" s="147">
        <v>0</v>
      </c>
      <c r="AE287" s="147">
        <v>0</v>
      </c>
      <c r="AF287" s="147">
        <v>0</v>
      </c>
      <c r="AG287" s="147">
        <v>0</v>
      </c>
      <c r="AH287" s="147">
        <v>0</v>
      </c>
      <c r="AI287" s="147">
        <v>0</v>
      </c>
      <c r="AJ287" s="147">
        <v>0</v>
      </c>
      <c r="AK287" s="147">
        <v>0</v>
      </c>
      <c r="AL287" s="147">
        <v>0</v>
      </c>
      <c r="AM287" s="147">
        <v>0</v>
      </c>
      <c r="AN287" s="147">
        <v>0</v>
      </c>
      <c r="AO287" s="147">
        <v>0</v>
      </c>
      <c r="AP287" s="147">
        <v>0</v>
      </c>
      <c r="AQ287" s="147">
        <v>0</v>
      </c>
      <c r="AR287" s="147">
        <v>0</v>
      </c>
      <c r="AS287" s="147">
        <v>0</v>
      </c>
      <c r="AT287" s="147">
        <v>0</v>
      </c>
      <c r="AU287" s="147">
        <v>0</v>
      </c>
      <c r="AV287" s="147">
        <v>0</v>
      </c>
      <c r="AW287" s="147">
        <v>0</v>
      </c>
      <c r="AX287" s="147">
        <v>0</v>
      </c>
      <c r="AY287" s="147">
        <v>0</v>
      </c>
      <c r="AZ287" s="147">
        <v>0</v>
      </c>
      <c r="BA287" s="147">
        <v>0</v>
      </c>
      <c r="BB287" s="147">
        <v>0</v>
      </c>
      <c r="BC287" s="147">
        <v>0</v>
      </c>
      <c r="BD287" s="147">
        <v>0</v>
      </c>
      <c r="BE287" s="147">
        <v>0</v>
      </c>
      <c r="BF287" s="147">
        <v>0</v>
      </c>
      <c r="BG287" s="147">
        <v>0</v>
      </c>
      <c r="BH287" s="147">
        <v>0</v>
      </c>
      <c r="BI287" s="147">
        <v>0</v>
      </c>
      <c r="BJ287" s="147">
        <v>0</v>
      </c>
      <c r="BK287" s="147">
        <v>0</v>
      </c>
      <c r="BL287" s="147">
        <v>0</v>
      </c>
      <c r="BM287" s="147">
        <v>0</v>
      </c>
      <c r="BN287" s="147">
        <v>0</v>
      </c>
      <c r="BO287" s="147">
        <v>-90245</v>
      </c>
      <c r="BP287" s="147">
        <v>0</v>
      </c>
      <c r="BQ287" s="147">
        <v>0</v>
      </c>
      <c r="BR287" s="147">
        <v>0</v>
      </c>
      <c r="BS287" s="147">
        <v>0</v>
      </c>
      <c r="BT287" s="147">
        <v>0</v>
      </c>
      <c r="BU287" s="147">
        <v>0</v>
      </c>
      <c r="BV287" s="147">
        <v>0</v>
      </c>
      <c r="BW287" s="147">
        <v>0</v>
      </c>
      <c r="BX287" s="147">
        <v>90245</v>
      </c>
      <c r="BZ287" s="147">
        <v>0</v>
      </c>
      <c r="CA287" s="147">
        <v>0</v>
      </c>
    </row>
    <row r="288" spans="12:79" hidden="1" x14ac:dyDescent="0.2">
      <c r="L288" s="147">
        <v>0</v>
      </c>
      <c r="M288" s="147">
        <v>0</v>
      </c>
      <c r="N288" s="147">
        <v>0</v>
      </c>
      <c r="O288" s="147">
        <v>0</v>
      </c>
      <c r="P288" s="147">
        <v>0</v>
      </c>
      <c r="Q288" s="147">
        <v>0</v>
      </c>
      <c r="R288" s="147">
        <v>0</v>
      </c>
      <c r="S288" s="147">
        <v>0</v>
      </c>
      <c r="T288" s="147">
        <v>0</v>
      </c>
      <c r="U288" s="147">
        <v>0</v>
      </c>
      <c r="V288" s="147">
        <v>0</v>
      </c>
      <c r="W288" s="147">
        <v>0</v>
      </c>
      <c r="X288" s="147">
        <v>0</v>
      </c>
      <c r="Y288" s="147">
        <v>0</v>
      </c>
      <c r="Z288" s="147">
        <v>0</v>
      </c>
      <c r="AA288" s="147">
        <v>0</v>
      </c>
      <c r="AB288" s="147">
        <v>0</v>
      </c>
      <c r="AC288" s="147">
        <v>0</v>
      </c>
      <c r="AD288" s="147">
        <v>0</v>
      </c>
      <c r="AE288" s="147">
        <v>0</v>
      </c>
      <c r="AF288" s="147">
        <v>0</v>
      </c>
      <c r="AG288" s="147">
        <v>0</v>
      </c>
      <c r="AH288" s="147">
        <v>0</v>
      </c>
      <c r="AI288" s="147">
        <v>0</v>
      </c>
      <c r="AJ288" s="147">
        <v>0</v>
      </c>
      <c r="AK288" s="147">
        <v>0</v>
      </c>
      <c r="AL288" s="147">
        <v>0</v>
      </c>
      <c r="AM288" s="147">
        <v>0</v>
      </c>
      <c r="AN288" s="147">
        <v>0</v>
      </c>
      <c r="AO288" s="147">
        <v>0</v>
      </c>
      <c r="AP288" s="147">
        <v>0</v>
      </c>
      <c r="AQ288" s="147">
        <v>0</v>
      </c>
      <c r="AR288" s="147">
        <v>0</v>
      </c>
      <c r="AS288" s="147">
        <v>0</v>
      </c>
      <c r="AT288" s="147">
        <v>0</v>
      </c>
      <c r="AU288" s="147">
        <v>0</v>
      </c>
      <c r="AV288" s="147">
        <v>0</v>
      </c>
      <c r="AW288" s="147">
        <v>0</v>
      </c>
      <c r="AX288" s="147">
        <v>0</v>
      </c>
      <c r="AY288" s="147">
        <v>0</v>
      </c>
      <c r="AZ288" s="147">
        <v>0</v>
      </c>
      <c r="BA288" s="147">
        <v>0</v>
      </c>
      <c r="BB288" s="147">
        <v>0</v>
      </c>
      <c r="BC288" s="147">
        <v>0</v>
      </c>
      <c r="BD288" s="147">
        <v>0</v>
      </c>
      <c r="BE288" s="147">
        <v>0</v>
      </c>
      <c r="BF288" s="147">
        <v>0</v>
      </c>
      <c r="BG288" s="147">
        <v>0</v>
      </c>
      <c r="BH288" s="147">
        <v>0</v>
      </c>
      <c r="BI288" s="147">
        <v>0</v>
      </c>
      <c r="BJ288" s="147">
        <v>0</v>
      </c>
      <c r="BK288" s="147">
        <v>0</v>
      </c>
      <c r="BL288" s="147">
        <v>0</v>
      </c>
      <c r="BM288" s="147">
        <v>0</v>
      </c>
      <c r="BN288" s="147">
        <v>0</v>
      </c>
      <c r="BO288" s="147">
        <v>-90245</v>
      </c>
      <c r="BP288" s="147">
        <v>0</v>
      </c>
      <c r="BQ288" s="147">
        <v>0</v>
      </c>
      <c r="BR288" s="147">
        <v>0</v>
      </c>
      <c r="BS288" s="147">
        <v>0</v>
      </c>
      <c r="BT288" s="147">
        <v>0</v>
      </c>
      <c r="BU288" s="147">
        <v>0</v>
      </c>
      <c r="BV288" s="147">
        <v>0</v>
      </c>
      <c r="BW288" s="147">
        <v>0</v>
      </c>
      <c r="BX288" s="147">
        <v>90245</v>
      </c>
      <c r="BZ288" s="147">
        <v>0</v>
      </c>
      <c r="CA288" s="147">
        <v>0</v>
      </c>
    </row>
    <row r="289" spans="12:79" hidden="1" x14ac:dyDescent="0.2">
      <c r="L289" s="147">
        <v>0</v>
      </c>
      <c r="M289" s="147">
        <v>0</v>
      </c>
      <c r="N289" s="147">
        <v>0</v>
      </c>
      <c r="O289" s="147">
        <v>0</v>
      </c>
      <c r="P289" s="147">
        <v>0</v>
      </c>
      <c r="Q289" s="147">
        <v>0</v>
      </c>
      <c r="R289" s="147">
        <v>0</v>
      </c>
      <c r="S289" s="147">
        <v>0</v>
      </c>
      <c r="T289" s="147">
        <v>0</v>
      </c>
      <c r="U289" s="147">
        <v>0</v>
      </c>
      <c r="V289" s="147">
        <v>0</v>
      </c>
      <c r="W289" s="147">
        <v>0</v>
      </c>
      <c r="X289" s="147">
        <v>0</v>
      </c>
      <c r="Y289" s="147">
        <v>0</v>
      </c>
      <c r="Z289" s="147">
        <v>0</v>
      </c>
      <c r="AA289" s="147">
        <v>0</v>
      </c>
      <c r="AB289" s="147">
        <v>0</v>
      </c>
      <c r="AC289" s="147">
        <v>0</v>
      </c>
      <c r="AD289" s="147">
        <v>0</v>
      </c>
      <c r="AE289" s="147">
        <v>0</v>
      </c>
      <c r="AF289" s="147">
        <v>0</v>
      </c>
      <c r="AG289" s="147">
        <v>0</v>
      </c>
      <c r="AH289" s="147">
        <v>0</v>
      </c>
      <c r="AI289" s="147">
        <v>0</v>
      </c>
      <c r="AJ289" s="147">
        <v>0</v>
      </c>
      <c r="AK289" s="147">
        <v>0</v>
      </c>
      <c r="AL289" s="147">
        <v>0</v>
      </c>
      <c r="AM289" s="147">
        <v>0</v>
      </c>
      <c r="AN289" s="147">
        <v>0</v>
      </c>
      <c r="AO289" s="147">
        <v>0</v>
      </c>
      <c r="AP289" s="147">
        <v>0</v>
      </c>
      <c r="AQ289" s="147">
        <v>0</v>
      </c>
      <c r="AR289" s="147">
        <v>0</v>
      </c>
      <c r="AS289" s="147">
        <v>0</v>
      </c>
      <c r="AT289" s="147">
        <v>0</v>
      </c>
      <c r="AU289" s="147">
        <v>0</v>
      </c>
      <c r="AV289" s="147">
        <v>0</v>
      </c>
      <c r="AW289" s="147">
        <v>0</v>
      </c>
      <c r="AX289" s="147">
        <v>0</v>
      </c>
      <c r="AY289" s="147">
        <v>0</v>
      </c>
      <c r="AZ289" s="147">
        <v>0</v>
      </c>
      <c r="BA289" s="147">
        <v>0</v>
      </c>
      <c r="BB289" s="147">
        <v>0</v>
      </c>
      <c r="BC289" s="147">
        <v>0</v>
      </c>
      <c r="BD289" s="147">
        <v>0</v>
      </c>
      <c r="BE289" s="147">
        <v>0</v>
      </c>
      <c r="BF289" s="147">
        <v>0</v>
      </c>
      <c r="BG289" s="147">
        <v>0</v>
      </c>
      <c r="BH289" s="147">
        <v>0</v>
      </c>
      <c r="BI289" s="147">
        <v>0</v>
      </c>
      <c r="BJ289" s="147">
        <v>0</v>
      </c>
      <c r="BK289" s="147">
        <v>0</v>
      </c>
      <c r="BL289" s="147">
        <v>0</v>
      </c>
      <c r="BM289" s="147">
        <v>0</v>
      </c>
      <c r="BN289" s="147">
        <v>0</v>
      </c>
      <c r="BO289" s="147">
        <v>0</v>
      </c>
      <c r="BP289" s="147">
        <v>0</v>
      </c>
      <c r="BQ289" s="147">
        <v>0</v>
      </c>
      <c r="BR289" s="147">
        <v>0</v>
      </c>
      <c r="BS289" s="147">
        <v>0</v>
      </c>
      <c r="BT289" s="147">
        <v>0</v>
      </c>
      <c r="BU289" s="147">
        <v>0</v>
      </c>
      <c r="BV289" s="147">
        <v>0</v>
      </c>
      <c r="BW289" s="147">
        <v>0</v>
      </c>
      <c r="BX289" s="147">
        <v>0</v>
      </c>
      <c r="BZ289" s="147">
        <v>0</v>
      </c>
      <c r="CA289" s="147">
        <v>0</v>
      </c>
    </row>
    <row r="290" spans="12:79" hidden="1" x14ac:dyDescent="0.2">
      <c r="L290" s="147">
        <v>0</v>
      </c>
      <c r="M290" s="147">
        <v>0</v>
      </c>
      <c r="N290" s="147">
        <v>0</v>
      </c>
      <c r="O290" s="147">
        <v>0</v>
      </c>
      <c r="P290" s="147">
        <v>0</v>
      </c>
      <c r="Q290" s="147">
        <v>0</v>
      </c>
      <c r="R290" s="147">
        <v>0</v>
      </c>
      <c r="S290" s="147">
        <v>0</v>
      </c>
      <c r="T290" s="147">
        <v>0</v>
      </c>
      <c r="U290" s="147">
        <v>0</v>
      </c>
      <c r="V290" s="147">
        <v>0</v>
      </c>
      <c r="W290" s="147">
        <v>0</v>
      </c>
      <c r="X290" s="147">
        <v>0</v>
      </c>
      <c r="Y290" s="147">
        <v>0</v>
      </c>
      <c r="Z290" s="147">
        <v>0</v>
      </c>
      <c r="AA290" s="147">
        <v>0</v>
      </c>
      <c r="AB290" s="147">
        <v>0</v>
      </c>
      <c r="AC290" s="147">
        <v>0</v>
      </c>
      <c r="AD290" s="147">
        <v>0</v>
      </c>
      <c r="AE290" s="147">
        <v>0</v>
      </c>
      <c r="AF290" s="147">
        <v>0</v>
      </c>
      <c r="AG290" s="147">
        <v>0</v>
      </c>
      <c r="AH290" s="147">
        <v>0</v>
      </c>
      <c r="AI290" s="147">
        <v>0</v>
      </c>
      <c r="AJ290" s="147">
        <v>0</v>
      </c>
      <c r="AK290" s="147">
        <v>0</v>
      </c>
      <c r="AL290" s="147">
        <v>0</v>
      </c>
      <c r="AM290" s="147">
        <v>0</v>
      </c>
      <c r="AN290" s="147">
        <v>0</v>
      </c>
      <c r="AO290" s="147">
        <v>0</v>
      </c>
      <c r="AP290" s="147">
        <v>0</v>
      </c>
      <c r="AQ290" s="147">
        <v>0</v>
      </c>
      <c r="AR290" s="147">
        <v>0</v>
      </c>
      <c r="AS290" s="147">
        <v>0</v>
      </c>
      <c r="AT290" s="147">
        <v>0</v>
      </c>
      <c r="AU290" s="147">
        <v>0</v>
      </c>
      <c r="AV290" s="147">
        <v>0</v>
      </c>
      <c r="AW290" s="147">
        <v>0</v>
      </c>
      <c r="AX290" s="147">
        <v>0</v>
      </c>
      <c r="AY290" s="147">
        <v>0</v>
      </c>
      <c r="AZ290" s="147">
        <v>0</v>
      </c>
      <c r="BA290" s="147">
        <v>0</v>
      </c>
      <c r="BB290" s="147">
        <v>0</v>
      </c>
      <c r="BC290" s="147">
        <v>0</v>
      </c>
      <c r="BD290" s="147">
        <v>0</v>
      </c>
      <c r="BE290" s="147">
        <v>0</v>
      </c>
      <c r="BF290" s="147">
        <v>0</v>
      </c>
      <c r="BG290" s="147">
        <v>0</v>
      </c>
      <c r="BH290" s="147">
        <v>0</v>
      </c>
      <c r="BI290" s="147">
        <v>0</v>
      </c>
      <c r="BJ290" s="147">
        <v>0</v>
      </c>
      <c r="BK290" s="147">
        <v>0</v>
      </c>
      <c r="BL290" s="147">
        <v>0</v>
      </c>
      <c r="BM290" s="147">
        <v>0</v>
      </c>
      <c r="BN290" s="147">
        <v>0</v>
      </c>
      <c r="BO290" s="147">
        <v>0</v>
      </c>
      <c r="BP290" s="147">
        <v>0</v>
      </c>
      <c r="BQ290" s="147">
        <v>0</v>
      </c>
      <c r="BR290" s="147">
        <v>0</v>
      </c>
      <c r="BS290" s="147">
        <v>0</v>
      </c>
      <c r="BT290" s="147">
        <v>0</v>
      </c>
      <c r="BU290" s="147">
        <v>0</v>
      </c>
      <c r="BV290" s="147">
        <v>0</v>
      </c>
      <c r="BW290" s="147">
        <v>0</v>
      </c>
      <c r="BX290" s="147">
        <v>0</v>
      </c>
      <c r="BZ290" s="147">
        <v>0</v>
      </c>
      <c r="CA290" s="147">
        <v>0</v>
      </c>
    </row>
    <row r="291" spans="12:79" hidden="1" x14ac:dyDescent="0.2">
      <c r="L291" s="147">
        <v>0</v>
      </c>
      <c r="M291" s="147">
        <v>0</v>
      </c>
      <c r="N291" s="147">
        <v>0</v>
      </c>
      <c r="O291" s="147">
        <v>0</v>
      </c>
      <c r="P291" s="147">
        <v>0</v>
      </c>
      <c r="Q291" s="147">
        <v>0</v>
      </c>
      <c r="R291" s="147">
        <v>0</v>
      </c>
      <c r="S291" s="147">
        <v>0</v>
      </c>
      <c r="T291" s="147">
        <v>0</v>
      </c>
      <c r="U291" s="147">
        <v>0</v>
      </c>
      <c r="V291" s="147">
        <v>0</v>
      </c>
      <c r="W291" s="147">
        <v>0</v>
      </c>
      <c r="X291" s="147">
        <v>0</v>
      </c>
      <c r="Y291" s="147">
        <v>0</v>
      </c>
      <c r="Z291" s="147">
        <v>0</v>
      </c>
      <c r="AA291" s="147">
        <v>0</v>
      </c>
      <c r="AB291" s="147">
        <v>0</v>
      </c>
      <c r="AC291" s="147">
        <v>0</v>
      </c>
      <c r="AD291" s="147">
        <v>0</v>
      </c>
      <c r="AE291" s="147">
        <v>0</v>
      </c>
      <c r="AF291" s="147">
        <v>0</v>
      </c>
      <c r="AG291" s="147">
        <v>0</v>
      </c>
      <c r="AH291" s="147">
        <v>0</v>
      </c>
      <c r="AI291" s="147">
        <v>0</v>
      </c>
      <c r="AJ291" s="147">
        <v>0</v>
      </c>
      <c r="AK291" s="147">
        <v>0</v>
      </c>
      <c r="AL291" s="147">
        <v>0</v>
      </c>
      <c r="AM291" s="147">
        <v>0</v>
      </c>
      <c r="AN291" s="147">
        <v>0</v>
      </c>
      <c r="AO291" s="147">
        <v>0</v>
      </c>
      <c r="AP291" s="147">
        <v>0</v>
      </c>
      <c r="AQ291" s="147">
        <v>0</v>
      </c>
      <c r="AR291" s="147">
        <v>0</v>
      </c>
      <c r="AS291" s="147">
        <v>0</v>
      </c>
      <c r="AT291" s="147">
        <v>0</v>
      </c>
      <c r="AU291" s="147">
        <v>0</v>
      </c>
      <c r="AV291" s="147">
        <v>0</v>
      </c>
      <c r="AW291" s="147">
        <v>0</v>
      </c>
      <c r="AX291" s="147">
        <v>0</v>
      </c>
      <c r="AY291" s="147">
        <v>0</v>
      </c>
      <c r="AZ291" s="147">
        <v>0</v>
      </c>
      <c r="BA291" s="147">
        <v>0</v>
      </c>
      <c r="BB291" s="147">
        <v>0</v>
      </c>
      <c r="BC291" s="147">
        <v>0</v>
      </c>
      <c r="BD291" s="147">
        <v>0</v>
      </c>
      <c r="BE291" s="147">
        <v>0</v>
      </c>
      <c r="BF291" s="147">
        <v>0</v>
      </c>
      <c r="BG291" s="147">
        <v>0</v>
      </c>
      <c r="BH291" s="147">
        <v>0</v>
      </c>
      <c r="BI291" s="147">
        <v>0</v>
      </c>
      <c r="BJ291" s="147">
        <v>0</v>
      </c>
      <c r="BK291" s="147">
        <v>0</v>
      </c>
      <c r="BL291" s="147">
        <v>0</v>
      </c>
      <c r="BM291" s="147">
        <v>0</v>
      </c>
      <c r="BN291" s="147">
        <v>0</v>
      </c>
      <c r="BO291" s="147">
        <v>0</v>
      </c>
      <c r="BP291" s="147">
        <v>0</v>
      </c>
      <c r="BQ291" s="147">
        <v>0</v>
      </c>
      <c r="BR291" s="147">
        <v>0</v>
      </c>
      <c r="BS291" s="147">
        <v>0</v>
      </c>
      <c r="BT291" s="147">
        <v>0</v>
      </c>
      <c r="BU291" s="147">
        <v>0</v>
      </c>
      <c r="BV291" s="147">
        <v>0</v>
      </c>
      <c r="BW291" s="147">
        <v>0</v>
      </c>
      <c r="BX291" s="147">
        <v>0</v>
      </c>
      <c r="BZ291" s="147">
        <v>0</v>
      </c>
      <c r="CA291" s="147">
        <v>0</v>
      </c>
    </row>
    <row r="292" spans="12:79" hidden="1" x14ac:dyDescent="0.2">
      <c r="L292" s="147">
        <v>0</v>
      </c>
      <c r="M292" s="147">
        <v>0</v>
      </c>
      <c r="N292" s="147">
        <v>0</v>
      </c>
      <c r="O292" s="147">
        <v>0</v>
      </c>
      <c r="P292" s="147">
        <v>0</v>
      </c>
      <c r="Q292" s="147">
        <v>0</v>
      </c>
      <c r="R292" s="147">
        <v>0</v>
      </c>
      <c r="S292" s="147">
        <v>0</v>
      </c>
      <c r="T292" s="147">
        <v>0</v>
      </c>
      <c r="U292" s="147">
        <v>0</v>
      </c>
      <c r="V292" s="147">
        <v>0</v>
      </c>
      <c r="W292" s="147">
        <v>0</v>
      </c>
      <c r="X292" s="147">
        <v>0</v>
      </c>
      <c r="Y292" s="147">
        <v>0</v>
      </c>
      <c r="Z292" s="147">
        <v>0</v>
      </c>
      <c r="AA292" s="147">
        <v>0</v>
      </c>
      <c r="AB292" s="147">
        <v>0</v>
      </c>
      <c r="AC292" s="147">
        <v>0</v>
      </c>
      <c r="AD292" s="147">
        <v>0</v>
      </c>
      <c r="AE292" s="147">
        <v>0</v>
      </c>
      <c r="AF292" s="147">
        <v>0</v>
      </c>
      <c r="AG292" s="147">
        <v>0</v>
      </c>
      <c r="AH292" s="147">
        <v>0</v>
      </c>
      <c r="AI292" s="147">
        <v>0</v>
      </c>
      <c r="AJ292" s="147">
        <v>0</v>
      </c>
      <c r="AK292" s="147">
        <v>0</v>
      </c>
      <c r="AL292" s="147">
        <v>0</v>
      </c>
      <c r="AM292" s="147">
        <v>0</v>
      </c>
      <c r="AN292" s="147">
        <v>0</v>
      </c>
      <c r="AO292" s="147">
        <v>0</v>
      </c>
      <c r="AP292" s="147">
        <v>0</v>
      </c>
      <c r="AQ292" s="147">
        <v>0</v>
      </c>
      <c r="AR292" s="147">
        <v>0</v>
      </c>
      <c r="AS292" s="147">
        <v>0</v>
      </c>
      <c r="AT292" s="147">
        <v>0</v>
      </c>
      <c r="AU292" s="147">
        <v>0</v>
      </c>
      <c r="AV292" s="147">
        <v>0</v>
      </c>
      <c r="AW292" s="147">
        <v>0</v>
      </c>
      <c r="AX292" s="147">
        <v>0</v>
      </c>
      <c r="AY292" s="147">
        <v>0</v>
      </c>
      <c r="AZ292" s="147">
        <v>0</v>
      </c>
      <c r="BA292" s="147">
        <v>0</v>
      </c>
      <c r="BB292" s="147">
        <v>0</v>
      </c>
      <c r="BC292" s="147">
        <v>0</v>
      </c>
      <c r="BD292" s="147">
        <v>0</v>
      </c>
      <c r="BE292" s="147">
        <v>0</v>
      </c>
      <c r="BF292" s="147">
        <v>0</v>
      </c>
      <c r="BG292" s="147">
        <v>0</v>
      </c>
      <c r="BH292" s="147">
        <v>0</v>
      </c>
      <c r="BI292" s="147">
        <v>0</v>
      </c>
      <c r="BJ292" s="147">
        <v>0</v>
      </c>
      <c r="BK292" s="147">
        <v>0</v>
      </c>
      <c r="BL292" s="147">
        <v>0</v>
      </c>
      <c r="BM292" s="147">
        <v>0</v>
      </c>
      <c r="BN292" s="147">
        <v>0</v>
      </c>
      <c r="BO292" s="147">
        <v>0</v>
      </c>
      <c r="BP292" s="147">
        <v>0</v>
      </c>
      <c r="BQ292" s="147">
        <v>0</v>
      </c>
      <c r="BR292" s="147">
        <v>0</v>
      </c>
      <c r="BS292" s="147">
        <v>0</v>
      </c>
      <c r="BT292" s="147">
        <v>0</v>
      </c>
      <c r="BU292" s="147">
        <v>0</v>
      </c>
      <c r="BV292" s="147">
        <v>0</v>
      </c>
      <c r="BW292" s="147">
        <v>0</v>
      </c>
      <c r="BX292" s="147">
        <v>0</v>
      </c>
      <c r="BZ292" s="147">
        <v>0</v>
      </c>
      <c r="CA292" s="147">
        <v>0</v>
      </c>
    </row>
    <row r="293" spans="12:79" hidden="1" x14ac:dyDescent="0.2">
      <c r="L293" s="147">
        <v>0</v>
      </c>
      <c r="M293" s="147">
        <v>0</v>
      </c>
      <c r="N293" s="147">
        <v>0</v>
      </c>
      <c r="O293" s="147">
        <v>0</v>
      </c>
      <c r="P293" s="147">
        <v>0</v>
      </c>
      <c r="Q293" s="147">
        <v>0</v>
      </c>
      <c r="R293" s="147">
        <v>0</v>
      </c>
      <c r="S293" s="147">
        <v>0</v>
      </c>
      <c r="T293" s="147">
        <v>0</v>
      </c>
      <c r="U293" s="147">
        <v>0</v>
      </c>
      <c r="V293" s="147">
        <v>0</v>
      </c>
      <c r="W293" s="147">
        <v>0</v>
      </c>
      <c r="X293" s="147">
        <v>0</v>
      </c>
      <c r="Y293" s="147">
        <v>0</v>
      </c>
      <c r="Z293" s="147">
        <v>0</v>
      </c>
      <c r="AA293" s="147">
        <v>0</v>
      </c>
      <c r="AB293" s="147">
        <v>0</v>
      </c>
      <c r="AC293" s="147">
        <v>0</v>
      </c>
      <c r="AD293" s="147">
        <v>0</v>
      </c>
      <c r="AE293" s="147">
        <v>0</v>
      </c>
      <c r="AF293" s="147">
        <v>0</v>
      </c>
      <c r="AG293" s="147">
        <v>0</v>
      </c>
      <c r="AH293" s="147">
        <v>0</v>
      </c>
      <c r="AI293" s="147">
        <v>0</v>
      </c>
      <c r="AJ293" s="147">
        <v>0</v>
      </c>
      <c r="AK293" s="147">
        <v>0</v>
      </c>
      <c r="AL293" s="147">
        <v>0</v>
      </c>
      <c r="AM293" s="147">
        <v>0</v>
      </c>
      <c r="AN293" s="147">
        <v>0</v>
      </c>
      <c r="AO293" s="147">
        <v>0</v>
      </c>
      <c r="AP293" s="147">
        <v>0</v>
      </c>
      <c r="AQ293" s="147">
        <v>0</v>
      </c>
      <c r="AR293" s="147">
        <v>0</v>
      </c>
      <c r="AS293" s="147">
        <v>0</v>
      </c>
      <c r="AT293" s="147">
        <v>0</v>
      </c>
      <c r="AU293" s="147">
        <v>0</v>
      </c>
      <c r="AV293" s="147">
        <v>0</v>
      </c>
      <c r="AW293" s="147">
        <v>0</v>
      </c>
      <c r="AX293" s="147">
        <v>0</v>
      </c>
      <c r="AY293" s="147">
        <v>0</v>
      </c>
      <c r="AZ293" s="147">
        <v>0</v>
      </c>
      <c r="BA293" s="147">
        <v>0</v>
      </c>
      <c r="BB293" s="147">
        <v>0</v>
      </c>
      <c r="BC293" s="147">
        <v>0</v>
      </c>
      <c r="BD293" s="147">
        <v>0</v>
      </c>
      <c r="BE293" s="147">
        <v>0</v>
      </c>
      <c r="BF293" s="147">
        <v>0</v>
      </c>
      <c r="BG293" s="147">
        <v>0</v>
      </c>
      <c r="BH293" s="147">
        <v>0</v>
      </c>
      <c r="BI293" s="147">
        <v>0</v>
      </c>
      <c r="BJ293" s="147">
        <v>0</v>
      </c>
      <c r="BK293" s="147">
        <v>0</v>
      </c>
      <c r="BL293" s="147">
        <v>0</v>
      </c>
      <c r="BM293" s="147">
        <v>0</v>
      </c>
      <c r="BN293" s="147">
        <v>0</v>
      </c>
      <c r="BO293" s="147">
        <v>0</v>
      </c>
      <c r="BP293" s="147">
        <v>0</v>
      </c>
      <c r="BQ293" s="147">
        <v>0</v>
      </c>
      <c r="BR293" s="147">
        <v>0</v>
      </c>
      <c r="BS293" s="147">
        <v>0</v>
      </c>
      <c r="BT293" s="147">
        <v>0</v>
      </c>
      <c r="BU293" s="147">
        <v>0</v>
      </c>
      <c r="BV293" s="147">
        <v>0</v>
      </c>
      <c r="BW293" s="147">
        <v>0</v>
      </c>
      <c r="BX293" s="147">
        <v>0</v>
      </c>
      <c r="BZ293" s="147">
        <v>0</v>
      </c>
      <c r="CA293" s="147">
        <v>0</v>
      </c>
    </row>
    <row r="294" spans="12:79" hidden="1" x14ac:dyDescent="0.2">
      <c r="L294" s="147">
        <v>0</v>
      </c>
      <c r="M294" s="147">
        <v>0</v>
      </c>
      <c r="N294" s="147">
        <v>0</v>
      </c>
      <c r="O294" s="147">
        <v>0</v>
      </c>
      <c r="P294" s="147">
        <v>0</v>
      </c>
      <c r="Q294" s="147">
        <v>0</v>
      </c>
      <c r="R294" s="147">
        <v>0</v>
      </c>
      <c r="S294" s="147">
        <v>0</v>
      </c>
      <c r="T294" s="147">
        <v>0</v>
      </c>
      <c r="U294" s="147">
        <v>0</v>
      </c>
      <c r="V294" s="147">
        <v>0</v>
      </c>
      <c r="W294" s="147">
        <v>0</v>
      </c>
      <c r="X294" s="147">
        <v>0</v>
      </c>
      <c r="Y294" s="147">
        <v>0</v>
      </c>
      <c r="Z294" s="147">
        <v>0</v>
      </c>
      <c r="AA294" s="147">
        <v>0</v>
      </c>
      <c r="AB294" s="147">
        <v>0</v>
      </c>
      <c r="AC294" s="147">
        <v>0</v>
      </c>
      <c r="AD294" s="147">
        <v>0</v>
      </c>
      <c r="AE294" s="147">
        <v>0</v>
      </c>
      <c r="AF294" s="147">
        <v>0</v>
      </c>
      <c r="AG294" s="147">
        <v>0</v>
      </c>
      <c r="AH294" s="147">
        <v>0</v>
      </c>
      <c r="AI294" s="147">
        <v>0</v>
      </c>
      <c r="AJ294" s="147">
        <v>0</v>
      </c>
      <c r="AK294" s="147">
        <v>0</v>
      </c>
      <c r="AL294" s="147">
        <v>0</v>
      </c>
      <c r="AM294" s="147">
        <v>0</v>
      </c>
      <c r="AN294" s="147">
        <v>0</v>
      </c>
      <c r="AO294" s="147">
        <v>0</v>
      </c>
      <c r="AP294" s="147">
        <v>0</v>
      </c>
      <c r="AQ294" s="147">
        <v>0</v>
      </c>
      <c r="AR294" s="147">
        <v>0</v>
      </c>
      <c r="AS294" s="147">
        <v>0</v>
      </c>
      <c r="AT294" s="147">
        <v>0</v>
      </c>
      <c r="AU294" s="147">
        <v>0</v>
      </c>
      <c r="AV294" s="147">
        <v>0</v>
      </c>
      <c r="AW294" s="147">
        <v>0</v>
      </c>
      <c r="AX294" s="147">
        <v>0</v>
      </c>
      <c r="AY294" s="147">
        <v>0</v>
      </c>
      <c r="AZ294" s="147">
        <v>0</v>
      </c>
      <c r="BA294" s="147">
        <v>0</v>
      </c>
      <c r="BB294" s="147">
        <v>0</v>
      </c>
      <c r="BC294" s="147">
        <v>0</v>
      </c>
      <c r="BD294" s="147">
        <v>0</v>
      </c>
      <c r="BE294" s="147">
        <v>0</v>
      </c>
      <c r="BF294" s="147">
        <v>0</v>
      </c>
      <c r="BG294" s="147">
        <v>0</v>
      </c>
      <c r="BH294" s="147">
        <v>0</v>
      </c>
      <c r="BI294" s="147">
        <v>0</v>
      </c>
      <c r="BJ294" s="147">
        <v>0</v>
      </c>
      <c r="BK294" s="147">
        <v>0</v>
      </c>
      <c r="BL294" s="147">
        <v>0</v>
      </c>
      <c r="BM294" s="147">
        <v>0</v>
      </c>
      <c r="BN294" s="147">
        <v>0</v>
      </c>
      <c r="BO294" s="147">
        <v>0</v>
      </c>
      <c r="BP294" s="147">
        <v>0</v>
      </c>
      <c r="BQ294" s="147">
        <v>0</v>
      </c>
      <c r="BR294" s="147">
        <v>0</v>
      </c>
      <c r="BS294" s="147">
        <v>0</v>
      </c>
      <c r="BT294" s="147">
        <v>0</v>
      </c>
      <c r="BU294" s="147">
        <v>0</v>
      </c>
      <c r="BV294" s="147">
        <v>0</v>
      </c>
      <c r="BW294" s="147">
        <v>0</v>
      </c>
      <c r="BX294" s="147">
        <v>0</v>
      </c>
      <c r="BZ294" s="147">
        <v>0</v>
      </c>
      <c r="CA294" s="147">
        <v>0</v>
      </c>
    </row>
    <row r="295" spans="12:79" hidden="1" x14ac:dyDescent="0.2">
      <c r="L295" s="147">
        <v>0</v>
      </c>
      <c r="M295" s="147">
        <v>0</v>
      </c>
      <c r="N295" s="147">
        <v>0</v>
      </c>
      <c r="O295" s="147">
        <v>0</v>
      </c>
      <c r="P295" s="147">
        <v>0</v>
      </c>
      <c r="Q295" s="147">
        <v>0</v>
      </c>
      <c r="R295" s="147">
        <v>0</v>
      </c>
      <c r="S295" s="147">
        <v>0</v>
      </c>
      <c r="T295" s="147">
        <v>0</v>
      </c>
      <c r="U295" s="147">
        <v>0</v>
      </c>
      <c r="V295" s="147">
        <v>0</v>
      </c>
      <c r="W295" s="147">
        <v>0</v>
      </c>
      <c r="X295" s="147">
        <v>0</v>
      </c>
      <c r="Y295" s="147">
        <v>0</v>
      </c>
      <c r="Z295" s="147">
        <v>0</v>
      </c>
      <c r="AA295" s="147">
        <v>0</v>
      </c>
      <c r="AB295" s="147">
        <v>0</v>
      </c>
      <c r="AC295" s="147">
        <v>0</v>
      </c>
      <c r="AD295" s="147">
        <v>0</v>
      </c>
      <c r="AE295" s="147">
        <v>0</v>
      </c>
      <c r="AF295" s="147">
        <v>0</v>
      </c>
      <c r="AG295" s="147">
        <v>0</v>
      </c>
      <c r="AH295" s="147">
        <v>0</v>
      </c>
      <c r="AI295" s="147">
        <v>0</v>
      </c>
      <c r="AJ295" s="147">
        <v>0</v>
      </c>
      <c r="AK295" s="147">
        <v>0</v>
      </c>
      <c r="AL295" s="147">
        <v>0</v>
      </c>
      <c r="AM295" s="147">
        <v>0</v>
      </c>
      <c r="AN295" s="147">
        <v>0</v>
      </c>
      <c r="AO295" s="147">
        <v>0</v>
      </c>
      <c r="AP295" s="147">
        <v>0</v>
      </c>
      <c r="AQ295" s="147">
        <v>0</v>
      </c>
      <c r="AR295" s="147">
        <v>0</v>
      </c>
      <c r="AS295" s="147">
        <v>0</v>
      </c>
      <c r="AT295" s="147">
        <v>0</v>
      </c>
      <c r="AU295" s="147">
        <v>0</v>
      </c>
      <c r="AV295" s="147">
        <v>0</v>
      </c>
      <c r="AW295" s="147">
        <v>0</v>
      </c>
      <c r="AX295" s="147">
        <v>0</v>
      </c>
      <c r="AY295" s="147">
        <v>0</v>
      </c>
      <c r="AZ295" s="147">
        <v>0</v>
      </c>
      <c r="BA295" s="147">
        <v>0</v>
      </c>
      <c r="BB295" s="147">
        <v>0</v>
      </c>
      <c r="BC295" s="147">
        <v>0</v>
      </c>
      <c r="BD295" s="147">
        <v>0</v>
      </c>
      <c r="BE295" s="147">
        <v>0</v>
      </c>
      <c r="BF295" s="147">
        <v>0</v>
      </c>
      <c r="BG295" s="147">
        <v>0</v>
      </c>
      <c r="BH295" s="147">
        <v>0</v>
      </c>
      <c r="BI295" s="147">
        <v>0</v>
      </c>
      <c r="BJ295" s="147">
        <v>0</v>
      </c>
      <c r="BK295" s="147">
        <v>0</v>
      </c>
      <c r="BL295" s="147">
        <v>0</v>
      </c>
      <c r="BM295" s="147">
        <v>0</v>
      </c>
      <c r="BN295" s="147">
        <v>0</v>
      </c>
      <c r="BO295" s="147">
        <v>0</v>
      </c>
      <c r="BP295" s="147">
        <v>0</v>
      </c>
      <c r="BQ295" s="147">
        <v>0</v>
      </c>
      <c r="BR295" s="147">
        <v>0</v>
      </c>
      <c r="BS295" s="147">
        <v>0</v>
      </c>
      <c r="BT295" s="147">
        <v>0</v>
      </c>
      <c r="BU295" s="147">
        <v>0</v>
      </c>
      <c r="BV295" s="147">
        <v>0</v>
      </c>
      <c r="BW295" s="147">
        <v>0</v>
      </c>
      <c r="BX295" s="147">
        <v>0</v>
      </c>
      <c r="BZ295" s="147">
        <v>0</v>
      </c>
      <c r="CA295" s="147">
        <v>0</v>
      </c>
    </row>
    <row r="296" spans="12:79" hidden="1" x14ac:dyDescent="0.2">
      <c r="L296" s="147">
        <v>0</v>
      </c>
      <c r="M296" s="147">
        <v>0</v>
      </c>
      <c r="N296" s="147">
        <v>0</v>
      </c>
      <c r="O296" s="147">
        <v>0</v>
      </c>
      <c r="P296" s="147">
        <v>0</v>
      </c>
      <c r="Q296" s="147">
        <v>0</v>
      </c>
      <c r="R296" s="147">
        <v>0</v>
      </c>
      <c r="S296" s="147">
        <v>0</v>
      </c>
      <c r="T296" s="147">
        <v>0</v>
      </c>
      <c r="U296" s="147">
        <v>0</v>
      </c>
      <c r="V296" s="147">
        <v>0</v>
      </c>
      <c r="W296" s="147">
        <v>0</v>
      </c>
      <c r="X296" s="147">
        <v>0</v>
      </c>
      <c r="Y296" s="147">
        <v>0</v>
      </c>
      <c r="Z296" s="147">
        <v>0</v>
      </c>
      <c r="AA296" s="147">
        <v>0</v>
      </c>
      <c r="AB296" s="147">
        <v>0</v>
      </c>
      <c r="AC296" s="147">
        <v>0</v>
      </c>
      <c r="AD296" s="147">
        <v>0</v>
      </c>
      <c r="AE296" s="147">
        <v>0</v>
      </c>
      <c r="AF296" s="147">
        <v>0</v>
      </c>
      <c r="AG296" s="147">
        <v>0</v>
      </c>
      <c r="AH296" s="147">
        <v>0</v>
      </c>
      <c r="AI296" s="147">
        <v>0</v>
      </c>
      <c r="AJ296" s="147">
        <v>0</v>
      </c>
      <c r="AK296" s="147">
        <v>0</v>
      </c>
      <c r="AL296" s="147">
        <v>0</v>
      </c>
      <c r="AM296" s="147">
        <v>0</v>
      </c>
      <c r="AN296" s="147">
        <v>0</v>
      </c>
      <c r="AO296" s="147">
        <v>0</v>
      </c>
      <c r="AP296" s="147">
        <v>0</v>
      </c>
      <c r="AQ296" s="147">
        <v>0</v>
      </c>
      <c r="AR296" s="147">
        <v>0</v>
      </c>
      <c r="AS296" s="147">
        <v>0</v>
      </c>
      <c r="AT296" s="147">
        <v>0</v>
      </c>
      <c r="AU296" s="147">
        <v>0</v>
      </c>
      <c r="AV296" s="147">
        <v>0</v>
      </c>
      <c r="AW296" s="147">
        <v>0</v>
      </c>
      <c r="AX296" s="147">
        <v>0</v>
      </c>
      <c r="AY296" s="147">
        <v>0</v>
      </c>
      <c r="AZ296" s="147">
        <v>0</v>
      </c>
      <c r="BA296" s="147">
        <v>0</v>
      </c>
      <c r="BB296" s="147">
        <v>0</v>
      </c>
      <c r="BC296" s="147">
        <v>0</v>
      </c>
      <c r="BD296" s="147">
        <v>0</v>
      </c>
      <c r="BE296" s="147">
        <v>0</v>
      </c>
      <c r="BF296" s="147">
        <v>0</v>
      </c>
      <c r="BG296" s="147">
        <v>0</v>
      </c>
      <c r="BH296" s="147">
        <v>0</v>
      </c>
      <c r="BI296" s="147">
        <v>0</v>
      </c>
      <c r="BJ296" s="147">
        <v>0</v>
      </c>
      <c r="BK296" s="147">
        <v>0</v>
      </c>
      <c r="BL296" s="147">
        <v>0</v>
      </c>
      <c r="BM296" s="147">
        <v>0</v>
      </c>
      <c r="BN296" s="147">
        <v>0</v>
      </c>
      <c r="BO296" s="147">
        <v>0</v>
      </c>
      <c r="BP296" s="147">
        <v>0</v>
      </c>
      <c r="BQ296" s="147">
        <v>0</v>
      </c>
      <c r="BR296" s="147">
        <v>0</v>
      </c>
      <c r="BS296" s="147">
        <v>0</v>
      </c>
      <c r="BT296" s="147">
        <v>0</v>
      </c>
      <c r="BU296" s="147">
        <v>0</v>
      </c>
      <c r="BV296" s="147">
        <v>0</v>
      </c>
      <c r="BW296" s="147">
        <v>0</v>
      </c>
      <c r="BX296" s="147">
        <v>0</v>
      </c>
      <c r="BZ296" s="147">
        <v>0</v>
      </c>
      <c r="CA296" s="147">
        <v>0</v>
      </c>
    </row>
    <row r="297" spans="12:79" hidden="1" x14ac:dyDescent="0.2">
      <c r="L297" s="147">
        <v>0</v>
      </c>
      <c r="M297" s="147">
        <v>0</v>
      </c>
      <c r="N297" s="147">
        <v>0</v>
      </c>
      <c r="O297" s="147">
        <v>0</v>
      </c>
      <c r="P297" s="147">
        <v>0</v>
      </c>
      <c r="Q297" s="147">
        <v>0</v>
      </c>
      <c r="R297" s="147">
        <v>0</v>
      </c>
      <c r="S297" s="147">
        <v>0</v>
      </c>
      <c r="T297" s="147">
        <v>0</v>
      </c>
      <c r="U297" s="147">
        <v>0</v>
      </c>
      <c r="V297" s="147">
        <v>0</v>
      </c>
      <c r="W297" s="147">
        <v>0</v>
      </c>
      <c r="X297" s="147">
        <v>0</v>
      </c>
      <c r="Y297" s="147">
        <v>0</v>
      </c>
      <c r="Z297" s="147">
        <v>0</v>
      </c>
      <c r="AA297" s="147">
        <v>0</v>
      </c>
      <c r="AB297" s="147">
        <v>0</v>
      </c>
      <c r="AC297" s="147">
        <v>0</v>
      </c>
      <c r="AD297" s="147">
        <v>0</v>
      </c>
      <c r="AE297" s="147">
        <v>0</v>
      </c>
      <c r="AF297" s="147">
        <v>0</v>
      </c>
      <c r="AG297" s="147">
        <v>0</v>
      </c>
      <c r="AH297" s="147">
        <v>0</v>
      </c>
      <c r="AI297" s="147">
        <v>0</v>
      </c>
      <c r="AJ297" s="147">
        <v>0</v>
      </c>
      <c r="AK297" s="147">
        <v>0</v>
      </c>
      <c r="AL297" s="147">
        <v>0</v>
      </c>
      <c r="AM297" s="147">
        <v>0</v>
      </c>
      <c r="AN297" s="147">
        <v>0</v>
      </c>
      <c r="AO297" s="147">
        <v>0</v>
      </c>
      <c r="AP297" s="147">
        <v>0</v>
      </c>
      <c r="AQ297" s="147">
        <v>0</v>
      </c>
      <c r="AR297" s="147">
        <v>0</v>
      </c>
      <c r="AS297" s="147">
        <v>0</v>
      </c>
      <c r="AT297" s="147">
        <v>0</v>
      </c>
      <c r="AU297" s="147">
        <v>0</v>
      </c>
      <c r="AV297" s="147">
        <v>0</v>
      </c>
      <c r="AW297" s="147">
        <v>0</v>
      </c>
      <c r="AX297" s="147">
        <v>0</v>
      </c>
      <c r="AY297" s="147">
        <v>0</v>
      </c>
      <c r="AZ297" s="147">
        <v>0</v>
      </c>
      <c r="BA297" s="147">
        <v>0</v>
      </c>
      <c r="BB297" s="147">
        <v>0</v>
      </c>
      <c r="BC297" s="147">
        <v>0</v>
      </c>
      <c r="BD297" s="147">
        <v>0</v>
      </c>
      <c r="BE297" s="147">
        <v>0</v>
      </c>
      <c r="BF297" s="147">
        <v>0</v>
      </c>
      <c r="BG297" s="147">
        <v>0</v>
      </c>
      <c r="BH297" s="147">
        <v>0</v>
      </c>
      <c r="BI297" s="147">
        <v>0</v>
      </c>
      <c r="BJ297" s="147">
        <v>0</v>
      </c>
      <c r="BK297" s="147">
        <v>0</v>
      </c>
      <c r="BL297" s="147">
        <v>0</v>
      </c>
      <c r="BM297" s="147">
        <v>0</v>
      </c>
      <c r="BN297" s="147">
        <v>0</v>
      </c>
      <c r="BO297" s="147">
        <v>0</v>
      </c>
      <c r="BP297" s="147">
        <v>0</v>
      </c>
      <c r="BQ297" s="147">
        <v>0</v>
      </c>
      <c r="BR297" s="147">
        <v>0</v>
      </c>
      <c r="BS297" s="147">
        <v>0</v>
      </c>
      <c r="BT297" s="147">
        <v>0</v>
      </c>
      <c r="BU297" s="147">
        <v>0</v>
      </c>
      <c r="BV297" s="147">
        <v>0</v>
      </c>
      <c r="BW297" s="147">
        <v>0</v>
      </c>
      <c r="BX297" s="147">
        <v>0</v>
      </c>
      <c r="BZ297" s="147">
        <v>0</v>
      </c>
      <c r="CA297" s="147">
        <v>0</v>
      </c>
    </row>
    <row r="298" spans="12:79" hidden="1" x14ac:dyDescent="0.2">
      <c r="L298" s="147">
        <v>0</v>
      </c>
      <c r="M298" s="147">
        <v>0</v>
      </c>
      <c r="N298" s="147">
        <v>0</v>
      </c>
      <c r="O298" s="147">
        <v>0</v>
      </c>
      <c r="P298" s="147">
        <v>0</v>
      </c>
      <c r="Q298" s="147">
        <v>0</v>
      </c>
      <c r="R298" s="147">
        <v>0</v>
      </c>
      <c r="S298" s="147">
        <v>0</v>
      </c>
      <c r="T298" s="147">
        <v>0</v>
      </c>
      <c r="U298" s="147">
        <v>0</v>
      </c>
      <c r="V298" s="147">
        <v>0</v>
      </c>
      <c r="W298" s="147">
        <v>0</v>
      </c>
      <c r="X298" s="147">
        <v>0</v>
      </c>
      <c r="Y298" s="147">
        <v>0</v>
      </c>
      <c r="Z298" s="147">
        <v>0</v>
      </c>
      <c r="AA298" s="147">
        <v>0</v>
      </c>
      <c r="AB298" s="147">
        <v>0</v>
      </c>
      <c r="AC298" s="147">
        <v>0</v>
      </c>
      <c r="AD298" s="147">
        <v>0</v>
      </c>
      <c r="AE298" s="147">
        <v>0</v>
      </c>
      <c r="AF298" s="147">
        <v>0</v>
      </c>
      <c r="AG298" s="147">
        <v>0</v>
      </c>
      <c r="AH298" s="147">
        <v>0</v>
      </c>
      <c r="AI298" s="147">
        <v>0</v>
      </c>
      <c r="AJ298" s="147">
        <v>0</v>
      </c>
      <c r="AK298" s="147">
        <v>0</v>
      </c>
      <c r="AL298" s="147">
        <v>0</v>
      </c>
      <c r="AM298" s="147">
        <v>0</v>
      </c>
      <c r="AN298" s="147">
        <v>0</v>
      </c>
      <c r="AO298" s="147">
        <v>0</v>
      </c>
      <c r="AP298" s="147">
        <v>0</v>
      </c>
      <c r="AQ298" s="147">
        <v>0</v>
      </c>
      <c r="AR298" s="147">
        <v>0</v>
      </c>
      <c r="AS298" s="147">
        <v>0</v>
      </c>
      <c r="AT298" s="147">
        <v>0</v>
      </c>
      <c r="AU298" s="147">
        <v>0</v>
      </c>
      <c r="AV298" s="147">
        <v>0</v>
      </c>
      <c r="AW298" s="147">
        <v>0</v>
      </c>
      <c r="AX298" s="147">
        <v>0</v>
      </c>
      <c r="AY298" s="147">
        <v>0</v>
      </c>
      <c r="AZ298" s="147">
        <v>0</v>
      </c>
      <c r="BA298" s="147">
        <v>0</v>
      </c>
      <c r="BB298" s="147">
        <v>0</v>
      </c>
      <c r="BC298" s="147">
        <v>0</v>
      </c>
      <c r="BD298" s="147">
        <v>0</v>
      </c>
      <c r="BE298" s="147">
        <v>0</v>
      </c>
      <c r="BF298" s="147">
        <v>0</v>
      </c>
      <c r="BG298" s="147">
        <v>0</v>
      </c>
      <c r="BH298" s="147">
        <v>0</v>
      </c>
      <c r="BI298" s="147">
        <v>0</v>
      </c>
      <c r="BJ298" s="147">
        <v>0</v>
      </c>
      <c r="BK298" s="147">
        <v>0</v>
      </c>
      <c r="BL298" s="147">
        <v>0</v>
      </c>
      <c r="BM298" s="147">
        <v>0</v>
      </c>
      <c r="BN298" s="147">
        <v>0</v>
      </c>
      <c r="BO298" s="147">
        <v>0</v>
      </c>
      <c r="BP298" s="147">
        <v>0</v>
      </c>
      <c r="BQ298" s="147">
        <v>0</v>
      </c>
      <c r="BR298" s="147">
        <v>0</v>
      </c>
      <c r="BS298" s="147">
        <v>0</v>
      </c>
      <c r="BT298" s="147">
        <v>0</v>
      </c>
      <c r="BU298" s="147">
        <v>0</v>
      </c>
      <c r="BV298" s="147">
        <v>0</v>
      </c>
      <c r="BW298" s="147">
        <v>0</v>
      </c>
      <c r="BX298" s="147">
        <v>0</v>
      </c>
      <c r="BZ298" s="147">
        <v>0</v>
      </c>
      <c r="CA298" s="147">
        <v>0</v>
      </c>
    </row>
    <row r="299" spans="12:79" hidden="1" x14ac:dyDescent="0.2">
      <c r="L299" s="147">
        <v>0</v>
      </c>
      <c r="M299" s="147">
        <v>0</v>
      </c>
      <c r="N299" s="147">
        <v>0</v>
      </c>
      <c r="O299" s="147">
        <v>0</v>
      </c>
      <c r="P299" s="147">
        <v>0</v>
      </c>
      <c r="Q299" s="147">
        <v>0</v>
      </c>
      <c r="R299" s="147">
        <v>0</v>
      </c>
      <c r="S299" s="147">
        <v>0</v>
      </c>
      <c r="T299" s="147">
        <v>0</v>
      </c>
      <c r="U299" s="147">
        <v>0</v>
      </c>
      <c r="V299" s="147">
        <v>0</v>
      </c>
      <c r="W299" s="147">
        <v>0</v>
      </c>
      <c r="X299" s="147">
        <v>0</v>
      </c>
      <c r="Y299" s="147">
        <v>0</v>
      </c>
      <c r="Z299" s="147">
        <v>0</v>
      </c>
      <c r="AA299" s="147">
        <v>0</v>
      </c>
      <c r="AB299" s="147">
        <v>0</v>
      </c>
      <c r="AC299" s="147">
        <v>0</v>
      </c>
      <c r="AD299" s="147">
        <v>0</v>
      </c>
      <c r="AE299" s="147">
        <v>0</v>
      </c>
      <c r="AF299" s="147">
        <v>0</v>
      </c>
      <c r="AG299" s="147">
        <v>0</v>
      </c>
      <c r="AH299" s="147">
        <v>0</v>
      </c>
      <c r="AI299" s="147">
        <v>0</v>
      </c>
      <c r="AJ299" s="147">
        <v>0</v>
      </c>
      <c r="AK299" s="147">
        <v>0</v>
      </c>
      <c r="AL299" s="147">
        <v>0</v>
      </c>
      <c r="AM299" s="147">
        <v>0</v>
      </c>
      <c r="AN299" s="147">
        <v>0</v>
      </c>
      <c r="AO299" s="147">
        <v>0</v>
      </c>
      <c r="AP299" s="147">
        <v>0</v>
      </c>
      <c r="AQ299" s="147">
        <v>0</v>
      </c>
      <c r="AR299" s="147">
        <v>0</v>
      </c>
      <c r="AS299" s="147">
        <v>0</v>
      </c>
      <c r="AT299" s="147">
        <v>0</v>
      </c>
      <c r="AU299" s="147">
        <v>0</v>
      </c>
      <c r="AV299" s="147">
        <v>0</v>
      </c>
      <c r="AW299" s="147">
        <v>0</v>
      </c>
      <c r="AX299" s="147">
        <v>0</v>
      </c>
      <c r="AY299" s="147">
        <v>0</v>
      </c>
      <c r="AZ299" s="147">
        <v>0</v>
      </c>
      <c r="BA299" s="147">
        <v>0</v>
      </c>
      <c r="BB299" s="147">
        <v>0</v>
      </c>
      <c r="BC299" s="147">
        <v>0</v>
      </c>
      <c r="BD299" s="147">
        <v>0</v>
      </c>
      <c r="BE299" s="147">
        <v>0</v>
      </c>
      <c r="BF299" s="147">
        <v>0</v>
      </c>
      <c r="BG299" s="147">
        <v>0</v>
      </c>
      <c r="BH299" s="147">
        <v>0</v>
      </c>
      <c r="BI299" s="147">
        <v>0</v>
      </c>
      <c r="BJ299" s="147">
        <v>0</v>
      </c>
      <c r="BK299" s="147">
        <v>0</v>
      </c>
      <c r="BL299" s="147">
        <v>0</v>
      </c>
      <c r="BM299" s="147">
        <v>0</v>
      </c>
      <c r="BN299" s="147">
        <v>0</v>
      </c>
      <c r="BO299" s="147">
        <v>0</v>
      </c>
      <c r="BP299" s="147">
        <v>0</v>
      </c>
      <c r="BQ299" s="147">
        <v>0</v>
      </c>
      <c r="BR299" s="147">
        <v>0</v>
      </c>
      <c r="BS299" s="147">
        <v>0</v>
      </c>
      <c r="BT299" s="147">
        <v>0</v>
      </c>
      <c r="BU299" s="147">
        <v>0</v>
      </c>
      <c r="BV299" s="147">
        <v>0</v>
      </c>
      <c r="BW299" s="147">
        <v>0</v>
      </c>
      <c r="BX299" s="147">
        <v>0</v>
      </c>
      <c r="BZ299" s="147">
        <v>0</v>
      </c>
      <c r="CA299" s="147">
        <v>0</v>
      </c>
    </row>
    <row r="300" spans="12:79" hidden="1" x14ac:dyDescent="0.2">
      <c r="L300" s="147">
        <v>0</v>
      </c>
      <c r="M300" s="147">
        <v>0</v>
      </c>
      <c r="N300" s="147">
        <v>0</v>
      </c>
      <c r="O300" s="147">
        <v>0</v>
      </c>
      <c r="P300" s="147">
        <v>0</v>
      </c>
      <c r="Q300" s="147">
        <v>0</v>
      </c>
      <c r="R300" s="147">
        <v>0</v>
      </c>
      <c r="S300" s="147">
        <v>0</v>
      </c>
      <c r="T300" s="147">
        <v>0</v>
      </c>
      <c r="U300" s="147">
        <v>0</v>
      </c>
      <c r="V300" s="147">
        <v>0</v>
      </c>
      <c r="W300" s="147">
        <v>0</v>
      </c>
      <c r="X300" s="147">
        <v>0</v>
      </c>
      <c r="Y300" s="147">
        <v>0</v>
      </c>
      <c r="Z300" s="147">
        <v>0</v>
      </c>
      <c r="AA300" s="147">
        <v>0</v>
      </c>
      <c r="AB300" s="147">
        <v>0</v>
      </c>
      <c r="AC300" s="147">
        <v>0</v>
      </c>
      <c r="AD300" s="147">
        <v>0</v>
      </c>
      <c r="AE300" s="147">
        <v>0</v>
      </c>
      <c r="AF300" s="147">
        <v>0</v>
      </c>
      <c r="AG300" s="147">
        <v>0</v>
      </c>
      <c r="AH300" s="147">
        <v>0</v>
      </c>
      <c r="AI300" s="147">
        <v>0</v>
      </c>
      <c r="AJ300" s="147">
        <v>0</v>
      </c>
      <c r="AK300" s="147">
        <v>0</v>
      </c>
      <c r="AL300" s="147">
        <v>0</v>
      </c>
      <c r="AM300" s="147">
        <v>0</v>
      </c>
      <c r="AN300" s="147">
        <v>0</v>
      </c>
      <c r="AO300" s="147">
        <v>0</v>
      </c>
      <c r="AP300" s="147">
        <v>0</v>
      </c>
      <c r="AQ300" s="147">
        <v>0</v>
      </c>
      <c r="AR300" s="147">
        <v>0</v>
      </c>
      <c r="AS300" s="147">
        <v>0</v>
      </c>
      <c r="AT300" s="147">
        <v>0</v>
      </c>
      <c r="AU300" s="147">
        <v>0</v>
      </c>
      <c r="AV300" s="147">
        <v>0</v>
      </c>
      <c r="AW300" s="147">
        <v>0</v>
      </c>
      <c r="AX300" s="147">
        <v>0</v>
      </c>
      <c r="AY300" s="147">
        <v>0</v>
      </c>
      <c r="AZ300" s="147">
        <v>0</v>
      </c>
      <c r="BA300" s="147">
        <v>0</v>
      </c>
      <c r="BB300" s="147">
        <v>0</v>
      </c>
      <c r="BC300" s="147">
        <v>0</v>
      </c>
      <c r="BD300" s="147">
        <v>0</v>
      </c>
      <c r="BE300" s="147">
        <v>0</v>
      </c>
      <c r="BF300" s="147">
        <v>0</v>
      </c>
      <c r="BG300" s="147">
        <v>0</v>
      </c>
      <c r="BH300" s="147">
        <v>0</v>
      </c>
      <c r="BI300" s="147">
        <v>0</v>
      </c>
      <c r="BJ300" s="147">
        <v>0</v>
      </c>
      <c r="BK300" s="147">
        <v>0</v>
      </c>
      <c r="BL300" s="147">
        <v>0</v>
      </c>
      <c r="BM300" s="147">
        <v>0</v>
      </c>
      <c r="BN300" s="147">
        <v>0</v>
      </c>
      <c r="BO300" s="147">
        <v>0</v>
      </c>
      <c r="BP300" s="147">
        <v>0</v>
      </c>
      <c r="BQ300" s="147">
        <v>0</v>
      </c>
      <c r="BR300" s="147">
        <v>0</v>
      </c>
      <c r="BS300" s="147">
        <v>0</v>
      </c>
      <c r="BT300" s="147">
        <v>0</v>
      </c>
      <c r="BU300" s="147">
        <v>0</v>
      </c>
      <c r="BV300" s="147">
        <v>0</v>
      </c>
      <c r="BW300" s="147">
        <v>0</v>
      </c>
      <c r="BX300" s="147">
        <v>0</v>
      </c>
      <c r="BZ300" s="147">
        <v>0</v>
      </c>
      <c r="CA300" s="147">
        <v>0</v>
      </c>
    </row>
    <row r="301" spans="12:79" hidden="1" x14ac:dyDescent="0.2">
      <c r="L301" s="147">
        <v>0</v>
      </c>
      <c r="M301" s="147">
        <v>0</v>
      </c>
      <c r="N301" s="147">
        <v>0</v>
      </c>
      <c r="O301" s="147">
        <v>0</v>
      </c>
      <c r="P301" s="147">
        <v>0</v>
      </c>
      <c r="Q301" s="147">
        <v>0</v>
      </c>
      <c r="R301" s="147">
        <v>0</v>
      </c>
      <c r="S301" s="147">
        <v>0</v>
      </c>
      <c r="T301" s="147">
        <v>0</v>
      </c>
      <c r="U301" s="147">
        <v>0</v>
      </c>
      <c r="V301" s="147">
        <v>0</v>
      </c>
      <c r="W301" s="147">
        <v>0</v>
      </c>
      <c r="X301" s="147">
        <v>0</v>
      </c>
      <c r="Y301" s="147">
        <v>0</v>
      </c>
      <c r="Z301" s="147">
        <v>0</v>
      </c>
      <c r="AA301" s="147">
        <v>0</v>
      </c>
      <c r="AB301" s="147">
        <v>0</v>
      </c>
      <c r="AC301" s="147">
        <v>0</v>
      </c>
      <c r="AD301" s="147">
        <v>0</v>
      </c>
      <c r="AE301" s="147">
        <v>0</v>
      </c>
      <c r="AF301" s="147">
        <v>0</v>
      </c>
      <c r="AG301" s="147">
        <v>0</v>
      </c>
      <c r="AH301" s="147">
        <v>0</v>
      </c>
      <c r="AI301" s="147">
        <v>0</v>
      </c>
      <c r="AJ301" s="147">
        <v>0</v>
      </c>
      <c r="AK301" s="147">
        <v>0</v>
      </c>
      <c r="AL301" s="147">
        <v>0</v>
      </c>
      <c r="AM301" s="147">
        <v>0</v>
      </c>
      <c r="AN301" s="147">
        <v>0</v>
      </c>
      <c r="AO301" s="147">
        <v>0</v>
      </c>
      <c r="AP301" s="147">
        <v>0</v>
      </c>
      <c r="AQ301" s="147">
        <v>0</v>
      </c>
      <c r="AR301" s="147">
        <v>0</v>
      </c>
      <c r="AS301" s="147">
        <v>0</v>
      </c>
      <c r="AT301" s="147">
        <v>0</v>
      </c>
      <c r="AU301" s="147">
        <v>0</v>
      </c>
      <c r="AV301" s="147">
        <v>0</v>
      </c>
      <c r="AW301" s="147">
        <v>0</v>
      </c>
      <c r="AX301" s="147">
        <v>0</v>
      </c>
      <c r="AY301" s="147">
        <v>0</v>
      </c>
      <c r="AZ301" s="147">
        <v>0</v>
      </c>
      <c r="BA301" s="147">
        <v>0</v>
      </c>
      <c r="BB301" s="147">
        <v>0</v>
      </c>
      <c r="BC301" s="147">
        <v>0</v>
      </c>
      <c r="BD301" s="147">
        <v>0</v>
      </c>
      <c r="BE301" s="147">
        <v>0</v>
      </c>
      <c r="BF301" s="147">
        <v>0</v>
      </c>
      <c r="BG301" s="147">
        <v>0</v>
      </c>
      <c r="BH301" s="147">
        <v>0</v>
      </c>
      <c r="BI301" s="147">
        <v>0</v>
      </c>
      <c r="BJ301" s="147">
        <v>0</v>
      </c>
      <c r="BK301" s="147">
        <v>0</v>
      </c>
      <c r="BL301" s="147">
        <v>0</v>
      </c>
      <c r="BM301" s="147">
        <v>0</v>
      </c>
      <c r="BN301" s="147">
        <v>0</v>
      </c>
      <c r="BO301" s="147">
        <v>0</v>
      </c>
      <c r="BP301" s="147">
        <v>0</v>
      </c>
      <c r="BQ301" s="147">
        <v>0</v>
      </c>
      <c r="BR301" s="147">
        <v>0</v>
      </c>
      <c r="BS301" s="147">
        <v>0</v>
      </c>
      <c r="BT301" s="147">
        <v>0</v>
      </c>
      <c r="BU301" s="147">
        <v>0</v>
      </c>
      <c r="BV301" s="147">
        <v>0</v>
      </c>
      <c r="BW301" s="147">
        <v>0</v>
      </c>
      <c r="BX301" s="147">
        <v>0</v>
      </c>
      <c r="BZ301" s="147">
        <v>0</v>
      </c>
      <c r="CA301" s="147">
        <v>0</v>
      </c>
    </row>
    <row r="302" spans="12:79" hidden="1" x14ac:dyDescent="0.2">
      <c r="L302" s="147">
        <v>354961</v>
      </c>
      <c r="M302" s="147">
        <v>0</v>
      </c>
      <c r="N302" s="147">
        <v>0</v>
      </c>
      <c r="O302" s="147">
        <v>0</v>
      </c>
      <c r="P302" s="147">
        <v>0</v>
      </c>
      <c r="Q302" s="147">
        <v>1469964</v>
      </c>
      <c r="R302" s="147">
        <v>0</v>
      </c>
      <c r="S302" s="147">
        <v>0</v>
      </c>
      <c r="T302" s="147">
        <v>0</v>
      </c>
      <c r="U302" s="147">
        <v>0</v>
      </c>
      <c r="V302" s="147">
        <v>362091</v>
      </c>
      <c r="W302" s="147">
        <v>0</v>
      </c>
      <c r="X302" s="147">
        <v>0</v>
      </c>
      <c r="Y302" s="147">
        <v>0</v>
      </c>
      <c r="Z302" s="147">
        <v>0</v>
      </c>
      <c r="AA302" s="147">
        <v>0</v>
      </c>
      <c r="AB302" s="147">
        <v>0</v>
      </c>
      <c r="AC302" s="147">
        <v>0</v>
      </c>
      <c r="AD302" s="147">
        <v>0</v>
      </c>
      <c r="AE302" s="147">
        <v>0</v>
      </c>
      <c r="AF302" s="147">
        <v>0</v>
      </c>
      <c r="AG302" s="147">
        <v>0</v>
      </c>
      <c r="AH302" s="147">
        <v>0</v>
      </c>
      <c r="AI302" s="147">
        <v>0</v>
      </c>
      <c r="AJ302" s="147">
        <v>0</v>
      </c>
      <c r="AK302" s="147">
        <v>0</v>
      </c>
      <c r="AL302" s="147">
        <v>0</v>
      </c>
      <c r="AM302" s="147">
        <v>0</v>
      </c>
      <c r="AN302" s="147">
        <v>0</v>
      </c>
      <c r="AO302" s="147">
        <v>0</v>
      </c>
      <c r="AP302" s="147">
        <v>0</v>
      </c>
      <c r="AQ302" s="147">
        <v>0</v>
      </c>
      <c r="AR302" s="147">
        <v>0</v>
      </c>
      <c r="AS302" s="147">
        <v>0</v>
      </c>
      <c r="AT302" s="147">
        <v>0</v>
      </c>
      <c r="AU302" s="147">
        <v>0</v>
      </c>
      <c r="AV302" s="147">
        <v>0</v>
      </c>
      <c r="AW302" s="147">
        <v>0</v>
      </c>
      <c r="AX302" s="147">
        <v>0</v>
      </c>
      <c r="AY302" s="147">
        <v>0</v>
      </c>
      <c r="AZ302" s="147">
        <v>-115323</v>
      </c>
      <c r="BA302" s="147">
        <v>0</v>
      </c>
      <c r="BB302" s="147">
        <v>0</v>
      </c>
      <c r="BC302" s="147">
        <v>0</v>
      </c>
      <c r="BD302" s="147">
        <v>0</v>
      </c>
      <c r="BE302" s="147">
        <v>0</v>
      </c>
      <c r="BF302" s="147">
        <v>0</v>
      </c>
      <c r="BG302" s="147">
        <v>0</v>
      </c>
      <c r="BH302" s="147">
        <v>0</v>
      </c>
      <c r="BI302" s="147">
        <v>0</v>
      </c>
      <c r="BJ302" s="147">
        <v>0</v>
      </c>
      <c r="BK302" s="147">
        <v>0</v>
      </c>
      <c r="BL302" s="147">
        <v>0</v>
      </c>
      <c r="BM302" s="147">
        <v>0</v>
      </c>
      <c r="BN302" s="147">
        <v>0</v>
      </c>
      <c r="BO302" s="147">
        <v>-518523</v>
      </c>
      <c r="BP302" s="147">
        <v>0</v>
      </c>
      <c r="BQ302" s="147">
        <v>0</v>
      </c>
      <c r="BR302" s="147">
        <v>0</v>
      </c>
      <c r="BS302" s="147">
        <v>0</v>
      </c>
      <c r="BT302" s="147">
        <v>2187016</v>
      </c>
      <c r="BU302" s="147">
        <v>0</v>
      </c>
      <c r="BV302" s="147">
        <v>0</v>
      </c>
      <c r="BW302" s="147">
        <v>0</v>
      </c>
      <c r="BX302" s="147">
        <v>633846</v>
      </c>
      <c r="BZ302" s="147">
        <v>0</v>
      </c>
      <c r="CA302" s="147">
        <v>0</v>
      </c>
    </row>
    <row r="303" spans="12:79" hidden="1" x14ac:dyDescent="0.2">
      <c r="L303" s="147">
        <v>354961</v>
      </c>
      <c r="M303" s="147">
        <v>0</v>
      </c>
      <c r="N303" s="147">
        <v>0</v>
      </c>
      <c r="O303" s="147">
        <v>0</v>
      </c>
      <c r="P303" s="147">
        <v>0</v>
      </c>
      <c r="Q303" s="147">
        <v>1469964</v>
      </c>
      <c r="R303" s="147">
        <v>0</v>
      </c>
      <c r="S303" s="147">
        <v>0</v>
      </c>
      <c r="T303" s="147">
        <v>0</v>
      </c>
      <c r="U303" s="147">
        <v>0</v>
      </c>
      <c r="V303" s="147">
        <v>362091</v>
      </c>
      <c r="W303" s="147">
        <v>0</v>
      </c>
      <c r="X303" s="147">
        <v>0</v>
      </c>
      <c r="Y303" s="147">
        <v>0</v>
      </c>
      <c r="Z303" s="147">
        <v>0</v>
      </c>
      <c r="AA303" s="147">
        <v>0</v>
      </c>
      <c r="AB303" s="147">
        <v>0</v>
      </c>
      <c r="AC303" s="147">
        <v>0</v>
      </c>
      <c r="AD303" s="147">
        <v>0</v>
      </c>
      <c r="AE303" s="147">
        <v>0</v>
      </c>
      <c r="AF303" s="147">
        <v>0</v>
      </c>
      <c r="AG303" s="147">
        <v>0</v>
      </c>
      <c r="AH303" s="147">
        <v>0</v>
      </c>
      <c r="AI303" s="147">
        <v>0</v>
      </c>
      <c r="AJ303" s="147">
        <v>0</v>
      </c>
      <c r="AK303" s="147">
        <v>0</v>
      </c>
      <c r="AL303" s="147">
        <v>0</v>
      </c>
      <c r="AM303" s="147">
        <v>0</v>
      </c>
      <c r="AN303" s="147">
        <v>0</v>
      </c>
      <c r="AO303" s="147">
        <v>0</v>
      </c>
      <c r="AP303" s="147">
        <v>0</v>
      </c>
      <c r="AQ303" s="147">
        <v>0</v>
      </c>
      <c r="AR303" s="147">
        <v>0</v>
      </c>
      <c r="AS303" s="147">
        <v>0</v>
      </c>
      <c r="AT303" s="147">
        <v>0</v>
      </c>
      <c r="AU303" s="147">
        <v>0</v>
      </c>
      <c r="AV303" s="147">
        <v>0</v>
      </c>
      <c r="AW303" s="147">
        <v>0</v>
      </c>
      <c r="AX303" s="147">
        <v>0</v>
      </c>
      <c r="AY303" s="147">
        <v>0</v>
      </c>
      <c r="AZ303" s="147">
        <v>-115323</v>
      </c>
      <c r="BA303" s="147">
        <v>0</v>
      </c>
      <c r="BB303" s="147">
        <v>0</v>
      </c>
      <c r="BC303" s="147">
        <v>0</v>
      </c>
      <c r="BD303" s="147">
        <v>0</v>
      </c>
      <c r="BE303" s="147">
        <v>0</v>
      </c>
      <c r="BF303" s="147">
        <v>0</v>
      </c>
      <c r="BG303" s="147">
        <v>0</v>
      </c>
      <c r="BH303" s="147">
        <v>0</v>
      </c>
      <c r="BI303" s="147">
        <v>0</v>
      </c>
      <c r="BJ303" s="147">
        <v>0</v>
      </c>
      <c r="BK303" s="147">
        <v>0</v>
      </c>
      <c r="BL303" s="147">
        <v>0</v>
      </c>
      <c r="BM303" s="147">
        <v>0</v>
      </c>
      <c r="BN303" s="147">
        <v>0</v>
      </c>
      <c r="BO303" s="147">
        <v>-518523</v>
      </c>
      <c r="BP303" s="147">
        <v>0</v>
      </c>
      <c r="BQ303" s="147">
        <v>0</v>
      </c>
      <c r="BR303" s="147">
        <v>0</v>
      </c>
      <c r="BS303" s="147">
        <v>0</v>
      </c>
      <c r="BT303" s="147">
        <v>2187016</v>
      </c>
      <c r="BU303" s="147">
        <v>0</v>
      </c>
      <c r="BV303" s="147">
        <v>0</v>
      </c>
      <c r="BW303" s="147">
        <v>0</v>
      </c>
      <c r="BX303" s="147">
        <v>633846</v>
      </c>
      <c r="BZ303" s="147">
        <v>0</v>
      </c>
      <c r="CA303" s="147">
        <v>0</v>
      </c>
    </row>
    <row r="304" spans="12:79" hidden="1" x14ac:dyDescent="0.2">
      <c r="L304" s="147">
        <v>0</v>
      </c>
      <c r="M304" s="147">
        <v>0</v>
      </c>
      <c r="N304" s="147">
        <v>0</v>
      </c>
      <c r="O304" s="147">
        <v>0</v>
      </c>
      <c r="P304" s="147">
        <v>0</v>
      </c>
      <c r="Q304" s="147">
        <v>0</v>
      </c>
      <c r="R304" s="147">
        <v>0</v>
      </c>
      <c r="S304" s="147">
        <v>0</v>
      </c>
      <c r="T304" s="147">
        <v>0</v>
      </c>
      <c r="U304" s="147">
        <v>0</v>
      </c>
      <c r="V304" s="147">
        <v>0</v>
      </c>
      <c r="W304" s="147">
        <v>0</v>
      </c>
      <c r="X304" s="147">
        <v>0</v>
      </c>
      <c r="Y304" s="147">
        <v>0</v>
      </c>
      <c r="Z304" s="147">
        <v>0</v>
      </c>
      <c r="AA304" s="147">
        <v>0</v>
      </c>
      <c r="AB304" s="147">
        <v>0</v>
      </c>
      <c r="AC304" s="147">
        <v>0</v>
      </c>
      <c r="AD304" s="147">
        <v>0</v>
      </c>
      <c r="AE304" s="147">
        <v>0</v>
      </c>
      <c r="AF304" s="147">
        <v>0</v>
      </c>
      <c r="AG304" s="147">
        <v>0</v>
      </c>
      <c r="AH304" s="147">
        <v>0</v>
      </c>
      <c r="AI304" s="147">
        <v>0</v>
      </c>
      <c r="AJ304" s="147">
        <v>0</v>
      </c>
      <c r="AK304" s="147">
        <v>0</v>
      </c>
      <c r="AL304" s="147">
        <v>0</v>
      </c>
      <c r="AM304" s="147">
        <v>0</v>
      </c>
      <c r="AN304" s="147">
        <v>0</v>
      </c>
      <c r="AO304" s="147">
        <v>0</v>
      </c>
      <c r="AP304" s="147">
        <v>0</v>
      </c>
      <c r="AQ304" s="147">
        <v>0</v>
      </c>
      <c r="AR304" s="147">
        <v>0</v>
      </c>
      <c r="AS304" s="147">
        <v>0</v>
      </c>
      <c r="AT304" s="147">
        <v>0</v>
      </c>
      <c r="AU304" s="147">
        <v>0</v>
      </c>
      <c r="AV304" s="147">
        <v>0</v>
      </c>
      <c r="AW304" s="147">
        <v>0</v>
      </c>
      <c r="AX304" s="147">
        <v>0</v>
      </c>
      <c r="AY304" s="147">
        <v>0</v>
      </c>
      <c r="AZ304" s="147">
        <v>0</v>
      </c>
      <c r="BA304" s="147">
        <v>0</v>
      </c>
      <c r="BB304" s="147">
        <v>0</v>
      </c>
      <c r="BC304" s="147">
        <v>0</v>
      </c>
      <c r="BD304" s="147">
        <v>0</v>
      </c>
      <c r="BE304" s="147">
        <v>0</v>
      </c>
      <c r="BF304" s="147">
        <v>0</v>
      </c>
      <c r="BG304" s="147">
        <v>0</v>
      </c>
      <c r="BH304" s="147">
        <v>0</v>
      </c>
      <c r="BI304" s="147">
        <v>0</v>
      </c>
      <c r="BJ304" s="147">
        <v>0</v>
      </c>
      <c r="BK304" s="147">
        <v>0</v>
      </c>
      <c r="BL304" s="147">
        <v>0</v>
      </c>
      <c r="BM304" s="147">
        <v>0</v>
      </c>
      <c r="BN304" s="147">
        <v>0</v>
      </c>
      <c r="BO304" s="147">
        <v>0</v>
      </c>
      <c r="BP304" s="147">
        <v>0</v>
      </c>
      <c r="BQ304" s="147">
        <v>0</v>
      </c>
      <c r="BR304" s="147">
        <v>0</v>
      </c>
      <c r="BS304" s="147">
        <v>0</v>
      </c>
      <c r="BT304" s="147">
        <v>0</v>
      </c>
      <c r="BU304" s="147">
        <v>0</v>
      </c>
      <c r="BV304" s="147">
        <v>0</v>
      </c>
      <c r="BW304" s="147">
        <v>0</v>
      </c>
      <c r="BX304" s="147">
        <v>0</v>
      </c>
      <c r="BZ304" s="147">
        <v>0</v>
      </c>
      <c r="CA304" s="147">
        <v>0</v>
      </c>
    </row>
    <row r="305" spans="12:79" hidden="1" x14ac:dyDescent="0.2">
      <c r="L305" s="147">
        <v>-15296</v>
      </c>
      <c r="M305" s="147">
        <v>0</v>
      </c>
      <c r="N305" s="147">
        <v>0</v>
      </c>
      <c r="O305" s="147">
        <v>0</v>
      </c>
      <c r="P305" s="147">
        <v>0</v>
      </c>
      <c r="Q305" s="147">
        <v>55166</v>
      </c>
      <c r="R305" s="147">
        <v>0</v>
      </c>
      <c r="S305" s="147">
        <v>0</v>
      </c>
      <c r="T305" s="147">
        <v>0</v>
      </c>
      <c r="U305" s="147">
        <v>0</v>
      </c>
      <c r="V305" s="147">
        <v>230067</v>
      </c>
      <c r="W305" s="147">
        <v>0</v>
      </c>
      <c r="X305" s="147">
        <v>0</v>
      </c>
      <c r="Y305" s="147">
        <v>0</v>
      </c>
      <c r="Z305" s="147">
        <v>0</v>
      </c>
      <c r="AA305" s="147">
        <v>0</v>
      </c>
      <c r="AB305" s="147">
        <v>0</v>
      </c>
      <c r="AC305" s="147">
        <v>0</v>
      </c>
      <c r="AD305" s="147">
        <v>0</v>
      </c>
      <c r="AE305" s="147">
        <v>0</v>
      </c>
      <c r="AF305" s="147">
        <v>0</v>
      </c>
      <c r="AG305" s="147">
        <v>0</v>
      </c>
      <c r="AH305" s="147">
        <v>0</v>
      </c>
      <c r="AI305" s="147">
        <v>0</v>
      </c>
      <c r="AJ305" s="147">
        <v>0</v>
      </c>
      <c r="AK305" s="147">
        <v>0</v>
      </c>
      <c r="AL305" s="147">
        <v>0</v>
      </c>
      <c r="AM305" s="147">
        <v>0</v>
      </c>
      <c r="AN305" s="147">
        <v>0</v>
      </c>
      <c r="AO305" s="147">
        <v>0</v>
      </c>
      <c r="AP305" s="147">
        <v>0</v>
      </c>
      <c r="AQ305" s="147">
        <v>0</v>
      </c>
      <c r="AR305" s="147">
        <v>0</v>
      </c>
      <c r="AS305" s="147">
        <v>0</v>
      </c>
      <c r="AT305" s="147">
        <v>0</v>
      </c>
      <c r="AU305" s="147">
        <v>0</v>
      </c>
      <c r="AV305" s="147">
        <v>0</v>
      </c>
      <c r="AW305" s="147">
        <v>0</v>
      </c>
      <c r="AX305" s="147">
        <v>0</v>
      </c>
      <c r="AY305" s="147">
        <v>0</v>
      </c>
      <c r="AZ305" s="147">
        <v>-227461</v>
      </c>
      <c r="BA305" s="147">
        <v>0</v>
      </c>
      <c r="BB305" s="147">
        <v>0</v>
      </c>
      <c r="BC305" s="147">
        <v>0</v>
      </c>
      <c r="BD305" s="147">
        <v>0</v>
      </c>
      <c r="BE305" s="147">
        <v>0</v>
      </c>
      <c r="BF305" s="147">
        <v>0</v>
      </c>
      <c r="BG305" s="147">
        <v>0</v>
      </c>
      <c r="BH305" s="147">
        <v>0</v>
      </c>
      <c r="BI305" s="147">
        <v>0</v>
      </c>
      <c r="BJ305" s="147">
        <v>-232101</v>
      </c>
      <c r="BK305" s="147">
        <v>0</v>
      </c>
      <c r="BL305" s="147">
        <v>0</v>
      </c>
      <c r="BM305" s="147">
        <v>0</v>
      </c>
      <c r="BN305" s="147">
        <v>0</v>
      </c>
      <c r="BO305" s="147">
        <v>-782082</v>
      </c>
      <c r="BP305" s="147">
        <v>0</v>
      </c>
      <c r="BQ305" s="147">
        <v>0</v>
      </c>
      <c r="BR305" s="147">
        <v>0</v>
      </c>
      <c r="BS305" s="147">
        <v>0</v>
      </c>
      <c r="BT305" s="147">
        <v>269937</v>
      </c>
      <c r="BU305" s="147">
        <v>0</v>
      </c>
      <c r="BV305" s="147">
        <v>0</v>
      </c>
      <c r="BW305" s="147">
        <v>0</v>
      </c>
      <c r="BX305" s="147">
        <v>1241644</v>
      </c>
      <c r="BZ305" s="147">
        <v>0</v>
      </c>
      <c r="CA305" s="147">
        <v>0</v>
      </c>
    </row>
    <row r="306" spans="12:79" hidden="1" x14ac:dyDescent="0.2">
      <c r="L306" s="147">
        <v>-15296</v>
      </c>
      <c r="M306" s="147">
        <v>0</v>
      </c>
      <c r="N306" s="147">
        <v>0</v>
      </c>
      <c r="O306" s="147">
        <v>0</v>
      </c>
      <c r="P306" s="147">
        <v>0</v>
      </c>
      <c r="Q306" s="147">
        <v>55166</v>
      </c>
      <c r="R306" s="147">
        <v>0</v>
      </c>
      <c r="S306" s="147">
        <v>0</v>
      </c>
      <c r="T306" s="147">
        <v>0</v>
      </c>
      <c r="U306" s="147">
        <v>0</v>
      </c>
      <c r="V306" s="147">
        <v>230067</v>
      </c>
      <c r="W306" s="147">
        <v>0</v>
      </c>
      <c r="X306" s="147">
        <v>0</v>
      </c>
      <c r="Y306" s="147">
        <v>0</v>
      </c>
      <c r="Z306" s="147">
        <v>0</v>
      </c>
      <c r="AA306" s="147">
        <v>0</v>
      </c>
      <c r="AB306" s="147">
        <v>0</v>
      </c>
      <c r="AC306" s="147">
        <v>0</v>
      </c>
      <c r="AD306" s="147">
        <v>0</v>
      </c>
      <c r="AE306" s="147">
        <v>0</v>
      </c>
      <c r="AF306" s="147">
        <v>0</v>
      </c>
      <c r="AG306" s="147">
        <v>0</v>
      </c>
      <c r="AH306" s="147">
        <v>0</v>
      </c>
      <c r="AI306" s="147">
        <v>0</v>
      </c>
      <c r="AJ306" s="147">
        <v>0</v>
      </c>
      <c r="AK306" s="147">
        <v>0</v>
      </c>
      <c r="AL306" s="147">
        <v>0</v>
      </c>
      <c r="AM306" s="147">
        <v>0</v>
      </c>
      <c r="AN306" s="147">
        <v>0</v>
      </c>
      <c r="AO306" s="147">
        <v>0</v>
      </c>
      <c r="AP306" s="147">
        <v>0</v>
      </c>
      <c r="AQ306" s="147">
        <v>0</v>
      </c>
      <c r="AR306" s="147">
        <v>0</v>
      </c>
      <c r="AS306" s="147">
        <v>0</v>
      </c>
      <c r="AT306" s="147">
        <v>0</v>
      </c>
      <c r="AU306" s="147">
        <v>0</v>
      </c>
      <c r="AV306" s="147">
        <v>0</v>
      </c>
      <c r="AW306" s="147">
        <v>0</v>
      </c>
      <c r="AX306" s="147">
        <v>0</v>
      </c>
      <c r="AY306" s="147">
        <v>0</v>
      </c>
      <c r="AZ306" s="147">
        <v>-227461</v>
      </c>
      <c r="BA306" s="147">
        <v>0</v>
      </c>
      <c r="BB306" s="147">
        <v>0</v>
      </c>
      <c r="BC306" s="147">
        <v>0</v>
      </c>
      <c r="BD306" s="147">
        <v>0</v>
      </c>
      <c r="BE306" s="147">
        <v>0</v>
      </c>
      <c r="BF306" s="147">
        <v>0</v>
      </c>
      <c r="BG306" s="147">
        <v>0</v>
      </c>
      <c r="BH306" s="147">
        <v>0</v>
      </c>
      <c r="BI306" s="147">
        <v>0</v>
      </c>
      <c r="BJ306" s="147">
        <v>-232101</v>
      </c>
      <c r="BK306" s="147">
        <v>0</v>
      </c>
      <c r="BL306" s="147">
        <v>0</v>
      </c>
      <c r="BM306" s="147">
        <v>0</v>
      </c>
      <c r="BN306" s="147">
        <v>0</v>
      </c>
      <c r="BO306" s="147">
        <v>-782082</v>
      </c>
      <c r="BP306" s="147">
        <v>0</v>
      </c>
      <c r="BQ306" s="147">
        <v>0</v>
      </c>
      <c r="BR306" s="147">
        <v>0</v>
      </c>
      <c r="BS306" s="147">
        <v>0</v>
      </c>
      <c r="BT306" s="147">
        <v>269937</v>
      </c>
      <c r="BU306" s="147">
        <v>0</v>
      </c>
      <c r="BV306" s="147">
        <v>0</v>
      </c>
      <c r="BW306" s="147">
        <v>0</v>
      </c>
      <c r="BX306" s="147">
        <v>1241644</v>
      </c>
      <c r="BZ306" s="147">
        <v>0</v>
      </c>
      <c r="CA306" s="147">
        <v>0</v>
      </c>
    </row>
    <row r="307" spans="12:79" hidden="1" x14ac:dyDescent="0.2">
      <c r="L307" s="147">
        <v>0</v>
      </c>
      <c r="M307" s="147">
        <v>0</v>
      </c>
      <c r="N307" s="147">
        <v>0</v>
      </c>
      <c r="O307" s="147">
        <v>0</v>
      </c>
      <c r="P307" s="147">
        <v>0</v>
      </c>
      <c r="Q307" s="147">
        <v>0</v>
      </c>
      <c r="R307" s="147">
        <v>0</v>
      </c>
      <c r="S307" s="147">
        <v>0</v>
      </c>
      <c r="T307" s="147">
        <v>0</v>
      </c>
      <c r="U307" s="147">
        <v>0</v>
      </c>
      <c r="V307" s="147">
        <v>0</v>
      </c>
      <c r="W307" s="147">
        <v>0</v>
      </c>
      <c r="X307" s="147">
        <v>0</v>
      </c>
      <c r="Y307" s="147">
        <v>0</v>
      </c>
      <c r="Z307" s="147">
        <v>0</v>
      </c>
      <c r="AA307" s="147">
        <v>0</v>
      </c>
      <c r="AB307" s="147">
        <v>0</v>
      </c>
      <c r="AC307" s="147">
        <v>0</v>
      </c>
      <c r="AD307" s="147">
        <v>0</v>
      </c>
      <c r="AE307" s="147">
        <v>0</v>
      </c>
      <c r="AF307" s="147">
        <v>0</v>
      </c>
      <c r="AG307" s="147">
        <v>0</v>
      </c>
      <c r="AH307" s="147">
        <v>0</v>
      </c>
      <c r="AI307" s="147">
        <v>0</v>
      </c>
      <c r="AJ307" s="147">
        <v>0</v>
      </c>
      <c r="AK307" s="147">
        <v>0</v>
      </c>
      <c r="AL307" s="147">
        <v>0</v>
      </c>
      <c r="AM307" s="147">
        <v>0</v>
      </c>
      <c r="AN307" s="147">
        <v>0</v>
      </c>
      <c r="AO307" s="147">
        <v>0</v>
      </c>
      <c r="AP307" s="147">
        <v>0</v>
      </c>
      <c r="AQ307" s="147">
        <v>0</v>
      </c>
      <c r="AR307" s="147">
        <v>0</v>
      </c>
      <c r="AS307" s="147">
        <v>0</v>
      </c>
      <c r="AT307" s="147">
        <v>0</v>
      </c>
      <c r="AU307" s="147">
        <v>0</v>
      </c>
      <c r="AV307" s="147">
        <v>0</v>
      </c>
      <c r="AW307" s="147">
        <v>0</v>
      </c>
      <c r="AX307" s="147">
        <v>0</v>
      </c>
      <c r="AY307" s="147">
        <v>0</v>
      </c>
      <c r="AZ307" s="147">
        <v>0</v>
      </c>
      <c r="BA307" s="147">
        <v>0</v>
      </c>
      <c r="BB307" s="147">
        <v>0</v>
      </c>
      <c r="BC307" s="147">
        <v>0</v>
      </c>
      <c r="BD307" s="147">
        <v>0</v>
      </c>
      <c r="BE307" s="147">
        <v>0</v>
      </c>
      <c r="BF307" s="147">
        <v>0</v>
      </c>
      <c r="BG307" s="147">
        <v>0</v>
      </c>
      <c r="BH307" s="147">
        <v>0</v>
      </c>
      <c r="BI307" s="147">
        <v>0</v>
      </c>
      <c r="BJ307" s="147">
        <v>0</v>
      </c>
      <c r="BK307" s="147">
        <v>0</v>
      </c>
      <c r="BL307" s="147">
        <v>0</v>
      </c>
      <c r="BM307" s="147">
        <v>0</v>
      </c>
      <c r="BN307" s="147">
        <v>0</v>
      </c>
      <c r="BO307" s="147">
        <v>0</v>
      </c>
      <c r="BP307" s="147">
        <v>0</v>
      </c>
      <c r="BQ307" s="147">
        <v>0</v>
      </c>
      <c r="BR307" s="147">
        <v>0</v>
      </c>
      <c r="BS307" s="147">
        <v>0</v>
      </c>
      <c r="BT307" s="147">
        <v>0</v>
      </c>
      <c r="BU307" s="147">
        <v>0</v>
      </c>
      <c r="BV307" s="147">
        <v>0</v>
      </c>
      <c r="BW307" s="147">
        <v>0</v>
      </c>
      <c r="BX307" s="147">
        <v>0</v>
      </c>
      <c r="BZ307" s="147">
        <v>0</v>
      </c>
      <c r="CA307" s="147">
        <v>0</v>
      </c>
    </row>
    <row r="308" spans="12:79" hidden="1" x14ac:dyDescent="0.2">
      <c r="L308" s="147">
        <v>-41836</v>
      </c>
      <c r="M308" s="147">
        <v>0</v>
      </c>
      <c r="N308" s="147">
        <v>0</v>
      </c>
      <c r="O308" s="147">
        <v>0</v>
      </c>
      <c r="P308" s="147">
        <v>0</v>
      </c>
      <c r="Q308" s="147">
        <v>0</v>
      </c>
      <c r="R308" s="147">
        <v>0</v>
      </c>
      <c r="S308" s="147">
        <v>0</v>
      </c>
      <c r="T308" s="147">
        <v>0</v>
      </c>
      <c r="U308" s="147">
        <v>0</v>
      </c>
      <c r="V308" s="147">
        <v>0</v>
      </c>
      <c r="W308" s="147">
        <v>0</v>
      </c>
      <c r="X308" s="147">
        <v>0</v>
      </c>
      <c r="Y308" s="147">
        <v>0</v>
      </c>
      <c r="Z308" s="147">
        <v>0</v>
      </c>
      <c r="AA308" s="147">
        <v>0</v>
      </c>
      <c r="AB308" s="147">
        <v>0</v>
      </c>
      <c r="AC308" s="147">
        <v>0</v>
      </c>
      <c r="AD308" s="147">
        <v>0</v>
      </c>
      <c r="AE308" s="147">
        <v>0</v>
      </c>
      <c r="AF308" s="147">
        <v>0</v>
      </c>
      <c r="AG308" s="147">
        <v>0</v>
      </c>
      <c r="AH308" s="147">
        <v>0</v>
      </c>
      <c r="AI308" s="147">
        <v>0</v>
      </c>
      <c r="AJ308" s="147">
        <v>0</v>
      </c>
      <c r="AK308" s="147">
        <v>0</v>
      </c>
      <c r="AL308" s="147">
        <v>0</v>
      </c>
      <c r="AM308" s="147">
        <v>0</v>
      </c>
      <c r="AN308" s="147">
        <v>0</v>
      </c>
      <c r="AO308" s="147">
        <v>0</v>
      </c>
      <c r="AP308" s="147">
        <v>0</v>
      </c>
      <c r="AQ308" s="147">
        <v>0</v>
      </c>
      <c r="AR308" s="147">
        <v>0</v>
      </c>
      <c r="AS308" s="147">
        <v>0</v>
      </c>
      <c r="AT308" s="147">
        <v>0</v>
      </c>
      <c r="AU308" s="147">
        <v>0</v>
      </c>
      <c r="AV308" s="147">
        <v>0</v>
      </c>
      <c r="AW308" s="147">
        <v>0</v>
      </c>
      <c r="AX308" s="147">
        <v>0</v>
      </c>
      <c r="AY308" s="147">
        <v>0</v>
      </c>
      <c r="AZ308" s="147">
        <v>0</v>
      </c>
      <c r="BA308" s="147">
        <v>0</v>
      </c>
      <c r="BB308" s="147">
        <v>0</v>
      </c>
      <c r="BC308" s="147">
        <v>0</v>
      </c>
      <c r="BD308" s="147">
        <v>0</v>
      </c>
      <c r="BE308" s="147">
        <v>0</v>
      </c>
      <c r="BF308" s="147">
        <v>0</v>
      </c>
      <c r="BG308" s="147">
        <v>0</v>
      </c>
      <c r="BH308" s="147">
        <v>0</v>
      </c>
      <c r="BI308" s="147">
        <v>0</v>
      </c>
      <c r="BJ308" s="147">
        <v>0</v>
      </c>
      <c r="BK308" s="147">
        <v>0</v>
      </c>
      <c r="BL308" s="147">
        <v>0</v>
      </c>
      <c r="BM308" s="147">
        <v>0</v>
      </c>
      <c r="BN308" s="147">
        <v>0</v>
      </c>
      <c r="BO308" s="147">
        <v>-161224</v>
      </c>
      <c r="BP308" s="147">
        <v>0</v>
      </c>
      <c r="BQ308" s="147">
        <v>0</v>
      </c>
      <c r="BR308" s="147">
        <v>0</v>
      </c>
      <c r="BS308" s="147">
        <v>0</v>
      </c>
      <c r="BT308" s="147">
        <v>-41836</v>
      </c>
      <c r="BU308" s="147">
        <v>0</v>
      </c>
      <c r="BV308" s="147">
        <v>0</v>
      </c>
      <c r="BW308" s="147">
        <v>0</v>
      </c>
      <c r="BX308" s="147">
        <v>161224</v>
      </c>
      <c r="BZ308" s="147">
        <v>0</v>
      </c>
      <c r="CA308" s="147">
        <v>0</v>
      </c>
    </row>
    <row r="309" spans="12:79" hidden="1" x14ac:dyDescent="0.2">
      <c r="L309" s="147">
        <v>-41836</v>
      </c>
      <c r="M309" s="147">
        <v>0</v>
      </c>
      <c r="N309" s="147">
        <v>0</v>
      </c>
      <c r="O309" s="147">
        <v>0</v>
      </c>
      <c r="P309" s="147">
        <v>0</v>
      </c>
      <c r="Q309" s="147">
        <v>0</v>
      </c>
      <c r="R309" s="147">
        <v>0</v>
      </c>
      <c r="S309" s="147">
        <v>0</v>
      </c>
      <c r="T309" s="147">
        <v>0</v>
      </c>
      <c r="U309" s="147">
        <v>0</v>
      </c>
      <c r="V309" s="147">
        <v>0</v>
      </c>
      <c r="W309" s="147">
        <v>0</v>
      </c>
      <c r="X309" s="147">
        <v>0</v>
      </c>
      <c r="Y309" s="147">
        <v>0</v>
      </c>
      <c r="Z309" s="147">
        <v>0</v>
      </c>
      <c r="AA309" s="147">
        <v>0</v>
      </c>
      <c r="AB309" s="147">
        <v>0</v>
      </c>
      <c r="AC309" s="147">
        <v>0</v>
      </c>
      <c r="AD309" s="147">
        <v>0</v>
      </c>
      <c r="AE309" s="147">
        <v>0</v>
      </c>
      <c r="AF309" s="147">
        <v>0</v>
      </c>
      <c r="AG309" s="147">
        <v>0</v>
      </c>
      <c r="AH309" s="147">
        <v>0</v>
      </c>
      <c r="AI309" s="147">
        <v>0</v>
      </c>
      <c r="AJ309" s="147">
        <v>0</v>
      </c>
      <c r="AK309" s="147">
        <v>0</v>
      </c>
      <c r="AL309" s="147">
        <v>0</v>
      </c>
      <c r="AM309" s="147">
        <v>0</v>
      </c>
      <c r="AN309" s="147">
        <v>0</v>
      </c>
      <c r="AO309" s="147">
        <v>0</v>
      </c>
      <c r="AP309" s="147">
        <v>0</v>
      </c>
      <c r="AQ309" s="147">
        <v>0</v>
      </c>
      <c r="AR309" s="147">
        <v>0</v>
      </c>
      <c r="AS309" s="147">
        <v>0</v>
      </c>
      <c r="AT309" s="147">
        <v>0</v>
      </c>
      <c r="AU309" s="147">
        <v>0</v>
      </c>
      <c r="AV309" s="147">
        <v>0</v>
      </c>
      <c r="AW309" s="147">
        <v>0</v>
      </c>
      <c r="AX309" s="147">
        <v>0</v>
      </c>
      <c r="AY309" s="147">
        <v>0</v>
      </c>
      <c r="AZ309" s="147">
        <v>0</v>
      </c>
      <c r="BA309" s="147">
        <v>0</v>
      </c>
      <c r="BB309" s="147">
        <v>0</v>
      </c>
      <c r="BC309" s="147">
        <v>0</v>
      </c>
      <c r="BD309" s="147">
        <v>0</v>
      </c>
      <c r="BE309" s="147">
        <v>0</v>
      </c>
      <c r="BF309" s="147">
        <v>0</v>
      </c>
      <c r="BG309" s="147">
        <v>0</v>
      </c>
      <c r="BH309" s="147">
        <v>0</v>
      </c>
      <c r="BI309" s="147">
        <v>0</v>
      </c>
      <c r="BJ309" s="147">
        <v>0</v>
      </c>
      <c r="BK309" s="147">
        <v>0</v>
      </c>
      <c r="BL309" s="147">
        <v>0</v>
      </c>
      <c r="BM309" s="147">
        <v>0</v>
      </c>
      <c r="BN309" s="147">
        <v>0</v>
      </c>
      <c r="BO309" s="147">
        <v>-161224</v>
      </c>
      <c r="BP309" s="147">
        <v>0</v>
      </c>
      <c r="BQ309" s="147">
        <v>0</v>
      </c>
      <c r="BR309" s="147">
        <v>0</v>
      </c>
      <c r="BS309" s="147">
        <v>0</v>
      </c>
      <c r="BT309" s="147">
        <v>-41836</v>
      </c>
      <c r="BU309" s="147">
        <v>0</v>
      </c>
      <c r="BV309" s="147">
        <v>0</v>
      </c>
      <c r="BW309" s="147">
        <v>0</v>
      </c>
      <c r="BX309" s="147">
        <v>161224</v>
      </c>
      <c r="BZ309" s="147">
        <v>0</v>
      </c>
      <c r="CA309" s="147">
        <v>0</v>
      </c>
    </row>
    <row r="310" spans="12:79" hidden="1" x14ac:dyDescent="0.2">
      <c r="L310" s="147">
        <v>0</v>
      </c>
      <c r="M310" s="147">
        <v>0</v>
      </c>
      <c r="N310" s="147">
        <v>0</v>
      </c>
      <c r="O310" s="147">
        <v>0</v>
      </c>
      <c r="P310" s="147">
        <v>0</v>
      </c>
      <c r="Q310" s="147">
        <v>0</v>
      </c>
      <c r="R310" s="147">
        <v>0</v>
      </c>
      <c r="S310" s="147">
        <v>0</v>
      </c>
      <c r="T310" s="147">
        <v>0</v>
      </c>
      <c r="U310" s="147">
        <v>0</v>
      </c>
      <c r="V310" s="147">
        <v>0</v>
      </c>
      <c r="W310" s="147">
        <v>0</v>
      </c>
      <c r="X310" s="147">
        <v>0</v>
      </c>
      <c r="Y310" s="147">
        <v>0</v>
      </c>
      <c r="Z310" s="147">
        <v>0</v>
      </c>
      <c r="AA310" s="147">
        <v>0</v>
      </c>
      <c r="AB310" s="147">
        <v>0</v>
      </c>
      <c r="AC310" s="147">
        <v>0</v>
      </c>
      <c r="AD310" s="147">
        <v>0</v>
      </c>
      <c r="AE310" s="147">
        <v>0</v>
      </c>
      <c r="AF310" s="147">
        <v>0</v>
      </c>
      <c r="AG310" s="147">
        <v>0</v>
      </c>
      <c r="AH310" s="147">
        <v>0</v>
      </c>
      <c r="AI310" s="147">
        <v>0</v>
      </c>
      <c r="AJ310" s="147">
        <v>0</v>
      </c>
      <c r="AK310" s="147">
        <v>0</v>
      </c>
      <c r="AL310" s="147">
        <v>0</v>
      </c>
      <c r="AM310" s="147">
        <v>0</v>
      </c>
      <c r="AN310" s="147">
        <v>0</v>
      </c>
      <c r="AO310" s="147">
        <v>0</v>
      </c>
      <c r="AP310" s="147">
        <v>0</v>
      </c>
      <c r="AQ310" s="147">
        <v>0</v>
      </c>
      <c r="AR310" s="147">
        <v>0</v>
      </c>
      <c r="AS310" s="147">
        <v>0</v>
      </c>
      <c r="AT310" s="147">
        <v>0</v>
      </c>
      <c r="AU310" s="147">
        <v>0</v>
      </c>
      <c r="AV310" s="147">
        <v>0</v>
      </c>
      <c r="AW310" s="147">
        <v>0</v>
      </c>
      <c r="AX310" s="147">
        <v>0</v>
      </c>
      <c r="AY310" s="147">
        <v>0</v>
      </c>
      <c r="AZ310" s="147">
        <v>0</v>
      </c>
      <c r="BA310" s="147">
        <v>0</v>
      </c>
      <c r="BB310" s="147">
        <v>0</v>
      </c>
      <c r="BC310" s="147">
        <v>0</v>
      </c>
      <c r="BD310" s="147">
        <v>0</v>
      </c>
      <c r="BE310" s="147">
        <v>0</v>
      </c>
      <c r="BF310" s="147">
        <v>0</v>
      </c>
      <c r="BG310" s="147">
        <v>0</v>
      </c>
      <c r="BH310" s="147">
        <v>0</v>
      </c>
      <c r="BI310" s="147">
        <v>0</v>
      </c>
      <c r="BJ310" s="147">
        <v>0</v>
      </c>
      <c r="BK310" s="147">
        <v>0</v>
      </c>
      <c r="BL310" s="147">
        <v>0</v>
      </c>
      <c r="BM310" s="147">
        <v>0</v>
      </c>
      <c r="BN310" s="147">
        <v>0</v>
      </c>
      <c r="BO310" s="147">
        <v>0</v>
      </c>
      <c r="BP310" s="147">
        <v>0</v>
      </c>
      <c r="BQ310" s="147">
        <v>0</v>
      </c>
      <c r="BR310" s="147">
        <v>0</v>
      </c>
      <c r="BS310" s="147">
        <v>0</v>
      </c>
      <c r="BT310" s="147">
        <v>0</v>
      </c>
      <c r="BU310" s="147">
        <v>0</v>
      </c>
      <c r="BV310" s="147">
        <v>0</v>
      </c>
      <c r="BW310" s="147">
        <v>0</v>
      </c>
      <c r="BX310" s="147">
        <v>0</v>
      </c>
      <c r="BZ310" s="147">
        <v>0</v>
      </c>
      <c r="CA310" s="147">
        <v>0</v>
      </c>
    </row>
    <row r="311" spans="12:79" hidden="1" x14ac:dyDescent="0.2">
      <c r="L311" s="147">
        <v>0</v>
      </c>
      <c r="M311" s="147">
        <v>0</v>
      </c>
      <c r="N311" s="147">
        <v>0</v>
      </c>
      <c r="O311" s="147">
        <v>0</v>
      </c>
      <c r="P311" s="147">
        <v>0</v>
      </c>
      <c r="Q311" s="147">
        <v>87218</v>
      </c>
      <c r="R311" s="147">
        <v>0</v>
      </c>
      <c r="S311" s="147">
        <v>0</v>
      </c>
      <c r="T311" s="147">
        <v>0</v>
      </c>
      <c r="U311" s="147">
        <v>0</v>
      </c>
      <c r="V311" s="147">
        <v>0</v>
      </c>
      <c r="W311" s="147">
        <v>0</v>
      </c>
      <c r="X311" s="147">
        <v>0</v>
      </c>
      <c r="Y311" s="147">
        <v>0</v>
      </c>
      <c r="Z311" s="147">
        <v>0</v>
      </c>
      <c r="AA311" s="147">
        <v>0</v>
      </c>
      <c r="AB311" s="147">
        <v>0</v>
      </c>
      <c r="AC311" s="147">
        <v>0</v>
      </c>
      <c r="AD311" s="147">
        <v>0</v>
      </c>
      <c r="AE311" s="147">
        <v>0</v>
      </c>
      <c r="AF311" s="147">
        <v>0</v>
      </c>
      <c r="AG311" s="147">
        <v>0</v>
      </c>
      <c r="AH311" s="147">
        <v>0</v>
      </c>
      <c r="AI311" s="147">
        <v>0</v>
      </c>
      <c r="AJ311" s="147">
        <v>0</v>
      </c>
      <c r="AK311" s="147">
        <v>0</v>
      </c>
      <c r="AL311" s="147">
        <v>0</v>
      </c>
      <c r="AM311" s="147">
        <v>0</v>
      </c>
      <c r="AN311" s="147">
        <v>0</v>
      </c>
      <c r="AO311" s="147">
        <v>0</v>
      </c>
      <c r="AP311" s="147">
        <v>0</v>
      </c>
      <c r="AQ311" s="147">
        <v>0</v>
      </c>
      <c r="AR311" s="147">
        <v>0</v>
      </c>
      <c r="AS311" s="147">
        <v>0</v>
      </c>
      <c r="AT311" s="147">
        <v>0</v>
      </c>
      <c r="AU311" s="147">
        <v>-530579</v>
      </c>
      <c r="AV311" s="147">
        <v>0</v>
      </c>
      <c r="AW311" s="147">
        <v>0</v>
      </c>
      <c r="AX311" s="147">
        <v>0</v>
      </c>
      <c r="AY311" s="147">
        <v>0</v>
      </c>
      <c r="AZ311" s="147">
        <v>0</v>
      </c>
      <c r="BA311" s="147">
        <v>0</v>
      </c>
      <c r="BB311" s="147">
        <v>0</v>
      </c>
      <c r="BC311" s="147">
        <v>0</v>
      </c>
      <c r="BD311" s="147">
        <v>0</v>
      </c>
      <c r="BE311" s="147">
        <v>0</v>
      </c>
      <c r="BF311" s="147">
        <v>0</v>
      </c>
      <c r="BG311" s="147">
        <v>0</v>
      </c>
      <c r="BH311" s="147">
        <v>0</v>
      </c>
      <c r="BI311" s="147">
        <v>0</v>
      </c>
      <c r="BJ311" s="147">
        <v>0</v>
      </c>
      <c r="BK311" s="147">
        <v>0</v>
      </c>
      <c r="BL311" s="147">
        <v>0</v>
      </c>
      <c r="BM311" s="147">
        <v>0</v>
      </c>
      <c r="BN311" s="147">
        <v>0</v>
      </c>
      <c r="BO311" s="147">
        <v>0</v>
      </c>
      <c r="BP311" s="147">
        <v>0</v>
      </c>
      <c r="BQ311" s="147">
        <v>0</v>
      </c>
      <c r="BR311" s="147">
        <v>0</v>
      </c>
      <c r="BS311" s="147">
        <v>0</v>
      </c>
      <c r="BT311" s="147">
        <v>87218</v>
      </c>
      <c r="BU311" s="147">
        <v>0</v>
      </c>
      <c r="BV311" s="147">
        <v>0</v>
      </c>
      <c r="BW311" s="147">
        <v>0</v>
      </c>
      <c r="BX311" s="147">
        <v>530579</v>
      </c>
      <c r="BZ311" s="147">
        <v>0</v>
      </c>
      <c r="CA311" s="147">
        <v>0</v>
      </c>
    </row>
    <row r="312" spans="12:79" hidden="1" x14ac:dyDescent="0.2">
      <c r="L312" s="147">
        <v>0</v>
      </c>
      <c r="M312" s="147">
        <v>0</v>
      </c>
      <c r="N312" s="147">
        <v>0</v>
      </c>
      <c r="O312" s="147">
        <v>0</v>
      </c>
      <c r="P312" s="147">
        <v>0</v>
      </c>
      <c r="Q312" s="147">
        <v>87218</v>
      </c>
      <c r="R312" s="147">
        <v>0</v>
      </c>
      <c r="S312" s="147">
        <v>0</v>
      </c>
      <c r="T312" s="147">
        <v>0</v>
      </c>
      <c r="U312" s="147">
        <v>0</v>
      </c>
      <c r="V312" s="147">
        <v>0</v>
      </c>
      <c r="W312" s="147">
        <v>0</v>
      </c>
      <c r="X312" s="147">
        <v>0</v>
      </c>
      <c r="Y312" s="147">
        <v>0</v>
      </c>
      <c r="Z312" s="147">
        <v>0</v>
      </c>
      <c r="AA312" s="147">
        <v>0</v>
      </c>
      <c r="AB312" s="147">
        <v>0</v>
      </c>
      <c r="AC312" s="147">
        <v>0</v>
      </c>
      <c r="AD312" s="147">
        <v>0</v>
      </c>
      <c r="AE312" s="147">
        <v>0</v>
      </c>
      <c r="AF312" s="147">
        <v>0</v>
      </c>
      <c r="AG312" s="147">
        <v>0</v>
      </c>
      <c r="AH312" s="147">
        <v>0</v>
      </c>
      <c r="AI312" s="147">
        <v>0</v>
      </c>
      <c r="AJ312" s="147">
        <v>0</v>
      </c>
      <c r="AK312" s="147">
        <v>0</v>
      </c>
      <c r="AL312" s="147">
        <v>0</v>
      </c>
      <c r="AM312" s="147">
        <v>0</v>
      </c>
      <c r="AN312" s="147">
        <v>0</v>
      </c>
      <c r="AO312" s="147">
        <v>0</v>
      </c>
      <c r="AP312" s="147">
        <v>0</v>
      </c>
      <c r="AQ312" s="147">
        <v>0</v>
      </c>
      <c r="AR312" s="147">
        <v>0</v>
      </c>
      <c r="AS312" s="147">
        <v>0</v>
      </c>
      <c r="AT312" s="147">
        <v>0</v>
      </c>
      <c r="AU312" s="147">
        <v>-530579</v>
      </c>
      <c r="AV312" s="147">
        <v>0</v>
      </c>
      <c r="AW312" s="147">
        <v>0</v>
      </c>
      <c r="AX312" s="147">
        <v>0</v>
      </c>
      <c r="AY312" s="147">
        <v>0</v>
      </c>
      <c r="AZ312" s="147">
        <v>0</v>
      </c>
      <c r="BA312" s="147">
        <v>0</v>
      </c>
      <c r="BB312" s="147">
        <v>0</v>
      </c>
      <c r="BC312" s="147">
        <v>0</v>
      </c>
      <c r="BD312" s="147">
        <v>0</v>
      </c>
      <c r="BE312" s="147">
        <v>0</v>
      </c>
      <c r="BF312" s="147">
        <v>0</v>
      </c>
      <c r="BG312" s="147">
        <v>0</v>
      </c>
      <c r="BH312" s="147">
        <v>0</v>
      </c>
      <c r="BI312" s="147">
        <v>0</v>
      </c>
      <c r="BJ312" s="147">
        <v>0</v>
      </c>
      <c r="BK312" s="147">
        <v>0</v>
      </c>
      <c r="BL312" s="147">
        <v>0</v>
      </c>
      <c r="BM312" s="147">
        <v>0</v>
      </c>
      <c r="BN312" s="147">
        <v>0</v>
      </c>
      <c r="BO312" s="147">
        <v>0</v>
      </c>
      <c r="BP312" s="147">
        <v>0</v>
      </c>
      <c r="BQ312" s="147">
        <v>0</v>
      </c>
      <c r="BR312" s="147">
        <v>0</v>
      </c>
      <c r="BS312" s="147">
        <v>0</v>
      </c>
      <c r="BT312" s="147">
        <v>87218</v>
      </c>
      <c r="BU312" s="147">
        <v>0</v>
      </c>
      <c r="BV312" s="147">
        <v>0</v>
      </c>
      <c r="BW312" s="147">
        <v>0</v>
      </c>
      <c r="BX312" s="147">
        <v>530579</v>
      </c>
      <c r="BZ312" s="147">
        <v>0</v>
      </c>
      <c r="CA312" s="147">
        <v>0</v>
      </c>
    </row>
    <row r="313" spans="12:79" hidden="1" x14ac:dyDescent="0.2">
      <c r="L313" s="147">
        <v>0</v>
      </c>
      <c r="M313" s="147">
        <v>0</v>
      </c>
      <c r="N313" s="147">
        <v>0</v>
      </c>
      <c r="O313" s="147">
        <v>0</v>
      </c>
      <c r="P313" s="147">
        <v>0</v>
      </c>
      <c r="Q313" s="147">
        <v>0</v>
      </c>
      <c r="R313" s="147">
        <v>0</v>
      </c>
      <c r="S313" s="147">
        <v>0</v>
      </c>
      <c r="T313" s="147">
        <v>0</v>
      </c>
      <c r="U313" s="147">
        <v>0</v>
      </c>
      <c r="V313" s="147">
        <v>0</v>
      </c>
      <c r="W313" s="147">
        <v>0</v>
      </c>
      <c r="X313" s="147">
        <v>0</v>
      </c>
      <c r="Y313" s="147">
        <v>0</v>
      </c>
      <c r="Z313" s="147">
        <v>0</v>
      </c>
      <c r="AA313" s="147">
        <v>0</v>
      </c>
      <c r="AB313" s="147">
        <v>0</v>
      </c>
      <c r="AC313" s="147">
        <v>0</v>
      </c>
      <c r="AD313" s="147">
        <v>0</v>
      </c>
      <c r="AE313" s="147">
        <v>0</v>
      </c>
      <c r="AF313" s="147">
        <v>0</v>
      </c>
      <c r="AG313" s="147">
        <v>0</v>
      </c>
      <c r="AH313" s="147">
        <v>0</v>
      </c>
      <c r="AI313" s="147">
        <v>0</v>
      </c>
      <c r="AJ313" s="147">
        <v>0</v>
      </c>
      <c r="AK313" s="147">
        <v>0</v>
      </c>
      <c r="AL313" s="147">
        <v>0</v>
      </c>
      <c r="AM313" s="147">
        <v>0</v>
      </c>
      <c r="AN313" s="147">
        <v>0</v>
      </c>
      <c r="AO313" s="147">
        <v>0</v>
      </c>
      <c r="AP313" s="147">
        <v>0</v>
      </c>
      <c r="AQ313" s="147">
        <v>0</v>
      </c>
      <c r="AR313" s="147">
        <v>0</v>
      </c>
      <c r="AS313" s="147">
        <v>0</v>
      </c>
      <c r="AT313" s="147">
        <v>0</v>
      </c>
      <c r="AU313" s="147">
        <v>0</v>
      </c>
      <c r="AV313" s="147">
        <v>0</v>
      </c>
      <c r="AW313" s="147">
        <v>0</v>
      </c>
      <c r="AX313" s="147">
        <v>0</v>
      </c>
      <c r="AY313" s="147">
        <v>0</v>
      </c>
      <c r="AZ313" s="147">
        <v>0</v>
      </c>
      <c r="BA313" s="147">
        <v>0</v>
      </c>
      <c r="BB313" s="147">
        <v>0</v>
      </c>
      <c r="BC313" s="147">
        <v>0</v>
      </c>
      <c r="BD313" s="147">
        <v>0</v>
      </c>
      <c r="BE313" s="147">
        <v>0</v>
      </c>
      <c r="BF313" s="147">
        <v>0</v>
      </c>
      <c r="BG313" s="147">
        <v>0</v>
      </c>
      <c r="BH313" s="147">
        <v>0</v>
      </c>
      <c r="BI313" s="147">
        <v>0</v>
      </c>
      <c r="BJ313" s="147">
        <v>0</v>
      </c>
      <c r="BK313" s="147">
        <v>0</v>
      </c>
      <c r="BL313" s="147">
        <v>0</v>
      </c>
      <c r="BM313" s="147">
        <v>0</v>
      </c>
      <c r="BN313" s="147">
        <v>0</v>
      </c>
      <c r="BO313" s="147">
        <v>0</v>
      </c>
      <c r="BP313" s="147">
        <v>0</v>
      </c>
      <c r="BQ313" s="147">
        <v>0</v>
      </c>
      <c r="BR313" s="147">
        <v>0</v>
      </c>
      <c r="BS313" s="147">
        <v>0</v>
      </c>
      <c r="BT313" s="147">
        <v>0</v>
      </c>
      <c r="BU313" s="147">
        <v>0</v>
      </c>
      <c r="BV313" s="147">
        <v>0</v>
      </c>
      <c r="BW313" s="147">
        <v>0</v>
      </c>
      <c r="BX313" s="147">
        <v>0</v>
      </c>
      <c r="BZ313" s="147">
        <v>0</v>
      </c>
      <c r="CA313" s="147">
        <v>0</v>
      </c>
    </row>
    <row r="314" spans="12:79" hidden="1" x14ac:dyDescent="0.2">
      <c r="L314" s="147">
        <v>0</v>
      </c>
      <c r="M314" s="147">
        <v>0</v>
      </c>
      <c r="N314" s="147">
        <v>0</v>
      </c>
      <c r="O314" s="147">
        <v>0</v>
      </c>
      <c r="P314" s="147">
        <v>0</v>
      </c>
      <c r="Q314" s="147">
        <v>88771</v>
      </c>
      <c r="R314" s="147">
        <v>0</v>
      </c>
      <c r="S314" s="147">
        <v>0</v>
      </c>
      <c r="T314" s="147">
        <v>0</v>
      </c>
      <c r="U314" s="147">
        <v>0</v>
      </c>
      <c r="V314" s="147">
        <v>0</v>
      </c>
      <c r="W314" s="147">
        <v>0</v>
      </c>
      <c r="X314" s="147">
        <v>0</v>
      </c>
      <c r="Y314" s="147">
        <v>0</v>
      </c>
      <c r="Z314" s="147">
        <v>0</v>
      </c>
      <c r="AA314" s="147">
        <v>0</v>
      </c>
      <c r="AB314" s="147">
        <v>0</v>
      </c>
      <c r="AC314" s="147">
        <v>0</v>
      </c>
      <c r="AD314" s="147">
        <v>0</v>
      </c>
      <c r="AE314" s="147">
        <v>0</v>
      </c>
      <c r="AF314" s="147">
        <v>0</v>
      </c>
      <c r="AG314" s="147">
        <v>0</v>
      </c>
      <c r="AH314" s="147">
        <v>0</v>
      </c>
      <c r="AI314" s="147">
        <v>0</v>
      </c>
      <c r="AJ314" s="147">
        <v>0</v>
      </c>
      <c r="AK314" s="147">
        <v>0</v>
      </c>
      <c r="AL314" s="147">
        <v>0</v>
      </c>
      <c r="AM314" s="147">
        <v>0</v>
      </c>
      <c r="AN314" s="147">
        <v>0</v>
      </c>
      <c r="AO314" s="147">
        <v>0</v>
      </c>
      <c r="AP314" s="147">
        <v>0</v>
      </c>
      <c r="AQ314" s="147">
        <v>0</v>
      </c>
      <c r="AR314" s="147">
        <v>0</v>
      </c>
      <c r="AS314" s="147">
        <v>0</v>
      </c>
      <c r="AT314" s="147">
        <v>0</v>
      </c>
      <c r="AU314" s="147">
        <v>-179611</v>
      </c>
      <c r="AV314" s="147">
        <v>0</v>
      </c>
      <c r="AW314" s="147">
        <v>0</v>
      </c>
      <c r="AX314" s="147">
        <v>0</v>
      </c>
      <c r="AY314" s="147">
        <v>0</v>
      </c>
      <c r="AZ314" s="147">
        <v>0</v>
      </c>
      <c r="BA314" s="147">
        <v>0</v>
      </c>
      <c r="BB314" s="147">
        <v>0</v>
      </c>
      <c r="BC314" s="147">
        <v>0</v>
      </c>
      <c r="BD314" s="147">
        <v>0</v>
      </c>
      <c r="BE314" s="147">
        <v>0</v>
      </c>
      <c r="BF314" s="147">
        <v>0</v>
      </c>
      <c r="BG314" s="147">
        <v>0</v>
      </c>
      <c r="BH314" s="147">
        <v>0</v>
      </c>
      <c r="BI314" s="147">
        <v>0</v>
      </c>
      <c r="BJ314" s="147">
        <v>0</v>
      </c>
      <c r="BK314" s="147">
        <v>0</v>
      </c>
      <c r="BL314" s="147">
        <v>0</v>
      </c>
      <c r="BM314" s="147">
        <v>0</v>
      </c>
      <c r="BN314" s="147">
        <v>0</v>
      </c>
      <c r="BO314" s="147">
        <v>-701591</v>
      </c>
      <c r="BP314" s="147">
        <v>0</v>
      </c>
      <c r="BQ314" s="147">
        <v>0</v>
      </c>
      <c r="BR314" s="147">
        <v>0</v>
      </c>
      <c r="BS314" s="147">
        <v>0</v>
      </c>
      <c r="BT314" s="147">
        <v>88771</v>
      </c>
      <c r="BU314" s="147">
        <v>0</v>
      </c>
      <c r="BV314" s="147">
        <v>0</v>
      </c>
      <c r="BW314" s="147">
        <v>0</v>
      </c>
      <c r="BX314" s="147">
        <v>881202</v>
      </c>
      <c r="BZ314" s="147">
        <v>0</v>
      </c>
      <c r="CA314" s="147">
        <v>0</v>
      </c>
    </row>
    <row r="315" spans="12:79" hidden="1" x14ac:dyDescent="0.2">
      <c r="L315" s="147">
        <v>0</v>
      </c>
      <c r="M315" s="147">
        <v>0</v>
      </c>
      <c r="N315" s="147">
        <v>0</v>
      </c>
      <c r="O315" s="147">
        <v>0</v>
      </c>
      <c r="P315" s="147">
        <v>0</v>
      </c>
      <c r="Q315" s="147">
        <v>88771</v>
      </c>
      <c r="R315" s="147">
        <v>0</v>
      </c>
      <c r="S315" s="147">
        <v>0</v>
      </c>
      <c r="T315" s="147">
        <v>0</v>
      </c>
      <c r="U315" s="147">
        <v>0</v>
      </c>
      <c r="V315" s="147">
        <v>0</v>
      </c>
      <c r="W315" s="147">
        <v>0</v>
      </c>
      <c r="X315" s="147">
        <v>0</v>
      </c>
      <c r="Y315" s="147">
        <v>0</v>
      </c>
      <c r="Z315" s="147">
        <v>0</v>
      </c>
      <c r="AA315" s="147">
        <v>0</v>
      </c>
      <c r="AB315" s="147">
        <v>0</v>
      </c>
      <c r="AC315" s="147">
        <v>0</v>
      </c>
      <c r="AD315" s="147">
        <v>0</v>
      </c>
      <c r="AE315" s="147">
        <v>0</v>
      </c>
      <c r="AF315" s="147">
        <v>0</v>
      </c>
      <c r="AG315" s="147">
        <v>0</v>
      </c>
      <c r="AH315" s="147">
        <v>0</v>
      </c>
      <c r="AI315" s="147">
        <v>0</v>
      </c>
      <c r="AJ315" s="147">
        <v>0</v>
      </c>
      <c r="AK315" s="147">
        <v>0</v>
      </c>
      <c r="AL315" s="147">
        <v>0</v>
      </c>
      <c r="AM315" s="147">
        <v>0</v>
      </c>
      <c r="AN315" s="147">
        <v>0</v>
      </c>
      <c r="AO315" s="147">
        <v>0</v>
      </c>
      <c r="AP315" s="147">
        <v>0</v>
      </c>
      <c r="AQ315" s="147">
        <v>0</v>
      </c>
      <c r="AR315" s="147">
        <v>0</v>
      </c>
      <c r="AS315" s="147">
        <v>0</v>
      </c>
      <c r="AT315" s="147">
        <v>0</v>
      </c>
      <c r="AU315" s="147">
        <v>-179611</v>
      </c>
      <c r="AV315" s="147">
        <v>0</v>
      </c>
      <c r="AW315" s="147">
        <v>0</v>
      </c>
      <c r="AX315" s="147">
        <v>0</v>
      </c>
      <c r="AY315" s="147">
        <v>0</v>
      </c>
      <c r="AZ315" s="147">
        <v>0</v>
      </c>
      <c r="BA315" s="147">
        <v>0</v>
      </c>
      <c r="BB315" s="147">
        <v>0</v>
      </c>
      <c r="BC315" s="147">
        <v>0</v>
      </c>
      <c r="BD315" s="147">
        <v>0</v>
      </c>
      <c r="BE315" s="147">
        <v>0</v>
      </c>
      <c r="BF315" s="147">
        <v>0</v>
      </c>
      <c r="BG315" s="147">
        <v>0</v>
      </c>
      <c r="BH315" s="147">
        <v>0</v>
      </c>
      <c r="BI315" s="147">
        <v>0</v>
      </c>
      <c r="BJ315" s="147">
        <v>0</v>
      </c>
      <c r="BK315" s="147">
        <v>0</v>
      </c>
      <c r="BL315" s="147">
        <v>0</v>
      </c>
      <c r="BM315" s="147">
        <v>0</v>
      </c>
      <c r="BN315" s="147">
        <v>0</v>
      </c>
      <c r="BO315" s="147">
        <v>-701591</v>
      </c>
      <c r="BP315" s="147">
        <v>0</v>
      </c>
      <c r="BQ315" s="147">
        <v>0</v>
      </c>
      <c r="BR315" s="147">
        <v>0</v>
      </c>
      <c r="BS315" s="147">
        <v>0</v>
      </c>
      <c r="BT315" s="147">
        <v>88771</v>
      </c>
      <c r="BU315" s="147">
        <v>0</v>
      </c>
      <c r="BV315" s="147">
        <v>0</v>
      </c>
      <c r="BW315" s="147">
        <v>0</v>
      </c>
      <c r="BX315" s="147">
        <v>881202</v>
      </c>
      <c r="BZ315" s="147">
        <v>0</v>
      </c>
      <c r="CA315" s="147">
        <v>0</v>
      </c>
    </row>
    <row r="316" spans="12:79" hidden="1" x14ac:dyDescent="0.2">
      <c r="L316" s="147">
        <v>0</v>
      </c>
      <c r="M316" s="147">
        <v>0</v>
      </c>
      <c r="N316" s="147">
        <v>0</v>
      </c>
      <c r="O316" s="147">
        <v>0</v>
      </c>
      <c r="P316" s="147">
        <v>0</v>
      </c>
      <c r="Q316" s="147">
        <v>0</v>
      </c>
      <c r="R316" s="147">
        <v>0</v>
      </c>
      <c r="S316" s="147">
        <v>0</v>
      </c>
      <c r="T316" s="147">
        <v>0</v>
      </c>
      <c r="U316" s="147">
        <v>0</v>
      </c>
      <c r="V316" s="147">
        <v>0</v>
      </c>
      <c r="W316" s="147">
        <v>0</v>
      </c>
      <c r="X316" s="147">
        <v>0</v>
      </c>
      <c r="Y316" s="147">
        <v>0</v>
      </c>
      <c r="Z316" s="147">
        <v>0</v>
      </c>
      <c r="AA316" s="147">
        <v>0</v>
      </c>
      <c r="AB316" s="147">
        <v>0</v>
      </c>
      <c r="AC316" s="147">
        <v>0</v>
      </c>
      <c r="AD316" s="147">
        <v>0</v>
      </c>
      <c r="AE316" s="147">
        <v>0</v>
      </c>
      <c r="AF316" s="147">
        <v>0</v>
      </c>
      <c r="AG316" s="147">
        <v>0</v>
      </c>
      <c r="AH316" s="147">
        <v>0</v>
      </c>
      <c r="AI316" s="147">
        <v>0</v>
      </c>
      <c r="AJ316" s="147">
        <v>0</v>
      </c>
      <c r="AK316" s="147">
        <v>0</v>
      </c>
      <c r="AL316" s="147">
        <v>0</v>
      </c>
      <c r="AM316" s="147">
        <v>0</v>
      </c>
      <c r="AN316" s="147">
        <v>0</v>
      </c>
      <c r="AO316" s="147">
        <v>0</v>
      </c>
      <c r="AP316" s="147">
        <v>0</v>
      </c>
      <c r="AQ316" s="147">
        <v>0</v>
      </c>
      <c r="AR316" s="147">
        <v>0</v>
      </c>
      <c r="AS316" s="147">
        <v>0</v>
      </c>
      <c r="AT316" s="147">
        <v>0</v>
      </c>
      <c r="AU316" s="147">
        <v>0</v>
      </c>
      <c r="AV316" s="147">
        <v>0</v>
      </c>
      <c r="AW316" s="147">
        <v>0</v>
      </c>
      <c r="AX316" s="147">
        <v>0</v>
      </c>
      <c r="AY316" s="147">
        <v>0</v>
      </c>
      <c r="AZ316" s="147">
        <v>0</v>
      </c>
      <c r="BA316" s="147">
        <v>0</v>
      </c>
      <c r="BB316" s="147">
        <v>0</v>
      </c>
      <c r="BC316" s="147">
        <v>0</v>
      </c>
      <c r="BD316" s="147">
        <v>0</v>
      </c>
      <c r="BE316" s="147">
        <v>0</v>
      </c>
      <c r="BF316" s="147">
        <v>0</v>
      </c>
      <c r="BG316" s="147">
        <v>0</v>
      </c>
      <c r="BH316" s="147">
        <v>0</v>
      </c>
      <c r="BI316" s="147">
        <v>0</v>
      </c>
      <c r="BJ316" s="147">
        <v>0</v>
      </c>
      <c r="BK316" s="147">
        <v>0</v>
      </c>
      <c r="BL316" s="147">
        <v>0</v>
      </c>
      <c r="BM316" s="147">
        <v>0</v>
      </c>
      <c r="BN316" s="147">
        <v>0</v>
      </c>
      <c r="BO316" s="147">
        <v>0</v>
      </c>
      <c r="BP316" s="147">
        <v>0</v>
      </c>
      <c r="BQ316" s="147">
        <v>0</v>
      </c>
      <c r="BR316" s="147">
        <v>0</v>
      </c>
      <c r="BS316" s="147">
        <v>0</v>
      </c>
      <c r="BT316" s="147">
        <v>0</v>
      </c>
      <c r="BU316" s="147">
        <v>0</v>
      </c>
      <c r="BV316" s="147">
        <v>0</v>
      </c>
      <c r="BW316" s="147">
        <v>0</v>
      </c>
      <c r="BX316" s="147">
        <v>0</v>
      </c>
      <c r="BZ316" s="147">
        <v>0</v>
      </c>
      <c r="CA316" s="147">
        <v>0</v>
      </c>
    </row>
    <row r="317" spans="12:79" hidden="1" x14ac:dyDescent="0.2">
      <c r="L317" s="147">
        <v>0</v>
      </c>
      <c r="M317" s="147">
        <v>0</v>
      </c>
      <c r="N317" s="147">
        <v>0</v>
      </c>
      <c r="O317" s="147">
        <v>0</v>
      </c>
      <c r="P317" s="147">
        <v>0</v>
      </c>
      <c r="Q317" s="147">
        <v>0</v>
      </c>
      <c r="R317" s="147">
        <v>0</v>
      </c>
      <c r="S317" s="147">
        <v>0</v>
      </c>
      <c r="T317" s="147">
        <v>0</v>
      </c>
      <c r="U317" s="147">
        <v>0</v>
      </c>
      <c r="V317" s="147">
        <v>0</v>
      </c>
      <c r="W317" s="147">
        <v>0</v>
      </c>
      <c r="X317" s="147">
        <v>0</v>
      </c>
      <c r="Y317" s="147">
        <v>0</v>
      </c>
      <c r="Z317" s="147">
        <v>0</v>
      </c>
      <c r="AA317" s="147">
        <v>0</v>
      </c>
      <c r="AB317" s="147">
        <v>0</v>
      </c>
      <c r="AC317" s="147">
        <v>0</v>
      </c>
      <c r="AD317" s="147">
        <v>0</v>
      </c>
      <c r="AE317" s="147">
        <v>0</v>
      </c>
      <c r="AF317" s="147">
        <v>0</v>
      </c>
      <c r="AG317" s="147">
        <v>0</v>
      </c>
      <c r="AH317" s="147">
        <v>0</v>
      </c>
      <c r="AI317" s="147">
        <v>0</v>
      </c>
      <c r="AJ317" s="147">
        <v>0</v>
      </c>
      <c r="AK317" s="147">
        <v>0</v>
      </c>
      <c r="AL317" s="147">
        <v>0</v>
      </c>
      <c r="AM317" s="147">
        <v>0</v>
      </c>
      <c r="AN317" s="147">
        <v>0</v>
      </c>
      <c r="AO317" s="147">
        <v>0</v>
      </c>
      <c r="AP317" s="147">
        <v>-55605</v>
      </c>
      <c r="AQ317" s="147">
        <v>0</v>
      </c>
      <c r="AR317" s="147">
        <v>0</v>
      </c>
      <c r="AS317" s="147">
        <v>0</v>
      </c>
      <c r="AT317" s="147">
        <v>0</v>
      </c>
      <c r="AU317" s="147">
        <v>-129971</v>
      </c>
      <c r="AV317" s="147">
        <v>0</v>
      </c>
      <c r="AW317" s="147">
        <v>0</v>
      </c>
      <c r="AX317" s="147">
        <v>0</v>
      </c>
      <c r="AY317" s="147">
        <v>0</v>
      </c>
      <c r="AZ317" s="147">
        <v>0</v>
      </c>
      <c r="BA317" s="147">
        <v>0</v>
      </c>
      <c r="BB317" s="147">
        <v>0</v>
      </c>
      <c r="BC317" s="147">
        <v>0</v>
      </c>
      <c r="BD317" s="147">
        <v>0</v>
      </c>
      <c r="BE317" s="147">
        <v>0</v>
      </c>
      <c r="BF317" s="147">
        <v>0</v>
      </c>
      <c r="BG317" s="147">
        <v>0</v>
      </c>
      <c r="BH317" s="147">
        <v>0</v>
      </c>
      <c r="BI317" s="147">
        <v>0</v>
      </c>
      <c r="BJ317" s="147">
        <v>0</v>
      </c>
      <c r="BK317" s="147">
        <v>0</v>
      </c>
      <c r="BL317" s="147">
        <v>0</v>
      </c>
      <c r="BM317" s="147">
        <v>0</v>
      </c>
      <c r="BN317" s="147">
        <v>0</v>
      </c>
      <c r="BO317" s="147">
        <v>0</v>
      </c>
      <c r="BP317" s="147">
        <v>0</v>
      </c>
      <c r="BQ317" s="147">
        <v>0</v>
      </c>
      <c r="BR317" s="147">
        <v>0</v>
      </c>
      <c r="BS317" s="147">
        <v>0</v>
      </c>
      <c r="BT317" s="147">
        <v>0</v>
      </c>
      <c r="BU317" s="147">
        <v>0</v>
      </c>
      <c r="BV317" s="147">
        <v>0</v>
      </c>
      <c r="BW317" s="147">
        <v>0</v>
      </c>
      <c r="BX317" s="147">
        <v>185576</v>
      </c>
      <c r="BZ317" s="147">
        <v>0</v>
      </c>
      <c r="CA317" s="147">
        <v>0</v>
      </c>
    </row>
    <row r="318" spans="12:79" hidden="1" x14ac:dyDescent="0.2">
      <c r="L318" s="147">
        <v>0</v>
      </c>
      <c r="M318" s="147">
        <v>0</v>
      </c>
      <c r="N318" s="147">
        <v>0</v>
      </c>
      <c r="O318" s="147">
        <v>0</v>
      </c>
      <c r="P318" s="147">
        <v>0</v>
      </c>
      <c r="Q318" s="147">
        <v>0</v>
      </c>
      <c r="R318" s="147">
        <v>0</v>
      </c>
      <c r="S318" s="147">
        <v>0</v>
      </c>
      <c r="T318" s="147">
        <v>0</v>
      </c>
      <c r="U318" s="147">
        <v>0</v>
      </c>
      <c r="V318" s="147">
        <v>0</v>
      </c>
      <c r="W318" s="147">
        <v>0</v>
      </c>
      <c r="X318" s="147">
        <v>0</v>
      </c>
      <c r="Y318" s="147">
        <v>0</v>
      </c>
      <c r="Z318" s="147">
        <v>0</v>
      </c>
      <c r="AA318" s="147">
        <v>0</v>
      </c>
      <c r="AB318" s="147">
        <v>0</v>
      </c>
      <c r="AC318" s="147">
        <v>0</v>
      </c>
      <c r="AD318" s="147">
        <v>0</v>
      </c>
      <c r="AE318" s="147">
        <v>0</v>
      </c>
      <c r="AF318" s="147">
        <v>0</v>
      </c>
      <c r="AG318" s="147">
        <v>0</v>
      </c>
      <c r="AH318" s="147">
        <v>0</v>
      </c>
      <c r="AI318" s="147">
        <v>0</v>
      </c>
      <c r="AJ318" s="147">
        <v>0</v>
      </c>
      <c r="AK318" s="147">
        <v>0</v>
      </c>
      <c r="AL318" s="147">
        <v>0</v>
      </c>
      <c r="AM318" s="147">
        <v>0</v>
      </c>
      <c r="AN318" s="147">
        <v>0</v>
      </c>
      <c r="AO318" s="147">
        <v>0</v>
      </c>
      <c r="AP318" s="147">
        <v>-55605</v>
      </c>
      <c r="AQ318" s="147">
        <v>0</v>
      </c>
      <c r="AR318" s="147">
        <v>0</v>
      </c>
      <c r="AS318" s="147">
        <v>0</v>
      </c>
      <c r="AT318" s="147">
        <v>0</v>
      </c>
      <c r="AU318" s="147">
        <v>-129971</v>
      </c>
      <c r="AV318" s="147">
        <v>0</v>
      </c>
      <c r="AW318" s="147">
        <v>0</v>
      </c>
      <c r="AX318" s="147">
        <v>0</v>
      </c>
      <c r="AY318" s="147">
        <v>0</v>
      </c>
      <c r="AZ318" s="147">
        <v>0</v>
      </c>
      <c r="BA318" s="147">
        <v>0</v>
      </c>
      <c r="BB318" s="147">
        <v>0</v>
      </c>
      <c r="BC318" s="147">
        <v>0</v>
      </c>
      <c r="BD318" s="147">
        <v>0</v>
      </c>
      <c r="BE318" s="147">
        <v>0</v>
      </c>
      <c r="BF318" s="147">
        <v>0</v>
      </c>
      <c r="BG318" s="147">
        <v>0</v>
      </c>
      <c r="BH318" s="147">
        <v>0</v>
      </c>
      <c r="BI318" s="147">
        <v>0</v>
      </c>
      <c r="BJ318" s="147">
        <v>0</v>
      </c>
      <c r="BK318" s="147">
        <v>0</v>
      </c>
      <c r="BL318" s="147">
        <v>0</v>
      </c>
      <c r="BM318" s="147">
        <v>0</v>
      </c>
      <c r="BN318" s="147">
        <v>0</v>
      </c>
      <c r="BO318" s="147">
        <v>0</v>
      </c>
      <c r="BP318" s="147">
        <v>0</v>
      </c>
      <c r="BQ318" s="147">
        <v>0</v>
      </c>
      <c r="BR318" s="147">
        <v>0</v>
      </c>
      <c r="BS318" s="147">
        <v>0</v>
      </c>
      <c r="BT318" s="147">
        <v>0</v>
      </c>
      <c r="BU318" s="147">
        <v>0</v>
      </c>
      <c r="BV318" s="147">
        <v>0</v>
      </c>
      <c r="BW318" s="147">
        <v>0</v>
      </c>
      <c r="BX318" s="147">
        <v>185576</v>
      </c>
      <c r="BZ318" s="147">
        <v>0</v>
      </c>
      <c r="CA318" s="147">
        <v>0</v>
      </c>
    </row>
    <row r="319" spans="12:79" hidden="1" x14ac:dyDescent="0.2">
      <c r="L319" s="147">
        <v>0</v>
      </c>
      <c r="M319" s="147">
        <v>0</v>
      </c>
      <c r="N319" s="147">
        <v>0</v>
      </c>
      <c r="O319" s="147">
        <v>0</v>
      </c>
      <c r="P319" s="147">
        <v>0</v>
      </c>
      <c r="Q319" s="147">
        <v>0</v>
      </c>
      <c r="R319" s="147">
        <v>0</v>
      </c>
      <c r="S319" s="147">
        <v>0</v>
      </c>
      <c r="T319" s="147">
        <v>0</v>
      </c>
      <c r="U319" s="147">
        <v>0</v>
      </c>
      <c r="V319" s="147">
        <v>0</v>
      </c>
      <c r="W319" s="147">
        <v>0</v>
      </c>
      <c r="X319" s="147">
        <v>0</v>
      </c>
      <c r="Y319" s="147">
        <v>0</v>
      </c>
      <c r="Z319" s="147">
        <v>0</v>
      </c>
      <c r="AA319" s="147">
        <v>0</v>
      </c>
      <c r="AB319" s="147">
        <v>0</v>
      </c>
      <c r="AC319" s="147">
        <v>0</v>
      </c>
      <c r="AD319" s="147">
        <v>0</v>
      </c>
      <c r="AE319" s="147">
        <v>0</v>
      </c>
      <c r="AF319" s="147">
        <v>0</v>
      </c>
      <c r="AG319" s="147">
        <v>0</v>
      </c>
      <c r="AH319" s="147">
        <v>0</v>
      </c>
      <c r="AI319" s="147">
        <v>0</v>
      </c>
      <c r="AJ319" s="147">
        <v>0</v>
      </c>
      <c r="AK319" s="147">
        <v>0</v>
      </c>
      <c r="AL319" s="147">
        <v>0</v>
      </c>
      <c r="AM319" s="147">
        <v>0</v>
      </c>
      <c r="AN319" s="147">
        <v>0</v>
      </c>
      <c r="AO319" s="147">
        <v>0</v>
      </c>
      <c r="AP319" s="147">
        <v>0</v>
      </c>
      <c r="AQ319" s="147">
        <v>0</v>
      </c>
      <c r="AR319" s="147">
        <v>0</v>
      </c>
      <c r="AS319" s="147">
        <v>0</v>
      </c>
      <c r="AT319" s="147">
        <v>0</v>
      </c>
      <c r="AU319" s="147">
        <v>0</v>
      </c>
      <c r="AV319" s="147">
        <v>0</v>
      </c>
      <c r="AW319" s="147">
        <v>0</v>
      </c>
      <c r="AX319" s="147">
        <v>0</v>
      </c>
      <c r="AY319" s="147">
        <v>0</v>
      </c>
      <c r="AZ319" s="147">
        <v>0</v>
      </c>
      <c r="BA319" s="147">
        <v>0</v>
      </c>
      <c r="BB319" s="147">
        <v>0</v>
      </c>
      <c r="BC319" s="147">
        <v>0</v>
      </c>
      <c r="BD319" s="147">
        <v>0</v>
      </c>
      <c r="BE319" s="147">
        <v>0</v>
      </c>
      <c r="BF319" s="147">
        <v>0</v>
      </c>
      <c r="BG319" s="147">
        <v>0</v>
      </c>
      <c r="BH319" s="147">
        <v>0</v>
      </c>
      <c r="BI319" s="147">
        <v>0</v>
      </c>
      <c r="BJ319" s="147">
        <v>0</v>
      </c>
      <c r="BK319" s="147">
        <v>0</v>
      </c>
      <c r="BL319" s="147">
        <v>0</v>
      </c>
      <c r="BM319" s="147">
        <v>0</v>
      </c>
      <c r="BN319" s="147">
        <v>0</v>
      </c>
      <c r="BO319" s="147">
        <v>0</v>
      </c>
      <c r="BP319" s="147">
        <v>0</v>
      </c>
      <c r="BQ319" s="147">
        <v>0</v>
      </c>
      <c r="BR319" s="147">
        <v>0</v>
      </c>
      <c r="BS319" s="147">
        <v>0</v>
      </c>
      <c r="BT319" s="147">
        <v>0</v>
      </c>
      <c r="BU319" s="147">
        <v>0</v>
      </c>
      <c r="BV319" s="147">
        <v>0</v>
      </c>
      <c r="BW319" s="147">
        <v>0</v>
      </c>
      <c r="BX319" s="147">
        <v>0</v>
      </c>
      <c r="BZ319" s="147">
        <v>0</v>
      </c>
      <c r="CA319" s="147">
        <v>0</v>
      </c>
    </row>
    <row r="320" spans="12:79" hidden="1" x14ac:dyDescent="0.2">
      <c r="L320" s="147">
        <v>0</v>
      </c>
      <c r="M320" s="147">
        <v>0</v>
      </c>
      <c r="N320" s="147">
        <v>0</v>
      </c>
      <c r="O320" s="147">
        <v>0</v>
      </c>
      <c r="P320" s="147">
        <v>0</v>
      </c>
      <c r="Q320" s="147">
        <v>0</v>
      </c>
      <c r="R320" s="147">
        <v>0</v>
      </c>
      <c r="S320" s="147">
        <v>0</v>
      </c>
      <c r="T320" s="147">
        <v>0</v>
      </c>
      <c r="U320" s="147">
        <v>0</v>
      </c>
      <c r="V320" s="147">
        <v>92637</v>
      </c>
      <c r="W320" s="147">
        <v>0</v>
      </c>
      <c r="X320" s="147">
        <v>0</v>
      </c>
      <c r="Y320" s="147">
        <v>0</v>
      </c>
      <c r="Z320" s="147">
        <v>0</v>
      </c>
      <c r="AA320" s="147">
        <v>0</v>
      </c>
      <c r="AB320" s="147">
        <v>0</v>
      </c>
      <c r="AC320" s="147">
        <v>0</v>
      </c>
      <c r="AD320" s="147">
        <v>0</v>
      </c>
      <c r="AE320" s="147">
        <v>0</v>
      </c>
      <c r="AF320" s="147">
        <v>0</v>
      </c>
      <c r="AG320" s="147">
        <v>0</v>
      </c>
      <c r="AH320" s="147">
        <v>0</v>
      </c>
      <c r="AI320" s="147">
        <v>0</v>
      </c>
      <c r="AJ320" s="147">
        <v>0</v>
      </c>
      <c r="AK320" s="147">
        <v>0</v>
      </c>
      <c r="AL320" s="147">
        <v>0</v>
      </c>
      <c r="AM320" s="147">
        <v>0</v>
      </c>
      <c r="AN320" s="147">
        <v>0</v>
      </c>
      <c r="AO320" s="147">
        <v>0</v>
      </c>
      <c r="AP320" s="147">
        <v>0</v>
      </c>
      <c r="AQ320" s="147">
        <v>0</v>
      </c>
      <c r="AR320" s="147">
        <v>0</v>
      </c>
      <c r="AS320" s="147">
        <v>0</v>
      </c>
      <c r="AT320" s="147">
        <v>0</v>
      </c>
      <c r="AU320" s="147">
        <v>0</v>
      </c>
      <c r="AV320" s="147">
        <v>0</v>
      </c>
      <c r="AW320" s="147">
        <v>0</v>
      </c>
      <c r="AX320" s="147">
        <v>0</v>
      </c>
      <c r="AY320" s="147">
        <v>0</v>
      </c>
      <c r="AZ320" s="147">
        <v>0</v>
      </c>
      <c r="BA320" s="147">
        <v>0</v>
      </c>
      <c r="BB320" s="147">
        <v>0</v>
      </c>
      <c r="BC320" s="147">
        <v>0</v>
      </c>
      <c r="BD320" s="147">
        <v>0</v>
      </c>
      <c r="BE320" s="147">
        <v>0</v>
      </c>
      <c r="BF320" s="147">
        <v>0</v>
      </c>
      <c r="BG320" s="147">
        <v>0</v>
      </c>
      <c r="BH320" s="147">
        <v>0</v>
      </c>
      <c r="BI320" s="147">
        <v>0</v>
      </c>
      <c r="BJ320" s="147">
        <v>0</v>
      </c>
      <c r="BK320" s="147">
        <v>0</v>
      </c>
      <c r="BL320" s="147">
        <v>0</v>
      </c>
      <c r="BM320" s="147">
        <v>0</v>
      </c>
      <c r="BN320" s="147">
        <v>0</v>
      </c>
      <c r="BO320" s="147">
        <v>-56461</v>
      </c>
      <c r="BP320" s="147">
        <v>0</v>
      </c>
      <c r="BQ320" s="147">
        <v>0</v>
      </c>
      <c r="BR320" s="147">
        <v>0</v>
      </c>
      <c r="BS320" s="147">
        <v>0</v>
      </c>
      <c r="BT320" s="147">
        <v>92637</v>
      </c>
      <c r="BU320" s="147">
        <v>0</v>
      </c>
      <c r="BV320" s="147">
        <v>0</v>
      </c>
      <c r="BW320" s="147">
        <v>0</v>
      </c>
      <c r="BX320" s="147">
        <v>56461</v>
      </c>
      <c r="BZ320" s="147">
        <v>0</v>
      </c>
      <c r="CA320" s="147">
        <v>0</v>
      </c>
    </row>
    <row r="321" spans="12:79" hidden="1" x14ac:dyDescent="0.2">
      <c r="L321" s="147">
        <v>0</v>
      </c>
      <c r="M321" s="147">
        <v>0</v>
      </c>
      <c r="N321" s="147">
        <v>0</v>
      </c>
      <c r="O321" s="147">
        <v>0</v>
      </c>
      <c r="P321" s="147">
        <v>0</v>
      </c>
      <c r="Q321" s="147">
        <v>0</v>
      </c>
      <c r="R321" s="147">
        <v>0</v>
      </c>
      <c r="S321" s="147">
        <v>0</v>
      </c>
      <c r="T321" s="147">
        <v>0</v>
      </c>
      <c r="U321" s="147">
        <v>0</v>
      </c>
      <c r="V321" s="147">
        <v>92637</v>
      </c>
      <c r="W321" s="147">
        <v>0</v>
      </c>
      <c r="X321" s="147">
        <v>0</v>
      </c>
      <c r="Y321" s="147">
        <v>0</v>
      </c>
      <c r="Z321" s="147">
        <v>0</v>
      </c>
      <c r="AA321" s="147">
        <v>0</v>
      </c>
      <c r="AB321" s="147">
        <v>0</v>
      </c>
      <c r="AC321" s="147">
        <v>0</v>
      </c>
      <c r="AD321" s="147">
        <v>0</v>
      </c>
      <c r="AE321" s="147">
        <v>0</v>
      </c>
      <c r="AF321" s="147">
        <v>0</v>
      </c>
      <c r="AG321" s="147">
        <v>0</v>
      </c>
      <c r="AH321" s="147">
        <v>0</v>
      </c>
      <c r="AI321" s="147">
        <v>0</v>
      </c>
      <c r="AJ321" s="147">
        <v>0</v>
      </c>
      <c r="AK321" s="147">
        <v>0</v>
      </c>
      <c r="AL321" s="147">
        <v>0</v>
      </c>
      <c r="AM321" s="147">
        <v>0</v>
      </c>
      <c r="AN321" s="147">
        <v>0</v>
      </c>
      <c r="AO321" s="147">
        <v>0</v>
      </c>
      <c r="AP321" s="147">
        <v>0</v>
      </c>
      <c r="AQ321" s="147">
        <v>0</v>
      </c>
      <c r="AR321" s="147">
        <v>0</v>
      </c>
      <c r="AS321" s="147">
        <v>0</v>
      </c>
      <c r="AT321" s="147">
        <v>0</v>
      </c>
      <c r="AU321" s="147">
        <v>0</v>
      </c>
      <c r="AV321" s="147">
        <v>0</v>
      </c>
      <c r="AW321" s="147">
        <v>0</v>
      </c>
      <c r="AX321" s="147">
        <v>0</v>
      </c>
      <c r="AY321" s="147">
        <v>0</v>
      </c>
      <c r="AZ321" s="147">
        <v>0</v>
      </c>
      <c r="BA321" s="147">
        <v>0</v>
      </c>
      <c r="BB321" s="147">
        <v>0</v>
      </c>
      <c r="BC321" s="147">
        <v>0</v>
      </c>
      <c r="BD321" s="147">
        <v>0</v>
      </c>
      <c r="BE321" s="147">
        <v>0</v>
      </c>
      <c r="BF321" s="147">
        <v>0</v>
      </c>
      <c r="BG321" s="147">
        <v>0</v>
      </c>
      <c r="BH321" s="147">
        <v>0</v>
      </c>
      <c r="BI321" s="147">
        <v>0</v>
      </c>
      <c r="BJ321" s="147">
        <v>0</v>
      </c>
      <c r="BK321" s="147">
        <v>0</v>
      </c>
      <c r="BL321" s="147">
        <v>0</v>
      </c>
      <c r="BM321" s="147">
        <v>0</v>
      </c>
      <c r="BN321" s="147">
        <v>0</v>
      </c>
      <c r="BO321" s="147">
        <v>-56461</v>
      </c>
      <c r="BP321" s="147">
        <v>0</v>
      </c>
      <c r="BQ321" s="147">
        <v>0</v>
      </c>
      <c r="BR321" s="147">
        <v>0</v>
      </c>
      <c r="BS321" s="147">
        <v>0</v>
      </c>
      <c r="BT321" s="147">
        <v>92637</v>
      </c>
      <c r="BU321" s="147">
        <v>0</v>
      </c>
      <c r="BV321" s="147">
        <v>0</v>
      </c>
      <c r="BW321" s="147">
        <v>0</v>
      </c>
      <c r="BX321" s="147">
        <v>56461</v>
      </c>
      <c r="BZ321" s="147">
        <v>0</v>
      </c>
      <c r="CA321" s="147">
        <v>0</v>
      </c>
    </row>
    <row r="322" spans="12:79" hidden="1" x14ac:dyDescent="0.2">
      <c r="L322" s="147">
        <v>0</v>
      </c>
      <c r="M322" s="147">
        <v>0</v>
      </c>
      <c r="N322" s="147">
        <v>0</v>
      </c>
      <c r="O322" s="147">
        <v>0</v>
      </c>
      <c r="P322" s="147">
        <v>0</v>
      </c>
      <c r="Q322" s="147">
        <v>0</v>
      </c>
      <c r="R322" s="147">
        <v>0</v>
      </c>
      <c r="S322" s="147">
        <v>0</v>
      </c>
      <c r="T322" s="147">
        <v>0</v>
      </c>
      <c r="U322" s="147">
        <v>0</v>
      </c>
      <c r="V322" s="147">
        <v>0</v>
      </c>
      <c r="W322" s="147">
        <v>0</v>
      </c>
      <c r="X322" s="147">
        <v>0</v>
      </c>
      <c r="Y322" s="147">
        <v>0</v>
      </c>
      <c r="Z322" s="147">
        <v>0</v>
      </c>
      <c r="AA322" s="147">
        <v>0</v>
      </c>
      <c r="AB322" s="147">
        <v>0</v>
      </c>
      <c r="AC322" s="147">
        <v>0</v>
      </c>
      <c r="AD322" s="147">
        <v>0</v>
      </c>
      <c r="AE322" s="147">
        <v>0</v>
      </c>
      <c r="AF322" s="147">
        <v>0</v>
      </c>
      <c r="AG322" s="147">
        <v>0</v>
      </c>
      <c r="AH322" s="147">
        <v>0</v>
      </c>
      <c r="AI322" s="147">
        <v>0</v>
      </c>
      <c r="AJ322" s="147">
        <v>0</v>
      </c>
      <c r="AK322" s="147">
        <v>0</v>
      </c>
      <c r="AL322" s="147">
        <v>0</v>
      </c>
      <c r="AM322" s="147">
        <v>0</v>
      </c>
      <c r="AN322" s="147">
        <v>0</v>
      </c>
      <c r="AO322" s="147">
        <v>0</v>
      </c>
      <c r="AP322" s="147">
        <v>0</v>
      </c>
      <c r="AQ322" s="147">
        <v>0</v>
      </c>
      <c r="AR322" s="147">
        <v>0</v>
      </c>
      <c r="AS322" s="147">
        <v>0</v>
      </c>
      <c r="AT322" s="147">
        <v>0</v>
      </c>
      <c r="AU322" s="147">
        <v>0</v>
      </c>
      <c r="AV322" s="147">
        <v>0</v>
      </c>
      <c r="AW322" s="147">
        <v>0</v>
      </c>
      <c r="AX322" s="147">
        <v>0</v>
      </c>
      <c r="AY322" s="147">
        <v>0</v>
      </c>
      <c r="AZ322" s="147">
        <v>0</v>
      </c>
      <c r="BA322" s="147">
        <v>0</v>
      </c>
      <c r="BB322" s="147">
        <v>0</v>
      </c>
      <c r="BC322" s="147">
        <v>0</v>
      </c>
      <c r="BD322" s="147">
        <v>0</v>
      </c>
      <c r="BE322" s="147">
        <v>0</v>
      </c>
      <c r="BF322" s="147">
        <v>0</v>
      </c>
      <c r="BG322" s="147">
        <v>0</v>
      </c>
      <c r="BH322" s="147">
        <v>0</v>
      </c>
      <c r="BI322" s="147">
        <v>0</v>
      </c>
      <c r="BJ322" s="147">
        <v>0</v>
      </c>
      <c r="BK322" s="147">
        <v>0</v>
      </c>
      <c r="BL322" s="147">
        <v>0</v>
      </c>
      <c r="BM322" s="147">
        <v>0</v>
      </c>
      <c r="BN322" s="147">
        <v>0</v>
      </c>
      <c r="BO322" s="147">
        <v>0</v>
      </c>
      <c r="BP322" s="147">
        <v>0</v>
      </c>
      <c r="BQ322" s="147">
        <v>0</v>
      </c>
      <c r="BR322" s="147">
        <v>0</v>
      </c>
      <c r="BS322" s="147">
        <v>0</v>
      </c>
      <c r="BT322" s="147">
        <v>0</v>
      </c>
      <c r="BU322" s="147">
        <v>0</v>
      </c>
      <c r="BV322" s="147">
        <v>0</v>
      </c>
      <c r="BW322" s="147">
        <v>0</v>
      </c>
      <c r="BX322" s="147">
        <v>0</v>
      </c>
      <c r="BZ322" s="147">
        <v>0</v>
      </c>
      <c r="CA322" s="147">
        <v>0</v>
      </c>
    </row>
    <row r="323" spans="12:79" hidden="1" x14ac:dyDescent="0.2">
      <c r="L323" s="147">
        <v>259191</v>
      </c>
      <c r="M323" s="147">
        <v>0</v>
      </c>
      <c r="N323" s="147">
        <v>0</v>
      </c>
      <c r="O323" s="147">
        <v>0</v>
      </c>
      <c r="P323" s="147">
        <v>0</v>
      </c>
      <c r="Q323" s="147">
        <v>0</v>
      </c>
      <c r="R323" s="147">
        <v>0</v>
      </c>
      <c r="S323" s="147">
        <v>0</v>
      </c>
      <c r="T323" s="147">
        <v>0</v>
      </c>
      <c r="U323" s="147">
        <v>0</v>
      </c>
      <c r="V323" s="147">
        <v>0</v>
      </c>
      <c r="W323" s="147">
        <v>0</v>
      </c>
      <c r="X323" s="147">
        <v>0</v>
      </c>
      <c r="Y323" s="147">
        <v>0</v>
      </c>
      <c r="Z323" s="147">
        <v>0</v>
      </c>
      <c r="AA323" s="147">
        <v>0</v>
      </c>
      <c r="AB323" s="147">
        <v>0</v>
      </c>
      <c r="AC323" s="147">
        <v>0</v>
      </c>
      <c r="AD323" s="147">
        <v>0</v>
      </c>
      <c r="AE323" s="147">
        <v>0</v>
      </c>
      <c r="AF323" s="147">
        <v>0</v>
      </c>
      <c r="AG323" s="147">
        <v>0</v>
      </c>
      <c r="AH323" s="147">
        <v>0</v>
      </c>
      <c r="AI323" s="147">
        <v>0</v>
      </c>
      <c r="AJ323" s="147">
        <v>0</v>
      </c>
      <c r="AK323" s="147">
        <v>0</v>
      </c>
      <c r="AL323" s="147">
        <v>0</v>
      </c>
      <c r="AM323" s="147">
        <v>0</v>
      </c>
      <c r="AN323" s="147">
        <v>0</v>
      </c>
      <c r="AO323" s="147">
        <v>0</v>
      </c>
      <c r="AP323" s="147">
        <v>0</v>
      </c>
      <c r="AQ323" s="147">
        <v>0</v>
      </c>
      <c r="AR323" s="147">
        <v>0</v>
      </c>
      <c r="AS323" s="147">
        <v>0</v>
      </c>
      <c r="AT323" s="147">
        <v>0</v>
      </c>
      <c r="AU323" s="147">
        <v>0</v>
      </c>
      <c r="AV323" s="147">
        <v>0</v>
      </c>
      <c r="AW323" s="147">
        <v>0</v>
      </c>
      <c r="AX323" s="147">
        <v>0</v>
      </c>
      <c r="AY323" s="147">
        <v>0</v>
      </c>
      <c r="AZ323" s="147">
        <v>0</v>
      </c>
      <c r="BA323" s="147">
        <v>0</v>
      </c>
      <c r="BB323" s="147">
        <v>0</v>
      </c>
      <c r="BC323" s="147">
        <v>0</v>
      </c>
      <c r="BD323" s="147">
        <v>0</v>
      </c>
      <c r="BE323" s="147">
        <v>0</v>
      </c>
      <c r="BF323" s="147">
        <v>0</v>
      </c>
      <c r="BG323" s="147">
        <v>0</v>
      </c>
      <c r="BH323" s="147">
        <v>0</v>
      </c>
      <c r="BI323" s="147">
        <v>0</v>
      </c>
      <c r="BJ323" s="147">
        <v>0</v>
      </c>
      <c r="BK323" s="147">
        <v>0</v>
      </c>
      <c r="BL323" s="147">
        <v>0</v>
      </c>
      <c r="BM323" s="147">
        <v>0</v>
      </c>
      <c r="BN323" s="147">
        <v>0</v>
      </c>
      <c r="BO323" s="147">
        <v>-410666</v>
      </c>
      <c r="BP323" s="147">
        <v>0</v>
      </c>
      <c r="BQ323" s="147">
        <v>0</v>
      </c>
      <c r="BR323" s="147">
        <v>0</v>
      </c>
      <c r="BS323" s="147">
        <v>0</v>
      </c>
      <c r="BT323" s="147">
        <v>259191</v>
      </c>
      <c r="BU323" s="147">
        <v>0</v>
      </c>
      <c r="BV323" s="147">
        <v>0</v>
      </c>
      <c r="BW323" s="147">
        <v>0</v>
      </c>
      <c r="BX323" s="147">
        <v>410666</v>
      </c>
      <c r="BZ323" s="147">
        <v>0</v>
      </c>
      <c r="CA323" s="147">
        <v>0</v>
      </c>
    </row>
    <row r="324" spans="12:79" hidden="1" x14ac:dyDescent="0.2">
      <c r="L324" s="147">
        <v>259191</v>
      </c>
      <c r="M324" s="147">
        <v>0</v>
      </c>
      <c r="N324" s="147">
        <v>0</v>
      </c>
      <c r="O324" s="147">
        <v>0</v>
      </c>
      <c r="P324" s="147">
        <v>0</v>
      </c>
      <c r="Q324" s="147">
        <v>0</v>
      </c>
      <c r="R324" s="147">
        <v>0</v>
      </c>
      <c r="S324" s="147">
        <v>0</v>
      </c>
      <c r="T324" s="147">
        <v>0</v>
      </c>
      <c r="U324" s="147">
        <v>0</v>
      </c>
      <c r="V324" s="147">
        <v>0</v>
      </c>
      <c r="W324" s="147">
        <v>0</v>
      </c>
      <c r="X324" s="147">
        <v>0</v>
      </c>
      <c r="Y324" s="147">
        <v>0</v>
      </c>
      <c r="Z324" s="147">
        <v>0</v>
      </c>
      <c r="AA324" s="147">
        <v>0</v>
      </c>
      <c r="AB324" s="147">
        <v>0</v>
      </c>
      <c r="AC324" s="147">
        <v>0</v>
      </c>
      <c r="AD324" s="147">
        <v>0</v>
      </c>
      <c r="AE324" s="147">
        <v>0</v>
      </c>
      <c r="AF324" s="147">
        <v>0</v>
      </c>
      <c r="AG324" s="147">
        <v>0</v>
      </c>
      <c r="AH324" s="147">
        <v>0</v>
      </c>
      <c r="AI324" s="147">
        <v>0</v>
      </c>
      <c r="AJ324" s="147">
        <v>0</v>
      </c>
      <c r="AK324" s="147">
        <v>0</v>
      </c>
      <c r="AL324" s="147">
        <v>0</v>
      </c>
      <c r="AM324" s="147">
        <v>0</v>
      </c>
      <c r="AN324" s="147">
        <v>0</v>
      </c>
      <c r="AO324" s="147">
        <v>0</v>
      </c>
      <c r="AP324" s="147">
        <v>0</v>
      </c>
      <c r="AQ324" s="147">
        <v>0</v>
      </c>
      <c r="AR324" s="147">
        <v>0</v>
      </c>
      <c r="AS324" s="147">
        <v>0</v>
      </c>
      <c r="AT324" s="147">
        <v>0</v>
      </c>
      <c r="AU324" s="147">
        <v>0</v>
      </c>
      <c r="AV324" s="147">
        <v>0</v>
      </c>
      <c r="AW324" s="147">
        <v>0</v>
      </c>
      <c r="AX324" s="147">
        <v>0</v>
      </c>
      <c r="AY324" s="147">
        <v>0</v>
      </c>
      <c r="AZ324" s="147">
        <v>0</v>
      </c>
      <c r="BA324" s="147">
        <v>0</v>
      </c>
      <c r="BB324" s="147">
        <v>0</v>
      </c>
      <c r="BC324" s="147">
        <v>0</v>
      </c>
      <c r="BD324" s="147">
        <v>0</v>
      </c>
      <c r="BE324" s="147">
        <v>0</v>
      </c>
      <c r="BF324" s="147">
        <v>0</v>
      </c>
      <c r="BG324" s="147">
        <v>0</v>
      </c>
      <c r="BH324" s="147">
        <v>0</v>
      </c>
      <c r="BI324" s="147">
        <v>0</v>
      </c>
      <c r="BJ324" s="147">
        <v>0</v>
      </c>
      <c r="BK324" s="147">
        <v>0</v>
      </c>
      <c r="BL324" s="147">
        <v>0</v>
      </c>
      <c r="BM324" s="147">
        <v>0</v>
      </c>
      <c r="BN324" s="147">
        <v>0</v>
      </c>
      <c r="BO324" s="147">
        <v>-410666</v>
      </c>
      <c r="BP324" s="147">
        <v>0</v>
      </c>
      <c r="BQ324" s="147">
        <v>0</v>
      </c>
      <c r="BR324" s="147">
        <v>0</v>
      </c>
      <c r="BS324" s="147">
        <v>0</v>
      </c>
      <c r="BT324" s="147">
        <v>259191</v>
      </c>
      <c r="BU324" s="147">
        <v>0</v>
      </c>
      <c r="BV324" s="147">
        <v>0</v>
      </c>
      <c r="BW324" s="147">
        <v>0</v>
      </c>
      <c r="BX324" s="147">
        <v>410666</v>
      </c>
      <c r="BZ324" s="147">
        <v>0</v>
      </c>
      <c r="CA324" s="147">
        <v>0</v>
      </c>
    </row>
    <row r="325" spans="12:79" hidden="1" x14ac:dyDescent="0.2">
      <c r="L325" s="147">
        <v>0</v>
      </c>
      <c r="M325" s="147">
        <v>0</v>
      </c>
      <c r="N325" s="147">
        <v>0</v>
      </c>
      <c r="O325" s="147">
        <v>0</v>
      </c>
      <c r="P325" s="147">
        <v>0</v>
      </c>
      <c r="Q325" s="147">
        <v>0</v>
      </c>
      <c r="R325" s="147">
        <v>0</v>
      </c>
      <c r="S325" s="147">
        <v>0</v>
      </c>
      <c r="T325" s="147">
        <v>0</v>
      </c>
      <c r="U325" s="147">
        <v>0</v>
      </c>
      <c r="V325" s="147">
        <v>0</v>
      </c>
      <c r="W325" s="147">
        <v>0</v>
      </c>
      <c r="X325" s="147">
        <v>0</v>
      </c>
      <c r="Y325" s="147">
        <v>0</v>
      </c>
      <c r="Z325" s="147">
        <v>0</v>
      </c>
      <c r="AA325" s="147">
        <v>0</v>
      </c>
      <c r="AB325" s="147">
        <v>0</v>
      </c>
      <c r="AC325" s="147">
        <v>0</v>
      </c>
      <c r="AD325" s="147">
        <v>0</v>
      </c>
      <c r="AE325" s="147">
        <v>0</v>
      </c>
      <c r="AF325" s="147">
        <v>0</v>
      </c>
      <c r="AG325" s="147">
        <v>0</v>
      </c>
      <c r="AH325" s="147">
        <v>0</v>
      </c>
      <c r="AI325" s="147">
        <v>0</v>
      </c>
      <c r="AJ325" s="147">
        <v>0</v>
      </c>
      <c r="AK325" s="147">
        <v>0</v>
      </c>
      <c r="AL325" s="147">
        <v>0</v>
      </c>
      <c r="AM325" s="147">
        <v>0</v>
      </c>
      <c r="AN325" s="147">
        <v>0</v>
      </c>
      <c r="AO325" s="147">
        <v>0</v>
      </c>
      <c r="AP325" s="147">
        <v>0</v>
      </c>
      <c r="AQ325" s="147">
        <v>0</v>
      </c>
      <c r="AR325" s="147">
        <v>0</v>
      </c>
      <c r="AS325" s="147">
        <v>0</v>
      </c>
      <c r="AT325" s="147">
        <v>0</v>
      </c>
      <c r="AU325" s="147">
        <v>0</v>
      </c>
      <c r="AV325" s="147">
        <v>0</v>
      </c>
      <c r="AW325" s="147">
        <v>0</v>
      </c>
      <c r="AX325" s="147">
        <v>0</v>
      </c>
      <c r="AY325" s="147">
        <v>0</v>
      </c>
      <c r="AZ325" s="147">
        <v>0</v>
      </c>
      <c r="BA325" s="147">
        <v>0</v>
      </c>
      <c r="BB325" s="147">
        <v>0</v>
      </c>
      <c r="BC325" s="147">
        <v>0</v>
      </c>
      <c r="BD325" s="147">
        <v>0</v>
      </c>
      <c r="BE325" s="147">
        <v>0</v>
      </c>
      <c r="BF325" s="147">
        <v>0</v>
      </c>
      <c r="BG325" s="147">
        <v>0</v>
      </c>
      <c r="BH325" s="147">
        <v>0</v>
      </c>
      <c r="BI325" s="147">
        <v>0</v>
      </c>
      <c r="BJ325" s="147">
        <v>0</v>
      </c>
      <c r="BK325" s="147">
        <v>0</v>
      </c>
      <c r="BL325" s="147">
        <v>0</v>
      </c>
      <c r="BM325" s="147">
        <v>0</v>
      </c>
      <c r="BN325" s="147">
        <v>0</v>
      </c>
      <c r="BO325" s="147">
        <v>0</v>
      </c>
      <c r="BP325" s="147">
        <v>0</v>
      </c>
      <c r="BQ325" s="147">
        <v>0</v>
      </c>
      <c r="BR325" s="147">
        <v>0</v>
      </c>
      <c r="BS325" s="147">
        <v>0</v>
      </c>
      <c r="BT325" s="147">
        <v>0</v>
      </c>
      <c r="BU325" s="147">
        <v>0</v>
      </c>
      <c r="BV325" s="147">
        <v>0</v>
      </c>
      <c r="BW325" s="147">
        <v>0</v>
      </c>
      <c r="BX325" s="147">
        <v>0</v>
      </c>
      <c r="BZ325" s="147">
        <v>0</v>
      </c>
      <c r="CA325" s="147">
        <v>0</v>
      </c>
    </row>
    <row r="326" spans="12:79" hidden="1" x14ac:dyDescent="0.2">
      <c r="L326" s="147">
        <v>0</v>
      </c>
      <c r="M326" s="147">
        <v>0</v>
      </c>
      <c r="N326" s="147">
        <v>0</v>
      </c>
      <c r="O326" s="147">
        <v>0</v>
      </c>
      <c r="P326" s="147">
        <v>0</v>
      </c>
      <c r="Q326" s="147">
        <v>0</v>
      </c>
      <c r="R326" s="147">
        <v>0</v>
      </c>
      <c r="S326" s="147">
        <v>0</v>
      </c>
      <c r="T326" s="147">
        <v>0</v>
      </c>
      <c r="U326" s="147">
        <v>0</v>
      </c>
      <c r="V326" s="147">
        <v>129145</v>
      </c>
      <c r="W326" s="147">
        <v>0</v>
      </c>
      <c r="X326" s="147">
        <v>0</v>
      </c>
      <c r="Y326" s="147">
        <v>0</v>
      </c>
      <c r="Z326" s="147">
        <v>0</v>
      </c>
      <c r="AA326" s="147">
        <v>0</v>
      </c>
      <c r="AB326" s="147">
        <v>0</v>
      </c>
      <c r="AC326" s="147">
        <v>0</v>
      </c>
      <c r="AD326" s="147">
        <v>0</v>
      </c>
      <c r="AE326" s="147">
        <v>0</v>
      </c>
      <c r="AF326" s="147">
        <v>0</v>
      </c>
      <c r="AG326" s="147">
        <v>0</v>
      </c>
      <c r="AH326" s="147">
        <v>0</v>
      </c>
      <c r="AI326" s="147">
        <v>0</v>
      </c>
      <c r="AJ326" s="147">
        <v>0</v>
      </c>
      <c r="AK326" s="147">
        <v>0</v>
      </c>
      <c r="AL326" s="147">
        <v>0</v>
      </c>
      <c r="AM326" s="147">
        <v>0</v>
      </c>
      <c r="AN326" s="147">
        <v>0</v>
      </c>
      <c r="AO326" s="147">
        <v>0</v>
      </c>
      <c r="AP326" s="147">
        <v>0</v>
      </c>
      <c r="AQ326" s="147">
        <v>0</v>
      </c>
      <c r="AR326" s="147">
        <v>0</v>
      </c>
      <c r="AS326" s="147">
        <v>0</v>
      </c>
      <c r="AT326" s="147">
        <v>0</v>
      </c>
      <c r="AU326" s="147">
        <v>0</v>
      </c>
      <c r="AV326" s="147">
        <v>0</v>
      </c>
      <c r="AW326" s="147">
        <v>0</v>
      </c>
      <c r="AX326" s="147">
        <v>0</v>
      </c>
      <c r="AY326" s="147">
        <v>0</v>
      </c>
      <c r="AZ326" s="147">
        <v>0</v>
      </c>
      <c r="BA326" s="147">
        <v>0</v>
      </c>
      <c r="BB326" s="147">
        <v>0</v>
      </c>
      <c r="BC326" s="147">
        <v>0</v>
      </c>
      <c r="BD326" s="147">
        <v>0</v>
      </c>
      <c r="BE326" s="147">
        <v>0</v>
      </c>
      <c r="BF326" s="147">
        <v>0</v>
      </c>
      <c r="BG326" s="147">
        <v>0</v>
      </c>
      <c r="BH326" s="147">
        <v>0</v>
      </c>
      <c r="BI326" s="147">
        <v>0</v>
      </c>
      <c r="BJ326" s="147">
        <v>-92640</v>
      </c>
      <c r="BK326" s="147">
        <v>0</v>
      </c>
      <c r="BL326" s="147">
        <v>0</v>
      </c>
      <c r="BM326" s="147">
        <v>0</v>
      </c>
      <c r="BN326" s="147">
        <v>0</v>
      </c>
      <c r="BO326" s="147">
        <v>0</v>
      </c>
      <c r="BP326" s="147">
        <v>0</v>
      </c>
      <c r="BQ326" s="147">
        <v>0</v>
      </c>
      <c r="BR326" s="147">
        <v>0</v>
      </c>
      <c r="BS326" s="147">
        <v>0</v>
      </c>
      <c r="BT326" s="147">
        <v>129145</v>
      </c>
      <c r="BU326" s="147">
        <v>0</v>
      </c>
      <c r="BV326" s="147">
        <v>0</v>
      </c>
      <c r="BW326" s="147">
        <v>0</v>
      </c>
      <c r="BX326" s="147">
        <v>92640</v>
      </c>
      <c r="BZ326" s="147">
        <v>0</v>
      </c>
      <c r="CA326" s="147">
        <v>0</v>
      </c>
    </row>
    <row r="327" spans="12:79" hidden="1" x14ac:dyDescent="0.2">
      <c r="L327" s="147">
        <v>0</v>
      </c>
      <c r="M327" s="147">
        <v>0</v>
      </c>
      <c r="N327" s="147">
        <v>0</v>
      </c>
      <c r="O327" s="147">
        <v>0</v>
      </c>
      <c r="P327" s="147">
        <v>0</v>
      </c>
      <c r="Q327" s="147">
        <v>0</v>
      </c>
      <c r="R327" s="147">
        <v>0</v>
      </c>
      <c r="S327" s="147">
        <v>0</v>
      </c>
      <c r="T327" s="147">
        <v>0</v>
      </c>
      <c r="U327" s="147">
        <v>0</v>
      </c>
      <c r="V327" s="147">
        <v>129145</v>
      </c>
      <c r="W327" s="147">
        <v>0</v>
      </c>
      <c r="X327" s="147">
        <v>0</v>
      </c>
      <c r="Y327" s="147">
        <v>0</v>
      </c>
      <c r="Z327" s="147">
        <v>0</v>
      </c>
      <c r="AA327" s="147">
        <v>0</v>
      </c>
      <c r="AB327" s="147">
        <v>0</v>
      </c>
      <c r="AC327" s="147">
        <v>0</v>
      </c>
      <c r="AD327" s="147">
        <v>0</v>
      </c>
      <c r="AE327" s="147">
        <v>0</v>
      </c>
      <c r="AF327" s="147">
        <v>0</v>
      </c>
      <c r="AG327" s="147">
        <v>0</v>
      </c>
      <c r="AH327" s="147">
        <v>0</v>
      </c>
      <c r="AI327" s="147">
        <v>0</v>
      </c>
      <c r="AJ327" s="147">
        <v>0</v>
      </c>
      <c r="AK327" s="147">
        <v>0</v>
      </c>
      <c r="AL327" s="147">
        <v>0</v>
      </c>
      <c r="AM327" s="147">
        <v>0</v>
      </c>
      <c r="AN327" s="147">
        <v>0</v>
      </c>
      <c r="AO327" s="147">
        <v>0</v>
      </c>
      <c r="AP327" s="147">
        <v>0</v>
      </c>
      <c r="AQ327" s="147">
        <v>0</v>
      </c>
      <c r="AR327" s="147">
        <v>0</v>
      </c>
      <c r="AS327" s="147">
        <v>0</v>
      </c>
      <c r="AT327" s="147">
        <v>0</v>
      </c>
      <c r="AU327" s="147">
        <v>0</v>
      </c>
      <c r="AV327" s="147">
        <v>0</v>
      </c>
      <c r="AW327" s="147">
        <v>0</v>
      </c>
      <c r="AX327" s="147">
        <v>0</v>
      </c>
      <c r="AY327" s="147">
        <v>0</v>
      </c>
      <c r="AZ327" s="147">
        <v>0</v>
      </c>
      <c r="BA327" s="147">
        <v>0</v>
      </c>
      <c r="BB327" s="147">
        <v>0</v>
      </c>
      <c r="BC327" s="147">
        <v>0</v>
      </c>
      <c r="BD327" s="147">
        <v>0</v>
      </c>
      <c r="BE327" s="147">
        <v>0</v>
      </c>
      <c r="BF327" s="147">
        <v>0</v>
      </c>
      <c r="BG327" s="147">
        <v>0</v>
      </c>
      <c r="BH327" s="147">
        <v>0</v>
      </c>
      <c r="BI327" s="147">
        <v>0</v>
      </c>
      <c r="BJ327" s="147">
        <v>-92640</v>
      </c>
      <c r="BK327" s="147">
        <v>0</v>
      </c>
      <c r="BL327" s="147">
        <v>0</v>
      </c>
      <c r="BM327" s="147">
        <v>0</v>
      </c>
      <c r="BN327" s="147">
        <v>0</v>
      </c>
      <c r="BO327" s="147">
        <v>0</v>
      </c>
      <c r="BP327" s="147">
        <v>0</v>
      </c>
      <c r="BQ327" s="147">
        <v>0</v>
      </c>
      <c r="BR327" s="147">
        <v>0</v>
      </c>
      <c r="BS327" s="147">
        <v>0</v>
      </c>
      <c r="BT327" s="147">
        <v>129145</v>
      </c>
      <c r="BU327" s="147">
        <v>0</v>
      </c>
      <c r="BV327" s="147">
        <v>0</v>
      </c>
      <c r="BW327" s="147">
        <v>0</v>
      </c>
      <c r="BX327" s="147">
        <v>92640</v>
      </c>
      <c r="BZ327" s="147">
        <v>0</v>
      </c>
      <c r="CA327" s="147">
        <v>0</v>
      </c>
    </row>
    <row r="328" spans="12:79" hidden="1" x14ac:dyDescent="0.2">
      <c r="L328" s="147">
        <v>0</v>
      </c>
      <c r="M328" s="147">
        <v>0</v>
      </c>
      <c r="N328" s="147">
        <v>0</v>
      </c>
      <c r="O328" s="147">
        <v>0</v>
      </c>
      <c r="P328" s="147">
        <v>0</v>
      </c>
      <c r="Q328" s="147">
        <v>0</v>
      </c>
      <c r="R328" s="147">
        <v>0</v>
      </c>
      <c r="S328" s="147">
        <v>0</v>
      </c>
      <c r="T328" s="147">
        <v>0</v>
      </c>
      <c r="U328" s="147">
        <v>0</v>
      </c>
      <c r="V328" s="147">
        <v>0</v>
      </c>
      <c r="W328" s="147">
        <v>0</v>
      </c>
      <c r="X328" s="147">
        <v>0</v>
      </c>
      <c r="Y328" s="147">
        <v>0</v>
      </c>
      <c r="Z328" s="147">
        <v>0</v>
      </c>
      <c r="AA328" s="147">
        <v>0</v>
      </c>
      <c r="AB328" s="147">
        <v>0</v>
      </c>
      <c r="AC328" s="147">
        <v>0</v>
      </c>
      <c r="AD328" s="147">
        <v>0</v>
      </c>
      <c r="AE328" s="147">
        <v>0</v>
      </c>
      <c r="AF328" s="147">
        <v>0</v>
      </c>
      <c r="AG328" s="147">
        <v>0</v>
      </c>
      <c r="AH328" s="147">
        <v>0</v>
      </c>
      <c r="AI328" s="147">
        <v>0</v>
      </c>
      <c r="AJ328" s="147">
        <v>0</v>
      </c>
      <c r="AK328" s="147">
        <v>0</v>
      </c>
      <c r="AL328" s="147">
        <v>0</v>
      </c>
      <c r="AM328" s="147">
        <v>0</v>
      </c>
      <c r="AN328" s="147">
        <v>0</v>
      </c>
      <c r="AO328" s="147">
        <v>0</v>
      </c>
      <c r="AP328" s="147">
        <v>0</v>
      </c>
      <c r="AQ328" s="147">
        <v>0</v>
      </c>
      <c r="AR328" s="147">
        <v>0</v>
      </c>
      <c r="AS328" s="147">
        <v>0</v>
      </c>
      <c r="AT328" s="147">
        <v>0</v>
      </c>
      <c r="AU328" s="147">
        <v>0</v>
      </c>
      <c r="AV328" s="147">
        <v>0</v>
      </c>
      <c r="AW328" s="147">
        <v>0</v>
      </c>
      <c r="AX328" s="147">
        <v>0</v>
      </c>
      <c r="AY328" s="147">
        <v>0</v>
      </c>
      <c r="AZ328" s="147">
        <v>0</v>
      </c>
      <c r="BA328" s="147">
        <v>0</v>
      </c>
      <c r="BB328" s="147">
        <v>0</v>
      </c>
      <c r="BC328" s="147">
        <v>0</v>
      </c>
      <c r="BD328" s="147">
        <v>0</v>
      </c>
      <c r="BE328" s="147">
        <v>0</v>
      </c>
      <c r="BF328" s="147">
        <v>0</v>
      </c>
      <c r="BG328" s="147">
        <v>0</v>
      </c>
      <c r="BH328" s="147">
        <v>0</v>
      </c>
      <c r="BI328" s="147">
        <v>0</v>
      </c>
      <c r="BJ328" s="147">
        <v>0</v>
      </c>
      <c r="BK328" s="147">
        <v>0</v>
      </c>
      <c r="BL328" s="147">
        <v>0</v>
      </c>
      <c r="BM328" s="147">
        <v>0</v>
      </c>
      <c r="BN328" s="147">
        <v>0</v>
      </c>
      <c r="BO328" s="147">
        <v>0</v>
      </c>
      <c r="BP328" s="147">
        <v>0</v>
      </c>
      <c r="BQ328" s="147">
        <v>0</v>
      </c>
      <c r="BR328" s="147">
        <v>0</v>
      </c>
      <c r="BS328" s="147">
        <v>0</v>
      </c>
      <c r="BT328" s="147">
        <v>0</v>
      </c>
      <c r="BU328" s="147">
        <v>0</v>
      </c>
      <c r="BV328" s="147">
        <v>0</v>
      </c>
      <c r="BW328" s="147">
        <v>0</v>
      </c>
      <c r="BX328" s="147">
        <v>0</v>
      </c>
      <c r="BZ328" s="147">
        <v>0</v>
      </c>
      <c r="CA328" s="147">
        <v>0</v>
      </c>
    </row>
    <row r="329" spans="12:79" hidden="1" x14ac:dyDescent="0.2">
      <c r="L329" s="147">
        <v>0</v>
      </c>
      <c r="M329" s="147">
        <v>0</v>
      </c>
      <c r="N329" s="147">
        <v>0</v>
      </c>
      <c r="O329" s="147">
        <v>0</v>
      </c>
      <c r="P329" s="147">
        <v>0</v>
      </c>
      <c r="Q329" s="147">
        <v>39629</v>
      </c>
      <c r="R329" s="147">
        <v>0</v>
      </c>
      <c r="S329" s="147">
        <v>0</v>
      </c>
      <c r="T329" s="147">
        <v>0</v>
      </c>
      <c r="U329" s="147">
        <v>0</v>
      </c>
      <c r="V329" s="147">
        <v>0</v>
      </c>
      <c r="W329" s="147">
        <v>0</v>
      </c>
      <c r="X329" s="147">
        <v>0</v>
      </c>
      <c r="Y329" s="147">
        <v>0</v>
      </c>
      <c r="Z329" s="147">
        <v>0</v>
      </c>
      <c r="AA329" s="147">
        <v>0</v>
      </c>
      <c r="AB329" s="147">
        <v>0</v>
      </c>
      <c r="AC329" s="147">
        <v>0</v>
      </c>
      <c r="AD329" s="147">
        <v>0</v>
      </c>
      <c r="AE329" s="147">
        <v>0</v>
      </c>
      <c r="AF329" s="147">
        <v>-83879</v>
      </c>
      <c r="AG329" s="147">
        <v>0</v>
      </c>
      <c r="AH329" s="147">
        <v>0</v>
      </c>
      <c r="AI329" s="147">
        <v>0</v>
      </c>
      <c r="AJ329" s="147">
        <v>0</v>
      </c>
      <c r="AK329" s="147">
        <v>0</v>
      </c>
      <c r="AL329" s="147">
        <v>0</v>
      </c>
      <c r="AM329" s="147">
        <v>0</v>
      </c>
      <c r="AN329" s="147">
        <v>0</v>
      </c>
      <c r="AO329" s="147">
        <v>0</v>
      </c>
      <c r="AP329" s="147">
        <v>0</v>
      </c>
      <c r="AQ329" s="147">
        <v>0</v>
      </c>
      <c r="AR329" s="147">
        <v>0</v>
      </c>
      <c r="AS329" s="147">
        <v>0</v>
      </c>
      <c r="AT329" s="147">
        <v>0</v>
      </c>
      <c r="AU329" s="147">
        <v>0</v>
      </c>
      <c r="AV329" s="147">
        <v>0</v>
      </c>
      <c r="AW329" s="147">
        <v>0</v>
      </c>
      <c r="AX329" s="147">
        <v>0</v>
      </c>
      <c r="AY329" s="147">
        <v>0</v>
      </c>
      <c r="AZ329" s="147">
        <v>0</v>
      </c>
      <c r="BA329" s="147">
        <v>0</v>
      </c>
      <c r="BB329" s="147">
        <v>0</v>
      </c>
      <c r="BC329" s="147">
        <v>0</v>
      </c>
      <c r="BD329" s="147">
        <v>0</v>
      </c>
      <c r="BE329" s="147">
        <v>0</v>
      </c>
      <c r="BF329" s="147">
        <v>0</v>
      </c>
      <c r="BG329" s="147">
        <v>0</v>
      </c>
      <c r="BH329" s="147">
        <v>0</v>
      </c>
      <c r="BI329" s="147">
        <v>0</v>
      </c>
      <c r="BJ329" s="147">
        <v>0</v>
      </c>
      <c r="BK329" s="147">
        <v>0</v>
      </c>
      <c r="BL329" s="147">
        <v>0</v>
      </c>
      <c r="BM329" s="147">
        <v>0</v>
      </c>
      <c r="BN329" s="147">
        <v>0</v>
      </c>
      <c r="BO329" s="147">
        <v>-173102</v>
      </c>
      <c r="BP329" s="147">
        <v>0</v>
      </c>
      <c r="BQ329" s="147">
        <v>0</v>
      </c>
      <c r="BR329" s="147">
        <v>0</v>
      </c>
      <c r="BS329" s="147">
        <v>0</v>
      </c>
      <c r="BT329" s="147">
        <v>39629</v>
      </c>
      <c r="BU329" s="147">
        <v>0</v>
      </c>
      <c r="BV329" s="147">
        <v>0</v>
      </c>
      <c r="BW329" s="147">
        <v>0</v>
      </c>
      <c r="BX329" s="147">
        <v>256981</v>
      </c>
      <c r="BZ329" s="147">
        <v>0</v>
      </c>
      <c r="CA329" s="147">
        <v>0</v>
      </c>
    </row>
    <row r="330" spans="12:79" hidden="1" x14ac:dyDescent="0.2">
      <c r="L330" s="147">
        <v>0</v>
      </c>
      <c r="M330" s="147">
        <v>0</v>
      </c>
      <c r="N330" s="147">
        <v>0</v>
      </c>
      <c r="O330" s="147">
        <v>0</v>
      </c>
      <c r="P330" s="147">
        <v>0</v>
      </c>
      <c r="Q330" s="147">
        <v>39629</v>
      </c>
      <c r="R330" s="147">
        <v>0</v>
      </c>
      <c r="S330" s="147">
        <v>0</v>
      </c>
      <c r="T330" s="147">
        <v>0</v>
      </c>
      <c r="U330" s="147">
        <v>0</v>
      </c>
      <c r="V330" s="147">
        <v>0</v>
      </c>
      <c r="W330" s="147">
        <v>0</v>
      </c>
      <c r="X330" s="147">
        <v>0</v>
      </c>
      <c r="Y330" s="147">
        <v>0</v>
      </c>
      <c r="Z330" s="147">
        <v>0</v>
      </c>
      <c r="AA330" s="147">
        <v>0</v>
      </c>
      <c r="AB330" s="147">
        <v>0</v>
      </c>
      <c r="AC330" s="147">
        <v>0</v>
      </c>
      <c r="AD330" s="147">
        <v>0</v>
      </c>
      <c r="AE330" s="147">
        <v>0</v>
      </c>
      <c r="AF330" s="147">
        <v>-83879</v>
      </c>
      <c r="AG330" s="147">
        <v>0</v>
      </c>
      <c r="AH330" s="147">
        <v>0</v>
      </c>
      <c r="AI330" s="147">
        <v>0</v>
      </c>
      <c r="AJ330" s="147">
        <v>0</v>
      </c>
      <c r="AK330" s="147">
        <v>0</v>
      </c>
      <c r="AL330" s="147">
        <v>0</v>
      </c>
      <c r="AM330" s="147">
        <v>0</v>
      </c>
      <c r="AN330" s="147">
        <v>0</v>
      </c>
      <c r="AO330" s="147">
        <v>0</v>
      </c>
      <c r="AP330" s="147">
        <v>0</v>
      </c>
      <c r="AQ330" s="147">
        <v>0</v>
      </c>
      <c r="AR330" s="147">
        <v>0</v>
      </c>
      <c r="AS330" s="147">
        <v>0</v>
      </c>
      <c r="AT330" s="147">
        <v>0</v>
      </c>
      <c r="AU330" s="147">
        <v>0</v>
      </c>
      <c r="AV330" s="147">
        <v>0</v>
      </c>
      <c r="AW330" s="147">
        <v>0</v>
      </c>
      <c r="AX330" s="147">
        <v>0</v>
      </c>
      <c r="AY330" s="147">
        <v>0</v>
      </c>
      <c r="AZ330" s="147">
        <v>0</v>
      </c>
      <c r="BA330" s="147">
        <v>0</v>
      </c>
      <c r="BB330" s="147">
        <v>0</v>
      </c>
      <c r="BC330" s="147">
        <v>0</v>
      </c>
      <c r="BD330" s="147">
        <v>0</v>
      </c>
      <c r="BE330" s="147">
        <v>0</v>
      </c>
      <c r="BF330" s="147">
        <v>0</v>
      </c>
      <c r="BG330" s="147">
        <v>0</v>
      </c>
      <c r="BH330" s="147">
        <v>0</v>
      </c>
      <c r="BI330" s="147">
        <v>0</v>
      </c>
      <c r="BJ330" s="147">
        <v>0</v>
      </c>
      <c r="BK330" s="147">
        <v>0</v>
      </c>
      <c r="BL330" s="147">
        <v>0</v>
      </c>
      <c r="BM330" s="147">
        <v>0</v>
      </c>
      <c r="BN330" s="147">
        <v>0</v>
      </c>
      <c r="BO330" s="147">
        <v>-173102</v>
      </c>
      <c r="BP330" s="147">
        <v>0</v>
      </c>
      <c r="BQ330" s="147">
        <v>0</v>
      </c>
      <c r="BR330" s="147">
        <v>0</v>
      </c>
      <c r="BS330" s="147">
        <v>0</v>
      </c>
      <c r="BT330" s="147">
        <v>39629</v>
      </c>
      <c r="BU330" s="147">
        <v>0</v>
      </c>
      <c r="BV330" s="147">
        <v>0</v>
      </c>
      <c r="BW330" s="147">
        <v>0</v>
      </c>
      <c r="BX330" s="147">
        <v>256981</v>
      </c>
      <c r="BZ330" s="147">
        <v>0</v>
      </c>
      <c r="CA330" s="147">
        <v>0</v>
      </c>
    </row>
    <row r="331" spans="12:79" hidden="1" x14ac:dyDescent="0.2">
      <c r="L331" s="147">
        <v>0</v>
      </c>
      <c r="M331" s="147">
        <v>0</v>
      </c>
      <c r="N331" s="147">
        <v>0</v>
      </c>
      <c r="O331" s="147">
        <v>0</v>
      </c>
      <c r="P331" s="147">
        <v>0</v>
      </c>
      <c r="Q331" s="147">
        <v>0</v>
      </c>
      <c r="R331" s="147">
        <v>0</v>
      </c>
      <c r="S331" s="147">
        <v>0</v>
      </c>
      <c r="T331" s="147">
        <v>0</v>
      </c>
      <c r="U331" s="147">
        <v>0</v>
      </c>
      <c r="V331" s="147">
        <v>0</v>
      </c>
      <c r="W331" s="147">
        <v>0</v>
      </c>
      <c r="X331" s="147">
        <v>0</v>
      </c>
      <c r="Y331" s="147">
        <v>0</v>
      </c>
      <c r="Z331" s="147">
        <v>0</v>
      </c>
      <c r="AA331" s="147">
        <v>0</v>
      </c>
      <c r="AB331" s="147">
        <v>0</v>
      </c>
      <c r="AC331" s="147">
        <v>0</v>
      </c>
      <c r="AD331" s="147">
        <v>0</v>
      </c>
      <c r="AE331" s="147">
        <v>0</v>
      </c>
      <c r="AF331" s="147">
        <v>0</v>
      </c>
      <c r="AG331" s="147">
        <v>0</v>
      </c>
      <c r="AH331" s="147">
        <v>0</v>
      </c>
      <c r="AI331" s="147">
        <v>0</v>
      </c>
      <c r="AJ331" s="147">
        <v>0</v>
      </c>
      <c r="AK331" s="147">
        <v>0</v>
      </c>
      <c r="AL331" s="147">
        <v>0</v>
      </c>
      <c r="AM331" s="147">
        <v>0</v>
      </c>
      <c r="AN331" s="147">
        <v>0</v>
      </c>
      <c r="AO331" s="147">
        <v>0</v>
      </c>
      <c r="AP331" s="147">
        <v>0</v>
      </c>
      <c r="AQ331" s="147">
        <v>0</v>
      </c>
      <c r="AR331" s="147">
        <v>0</v>
      </c>
      <c r="AS331" s="147">
        <v>0</v>
      </c>
      <c r="AT331" s="147">
        <v>0</v>
      </c>
      <c r="AU331" s="147">
        <v>0</v>
      </c>
      <c r="AV331" s="147">
        <v>0</v>
      </c>
      <c r="AW331" s="147">
        <v>0</v>
      </c>
      <c r="AX331" s="147">
        <v>0</v>
      </c>
      <c r="AY331" s="147">
        <v>0</v>
      </c>
      <c r="AZ331" s="147">
        <v>0</v>
      </c>
      <c r="BA331" s="147">
        <v>0</v>
      </c>
      <c r="BB331" s="147">
        <v>0</v>
      </c>
      <c r="BC331" s="147">
        <v>0</v>
      </c>
      <c r="BD331" s="147">
        <v>0</v>
      </c>
      <c r="BE331" s="147">
        <v>0</v>
      </c>
      <c r="BF331" s="147">
        <v>0</v>
      </c>
      <c r="BG331" s="147">
        <v>0</v>
      </c>
      <c r="BH331" s="147">
        <v>0</v>
      </c>
      <c r="BI331" s="147">
        <v>0</v>
      </c>
      <c r="BJ331" s="147">
        <v>0</v>
      </c>
      <c r="BK331" s="147">
        <v>0</v>
      </c>
      <c r="BL331" s="147">
        <v>0</v>
      </c>
      <c r="BM331" s="147">
        <v>0</v>
      </c>
      <c r="BN331" s="147">
        <v>0</v>
      </c>
      <c r="BO331" s="147">
        <v>0</v>
      </c>
      <c r="BP331" s="147">
        <v>0</v>
      </c>
      <c r="BQ331" s="147">
        <v>0</v>
      </c>
      <c r="BR331" s="147">
        <v>0</v>
      </c>
      <c r="BS331" s="147">
        <v>0</v>
      </c>
      <c r="BT331" s="147">
        <v>0</v>
      </c>
      <c r="BU331" s="147">
        <v>0</v>
      </c>
      <c r="BV331" s="147">
        <v>0</v>
      </c>
      <c r="BW331" s="147">
        <v>0</v>
      </c>
      <c r="BX331" s="147">
        <v>0</v>
      </c>
      <c r="BZ331" s="147">
        <v>0</v>
      </c>
      <c r="CA331" s="147">
        <v>0</v>
      </c>
    </row>
    <row r="332" spans="12:79" hidden="1" x14ac:dyDescent="0.2">
      <c r="L332" s="147">
        <v>0</v>
      </c>
      <c r="M332" s="147">
        <v>0</v>
      </c>
      <c r="N332" s="147">
        <v>0</v>
      </c>
      <c r="O332" s="147">
        <v>0</v>
      </c>
      <c r="P332" s="147">
        <v>0</v>
      </c>
      <c r="Q332" s="147">
        <v>88512</v>
      </c>
      <c r="R332" s="147">
        <v>0</v>
      </c>
      <c r="S332" s="147">
        <v>0</v>
      </c>
      <c r="T332" s="147">
        <v>0</v>
      </c>
      <c r="U332" s="147">
        <v>0</v>
      </c>
      <c r="V332" s="147">
        <v>0</v>
      </c>
      <c r="W332" s="147">
        <v>0</v>
      </c>
      <c r="X332" s="147">
        <v>0</v>
      </c>
      <c r="Y332" s="147">
        <v>0</v>
      </c>
      <c r="Z332" s="147">
        <v>0</v>
      </c>
      <c r="AA332" s="147">
        <v>0</v>
      </c>
      <c r="AB332" s="147">
        <v>0</v>
      </c>
      <c r="AC332" s="147">
        <v>0</v>
      </c>
      <c r="AD332" s="147">
        <v>0</v>
      </c>
      <c r="AE332" s="147">
        <v>0</v>
      </c>
      <c r="AF332" s="147">
        <v>0</v>
      </c>
      <c r="AG332" s="147">
        <v>0</v>
      </c>
      <c r="AH332" s="147">
        <v>0</v>
      </c>
      <c r="AI332" s="147">
        <v>0</v>
      </c>
      <c r="AJ332" s="147">
        <v>0</v>
      </c>
      <c r="AK332" s="147">
        <v>0</v>
      </c>
      <c r="AL332" s="147">
        <v>0</v>
      </c>
      <c r="AM332" s="147">
        <v>0</v>
      </c>
      <c r="AN332" s="147">
        <v>0</v>
      </c>
      <c r="AO332" s="147">
        <v>0</v>
      </c>
      <c r="AP332" s="147">
        <v>0</v>
      </c>
      <c r="AQ332" s="147">
        <v>0</v>
      </c>
      <c r="AR332" s="147">
        <v>0</v>
      </c>
      <c r="AS332" s="147">
        <v>0</v>
      </c>
      <c r="AT332" s="147">
        <v>0</v>
      </c>
      <c r="AU332" s="147">
        <v>0</v>
      </c>
      <c r="AV332" s="147">
        <v>0</v>
      </c>
      <c r="AW332" s="147">
        <v>0</v>
      </c>
      <c r="AX332" s="147">
        <v>0</v>
      </c>
      <c r="AY332" s="147">
        <v>0</v>
      </c>
      <c r="AZ332" s="147">
        <v>0</v>
      </c>
      <c r="BA332" s="147">
        <v>0</v>
      </c>
      <c r="BB332" s="147">
        <v>0</v>
      </c>
      <c r="BC332" s="147">
        <v>0</v>
      </c>
      <c r="BD332" s="147">
        <v>0</v>
      </c>
      <c r="BE332" s="147">
        <v>0</v>
      </c>
      <c r="BF332" s="147">
        <v>0</v>
      </c>
      <c r="BG332" s="147">
        <v>0</v>
      </c>
      <c r="BH332" s="147">
        <v>0</v>
      </c>
      <c r="BI332" s="147">
        <v>0</v>
      </c>
      <c r="BJ332" s="147">
        <v>0</v>
      </c>
      <c r="BK332" s="147">
        <v>0</v>
      </c>
      <c r="BL332" s="147">
        <v>0</v>
      </c>
      <c r="BM332" s="147">
        <v>0</v>
      </c>
      <c r="BN332" s="147">
        <v>0</v>
      </c>
      <c r="BO332" s="147">
        <v>-99343</v>
      </c>
      <c r="BP332" s="147">
        <v>0</v>
      </c>
      <c r="BQ332" s="147">
        <v>0</v>
      </c>
      <c r="BR332" s="147">
        <v>0</v>
      </c>
      <c r="BS332" s="147">
        <v>0</v>
      </c>
      <c r="BT332" s="147">
        <v>88512</v>
      </c>
      <c r="BU332" s="147">
        <v>0</v>
      </c>
      <c r="BV332" s="147">
        <v>0</v>
      </c>
      <c r="BW332" s="147">
        <v>0</v>
      </c>
      <c r="BX332" s="147">
        <v>99343</v>
      </c>
      <c r="BZ332" s="147">
        <v>0</v>
      </c>
      <c r="CA332" s="147">
        <v>0</v>
      </c>
    </row>
    <row r="333" spans="12:79" hidden="1" x14ac:dyDescent="0.2">
      <c r="L333" s="147">
        <v>0</v>
      </c>
      <c r="M333" s="147">
        <v>0</v>
      </c>
      <c r="N333" s="147">
        <v>0</v>
      </c>
      <c r="O333" s="147">
        <v>0</v>
      </c>
      <c r="P333" s="147">
        <v>0</v>
      </c>
      <c r="Q333" s="147">
        <v>88512</v>
      </c>
      <c r="R333" s="147">
        <v>0</v>
      </c>
      <c r="S333" s="147">
        <v>0</v>
      </c>
      <c r="T333" s="147">
        <v>0</v>
      </c>
      <c r="U333" s="147">
        <v>0</v>
      </c>
      <c r="V333" s="147">
        <v>0</v>
      </c>
      <c r="W333" s="147">
        <v>0</v>
      </c>
      <c r="X333" s="147">
        <v>0</v>
      </c>
      <c r="Y333" s="147">
        <v>0</v>
      </c>
      <c r="Z333" s="147">
        <v>0</v>
      </c>
      <c r="AA333" s="147">
        <v>0</v>
      </c>
      <c r="AB333" s="147">
        <v>0</v>
      </c>
      <c r="AC333" s="147">
        <v>0</v>
      </c>
      <c r="AD333" s="147">
        <v>0</v>
      </c>
      <c r="AE333" s="147">
        <v>0</v>
      </c>
      <c r="AF333" s="147">
        <v>0</v>
      </c>
      <c r="AG333" s="147">
        <v>0</v>
      </c>
      <c r="AH333" s="147">
        <v>0</v>
      </c>
      <c r="AI333" s="147">
        <v>0</v>
      </c>
      <c r="AJ333" s="147">
        <v>0</v>
      </c>
      <c r="AK333" s="147">
        <v>0</v>
      </c>
      <c r="AL333" s="147">
        <v>0</v>
      </c>
      <c r="AM333" s="147">
        <v>0</v>
      </c>
      <c r="AN333" s="147">
        <v>0</v>
      </c>
      <c r="AO333" s="147">
        <v>0</v>
      </c>
      <c r="AP333" s="147">
        <v>0</v>
      </c>
      <c r="AQ333" s="147">
        <v>0</v>
      </c>
      <c r="AR333" s="147">
        <v>0</v>
      </c>
      <c r="AS333" s="147">
        <v>0</v>
      </c>
      <c r="AT333" s="147">
        <v>0</v>
      </c>
      <c r="AU333" s="147">
        <v>0</v>
      </c>
      <c r="AV333" s="147">
        <v>0</v>
      </c>
      <c r="AW333" s="147">
        <v>0</v>
      </c>
      <c r="AX333" s="147">
        <v>0</v>
      </c>
      <c r="AY333" s="147">
        <v>0</v>
      </c>
      <c r="AZ333" s="147">
        <v>0</v>
      </c>
      <c r="BA333" s="147">
        <v>0</v>
      </c>
      <c r="BB333" s="147">
        <v>0</v>
      </c>
      <c r="BC333" s="147">
        <v>0</v>
      </c>
      <c r="BD333" s="147">
        <v>0</v>
      </c>
      <c r="BE333" s="147">
        <v>0</v>
      </c>
      <c r="BF333" s="147">
        <v>0</v>
      </c>
      <c r="BG333" s="147">
        <v>0</v>
      </c>
      <c r="BH333" s="147">
        <v>0</v>
      </c>
      <c r="BI333" s="147">
        <v>0</v>
      </c>
      <c r="BJ333" s="147">
        <v>0</v>
      </c>
      <c r="BK333" s="147">
        <v>0</v>
      </c>
      <c r="BL333" s="147">
        <v>0</v>
      </c>
      <c r="BM333" s="147">
        <v>0</v>
      </c>
      <c r="BN333" s="147">
        <v>0</v>
      </c>
      <c r="BO333" s="147">
        <v>-99343</v>
      </c>
      <c r="BP333" s="147">
        <v>0</v>
      </c>
      <c r="BQ333" s="147">
        <v>0</v>
      </c>
      <c r="BR333" s="147">
        <v>0</v>
      </c>
      <c r="BS333" s="147">
        <v>0</v>
      </c>
      <c r="BT333" s="147">
        <v>88512</v>
      </c>
      <c r="BU333" s="147">
        <v>0</v>
      </c>
      <c r="BV333" s="147">
        <v>0</v>
      </c>
      <c r="BW333" s="147">
        <v>0</v>
      </c>
      <c r="BX333" s="147">
        <v>99343</v>
      </c>
      <c r="BZ333" s="147">
        <v>0</v>
      </c>
      <c r="CA333" s="147">
        <v>0</v>
      </c>
    </row>
    <row r="334" spans="12:79" hidden="1" x14ac:dyDescent="0.2">
      <c r="L334" s="147">
        <v>0</v>
      </c>
      <c r="M334" s="147">
        <v>0</v>
      </c>
      <c r="N334" s="147">
        <v>0</v>
      </c>
      <c r="O334" s="147">
        <v>0</v>
      </c>
      <c r="P334" s="147">
        <v>0</v>
      </c>
      <c r="Q334" s="147">
        <v>0</v>
      </c>
      <c r="R334" s="147">
        <v>0</v>
      </c>
      <c r="S334" s="147">
        <v>0</v>
      </c>
      <c r="T334" s="147">
        <v>0</v>
      </c>
      <c r="U334" s="147">
        <v>0</v>
      </c>
      <c r="V334" s="147">
        <v>0</v>
      </c>
      <c r="W334" s="147">
        <v>0</v>
      </c>
      <c r="X334" s="147">
        <v>0</v>
      </c>
      <c r="Y334" s="147">
        <v>0</v>
      </c>
      <c r="Z334" s="147">
        <v>0</v>
      </c>
      <c r="AA334" s="147">
        <v>0</v>
      </c>
      <c r="AB334" s="147">
        <v>0</v>
      </c>
      <c r="AC334" s="147">
        <v>0</v>
      </c>
      <c r="AD334" s="147">
        <v>0</v>
      </c>
      <c r="AE334" s="147">
        <v>0</v>
      </c>
      <c r="AF334" s="147">
        <v>0</v>
      </c>
      <c r="AG334" s="147">
        <v>0</v>
      </c>
      <c r="AH334" s="147">
        <v>0</v>
      </c>
      <c r="AI334" s="147">
        <v>0</v>
      </c>
      <c r="AJ334" s="147">
        <v>0</v>
      </c>
      <c r="AK334" s="147">
        <v>0</v>
      </c>
      <c r="AL334" s="147">
        <v>0</v>
      </c>
      <c r="AM334" s="147">
        <v>0</v>
      </c>
      <c r="AN334" s="147">
        <v>0</v>
      </c>
      <c r="AO334" s="147">
        <v>0</v>
      </c>
      <c r="AP334" s="147">
        <v>0</v>
      </c>
      <c r="AQ334" s="147">
        <v>0</v>
      </c>
      <c r="AR334" s="147">
        <v>0</v>
      </c>
      <c r="AS334" s="147">
        <v>0</v>
      </c>
      <c r="AT334" s="147">
        <v>0</v>
      </c>
      <c r="AU334" s="147">
        <v>0</v>
      </c>
      <c r="AV334" s="147">
        <v>0</v>
      </c>
      <c r="AW334" s="147">
        <v>0</v>
      </c>
      <c r="AX334" s="147">
        <v>0</v>
      </c>
      <c r="AY334" s="147">
        <v>0</v>
      </c>
      <c r="AZ334" s="147">
        <v>0</v>
      </c>
      <c r="BA334" s="147">
        <v>0</v>
      </c>
      <c r="BB334" s="147">
        <v>0</v>
      </c>
      <c r="BC334" s="147">
        <v>0</v>
      </c>
      <c r="BD334" s="147">
        <v>0</v>
      </c>
      <c r="BE334" s="147">
        <v>0</v>
      </c>
      <c r="BF334" s="147">
        <v>0</v>
      </c>
      <c r="BG334" s="147">
        <v>0</v>
      </c>
      <c r="BH334" s="147">
        <v>0</v>
      </c>
      <c r="BI334" s="147">
        <v>0</v>
      </c>
      <c r="BJ334" s="147">
        <v>0</v>
      </c>
      <c r="BK334" s="147">
        <v>0</v>
      </c>
      <c r="BL334" s="147">
        <v>0</v>
      </c>
      <c r="BM334" s="147">
        <v>0</v>
      </c>
      <c r="BN334" s="147">
        <v>0</v>
      </c>
      <c r="BO334" s="147">
        <v>0</v>
      </c>
      <c r="BP334" s="147">
        <v>0</v>
      </c>
      <c r="BQ334" s="147">
        <v>0</v>
      </c>
      <c r="BR334" s="147">
        <v>0</v>
      </c>
      <c r="BS334" s="147">
        <v>0</v>
      </c>
      <c r="BT334" s="147">
        <v>0</v>
      </c>
      <c r="BU334" s="147">
        <v>0</v>
      </c>
      <c r="BV334" s="147">
        <v>0</v>
      </c>
      <c r="BW334" s="147">
        <v>0</v>
      </c>
      <c r="BX334" s="147">
        <v>0</v>
      </c>
      <c r="BZ334" s="147">
        <v>0</v>
      </c>
      <c r="CA334" s="147">
        <v>0</v>
      </c>
    </row>
    <row r="335" spans="12:79" hidden="1" x14ac:dyDescent="0.2">
      <c r="L335" s="147">
        <v>0</v>
      </c>
      <c r="M335" s="147">
        <v>0</v>
      </c>
      <c r="N335" s="147">
        <v>0</v>
      </c>
      <c r="O335" s="147">
        <v>0</v>
      </c>
      <c r="P335" s="147">
        <v>0</v>
      </c>
      <c r="Q335" s="147">
        <v>0</v>
      </c>
      <c r="R335" s="147">
        <v>0</v>
      </c>
      <c r="S335" s="147">
        <v>0</v>
      </c>
      <c r="T335" s="147">
        <v>0</v>
      </c>
      <c r="U335" s="147">
        <v>0</v>
      </c>
      <c r="V335" s="147">
        <v>0</v>
      </c>
      <c r="W335" s="147">
        <v>0</v>
      </c>
      <c r="X335" s="147">
        <v>0</v>
      </c>
      <c r="Y335" s="147">
        <v>0</v>
      </c>
      <c r="Z335" s="147">
        <v>0</v>
      </c>
      <c r="AA335" s="147">
        <v>0</v>
      </c>
      <c r="AB335" s="147">
        <v>0</v>
      </c>
      <c r="AC335" s="147">
        <v>0</v>
      </c>
      <c r="AD335" s="147">
        <v>0</v>
      </c>
      <c r="AE335" s="147">
        <v>0</v>
      </c>
      <c r="AF335" s="147">
        <v>0</v>
      </c>
      <c r="AG335" s="147">
        <v>0</v>
      </c>
      <c r="AH335" s="147">
        <v>0</v>
      </c>
      <c r="AI335" s="147">
        <v>0</v>
      </c>
      <c r="AJ335" s="147">
        <v>0</v>
      </c>
      <c r="AK335" s="147">
        <v>0</v>
      </c>
      <c r="AL335" s="147">
        <v>0</v>
      </c>
      <c r="AM335" s="147">
        <v>0</v>
      </c>
      <c r="AN335" s="147">
        <v>0</v>
      </c>
      <c r="AO335" s="147">
        <v>0</v>
      </c>
      <c r="AP335" s="147">
        <v>0</v>
      </c>
      <c r="AQ335" s="147">
        <v>0</v>
      </c>
      <c r="AR335" s="147">
        <v>0</v>
      </c>
      <c r="AS335" s="147">
        <v>0</v>
      </c>
      <c r="AT335" s="147">
        <v>0</v>
      </c>
      <c r="AU335" s="147">
        <v>0</v>
      </c>
      <c r="AV335" s="147">
        <v>0</v>
      </c>
      <c r="AW335" s="147">
        <v>0</v>
      </c>
      <c r="AX335" s="147">
        <v>0</v>
      </c>
      <c r="AY335" s="147">
        <v>0</v>
      </c>
      <c r="AZ335" s="147">
        <v>0</v>
      </c>
      <c r="BA335" s="147">
        <v>0</v>
      </c>
      <c r="BB335" s="147">
        <v>0</v>
      </c>
      <c r="BC335" s="147">
        <v>0</v>
      </c>
      <c r="BD335" s="147">
        <v>0</v>
      </c>
      <c r="BE335" s="147">
        <v>0</v>
      </c>
      <c r="BF335" s="147">
        <v>0</v>
      </c>
      <c r="BG335" s="147">
        <v>0</v>
      </c>
      <c r="BH335" s="147">
        <v>0</v>
      </c>
      <c r="BI335" s="147">
        <v>0</v>
      </c>
      <c r="BJ335" s="147">
        <v>0</v>
      </c>
      <c r="BK335" s="147">
        <v>0</v>
      </c>
      <c r="BL335" s="147">
        <v>0</v>
      </c>
      <c r="BM335" s="147">
        <v>0</v>
      </c>
      <c r="BN335" s="147">
        <v>0</v>
      </c>
      <c r="BO335" s="147">
        <v>0</v>
      </c>
      <c r="BP335" s="147">
        <v>0</v>
      </c>
      <c r="BQ335" s="147">
        <v>0</v>
      </c>
      <c r="BR335" s="147">
        <v>0</v>
      </c>
      <c r="BS335" s="147">
        <v>0</v>
      </c>
      <c r="BT335" s="147">
        <v>0</v>
      </c>
      <c r="BU335" s="147">
        <v>0</v>
      </c>
      <c r="BV335" s="147">
        <v>0</v>
      </c>
      <c r="BW335" s="147">
        <v>0</v>
      </c>
      <c r="BX335" s="147">
        <v>0</v>
      </c>
      <c r="BZ335" s="147">
        <v>0</v>
      </c>
      <c r="CA335" s="147">
        <v>0</v>
      </c>
    </row>
    <row r="336" spans="12:79" hidden="1" x14ac:dyDescent="0.2">
      <c r="L336" s="147">
        <v>0</v>
      </c>
      <c r="M336" s="147">
        <v>0</v>
      </c>
      <c r="N336" s="147">
        <v>0</v>
      </c>
      <c r="O336" s="147">
        <v>0</v>
      </c>
      <c r="P336" s="147">
        <v>0</v>
      </c>
      <c r="Q336" s="147">
        <v>0</v>
      </c>
      <c r="R336" s="147">
        <v>0</v>
      </c>
      <c r="S336" s="147">
        <v>0</v>
      </c>
      <c r="T336" s="147">
        <v>0</v>
      </c>
      <c r="U336" s="147">
        <v>0</v>
      </c>
      <c r="V336" s="147">
        <v>0</v>
      </c>
      <c r="W336" s="147">
        <v>0</v>
      </c>
      <c r="X336" s="147">
        <v>0</v>
      </c>
      <c r="Y336" s="147">
        <v>0</v>
      </c>
      <c r="Z336" s="147">
        <v>0</v>
      </c>
      <c r="AA336" s="147">
        <v>0</v>
      </c>
      <c r="AB336" s="147">
        <v>0</v>
      </c>
      <c r="AC336" s="147">
        <v>0</v>
      </c>
      <c r="AD336" s="147">
        <v>0</v>
      </c>
      <c r="AE336" s="147">
        <v>0</v>
      </c>
      <c r="AF336" s="147">
        <v>0</v>
      </c>
      <c r="AG336" s="147">
        <v>0</v>
      </c>
      <c r="AH336" s="147">
        <v>0</v>
      </c>
      <c r="AI336" s="147">
        <v>0</v>
      </c>
      <c r="AJ336" s="147">
        <v>0</v>
      </c>
      <c r="AK336" s="147">
        <v>0</v>
      </c>
      <c r="AL336" s="147">
        <v>0</v>
      </c>
      <c r="AM336" s="147">
        <v>0</v>
      </c>
      <c r="AN336" s="147">
        <v>0</v>
      </c>
      <c r="AO336" s="147">
        <v>0</v>
      </c>
      <c r="AP336" s="147">
        <v>0</v>
      </c>
      <c r="AQ336" s="147">
        <v>0</v>
      </c>
      <c r="AR336" s="147">
        <v>0</v>
      </c>
      <c r="AS336" s="147">
        <v>0</v>
      </c>
      <c r="AT336" s="147">
        <v>0</v>
      </c>
      <c r="AU336" s="147">
        <v>0</v>
      </c>
      <c r="AV336" s="147">
        <v>0</v>
      </c>
      <c r="AW336" s="147">
        <v>0</v>
      </c>
      <c r="AX336" s="147">
        <v>0</v>
      </c>
      <c r="AY336" s="147">
        <v>0</v>
      </c>
      <c r="AZ336" s="147">
        <v>0</v>
      </c>
      <c r="BA336" s="147">
        <v>0</v>
      </c>
      <c r="BB336" s="147">
        <v>0</v>
      </c>
      <c r="BC336" s="147">
        <v>0</v>
      </c>
      <c r="BD336" s="147">
        <v>0</v>
      </c>
      <c r="BE336" s="147">
        <v>0</v>
      </c>
      <c r="BF336" s="147">
        <v>0</v>
      </c>
      <c r="BG336" s="147">
        <v>0</v>
      </c>
      <c r="BH336" s="147">
        <v>0</v>
      </c>
      <c r="BI336" s="147">
        <v>0</v>
      </c>
      <c r="BJ336" s="147">
        <v>0</v>
      </c>
      <c r="BK336" s="147">
        <v>0</v>
      </c>
      <c r="BL336" s="147">
        <v>0</v>
      </c>
      <c r="BM336" s="147">
        <v>0</v>
      </c>
      <c r="BN336" s="147">
        <v>0</v>
      </c>
      <c r="BO336" s="147">
        <v>0</v>
      </c>
      <c r="BP336" s="147">
        <v>0</v>
      </c>
      <c r="BQ336" s="147">
        <v>0</v>
      </c>
      <c r="BR336" s="147">
        <v>0</v>
      </c>
      <c r="BS336" s="147">
        <v>0</v>
      </c>
      <c r="BT336" s="147">
        <v>0</v>
      </c>
      <c r="BU336" s="147">
        <v>0</v>
      </c>
      <c r="BV336" s="147">
        <v>0</v>
      </c>
      <c r="BW336" s="147">
        <v>0</v>
      </c>
      <c r="BX336" s="147">
        <v>0</v>
      </c>
      <c r="BZ336" s="147">
        <v>0</v>
      </c>
      <c r="CA336" s="147">
        <v>0</v>
      </c>
    </row>
    <row r="337" spans="12:79" hidden="1" x14ac:dyDescent="0.2">
      <c r="L337" s="147">
        <v>0</v>
      </c>
      <c r="M337" s="147">
        <v>0</v>
      </c>
      <c r="N337" s="147">
        <v>0</v>
      </c>
      <c r="O337" s="147">
        <v>0</v>
      </c>
      <c r="P337" s="147">
        <v>0</v>
      </c>
      <c r="Q337" s="147">
        <v>0</v>
      </c>
      <c r="R337" s="147">
        <v>0</v>
      </c>
      <c r="S337" s="147">
        <v>0</v>
      </c>
      <c r="T337" s="147">
        <v>0</v>
      </c>
      <c r="U337" s="147">
        <v>0</v>
      </c>
      <c r="V337" s="147">
        <v>0</v>
      </c>
      <c r="W337" s="147">
        <v>0</v>
      </c>
      <c r="X337" s="147">
        <v>0</v>
      </c>
      <c r="Y337" s="147">
        <v>0</v>
      </c>
      <c r="Z337" s="147">
        <v>0</v>
      </c>
      <c r="AA337" s="147">
        <v>0</v>
      </c>
      <c r="AB337" s="147">
        <v>0</v>
      </c>
      <c r="AC337" s="147">
        <v>0</v>
      </c>
      <c r="AD337" s="147">
        <v>0</v>
      </c>
      <c r="AE337" s="147">
        <v>0</v>
      </c>
      <c r="AF337" s="147">
        <v>0</v>
      </c>
      <c r="AG337" s="147">
        <v>0</v>
      </c>
      <c r="AH337" s="147">
        <v>0</v>
      </c>
      <c r="AI337" s="147">
        <v>0</v>
      </c>
      <c r="AJ337" s="147">
        <v>0</v>
      </c>
      <c r="AK337" s="147">
        <v>0</v>
      </c>
      <c r="AL337" s="147">
        <v>0</v>
      </c>
      <c r="AM337" s="147">
        <v>0</v>
      </c>
      <c r="AN337" s="147">
        <v>0</v>
      </c>
      <c r="AO337" s="147">
        <v>0</v>
      </c>
      <c r="AP337" s="147">
        <v>0</v>
      </c>
      <c r="AQ337" s="147">
        <v>0</v>
      </c>
      <c r="AR337" s="147">
        <v>0</v>
      </c>
      <c r="AS337" s="147">
        <v>0</v>
      </c>
      <c r="AT337" s="147">
        <v>0</v>
      </c>
      <c r="AU337" s="147">
        <v>0</v>
      </c>
      <c r="AV337" s="147">
        <v>0</v>
      </c>
      <c r="AW337" s="147">
        <v>0</v>
      </c>
      <c r="AX337" s="147">
        <v>0</v>
      </c>
      <c r="AY337" s="147">
        <v>0</v>
      </c>
      <c r="AZ337" s="147">
        <v>0</v>
      </c>
      <c r="BA337" s="147">
        <v>0</v>
      </c>
      <c r="BB337" s="147">
        <v>0</v>
      </c>
      <c r="BC337" s="147">
        <v>0</v>
      </c>
      <c r="BD337" s="147">
        <v>0</v>
      </c>
      <c r="BE337" s="147">
        <v>0</v>
      </c>
      <c r="BF337" s="147">
        <v>0</v>
      </c>
      <c r="BG337" s="147">
        <v>0</v>
      </c>
      <c r="BH337" s="147">
        <v>0</v>
      </c>
      <c r="BI337" s="147">
        <v>0</v>
      </c>
      <c r="BJ337" s="147">
        <v>0</v>
      </c>
      <c r="BK337" s="147">
        <v>0</v>
      </c>
      <c r="BL337" s="147">
        <v>0</v>
      </c>
      <c r="BM337" s="147">
        <v>0</v>
      </c>
      <c r="BN337" s="147">
        <v>0</v>
      </c>
      <c r="BO337" s="147">
        <v>0</v>
      </c>
      <c r="BP337" s="147">
        <v>0</v>
      </c>
      <c r="BQ337" s="147">
        <v>0</v>
      </c>
      <c r="BR337" s="147">
        <v>0</v>
      </c>
      <c r="BS337" s="147">
        <v>0</v>
      </c>
      <c r="BT337" s="147">
        <v>0</v>
      </c>
      <c r="BU337" s="147">
        <v>0</v>
      </c>
      <c r="BV337" s="147">
        <v>0</v>
      </c>
      <c r="BW337" s="147">
        <v>0</v>
      </c>
      <c r="BX337" s="147">
        <v>0</v>
      </c>
      <c r="BZ337" s="147">
        <v>0</v>
      </c>
      <c r="CA337" s="147">
        <v>0</v>
      </c>
    </row>
    <row r="338" spans="12:79" hidden="1" x14ac:dyDescent="0.2">
      <c r="L338" s="147">
        <v>0</v>
      </c>
      <c r="M338" s="147">
        <v>0</v>
      </c>
      <c r="N338" s="147">
        <v>0</v>
      </c>
      <c r="O338" s="147">
        <v>0</v>
      </c>
      <c r="P338" s="147">
        <v>0</v>
      </c>
      <c r="Q338" s="147">
        <v>0</v>
      </c>
      <c r="R338" s="147">
        <v>0</v>
      </c>
      <c r="S338" s="147">
        <v>0</v>
      </c>
      <c r="T338" s="147">
        <v>0</v>
      </c>
      <c r="U338" s="147">
        <v>0</v>
      </c>
      <c r="V338" s="147">
        <v>0</v>
      </c>
      <c r="W338" s="147">
        <v>0</v>
      </c>
      <c r="X338" s="147">
        <v>0</v>
      </c>
      <c r="Y338" s="147">
        <v>0</v>
      </c>
      <c r="Z338" s="147">
        <v>0</v>
      </c>
      <c r="AA338" s="147">
        <v>0</v>
      </c>
      <c r="AB338" s="147">
        <v>0</v>
      </c>
      <c r="AC338" s="147">
        <v>0</v>
      </c>
      <c r="AD338" s="147">
        <v>0</v>
      </c>
      <c r="AE338" s="147">
        <v>0</v>
      </c>
      <c r="AF338" s="147">
        <v>0</v>
      </c>
      <c r="AG338" s="147">
        <v>0</v>
      </c>
      <c r="AH338" s="147">
        <v>0</v>
      </c>
      <c r="AI338" s="147">
        <v>0</v>
      </c>
      <c r="AJ338" s="147">
        <v>0</v>
      </c>
      <c r="AK338" s="147">
        <v>0</v>
      </c>
      <c r="AL338" s="147">
        <v>0</v>
      </c>
      <c r="AM338" s="147">
        <v>0</v>
      </c>
      <c r="AN338" s="147">
        <v>0</v>
      </c>
      <c r="AO338" s="147">
        <v>0</v>
      </c>
      <c r="AP338" s="147">
        <v>0</v>
      </c>
      <c r="AQ338" s="147">
        <v>0</v>
      </c>
      <c r="AR338" s="147">
        <v>0</v>
      </c>
      <c r="AS338" s="147">
        <v>0</v>
      </c>
      <c r="AT338" s="147">
        <v>0</v>
      </c>
      <c r="AU338" s="147">
        <v>0</v>
      </c>
      <c r="AV338" s="147">
        <v>0</v>
      </c>
      <c r="AW338" s="147">
        <v>0</v>
      </c>
      <c r="AX338" s="147">
        <v>0</v>
      </c>
      <c r="AY338" s="147">
        <v>0</v>
      </c>
      <c r="AZ338" s="147">
        <v>0</v>
      </c>
      <c r="BA338" s="147">
        <v>0</v>
      </c>
      <c r="BB338" s="147">
        <v>0</v>
      </c>
      <c r="BC338" s="147">
        <v>0</v>
      </c>
      <c r="BD338" s="147">
        <v>0</v>
      </c>
      <c r="BE338" s="147">
        <v>0</v>
      </c>
      <c r="BF338" s="147">
        <v>0</v>
      </c>
      <c r="BG338" s="147">
        <v>0</v>
      </c>
      <c r="BH338" s="147">
        <v>0</v>
      </c>
      <c r="BI338" s="147">
        <v>0</v>
      </c>
      <c r="BJ338" s="147">
        <v>0</v>
      </c>
      <c r="BK338" s="147">
        <v>0</v>
      </c>
      <c r="BL338" s="147">
        <v>0</v>
      </c>
      <c r="BM338" s="147">
        <v>0</v>
      </c>
      <c r="BN338" s="147">
        <v>0</v>
      </c>
      <c r="BO338" s="147">
        <v>0</v>
      </c>
      <c r="BP338" s="147">
        <v>0</v>
      </c>
      <c r="BQ338" s="147">
        <v>0</v>
      </c>
      <c r="BR338" s="147">
        <v>0</v>
      </c>
      <c r="BS338" s="147">
        <v>0</v>
      </c>
      <c r="BT338" s="147">
        <v>0</v>
      </c>
      <c r="BU338" s="147">
        <v>0</v>
      </c>
      <c r="BV338" s="147">
        <v>0</v>
      </c>
      <c r="BW338" s="147">
        <v>0</v>
      </c>
      <c r="BX338" s="147">
        <v>0</v>
      </c>
      <c r="BZ338" s="147">
        <v>0</v>
      </c>
      <c r="CA338" s="147">
        <v>0</v>
      </c>
    </row>
    <row r="339" spans="12:79" hidden="1" x14ac:dyDescent="0.2">
      <c r="L339" s="147">
        <v>0</v>
      </c>
      <c r="M339" s="147">
        <v>0</v>
      </c>
      <c r="N339" s="147">
        <v>0</v>
      </c>
      <c r="O339" s="147">
        <v>0</v>
      </c>
      <c r="P339" s="147">
        <v>0</v>
      </c>
      <c r="Q339" s="147">
        <v>0</v>
      </c>
      <c r="R339" s="147">
        <v>0</v>
      </c>
      <c r="S339" s="147">
        <v>0</v>
      </c>
      <c r="T339" s="147">
        <v>0</v>
      </c>
      <c r="U339" s="147">
        <v>0</v>
      </c>
      <c r="V339" s="147">
        <v>0</v>
      </c>
      <c r="W339" s="147">
        <v>0</v>
      </c>
      <c r="X339" s="147">
        <v>0</v>
      </c>
      <c r="Y339" s="147">
        <v>0</v>
      </c>
      <c r="Z339" s="147">
        <v>0</v>
      </c>
      <c r="AA339" s="147">
        <v>0</v>
      </c>
      <c r="AB339" s="147">
        <v>0</v>
      </c>
      <c r="AC339" s="147">
        <v>0</v>
      </c>
      <c r="AD339" s="147">
        <v>0</v>
      </c>
      <c r="AE339" s="147">
        <v>0</v>
      </c>
      <c r="AF339" s="147">
        <v>0</v>
      </c>
      <c r="AG339" s="147">
        <v>0</v>
      </c>
      <c r="AH339" s="147">
        <v>0</v>
      </c>
      <c r="AI339" s="147">
        <v>0</v>
      </c>
      <c r="AJ339" s="147">
        <v>0</v>
      </c>
      <c r="AK339" s="147">
        <v>0</v>
      </c>
      <c r="AL339" s="147">
        <v>0</v>
      </c>
      <c r="AM339" s="147">
        <v>0</v>
      </c>
      <c r="AN339" s="147">
        <v>0</v>
      </c>
      <c r="AO339" s="147">
        <v>0</v>
      </c>
      <c r="AP339" s="147">
        <v>0</v>
      </c>
      <c r="AQ339" s="147">
        <v>0</v>
      </c>
      <c r="AR339" s="147">
        <v>0</v>
      </c>
      <c r="AS339" s="147">
        <v>0</v>
      </c>
      <c r="AT339" s="147">
        <v>0</v>
      </c>
      <c r="AU339" s="147">
        <v>0</v>
      </c>
      <c r="AV339" s="147">
        <v>0</v>
      </c>
      <c r="AW339" s="147">
        <v>0</v>
      </c>
      <c r="AX339" s="147">
        <v>0</v>
      </c>
      <c r="AY339" s="147">
        <v>0</v>
      </c>
      <c r="AZ339" s="147">
        <v>0</v>
      </c>
      <c r="BA339" s="147">
        <v>0</v>
      </c>
      <c r="BB339" s="147">
        <v>0</v>
      </c>
      <c r="BC339" s="147">
        <v>0</v>
      </c>
      <c r="BD339" s="147">
        <v>0</v>
      </c>
      <c r="BE339" s="147">
        <v>0</v>
      </c>
      <c r="BF339" s="147">
        <v>0</v>
      </c>
      <c r="BG339" s="147">
        <v>0</v>
      </c>
      <c r="BH339" s="147">
        <v>0</v>
      </c>
      <c r="BI339" s="147">
        <v>0</v>
      </c>
      <c r="BJ339" s="147">
        <v>0</v>
      </c>
      <c r="BK339" s="147">
        <v>0</v>
      </c>
      <c r="BL339" s="147">
        <v>0</v>
      </c>
      <c r="BM339" s="147">
        <v>0</v>
      </c>
      <c r="BN339" s="147">
        <v>0</v>
      </c>
      <c r="BO339" s="147">
        <v>0</v>
      </c>
      <c r="BP339" s="147">
        <v>0</v>
      </c>
      <c r="BQ339" s="147">
        <v>0</v>
      </c>
      <c r="BR339" s="147">
        <v>0</v>
      </c>
      <c r="BS339" s="147">
        <v>0</v>
      </c>
      <c r="BT339" s="147">
        <v>0</v>
      </c>
      <c r="BU339" s="147">
        <v>0</v>
      </c>
      <c r="BV339" s="147">
        <v>0</v>
      </c>
      <c r="BW339" s="147">
        <v>0</v>
      </c>
      <c r="BX339" s="147">
        <v>0</v>
      </c>
      <c r="BZ339" s="147">
        <v>0</v>
      </c>
      <c r="CA339" s="147">
        <v>0</v>
      </c>
    </row>
    <row r="340" spans="12:79" hidden="1" x14ac:dyDescent="0.2">
      <c r="L340" s="147">
        <v>0</v>
      </c>
      <c r="M340" s="147">
        <v>0</v>
      </c>
      <c r="N340" s="147">
        <v>0</v>
      </c>
      <c r="O340" s="147">
        <v>0</v>
      </c>
      <c r="P340" s="147">
        <v>0</v>
      </c>
      <c r="Q340" s="147">
        <v>0</v>
      </c>
      <c r="R340" s="147">
        <v>0</v>
      </c>
      <c r="S340" s="147">
        <v>0</v>
      </c>
      <c r="T340" s="147">
        <v>0</v>
      </c>
      <c r="U340" s="147">
        <v>0</v>
      </c>
      <c r="V340" s="147">
        <v>0</v>
      </c>
      <c r="W340" s="147">
        <v>0</v>
      </c>
      <c r="X340" s="147">
        <v>0</v>
      </c>
      <c r="Y340" s="147">
        <v>0</v>
      </c>
      <c r="Z340" s="147">
        <v>0</v>
      </c>
      <c r="AA340" s="147">
        <v>0</v>
      </c>
      <c r="AB340" s="147">
        <v>0</v>
      </c>
      <c r="AC340" s="147">
        <v>0</v>
      </c>
      <c r="AD340" s="147">
        <v>0</v>
      </c>
      <c r="AE340" s="147">
        <v>0</v>
      </c>
      <c r="AF340" s="147">
        <v>0</v>
      </c>
      <c r="AG340" s="147">
        <v>0</v>
      </c>
      <c r="AH340" s="147">
        <v>0</v>
      </c>
      <c r="AI340" s="147">
        <v>0</v>
      </c>
      <c r="AJ340" s="147">
        <v>0</v>
      </c>
      <c r="AK340" s="147">
        <v>0</v>
      </c>
      <c r="AL340" s="147">
        <v>0</v>
      </c>
      <c r="AM340" s="147">
        <v>0</v>
      </c>
      <c r="AN340" s="147">
        <v>0</v>
      </c>
      <c r="AO340" s="147">
        <v>0</v>
      </c>
      <c r="AP340" s="147">
        <v>0</v>
      </c>
      <c r="AQ340" s="147">
        <v>0</v>
      </c>
      <c r="AR340" s="147">
        <v>0</v>
      </c>
      <c r="AS340" s="147">
        <v>0</v>
      </c>
      <c r="AT340" s="147">
        <v>0</v>
      </c>
      <c r="AU340" s="147">
        <v>0</v>
      </c>
      <c r="AV340" s="147">
        <v>0</v>
      </c>
      <c r="AW340" s="147">
        <v>0</v>
      </c>
      <c r="AX340" s="147">
        <v>0</v>
      </c>
      <c r="AY340" s="147">
        <v>0</v>
      </c>
      <c r="AZ340" s="147">
        <v>0</v>
      </c>
      <c r="BA340" s="147">
        <v>0</v>
      </c>
      <c r="BB340" s="147">
        <v>0</v>
      </c>
      <c r="BC340" s="147">
        <v>0</v>
      </c>
      <c r="BD340" s="147">
        <v>0</v>
      </c>
      <c r="BE340" s="147">
        <v>0</v>
      </c>
      <c r="BF340" s="147">
        <v>0</v>
      </c>
      <c r="BG340" s="147">
        <v>0</v>
      </c>
      <c r="BH340" s="147">
        <v>0</v>
      </c>
      <c r="BI340" s="147">
        <v>0</v>
      </c>
      <c r="BJ340" s="147">
        <v>0</v>
      </c>
      <c r="BK340" s="147">
        <v>0</v>
      </c>
      <c r="BL340" s="147">
        <v>0</v>
      </c>
      <c r="BM340" s="147">
        <v>0</v>
      </c>
      <c r="BN340" s="147">
        <v>0</v>
      </c>
      <c r="BO340" s="147">
        <v>0</v>
      </c>
      <c r="BP340" s="147">
        <v>0</v>
      </c>
      <c r="BQ340" s="147">
        <v>0</v>
      </c>
      <c r="BR340" s="147">
        <v>0</v>
      </c>
      <c r="BS340" s="147">
        <v>0</v>
      </c>
      <c r="BT340" s="147">
        <v>0</v>
      </c>
      <c r="BU340" s="147">
        <v>0</v>
      </c>
      <c r="BV340" s="147">
        <v>0</v>
      </c>
      <c r="BW340" s="147">
        <v>0</v>
      </c>
      <c r="BX340" s="147">
        <v>0</v>
      </c>
      <c r="BZ340" s="147">
        <v>0</v>
      </c>
      <c r="CA340" s="147">
        <v>0</v>
      </c>
    </row>
    <row r="341" spans="12:79" hidden="1" x14ac:dyDescent="0.2">
      <c r="L341" s="147">
        <v>0</v>
      </c>
      <c r="M341" s="147">
        <v>0</v>
      </c>
      <c r="N341" s="147">
        <v>0</v>
      </c>
      <c r="O341" s="147">
        <v>0</v>
      </c>
      <c r="P341" s="147">
        <v>0</v>
      </c>
      <c r="Q341" s="147">
        <v>0</v>
      </c>
      <c r="R341" s="147">
        <v>0</v>
      </c>
      <c r="S341" s="147">
        <v>0</v>
      </c>
      <c r="T341" s="147">
        <v>0</v>
      </c>
      <c r="U341" s="147">
        <v>0</v>
      </c>
      <c r="V341" s="147">
        <v>0</v>
      </c>
      <c r="W341" s="147">
        <v>0</v>
      </c>
      <c r="X341" s="147">
        <v>0</v>
      </c>
      <c r="Y341" s="147">
        <v>0</v>
      </c>
      <c r="Z341" s="147">
        <v>0</v>
      </c>
      <c r="AA341" s="147">
        <v>0</v>
      </c>
      <c r="AB341" s="147">
        <v>0</v>
      </c>
      <c r="AC341" s="147">
        <v>0</v>
      </c>
      <c r="AD341" s="147">
        <v>0</v>
      </c>
      <c r="AE341" s="147">
        <v>0</v>
      </c>
      <c r="AF341" s="147">
        <v>0</v>
      </c>
      <c r="AG341" s="147">
        <v>0</v>
      </c>
      <c r="AH341" s="147">
        <v>0</v>
      </c>
      <c r="AI341" s="147">
        <v>0</v>
      </c>
      <c r="AJ341" s="147">
        <v>0</v>
      </c>
      <c r="AK341" s="147">
        <v>0</v>
      </c>
      <c r="AL341" s="147">
        <v>0</v>
      </c>
      <c r="AM341" s="147">
        <v>0</v>
      </c>
      <c r="AN341" s="147">
        <v>0</v>
      </c>
      <c r="AO341" s="147">
        <v>0</v>
      </c>
      <c r="AP341" s="147">
        <v>0</v>
      </c>
      <c r="AQ341" s="147">
        <v>0</v>
      </c>
      <c r="AR341" s="147">
        <v>0</v>
      </c>
      <c r="AS341" s="147">
        <v>0</v>
      </c>
      <c r="AT341" s="147">
        <v>0</v>
      </c>
      <c r="AU341" s="147">
        <v>0</v>
      </c>
      <c r="AV341" s="147">
        <v>0</v>
      </c>
      <c r="AW341" s="147">
        <v>0</v>
      </c>
      <c r="AX341" s="147">
        <v>0</v>
      </c>
      <c r="AY341" s="147">
        <v>0</v>
      </c>
      <c r="AZ341" s="147">
        <v>0</v>
      </c>
      <c r="BA341" s="147">
        <v>0</v>
      </c>
      <c r="BB341" s="147">
        <v>0</v>
      </c>
      <c r="BC341" s="147">
        <v>0</v>
      </c>
      <c r="BD341" s="147">
        <v>0</v>
      </c>
      <c r="BE341" s="147">
        <v>0</v>
      </c>
      <c r="BF341" s="147">
        <v>0</v>
      </c>
      <c r="BG341" s="147">
        <v>0</v>
      </c>
      <c r="BH341" s="147">
        <v>0</v>
      </c>
      <c r="BI341" s="147">
        <v>0</v>
      </c>
      <c r="BJ341" s="147">
        <v>0</v>
      </c>
      <c r="BK341" s="147">
        <v>0</v>
      </c>
      <c r="BL341" s="147">
        <v>0</v>
      </c>
      <c r="BM341" s="147">
        <v>0</v>
      </c>
      <c r="BN341" s="147">
        <v>0</v>
      </c>
      <c r="BO341" s="147">
        <v>0</v>
      </c>
      <c r="BP341" s="147">
        <v>0</v>
      </c>
      <c r="BQ341" s="147">
        <v>0</v>
      </c>
      <c r="BR341" s="147">
        <v>0</v>
      </c>
      <c r="BS341" s="147">
        <v>0</v>
      </c>
      <c r="BT341" s="147">
        <v>0</v>
      </c>
      <c r="BU341" s="147">
        <v>0</v>
      </c>
      <c r="BV341" s="147">
        <v>0</v>
      </c>
      <c r="BW341" s="147">
        <v>0</v>
      </c>
      <c r="BX341" s="147">
        <v>0</v>
      </c>
      <c r="BZ341" s="147">
        <v>0</v>
      </c>
      <c r="CA341" s="147">
        <v>0</v>
      </c>
    </row>
    <row r="342" spans="12:79" hidden="1" x14ac:dyDescent="0.2">
      <c r="L342" s="147">
        <v>0</v>
      </c>
      <c r="M342" s="147">
        <v>0</v>
      </c>
      <c r="N342" s="147">
        <v>0</v>
      </c>
      <c r="O342" s="147">
        <v>0</v>
      </c>
      <c r="P342" s="147">
        <v>0</v>
      </c>
      <c r="Q342" s="147">
        <v>0</v>
      </c>
      <c r="R342" s="147">
        <v>0</v>
      </c>
      <c r="S342" s="147">
        <v>0</v>
      </c>
      <c r="T342" s="147">
        <v>0</v>
      </c>
      <c r="U342" s="147">
        <v>0</v>
      </c>
      <c r="V342" s="147">
        <v>0</v>
      </c>
      <c r="W342" s="147">
        <v>0</v>
      </c>
      <c r="X342" s="147">
        <v>0</v>
      </c>
      <c r="Y342" s="147">
        <v>0</v>
      </c>
      <c r="Z342" s="147">
        <v>0</v>
      </c>
      <c r="AA342" s="147">
        <v>0</v>
      </c>
      <c r="AB342" s="147">
        <v>0</v>
      </c>
      <c r="AC342" s="147">
        <v>0</v>
      </c>
      <c r="AD342" s="147">
        <v>0</v>
      </c>
      <c r="AE342" s="147">
        <v>0</v>
      </c>
      <c r="AF342" s="147">
        <v>0</v>
      </c>
      <c r="AG342" s="147">
        <v>0</v>
      </c>
      <c r="AH342" s="147">
        <v>0</v>
      </c>
      <c r="AI342" s="147">
        <v>0</v>
      </c>
      <c r="AJ342" s="147">
        <v>0</v>
      </c>
      <c r="AK342" s="147">
        <v>0</v>
      </c>
      <c r="AL342" s="147">
        <v>0</v>
      </c>
      <c r="AM342" s="147">
        <v>0</v>
      </c>
      <c r="AN342" s="147">
        <v>0</v>
      </c>
      <c r="AO342" s="147">
        <v>0</v>
      </c>
      <c r="AP342" s="147">
        <v>0</v>
      </c>
      <c r="AQ342" s="147">
        <v>0</v>
      </c>
      <c r="AR342" s="147">
        <v>0</v>
      </c>
      <c r="AS342" s="147">
        <v>0</v>
      </c>
      <c r="AT342" s="147">
        <v>0</v>
      </c>
      <c r="AU342" s="147">
        <v>0</v>
      </c>
      <c r="AV342" s="147">
        <v>0</v>
      </c>
      <c r="AW342" s="147">
        <v>0</v>
      </c>
      <c r="AX342" s="147">
        <v>0</v>
      </c>
      <c r="AY342" s="147">
        <v>0</v>
      </c>
      <c r="AZ342" s="147">
        <v>0</v>
      </c>
      <c r="BA342" s="147">
        <v>0</v>
      </c>
      <c r="BB342" s="147">
        <v>0</v>
      </c>
      <c r="BC342" s="147">
        <v>0</v>
      </c>
      <c r="BD342" s="147">
        <v>0</v>
      </c>
      <c r="BE342" s="147">
        <v>0</v>
      </c>
      <c r="BF342" s="147">
        <v>0</v>
      </c>
      <c r="BG342" s="147">
        <v>0</v>
      </c>
      <c r="BH342" s="147">
        <v>0</v>
      </c>
      <c r="BI342" s="147">
        <v>0</v>
      </c>
      <c r="BJ342" s="147">
        <v>0</v>
      </c>
      <c r="BK342" s="147">
        <v>0</v>
      </c>
      <c r="BL342" s="147">
        <v>0</v>
      </c>
      <c r="BM342" s="147">
        <v>0</v>
      </c>
      <c r="BN342" s="147">
        <v>0</v>
      </c>
      <c r="BO342" s="147">
        <v>0</v>
      </c>
      <c r="BP342" s="147">
        <v>0</v>
      </c>
      <c r="BQ342" s="147">
        <v>0</v>
      </c>
      <c r="BR342" s="147">
        <v>0</v>
      </c>
      <c r="BS342" s="147">
        <v>0</v>
      </c>
      <c r="BT342" s="147">
        <v>0</v>
      </c>
      <c r="BU342" s="147">
        <v>0</v>
      </c>
      <c r="BV342" s="147">
        <v>0</v>
      </c>
      <c r="BW342" s="147">
        <v>0</v>
      </c>
      <c r="BX342" s="147">
        <v>0</v>
      </c>
      <c r="BZ342" s="147">
        <v>0</v>
      </c>
      <c r="CA342" s="147">
        <v>0</v>
      </c>
    </row>
    <row r="343" spans="12:79" hidden="1" x14ac:dyDescent="0.2">
      <c r="L343" s="147">
        <v>0</v>
      </c>
      <c r="M343" s="147">
        <v>0</v>
      </c>
      <c r="N343" s="147">
        <v>0</v>
      </c>
      <c r="O343" s="147">
        <v>0</v>
      </c>
      <c r="P343" s="147">
        <v>0</v>
      </c>
      <c r="Q343" s="147">
        <v>0</v>
      </c>
      <c r="R343" s="147">
        <v>0</v>
      </c>
      <c r="S343" s="147">
        <v>0</v>
      </c>
      <c r="T343" s="147">
        <v>0</v>
      </c>
      <c r="U343" s="147">
        <v>0</v>
      </c>
      <c r="V343" s="147">
        <v>0</v>
      </c>
      <c r="W343" s="147">
        <v>0</v>
      </c>
      <c r="X343" s="147">
        <v>0</v>
      </c>
      <c r="Y343" s="147">
        <v>0</v>
      </c>
      <c r="Z343" s="147">
        <v>0</v>
      </c>
      <c r="AA343" s="147">
        <v>0</v>
      </c>
      <c r="AB343" s="147">
        <v>0</v>
      </c>
      <c r="AC343" s="147">
        <v>0</v>
      </c>
      <c r="AD343" s="147">
        <v>0</v>
      </c>
      <c r="AE343" s="147">
        <v>0</v>
      </c>
      <c r="AF343" s="147">
        <v>0</v>
      </c>
      <c r="AG343" s="147">
        <v>0</v>
      </c>
      <c r="AH343" s="147">
        <v>0</v>
      </c>
      <c r="AI343" s="147">
        <v>0</v>
      </c>
      <c r="AJ343" s="147">
        <v>0</v>
      </c>
      <c r="AK343" s="147">
        <v>0</v>
      </c>
      <c r="AL343" s="147">
        <v>0</v>
      </c>
      <c r="AM343" s="147">
        <v>0</v>
      </c>
      <c r="AN343" s="147">
        <v>0</v>
      </c>
      <c r="AO343" s="147">
        <v>0</v>
      </c>
      <c r="AP343" s="147">
        <v>0</v>
      </c>
      <c r="AQ343" s="147">
        <v>0</v>
      </c>
      <c r="AR343" s="147">
        <v>0</v>
      </c>
      <c r="AS343" s="147">
        <v>0</v>
      </c>
      <c r="AT343" s="147">
        <v>0</v>
      </c>
      <c r="AU343" s="147">
        <v>0</v>
      </c>
      <c r="AV343" s="147">
        <v>0</v>
      </c>
      <c r="AW343" s="147">
        <v>0</v>
      </c>
      <c r="AX343" s="147">
        <v>0</v>
      </c>
      <c r="AY343" s="147">
        <v>0</v>
      </c>
      <c r="AZ343" s="147">
        <v>0</v>
      </c>
      <c r="BA343" s="147">
        <v>0</v>
      </c>
      <c r="BB343" s="147">
        <v>0</v>
      </c>
      <c r="BC343" s="147">
        <v>0</v>
      </c>
      <c r="BD343" s="147">
        <v>0</v>
      </c>
      <c r="BE343" s="147">
        <v>0</v>
      </c>
      <c r="BF343" s="147">
        <v>0</v>
      </c>
      <c r="BG343" s="147">
        <v>0</v>
      </c>
      <c r="BH343" s="147">
        <v>0</v>
      </c>
      <c r="BI343" s="147">
        <v>0</v>
      </c>
      <c r="BJ343" s="147">
        <v>0</v>
      </c>
      <c r="BK343" s="147">
        <v>0</v>
      </c>
      <c r="BL343" s="147">
        <v>0</v>
      </c>
      <c r="BM343" s="147">
        <v>0</v>
      </c>
      <c r="BN343" s="147">
        <v>0</v>
      </c>
      <c r="BO343" s="147">
        <v>0</v>
      </c>
      <c r="BP343" s="147">
        <v>0</v>
      </c>
      <c r="BQ343" s="147">
        <v>0</v>
      </c>
      <c r="BR343" s="147">
        <v>0</v>
      </c>
      <c r="BS343" s="147">
        <v>0</v>
      </c>
      <c r="BT343" s="147">
        <v>0</v>
      </c>
      <c r="BU343" s="147">
        <v>0</v>
      </c>
      <c r="BV343" s="147">
        <v>0</v>
      </c>
      <c r="BW343" s="147">
        <v>0</v>
      </c>
      <c r="BX343" s="147">
        <v>0</v>
      </c>
      <c r="BZ343" s="147">
        <v>0</v>
      </c>
      <c r="CA343" s="147">
        <v>0</v>
      </c>
    </row>
    <row r="344" spans="12:79" hidden="1" x14ac:dyDescent="0.2">
      <c r="L344" s="147">
        <v>0</v>
      </c>
      <c r="M344" s="147">
        <v>0</v>
      </c>
      <c r="N344" s="147">
        <v>0</v>
      </c>
      <c r="O344" s="147">
        <v>0</v>
      </c>
      <c r="P344" s="147">
        <v>0</v>
      </c>
      <c r="Q344" s="147">
        <v>0</v>
      </c>
      <c r="R344" s="147">
        <v>0</v>
      </c>
      <c r="S344" s="147">
        <v>0</v>
      </c>
      <c r="T344" s="147">
        <v>0</v>
      </c>
      <c r="U344" s="147">
        <v>0</v>
      </c>
      <c r="V344" s="147">
        <v>0</v>
      </c>
      <c r="W344" s="147">
        <v>0</v>
      </c>
      <c r="X344" s="147">
        <v>0</v>
      </c>
      <c r="Y344" s="147">
        <v>0</v>
      </c>
      <c r="Z344" s="147">
        <v>0</v>
      </c>
      <c r="AA344" s="147">
        <v>0</v>
      </c>
      <c r="AB344" s="147">
        <v>0</v>
      </c>
      <c r="AC344" s="147">
        <v>0</v>
      </c>
      <c r="AD344" s="147">
        <v>0</v>
      </c>
      <c r="AE344" s="147">
        <v>0</v>
      </c>
      <c r="AF344" s="147">
        <v>0</v>
      </c>
      <c r="AG344" s="147">
        <v>0</v>
      </c>
      <c r="AH344" s="147">
        <v>0</v>
      </c>
      <c r="AI344" s="147">
        <v>0</v>
      </c>
      <c r="AJ344" s="147">
        <v>0</v>
      </c>
      <c r="AK344" s="147">
        <v>0</v>
      </c>
      <c r="AL344" s="147">
        <v>0</v>
      </c>
      <c r="AM344" s="147">
        <v>0</v>
      </c>
      <c r="AN344" s="147">
        <v>0</v>
      </c>
      <c r="AO344" s="147">
        <v>0</v>
      </c>
      <c r="AP344" s="147">
        <v>0</v>
      </c>
      <c r="AQ344" s="147">
        <v>0</v>
      </c>
      <c r="AR344" s="147">
        <v>0</v>
      </c>
      <c r="AS344" s="147">
        <v>0</v>
      </c>
      <c r="AT344" s="147">
        <v>0</v>
      </c>
      <c r="AU344" s="147">
        <v>0</v>
      </c>
      <c r="AV344" s="147">
        <v>0</v>
      </c>
      <c r="AW344" s="147">
        <v>0</v>
      </c>
      <c r="AX344" s="147">
        <v>0</v>
      </c>
      <c r="AY344" s="147">
        <v>0</v>
      </c>
      <c r="AZ344" s="147">
        <v>0</v>
      </c>
      <c r="BA344" s="147">
        <v>0</v>
      </c>
      <c r="BB344" s="147">
        <v>0</v>
      </c>
      <c r="BC344" s="147">
        <v>0</v>
      </c>
      <c r="BD344" s="147">
        <v>0</v>
      </c>
      <c r="BE344" s="147">
        <v>0</v>
      </c>
      <c r="BF344" s="147">
        <v>0</v>
      </c>
      <c r="BG344" s="147">
        <v>0</v>
      </c>
      <c r="BH344" s="147">
        <v>0</v>
      </c>
      <c r="BI344" s="147">
        <v>0</v>
      </c>
      <c r="BJ344" s="147">
        <v>0</v>
      </c>
      <c r="BK344" s="147">
        <v>0</v>
      </c>
      <c r="BL344" s="147">
        <v>0</v>
      </c>
      <c r="BM344" s="147">
        <v>0</v>
      </c>
      <c r="BN344" s="147">
        <v>0</v>
      </c>
      <c r="BO344" s="147">
        <v>0</v>
      </c>
      <c r="BP344" s="147">
        <v>0</v>
      </c>
      <c r="BQ344" s="147">
        <v>0</v>
      </c>
      <c r="BR344" s="147">
        <v>0</v>
      </c>
      <c r="BS344" s="147">
        <v>0</v>
      </c>
      <c r="BT344" s="147">
        <v>0</v>
      </c>
      <c r="BU344" s="147">
        <v>0</v>
      </c>
      <c r="BV344" s="147">
        <v>0</v>
      </c>
      <c r="BW344" s="147">
        <v>0</v>
      </c>
      <c r="BX344" s="147">
        <v>0</v>
      </c>
      <c r="BZ344" s="147">
        <v>0</v>
      </c>
      <c r="CA344" s="147">
        <v>0</v>
      </c>
    </row>
    <row r="345" spans="12:79" hidden="1" x14ac:dyDescent="0.2">
      <c r="L345" s="147">
        <v>0</v>
      </c>
      <c r="M345" s="147">
        <v>0</v>
      </c>
      <c r="N345" s="147">
        <v>0</v>
      </c>
      <c r="O345" s="147">
        <v>0</v>
      </c>
      <c r="P345" s="147">
        <v>0</v>
      </c>
      <c r="Q345" s="147">
        <v>0</v>
      </c>
      <c r="R345" s="147">
        <v>0</v>
      </c>
      <c r="S345" s="147">
        <v>0</v>
      </c>
      <c r="T345" s="147">
        <v>0</v>
      </c>
      <c r="U345" s="147">
        <v>0</v>
      </c>
      <c r="V345" s="147">
        <v>0</v>
      </c>
      <c r="W345" s="147">
        <v>0</v>
      </c>
      <c r="X345" s="147">
        <v>0</v>
      </c>
      <c r="Y345" s="147">
        <v>0</v>
      </c>
      <c r="Z345" s="147">
        <v>0</v>
      </c>
      <c r="AA345" s="147">
        <v>0</v>
      </c>
      <c r="AB345" s="147">
        <v>0</v>
      </c>
      <c r="AC345" s="147">
        <v>0</v>
      </c>
      <c r="AD345" s="147">
        <v>0</v>
      </c>
      <c r="AE345" s="147">
        <v>0</v>
      </c>
      <c r="AF345" s="147">
        <v>0</v>
      </c>
      <c r="AG345" s="147">
        <v>0</v>
      </c>
      <c r="AH345" s="147">
        <v>0</v>
      </c>
      <c r="AI345" s="147">
        <v>0</v>
      </c>
      <c r="AJ345" s="147">
        <v>0</v>
      </c>
      <c r="AK345" s="147">
        <v>0</v>
      </c>
      <c r="AL345" s="147">
        <v>0</v>
      </c>
      <c r="AM345" s="147">
        <v>0</v>
      </c>
      <c r="AN345" s="147">
        <v>0</v>
      </c>
      <c r="AO345" s="147">
        <v>0</v>
      </c>
      <c r="AP345" s="147">
        <v>0</v>
      </c>
      <c r="AQ345" s="147">
        <v>0</v>
      </c>
      <c r="AR345" s="147">
        <v>0</v>
      </c>
      <c r="AS345" s="147">
        <v>0</v>
      </c>
      <c r="AT345" s="147">
        <v>0</v>
      </c>
      <c r="AU345" s="147">
        <v>0</v>
      </c>
      <c r="AV345" s="147">
        <v>0</v>
      </c>
      <c r="AW345" s="147">
        <v>0</v>
      </c>
      <c r="AX345" s="147">
        <v>0</v>
      </c>
      <c r="AY345" s="147">
        <v>0</v>
      </c>
      <c r="AZ345" s="147">
        <v>0</v>
      </c>
      <c r="BA345" s="147">
        <v>0</v>
      </c>
      <c r="BB345" s="147">
        <v>0</v>
      </c>
      <c r="BC345" s="147">
        <v>0</v>
      </c>
      <c r="BD345" s="147">
        <v>0</v>
      </c>
      <c r="BE345" s="147">
        <v>0</v>
      </c>
      <c r="BF345" s="147">
        <v>0</v>
      </c>
      <c r="BG345" s="147">
        <v>0</v>
      </c>
      <c r="BH345" s="147">
        <v>0</v>
      </c>
      <c r="BI345" s="147">
        <v>0</v>
      </c>
      <c r="BJ345" s="147">
        <v>0</v>
      </c>
      <c r="BK345" s="147">
        <v>0</v>
      </c>
      <c r="BL345" s="147">
        <v>0</v>
      </c>
      <c r="BM345" s="147">
        <v>0</v>
      </c>
      <c r="BN345" s="147">
        <v>0</v>
      </c>
      <c r="BO345" s="147">
        <v>0</v>
      </c>
      <c r="BP345" s="147">
        <v>0</v>
      </c>
      <c r="BQ345" s="147">
        <v>0</v>
      </c>
      <c r="BR345" s="147">
        <v>0</v>
      </c>
      <c r="BS345" s="147">
        <v>0</v>
      </c>
      <c r="BT345" s="147">
        <v>0</v>
      </c>
      <c r="BU345" s="147">
        <v>0</v>
      </c>
      <c r="BV345" s="147">
        <v>0</v>
      </c>
      <c r="BW345" s="147">
        <v>0</v>
      </c>
      <c r="BX345" s="147">
        <v>0</v>
      </c>
      <c r="BZ345" s="147">
        <v>0</v>
      </c>
      <c r="CA345" s="147">
        <v>0</v>
      </c>
    </row>
    <row r="346" spans="12:79" hidden="1" x14ac:dyDescent="0.2">
      <c r="L346" s="147">
        <v>0</v>
      </c>
      <c r="M346" s="147">
        <v>0</v>
      </c>
      <c r="N346" s="147">
        <v>0</v>
      </c>
      <c r="O346" s="147">
        <v>0</v>
      </c>
      <c r="P346" s="147">
        <v>0</v>
      </c>
      <c r="Q346" s="147">
        <v>0</v>
      </c>
      <c r="R346" s="147">
        <v>0</v>
      </c>
      <c r="S346" s="147">
        <v>0</v>
      </c>
      <c r="T346" s="147">
        <v>0</v>
      </c>
      <c r="U346" s="147">
        <v>0</v>
      </c>
      <c r="V346" s="147">
        <v>0</v>
      </c>
      <c r="W346" s="147">
        <v>0</v>
      </c>
      <c r="X346" s="147">
        <v>0</v>
      </c>
      <c r="Y346" s="147">
        <v>0</v>
      </c>
      <c r="Z346" s="147">
        <v>0</v>
      </c>
      <c r="AA346" s="147">
        <v>0</v>
      </c>
      <c r="AB346" s="147">
        <v>0</v>
      </c>
      <c r="AC346" s="147">
        <v>0</v>
      </c>
      <c r="AD346" s="147">
        <v>0</v>
      </c>
      <c r="AE346" s="147">
        <v>0</v>
      </c>
      <c r="AF346" s="147">
        <v>0</v>
      </c>
      <c r="AG346" s="147">
        <v>0</v>
      </c>
      <c r="AH346" s="147">
        <v>0</v>
      </c>
      <c r="AI346" s="147">
        <v>0</v>
      </c>
      <c r="AJ346" s="147">
        <v>0</v>
      </c>
      <c r="AK346" s="147">
        <v>0</v>
      </c>
      <c r="AL346" s="147">
        <v>0</v>
      </c>
      <c r="AM346" s="147">
        <v>0</v>
      </c>
      <c r="AN346" s="147">
        <v>0</v>
      </c>
      <c r="AO346" s="147">
        <v>0</v>
      </c>
      <c r="AP346" s="147">
        <v>0</v>
      </c>
      <c r="AQ346" s="147">
        <v>0</v>
      </c>
      <c r="AR346" s="147">
        <v>0</v>
      </c>
      <c r="AS346" s="147">
        <v>0</v>
      </c>
      <c r="AT346" s="147">
        <v>0</v>
      </c>
      <c r="AU346" s="147">
        <v>0</v>
      </c>
      <c r="AV346" s="147">
        <v>0</v>
      </c>
      <c r="AW346" s="147">
        <v>0</v>
      </c>
      <c r="AX346" s="147">
        <v>0</v>
      </c>
      <c r="AY346" s="147">
        <v>0</v>
      </c>
      <c r="AZ346" s="147">
        <v>0</v>
      </c>
      <c r="BA346" s="147">
        <v>0</v>
      </c>
      <c r="BB346" s="147">
        <v>0</v>
      </c>
      <c r="BC346" s="147">
        <v>0</v>
      </c>
      <c r="BD346" s="147">
        <v>0</v>
      </c>
      <c r="BE346" s="147">
        <v>0</v>
      </c>
      <c r="BF346" s="147">
        <v>0</v>
      </c>
      <c r="BG346" s="147">
        <v>0</v>
      </c>
      <c r="BH346" s="147">
        <v>0</v>
      </c>
      <c r="BI346" s="147">
        <v>0</v>
      </c>
      <c r="BJ346" s="147">
        <v>0</v>
      </c>
      <c r="BK346" s="147">
        <v>0</v>
      </c>
      <c r="BL346" s="147">
        <v>0</v>
      </c>
      <c r="BM346" s="147">
        <v>0</v>
      </c>
      <c r="BN346" s="147">
        <v>0</v>
      </c>
      <c r="BO346" s="147">
        <v>0</v>
      </c>
      <c r="BP346" s="147">
        <v>0</v>
      </c>
      <c r="BQ346" s="147">
        <v>0</v>
      </c>
      <c r="BR346" s="147">
        <v>0</v>
      </c>
      <c r="BS346" s="147">
        <v>0</v>
      </c>
      <c r="BT346" s="147">
        <v>0</v>
      </c>
      <c r="BU346" s="147">
        <v>0</v>
      </c>
      <c r="BV346" s="147">
        <v>0</v>
      </c>
      <c r="BW346" s="147">
        <v>0</v>
      </c>
      <c r="BX346" s="147">
        <v>0</v>
      </c>
      <c r="BZ346" s="147">
        <v>0</v>
      </c>
      <c r="CA346" s="147">
        <v>0</v>
      </c>
    </row>
    <row r="347" spans="12:79" hidden="1" x14ac:dyDescent="0.2">
      <c r="L347" s="147">
        <v>0</v>
      </c>
      <c r="M347" s="147">
        <v>0</v>
      </c>
      <c r="N347" s="147">
        <v>0</v>
      </c>
      <c r="O347" s="147">
        <v>0</v>
      </c>
      <c r="P347" s="147">
        <v>0</v>
      </c>
      <c r="Q347" s="147">
        <v>0</v>
      </c>
      <c r="R347" s="147">
        <v>0</v>
      </c>
      <c r="S347" s="147">
        <v>0</v>
      </c>
      <c r="T347" s="147">
        <v>0</v>
      </c>
      <c r="U347" s="147">
        <v>0</v>
      </c>
      <c r="V347" s="147">
        <v>0</v>
      </c>
      <c r="W347" s="147">
        <v>0</v>
      </c>
      <c r="X347" s="147">
        <v>0</v>
      </c>
      <c r="Y347" s="147">
        <v>0</v>
      </c>
      <c r="Z347" s="147">
        <v>0</v>
      </c>
      <c r="AA347" s="147">
        <v>0</v>
      </c>
      <c r="AB347" s="147">
        <v>0</v>
      </c>
      <c r="AC347" s="147">
        <v>0</v>
      </c>
      <c r="AD347" s="147">
        <v>0</v>
      </c>
      <c r="AE347" s="147">
        <v>0</v>
      </c>
      <c r="AF347" s="147">
        <v>0</v>
      </c>
      <c r="AG347" s="147">
        <v>0</v>
      </c>
      <c r="AH347" s="147">
        <v>0</v>
      </c>
      <c r="AI347" s="147">
        <v>0</v>
      </c>
      <c r="AJ347" s="147">
        <v>0</v>
      </c>
      <c r="AK347" s="147">
        <v>0</v>
      </c>
      <c r="AL347" s="147">
        <v>0</v>
      </c>
      <c r="AM347" s="147">
        <v>0</v>
      </c>
      <c r="AN347" s="147">
        <v>0</v>
      </c>
      <c r="AO347" s="147">
        <v>0</v>
      </c>
      <c r="AP347" s="147">
        <v>0</v>
      </c>
      <c r="AQ347" s="147">
        <v>0</v>
      </c>
      <c r="AR347" s="147">
        <v>0</v>
      </c>
      <c r="AS347" s="147">
        <v>0</v>
      </c>
      <c r="AT347" s="147">
        <v>0</v>
      </c>
      <c r="AU347" s="147">
        <v>0</v>
      </c>
      <c r="AV347" s="147">
        <v>0</v>
      </c>
      <c r="AW347" s="147">
        <v>0</v>
      </c>
      <c r="AX347" s="147">
        <v>0</v>
      </c>
      <c r="AY347" s="147">
        <v>0</v>
      </c>
      <c r="AZ347" s="147">
        <v>0</v>
      </c>
      <c r="BA347" s="147">
        <v>0</v>
      </c>
      <c r="BB347" s="147">
        <v>0</v>
      </c>
      <c r="BC347" s="147">
        <v>0</v>
      </c>
      <c r="BD347" s="147">
        <v>0</v>
      </c>
      <c r="BE347" s="147">
        <v>0</v>
      </c>
      <c r="BF347" s="147">
        <v>0</v>
      </c>
      <c r="BG347" s="147">
        <v>0</v>
      </c>
      <c r="BH347" s="147">
        <v>0</v>
      </c>
      <c r="BI347" s="147">
        <v>0</v>
      </c>
      <c r="BJ347" s="147">
        <v>0</v>
      </c>
      <c r="BK347" s="147">
        <v>0</v>
      </c>
      <c r="BL347" s="147">
        <v>0</v>
      </c>
      <c r="BM347" s="147">
        <v>0</v>
      </c>
      <c r="BN347" s="147">
        <v>0</v>
      </c>
      <c r="BO347" s="147">
        <v>0</v>
      </c>
      <c r="BP347" s="147">
        <v>0</v>
      </c>
      <c r="BQ347" s="147">
        <v>0</v>
      </c>
      <c r="BR347" s="147">
        <v>0</v>
      </c>
      <c r="BS347" s="147">
        <v>0</v>
      </c>
      <c r="BT347" s="147">
        <v>0</v>
      </c>
      <c r="BU347" s="147">
        <v>0</v>
      </c>
      <c r="BV347" s="147">
        <v>0</v>
      </c>
      <c r="BW347" s="147">
        <v>0</v>
      </c>
      <c r="BX347" s="147">
        <v>0</v>
      </c>
      <c r="BZ347" s="147">
        <v>0</v>
      </c>
      <c r="CA347" s="147">
        <v>0</v>
      </c>
    </row>
    <row r="348" spans="12:79" hidden="1" x14ac:dyDescent="0.2">
      <c r="L348" s="147">
        <v>0</v>
      </c>
      <c r="M348" s="147">
        <v>0</v>
      </c>
      <c r="N348" s="147">
        <v>0</v>
      </c>
      <c r="O348" s="147">
        <v>0</v>
      </c>
      <c r="P348" s="147">
        <v>0</v>
      </c>
      <c r="Q348" s="147">
        <v>0</v>
      </c>
      <c r="R348" s="147">
        <v>0</v>
      </c>
      <c r="S348" s="147">
        <v>0</v>
      </c>
      <c r="T348" s="147">
        <v>0</v>
      </c>
      <c r="U348" s="147">
        <v>0</v>
      </c>
      <c r="V348" s="147">
        <v>0</v>
      </c>
      <c r="W348" s="147">
        <v>0</v>
      </c>
      <c r="X348" s="147">
        <v>0</v>
      </c>
      <c r="Y348" s="147">
        <v>0</v>
      </c>
      <c r="Z348" s="147">
        <v>0</v>
      </c>
      <c r="AA348" s="147">
        <v>0</v>
      </c>
      <c r="AB348" s="147">
        <v>0</v>
      </c>
      <c r="AC348" s="147">
        <v>0</v>
      </c>
      <c r="AD348" s="147">
        <v>0</v>
      </c>
      <c r="AE348" s="147">
        <v>0</v>
      </c>
      <c r="AF348" s="147">
        <v>0</v>
      </c>
      <c r="AG348" s="147">
        <v>0</v>
      </c>
      <c r="AH348" s="147">
        <v>0</v>
      </c>
      <c r="AI348" s="147">
        <v>0</v>
      </c>
      <c r="AJ348" s="147">
        <v>0</v>
      </c>
      <c r="AK348" s="147">
        <v>0</v>
      </c>
      <c r="AL348" s="147">
        <v>0</v>
      </c>
      <c r="AM348" s="147">
        <v>0</v>
      </c>
      <c r="AN348" s="147">
        <v>0</v>
      </c>
      <c r="AO348" s="147">
        <v>0</v>
      </c>
      <c r="AP348" s="147">
        <v>0</v>
      </c>
      <c r="AQ348" s="147">
        <v>0</v>
      </c>
      <c r="AR348" s="147">
        <v>0</v>
      </c>
      <c r="AS348" s="147">
        <v>0</v>
      </c>
      <c r="AT348" s="147">
        <v>0</v>
      </c>
      <c r="AU348" s="147">
        <v>0</v>
      </c>
      <c r="AV348" s="147">
        <v>0</v>
      </c>
      <c r="AW348" s="147">
        <v>0</v>
      </c>
      <c r="AX348" s="147">
        <v>0</v>
      </c>
      <c r="AY348" s="147">
        <v>0</v>
      </c>
      <c r="AZ348" s="147">
        <v>0</v>
      </c>
      <c r="BA348" s="147">
        <v>0</v>
      </c>
      <c r="BB348" s="147">
        <v>0</v>
      </c>
      <c r="BC348" s="147">
        <v>0</v>
      </c>
      <c r="BD348" s="147">
        <v>0</v>
      </c>
      <c r="BE348" s="147">
        <v>0</v>
      </c>
      <c r="BF348" s="147">
        <v>0</v>
      </c>
      <c r="BG348" s="147">
        <v>0</v>
      </c>
      <c r="BH348" s="147">
        <v>0</v>
      </c>
      <c r="BI348" s="147">
        <v>0</v>
      </c>
      <c r="BJ348" s="147">
        <v>0</v>
      </c>
      <c r="BK348" s="147">
        <v>0</v>
      </c>
      <c r="BL348" s="147">
        <v>0</v>
      </c>
      <c r="BM348" s="147">
        <v>0</v>
      </c>
      <c r="BN348" s="147">
        <v>0</v>
      </c>
      <c r="BO348" s="147">
        <v>0</v>
      </c>
      <c r="BP348" s="147">
        <v>0</v>
      </c>
      <c r="BQ348" s="147">
        <v>0</v>
      </c>
      <c r="BR348" s="147">
        <v>0</v>
      </c>
      <c r="BS348" s="147">
        <v>0</v>
      </c>
      <c r="BT348" s="147">
        <v>0</v>
      </c>
      <c r="BU348" s="147">
        <v>0</v>
      </c>
      <c r="BV348" s="147">
        <v>0</v>
      </c>
      <c r="BW348" s="147">
        <v>0</v>
      </c>
      <c r="BX348" s="147">
        <v>0</v>
      </c>
      <c r="BZ348" s="147">
        <v>0</v>
      </c>
      <c r="CA348" s="147">
        <v>0</v>
      </c>
    </row>
    <row r="349" spans="12:79" hidden="1" x14ac:dyDescent="0.2">
      <c r="L349" s="147">
        <v>0</v>
      </c>
      <c r="M349" s="147">
        <v>0</v>
      </c>
      <c r="N349" s="147">
        <v>0</v>
      </c>
      <c r="O349" s="147">
        <v>0</v>
      </c>
      <c r="P349" s="147">
        <v>0</v>
      </c>
      <c r="Q349" s="147">
        <v>0</v>
      </c>
      <c r="R349" s="147">
        <v>0</v>
      </c>
      <c r="S349" s="147">
        <v>0</v>
      </c>
      <c r="T349" s="147">
        <v>0</v>
      </c>
      <c r="U349" s="147">
        <v>0</v>
      </c>
      <c r="V349" s="147">
        <v>0</v>
      </c>
      <c r="W349" s="147">
        <v>0</v>
      </c>
      <c r="X349" s="147">
        <v>0</v>
      </c>
      <c r="Y349" s="147">
        <v>0</v>
      </c>
      <c r="Z349" s="147">
        <v>0</v>
      </c>
      <c r="AA349" s="147">
        <v>0</v>
      </c>
      <c r="AB349" s="147">
        <v>0</v>
      </c>
      <c r="AC349" s="147">
        <v>0</v>
      </c>
      <c r="AD349" s="147">
        <v>0</v>
      </c>
      <c r="AE349" s="147">
        <v>0</v>
      </c>
      <c r="AF349" s="147">
        <v>0</v>
      </c>
      <c r="AG349" s="147">
        <v>0</v>
      </c>
      <c r="AH349" s="147">
        <v>0</v>
      </c>
      <c r="AI349" s="147">
        <v>0</v>
      </c>
      <c r="AJ349" s="147">
        <v>0</v>
      </c>
      <c r="AK349" s="147">
        <v>0</v>
      </c>
      <c r="AL349" s="147">
        <v>0</v>
      </c>
      <c r="AM349" s="147">
        <v>0</v>
      </c>
      <c r="AN349" s="147">
        <v>0</v>
      </c>
      <c r="AO349" s="147">
        <v>0</v>
      </c>
      <c r="AP349" s="147">
        <v>0</v>
      </c>
      <c r="AQ349" s="147">
        <v>0</v>
      </c>
      <c r="AR349" s="147">
        <v>0</v>
      </c>
      <c r="AS349" s="147">
        <v>0</v>
      </c>
      <c r="AT349" s="147">
        <v>0</v>
      </c>
      <c r="AU349" s="147">
        <v>0</v>
      </c>
      <c r="AV349" s="147">
        <v>0</v>
      </c>
      <c r="AW349" s="147">
        <v>0</v>
      </c>
      <c r="AX349" s="147">
        <v>0</v>
      </c>
      <c r="AY349" s="147">
        <v>0</v>
      </c>
      <c r="AZ349" s="147">
        <v>0</v>
      </c>
      <c r="BA349" s="147">
        <v>0</v>
      </c>
      <c r="BB349" s="147">
        <v>0</v>
      </c>
      <c r="BC349" s="147">
        <v>0</v>
      </c>
      <c r="BD349" s="147">
        <v>0</v>
      </c>
      <c r="BE349" s="147">
        <v>0</v>
      </c>
      <c r="BF349" s="147">
        <v>0</v>
      </c>
      <c r="BG349" s="147">
        <v>0</v>
      </c>
      <c r="BH349" s="147">
        <v>0</v>
      </c>
      <c r="BI349" s="147">
        <v>0</v>
      </c>
      <c r="BJ349" s="147">
        <v>0</v>
      </c>
      <c r="BK349" s="147">
        <v>0</v>
      </c>
      <c r="BL349" s="147">
        <v>0</v>
      </c>
      <c r="BM349" s="147">
        <v>0</v>
      </c>
      <c r="BN349" s="147">
        <v>0</v>
      </c>
      <c r="BO349" s="147">
        <v>0</v>
      </c>
      <c r="BP349" s="147">
        <v>0</v>
      </c>
      <c r="BQ349" s="147">
        <v>0</v>
      </c>
      <c r="BR349" s="147">
        <v>0</v>
      </c>
      <c r="BS349" s="147">
        <v>0</v>
      </c>
      <c r="BT349" s="147">
        <v>0</v>
      </c>
      <c r="BU349" s="147">
        <v>0</v>
      </c>
      <c r="BV349" s="147">
        <v>0</v>
      </c>
      <c r="BW349" s="147">
        <v>0</v>
      </c>
      <c r="BX349" s="147">
        <v>0</v>
      </c>
      <c r="BZ349" s="147">
        <v>0</v>
      </c>
      <c r="CA349" s="147">
        <v>0</v>
      </c>
    </row>
    <row r="350" spans="12:79" hidden="1" x14ac:dyDescent="0.2">
      <c r="L350" s="147">
        <v>0</v>
      </c>
      <c r="M350" s="147">
        <v>0</v>
      </c>
      <c r="N350" s="147">
        <v>0</v>
      </c>
      <c r="O350" s="147">
        <v>0</v>
      </c>
      <c r="P350" s="147">
        <v>0</v>
      </c>
      <c r="Q350" s="147">
        <v>0</v>
      </c>
      <c r="R350" s="147">
        <v>0</v>
      </c>
      <c r="S350" s="147">
        <v>0</v>
      </c>
      <c r="T350" s="147">
        <v>0</v>
      </c>
      <c r="U350" s="147">
        <v>0</v>
      </c>
      <c r="V350" s="147">
        <v>0</v>
      </c>
      <c r="W350" s="147">
        <v>0</v>
      </c>
      <c r="X350" s="147">
        <v>0</v>
      </c>
      <c r="Y350" s="147">
        <v>0</v>
      </c>
      <c r="Z350" s="147">
        <v>0</v>
      </c>
      <c r="AA350" s="147">
        <v>0</v>
      </c>
      <c r="AB350" s="147">
        <v>0</v>
      </c>
      <c r="AC350" s="147">
        <v>0</v>
      </c>
      <c r="AD350" s="147">
        <v>0</v>
      </c>
      <c r="AE350" s="147">
        <v>0</v>
      </c>
      <c r="AF350" s="147">
        <v>0</v>
      </c>
      <c r="AG350" s="147">
        <v>0</v>
      </c>
      <c r="AH350" s="147">
        <v>0</v>
      </c>
      <c r="AI350" s="147">
        <v>0</v>
      </c>
      <c r="AJ350" s="147">
        <v>0</v>
      </c>
      <c r="AK350" s="147">
        <v>0</v>
      </c>
      <c r="AL350" s="147">
        <v>0</v>
      </c>
      <c r="AM350" s="147">
        <v>0</v>
      </c>
      <c r="AN350" s="147">
        <v>0</v>
      </c>
      <c r="AO350" s="147">
        <v>0</v>
      </c>
      <c r="AP350" s="147">
        <v>0</v>
      </c>
      <c r="AQ350" s="147">
        <v>0</v>
      </c>
      <c r="AR350" s="147">
        <v>0</v>
      </c>
      <c r="AS350" s="147">
        <v>0</v>
      </c>
      <c r="AT350" s="147">
        <v>0</v>
      </c>
      <c r="AU350" s="147">
        <v>0</v>
      </c>
      <c r="AV350" s="147">
        <v>0</v>
      </c>
      <c r="AW350" s="147">
        <v>0</v>
      </c>
      <c r="AX350" s="147">
        <v>0</v>
      </c>
      <c r="AY350" s="147">
        <v>0</v>
      </c>
      <c r="AZ350" s="147">
        <v>0</v>
      </c>
      <c r="BA350" s="147">
        <v>0</v>
      </c>
      <c r="BB350" s="147">
        <v>0</v>
      </c>
      <c r="BC350" s="147">
        <v>0</v>
      </c>
      <c r="BD350" s="147">
        <v>0</v>
      </c>
      <c r="BE350" s="147">
        <v>0</v>
      </c>
      <c r="BF350" s="147">
        <v>0</v>
      </c>
      <c r="BG350" s="147">
        <v>0</v>
      </c>
      <c r="BH350" s="147">
        <v>0</v>
      </c>
      <c r="BI350" s="147">
        <v>0</v>
      </c>
      <c r="BJ350" s="147">
        <v>0</v>
      </c>
      <c r="BK350" s="147">
        <v>0</v>
      </c>
      <c r="BL350" s="147">
        <v>0</v>
      </c>
      <c r="BM350" s="147">
        <v>0</v>
      </c>
      <c r="BN350" s="147">
        <v>0</v>
      </c>
      <c r="BO350" s="147">
        <v>0</v>
      </c>
      <c r="BP350" s="147">
        <v>0</v>
      </c>
      <c r="BQ350" s="147">
        <v>0</v>
      </c>
      <c r="BR350" s="147">
        <v>0</v>
      </c>
      <c r="BS350" s="147">
        <v>0</v>
      </c>
      <c r="BT350" s="147">
        <v>0</v>
      </c>
      <c r="BU350" s="147">
        <v>0</v>
      </c>
      <c r="BV350" s="147">
        <v>0</v>
      </c>
      <c r="BW350" s="147">
        <v>0</v>
      </c>
      <c r="BX350" s="147">
        <v>0</v>
      </c>
      <c r="BZ350" s="147">
        <v>0</v>
      </c>
      <c r="CA350" s="147">
        <v>0</v>
      </c>
    </row>
    <row r="351" spans="12:79" hidden="1" x14ac:dyDescent="0.2">
      <c r="L351" s="147">
        <v>0</v>
      </c>
      <c r="M351" s="147">
        <v>0</v>
      </c>
      <c r="N351" s="147">
        <v>0</v>
      </c>
      <c r="O351" s="147">
        <v>0</v>
      </c>
      <c r="P351" s="147">
        <v>0</v>
      </c>
      <c r="Q351" s="147">
        <v>0</v>
      </c>
      <c r="R351" s="147">
        <v>0</v>
      </c>
      <c r="S351" s="147">
        <v>0</v>
      </c>
      <c r="T351" s="147">
        <v>0</v>
      </c>
      <c r="U351" s="147">
        <v>0</v>
      </c>
      <c r="V351" s="147">
        <v>0</v>
      </c>
      <c r="W351" s="147">
        <v>0</v>
      </c>
      <c r="X351" s="147">
        <v>0</v>
      </c>
      <c r="Y351" s="147">
        <v>0</v>
      </c>
      <c r="Z351" s="147">
        <v>0</v>
      </c>
      <c r="AA351" s="147">
        <v>0</v>
      </c>
      <c r="AB351" s="147">
        <v>0</v>
      </c>
      <c r="AC351" s="147">
        <v>0</v>
      </c>
      <c r="AD351" s="147">
        <v>0</v>
      </c>
      <c r="AE351" s="147">
        <v>0</v>
      </c>
      <c r="AF351" s="147">
        <v>0</v>
      </c>
      <c r="AG351" s="147">
        <v>0</v>
      </c>
      <c r="AH351" s="147">
        <v>0</v>
      </c>
      <c r="AI351" s="147">
        <v>0</v>
      </c>
      <c r="AJ351" s="147">
        <v>0</v>
      </c>
      <c r="AK351" s="147">
        <v>0</v>
      </c>
      <c r="AL351" s="147">
        <v>0</v>
      </c>
      <c r="AM351" s="147">
        <v>0</v>
      </c>
      <c r="AN351" s="147">
        <v>0</v>
      </c>
      <c r="AO351" s="147">
        <v>0</v>
      </c>
      <c r="AP351" s="147">
        <v>0</v>
      </c>
      <c r="AQ351" s="147">
        <v>0</v>
      </c>
      <c r="AR351" s="147">
        <v>0</v>
      </c>
      <c r="AS351" s="147">
        <v>0</v>
      </c>
      <c r="AT351" s="147">
        <v>0</v>
      </c>
      <c r="AU351" s="147">
        <v>0</v>
      </c>
      <c r="AV351" s="147">
        <v>0</v>
      </c>
      <c r="AW351" s="147">
        <v>0</v>
      </c>
      <c r="AX351" s="147">
        <v>0</v>
      </c>
      <c r="AY351" s="147">
        <v>0</v>
      </c>
      <c r="AZ351" s="147">
        <v>0</v>
      </c>
      <c r="BA351" s="147">
        <v>0</v>
      </c>
      <c r="BB351" s="147">
        <v>0</v>
      </c>
      <c r="BC351" s="147">
        <v>0</v>
      </c>
      <c r="BD351" s="147">
        <v>0</v>
      </c>
      <c r="BE351" s="147">
        <v>0</v>
      </c>
      <c r="BF351" s="147">
        <v>0</v>
      </c>
      <c r="BG351" s="147">
        <v>0</v>
      </c>
      <c r="BH351" s="147">
        <v>0</v>
      </c>
      <c r="BI351" s="147">
        <v>0</v>
      </c>
      <c r="BJ351" s="147">
        <v>0</v>
      </c>
      <c r="BK351" s="147">
        <v>0</v>
      </c>
      <c r="BL351" s="147">
        <v>0</v>
      </c>
      <c r="BM351" s="147">
        <v>0</v>
      </c>
      <c r="BN351" s="147">
        <v>0</v>
      </c>
      <c r="BO351" s="147">
        <v>0</v>
      </c>
      <c r="BP351" s="147">
        <v>0</v>
      </c>
      <c r="BQ351" s="147">
        <v>0</v>
      </c>
      <c r="BR351" s="147">
        <v>0</v>
      </c>
      <c r="BS351" s="147">
        <v>0</v>
      </c>
      <c r="BT351" s="147">
        <v>0</v>
      </c>
      <c r="BU351" s="147">
        <v>0</v>
      </c>
      <c r="BV351" s="147">
        <v>0</v>
      </c>
      <c r="BW351" s="147">
        <v>0</v>
      </c>
      <c r="BX351" s="147">
        <v>0</v>
      </c>
      <c r="BZ351" s="147">
        <v>0</v>
      </c>
      <c r="CA351" s="147">
        <v>0</v>
      </c>
    </row>
    <row r="352" spans="12:79" hidden="1" x14ac:dyDescent="0.2">
      <c r="L352" s="147">
        <v>0</v>
      </c>
      <c r="M352" s="147">
        <v>0</v>
      </c>
      <c r="N352" s="147">
        <v>0</v>
      </c>
      <c r="O352" s="147">
        <v>0</v>
      </c>
      <c r="P352" s="147">
        <v>0</v>
      </c>
      <c r="Q352" s="147">
        <v>0</v>
      </c>
      <c r="R352" s="147">
        <v>0</v>
      </c>
      <c r="S352" s="147">
        <v>0</v>
      </c>
      <c r="T352" s="147">
        <v>0</v>
      </c>
      <c r="U352" s="147">
        <v>0</v>
      </c>
      <c r="V352" s="147">
        <v>0</v>
      </c>
      <c r="W352" s="147">
        <v>0</v>
      </c>
      <c r="X352" s="147">
        <v>0</v>
      </c>
      <c r="Y352" s="147">
        <v>0</v>
      </c>
      <c r="Z352" s="147">
        <v>0</v>
      </c>
      <c r="AA352" s="147">
        <v>0</v>
      </c>
      <c r="AB352" s="147">
        <v>0</v>
      </c>
      <c r="AC352" s="147">
        <v>0</v>
      </c>
      <c r="AD352" s="147">
        <v>0</v>
      </c>
      <c r="AE352" s="147">
        <v>0</v>
      </c>
      <c r="AF352" s="147">
        <v>0</v>
      </c>
      <c r="AG352" s="147">
        <v>0</v>
      </c>
      <c r="AH352" s="147">
        <v>0</v>
      </c>
      <c r="AI352" s="147">
        <v>0</v>
      </c>
      <c r="AJ352" s="147">
        <v>0</v>
      </c>
      <c r="AK352" s="147">
        <v>0</v>
      </c>
      <c r="AL352" s="147">
        <v>0</v>
      </c>
      <c r="AM352" s="147">
        <v>0</v>
      </c>
      <c r="AN352" s="147">
        <v>0</v>
      </c>
      <c r="AO352" s="147">
        <v>0</v>
      </c>
      <c r="AP352" s="147">
        <v>0</v>
      </c>
      <c r="AQ352" s="147">
        <v>0</v>
      </c>
      <c r="AR352" s="147">
        <v>0</v>
      </c>
      <c r="AS352" s="147">
        <v>0</v>
      </c>
      <c r="AT352" s="147">
        <v>0</v>
      </c>
      <c r="AU352" s="147">
        <v>0</v>
      </c>
      <c r="AV352" s="147">
        <v>0</v>
      </c>
      <c r="AW352" s="147">
        <v>0</v>
      </c>
      <c r="AX352" s="147">
        <v>0</v>
      </c>
      <c r="AY352" s="147">
        <v>0</v>
      </c>
      <c r="AZ352" s="147">
        <v>0</v>
      </c>
      <c r="BA352" s="147">
        <v>0</v>
      </c>
      <c r="BB352" s="147">
        <v>0</v>
      </c>
      <c r="BC352" s="147">
        <v>0</v>
      </c>
      <c r="BD352" s="147">
        <v>0</v>
      </c>
      <c r="BE352" s="147">
        <v>0</v>
      </c>
      <c r="BF352" s="147">
        <v>0</v>
      </c>
      <c r="BG352" s="147">
        <v>0</v>
      </c>
      <c r="BH352" s="147">
        <v>0</v>
      </c>
      <c r="BI352" s="147">
        <v>0</v>
      </c>
      <c r="BJ352" s="147">
        <v>0</v>
      </c>
      <c r="BK352" s="147">
        <v>0</v>
      </c>
      <c r="BL352" s="147">
        <v>0</v>
      </c>
      <c r="BM352" s="147">
        <v>0</v>
      </c>
      <c r="BN352" s="147">
        <v>0</v>
      </c>
      <c r="BO352" s="147">
        <v>0</v>
      </c>
      <c r="BP352" s="147">
        <v>0</v>
      </c>
      <c r="BQ352" s="147">
        <v>0</v>
      </c>
      <c r="BR352" s="147">
        <v>0</v>
      </c>
      <c r="BS352" s="147">
        <v>0</v>
      </c>
      <c r="BT352" s="147">
        <v>0</v>
      </c>
      <c r="BU352" s="147">
        <v>0</v>
      </c>
      <c r="BV352" s="147">
        <v>0</v>
      </c>
      <c r="BW352" s="147">
        <v>0</v>
      </c>
      <c r="BX352" s="147">
        <v>0</v>
      </c>
      <c r="BZ352" s="147">
        <v>0</v>
      </c>
      <c r="CA352" s="147">
        <v>0</v>
      </c>
    </row>
    <row r="353" spans="12:79" hidden="1" x14ac:dyDescent="0.2">
      <c r="L353" s="147">
        <v>0</v>
      </c>
      <c r="M353" s="147">
        <v>0</v>
      </c>
      <c r="N353" s="147">
        <v>0</v>
      </c>
      <c r="O353" s="147">
        <v>0</v>
      </c>
      <c r="P353" s="147">
        <v>0</v>
      </c>
      <c r="Q353" s="147">
        <v>0</v>
      </c>
      <c r="R353" s="147">
        <v>0</v>
      </c>
      <c r="S353" s="147">
        <v>0</v>
      </c>
      <c r="T353" s="147">
        <v>0</v>
      </c>
      <c r="U353" s="147">
        <v>0</v>
      </c>
      <c r="V353" s="147">
        <v>0</v>
      </c>
      <c r="W353" s="147">
        <v>0</v>
      </c>
      <c r="X353" s="147">
        <v>0</v>
      </c>
      <c r="Y353" s="147">
        <v>0</v>
      </c>
      <c r="Z353" s="147">
        <v>0</v>
      </c>
      <c r="AA353" s="147">
        <v>0</v>
      </c>
      <c r="AB353" s="147">
        <v>0</v>
      </c>
      <c r="AC353" s="147">
        <v>0</v>
      </c>
      <c r="AD353" s="147">
        <v>0</v>
      </c>
      <c r="AE353" s="147">
        <v>0</v>
      </c>
      <c r="AF353" s="147">
        <v>0</v>
      </c>
      <c r="AG353" s="147">
        <v>0</v>
      </c>
      <c r="AH353" s="147">
        <v>0</v>
      </c>
      <c r="AI353" s="147">
        <v>0</v>
      </c>
      <c r="AJ353" s="147">
        <v>0</v>
      </c>
      <c r="AK353" s="147">
        <v>0</v>
      </c>
      <c r="AL353" s="147">
        <v>0</v>
      </c>
      <c r="AM353" s="147">
        <v>0</v>
      </c>
      <c r="AN353" s="147">
        <v>0</v>
      </c>
      <c r="AO353" s="147">
        <v>0</v>
      </c>
      <c r="AP353" s="147">
        <v>0</v>
      </c>
      <c r="AQ353" s="147">
        <v>0</v>
      </c>
      <c r="AR353" s="147">
        <v>0</v>
      </c>
      <c r="AS353" s="147">
        <v>0</v>
      </c>
      <c r="AT353" s="147">
        <v>0</v>
      </c>
      <c r="AU353" s="147">
        <v>0</v>
      </c>
      <c r="AV353" s="147">
        <v>0</v>
      </c>
      <c r="AW353" s="147">
        <v>0</v>
      </c>
      <c r="AX353" s="147">
        <v>0</v>
      </c>
      <c r="AY353" s="147">
        <v>0</v>
      </c>
      <c r="AZ353" s="147">
        <v>0</v>
      </c>
      <c r="BA353" s="147">
        <v>0</v>
      </c>
      <c r="BB353" s="147">
        <v>0</v>
      </c>
      <c r="BC353" s="147">
        <v>0</v>
      </c>
      <c r="BD353" s="147">
        <v>0</v>
      </c>
      <c r="BE353" s="147">
        <v>0</v>
      </c>
      <c r="BF353" s="147">
        <v>0</v>
      </c>
      <c r="BG353" s="147">
        <v>0</v>
      </c>
      <c r="BH353" s="147">
        <v>0</v>
      </c>
      <c r="BI353" s="147">
        <v>0</v>
      </c>
      <c r="BJ353" s="147">
        <v>0</v>
      </c>
      <c r="BK353" s="147">
        <v>0</v>
      </c>
      <c r="BL353" s="147">
        <v>0</v>
      </c>
      <c r="BM353" s="147">
        <v>0</v>
      </c>
      <c r="BN353" s="147">
        <v>0</v>
      </c>
      <c r="BO353" s="147">
        <v>0</v>
      </c>
      <c r="BP353" s="147">
        <v>0</v>
      </c>
      <c r="BQ353" s="147">
        <v>0</v>
      </c>
      <c r="BR353" s="147">
        <v>0</v>
      </c>
      <c r="BS353" s="147">
        <v>0</v>
      </c>
      <c r="BT353" s="147">
        <v>0</v>
      </c>
      <c r="BU353" s="147">
        <v>0</v>
      </c>
      <c r="BV353" s="147">
        <v>0</v>
      </c>
      <c r="BW353" s="147">
        <v>0</v>
      </c>
      <c r="BX353" s="147">
        <v>0</v>
      </c>
      <c r="BZ353" s="147">
        <v>0</v>
      </c>
      <c r="CA353" s="147">
        <v>0</v>
      </c>
    </row>
    <row r="354" spans="12:79" hidden="1" x14ac:dyDescent="0.2">
      <c r="L354" s="147">
        <v>0</v>
      </c>
      <c r="M354" s="147">
        <v>0</v>
      </c>
      <c r="N354" s="147">
        <v>0</v>
      </c>
      <c r="O354" s="147">
        <v>0</v>
      </c>
      <c r="P354" s="147">
        <v>0</v>
      </c>
      <c r="Q354" s="147">
        <v>0</v>
      </c>
      <c r="R354" s="147">
        <v>0</v>
      </c>
      <c r="S354" s="147">
        <v>0</v>
      </c>
      <c r="T354" s="147">
        <v>0</v>
      </c>
      <c r="U354" s="147">
        <v>0</v>
      </c>
      <c r="V354" s="147">
        <v>0</v>
      </c>
      <c r="W354" s="147">
        <v>0</v>
      </c>
      <c r="X354" s="147">
        <v>0</v>
      </c>
      <c r="Y354" s="147">
        <v>0</v>
      </c>
      <c r="Z354" s="147">
        <v>0</v>
      </c>
      <c r="AA354" s="147">
        <v>0</v>
      </c>
      <c r="AB354" s="147">
        <v>0</v>
      </c>
      <c r="AC354" s="147">
        <v>0</v>
      </c>
      <c r="AD354" s="147">
        <v>0</v>
      </c>
      <c r="AE354" s="147">
        <v>0</v>
      </c>
      <c r="AF354" s="147">
        <v>0</v>
      </c>
      <c r="AG354" s="147">
        <v>0</v>
      </c>
      <c r="AH354" s="147">
        <v>0</v>
      </c>
      <c r="AI354" s="147">
        <v>0</v>
      </c>
      <c r="AJ354" s="147">
        <v>0</v>
      </c>
      <c r="AK354" s="147">
        <v>0</v>
      </c>
      <c r="AL354" s="147">
        <v>0</v>
      </c>
      <c r="AM354" s="147">
        <v>0</v>
      </c>
      <c r="AN354" s="147">
        <v>0</v>
      </c>
      <c r="AO354" s="147">
        <v>0</v>
      </c>
      <c r="AP354" s="147">
        <v>0</v>
      </c>
      <c r="AQ354" s="147">
        <v>0</v>
      </c>
      <c r="AR354" s="147">
        <v>0</v>
      </c>
      <c r="AS354" s="147">
        <v>0</v>
      </c>
      <c r="AT354" s="147">
        <v>0</v>
      </c>
      <c r="AU354" s="147">
        <v>0</v>
      </c>
      <c r="AV354" s="147">
        <v>0</v>
      </c>
      <c r="AW354" s="147">
        <v>0</v>
      </c>
      <c r="AX354" s="147">
        <v>0</v>
      </c>
      <c r="AY354" s="147">
        <v>0</v>
      </c>
      <c r="AZ354" s="147">
        <v>0</v>
      </c>
      <c r="BA354" s="147">
        <v>0</v>
      </c>
      <c r="BB354" s="147">
        <v>0</v>
      </c>
      <c r="BC354" s="147">
        <v>0</v>
      </c>
      <c r="BD354" s="147">
        <v>0</v>
      </c>
      <c r="BE354" s="147">
        <v>0</v>
      </c>
      <c r="BF354" s="147">
        <v>0</v>
      </c>
      <c r="BG354" s="147">
        <v>0</v>
      </c>
      <c r="BH354" s="147">
        <v>0</v>
      </c>
      <c r="BI354" s="147">
        <v>0</v>
      </c>
      <c r="BJ354" s="147">
        <v>0</v>
      </c>
      <c r="BK354" s="147">
        <v>0</v>
      </c>
      <c r="BL354" s="147">
        <v>0</v>
      </c>
      <c r="BM354" s="147">
        <v>0</v>
      </c>
      <c r="BN354" s="147">
        <v>0</v>
      </c>
      <c r="BO354" s="147">
        <v>0</v>
      </c>
      <c r="BP354" s="147">
        <v>0</v>
      </c>
      <c r="BQ354" s="147">
        <v>0</v>
      </c>
      <c r="BR354" s="147">
        <v>0</v>
      </c>
      <c r="BS354" s="147">
        <v>0</v>
      </c>
      <c r="BT354" s="147">
        <v>0</v>
      </c>
      <c r="BU354" s="147">
        <v>0</v>
      </c>
      <c r="BV354" s="147">
        <v>0</v>
      </c>
      <c r="BW354" s="147">
        <v>0</v>
      </c>
      <c r="BX354" s="147">
        <v>0</v>
      </c>
      <c r="BZ354" s="147">
        <v>0</v>
      </c>
      <c r="CA354" s="147">
        <v>0</v>
      </c>
    </row>
    <row r="355" spans="12:79" hidden="1" x14ac:dyDescent="0.2">
      <c r="L355" s="147">
        <v>0</v>
      </c>
      <c r="M355" s="147">
        <v>0</v>
      </c>
      <c r="N355" s="147">
        <v>0</v>
      </c>
      <c r="O355" s="147">
        <v>0</v>
      </c>
      <c r="P355" s="147">
        <v>0</v>
      </c>
      <c r="Q355" s="147">
        <v>0</v>
      </c>
      <c r="R355" s="147">
        <v>0</v>
      </c>
      <c r="S355" s="147">
        <v>0</v>
      </c>
      <c r="T355" s="147">
        <v>0</v>
      </c>
      <c r="U355" s="147">
        <v>0</v>
      </c>
      <c r="V355" s="147">
        <v>0</v>
      </c>
      <c r="W355" s="147">
        <v>0</v>
      </c>
      <c r="X355" s="147">
        <v>0</v>
      </c>
      <c r="Y355" s="147">
        <v>0</v>
      </c>
      <c r="Z355" s="147">
        <v>0</v>
      </c>
      <c r="AA355" s="147">
        <v>0</v>
      </c>
      <c r="AB355" s="147">
        <v>0</v>
      </c>
      <c r="AC355" s="147">
        <v>0</v>
      </c>
      <c r="AD355" s="147">
        <v>0</v>
      </c>
      <c r="AE355" s="147">
        <v>0</v>
      </c>
      <c r="AF355" s="147">
        <v>0</v>
      </c>
      <c r="AG355" s="147">
        <v>0</v>
      </c>
      <c r="AH355" s="147">
        <v>0</v>
      </c>
      <c r="AI355" s="147">
        <v>0</v>
      </c>
      <c r="AJ355" s="147">
        <v>0</v>
      </c>
      <c r="AK355" s="147">
        <v>0</v>
      </c>
      <c r="AL355" s="147">
        <v>0</v>
      </c>
      <c r="AM355" s="147">
        <v>0</v>
      </c>
      <c r="AN355" s="147">
        <v>0</v>
      </c>
      <c r="AO355" s="147">
        <v>0</v>
      </c>
      <c r="AP355" s="147">
        <v>0</v>
      </c>
      <c r="AQ355" s="147">
        <v>0</v>
      </c>
      <c r="AR355" s="147">
        <v>0</v>
      </c>
      <c r="AS355" s="147">
        <v>0</v>
      </c>
      <c r="AT355" s="147">
        <v>0</v>
      </c>
      <c r="AU355" s="147">
        <v>0</v>
      </c>
      <c r="AV355" s="147">
        <v>0</v>
      </c>
      <c r="AW355" s="147">
        <v>0</v>
      </c>
      <c r="AX355" s="147">
        <v>0</v>
      </c>
      <c r="AY355" s="147">
        <v>0</v>
      </c>
      <c r="AZ355" s="147">
        <v>0</v>
      </c>
      <c r="BA355" s="147">
        <v>0</v>
      </c>
      <c r="BB355" s="147">
        <v>0</v>
      </c>
      <c r="BC355" s="147">
        <v>0</v>
      </c>
      <c r="BD355" s="147">
        <v>0</v>
      </c>
      <c r="BE355" s="147">
        <v>0</v>
      </c>
      <c r="BF355" s="147">
        <v>0</v>
      </c>
      <c r="BG355" s="147">
        <v>0</v>
      </c>
      <c r="BH355" s="147">
        <v>0</v>
      </c>
      <c r="BI355" s="147">
        <v>0</v>
      </c>
      <c r="BJ355" s="147">
        <v>0</v>
      </c>
      <c r="BK355" s="147">
        <v>0</v>
      </c>
      <c r="BL355" s="147">
        <v>0</v>
      </c>
      <c r="BM355" s="147">
        <v>0</v>
      </c>
      <c r="BN355" s="147">
        <v>0</v>
      </c>
      <c r="BO355" s="147">
        <v>0</v>
      </c>
      <c r="BP355" s="147">
        <v>0</v>
      </c>
      <c r="BQ355" s="147">
        <v>0</v>
      </c>
      <c r="BR355" s="147">
        <v>0</v>
      </c>
      <c r="BS355" s="147">
        <v>0</v>
      </c>
      <c r="BT355" s="147">
        <v>0</v>
      </c>
      <c r="BU355" s="147">
        <v>0</v>
      </c>
      <c r="BV355" s="147">
        <v>0</v>
      </c>
      <c r="BW355" s="147">
        <v>0</v>
      </c>
      <c r="BX355" s="147">
        <v>0</v>
      </c>
      <c r="BZ355" s="147">
        <v>0</v>
      </c>
      <c r="CA355" s="147">
        <v>0</v>
      </c>
    </row>
    <row r="356" spans="12:79" hidden="1" x14ac:dyDescent="0.2">
      <c r="L356" s="147">
        <v>0</v>
      </c>
      <c r="M356" s="147">
        <v>0</v>
      </c>
      <c r="N356" s="147">
        <v>0</v>
      </c>
      <c r="O356" s="147">
        <v>0</v>
      </c>
      <c r="P356" s="147">
        <v>0</v>
      </c>
      <c r="Q356" s="147">
        <v>0</v>
      </c>
      <c r="R356" s="147">
        <v>0</v>
      </c>
      <c r="S356" s="147">
        <v>0</v>
      </c>
      <c r="T356" s="147">
        <v>0</v>
      </c>
      <c r="U356" s="147">
        <v>0</v>
      </c>
      <c r="V356" s="147">
        <v>0</v>
      </c>
      <c r="W356" s="147">
        <v>0</v>
      </c>
      <c r="X356" s="147">
        <v>0</v>
      </c>
      <c r="Y356" s="147">
        <v>0</v>
      </c>
      <c r="Z356" s="147">
        <v>0</v>
      </c>
      <c r="AA356" s="147">
        <v>0</v>
      </c>
      <c r="AB356" s="147">
        <v>0</v>
      </c>
      <c r="AC356" s="147">
        <v>0</v>
      </c>
      <c r="AD356" s="147">
        <v>0</v>
      </c>
      <c r="AE356" s="147">
        <v>0</v>
      </c>
      <c r="AF356" s="147">
        <v>0</v>
      </c>
      <c r="AG356" s="147">
        <v>0</v>
      </c>
      <c r="AH356" s="147">
        <v>0</v>
      </c>
      <c r="AI356" s="147">
        <v>0</v>
      </c>
      <c r="AJ356" s="147">
        <v>0</v>
      </c>
      <c r="AK356" s="147">
        <v>0</v>
      </c>
      <c r="AL356" s="147">
        <v>0</v>
      </c>
      <c r="AM356" s="147">
        <v>0</v>
      </c>
      <c r="AN356" s="147">
        <v>0</v>
      </c>
      <c r="AO356" s="147">
        <v>0</v>
      </c>
      <c r="AP356" s="147">
        <v>0</v>
      </c>
      <c r="AQ356" s="147">
        <v>0</v>
      </c>
      <c r="AR356" s="147">
        <v>0</v>
      </c>
      <c r="AS356" s="147">
        <v>0</v>
      </c>
      <c r="AT356" s="147">
        <v>0</v>
      </c>
      <c r="AU356" s="147">
        <v>0</v>
      </c>
      <c r="AV356" s="147">
        <v>0</v>
      </c>
      <c r="AW356" s="147">
        <v>0</v>
      </c>
      <c r="AX356" s="147">
        <v>0</v>
      </c>
      <c r="AY356" s="147">
        <v>0</v>
      </c>
      <c r="AZ356" s="147">
        <v>0</v>
      </c>
      <c r="BA356" s="147">
        <v>0</v>
      </c>
      <c r="BB356" s="147">
        <v>0</v>
      </c>
      <c r="BC356" s="147">
        <v>0</v>
      </c>
      <c r="BD356" s="147">
        <v>0</v>
      </c>
      <c r="BE356" s="147">
        <v>0</v>
      </c>
      <c r="BF356" s="147">
        <v>0</v>
      </c>
      <c r="BG356" s="147">
        <v>0</v>
      </c>
      <c r="BH356" s="147">
        <v>0</v>
      </c>
      <c r="BI356" s="147">
        <v>0</v>
      </c>
      <c r="BJ356" s="147">
        <v>0</v>
      </c>
      <c r="BK356" s="147">
        <v>0</v>
      </c>
      <c r="BL356" s="147">
        <v>0</v>
      </c>
      <c r="BM356" s="147">
        <v>0</v>
      </c>
      <c r="BN356" s="147">
        <v>0</v>
      </c>
      <c r="BO356" s="147">
        <v>0</v>
      </c>
      <c r="BP356" s="147">
        <v>0</v>
      </c>
      <c r="BQ356" s="147">
        <v>0</v>
      </c>
      <c r="BR356" s="147">
        <v>0</v>
      </c>
      <c r="BS356" s="147">
        <v>0</v>
      </c>
      <c r="BT356" s="147">
        <v>0</v>
      </c>
      <c r="BU356" s="147">
        <v>0</v>
      </c>
      <c r="BV356" s="147">
        <v>0</v>
      </c>
      <c r="BW356" s="147">
        <v>0</v>
      </c>
      <c r="BX356" s="147">
        <v>0</v>
      </c>
      <c r="BZ356" s="147">
        <v>0</v>
      </c>
      <c r="CA356" s="147">
        <v>0</v>
      </c>
    </row>
    <row r="357" spans="12:79" hidden="1" x14ac:dyDescent="0.2">
      <c r="L357" s="147">
        <v>0</v>
      </c>
      <c r="M357" s="147">
        <v>0</v>
      </c>
      <c r="N357" s="147">
        <v>0</v>
      </c>
      <c r="O357" s="147">
        <v>0</v>
      </c>
      <c r="P357" s="147">
        <v>0</v>
      </c>
      <c r="Q357" s="147">
        <v>0</v>
      </c>
      <c r="R357" s="147">
        <v>0</v>
      </c>
      <c r="S357" s="147">
        <v>0</v>
      </c>
      <c r="T357" s="147">
        <v>0</v>
      </c>
      <c r="U357" s="147">
        <v>0</v>
      </c>
      <c r="V357" s="147">
        <v>0</v>
      </c>
      <c r="W357" s="147">
        <v>0</v>
      </c>
      <c r="X357" s="147">
        <v>0</v>
      </c>
      <c r="Y357" s="147">
        <v>0</v>
      </c>
      <c r="Z357" s="147">
        <v>0</v>
      </c>
      <c r="AA357" s="147">
        <v>0</v>
      </c>
      <c r="AB357" s="147">
        <v>0</v>
      </c>
      <c r="AC357" s="147">
        <v>0</v>
      </c>
      <c r="AD357" s="147">
        <v>0</v>
      </c>
      <c r="AE357" s="147">
        <v>0</v>
      </c>
      <c r="AF357" s="147">
        <v>0</v>
      </c>
      <c r="AG357" s="147">
        <v>0</v>
      </c>
      <c r="AH357" s="147">
        <v>0</v>
      </c>
      <c r="AI357" s="147">
        <v>0</v>
      </c>
      <c r="AJ357" s="147">
        <v>0</v>
      </c>
      <c r="AK357" s="147">
        <v>0</v>
      </c>
      <c r="AL357" s="147">
        <v>0</v>
      </c>
      <c r="AM357" s="147">
        <v>0</v>
      </c>
      <c r="AN357" s="147">
        <v>0</v>
      </c>
      <c r="AO357" s="147">
        <v>0</v>
      </c>
      <c r="AP357" s="147">
        <v>0</v>
      </c>
      <c r="AQ357" s="147">
        <v>0</v>
      </c>
      <c r="AR357" s="147">
        <v>0</v>
      </c>
      <c r="AS357" s="147">
        <v>0</v>
      </c>
      <c r="AT357" s="147">
        <v>0</v>
      </c>
      <c r="AU357" s="147">
        <v>0</v>
      </c>
      <c r="AV357" s="147">
        <v>0</v>
      </c>
      <c r="AW357" s="147">
        <v>0</v>
      </c>
      <c r="AX357" s="147">
        <v>0</v>
      </c>
      <c r="AY357" s="147">
        <v>0</v>
      </c>
      <c r="AZ357" s="147">
        <v>0</v>
      </c>
      <c r="BA357" s="147">
        <v>0</v>
      </c>
      <c r="BB357" s="147">
        <v>0</v>
      </c>
      <c r="BC357" s="147">
        <v>0</v>
      </c>
      <c r="BD357" s="147">
        <v>0</v>
      </c>
      <c r="BE357" s="147">
        <v>0</v>
      </c>
      <c r="BF357" s="147">
        <v>0</v>
      </c>
      <c r="BG357" s="147">
        <v>0</v>
      </c>
      <c r="BH357" s="147">
        <v>0</v>
      </c>
      <c r="BI357" s="147">
        <v>0</v>
      </c>
      <c r="BJ357" s="147">
        <v>0</v>
      </c>
      <c r="BK357" s="147">
        <v>0</v>
      </c>
      <c r="BL357" s="147">
        <v>0</v>
      </c>
      <c r="BM357" s="147">
        <v>0</v>
      </c>
      <c r="BN357" s="147">
        <v>0</v>
      </c>
      <c r="BO357" s="147">
        <v>0</v>
      </c>
      <c r="BP357" s="147">
        <v>0</v>
      </c>
      <c r="BQ357" s="147">
        <v>0</v>
      </c>
      <c r="BR357" s="147">
        <v>0</v>
      </c>
      <c r="BS357" s="147">
        <v>0</v>
      </c>
      <c r="BT357" s="147">
        <v>0</v>
      </c>
      <c r="BU357" s="147">
        <v>0</v>
      </c>
      <c r="BV357" s="147">
        <v>0</v>
      </c>
      <c r="BW357" s="147">
        <v>0</v>
      </c>
      <c r="BX357" s="147">
        <v>0</v>
      </c>
      <c r="BZ357" s="147">
        <v>0</v>
      </c>
      <c r="CA357" s="147">
        <v>0</v>
      </c>
    </row>
    <row r="358" spans="12:79" hidden="1" x14ac:dyDescent="0.2">
      <c r="L358" s="147">
        <v>0</v>
      </c>
      <c r="M358" s="147">
        <v>0</v>
      </c>
      <c r="N358" s="147">
        <v>0</v>
      </c>
      <c r="O358" s="147">
        <v>0</v>
      </c>
      <c r="P358" s="147">
        <v>0</v>
      </c>
      <c r="Q358" s="147">
        <v>0</v>
      </c>
      <c r="R358" s="147">
        <v>0</v>
      </c>
      <c r="S358" s="147">
        <v>0</v>
      </c>
      <c r="T358" s="147">
        <v>0</v>
      </c>
      <c r="U358" s="147">
        <v>0</v>
      </c>
      <c r="V358" s="147">
        <v>0</v>
      </c>
      <c r="W358" s="147">
        <v>0</v>
      </c>
      <c r="X358" s="147">
        <v>0</v>
      </c>
      <c r="Y358" s="147">
        <v>0</v>
      </c>
      <c r="Z358" s="147">
        <v>0</v>
      </c>
      <c r="AA358" s="147">
        <v>0</v>
      </c>
      <c r="AB358" s="147">
        <v>0</v>
      </c>
      <c r="AC358" s="147">
        <v>0</v>
      </c>
      <c r="AD358" s="147">
        <v>0</v>
      </c>
      <c r="AE358" s="147">
        <v>0</v>
      </c>
      <c r="AF358" s="147">
        <v>0</v>
      </c>
      <c r="AG358" s="147">
        <v>0</v>
      </c>
      <c r="AH358" s="147">
        <v>0</v>
      </c>
      <c r="AI358" s="147">
        <v>0</v>
      </c>
      <c r="AJ358" s="147">
        <v>0</v>
      </c>
      <c r="AK358" s="147">
        <v>0</v>
      </c>
      <c r="AL358" s="147">
        <v>0</v>
      </c>
      <c r="AM358" s="147">
        <v>0</v>
      </c>
      <c r="AN358" s="147">
        <v>0</v>
      </c>
      <c r="AO358" s="147">
        <v>0</v>
      </c>
      <c r="AP358" s="147">
        <v>0</v>
      </c>
      <c r="AQ358" s="147">
        <v>0</v>
      </c>
      <c r="AR358" s="147">
        <v>0</v>
      </c>
      <c r="AS358" s="147">
        <v>0</v>
      </c>
      <c r="AT358" s="147">
        <v>0</v>
      </c>
      <c r="AU358" s="147">
        <v>0</v>
      </c>
      <c r="AV358" s="147">
        <v>0</v>
      </c>
      <c r="AW358" s="147">
        <v>0</v>
      </c>
      <c r="AX358" s="147">
        <v>0</v>
      </c>
      <c r="AY358" s="147">
        <v>0</v>
      </c>
      <c r="AZ358" s="147">
        <v>0</v>
      </c>
      <c r="BA358" s="147">
        <v>0</v>
      </c>
      <c r="BB358" s="147">
        <v>0</v>
      </c>
      <c r="BC358" s="147">
        <v>0</v>
      </c>
      <c r="BD358" s="147">
        <v>0</v>
      </c>
      <c r="BE358" s="147">
        <v>0</v>
      </c>
      <c r="BF358" s="147">
        <v>0</v>
      </c>
      <c r="BG358" s="147">
        <v>0</v>
      </c>
      <c r="BH358" s="147">
        <v>0</v>
      </c>
      <c r="BI358" s="147">
        <v>0</v>
      </c>
      <c r="BJ358" s="147">
        <v>0</v>
      </c>
      <c r="BK358" s="147">
        <v>0</v>
      </c>
      <c r="BL358" s="147">
        <v>0</v>
      </c>
      <c r="BM358" s="147">
        <v>0</v>
      </c>
      <c r="BN358" s="147">
        <v>0</v>
      </c>
      <c r="BO358" s="147">
        <v>0</v>
      </c>
      <c r="BP358" s="147">
        <v>0</v>
      </c>
      <c r="BQ358" s="147">
        <v>0</v>
      </c>
      <c r="BR358" s="147">
        <v>0</v>
      </c>
      <c r="BS358" s="147">
        <v>0</v>
      </c>
      <c r="BT358" s="147">
        <v>0</v>
      </c>
      <c r="BU358" s="147">
        <v>0</v>
      </c>
      <c r="BV358" s="147">
        <v>0</v>
      </c>
      <c r="BW358" s="147">
        <v>0</v>
      </c>
      <c r="BX358" s="147">
        <v>0</v>
      </c>
      <c r="BZ358" s="147">
        <v>0</v>
      </c>
      <c r="CA358" s="147">
        <v>0</v>
      </c>
    </row>
    <row r="359" spans="12:79" hidden="1" x14ac:dyDescent="0.2">
      <c r="L359" s="147">
        <v>0</v>
      </c>
      <c r="M359" s="147">
        <v>0</v>
      </c>
      <c r="N359" s="147">
        <v>0</v>
      </c>
      <c r="O359" s="147">
        <v>0</v>
      </c>
      <c r="P359" s="147">
        <v>0</v>
      </c>
      <c r="Q359" s="147">
        <v>0</v>
      </c>
      <c r="R359" s="147">
        <v>0</v>
      </c>
      <c r="S359" s="147">
        <v>0</v>
      </c>
      <c r="T359" s="147">
        <v>0</v>
      </c>
      <c r="U359" s="147">
        <v>0</v>
      </c>
      <c r="V359" s="147">
        <v>0</v>
      </c>
      <c r="W359" s="147">
        <v>0</v>
      </c>
      <c r="X359" s="147">
        <v>0</v>
      </c>
      <c r="Y359" s="147">
        <v>0</v>
      </c>
      <c r="Z359" s="147">
        <v>0</v>
      </c>
      <c r="AA359" s="147">
        <v>0</v>
      </c>
      <c r="AB359" s="147">
        <v>0</v>
      </c>
      <c r="AC359" s="147">
        <v>0</v>
      </c>
      <c r="AD359" s="147">
        <v>0</v>
      </c>
      <c r="AE359" s="147">
        <v>0</v>
      </c>
      <c r="AF359" s="147">
        <v>0</v>
      </c>
      <c r="AG359" s="147">
        <v>0</v>
      </c>
      <c r="AH359" s="147">
        <v>0</v>
      </c>
      <c r="AI359" s="147">
        <v>0</v>
      </c>
      <c r="AJ359" s="147">
        <v>0</v>
      </c>
      <c r="AK359" s="147">
        <v>0</v>
      </c>
      <c r="AL359" s="147">
        <v>0</v>
      </c>
      <c r="AM359" s="147">
        <v>0</v>
      </c>
      <c r="AN359" s="147">
        <v>0</v>
      </c>
      <c r="AO359" s="147">
        <v>0</v>
      </c>
      <c r="AP359" s="147">
        <v>0</v>
      </c>
      <c r="AQ359" s="147">
        <v>0</v>
      </c>
      <c r="AR359" s="147">
        <v>0</v>
      </c>
      <c r="AS359" s="147">
        <v>0</v>
      </c>
      <c r="AT359" s="147">
        <v>0</v>
      </c>
      <c r="AU359" s="147">
        <v>0</v>
      </c>
      <c r="AV359" s="147">
        <v>0</v>
      </c>
      <c r="AW359" s="147">
        <v>0</v>
      </c>
      <c r="AX359" s="147">
        <v>0</v>
      </c>
      <c r="AY359" s="147">
        <v>0</v>
      </c>
      <c r="AZ359" s="147">
        <v>0</v>
      </c>
      <c r="BA359" s="147">
        <v>0</v>
      </c>
      <c r="BB359" s="147">
        <v>0</v>
      </c>
      <c r="BC359" s="147">
        <v>0</v>
      </c>
      <c r="BD359" s="147">
        <v>0</v>
      </c>
      <c r="BE359" s="147">
        <v>0</v>
      </c>
      <c r="BF359" s="147">
        <v>0</v>
      </c>
      <c r="BG359" s="147">
        <v>0</v>
      </c>
      <c r="BH359" s="147">
        <v>0</v>
      </c>
      <c r="BI359" s="147">
        <v>0</v>
      </c>
      <c r="BJ359" s="147">
        <v>0</v>
      </c>
      <c r="BK359" s="147">
        <v>0</v>
      </c>
      <c r="BL359" s="147">
        <v>0</v>
      </c>
      <c r="BM359" s="147">
        <v>0</v>
      </c>
      <c r="BN359" s="147">
        <v>0</v>
      </c>
      <c r="BO359" s="147">
        <v>0</v>
      </c>
      <c r="BP359" s="147">
        <v>0</v>
      </c>
      <c r="BQ359" s="147">
        <v>0</v>
      </c>
      <c r="BR359" s="147">
        <v>0</v>
      </c>
      <c r="BS359" s="147">
        <v>0</v>
      </c>
      <c r="BT359" s="147">
        <v>0</v>
      </c>
      <c r="BU359" s="147">
        <v>0</v>
      </c>
      <c r="BV359" s="147">
        <v>0</v>
      </c>
      <c r="BW359" s="147">
        <v>0</v>
      </c>
      <c r="BX359" s="147">
        <v>0</v>
      </c>
      <c r="BZ359" s="147">
        <v>0</v>
      </c>
      <c r="CA359" s="147">
        <v>0</v>
      </c>
    </row>
    <row r="360" spans="12:79" hidden="1" x14ac:dyDescent="0.2">
      <c r="L360" s="147">
        <v>0</v>
      </c>
      <c r="M360" s="147">
        <v>0</v>
      </c>
      <c r="N360" s="147">
        <v>0</v>
      </c>
      <c r="O360" s="147">
        <v>0</v>
      </c>
      <c r="P360" s="147">
        <v>0</v>
      </c>
      <c r="Q360" s="147">
        <v>0</v>
      </c>
      <c r="R360" s="147">
        <v>0</v>
      </c>
      <c r="S360" s="147">
        <v>0</v>
      </c>
      <c r="T360" s="147">
        <v>0</v>
      </c>
      <c r="U360" s="147">
        <v>0</v>
      </c>
      <c r="V360" s="147">
        <v>0</v>
      </c>
      <c r="W360" s="147">
        <v>0</v>
      </c>
      <c r="X360" s="147">
        <v>0</v>
      </c>
      <c r="Y360" s="147">
        <v>0</v>
      </c>
      <c r="Z360" s="147">
        <v>0</v>
      </c>
      <c r="AA360" s="147">
        <v>0</v>
      </c>
      <c r="AB360" s="147">
        <v>0</v>
      </c>
      <c r="AC360" s="147">
        <v>0</v>
      </c>
      <c r="AD360" s="147">
        <v>0</v>
      </c>
      <c r="AE360" s="147">
        <v>0</v>
      </c>
      <c r="AF360" s="147">
        <v>0</v>
      </c>
      <c r="AG360" s="147">
        <v>0</v>
      </c>
      <c r="AH360" s="147">
        <v>0</v>
      </c>
      <c r="AI360" s="147">
        <v>0</v>
      </c>
      <c r="AJ360" s="147">
        <v>0</v>
      </c>
      <c r="AK360" s="147">
        <v>0</v>
      </c>
      <c r="AL360" s="147">
        <v>0</v>
      </c>
      <c r="AM360" s="147">
        <v>0</v>
      </c>
      <c r="AN360" s="147">
        <v>0</v>
      </c>
      <c r="AO360" s="147">
        <v>0</v>
      </c>
      <c r="AP360" s="147">
        <v>0</v>
      </c>
      <c r="AQ360" s="147">
        <v>0</v>
      </c>
      <c r="AR360" s="147">
        <v>0</v>
      </c>
      <c r="AS360" s="147">
        <v>0</v>
      </c>
      <c r="AT360" s="147">
        <v>0</v>
      </c>
      <c r="AU360" s="147">
        <v>0</v>
      </c>
      <c r="AV360" s="147">
        <v>0</v>
      </c>
      <c r="AW360" s="147">
        <v>0</v>
      </c>
      <c r="AX360" s="147">
        <v>0</v>
      </c>
      <c r="AY360" s="147">
        <v>0</v>
      </c>
      <c r="AZ360" s="147">
        <v>0</v>
      </c>
      <c r="BA360" s="147">
        <v>0</v>
      </c>
      <c r="BB360" s="147">
        <v>0</v>
      </c>
      <c r="BC360" s="147">
        <v>0</v>
      </c>
      <c r="BD360" s="147">
        <v>0</v>
      </c>
      <c r="BE360" s="147">
        <v>0</v>
      </c>
      <c r="BF360" s="147">
        <v>0</v>
      </c>
      <c r="BG360" s="147">
        <v>0</v>
      </c>
      <c r="BH360" s="147">
        <v>0</v>
      </c>
      <c r="BI360" s="147">
        <v>0</v>
      </c>
      <c r="BJ360" s="147">
        <v>0</v>
      </c>
      <c r="BK360" s="147">
        <v>0</v>
      </c>
      <c r="BL360" s="147">
        <v>0</v>
      </c>
      <c r="BM360" s="147">
        <v>0</v>
      </c>
      <c r="BN360" s="147">
        <v>0</v>
      </c>
      <c r="BO360" s="147">
        <v>0</v>
      </c>
      <c r="BP360" s="147">
        <v>0</v>
      </c>
      <c r="BQ360" s="147">
        <v>0</v>
      </c>
      <c r="BR360" s="147">
        <v>0</v>
      </c>
      <c r="BS360" s="147">
        <v>0</v>
      </c>
      <c r="BT360" s="147">
        <v>0</v>
      </c>
      <c r="BU360" s="147">
        <v>0</v>
      </c>
      <c r="BV360" s="147">
        <v>0</v>
      </c>
      <c r="BW360" s="147">
        <v>0</v>
      </c>
      <c r="BX360" s="147">
        <v>0</v>
      </c>
      <c r="BZ360" s="147">
        <v>0</v>
      </c>
      <c r="CA360" s="147">
        <v>0</v>
      </c>
    </row>
    <row r="361" spans="12:79" hidden="1" x14ac:dyDescent="0.2">
      <c r="L361" s="147">
        <v>0</v>
      </c>
      <c r="M361" s="147">
        <v>0</v>
      </c>
      <c r="N361" s="147">
        <v>0</v>
      </c>
      <c r="O361" s="147">
        <v>0</v>
      </c>
      <c r="P361" s="147">
        <v>0</v>
      </c>
      <c r="Q361" s="147">
        <v>0</v>
      </c>
      <c r="R361" s="147">
        <v>0</v>
      </c>
      <c r="S361" s="147">
        <v>0</v>
      </c>
      <c r="T361" s="147">
        <v>0</v>
      </c>
      <c r="U361" s="147">
        <v>0</v>
      </c>
      <c r="V361" s="147">
        <v>0</v>
      </c>
      <c r="W361" s="147">
        <v>0</v>
      </c>
      <c r="X361" s="147">
        <v>0</v>
      </c>
      <c r="Y361" s="147">
        <v>0</v>
      </c>
      <c r="Z361" s="147">
        <v>0</v>
      </c>
      <c r="AA361" s="147">
        <v>0</v>
      </c>
      <c r="AB361" s="147">
        <v>0</v>
      </c>
      <c r="AC361" s="147">
        <v>0</v>
      </c>
      <c r="AD361" s="147">
        <v>0</v>
      </c>
      <c r="AE361" s="147">
        <v>0</v>
      </c>
      <c r="AF361" s="147">
        <v>0</v>
      </c>
      <c r="AG361" s="147">
        <v>0</v>
      </c>
      <c r="AH361" s="147">
        <v>0</v>
      </c>
      <c r="AI361" s="147">
        <v>0</v>
      </c>
      <c r="AJ361" s="147">
        <v>0</v>
      </c>
      <c r="AK361" s="147">
        <v>0</v>
      </c>
      <c r="AL361" s="147">
        <v>0</v>
      </c>
      <c r="AM361" s="147">
        <v>0</v>
      </c>
      <c r="AN361" s="147">
        <v>0</v>
      </c>
      <c r="AO361" s="147">
        <v>0</v>
      </c>
      <c r="AP361" s="147">
        <v>0</v>
      </c>
      <c r="AQ361" s="147">
        <v>0</v>
      </c>
      <c r="AR361" s="147">
        <v>0</v>
      </c>
      <c r="AS361" s="147">
        <v>0</v>
      </c>
      <c r="AT361" s="147">
        <v>0</v>
      </c>
      <c r="AU361" s="147">
        <v>0</v>
      </c>
      <c r="AV361" s="147">
        <v>0</v>
      </c>
      <c r="AW361" s="147">
        <v>0</v>
      </c>
      <c r="AX361" s="147">
        <v>0</v>
      </c>
      <c r="AY361" s="147">
        <v>0</v>
      </c>
      <c r="AZ361" s="147">
        <v>0</v>
      </c>
      <c r="BA361" s="147">
        <v>0</v>
      </c>
      <c r="BB361" s="147">
        <v>0</v>
      </c>
      <c r="BC361" s="147">
        <v>0</v>
      </c>
      <c r="BD361" s="147">
        <v>0</v>
      </c>
      <c r="BE361" s="147">
        <v>0</v>
      </c>
      <c r="BF361" s="147">
        <v>0</v>
      </c>
      <c r="BG361" s="147">
        <v>0</v>
      </c>
      <c r="BH361" s="147">
        <v>0</v>
      </c>
      <c r="BI361" s="147">
        <v>0</v>
      </c>
      <c r="BJ361" s="147">
        <v>0</v>
      </c>
      <c r="BK361" s="147">
        <v>0</v>
      </c>
      <c r="BL361" s="147">
        <v>0</v>
      </c>
      <c r="BM361" s="147">
        <v>0</v>
      </c>
      <c r="BN361" s="147">
        <v>0</v>
      </c>
      <c r="BO361" s="147">
        <v>0</v>
      </c>
      <c r="BP361" s="147">
        <v>0</v>
      </c>
      <c r="BQ361" s="147">
        <v>0</v>
      </c>
      <c r="BR361" s="147">
        <v>0</v>
      </c>
      <c r="BS361" s="147">
        <v>0</v>
      </c>
      <c r="BT361" s="147">
        <v>0</v>
      </c>
      <c r="BU361" s="147">
        <v>0</v>
      </c>
      <c r="BV361" s="147">
        <v>0</v>
      </c>
      <c r="BW361" s="147">
        <v>0</v>
      </c>
      <c r="BX361" s="147">
        <v>0</v>
      </c>
      <c r="BZ361" s="147">
        <v>0</v>
      </c>
      <c r="CA361" s="147">
        <v>0</v>
      </c>
    </row>
    <row r="362" spans="12:79" hidden="1" x14ac:dyDescent="0.2">
      <c r="L362" s="147">
        <v>0</v>
      </c>
      <c r="M362" s="147">
        <v>0</v>
      </c>
      <c r="N362" s="147">
        <v>0</v>
      </c>
      <c r="O362" s="147">
        <v>0</v>
      </c>
      <c r="P362" s="147">
        <v>0</v>
      </c>
      <c r="Q362" s="147">
        <v>0</v>
      </c>
      <c r="R362" s="147">
        <v>0</v>
      </c>
      <c r="S362" s="147">
        <v>0</v>
      </c>
      <c r="T362" s="147">
        <v>0</v>
      </c>
      <c r="U362" s="147">
        <v>0</v>
      </c>
      <c r="V362" s="147">
        <v>0</v>
      </c>
      <c r="W362" s="147">
        <v>0</v>
      </c>
      <c r="X362" s="147">
        <v>0</v>
      </c>
      <c r="Y362" s="147">
        <v>0</v>
      </c>
      <c r="Z362" s="147">
        <v>0</v>
      </c>
      <c r="AA362" s="147">
        <v>0</v>
      </c>
      <c r="AB362" s="147">
        <v>0</v>
      </c>
      <c r="AC362" s="147">
        <v>0</v>
      </c>
      <c r="AD362" s="147">
        <v>0</v>
      </c>
      <c r="AE362" s="147">
        <v>0</v>
      </c>
      <c r="AF362" s="147">
        <v>0</v>
      </c>
      <c r="AG362" s="147">
        <v>0</v>
      </c>
      <c r="AH362" s="147">
        <v>0</v>
      </c>
      <c r="AI362" s="147">
        <v>0</v>
      </c>
      <c r="AJ362" s="147">
        <v>0</v>
      </c>
      <c r="AK362" s="147">
        <v>0</v>
      </c>
      <c r="AL362" s="147">
        <v>0</v>
      </c>
      <c r="AM362" s="147">
        <v>0</v>
      </c>
      <c r="AN362" s="147">
        <v>0</v>
      </c>
      <c r="AO362" s="147">
        <v>0</v>
      </c>
      <c r="AP362" s="147">
        <v>0</v>
      </c>
      <c r="AQ362" s="147">
        <v>0</v>
      </c>
      <c r="AR362" s="147">
        <v>0</v>
      </c>
      <c r="AS362" s="147">
        <v>0</v>
      </c>
      <c r="AT362" s="147">
        <v>0</v>
      </c>
      <c r="AU362" s="147">
        <v>0</v>
      </c>
      <c r="AV362" s="147">
        <v>0</v>
      </c>
      <c r="AW362" s="147">
        <v>0</v>
      </c>
      <c r="AX362" s="147">
        <v>0</v>
      </c>
      <c r="AY362" s="147">
        <v>0</v>
      </c>
      <c r="AZ362" s="147">
        <v>0</v>
      </c>
      <c r="BA362" s="147">
        <v>0</v>
      </c>
      <c r="BB362" s="147">
        <v>0</v>
      </c>
      <c r="BC362" s="147">
        <v>0</v>
      </c>
      <c r="BD362" s="147">
        <v>0</v>
      </c>
      <c r="BE362" s="147">
        <v>0</v>
      </c>
      <c r="BF362" s="147">
        <v>0</v>
      </c>
      <c r="BG362" s="147">
        <v>0</v>
      </c>
      <c r="BH362" s="147">
        <v>0</v>
      </c>
      <c r="BI362" s="147">
        <v>0</v>
      </c>
      <c r="BJ362" s="147">
        <v>0</v>
      </c>
      <c r="BK362" s="147">
        <v>0</v>
      </c>
      <c r="BL362" s="147">
        <v>0</v>
      </c>
      <c r="BM362" s="147">
        <v>0</v>
      </c>
      <c r="BN362" s="147">
        <v>0</v>
      </c>
      <c r="BO362" s="147">
        <v>0</v>
      </c>
      <c r="BP362" s="147">
        <v>0</v>
      </c>
      <c r="BQ362" s="147">
        <v>0</v>
      </c>
      <c r="BR362" s="147">
        <v>0</v>
      </c>
      <c r="BS362" s="147">
        <v>0</v>
      </c>
      <c r="BT362" s="147">
        <v>0</v>
      </c>
      <c r="BU362" s="147">
        <v>0</v>
      </c>
      <c r="BV362" s="147">
        <v>0</v>
      </c>
      <c r="BW362" s="147">
        <v>0</v>
      </c>
      <c r="BX362" s="147">
        <v>0</v>
      </c>
      <c r="BZ362" s="147">
        <v>0</v>
      </c>
      <c r="CA362" s="147">
        <v>0</v>
      </c>
    </row>
    <row r="363" spans="12:79" hidden="1" x14ac:dyDescent="0.2">
      <c r="L363" s="147">
        <v>0</v>
      </c>
      <c r="M363" s="147">
        <v>0</v>
      </c>
      <c r="N363" s="147">
        <v>0</v>
      </c>
      <c r="O363" s="147">
        <v>0</v>
      </c>
      <c r="P363" s="147">
        <v>0</v>
      </c>
      <c r="Q363" s="147">
        <v>0</v>
      </c>
      <c r="R363" s="147">
        <v>0</v>
      </c>
      <c r="S363" s="147">
        <v>0</v>
      </c>
      <c r="T363" s="147">
        <v>0</v>
      </c>
      <c r="U363" s="147">
        <v>0</v>
      </c>
      <c r="V363" s="147">
        <v>0</v>
      </c>
      <c r="W363" s="147">
        <v>0</v>
      </c>
      <c r="X363" s="147">
        <v>0</v>
      </c>
      <c r="Y363" s="147">
        <v>0</v>
      </c>
      <c r="Z363" s="147">
        <v>0</v>
      </c>
      <c r="AA363" s="147">
        <v>0</v>
      </c>
      <c r="AB363" s="147">
        <v>0</v>
      </c>
      <c r="AC363" s="147">
        <v>0</v>
      </c>
      <c r="AD363" s="147">
        <v>0</v>
      </c>
      <c r="AE363" s="147">
        <v>0</v>
      </c>
      <c r="AF363" s="147">
        <v>0</v>
      </c>
      <c r="AG363" s="147">
        <v>0</v>
      </c>
      <c r="AH363" s="147">
        <v>0</v>
      </c>
      <c r="AI363" s="147">
        <v>0</v>
      </c>
      <c r="AJ363" s="147">
        <v>0</v>
      </c>
      <c r="AK363" s="147">
        <v>0</v>
      </c>
      <c r="AL363" s="147">
        <v>0</v>
      </c>
      <c r="AM363" s="147">
        <v>0</v>
      </c>
      <c r="AN363" s="147">
        <v>0</v>
      </c>
      <c r="AO363" s="147">
        <v>0</v>
      </c>
      <c r="AP363" s="147">
        <v>0</v>
      </c>
      <c r="AQ363" s="147">
        <v>0</v>
      </c>
      <c r="AR363" s="147">
        <v>0</v>
      </c>
      <c r="AS363" s="147">
        <v>0</v>
      </c>
      <c r="AT363" s="147">
        <v>0</v>
      </c>
      <c r="AU363" s="147">
        <v>0</v>
      </c>
      <c r="AV363" s="147">
        <v>0</v>
      </c>
      <c r="AW363" s="147">
        <v>0</v>
      </c>
      <c r="AX363" s="147">
        <v>0</v>
      </c>
      <c r="AY363" s="147">
        <v>0</v>
      </c>
      <c r="AZ363" s="147">
        <v>0</v>
      </c>
      <c r="BA363" s="147">
        <v>0</v>
      </c>
      <c r="BB363" s="147">
        <v>0</v>
      </c>
      <c r="BC363" s="147">
        <v>0</v>
      </c>
      <c r="BD363" s="147">
        <v>0</v>
      </c>
      <c r="BE363" s="147">
        <v>0</v>
      </c>
      <c r="BF363" s="147">
        <v>0</v>
      </c>
      <c r="BG363" s="147">
        <v>0</v>
      </c>
      <c r="BH363" s="147">
        <v>0</v>
      </c>
      <c r="BI363" s="147">
        <v>0</v>
      </c>
      <c r="BJ363" s="147">
        <v>0</v>
      </c>
      <c r="BK363" s="147">
        <v>0</v>
      </c>
      <c r="BL363" s="147">
        <v>0</v>
      </c>
      <c r="BM363" s="147">
        <v>0</v>
      </c>
      <c r="BN363" s="147">
        <v>0</v>
      </c>
      <c r="BO363" s="147">
        <v>0</v>
      </c>
      <c r="BP363" s="147">
        <v>0</v>
      </c>
      <c r="BQ363" s="147">
        <v>0</v>
      </c>
      <c r="BR363" s="147">
        <v>0</v>
      </c>
      <c r="BS363" s="147">
        <v>0</v>
      </c>
      <c r="BT363" s="147">
        <v>0</v>
      </c>
      <c r="BU363" s="147">
        <v>0</v>
      </c>
      <c r="BV363" s="147">
        <v>0</v>
      </c>
      <c r="BW363" s="147">
        <v>0</v>
      </c>
      <c r="BX363" s="147">
        <v>0</v>
      </c>
      <c r="BZ363" s="147">
        <v>0</v>
      </c>
      <c r="CA363" s="147">
        <v>0</v>
      </c>
    </row>
    <row r="364" spans="12:79" hidden="1" x14ac:dyDescent="0.2">
      <c r="L364" s="147">
        <v>0</v>
      </c>
      <c r="M364" s="147">
        <v>0</v>
      </c>
      <c r="N364" s="147">
        <v>0</v>
      </c>
      <c r="O364" s="147">
        <v>0</v>
      </c>
      <c r="P364" s="147">
        <v>0</v>
      </c>
      <c r="Q364" s="147">
        <v>0</v>
      </c>
      <c r="R364" s="147">
        <v>0</v>
      </c>
      <c r="S364" s="147">
        <v>0</v>
      </c>
      <c r="T364" s="147">
        <v>0</v>
      </c>
      <c r="U364" s="147">
        <v>0</v>
      </c>
      <c r="V364" s="147">
        <v>0</v>
      </c>
      <c r="W364" s="147">
        <v>0</v>
      </c>
      <c r="X364" s="147">
        <v>0</v>
      </c>
      <c r="Y364" s="147">
        <v>0</v>
      </c>
      <c r="Z364" s="147">
        <v>0</v>
      </c>
      <c r="AA364" s="147">
        <v>0</v>
      </c>
      <c r="AB364" s="147">
        <v>0</v>
      </c>
      <c r="AC364" s="147">
        <v>0</v>
      </c>
      <c r="AD364" s="147">
        <v>0</v>
      </c>
      <c r="AE364" s="147">
        <v>0</v>
      </c>
      <c r="AF364" s="147">
        <v>0</v>
      </c>
      <c r="AG364" s="147">
        <v>0</v>
      </c>
      <c r="AH364" s="147">
        <v>0</v>
      </c>
      <c r="AI364" s="147">
        <v>0</v>
      </c>
      <c r="AJ364" s="147">
        <v>0</v>
      </c>
      <c r="AK364" s="147">
        <v>0</v>
      </c>
      <c r="AL364" s="147">
        <v>0</v>
      </c>
      <c r="AM364" s="147">
        <v>0</v>
      </c>
      <c r="AN364" s="147">
        <v>0</v>
      </c>
      <c r="AO364" s="147">
        <v>0</v>
      </c>
      <c r="AP364" s="147">
        <v>0</v>
      </c>
      <c r="AQ364" s="147">
        <v>0</v>
      </c>
      <c r="AR364" s="147">
        <v>0</v>
      </c>
      <c r="AS364" s="147">
        <v>0</v>
      </c>
      <c r="AT364" s="147">
        <v>0</v>
      </c>
      <c r="AU364" s="147">
        <v>0</v>
      </c>
      <c r="AV364" s="147">
        <v>0</v>
      </c>
      <c r="AW364" s="147">
        <v>0</v>
      </c>
      <c r="AX364" s="147">
        <v>0</v>
      </c>
      <c r="AY364" s="147">
        <v>0</v>
      </c>
      <c r="AZ364" s="147">
        <v>0</v>
      </c>
      <c r="BA364" s="147">
        <v>0</v>
      </c>
      <c r="BB364" s="147">
        <v>0</v>
      </c>
      <c r="BC364" s="147">
        <v>0</v>
      </c>
      <c r="BD364" s="147">
        <v>0</v>
      </c>
      <c r="BE364" s="147">
        <v>0</v>
      </c>
      <c r="BF364" s="147">
        <v>0</v>
      </c>
      <c r="BG364" s="147">
        <v>0</v>
      </c>
      <c r="BH364" s="147">
        <v>0</v>
      </c>
      <c r="BI364" s="147">
        <v>0</v>
      </c>
      <c r="BJ364" s="147">
        <v>0</v>
      </c>
      <c r="BK364" s="147">
        <v>0</v>
      </c>
      <c r="BL364" s="147">
        <v>0</v>
      </c>
      <c r="BM364" s="147">
        <v>0</v>
      </c>
      <c r="BN364" s="147">
        <v>0</v>
      </c>
      <c r="BO364" s="147">
        <v>0</v>
      </c>
      <c r="BP364" s="147">
        <v>0</v>
      </c>
      <c r="BQ364" s="147">
        <v>0</v>
      </c>
      <c r="BR364" s="147">
        <v>0</v>
      </c>
      <c r="BS364" s="147">
        <v>0</v>
      </c>
      <c r="BT364" s="147">
        <v>0</v>
      </c>
      <c r="BU364" s="147">
        <v>0</v>
      </c>
      <c r="BV364" s="147">
        <v>0</v>
      </c>
      <c r="BW364" s="147">
        <v>0</v>
      </c>
      <c r="BX364" s="147">
        <v>0</v>
      </c>
      <c r="BZ364" s="147">
        <v>0</v>
      </c>
      <c r="CA364" s="147">
        <v>0</v>
      </c>
    </row>
    <row r="365" spans="12:79" hidden="1" x14ac:dyDescent="0.2">
      <c r="L365" s="147">
        <v>0</v>
      </c>
      <c r="M365" s="147">
        <v>0</v>
      </c>
      <c r="N365" s="147">
        <v>0</v>
      </c>
      <c r="O365" s="147">
        <v>0</v>
      </c>
      <c r="P365" s="147">
        <v>0</v>
      </c>
      <c r="Q365" s="147">
        <v>0</v>
      </c>
      <c r="R365" s="147">
        <v>0</v>
      </c>
      <c r="S365" s="147">
        <v>0</v>
      </c>
      <c r="T365" s="147">
        <v>0</v>
      </c>
      <c r="U365" s="147">
        <v>0</v>
      </c>
      <c r="V365" s="147">
        <v>0</v>
      </c>
      <c r="W365" s="147">
        <v>0</v>
      </c>
      <c r="X365" s="147">
        <v>0</v>
      </c>
      <c r="Y365" s="147">
        <v>0</v>
      </c>
      <c r="Z365" s="147">
        <v>0</v>
      </c>
      <c r="AA365" s="147">
        <v>0</v>
      </c>
      <c r="AB365" s="147">
        <v>0</v>
      </c>
      <c r="AC365" s="147">
        <v>0</v>
      </c>
      <c r="AD365" s="147">
        <v>0</v>
      </c>
      <c r="AE365" s="147">
        <v>0</v>
      </c>
      <c r="AF365" s="147">
        <v>0</v>
      </c>
      <c r="AG365" s="147">
        <v>0</v>
      </c>
      <c r="AH365" s="147">
        <v>0</v>
      </c>
      <c r="AI365" s="147">
        <v>0</v>
      </c>
      <c r="AJ365" s="147">
        <v>0</v>
      </c>
      <c r="AK365" s="147">
        <v>0</v>
      </c>
      <c r="AL365" s="147">
        <v>0</v>
      </c>
      <c r="AM365" s="147">
        <v>0</v>
      </c>
      <c r="AN365" s="147">
        <v>0</v>
      </c>
      <c r="AO365" s="147">
        <v>0</v>
      </c>
      <c r="AP365" s="147">
        <v>0</v>
      </c>
      <c r="AQ365" s="147">
        <v>0</v>
      </c>
      <c r="AR365" s="147">
        <v>0</v>
      </c>
      <c r="AS365" s="147">
        <v>0</v>
      </c>
      <c r="AT365" s="147">
        <v>0</v>
      </c>
      <c r="AU365" s="147">
        <v>0</v>
      </c>
      <c r="AV365" s="147">
        <v>0</v>
      </c>
      <c r="AW365" s="147">
        <v>0</v>
      </c>
      <c r="AX365" s="147">
        <v>0</v>
      </c>
      <c r="AY365" s="147">
        <v>0</v>
      </c>
      <c r="AZ365" s="147">
        <v>0</v>
      </c>
      <c r="BA365" s="147">
        <v>0</v>
      </c>
      <c r="BB365" s="147">
        <v>0</v>
      </c>
      <c r="BC365" s="147">
        <v>0</v>
      </c>
      <c r="BD365" s="147">
        <v>0</v>
      </c>
      <c r="BE365" s="147">
        <v>0</v>
      </c>
      <c r="BF365" s="147">
        <v>0</v>
      </c>
      <c r="BG365" s="147">
        <v>0</v>
      </c>
      <c r="BH365" s="147">
        <v>0</v>
      </c>
      <c r="BI365" s="147">
        <v>0</v>
      </c>
      <c r="BJ365" s="147">
        <v>0</v>
      </c>
      <c r="BK365" s="147">
        <v>0</v>
      </c>
      <c r="BL365" s="147">
        <v>0</v>
      </c>
      <c r="BM365" s="147">
        <v>0</v>
      </c>
      <c r="BN365" s="147">
        <v>0</v>
      </c>
      <c r="BO365" s="147">
        <v>0</v>
      </c>
      <c r="BP365" s="147">
        <v>0</v>
      </c>
      <c r="BQ365" s="147">
        <v>0</v>
      </c>
      <c r="BR365" s="147">
        <v>0</v>
      </c>
      <c r="BS365" s="147">
        <v>0</v>
      </c>
      <c r="BT365" s="147">
        <v>0</v>
      </c>
      <c r="BU365" s="147">
        <v>0</v>
      </c>
      <c r="BV365" s="147">
        <v>0</v>
      </c>
      <c r="BW365" s="147">
        <v>0</v>
      </c>
      <c r="BX365" s="147">
        <v>0</v>
      </c>
      <c r="BZ365" s="147">
        <v>0</v>
      </c>
      <c r="CA365" s="147">
        <v>0</v>
      </c>
    </row>
    <row r="366" spans="12:79" hidden="1" x14ac:dyDescent="0.2">
      <c r="L366" s="147">
        <v>0</v>
      </c>
      <c r="M366" s="147">
        <v>0</v>
      </c>
      <c r="N366" s="147">
        <v>0</v>
      </c>
      <c r="O366" s="147">
        <v>0</v>
      </c>
      <c r="P366" s="147">
        <v>0</v>
      </c>
      <c r="Q366" s="147">
        <v>0</v>
      </c>
      <c r="R366" s="147">
        <v>0</v>
      </c>
      <c r="S366" s="147">
        <v>0</v>
      </c>
      <c r="T366" s="147">
        <v>0</v>
      </c>
      <c r="U366" s="147">
        <v>0</v>
      </c>
      <c r="V366" s="147">
        <v>0</v>
      </c>
      <c r="W366" s="147">
        <v>0</v>
      </c>
      <c r="X366" s="147">
        <v>0</v>
      </c>
      <c r="Y366" s="147">
        <v>0</v>
      </c>
      <c r="Z366" s="147">
        <v>0</v>
      </c>
      <c r="AA366" s="147">
        <v>0</v>
      </c>
      <c r="AB366" s="147">
        <v>0</v>
      </c>
      <c r="AC366" s="147">
        <v>0</v>
      </c>
      <c r="AD366" s="147">
        <v>0</v>
      </c>
      <c r="AE366" s="147">
        <v>0</v>
      </c>
      <c r="AF366" s="147">
        <v>0</v>
      </c>
      <c r="AG366" s="147">
        <v>0</v>
      </c>
      <c r="AH366" s="147">
        <v>0</v>
      </c>
      <c r="AI366" s="147">
        <v>0</v>
      </c>
      <c r="AJ366" s="147">
        <v>0</v>
      </c>
      <c r="AK366" s="147">
        <v>0</v>
      </c>
      <c r="AL366" s="147">
        <v>0</v>
      </c>
      <c r="AM366" s="147">
        <v>0</v>
      </c>
      <c r="AN366" s="147">
        <v>0</v>
      </c>
      <c r="AO366" s="147">
        <v>0</v>
      </c>
      <c r="AP366" s="147">
        <v>0</v>
      </c>
      <c r="AQ366" s="147">
        <v>0</v>
      </c>
      <c r="AR366" s="147">
        <v>0</v>
      </c>
      <c r="AS366" s="147">
        <v>0</v>
      </c>
      <c r="AT366" s="147">
        <v>0</v>
      </c>
      <c r="AU366" s="147">
        <v>0</v>
      </c>
      <c r="AV366" s="147">
        <v>0</v>
      </c>
      <c r="AW366" s="147">
        <v>0</v>
      </c>
      <c r="AX366" s="147">
        <v>0</v>
      </c>
      <c r="AY366" s="147">
        <v>0</v>
      </c>
      <c r="AZ366" s="147">
        <v>0</v>
      </c>
      <c r="BA366" s="147">
        <v>0</v>
      </c>
      <c r="BB366" s="147">
        <v>0</v>
      </c>
      <c r="BC366" s="147">
        <v>0</v>
      </c>
      <c r="BD366" s="147">
        <v>0</v>
      </c>
      <c r="BE366" s="147">
        <v>0</v>
      </c>
      <c r="BF366" s="147">
        <v>0</v>
      </c>
      <c r="BG366" s="147">
        <v>0</v>
      </c>
      <c r="BH366" s="147">
        <v>0</v>
      </c>
      <c r="BI366" s="147">
        <v>0</v>
      </c>
      <c r="BJ366" s="147">
        <v>0</v>
      </c>
      <c r="BK366" s="147">
        <v>0</v>
      </c>
      <c r="BL366" s="147">
        <v>0</v>
      </c>
      <c r="BM366" s="147">
        <v>0</v>
      </c>
      <c r="BN366" s="147">
        <v>0</v>
      </c>
      <c r="BO366" s="147">
        <v>0</v>
      </c>
      <c r="BP366" s="147">
        <v>0</v>
      </c>
      <c r="BQ366" s="147">
        <v>0</v>
      </c>
      <c r="BR366" s="147">
        <v>0</v>
      </c>
      <c r="BS366" s="147">
        <v>0</v>
      </c>
      <c r="BT366" s="147">
        <v>0</v>
      </c>
      <c r="BU366" s="147">
        <v>0</v>
      </c>
      <c r="BV366" s="147">
        <v>0</v>
      </c>
      <c r="BW366" s="147">
        <v>0</v>
      </c>
      <c r="BX366" s="147">
        <v>0</v>
      </c>
      <c r="BZ366" s="147">
        <v>0</v>
      </c>
      <c r="CA366" s="147">
        <v>0</v>
      </c>
    </row>
    <row r="367" spans="12:79" hidden="1" x14ac:dyDescent="0.2">
      <c r="L367" s="147">
        <v>0</v>
      </c>
      <c r="M367" s="147">
        <v>0</v>
      </c>
      <c r="N367" s="147">
        <v>0</v>
      </c>
      <c r="O367" s="147">
        <v>0</v>
      </c>
      <c r="P367" s="147">
        <v>0</v>
      </c>
      <c r="Q367" s="147">
        <v>0</v>
      </c>
      <c r="R367" s="147">
        <v>0</v>
      </c>
      <c r="S367" s="147">
        <v>0</v>
      </c>
      <c r="T367" s="147">
        <v>0</v>
      </c>
      <c r="U367" s="147">
        <v>0</v>
      </c>
      <c r="V367" s="147">
        <v>0</v>
      </c>
      <c r="W367" s="147">
        <v>0</v>
      </c>
      <c r="X367" s="147">
        <v>0</v>
      </c>
      <c r="Y367" s="147">
        <v>0</v>
      </c>
      <c r="Z367" s="147">
        <v>0</v>
      </c>
      <c r="AA367" s="147">
        <v>0</v>
      </c>
      <c r="AB367" s="147">
        <v>0</v>
      </c>
      <c r="AC367" s="147">
        <v>0</v>
      </c>
      <c r="AD367" s="147">
        <v>0</v>
      </c>
      <c r="AE367" s="147">
        <v>0</v>
      </c>
      <c r="AF367" s="147">
        <v>0</v>
      </c>
      <c r="AG367" s="147">
        <v>0</v>
      </c>
      <c r="AH367" s="147">
        <v>0</v>
      </c>
      <c r="AI367" s="147">
        <v>0</v>
      </c>
      <c r="AJ367" s="147">
        <v>0</v>
      </c>
      <c r="AK367" s="147">
        <v>0</v>
      </c>
      <c r="AL367" s="147">
        <v>0</v>
      </c>
      <c r="AM367" s="147">
        <v>0</v>
      </c>
      <c r="AN367" s="147">
        <v>0</v>
      </c>
      <c r="AO367" s="147">
        <v>0</v>
      </c>
      <c r="AP367" s="147">
        <v>0</v>
      </c>
      <c r="AQ367" s="147">
        <v>0</v>
      </c>
      <c r="AR367" s="147">
        <v>0</v>
      </c>
      <c r="AS367" s="147">
        <v>0</v>
      </c>
      <c r="AT367" s="147">
        <v>0</v>
      </c>
      <c r="AU367" s="147">
        <v>0</v>
      </c>
      <c r="AV367" s="147">
        <v>0</v>
      </c>
      <c r="AW367" s="147">
        <v>0</v>
      </c>
      <c r="AX367" s="147">
        <v>0</v>
      </c>
      <c r="AY367" s="147">
        <v>0</v>
      </c>
      <c r="AZ367" s="147">
        <v>0</v>
      </c>
      <c r="BA367" s="147">
        <v>0</v>
      </c>
      <c r="BB367" s="147">
        <v>0</v>
      </c>
      <c r="BC367" s="147">
        <v>0</v>
      </c>
      <c r="BD367" s="147">
        <v>0</v>
      </c>
      <c r="BE367" s="147">
        <v>0</v>
      </c>
      <c r="BF367" s="147">
        <v>0</v>
      </c>
      <c r="BG367" s="147">
        <v>0</v>
      </c>
      <c r="BH367" s="147">
        <v>0</v>
      </c>
      <c r="BI367" s="147">
        <v>0</v>
      </c>
      <c r="BJ367" s="147">
        <v>0</v>
      </c>
      <c r="BK367" s="147">
        <v>0</v>
      </c>
      <c r="BL367" s="147">
        <v>0</v>
      </c>
      <c r="BM367" s="147">
        <v>0</v>
      </c>
      <c r="BN367" s="147">
        <v>0</v>
      </c>
      <c r="BO367" s="147">
        <v>0</v>
      </c>
      <c r="BP367" s="147">
        <v>0</v>
      </c>
      <c r="BQ367" s="147">
        <v>0</v>
      </c>
      <c r="BR367" s="147">
        <v>0</v>
      </c>
      <c r="BS367" s="147">
        <v>0</v>
      </c>
      <c r="BT367" s="147">
        <v>0</v>
      </c>
      <c r="BU367" s="147">
        <v>0</v>
      </c>
      <c r="BV367" s="147">
        <v>0</v>
      </c>
      <c r="BW367" s="147">
        <v>0</v>
      </c>
      <c r="BX367" s="147">
        <v>0</v>
      </c>
      <c r="BZ367" s="147">
        <v>0</v>
      </c>
      <c r="CA367" s="147">
        <v>0</v>
      </c>
    </row>
    <row r="368" spans="12:79" hidden="1" x14ac:dyDescent="0.2">
      <c r="L368" s="147">
        <v>0</v>
      </c>
      <c r="M368" s="147">
        <v>0</v>
      </c>
      <c r="N368" s="147">
        <v>0</v>
      </c>
      <c r="O368" s="147">
        <v>0</v>
      </c>
      <c r="P368" s="147">
        <v>0</v>
      </c>
      <c r="Q368" s="147">
        <v>0</v>
      </c>
      <c r="R368" s="147">
        <v>0</v>
      </c>
      <c r="S368" s="147">
        <v>0</v>
      </c>
      <c r="T368" s="147">
        <v>0</v>
      </c>
      <c r="U368" s="147">
        <v>0</v>
      </c>
      <c r="V368" s="147">
        <v>0</v>
      </c>
      <c r="W368" s="147">
        <v>0</v>
      </c>
      <c r="X368" s="147">
        <v>0</v>
      </c>
      <c r="Y368" s="147">
        <v>0</v>
      </c>
      <c r="Z368" s="147">
        <v>0</v>
      </c>
      <c r="AA368" s="147">
        <v>0</v>
      </c>
      <c r="AB368" s="147">
        <v>0</v>
      </c>
      <c r="AC368" s="147">
        <v>0</v>
      </c>
      <c r="AD368" s="147">
        <v>0</v>
      </c>
      <c r="AE368" s="147">
        <v>0</v>
      </c>
      <c r="AF368" s="147">
        <v>0</v>
      </c>
      <c r="AG368" s="147">
        <v>0</v>
      </c>
      <c r="AH368" s="147">
        <v>0</v>
      </c>
      <c r="AI368" s="147">
        <v>0</v>
      </c>
      <c r="AJ368" s="147">
        <v>0</v>
      </c>
      <c r="AK368" s="147">
        <v>0</v>
      </c>
      <c r="AL368" s="147">
        <v>0</v>
      </c>
      <c r="AM368" s="147">
        <v>0</v>
      </c>
      <c r="AN368" s="147">
        <v>0</v>
      </c>
      <c r="AO368" s="147">
        <v>0</v>
      </c>
      <c r="AP368" s="147">
        <v>0</v>
      </c>
      <c r="AQ368" s="147">
        <v>0</v>
      </c>
      <c r="AR368" s="147">
        <v>0</v>
      </c>
      <c r="AS368" s="147">
        <v>0</v>
      </c>
      <c r="AT368" s="147">
        <v>0</v>
      </c>
      <c r="AU368" s="147">
        <v>0</v>
      </c>
      <c r="AV368" s="147">
        <v>0</v>
      </c>
      <c r="AW368" s="147">
        <v>0</v>
      </c>
      <c r="AX368" s="147">
        <v>0</v>
      </c>
      <c r="AY368" s="147">
        <v>0</v>
      </c>
      <c r="AZ368" s="147">
        <v>0</v>
      </c>
      <c r="BA368" s="147">
        <v>0</v>
      </c>
      <c r="BB368" s="147">
        <v>0</v>
      </c>
      <c r="BC368" s="147">
        <v>0</v>
      </c>
      <c r="BD368" s="147">
        <v>0</v>
      </c>
      <c r="BE368" s="147">
        <v>0</v>
      </c>
      <c r="BF368" s="147">
        <v>0</v>
      </c>
      <c r="BG368" s="147">
        <v>0</v>
      </c>
      <c r="BH368" s="147">
        <v>0</v>
      </c>
      <c r="BI368" s="147">
        <v>0</v>
      </c>
      <c r="BJ368" s="147">
        <v>0</v>
      </c>
      <c r="BK368" s="147">
        <v>0</v>
      </c>
      <c r="BL368" s="147">
        <v>0</v>
      </c>
      <c r="BM368" s="147">
        <v>0</v>
      </c>
      <c r="BN368" s="147">
        <v>0</v>
      </c>
      <c r="BO368" s="147">
        <v>0</v>
      </c>
      <c r="BP368" s="147">
        <v>0</v>
      </c>
      <c r="BQ368" s="147">
        <v>0</v>
      </c>
      <c r="BR368" s="147">
        <v>0</v>
      </c>
      <c r="BS368" s="147">
        <v>0</v>
      </c>
      <c r="BT368" s="147">
        <v>0</v>
      </c>
      <c r="BU368" s="147">
        <v>0</v>
      </c>
      <c r="BV368" s="147">
        <v>0</v>
      </c>
      <c r="BW368" s="147">
        <v>0</v>
      </c>
      <c r="BX368" s="147">
        <v>0</v>
      </c>
      <c r="BZ368" s="147">
        <v>0</v>
      </c>
      <c r="CA368" s="147">
        <v>0</v>
      </c>
    </row>
    <row r="369" spans="12:79" hidden="1" x14ac:dyDescent="0.2">
      <c r="L369" s="147">
        <v>0</v>
      </c>
      <c r="M369" s="147">
        <v>0</v>
      </c>
      <c r="N369" s="147">
        <v>0</v>
      </c>
      <c r="O369" s="147">
        <v>0</v>
      </c>
      <c r="P369" s="147">
        <v>0</v>
      </c>
      <c r="Q369" s="147">
        <v>0</v>
      </c>
      <c r="R369" s="147">
        <v>0</v>
      </c>
      <c r="S369" s="147">
        <v>0</v>
      </c>
      <c r="T369" s="147">
        <v>0</v>
      </c>
      <c r="U369" s="147">
        <v>0</v>
      </c>
      <c r="V369" s="147">
        <v>0</v>
      </c>
      <c r="W369" s="147">
        <v>0</v>
      </c>
      <c r="X369" s="147">
        <v>0</v>
      </c>
      <c r="Y369" s="147">
        <v>0</v>
      </c>
      <c r="Z369" s="147">
        <v>0</v>
      </c>
      <c r="AA369" s="147">
        <v>0</v>
      </c>
      <c r="AB369" s="147">
        <v>0</v>
      </c>
      <c r="AC369" s="147">
        <v>0</v>
      </c>
      <c r="AD369" s="147">
        <v>0</v>
      </c>
      <c r="AE369" s="147">
        <v>0</v>
      </c>
      <c r="AF369" s="147">
        <v>0</v>
      </c>
      <c r="AG369" s="147">
        <v>0</v>
      </c>
      <c r="AH369" s="147">
        <v>0</v>
      </c>
      <c r="AI369" s="147">
        <v>0</v>
      </c>
      <c r="AJ369" s="147">
        <v>0</v>
      </c>
      <c r="AK369" s="147">
        <v>0</v>
      </c>
      <c r="AL369" s="147">
        <v>0</v>
      </c>
      <c r="AM369" s="147">
        <v>0</v>
      </c>
      <c r="AN369" s="147">
        <v>0</v>
      </c>
      <c r="AO369" s="147">
        <v>0</v>
      </c>
      <c r="AP369" s="147">
        <v>0</v>
      </c>
      <c r="AQ369" s="147">
        <v>0</v>
      </c>
      <c r="AR369" s="147">
        <v>0</v>
      </c>
      <c r="AS369" s="147">
        <v>0</v>
      </c>
      <c r="AT369" s="147">
        <v>0</v>
      </c>
      <c r="AU369" s="147">
        <v>0</v>
      </c>
      <c r="AV369" s="147">
        <v>0</v>
      </c>
      <c r="AW369" s="147">
        <v>0</v>
      </c>
      <c r="AX369" s="147">
        <v>0</v>
      </c>
      <c r="AY369" s="147">
        <v>0</v>
      </c>
      <c r="AZ369" s="147">
        <v>0</v>
      </c>
      <c r="BA369" s="147">
        <v>0</v>
      </c>
      <c r="BB369" s="147">
        <v>0</v>
      </c>
      <c r="BC369" s="147">
        <v>0</v>
      </c>
      <c r="BD369" s="147">
        <v>0</v>
      </c>
      <c r="BE369" s="147">
        <v>0</v>
      </c>
      <c r="BF369" s="147">
        <v>0</v>
      </c>
      <c r="BG369" s="147">
        <v>0</v>
      </c>
      <c r="BH369" s="147">
        <v>0</v>
      </c>
      <c r="BI369" s="147">
        <v>0</v>
      </c>
      <c r="BJ369" s="147">
        <v>0</v>
      </c>
      <c r="BK369" s="147">
        <v>0</v>
      </c>
      <c r="BL369" s="147">
        <v>0</v>
      </c>
      <c r="BM369" s="147">
        <v>0</v>
      </c>
      <c r="BN369" s="147">
        <v>0</v>
      </c>
      <c r="BO369" s="147">
        <v>0</v>
      </c>
      <c r="BP369" s="147">
        <v>0</v>
      </c>
      <c r="BQ369" s="147">
        <v>0</v>
      </c>
      <c r="BR369" s="147">
        <v>0</v>
      </c>
      <c r="BS369" s="147">
        <v>0</v>
      </c>
      <c r="BT369" s="147">
        <v>0</v>
      </c>
      <c r="BU369" s="147">
        <v>0</v>
      </c>
      <c r="BV369" s="147">
        <v>0</v>
      </c>
      <c r="BW369" s="147">
        <v>0</v>
      </c>
      <c r="BX369" s="147">
        <v>0</v>
      </c>
      <c r="BZ369" s="147">
        <v>0</v>
      </c>
      <c r="CA369" s="147">
        <v>0</v>
      </c>
    </row>
    <row r="370" spans="12:79" hidden="1" x14ac:dyDescent="0.2">
      <c r="L370" s="147">
        <v>0</v>
      </c>
      <c r="M370" s="147">
        <v>0</v>
      </c>
      <c r="N370" s="147">
        <v>0</v>
      </c>
      <c r="O370" s="147">
        <v>0</v>
      </c>
      <c r="P370" s="147">
        <v>0</v>
      </c>
      <c r="Q370" s="147">
        <v>0</v>
      </c>
      <c r="R370" s="147">
        <v>0</v>
      </c>
      <c r="S370" s="147">
        <v>0</v>
      </c>
      <c r="T370" s="147">
        <v>0</v>
      </c>
      <c r="U370" s="147">
        <v>0</v>
      </c>
      <c r="V370" s="147">
        <v>0</v>
      </c>
      <c r="W370" s="147">
        <v>0</v>
      </c>
      <c r="X370" s="147">
        <v>0</v>
      </c>
      <c r="Y370" s="147">
        <v>0</v>
      </c>
      <c r="Z370" s="147">
        <v>0</v>
      </c>
      <c r="AA370" s="147">
        <v>0</v>
      </c>
      <c r="AB370" s="147">
        <v>0</v>
      </c>
      <c r="AC370" s="147">
        <v>0</v>
      </c>
      <c r="AD370" s="147">
        <v>0</v>
      </c>
      <c r="AE370" s="147">
        <v>0</v>
      </c>
      <c r="AF370" s="147">
        <v>0</v>
      </c>
      <c r="AG370" s="147">
        <v>0</v>
      </c>
      <c r="AH370" s="147">
        <v>0</v>
      </c>
      <c r="AI370" s="147">
        <v>0</v>
      </c>
      <c r="AJ370" s="147">
        <v>0</v>
      </c>
      <c r="AK370" s="147">
        <v>0</v>
      </c>
      <c r="AL370" s="147">
        <v>0</v>
      </c>
      <c r="AM370" s="147">
        <v>0</v>
      </c>
      <c r="AN370" s="147">
        <v>0</v>
      </c>
      <c r="AO370" s="147">
        <v>0</v>
      </c>
      <c r="AP370" s="147">
        <v>0</v>
      </c>
      <c r="AQ370" s="147">
        <v>0</v>
      </c>
      <c r="AR370" s="147">
        <v>0</v>
      </c>
      <c r="AS370" s="147">
        <v>0</v>
      </c>
      <c r="AT370" s="147">
        <v>0</v>
      </c>
      <c r="AU370" s="147">
        <v>0</v>
      </c>
      <c r="AV370" s="147">
        <v>0</v>
      </c>
      <c r="AW370" s="147">
        <v>0</v>
      </c>
      <c r="AX370" s="147">
        <v>0</v>
      </c>
      <c r="AY370" s="147">
        <v>0</v>
      </c>
      <c r="AZ370" s="147">
        <v>0</v>
      </c>
      <c r="BA370" s="147">
        <v>0</v>
      </c>
      <c r="BB370" s="147">
        <v>0</v>
      </c>
      <c r="BC370" s="147">
        <v>0</v>
      </c>
      <c r="BD370" s="147">
        <v>0</v>
      </c>
      <c r="BE370" s="147">
        <v>0</v>
      </c>
      <c r="BF370" s="147">
        <v>0</v>
      </c>
      <c r="BG370" s="147">
        <v>0</v>
      </c>
      <c r="BH370" s="147">
        <v>0</v>
      </c>
      <c r="BI370" s="147">
        <v>0</v>
      </c>
      <c r="BJ370" s="147">
        <v>0</v>
      </c>
      <c r="BK370" s="147">
        <v>0</v>
      </c>
      <c r="BL370" s="147">
        <v>0</v>
      </c>
      <c r="BM370" s="147">
        <v>0</v>
      </c>
      <c r="BN370" s="147">
        <v>0</v>
      </c>
      <c r="BO370" s="147">
        <v>0</v>
      </c>
      <c r="BP370" s="147">
        <v>0</v>
      </c>
      <c r="BQ370" s="147">
        <v>0</v>
      </c>
      <c r="BR370" s="147">
        <v>0</v>
      </c>
      <c r="BS370" s="147">
        <v>0</v>
      </c>
      <c r="BT370" s="147">
        <v>0</v>
      </c>
      <c r="BU370" s="147">
        <v>0</v>
      </c>
      <c r="BV370" s="147">
        <v>0</v>
      </c>
      <c r="BW370" s="147">
        <v>0</v>
      </c>
      <c r="BX370" s="147">
        <v>0</v>
      </c>
      <c r="BZ370" s="147">
        <v>0</v>
      </c>
      <c r="CA370" s="147">
        <v>0</v>
      </c>
    </row>
    <row r="371" spans="12:79" hidden="1" x14ac:dyDescent="0.2">
      <c r="L371" s="147">
        <v>0</v>
      </c>
      <c r="M371" s="147">
        <v>0</v>
      </c>
      <c r="N371" s="147">
        <v>0</v>
      </c>
      <c r="O371" s="147">
        <v>0</v>
      </c>
      <c r="P371" s="147">
        <v>0</v>
      </c>
      <c r="Q371" s="147">
        <v>0</v>
      </c>
      <c r="R371" s="147">
        <v>0</v>
      </c>
      <c r="S371" s="147">
        <v>0</v>
      </c>
      <c r="T371" s="147">
        <v>0</v>
      </c>
      <c r="U371" s="147">
        <v>0</v>
      </c>
      <c r="V371" s="147">
        <v>0</v>
      </c>
      <c r="W371" s="147">
        <v>0</v>
      </c>
      <c r="X371" s="147">
        <v>0</v>
      </c>
      <c r="Y371" s="147">
        <v>0</v>
      </c>
      <c r="Z371" s="147">
        <v>0</v>
      </c>
      <c r="AA371" s="147">
        <v>0</v>
      </c>
      <c r="AB371" s="147">
        <v>0</v>
      </c>
      <c r="AC371" s="147">
        <v>0</v>
      </c>
      <c r="AD371" s="147">
        <v>0</v>
      </c>
      <c r="AE371" s="147">
        <v>0</v>
      </c>
      <c r="AF371" s="147">
        <v>0</v>
      </c>
      <c r="AG371" s="147">
        <v>0</v>
      </c>
      <c r="AH371" s="147">
        <v>0</v>
      </c>
      <c r="AI371" s="147">
        <v>0</v>
      </c>
      <c r="AJ371" s="147">
        <v>0</v>
      </c>
      <c r="AK371" s="147">
        <v>0</v>
      </c>
      <c r="AL371" s="147">
        <v>0</v>
      </c>
      <c r="AM371" s="147">
        <v>0</v>
      </c>
      <c r="AN371" s="147">
        <v>0</v>
      </c>
      <c r="AO371" s="147">
        <v>0</v>
      </c>
      <c r="AP371" s="147">
        <v>0</v>
      </c>
      <c r="AQ371" s="147">
        <v>0</v>
      </c>
      <c r="AR371" s="147">
        <v>0</v>
      </c>
      <c r="AS371" s="147">
        <v>0</v>
      </c>
      <c r="AT371" s="147">
        <v>0</v>
      </c>
      <c r="AU371" s="147">
        <v>0</v>
      </c>
      <c r="AV371" s="147">
        <v>0</v>
      </c>
      <c r="AW371" s="147">
        <v>0</v>
      </c>
      <c r="AX371" s="147">
        <v>0</v>
      </c>
      <c r="AY371" s="147">
        <v>0</v>
      </c>
      <c r="AZ371" s="147">
        <v>0</v>
      </c>
      <c r="BA371" s="147">
        <v>0</v>
      </c>
      <c r="BB371" s="147">
        <v>0</v>
      </c>
      <c r="BC371" s="147">
        <v>0</v>
      </c>
      <c r="BD371" s="147">
        <v>0</v>
      </c>
      <c r="BE371" s="147">
        <v>0</v>
      </c>
      <c r="BF371" s="147">
        <v>0</v>
      </c>
      <c r="BG371" s="147">
        <v>0</v>
      </c>
      <c r="BH371" s="147">
        <v>0</v>
      </c>
      <c r="BI371" s="147">
        <v>0</v>
      </c>
      <c r="BJ371" s="147">
        <v>0</v>
      </c>
      <c r="BK371" s="147">
        <v>0</v>
      </c>
      <c r="BL371" s="147">
        <v>0</v>
      </c>
      <c r="BM371" s="147">
        <v>0</v>
      </c>
      <c r="BN371" s="147">
        <v>0</v>
      </c>
      <c r="BO371" s="147">
        <v>0</v>
      </c>
      <c r="BP371" s="147">
        <v>0</v>
      </c>
      <c r="BQ371" s="147">
        <v>0</v>
      </c>
      <c r="BR371" s="147">
        <v>0</v>
      </c>
      <c r="BS371" s="147">
        <v>0</v>
      </c>
      <c r="BT371" s="147">
        <v>0</v>
      </c>
      <c r="BU371" s="147">
        <v>0</v>
      </c>
      <c r="BV371" s="147">
        <v>0</v>
      </c>
      <c r="BW371" s="147">
        <v>0</v>
      </c>
      <c r="BX371" s="147">
        <v>0</v>
      </c>
      <c r="BZ371" s="147">
        <v>0</v>
      </c>
      <c r="CA371" s="147">
        <v>0</v>
      </c>
    </row>
    <row r="372" spans="12:79" hidden="1" x14ac:dyDescent="0.2">
      <c r="L372" s="147">
        <v>0</v>
      </c>
      <c r="M372" s="147">
        <v>0</v>
      </c>
      <c r="N372" s="147">
        <v>0</v>
      </c>
      <c r="O372" s="147">
        <v>0</v>
      </c>
      <c r="P372" s="147">
        <v>0</v>
      </c>
      <c r="Q372" s="147">
        <v>0</v>
      </c>
      <c r="R372" s="147">
        <v>0</v>
      </c>
      <c r="S372" s="147">
        <v>0</v>
      </c>
      <c r="T372" s="147">
        <v>0</v>
      </c>
      <c r="U372" s="147">
        <v>0</v>
      </c>
      <c r="V372" s="147">
        <v>0</v>
      </c>
      <c r="W372" s="147">
        <v>0</v>
      </c>
      <c r="X372" s="147">
        <v>0</v>
      </c>
      <c r="Y372" s="147">
        <v>0</v>
      </c>
      <c r="Z372" s="147">
        <v>0</v>
      </c>
      <c r="AA372" s="147">
        <v>0</v>
      </c>
      <c r="AB372" s="147">
        <v>0</v>
      </c>
      <c r="AC372" s="147">
        <v>0</v>
      </c>
      <c r="AD372" s="147">
        <v>0</v>
      </c>
      <c r="AE372" s="147">
        <v>0</v>
      </c>
      <c r="AF372" s="147">
        <v>0</v>
      </c>
      <c r="AG372" s="147">
        <v>0</v>
      </c>
      <c r="AH372" s="147">
        <v>0</v>
      </c>
      <c r="AI372" s="147">
        <v>0</v>
      </c>
      <c r="AJ372" s="147">
        <v>0</v>
      </c>
      <c r="AK372" s="147">
        <v>0</v>
      </c>
      <c r="AL372" s="147">
        <v>0</v>
      </c>
      <c r="AM372" s="147">
        <v>0</v>
      </c>
      <c r="AN372" s="147">
        <v>0</v>
      </c>
      <c r="AO372" s="147">
        <v>0</v>
      </c>
      <c r="AP372" s="147">
        <v>0</v>
      </c>
      <c r="AQ372" s="147">
        <v>0</v>
      </c>
      <c r="AR372" s="147">
        <v>0</v>
      </c>
      <c r="AS372" s="147">
        <v>0</v>
      </c>
      <c r="AT372" s="147">
        <v>0</v>
      </c>
      <c r="AU372" s="147">
        <v>0</v>
      </c>
      <c r="AV372" s="147">
        <v>0</v>
      </c>
      <c r="AW372" s="147">
        <v>0</v>
      </c>
      <c r="AX372" s="147">
        <v>0</v>
      </c>
      <c r="AY372" s="147">
        <v>0</v>
      </c>
      <c r="AZ372" s="147">
        <v>0</v>
      </c>
      <c r="BA372" s="147">
        <v>0</v>
      </c>
      <c r="BB372" s="147">
        <v>0</v>
      </c>
      <c r="BC372" s="147">
        <v>0</v>
      </c>
      <c r="BD372" s="147">
        <v>0</v>
      </c>
      <c r="BE372" s="147">
        <v>0</v>
      </c>
      <c r="BF372" s="147">
        <v>0</v>
      </c>
      <c r="BG372" s="147">
        <v>0</v>
      </c>
      <c r="BH372" s="147">
        <v>0</v>
      </c>
      <c r="BI372" s="147">
        <v>0</v>
      </c>
      <c r="BJ372" s="147">
        <v>0</v>
      </c>
      <c r="BK372" s="147">
        <v>0</v>
      </c>
      <c r="BL372" s="147">
        <v>0</v>
      </c>
      <c r="BM372" s="147">
        <v>0</v>
      </c>
      <c r="BN372" s="147">
        <v>0</v>
      </c>
      <c r="BO372" s="147">
        <v>0</v>
      </c>
      <c r="BP372" s="147">
        <v>0</v>
      </c>
      <c r="BQ372" s="147">
        <v>0</v>
      </c>
      <c r="BR372" s="147">
        <v>0</v>
      </c>
      <c r="BS372" s="147">
        <v>0</v>
      </c>
      <c r="BT372" s="147">
        <v>0</v>
      </c>
      <c r="BU372" s="147">
        <v>0</v>
      </c>
      <c r="BV372" s="147">
        <v>0</v>
      </c>
      <c r="BW372" s="147">
        <v>0</v>
      </c>
      <c r="BX372" s="147">
        <v>0</v>
      </c>
      <c r="BZ372" s="147">
        <v>0</v>
      </c>
      <c r="CA372" s="147">
        <v>0</v>
      </c>
    </row>
    <row r="373" spans="12:79" hidden="1" x14ac:dyDescent="0.2">
      <c r="L373" s="147">
        <v>0</v>
      </c>
      <c r="M373" s="147">
        <v>0</v>
      </c>
      <c r="N373" s="147">
        <v>0</v>
      </c>
      <c r="O373" s="147">
        <v>0</v>
      </c>
      <c r="P373" s="147">
        <v>0</v>
      </c>
      <c r="Q373" s="147">
        <v>0</v>
      </c>
      <c r="R373" s="147">
        <v>0</v>
      </c>
      <c r="S373" s="147">
        <v>0</v>
      </c>
      <c r="T373" s="147">
        <v>0</v>
      </c>
      <c r="U373" s="147">
        <v>0</v>
      </c>
      <c r="V373" s="147">
        <v>0</v>
      </c>
      <c r="W373" s="147">
        <v>0</v>
      </c>
      <c r="X373" s="147">
        <v>0</v>
      </c>
      <c r="Y373" s="147">
        <v>0</v>
      </c>
      <c r="Z373" s="147">
        <v>0</v>
      </c>
      <c r="AA373" s="147">
        <v>0</v>
      </c>
      <c r="AB373" s="147">
        <v>0</v>
      </c>
      <c r="AC373" s="147">
        <v>0</v>
      </c>
      <c r="AD373" s="147">
        <v>0</v>
      </c>
      <c r="AE373" s="147">
        <v>0</v>
      </c>
      <c r="AF373" s="147">
        <v>0</v>
      </c>
      <c r="AG373" s="147">
        <v>0</v>
      </c>
      <c r="AH373" s="147">
        <v>0</v>
      </c>
      <c r="AI373" s="147">
        <v>0</v>
      </c>
      <c r="AJ373" s="147">
        <v>0</v>
      </c>
      <c r="AK373" s="147">
        <v>0</v>
      </c>
      <c r="AL373" s="147">
        <v>0</v>
      </c>
      <c r="AM373" s="147">
        <v>0</v>
      </c>
      <c r="AN373" s="147">
        <v>0</v>
      </c>
      <c r="AO373" s="147">
        <v>0</v>
      </c>
      <c r="AP373" s="147">
        <v>0</v>
      </c>
      <c r="AQ373" s="147">
        <v>0</v>
      </c>
      <c r="AR373" s="147">
        <v>0</v>
      </c>
      <c r="AS373" s="147">
        <v>0</v>
      </c>
      <c r="AT373" s="147">
        <v>0</v>
      </c>
      <c r="AU373" s="147">
        <v>0</v>
      </c>
      <c r="AV373" s="147">
        <v>0</v>
      </c>
      <c r="AW373" s="147">
        <v>0</v>
      </c>
      <c r="AX373" s="147">
        <v>0</v>
      </c>
      <c r="AY373" s="147">
        <v>0</v>
      </c>
      <c r="AZ373" s="147">
        <v>0</v>
      </c>
      <c r="BA373" s="147">
        <v>0</v>
      </c>
      <c r="BB373" s="147">
        <v>0</v>
      </c>
      <c r="BC373" s="147">
        <v>0</v>
      </c>
      <c r="BD373" s="147">
        <v>0</v>
      </c>
      <c r="BE373" s="147">
        <v>0</v>
      </c>
      <c r="BF373" s="147">
        <v>0</v>
      </c>
      <c r="BG373" s="147">
        <v>0</v>
      </c>
      <c r="BH373" s="147">
        <v>0</v>
      </c>
      <c r="BI373" s="147">
        <v>0</v>
      </c>
      <c r="BJ373" s="147">
        <v>0</v>
      </c>
      <c r="BK373" s="147">
        <v>0</v>
      </c>
      <c r="BL373" s="147">
        <v>0</v>
      </c>
      <c r="BM373" s="147">
        <v>0</v>
      </c>
      <c r="BN373" s="147">
        <v>0</v>
      </c>
      <c r="BO373" s="147">
        <v>0</v>
      </c>
      <c r="BP373" s="147">
        <v>0</v>
      </c>
      <c r="BQ373" s="147">
        <v>0</v>
      </c>
      <c r="BR373" s="147">
        <v>0</v>
      </c>
      <c r="BS373" s="147">
        <v>0</v>
      </c>
      <c r="BT373" s="147">
        <v>0</v>
      </c>
      <c r="BU373" s="147">
        <v>0</v>
      </c>
      <c r="BV373" s="147">
        <v>0</v>
      </c>
      <c r="BW373" s="147">
        <v>0</v>
      </c>
      <c r="BX373" s="147">
        <v>0</v>
      </c>
      <c r="BZ373" s="147">
        <v>0</v>
      </c>
      <c r="CA373" s="147">
        <v>0</v>
      </c>
    </row>
    <row r="374" spans="12:79" hidden="1" x14ac:dyDescent="0.2">
      <c r="L374" s="147">
        <v>0</v>
      </c>
      <c r="M374" s="147">
        <v>0</v>
      </c>
      <c r="N374" s="147">
        <v>0</v>
      </c>
      <c r="O374" s="147">
        <v>0</v>
      </c>
      <c r="P374" s="147">
        <v>0</v>
      </c>
      <c r="Q374" s="147">
        <v>0</v>
      </c>
      <c r="R374" s="147">
        <v>0</v>
      </c>
      <c r="S374" s="147">
        <v>0</v>
      </c>
      <c r="T374" s="147">
        <v>0</v>
      </c>
      <c r="U374" s="147">
        <v>0</v>
      </c>
      <c r="V374" s="147">
        <v>0</v>
      </c>
      <c r="W374" s="147">
        <v>0</v>
      </c>
      <c r="X374" s="147">
        <v>0</v>
      </c>
      <c r="Y374" s="147">
        <v>0</v>
      </c>
      <c r="Z374" s="147">
        <v>0</v>
      </c>
      <c r="AA374" s="147">
        <v>0</v>
      </c>
      <c r="AB374" s="147">
        <v>0</v>
      </c>
      <c r="AC374" s="147">
        <v>0</v>
      </c>
      <c r="AD374" s="147">
        <v>0</v>
      </c>
      <c r="AE374" s="147">
        <v>0</v>
      </c>
      <c r="AF374" s="147">
        <v>0</v>
      </c>
      <c r="AG374" s="147">
        <v>0</v>
      </c>
      <c r="AH374" s="147">
        <v>0</v>
      </c>
      <c r="AI374" s="147">
        <v>0</v>
      </c>
      <c r="AJ374" s="147">
        <v>0</v>
      </c>
      <c r="AK374" s="147">
        <v>0</v>
      </c>
      <c r="AL374" s="147">
        <v>0</v>
      </c>
      <c r="AM374" s="147">
        <v>0</v>
      </c>
      <c r="AN374" s="147">
        <v>0</v>
      </c>
      <c r="AO374" s="147">
        <v>0</v>
      </c>
      <c r="AP374" s="147">
        <v>0</v>
      </c>
      <c r="AQ374" s="147">
        <v>0</v>
      </c>
      <c r="AR374" s="147">
        <v>0</v>
      </c>
      <c r="AS374" s="147">
        <v>0</v>
      </c>
      <c r="AT374" s="147">
        <v>0</v>
      </c>
      <c r="AU374" s="147">
        <v>0</v>
      </c>
      <c r="AV374" s="147">
        <v>0</v>
      </c>
      <c r="AW374" s="147">
        <v>0</v>
      </c>
      <c r="AX374" s="147">
        <v>0</v>
      </c>
      <c r="AY374" s="147">
        <v>0</v>
      </c>
      <c r="AZ374" s="147">
        <v>0</v>
      </c>
      <c r="BA374" s="147">
        <v>0</v>
      </c>
      <c r="BB374" s="147">
        <v>0</v>
      </c>
      <c r="BC374" s="147">
        <v>0</v>
      </c>
      <c r="BD374" s="147">
        <v>0</v>
      </c>
      <c r="BE374" s="147">
        <v>0</v>
      </c>
      <c r="BF374" s="147">
        <v>0</v>
      </c>
      <c r="BG374" s="147">
        <v>0</v>
      </c>
      <c r="BH374" s="147">
        <v>0</v>
      </c>
      <c r="BI374" s="147">
        <v>0</v>
      </c>
      <c r="BJ374" s="147">
        <v>0</v>
      </c>
      <c r="BK374" s="147">
        <v>0</v>
      </c>
      <c r="BL374" s="147">
        <v>0</v>
      </c>
      <c r="BM374" s="147">
        <v>0</v>
      </c>
      <c r="BN374" s="147">
        <v>0</v>
      </c>
      <c r="BO374" s="147">
        <v>0</v>
      </c>
      <c r="BP374" s="147">
        <v>0</v>
      </c>
      <c r="BQ374" s="147">
        <v>0</v>
      </c>
      <c r="BR374" s="147">
        <v>0</v>
      </c>
      <c r="BS374" s="147">
        <v>0</v>
      </c>
      <c r="BT374" s="147">
        <v>0</v>
      </c>
      <c r="BU374" s="147">
        <v>0</v>
      </c>
      <c r="BV374" s="147">
        <v>0</v>
      </c>
      <c r="BW374" s="147">
        <v>0</v>
      </c>
      <c r="BX374" s="147">
        <v>0</v>
      </c>
      <c r="BZ374" s="147">
        <v>0</v>
      </c>
      <c r="CA374" s="147">
        <v>0</v>
      </c>
    </row>
    <row r="375" spans="12:79" hidden="1" x14ac:dyDescent="0.2">
      <c r="L375" s="147" t="e">
        <v>#REF!</v>
      </c>
      <c r="M375" s="147" t="e">
        <v>#REF!</v>
      </c>
      <c r="N375" s="147" t="e">
        <v>#REF!</v>
      </c>
      <c r="O375" s="147" t="e">
        <v>#REF!</v>
      </c>
      <c r="P375" s="147" t="e">
        <v>#REF!</v>
      </c>
      <c r="Q375" s="147" t="e">
        <v>#REF!</v>
      </c>
      <c r="R375" s="147" t="e">
        <v>#REF!</v>
      </c>
      <c r="S375" s="147" t="e">
        <v>#REF!</v>
      </c>
      <c r="T375" s="147" t="e">
        <v>#REF!</v>
      </c>
      <c r="U375" s="147" t="e">
        <v>#REF!</v>
      </c>
      <c r="V375" s="147" t="e">
        <v>#REF!</v>
      </c>
      <c r="W375" s="147" t="e">
        <v>#REF!</v>
      </c>
      <c r="X375" s="147" t="e">
        <v>#REF!</v>
      </c>
      <c r="Y375" s="147" t="e">
        <v>#REF!</v>
      </c>
      <c r="Z375" s="147" t="e">
        <v>#REF!</v>
      </c>
      <c r="AA375" s="147" t="e">
        <v>#REF!</v>
      </c>
      <c r="AB375" s="147" t="e">
        <v>#REF!</v>
      </c>
      <c r="AC375" s="147" t="e">
        <v>#REF!</v>
      </c>
      <c r="AD375" s="147" t="e">
        <v>#REF!</v>
      </c>
      <c r="AE375" s="147" t="e">
        <v>#REF!</v>
      </c>
      <c r="AF375" s="147" t="e">
        <v>#REF!</v>
      </c>
      <c r="AG375" s="147" t="e">
        <v>#REF!</v>
      </c>
      <c r="AH375" s="147" t="e">
        <v>#REF!</v>
      </c>
      <c r="AI375" s="147" t="e">
        <v>#REF!</v>
      </c>
      <c r="AJ375" s="147" t="e">
        <v>#REF!</v>
      </c>
      <c r="AK375" s="147" t="e">
        <v>#REF!</v>
      </c>
      <c r="AL375" s="147" t="e">
        <v>#REF!</v>
      </c>
      <c r="AM375" s="147" t="e">
        <v>#REF!</v>
      </c>
      <c r="AN375" s="147" t="e">
        <v>#REF!</v>
      </c>
      <c r="AO375" s="147" t="e">
        <v>#REF!</v>
      </c>
      <c r="AP375" s="147" t="e">
        <v>#REF!</v>
      </c>
      <c r="AQ375" s="147" t="e">
        <v>#REF!</v>
      </c>
      <c r="AR375" s="147" t="e">
        <v>#REF!</v>
      </c>
      <c r="AS375" s="147" t="e">
        <v>#REF!</v>
      </c>
      <c r="AT375" s="147" t="e">
        <v>#REF!</v>
      </c>
      <c r="AU375" s="147" t="e">
        <v>#REF!</v>
      </c>
      <c r="AV375" s="147" t="e">
        <v>#REF!</v>
      </c>
      <c r="AW375" s="147" t="e">
        <v>#REF!</v>
      </c>
      <c r="AX375" s="147" t="e">
        <v>#REF!</v>
      </c>
      <c r="AY375" s="147" t="e">
        <v>#REF!</v>
      </c>
      <c r="AZ375" s="147" t="e">
        <v>#REF!</v>
      </c>
      <c r="BA375" s="147" t="e">
        <v>#REF!</v>
      </c>
      <c r="BB375" s="147" t="e">
        <v>#REF!</v>
      </c>
      <c r="BC375" s="147" t="e">
        <v>#REF!</v>
      </c>
      <c r="BD375" s="147" t="e">
        <v>#REF!</v>
      </c>
      <c r="BE375" s="147" t="e">
        <v>#REF!</v>
      </c>
      <c r="BF375" s="147" t="e">
        <v>#REF!</v>
      </c>
      <c r="BG375" s="147" t="e">
        <v>#REF!</v>
      </c>
      <c r="BH375" s="147" t="e">
        <v>#REF!</v>
      </c>
      <c r="BI375" s="147" t="e">
        <v>#REF!</v>
      </c>
      <c r="BJ375" s="147" t="e">
        <v>#REF!</v>
      </c>
      <c r="BK375" s="147" t="e">
        <v>#REF!</v>
      </c>
      <c r="BL375" s="147" t="e">
        <v>#REF!</v>
      </c>
      <c r="BM375" s="147" t="e">
        <v>#REF!</v>
      </c>
      <c r="BN375" s="147" t="e">
        <v>#REF!</v>
      </c>
      <c r="BO375" s="147" t="e">
        <v>#REF!</v>
      </c>
      <c r="BP375" s="147" t="e">
        <v>#REF!</v>
      </c>
      <c r="BQ375" s="147" t="e">
        <v>#REF!</v>
      </c>
      <c r="BR375" s="147" t="e">
        <v>#REF!</v>
      </c>
      <c r="BS375" s="147" t="e">
        <v>#REF!</v>
      </c>
      <c r="BT375" s="147" t="e">
        <v>#REF!</v>
      </c>
      <c r="BU375" s="147" t="e">
        <v>#REF!</v>
      </c>
      <c r="BV375" s="147" t="e">
        <v>#REF!</v>
      </c>
      <c r="BW375" s="147" t="e">
        <v>#REF!</v>
      </c>
      <c r="BX375" s="147" t="e">
        <v>#REF!</v>
      </c>
      <c r="BZ375" s="147" t="e">
        <v>#REF!</v>
      </c>
      <c r="CA375" s="147" t="e">
        <v>#REF!</v>
      </c>
    </row>
    <row r="376" spans="12:79" hidden="1" x14ac:dyDescent="0.2">
      <c r="L376" s="147">
        <v>0</v>
      </c>
      <c r="M376" s="147">
        <v>0</v>
      </c>
      <c r="N376" s="147">
        <v>0</v>
      </c>
      <c r="O376" s="147">
        <v>0</v>
      </c>
      <c r="P376" s="147">
        <v>0</v>
      </c>
      <c r="Q376" s="147">
        <v>0</v>
      </c>
      <c r="R376" s="147">
        <v>0</v>
      </c>
      <c r="S376" s="147">
        <v>0</v>
      </c>
      <c r="T376" s="147">
        <v>0</v>
      </c>
      <c r="U376" s="147">
        <v>0</v>
      </c>
      <c r="V376" s="147">
        <v>0</v>
      </c>
      <c r="W376" s="147">
        <v>0</v>
      </c>
      <c r="X376" s="147">
        <v>0</v>
      </c>
      <c r="Y376" s="147">
        <v>0</v>
      </c>
      <c r="Z376" s="147">
        <v>0</v>
      </c>
      <c r="AA376" s="147">
        <v>0</v>
      </c>
      <c r="AB376" s="147">
        <v>0</v>
      </c>
      <c r="AC376" s="147">
        <v>0</v>
      </c>
      <c r="AD376" s="147">
        <v>0</v>
      </c>
      <c r="AE376" s="147">
        <v>0</v>
      </c>
      <c r="AF376" s="147">
        <v>0</v>
      </c>
      <c r="AG376" s="147">
        <v>0</v>
      </c>
      <c r="AH376" s="147">
        <v>0</v>
      </c>
      <c r="AI376" s="147">
        <v>0</v>
      </c>
      <c r="AJ376" s="147">
        <v>0</v>
      </c>
      <c r="AK376" s="147">
        <v>0</v>
      </c>
      <c r="AL376" s="147">
        <v>0</v>
      </c>
      <c r="AM376" s="147">
        <v>0</v>
      </c>
      <c r="AN376" s="147">
        <v>0</v>
      </c>
      <c r="AO376" s="147">
        <v>0</v>
      </c>
      <c r="AP376" s="147">
        <v>0</v>
      </c>
      <c r="AQ376" s="147">
        <v>0</v>
      </c>
      <c r="AR376" s="147">
        <v>0</v>
      </c>
      <c r="AS376" s="147">
        <v>0</v>
      </c>
      <c r="AT376" s="147">
        <v>0</v>
      </c>
      <c r="AU376" s="147">
        <v>0</v>
      </c>
      <c r="AV376" s="147">
        <v>0</v>
      </c>
      <c r="AW376" s="147">
        <v>0</v>
      </c>
      <c r="AX376" s="147">
        <v>0</v>
      </c>
      <c r="AY376" s="147">
        <v>0</v>
      </c>
      <c r="AZ376" s="147">
        <v>0</v>
      </c>
      <c r="BA376" s="147">
        <v>0</v>
      </c>
      <c r="BB376" s="147">
        <v>0</v>
      </c>
      <c r="BC376" s="147">
        <v>0</v>
      </c>
      <c r="BD376" s="147">
        <v>0</v>
      </c>
      <c r="BE376" s="147">
        <v>0</v>
      </c>
      <c r="BF376" s="147">
        <v>0</v>
      </c>
      <c r="BG376" s="147">
        <v>0</v>
      </c>
      <c r="BH376" s="147">
        <v>0</v>
      </c>
      <c r="BI376" s="147">
        <v>0</v>
      </c>
      <c r="BJ376" s="147">
        <v>0</v>
      </c>
      <c r="BK376" s="147">
        <v>0</v>
      </c>
      <c r="BL376" s="147">
        <v>0</v>
      </c>
      <c r="BM376" s="147">
        <v>0</v>
      </c>
      <c r="BN376" s="147">
        <v>0</v>
      </c>
      <c r="BO376" s="147">
        <v>0</v>
      </c>
      <c r="BP376" s="147">
        <v>0</v>
      </c>
      <c r="BQ376" s="147">
        <v>0</v>
      </c>
      <c r="BR376" s="147">
        <v>0</v>
      </c>
      <c r="BS376" s="147">
        <v>0</v>
      </c>
      <c r="BT376" s="147">
        <v>0</v>
      </c>
      <c r="BU376" s="147">
        <v>0</v>
      </c>
      <c r="BV376" s="147">
        <v>0</v>
      </c>
      <c r="BW376" s="147">
        <v>0</v>
      </c>
      <c r="BX376" s="147">
        <v>0</v>
      </c>
      <c r="BZ376" s="147">
        <v>0</v>
      </c>
      <c r="CA376" s="147">
        <v>0</v>
      </c>
    </row>
    <row r="377" spans="12:79" hidden="1" x14ac:dyDescent="0.2"/>
    <row r="378" spans="12:79" hidden="1" x14ac:dyDescent="0.2"/>
    <row r="379" spans="12:79" hidden="1" x14ac:dyDescent="0.2"/>
    <row r="380" spans="12:79" hidden="1" x14ac:dyDescent="0.2"/>
    <row r="381" spans="12:79" hidden="1" x14ac:dyDescent="0.2"/>
    <row r="382" spans="12:79" hidden="1" x14ac:dyDescent="0.2"/>
    <row r="383" spans="12:79" hidden="1" x14ac:dyDescent="0.2"/>
    <row r="384" spans="12:79" hidden="1" x14ac:dyDescent="0.2"/>
  </sheetData>
  <mergeCells count="2">
    <mergeCell ref="G8:BT8"/>
    <mergeCell ref="BY8:EL8"/>
  </mergeCells>
  <pageMargins left="0.7" right="0.7" top="0.75" bottom="0.75" header="0.3" footer="0.3"/>
  <pageSetup paperSize="9" scale="4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512EE-6F6B-489A-9FA5-8BC2E23035B7}">
  <sheetPr>
    <pageSetUpPr fitToPage="1"/>
  </sheetPr>
  <dimension ref="C2:ER363"/>
  <sheetViews>
    <sheetView view="pageBreakPreview" zoomScaleNormal="100" zoomScaleSheetLayoutView="100" workbookViewId="0">
      <selection activeCell="AA15" sqref="AA15"/>
    </sheetView>
  </sheetViews>
  <sheetFormatPr defaultColWidth="10" defaultRowHeight="12.75" x14ac:dyDescent="0.2"/>
  <cols>
    <col min="1" max="1" width="1.85546875" style="147" customWidth="1"/>
    <col min="2" max="2" width="1" style="147" customWidth="1"/>
    <col min="3" max="3" width="0.85546875" style="147" customWidth="1"/>
    <col min="4" max="4" width="63.140625" style="147" customWidth="1"/>
    <col min="5" max="6" width="1" style="147" customWidth="1"/>
    <col min="7" max="7" width="17.85546875" style="147" customWidth="1"/>
    <col min="8" max="9" width="1" style="147" customWidth="1"/>
    <col min="10" max="11" width="1" style="147" hidden="1" customWidth="1"/>
    <col min="12" max="12" width="17.85546875" style="147" hidden="1" customWidth="1"/>
    <col min="13" max="16" width="1" style="147" hidden="1" customWidth="1"/>
    <col min="17" max="17" width="17.85546875" style="147" hidden="1" customWidth="1"/>
    <col min="18" max="21" width="1" style="147" hidden="1" customWidth="1"/>
    <col min="22" max="22" width="17.85546875" style="147" hidden="1" customWidth="1"/>
    <col min="23" max="24" width="1" style="147" hidden="1" customWidth="1"/>
    <col min="25" max="26" width="1" style="147" customWidth="1"/>
    <col min="27" max="27" width="17.85546875" style="147" customWidth="1"/>
    <col min="28" max="29" width="1" style="147" customWidth="1"/>
    <col min="30" max="31" width="1" style="147" hidden="1" customWidth="1"/>
    <col min="32" max="32" width="17.85546875" style="147" hidden="1" customWidth="1"/>
    <col min="33" max="36" width="1" style="147" hidden="1" customWidth="1"/>
    <col min="37" max="37" width="17.85546875" style="147" hidden="1" customWidth="1"/>
    <col min="38" max="41" width="1" style="147" hidden="1" customWidth="1"/>
    <col min="42" max="42" width="17.85546875" style="147" hidden="1" customWidth="1"/>
    <col min="43" max="46" width="1" style="147" hidden="1" customWidth="1"/>
    <col min="47" max="47" width="15.7109375" style="147" hidden="1" customWidth="1"/>
    <col min="48" max="51" width="1" style="147" hidden="1" customWidth="1"/>
    <col min="52" max="52" width="17.85546875" style="147" hidden="1" customWidth="1"/>
    <col min="53" max="56" width="1" style="147" hidden="1" customWidth="1"/>
    <col min="57" max="57" width="17.85546875" style="147" hidden="1" customWidth="1"/>
    <col min="58" max="61" width="1" style="147" hidden="1" customWidth="1"/>
    <col min="62" max="62" width="17.85546875" style="147" hidden="1" customWidth="1"/>
    <col min="63" max="66" width="1" style="147" hidden="1" customWidth="1"/>
    <col min="67" max="67" width="17.85546875" style="147" hidden="1" customWidth="1"/>
    <col min="68" max="69" width="1" style="147" hidden="1" customWidth="1"/>
    <col min="70" max="71" width="1" style="147" customWidth="1"/>
    <col min="72" max="72" width="17.85546875" style="147" customWidth="1"/>
    <col min="73" max="76" width="1" style="147" customWidth="1"/>
    <col min="77" max="77" width="17.85546875" style="147" customWidth="1"/>
    <col min="78" max="79" width="1" style="147" customWidth="1"/>
    <col min="80" max="81" width="1" style="147" hidden="1" customWidth="1"/>
    <col min="82" max="82" width="17.85546875" style="147" hidden="1" customWidth="1"/>
    <col min="83" max="86" width="1" style="147" hidden="1" customWidth="1"/>
    <col min="87" max="87" width="17.85546875" style="147" hidden="1" customWidth="1"/>
    <col min="88" max="91" width="1" style="147" hidden="1" customWidth="1"/>
    <col min="92" max="92" width="17.85546875" style="147" hidden="1" customWidth="1"/>
    <col min="93" max="94" width="1" style="147" hidden="1" customWidth="1"/>
    <col min="95" max="96" width="1" style="147" customWidth="1"/>
    <col min="97" max="97" width="17.85546875" style="147" customWidth="1"/>
    <col min="98" max="99" width="1" style="147" customWidth="1"/>
    <col min="100" max="101" width="1" style="147" hidden="1" customWidth="1"/>
    <col min="102" max="102" width="17.85546875" style="147" hidden="1" customWidth="1"/>
    <col min="103" max="106" width="1" style="147" hidden="1" customWidth="1"/>
    <col min="107" max="107" width="17.85546875" style="147" hidden="1" customWidth="1"/>
    <col min="108" max="111" width="1" style="147" hidden="1" customWidth="1"/>
    <col min="112" max="112" width="17.85546875" style="147" hidden="1" customWidth="1"/>
    <col min="113" max="116" width="1" style="147" hidden="1" customWidth="1"/>
    <col min="117" max="117" width="16" style="147" hidden="1" customWidth="1"/>
    <col min="118" max="121" width="1" style="147" hidden="1" customWidth="1"/>
    <col min="122" max="122" width="17.85546875" style="147" hidden="1" customWidth="1"/>
    <col min="123" max="126" width="1" style="147" hidden="1" customWidth="1"/>
    <col min="127" max="127" width="17.85546875" style="147" hidden="1" customWidth="1"/>
    <col min="128" max="131" width="1" style="147" hidden="1" customWidth="1"/>
    <col min="132" max="132" width="17.85546875" style="147" hidden="1" customWidth="1"/>
    <col min="133" max="136" width="1" style="147" hidden="1" customWidth="1"/>
    <col min="137" max="137" width="17.85546875" style="147" hidden="1" customWidth="1"/>
    <col min="138" max="139" width="1" style="147" hidden="1" customWidth="1"/>
    <col min="140" max="141" width="1" style="147" customWidth="1"/>
    <col min="142" max="142" width="17.85546875" style="147" customWidth="1"/>
    <col min="143" max="144" width="1" style="147" customWidth="1"/>
    <col min="145" max="145" width="0.7109375" style="147" customWidth="1"/>
    <col min="146" max="146" width="3.28515625" style="147" customWidth="1"/>
    <col min="147" max="147" width="10" style="147"/>
    <col min="148" max="148" width="10.42578125" style="147" customWidth="1"/>
    <col min="149" max="16384" width="10" style="147"/>
  </cols>
  <sheetData>
    <row r="2" spans="3:148" ht="15.75" x14ac:dyDescent="0.25">
      <c r="D2" s="540" t="s">
        <v>419</v>
      </c>
      <c r="E2" s="540"/>
      <c r="F2" s="540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</row>
    <row r="3" spans="3:148" x14ac:dyDescent="0.2">
      <c r="C3" s="574"/>
      <c r="D3" s="241"/>
      <c r="E3" s="541"/>
      <c r="F3" s="542"/>
      <c r="G3" s="765" t="s">
        <v>3</v>
      </c>
      <c r="H3" s="765"/>
      <c r="I3" s="765"/>
      <c r="J3" s="765"/>
      <c r="K3" s="765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04"/>
      <c r="AA3" s="804"/>
      <c r="AB3" s="804"/>
      <c r="AC3" s="804"/>
      <c r="AD3" s="804"/>
      <c r="AE3" s="804"/>
      <c r="AF3" s="804"/>
      <c r="AG3" s="804"/>
      <c r="AH3" s="804"/>
      <c r="AI3" s="804"/>
      <c r="AJ3" s="804"/>
      <c r="AK3" s="804"/>
      <c r="AL3" s="804"/>
      <c r="AM3" s="804"/>
      <c r="AN3" s="804"/>
      <c r="AO3" s="804"/>
      <c r="AP3" s="804"/>
      <c r="AQ3" s="804"/>
      <c r="AR3" s="804"/>
      <c r="AS3" s="804"/>
      <c r="AT3" s="804"/>
      <c r="AU3" s="804"/>
      <c r="AV3" s="804"/>
      <c r="AW3" s="804"/>
      <c r="AX3" s="804"/>
      <c r="AY3" s="804"/>
      <c r="AZ3" s="804"/>
      <c r="BA3" s="804"/>
      <c r="BB3" s="804"/>
      <c r="BC3" s="804"/>
      <c r="BD3" s="804"/>
      <c r="BE3" s="804"/>
      <c r="BF3" s="804"/>
      <c r="BG3" s="804"/>
      <c r="BH3" s="804"/>
      <c r="BI3" s="804"/>
      <c r="BJ3" s="804"/>
      <c r="BK3" s="804"/>
      <c r="BL3" s="804"/>
      <c r="BM3" s="804"/>
      <c r="BN3" s="804"/>
      <c r="BO3" s="804"/>
      <c r="BP3" s="804"/>
      <c r="BQ3" s="804"/>
      <c r="BR3" s="804"/>
      <c r="BS3" s="804"/>
      <c r="BT3" s="804"/>
      <c r="BU3" s="481"/>
      <c r="BV3" s="481"/>
      <c r="BW3" s="548"/>
      <c r="BX3" s="481"/>
      <c r="BY3" s="766" t="s">
        <v>4</v>
      </c>
      <c r="BZ3" s="765"/>
      <c r="CA3" s="765"/>
      <c r="CB3" s="765"/>
      <c r="CC3" s="765"/>
      <c r="CD3" s="765"/>
      <c r="CE3" s="765"/>
      <c r="CF3" s="765"/>
      <c r="CG3" s="765"/>
      <c r="CH3" s="765"/>
      <c r="CI3" s="765"/>
      <c r="CJ3" s="765"/>
      <c r="CK3" s="765"/>
      <c r="CL3" s="765"/>
      <c r="CM3" s="765"/>
      <c r="CN3" s="765"/>
      <c r="CO3" s="765"/>
      <c r="CP3" s="765"/>
      <c r="CQ3" s="765"/>
      <c r="CR3" s="765"/>
      <c r="CS3" s="765"/>
      <c r="CT3" s="765"/>
      <c r="CU3" s="765"/>
      <c r="CV3" s="765"/>
      <c r="CW3" s="765"/>
      <c r="CX3" s="765"/>
      <c r="CY3" s="765"/>
      <c r="CZ3" s="765"/>
      <c r="DA3" s="765"/>
      <c r="DB3" s="765"/>
      <c r="DC3" s="765"/>
      <c r="DD3" s="765"/>
      <c r="DE3" s="765"/>
      <c r="DF3" s="765"/>
      <c r="DG3" s="765"/>
      <c r="DH3" s="765"/>
      <c r="DI3" s="765"/>
      <c r="DJ3" s="765"/>
      <c r="DK3" s="765"/>
      <c r="DL3" s="765"/>
      <c r="DM3" s="765"/>
      <c r="DN3" s="765"/>
      <c r="DO3" s="765"/>
      <c r="DP3" s="765"/>
      <c r="DQ3" s="765"/>
      <c r="DR3" s="765"/>
      <c r="DS3" s="765"/>
      <c r="DT3" s="765"/>
      <c r="DU3" s="765"/>
      <c r="DV3" s="765"/>
      <c r="DW3" s="765"/>
      <c r="DX3" s="765"/>
      <c r="DY3" s="765"/>
      <c r="DZ3" s="765"/>
      <c r="EA3" s="765"/>
      <c r="EB3" s="765"/>
      <c r="EC3" s="765"/>
      <c r="ED3" s="765"/>
      <c r="EE3" s="765"/>
      <c r="EF3" s="765"/>
      <c r="EG3" s="765"/>
      <c r="EH3" s="765"/>
      <c r="EI3" s="765"/>
      <c r="EJ3" s="765"/>
      <c r="EK3" s="765"/>
      <c r="EL3" s="765"/>
      <c r="EM3" s="478"/>
      <c r="EN3" s="479"/>
      <c r="EO3" s="153"/>
    </row>
    <row r="4" spans="3:148" ht="18" customHeight="1" x14ac:dyDescent="0.2">
      <c r="D4" s="153"/>
      <c r="E4" s="484"/>
      <c r="G4" s="53" t="s">
        <v>5</v>
      </c>
      <c r="H4" s="53"/>
      <c r="I4" s="53"/>
      <c r="J4" s="458"/>
      <c r="K4" s="53"/>
      <c r="L4" s="53" t="s">
        <v>6</v>
      </c>
      <c r="M4" s="53"/>
      <c r="N4" s="53"/>
      <c r="O4" s="458"/>
      <c r="P4" s="53"/>
      <c r="Q4" s="53" t="s">
        <v>7</v>
      </c>
      <c r="R4" s="53"/>
      <c r="S4" s="53"/>
      <c r="T4" s="458"/>
      <c r="U4" s="53"/>
      <c r="V4" s="53" t="s">
        <v>8</v>
      </c>
      <c r="W4" s="53"/>
      <c r="X4" s="53"/>
      <c r="Y4" s="458"/>
      <c r="Z4" s="53"/>
      <c r="AA4" s="53" t="s">
        <v>9</v>
      </c>
      <c r="AB4" s="53"/>
      <c r="AC4" s="53"/>
      <c r="AD4" s="458"/>
      <c r="AE4" s="53"/>
      <c r="AF4" s="53" t="s">
        <v>10</v>
      </c>
      <c r="AG4" s="53"/>
      <c r="AH4" s="53"/>
      <c r="AI4" s="458"/>
      <c r="AJ4" s="53"/>
      <c r="AK4" s="53" t="s">
        <v>11</v>
      </c>
      <c r="AL4" s="53"/>
      <c r="AM4" s="53"/>
      <c r="AN4" s="458"/>
      <c r="AO4" s="53"/>
      <c r="AP4" s="53" t="s">
        <v>12</v>
      </c>
      <c r="AQ4" s="53"/>
      <c r="AR4" s="53"/>
      <c r="AS4" s="458"/>
      <c r="AT4" s="53"/>
      <c r="AU4" s="53" t="s">
        <v>13</v>
      </c>
      <c r="AV4" s="53"/>
      <c r="AW4" s="53"/>
      <c r="AX4" s="458"/>
      <c r="AY4" s="53"/>
      <c r="AZ4" s="53" t="s">
        <v>14</v>
      </c>
      <c r="BA4" s="53"/>
      <c r="BB4" s="53"/>
      <c r="BC4" s="458"/>
      <c r="BD4" s="53"/>
      <c r="BE4" s="53" t="s">
        <v>15</v>
      </c>
      <c r="BF4" s="53"/>
      <c r="BG4" s="53"/>
      <c r="BH4" s="458"/>
      <c r="BI4" s="53"/>
      <c r="BJ4" s="53" t="s">
        <v>16</v>
      </c>
      <c r="BK4" s="53"/>
      <c r="BL4" s="53"/>
      <c r="BM4" s="458"/>
      <c r="BN4" s="53"/>
      <c r="BO4" s="53" t="s">
        <v>17</v>
      </c>
      <c r="BP4" s="53"/>
      <c r="BQ4" s="53"/>
      <c r="BR4" s="458"/>
      <c r="BS4" s="53"/>
      <c r="BT4" s="53" t="s">
        <v>18</v>
      </c>
      <c r="BU4" s="53"/>
      <c r="BV4" s="53"/>
      <c r="BW4" s="274"/>
      <c r="BX4" s="53"/>
      <c r="BY4" s="157" t="s">
        <v>19</v>
      </c>
      <c r="BZ4" s="53"/>
      <c r="CA4" s="53"/>
      <c r="CB4" s="458"/>
      <c r="CC4" s="53"/>
      <c r="CD4" s="53" t="s">
        <v>6</v>
      </c>
      <c r="CE4" s="53"/>
      <c r="CF4" s="53"/>
      <c r="CG4" s="458"/>
      <c r="CH4" s="53"/>
      <c r="CI4" s="53" t="s">
        <v>7</v>
      </c>
      <c r="CJ4" s="53"/>
      <c r="CK4" s="53"/>
      <c r="CL4" s="458"/>
      <c r="CM4" s="53"/>
      <c r="CN4" s="53" t="s">
        <v>8</v>
      </c>
      <c r="CO4" s="53"/>
      <c r="CP4" s="53"/>
      <c r="CQ4" s="458"/>
      <c r="CR4" s="53"/>
      <c r="CS4" s="53" t="s">
        <v>9</v>
      </c>
      <c r="CT4" s="53"/>
      <c r="CU4" s="53"/>
      <c r="CV4" s="458"/>
      <c r="CW4" s="53"/>
      <c r="CX4" s="53" t="s">
        <v>10</v>
      </c>
      <c r="CY4" s="53"/>
      <c r="CZ4" s="53"/>
      <c r="DA4" s="458"/>
      <c r="DB4" s="53"/>
      <c r="DC4" s="53" t="s">
        <v>11</v>
      </c>
      <c r="DD4" s="53"/>
      <c r="DE4" s="53"/>
      <c r="DF4" s="458"/>
      <c r="DG4" s="53"/>
      <c r="DH4" s="53" t="s">
        <v>12</v>
      </c>
      <c r="DI4" s="53"/>
      <c r="DJ4" s="53"/>
      <c r="DK4" s="458"/>
      <c r="DL4" s="53"/>
      <c r="DM4" s="53" t="s">
        <v>13</v>
      </c>
      <c r="DN4" s="53"/>
      <c r="DO4" s="53"/>
      <c r="DP4" s="458"/>
      <c r="DQ4" s="53"/>
      <c r="DR4" s="53" t="s">
        <v>14</v>
      </c>
      <c r="DS4" s="53"/>
      <c r="DT4" s="53"/>
      <c r="DU4" s="458"/>
      <c r="DV4" s="53"/>
      <c r="DW4" s="53" t="s">
        <v>15</v>
      </c>
      <c r="DX4" s="53"/>
      <c r="DY4" s="53"/>
      <c r="DZ4" s="458"/>
      <c r="EA4" s="53"/>
      <c r="EB4" s="53" t="s">
        <v>16</v>
      </c>
      <c r="EC4" s="53"/>
      <c r="ED4" s="53"/>
      <c r="EE4" s="458"/>
      <c r="EF4" s="53"/>
      <c r="EG4" s="53" t="s">
        <v>17</v>
      </c>
      <c r="EH4" s="53"/>
      <c r="EI4" s="53"/>
      <c r="EJ4" s="458"/>
      <c r="EK4" s="53"/>
      <c r="EL4" s="53" t="s">
        <v>18</v>
      </c>
      <c r="EM4" s="53"/>
      <c r="EN4" s="53"/>
      <c r="EO4" s="153"/>
    </row>
    <row r="5" spans="3:148" x14ac:dyDescent="0.2">
      <c r="D5" s="480" t="s">
        <v>20</v>
      </c>
      <c r="E5" s="546"/>
      <c r="F5" s="547"/>
      <c r="G5" s="226" t="s">
        <v>22</v>
      </c>
      <c r="H5" s="226"/>
      <c r="I5" s="226"/>
      <c r="J5" s="224"/>
      <c r="K5" s="226"/>
      <c r="L5" s="481"/>
      <c r="M5" s="481"/>
      <c r="N5" s="481"/>
      <c r="O5" s="548"/>
      <c r="P5" s="481"/>
      <c r="Q5" s="481"/>
      <c r="R5" s="481"/>
      <c r="S5" s="481"/>
      <c r="T5" s="548"/>
      <c r="U5" s="481"/>
      <c r="V5" s="481"/>
      <c r="W5" s="481"/>
      <c r="X5" s="481"/>
      <c r="Y5" s="548"/>
      <c r="Z5" s="481"/>
      <c r="AA5" s="481"/>
      <c r="AB5" s="481"/>
      <c r="AC5" s="481"/>
      <c r="AD5" s="548"/>
      <c r="AE5" s="481"/>
      <c r="AF5" s="481"/>
      <c r="AG5" s="481"/>
      <c r="AH5" s="481"/>
      <c r="AI5" s="548"/>
      <c r="AJ5" s="481"/>
      <c r="AK5" s="481"/>
      <c r="AL5" s="481"/>
      <c r="AM5" s="481"/>
      <c r="AN5" s="548"/>
      <c r="AO5" s="481"/>
      <c r="AP5" s="481"/>
      <c r="AQ5" s="481"/>
      <c r="AR5" s="481"/>
      <c r="AS5" s="548"/>
      <c r="AT5" s="481"/>
      <c r="AU5" s="481"/>
      <c r="AV5" s="481"/>
      <c r="AW5" s="481"/>
      <c r="AX5" s="548"/>
      <c r="AY5" s="481"/>
      <c r="AZ5" s="481"/>
      <c r="BA5" s="481"/>
      <c r="BB5" s="481"/>
      <c r="BC5" s="548"/>
      <c r="BD5" s="481"/>
      <c r="BE5" s="481"/>
      <c r="BF5" s="481"/>
      <c r="BG5" s="481"/>
      <c r="BH5" s="548"/>
      <c r="BI5" s="481"/>
      <c r="BJ5" s="481"/>
      <c r="BK5" s="481"/>
      <c r="BL5" s="481"/>
      <c r="BM5" s="548"/>
      <c r="BN5" s="481"/>
      <c r="BO5" s="481"/>
      <c r="BP5" s="481"/>
      <c r="BQ5" s="481"/>
      <c r="BR5" s="548"/>
      <c r="BS5" s="481"/>
      <c r="BT5" s="481"/>
      <c r="BU5" s="481"/>
      <c r="BV5" s="481"/>
      <c r="BW5" s="548"/>
      <c r="BX5" s="481"/>
      <c r="BY5" s="226" t="s">
        <v>420</v>
      </c>
      <c r="BZ5" s="226"/>
      <c r="CA5" s="226"/>
      <c r="CB5" s="224"/>
      <c r="CC5" s="226"/>
      <c r="CD5" s="481"/>
      <c r="CE5" s="481"/>
      <c r="CF5" s="481"/>
      <c r="CG5" s="548"/>
      <c r="CH5" s="481"/>
      <c r="CI5" s="481"/>
      <c r="CJ5" s="481"/>
      <c r="CK5" s="481"/>
      <c r="CL5" s="548"/>
      <c r="CM5" s="481"/>
      <c r="CN5" s="481"/>
      <c r="CO5" s="481"/>
      <c r="CP5" s="481"/>
      <c r="CQ5" s="548"/>
      <c r="CR5" s="481"/>
      <c r="CS5" s="481"/>
      <c r="CT5" s="481"/>
      <c r="CU5" s="481"/>
      <c r="CV5" s="548"/>
      <c r="CW5" s="481"/>
      <c r="CX5" s="481"/>
      <c r="CY5" s="481"/>
      <c r="CZ5" s="481"/>
      <c r="DA5" s="548"/>
      <c r="DB5" s="481"/>
      <c r="DC5" s="481"/>
      <c r="DD5" s="481"/>
      <c r="DE5" s="481"/>
      <c r="DF5" s="548"/>
      <c r="DG5" s="481"/>
      <c r="DH5" s="481"/>
      <c r="DI5" s="481"/>
      <c r="DJ5" s="481"/>
      <c r="DK5" s="548"/>
      <c r="DL5" s="481"/>
      <c r="DM5" s="481"/>
      <c r="DN5" s="481"/>
      <c r="DO5" s="481"/>
      <c r="DP5" s="548"/>
      <c r="DQ5" s="481"/>
      <c r="DR5" s="481"/>
      <c r="DS5" s="481"/>
      <c r="DT5" s="481"/>
      <c r="DU5" s="548"/>
      <c r="DV5" s="481"/>
      <c r="DW5" s="481"/>
      <c r="DX5" s="481"/>
      <c r="DY5" s="481"/>
      <c r="DZ5" s="548"/>
      <c r="EA5" s="481"/>
      <c r="EB5" s="481"/>
      <c r="EC5" s="481"/>
      <c r="ED5" s="481"/>
      <c r="EE5" s="548"/>
      <c r="EF5" s="481"/>
      <c r="EG5" s="481"/>
      <c r="EH5" s="481"/>
      <c r="EI5" s="481"/>
      <c r="EJ5" s="548"/>
      <c r="EK5" s="481"/>
      <c r="EL5" s="481"/>
      <c r="EM5" s="481"/>
      <c r="EN5" s="607"/>
      <c r="EO5" s="153"/>
    </row>
    <row r="6" spans="3:148" x14ac:dyDescent="0.2">
      <c r="D6" s="153"/>
      <c r="E6" s="484"/>
      <c r="J6" s="484"/>
      <c r="O6" s="484"/>
      <c r="T6" s="484"/>
      <c r="Y6" s="484"/>
      <c r="AD6" s="484"/>
      <c r="AI6" s="484"/>
      <c r="AN6" s="484"/>
      <c r="AS6" s="484"/>
      <c r="AX6" s="484"/>
      <c r="BC6" s="484"/>
      <c r="BH6" s="484"/>
      <c r="BM6" s="484"/>
      <c r="BR6" s="484"/>
      <c r="BW6" s="484"/>
      <c r="CB6" s="484"/>
      <c r="CG6" s="484"/>
      <c r="CL6" s="484"/>
      <c r="CQ6" s="484"/>
      <c r="CV6" s="484"/>
      <c r="DA6" s="484"/>
      <c r="DF6" s="484"/>
      <c r="DK6" s="484"/>
      <c r="DP6" s="484"/>
      <c r="DU6" s="484"/>
      <c r="DZ6" s="484"/>
      <c r="EE6" s="484"/>
      <c r="EJ6" s="484"/>
      <c r="EO6" s="153"/>
    </row>
    <row r="7" spans="3:148" x14ac:dyDescent="0.2">
      <c r="D7" s="241" t="s">
        <v>421</v>
      </c>
      <c r="E7" s="484"/>
      <c r="G7" s="50">
        <v>47880000</v>
      </c>
      <c r="H7" s="62"/>
      <c r="I7" s="62"/>
      <c r="J7" s="560"/>
      <c r="L7" s="50">
        <v>46626420</v>
      </c>
      <c r="M7" s="62"/>
      <c r="N7" s="62"/>
      <c r="O7" s="560"/>
      <c r="Q7" s="50">
        <v>0</v>
      </c>
      <c r="R7" s="62"/>
      <c r="S7" s="62"/>
      <c r="T7" s="560"/>
      <c r="V7" s="50">
        <v>0</v>
      </c>
      <c r="W7" s="62"/>
      <c r="X7" s="62"/>
      <c r="Y7" s="560"/>
      <c r="AA7" s="50">
        <v>0</v>
      </c>
      <c r="AB7" s="62"/>
      <c r="AC7" s="62"/>
      <c r="AD7" s="560"/>
      <c r="AF7" s="50">
        <v>0</v>
      </c>
      <c r="AG7" s="62"/>
      <c r="AH7" s="62"/>
      <c r="AI7" s="560"/>
      <c r="AK7" s="50">
        <v>0</v>
      </c>
      <c r="AL7" s="62"/>
      <c r="AM7" s="62"/>
      <c r="AN7" s="560"/>
      <c r="AP7" s="50">
        <v>0</v>
      </c>
      <c r="AQ7" s="62"/>
      <c r="AR7" s="62"/>
      <c r="AS7" s="560"/>
      <c r="AU7" s="50">
        <v>0</v>
      </c>
      <c r="AV7" s="62"/>
      <c r="AW7" s="62"/>
      <c r="AX7" s="560"/>
      <c r="AZ7" s="50">
        <v>0</v>
      </c>
      <c r="BA7" s="62"/>
      <c r="BB7" s="62"/>
      <c r="BC7" s="560"/>
      <c r="BE7" s="50">
        <v>0</v>
      </c>
      <c r="BF7" s="62"/>
      <c r="BG7" s="62"/>
      <c r="BH7" s="560"/>
      <c r="BJ7" s="50">
        <v>0</v>
      </c>
      <c r="BK7" s="62"/>
      <c r="BL7" s="62"/>
      <c r="BM7" s="560"/>
      <c r="BO7" s="50">
        <v>0</v>
      </c>
      <c r="BP7" s="62"/>
      <c r="BQ7" s="62"/>
      <c r="BR7" s="560"/>
      <c r="BT7" s="50">
        <v>46626420</v>
      </c>
      <c r="BU7" s="62"/>
      <c r="BV7" s="62"/>
      <c r="BW7" s="560"/>
      <c r="BY7" s="50">
        <v>31315515</v>
      </c>
      <c r="BZ7" s="62"/>
      <c r="CA7" s="62"/>
      <c r="CB7" s="560"/>
      <c r="CD7" s="50">
        <v>0</v>
      </c>
      <c r="CE7" s="62"/>
      <c r="CF7" s="62"/>
      <c r="CG7" s="560"/>
      <c r="CI7" s="50">
        <v>0</v>
      </c>
      <c r="CJ7" s="62"/>
      <c r="CK7" s="62"/>
      <c r="CL7" s="560"/>
      <c r="CN7" s="50">
        <v>14088400</v>
      </c>
      <c r="CO7" s="62"/>
      <c r="CP7" s="62"/>
      <c r="CQ7" s="560"/>
      <c r="CS7" s="50">
        <v>0</v>
      </c>
      <c r="CT7" s="62"/>
      <c r="CU7" s="62"/>
      <c r="CV7" s="560"/>
      <c r="CX7" s="50">
        <v>0</v>
      </c>
      <c r="CY7" s="62"/>
      <c r="CZ7" s="62"/>
      <c r="DA7" s="560"/>
      <c r="DC7" s="50">
        <v>0</v>
      </c>
      <c r="DD7" s="62"/>
      <c r="DE7" s="62"/>
      <c r="DF7" s="560"/>
      <c r="DH7" s="50">
        <v>0</v>
      </c>
      <c r="DI7" s="62"/>
      <c r="DJ7" s="62"/>
      <c r="DK7" s="560"/>
      <c r="DM7" s="50">
        <v>6098240</v>
      </c>
      <c r="DN7" s="62"/>
      <c r="DO7" s="62"/>
      <c r="DP7" s="560"/>
      <c r="DR7" s="50">
        <v>0</v>
      </c>
      <c r="DS7" s="62"/>
      <c r="DT7" s="62"/>
      <c r="DU7" s="560"/>
      <c r="DW7" s="50">
        <v>0</v>
      </c>
      <c r="DX7" s="62"/>
      <c r="DY7" s="62"/>
      <c r="DZ7" s="560"/>
      <c r="EB7" s="50">
        <v>0</v>
      </c>
      <c r="EC7" s="62"/>
      <c r="ED7" s="62"/>
      <c r="EE7" s="560"/>
      <c r="EG7" s="50">
        <v>11128875</v>
      </c>
      <c r="EH7" s="62"/>
      <c r="EI7" s="62"/>
      <c r="EJ7" s="560"/>
      <c r="EL7" s="50">
        <v>14088400</v>
      </c>
      <c r="EM7" s="62"/>
      <c r="EN7" s="62"/>
      <c r="EO7" s="153"/>
    </row>
    <row r="8" spans="3:148" x14ac:dyDescent="0.2">
      <c r="D8" s="153" t="s">
        <v>422</v>
      </c>
      <c r="E8" s="484"/>
      <c r="F8" s="561"/>
      <c r="G8" s="558">
        <v>47880000</v>
      </c>
      <c r="H8" s="559"/>
      <c r="I8" s="62"/>
      <c r="J8" s="560"/>
      <c r="K8" s="561"/>
      <c r="L8" s="558">
        <v>46626420</v>
      </c>
      <c r="M8" s="559"/>
      <c r="N8" s="62"/>
      <c r="O8" s="560"/>
      <c r="P8" s="561"/>
      <c r="Q8" s="558">
        <v>0</v>
      </c>
      <c r="R8" s="559"/>
      <c r="S8" s="62"/>
      <c r="T8" s="560"/>
      <c r="U8" s="561"/>
      <c r="V8" s="558">
        <v>0</v>
      </c>
      <c r="W8" s="559"/>
      <c r="X8" s="62"/>
      <c r="Y8" s="560"/>
      <c r="Z8" s="561"/>
      <c r="AA8" s="558">
        <v>0</v>
      </c>
      <c r="AB8" s="559"/>
      <c r="AC8" s="62"/>
      <c r="AD8" s="560"/>
      <c r="AE8" s="561"/>
      <c r="AF8" s="558">
        <v>0</v>
      </c>
      <c r="AG8" s="559"/>
      <c r="AH8" s="62"/>
      <c r="AI8" s="560"/>
      <c r="AJ8" s="561"/>
      <c r="AK8" s="558">
        <v>0</v>
      </c>
      <c r="AL8" s="559"/>
      <c r="AM8" s="62"/>
      <c r="AN8" s="560"/>
      <c r="AO8" s="561"/>
      <c r="AP8" s="558">
        <v>0</v>
      </c>
      <c r="AQ8" s="559"/>
      <c r="AR8" s="62"/>
      <c r="AS8" s="560"/>
      <c r="AT8" s="561"/>
      <c r="AU8" s="558">
        <v>0</v>
      </c>
      <c r="AV8" s="559"/>
      <c r="AW8" s="62"/>
      <c r="AX8" s="560"/>
      <c r="AY8" s="561"/>
      <c r="AZ8" s="558">
        <v>0</v>
      </c>
      <c r="BA8" s="559"/>
      <c r="BB8" s="62"/>
      <c r="BC8" s="560"/>
      <c r="BD8" s="561"/>
      <c r="BE8" s="558">
        <v>0</v>
      </c>
      <c r="BF8" s="559"/>
      <c r="BG8" s="62"/>
      <c r="BH8" s="560"/>
      <c r="BI8" s="561"/>
      <c r="BJ8" s="558">
        <v>0</v>
      </c>
      <c r="BK8" s="559"/>
      <c r="BL8" s="62"/>
      <c r="BM8" s="560"/>
      <c r="BN8" s="561"/>
      <c r="BO8" s="558">
        <v>0</v>
      </c>
      <c r="BP8" s="559"/>
      <c r="BQ8" s="62"/>
      <c r="BR8" s="560"/>
      <c r="BS8" s="561"/>
      <c r="BT8" s="558">
        <v>46626420</v>
      </c>
      <c r="BU8" s="559"/>
      <c r="BV8" s="62"/>
      <c r="BW8" s="560"/>
      <c r="BX8" s="561"/>
      <c r="BY8" s="558">
        <v>31315515</v>
      </c>
      <c r="BZ8" s="559"/>
      <c r="CA8" s="62"/>
      <c r="CB8" s="560"/>
      <c r="CC8" s="561"/>
      <c r="CD8" s="558">
        <v>0</v>
      </c>
      <c r="CE8" s="559"/>
      <c r="CF8" s="62"/>
      <c r="CG8" s="560"/>
      <c r="CH8" s="561"/>
      <c r="CI8" s="558">
        <v>0</v>
      </c>
      <c r="CJ8" s="559"/>
      <c r="CK8" s="62"/>
      <c r="CL8" s="560"/>
      <c r="CM8" s="561"/>
      <c r="CN8" s="558">
        <v>14088400</v>
      </c>
      <c r="CO8" s="559"/>
      <c r="CP8" s="62"/>
      <c r="CQ8" s="560"/>
      <c r="CR8" s="561"/>
      <c r="CS8" s="558">
        <v>0</v>
      </c>
      <c r="CT8" s="559"/>
      <c r="CU8" s="62"/>
      <c r="CV8" s="560"/>
      <c r="CW8" s="561"/>
      <c r="CX8" s="558">
        <v>0</v>
      </c>
      <c r="CY8" s="559"/>
      <c r="CZ8" s="62"/>
      <c r="DA8" s="560"/>
      <c r="DB8" s="561"/>
      <c r="DC8" s="558">
        <v>0</v>
      </c>
      <c r="DD8" s="559"/>
      <c r="DE8" s="62"/>
      <c r="DF8" s="560"/>
      <c r="DG8" s="561"/>
      <c r="DH8" s="558">
        <v>0</v>
      </c>
      <c r="DI8" s="559"/>
      <c r="DJ8" s="62"/>
      <c r="DK8" s="560"/>
      <c r="DL8" s="561"/>
      <c r="DM8" s="558">
        <v>6098240</v>
      </c>
      <c r="DN8" s="559"/>
      <c r="DO8" s="62"/>
      <c r="DP8" s="560"/>
      <c r="DQ8" s="561"/>
      <c r="DR8" s="558">
        <v>0</v>
      </c>
      <c r="DS8" s="559"/>
      <c r="DT8" s="62"/>
      <c r="DU8" s="560"/>
      <c r="DV8" s="561"/>
      <c r="DW8" s="558">
        <v>0</v>
      </c>
      <c r="DX8" s="559"/>
      <c r="DY8" s="62"/>
      <c r="DZ8" s="560"/>
      <c r="EA8" s="561"/>
      <c r="EB8" s="558">
        <v>0</v>
      </c>
      <c r="EC8" s="559"/>
      <c r="ED8" s="62"/>
      <c r="EE8" s="560"/>
      <c r="EF8" s="561"/>
      <c r="EG8" s="558">
        <v>11128875</v>
      </c>
      <c r="EH8" s="559"/>
      <c r="EI8" s="62"/>
      <c r="EJ8" s="560"/>
      <c r="EK8" s="561"/>
      <c r="EL8" s="558">
        <v>14088400</v>
      </c>
      <c r="EM8" s="559"/>
      <c r="EN8" s="62"/>
      <c r="EO8" s="153"/>
    </row>
    <row r="9" spans="3:148" x14ac:dyDescent="0.2">
      <c r="D9" s="153" t="s">
        <v>423</v>
      </c>
      <c r="E9" s="484"/>
      <c r="F9" s="560"/>
      <c r="G9" s="62">
        <v>0</v>
      </c>
      <c r="H9" s="61"/>
      <c r="I9" s="62"/>
      <c r="J9" s="560"/>
      <c r="K9" s="560"/>
      <c r="L9" s="62">
        <v>0</v>
      </c>
      <c r="M9" s="61"/>
      <c r="N9" s="62"/>
      <c r="O9" s="560"/>
      <c r="P9" s="560"/>
      <c r="Q9" s="62">
        <v>0</v>
      </c>
      <c r="R9" s="61"/>
      <c r="S9" s="62"/>
      <c r="T9" s="560"/>
      <c r="U9" s="560"/>
      <c r="V9" s="62">
        <v>0</v>
      </c>
      <c r="W9" s="61"/>
      <c r="X9" s="62"/>
      <c r="Y9" s="560"/>
      <c r="Z9" s="560"/>
      <c r="AA9" s="62">
        <v>0</v>
      </c>
      <c r="AB9" s="61"/>
      <c r="AC9" s="62"/>
      <c r="AD9" s="560"/>
      <c r="AE9" s="560"/>
      <c r="AF9" s="62">
        <v>0</v>
      </c>
      <c r="AG9" s="61"/>
      <c r="AH9" s="62"/>
      <c r="AI9" s="560"/>
      <c r="AJ9" s="560"/>
      <c r="AK9" s="62">
        <v>0</v>
      </c>
      <c r="AL9" s="61"/>
      <c r="AM9" s="62"/>
      <c r="AN9" s="560"/>
      <c r="AO9" s="560"/>
      <c r="AP9" s="62">
        <v>0</v>
      </c>
      <c r="AQ9" s="61"/>
      <c r="AR9" s="62"/>
      <c r="AS9" s="560"/>
      <c r="AT9" s="560"/>
      <c r="AU9" s="62">
        <v>0</v>
      </c>
      <c r="AV9" s="61"/>
      <c r="AW9" s="62"/>
      <c r="AX9" s="560"/>
      <c r="AY9" s="560"/>
      <c r="AZ9" s="62">
        <v>0</v>
      </c>
      <c r="BA9" s="61"/>
      <c r="BB9" s="62"/>
      <c r="BC9" s="560"/>
      <c r="BD9" s="560"/>
      <c r="BE9" s="62">
        <v>0</v>
      </c>
      <c r="BF9" s="61"/>
      <c r="BG9" s="62"/>
      <c r="BH9" s="560"/>
      <c r="BI9" s="560"/>
      <c r="BJ9" s="62">
        <v>0</v>
      </c>
      <c r="BK9" s="61"/>
      <c r="BL9" s="62"/>
      <c r="BM9" s="560"/>
      <c r="BN9" s="560"/>
      <c r="BO9" s="62">
        <v>0</v>
      </c>
      <c r="BP9" s="61"/>
      <c r="BQ9" s="62"/>
      <c r="BR9" s="560"/>
      <c r="BS9" s="560"/>
      <c r="BT9" s="62">
        <v>0</v>
      </c>
      <c r="BU9" s="61"/>
      <c r="BV9" s="62"/>
      <c r="BW9" s="560"/>
      <c r="BX9" s="560"/>
      <c r="BY9" s="62">
        <v>0</v>
      </c>
      <c r="BZ9" s="61"/>
      <c r="CA9" s="62"/>
      <c r="CB9" s="560"/>
      <c r="CC9" s="560"/>
      <c r="CD9" s="62">
        <v>0</v>
      </c>
      <c r="CE9" s="61"/>
      <c r="CF9" s="62"/>
      <c r="CG9" s="560"/>
      <c r="CH9" s="560"/>
      <c r="CI9" s="62">
        <v>0</v>
      </c>
      <c r="CJ9" s="61"/>
      <c r="CK9" s="62"/>
      <c r="CL9" s="560"/>
      <c r="CM9" s="560"/>
      <c r="CN9" s="62">
        <v>0</v>
      </c>
      <c r="CO9" s="61"/>
      <c r="CP9" s="62"/>
      <c r="CQ9" s="560"/>
      <c r="CR9" s="560"/>
      <c r="CS9" s="62">
        <v>0</v>
      </c>
      <c r="CT9" s="61"/>
      <c r="CU9" s="62"/>
      <c r="CV9" s="560"/>
      <c r="CW9" s="560"/>
      <c r="CX9" s="62">
        <v>0</v>
      </c>
      <c r="CY9" s="61"/>
      <c r="CZ9" s="62"/>
      <c r="DA9" s="560"/>
      <c r="DB9" s="560"/>
      <c r="DC9" s="62">
        <v>0</v>
      </c>
      <c r="DD9" s="61"/>
      <c r="DE9" s="62"/>
      <c r="DF9" s="560"/>
      <c r="DG9" s="560"/>
      <c r="DH9" s="62">
        <v>0</v>
      </c>
      <c r="DI9" s="61"/>
      <c r="DJ9" s="62"/>
      <c r="DK9" s="560"/>
      <c r="DL9" s="560"/>
      <c r="DM9" s="62">
        <v>0</v>
      </c>
      <c r="DN9" s="61"/>
      <c r="DO9" s="62"/>
      <c r="DP9" s="560"/>
      <c r="DQ9" s="560"/>
      <c r="DR9" s="62">
        <v>0</v>
      </c>
      <c r="DS9" s="61"/>
      <c r="DT9" s="62"/>
      <c r="DU9" s="560"/>
      <c r="DV9" s="560"/>
      <c r="DW9" s="62">
        <v>0</v>
      </c>
      <c r="DX9" s="61"/>
      <c r="DY9" s="62"/>
      <c r="DZ9" s="560"/>
      <c r="EA9" s="560"/>
      <c r="EB9" s="62">
        <v>0</v>
      </c>
      <c r="EC9" s="61"/>
      <c r="ED9" s="62"/>
      <c r="EE9" s="560"/>
      <c r="EF9" s="560"/>
      <c r="EG9" s="62">
        <v>0</v>
      </c>
      <c r="EH9" s="61"/>
      <c r="EI9" s="62"/>
      <c r="EJ9" s="560"/>
      <c r="EK9" s="560"/>
      <c r="EL9" s="62">
        <v>0</v>
      </c>
      <c r="EM9" s="61"/>
      <c r="EN9" s="62"/>
      <c r="EO9" s="153"/>
    </row>
    <row r="10" spans="3:148" x14ac:dyDescent="0.2">
      <c r="D10" s="153" t="s">
        <v>424</v>
      </c>
      <c r="E10" s="484"/>
      <c r="F10" s="569"/>
      <c r="G10" s="123">
        <v>0</v>
      </c>
      <c r="H10" s="122"/>
      <c r="I10" s="62"/>
      <c r="J10" s="560"/>
      <c r="K10" s="569"/>
      <c r="L10" s="123">
        <v>0</v>
      </c>
      <c r="M10" s="122"/>
      <c r="N10" s="62"/>
      <c r="O10" s="560"/>
      <c r="P10" s="569"/>
      <c r="Q10" s="123">
        <v>0</v>
      </c>
      <c r="R10" s="122"/>
      <c r="S10" s="62"/>
      <c r="T10" s="560"/>
      <c r="U10" s="569"/>
      <c r="V10" s="123">
        <v>0</v>
      </c>
      <c r="W10" s="122"/>
      <c r="X10" s="62"/>
      <c r="Y10" s="560"/>
      <c r="Z10" s="569"/>
      <c r="AA10" s="123">
        <v>0</v>
      </c>
      <c r="AB10" s="122"/>
      <c r="AC10" s="62"/>
      <c r="AD10" s="560"/>
      <c r="AE10" s="569"/>
      <c r="AF10" s="123">
        <v>0</v>
      </c>
      <c r="AG10" s="122"/>
      <c r="AH10" s="62"/>
      <c r="AI10" s="560"/>
      <c r="AJ10" s="569"/>
      <c r="AK10" s="123">
        <v>0</v>
      </c>
      <c r="AL10" s="122"/>
      <c r="AM10" s="62"/>
      <c r="AN10" s="560"/>
      <c r="AO10" s="569"/>
      <c r="AP10" s="123">
        <v>0</v>
      </c>
      <c r="AQ10" s="122"/>
      <c r="AR10" s="62"/>
      <c r="AS10" s="560"/>
      <c r="AT10" s="569"/>
      <c r="AU10" s="123">
        <v>0</v>
      </c>
      <c r="AV10" s="122"/>
      <c r="AW10" s="62"/>
      <c r="AX10" s="560"/>
      <c r="AY10" s="569"/>
      <c r="AZ10" s="123">
        <v>0</v>
      </c>
      <c r="BA10" s="122"/>
      <c r="BB10" s="62"/>
      <c r="BC10" s="560"/>
      <c r="BD10" s="569"/>
      <c r="BE10" s="123">
        <v>0</v>
      </c>
      <c r="BF10" s="122"/>
      <c r="BG10" s="62"/>
      <c r="BH10" s="560"/>
      <c r="BI10" s="569"/>
      <c r="BJ10" s="123">
        <v>0</v>
      </c>
      <c r="BK10" s="122"/>
      <c r="BL10" s="62"/>
      <c r="BM10" s="560"/>
      <c r="BN10" s="569"/>
      <c r="BO10" s="123">
        <v>0</v>
      </c>
      <c r="BP10" s="122"/>
      <c r="BQ10" s="62"/>
      <c r="BR10" s="560"/>
      <c r="BS10" s="569"/>
      <c r="BT10" s="123">
        <v>0</v>
      </c>
      <c r="BU10" s="122"/>
      <c r="BV10" s="62"/>
      <c r="BW10" s="560"/>
      <c r="BX10" s="569"/>
      <c r="BY10" s="123">
        <v>0</v>
      </c>
      <c r="BZ10" s="122"/>
      <c r="CA10" s="62"/>
      <c r="CB10" s="560"/>
      <c r="CC10" s="569"/>
      <c r="CD10" s="123">
        <v>0</v>
      </c>
      <c r="CE10" s="122"/>
      <c r="CF10" s="62"/>
      <c r="CG10" s="560"/>
      <c r="CH10" s="569"/>
      <c r="CI10" s="123">
        <v>0</v>
      </c>
      <c r="CJ10" s="122"/>
      <c r="CK10" s="62"/>
      <c r="CL10" s="560"/>
      <c r="CM10" s="569"/>
      <c r="CN10" s="123">
        <v>0</v>
      </c>
      <c r="CO10" s="122"/>
      <c r="CP10" s="62"/>
      <c r="CQ10" s="560"/>
      <c r="CR10" s="569"/>
      <c r="CS10" s="123">
        <v>0</v>
      </c>
      <c r="CT10" s="122"/>
      <c r="CU10" s="62"/>
      <c r="CV10" s="560"/>
      <c r="CW10" s="569"/>
      <c r="CX10" s="123">
        <v>0</v>
      </c>
      <c r="CY10" s="122"/>
      <c r="CZ10" s="62"/>
      <c r="DA10" s="560"/>
      <c r="DB10" s="569"/>
      <c r="DC10" s="123">
        <v>0</v>
      </c>
      <c r="DD10" s="122"/>
      <c r="DE10" s="62"/>
      <c r="DF10" s="560"/>
      <c r="DG10" s="569"/>
      <c r="DH10" s="123">
        <v>0</v>
      </c>
      <c r="DI10" s="122"/>
      <c r="DJ10" s="62"/>
      <c r="DK10" s="560"/>
      <c r="DL10" s="569"/>
      <c r="DM10" s="123">
        <v>0</v>
      </c>
      <c r="DN10" s="122"/>
      <c r="DO10" s="62"/>
      <c r="DP10" s="560"/>
      <c r="DQ10" s="569"/>
      <c r="DR10" s="123">
        <v>0</v>
      </c>
      <c r="DS10" s="122"/>
      <c r="DT10" s="62"/>
      <c r="DU10" s="560"/>
      <c r="DV10" s="569"/>
      <c r="DW10" s="123">
        <v>0</v>
      </c>
      <c r="DX10" s="122"/>
      <c r="DY10" s="62"/>
      <c r="DZ10" s="560"/>
      <c r="EA10" s="569"/>
      <c r="EB10" s="123">
        <v>0</v>
      </c>
      <c r="EC10" s="122"/>
      <c r="ED10" s="62"/>
      <c r="EE10" s="560"/>
      <c r="EF10" s="569"/>
      <c r="EG10" s="123">
        <v>0</v>
      </c>
      <c r="EH10" s="122"/>
      <c r="EI10" s="62"/>
      <c r="EJ10" s="560"/>
      <c r="EK10" s="569"/>
      <c r="EL10" s="123">
        <v>0</v>
      </c>
      <c r="EM10" s="122"/>
      <c r="EN10" s="62"/>
      <c r="EO10" s="153"/>
    </row>
    <row r="11" spans="3:148" x14ac:dyDescent="0.2">
      <c r="D11" s="153"/>
      <c r="E11" s="484"/>
      <c r="G11" s="62"/>
      <c r="H11" s="62"/>
      <c r="I11" s="62"/>
      <c r="J11" s="560"/>
      <c r="K11" s="62"/>
      <c r="L11" s="62"/>
      <c r="M11" s="62"/>
      <c r="N11" s="62"/>
      <c r="O11" s="560"/>
      <c r="P11" s="62"/>
      <c r="Q11" s="62"/>
      <c r="R11" s="62"/>
      <c r="S11" s="62"/>
      <c r="T11" s="560"/>
      <c r="U11" s="62"/>
      <c r="V11" s="62"/>
      <c r="W11" s="62"/>
      <c r="X11" s="62"/>
      <c r="Y11" s="560"/>
      <c r="Z11" s="62"/>
      <c r="AA11" s="62"/>
      <c r="AB11" s="62"/>
      <c r="AC11" s="62"/>
      <c r="AD11" s="560"/>
      <c r="AE11" s="62"/>
      <c r="AF11" s="62"/>
      <c r="AG11" s="62"/>
      <c r="AH11" s="62"/>
      <c r="AI11" s="560"/>
      <c r="AJ11" s="62"/>
      <c r="AK11" s="62"/>
      <c r="AL11" s="62"/>
      <c r="AM11" s="62"/>
      <c r="AN11" s="560"/>
      <c r="AO11" s="62"/>
      <c r="AP11" s="62"/>
      <c r="AQ11" s="62"/>
      <c r="AR11" s="62"/>
      <c r="AS11" s="560"/>
      <c r="AT11" s="62"/>
      <c r="AU11" s="62"/>
      <c r="AV11" s="62"/>
      <c r="AW11" s="62"/>
      <c r="AX11" s="560"/>
      <c r="AY11" s="62"/>
      <c r="AZ11" s="62"/>
      <c r="BA11" s="62"/>
      <c r="BB11" s="62"/>
      <c r="BC11" s="560"/>
      <c r="BD11" s="62"/>
      <c r="BE11" s="62"/>
      <c r="BF11" s="62"/>
      <c r="BG11" s="62"/>
      <c r="BH11" s="560"/>
      <c r="BI11" s="62"/>
      <c r="BJ11" s="62"/>
      <c r="BK11" s="62"/>
      <c r="BL11" s="62"/>
      <c r="BM11" s="560"/>
      <c r="BN11" s="62"/>
      <c r="BO11" s="62"/>
      <c r="BP11" s="62"/>
      <c r="BQ11" s="62"/>
      <c r="BR11" s="560"/>
      <c r="BS11" s="62"/>
      <c r="BT11" s="62"/>
      <c r="BU11" s="62"/>
      <c r="BV11" s="62"/>
      <c r="BW11" s="560"/>
      <c r="BX11" s="62"/>
      <c r="BY11" s="62"/>
      <c r="BZ11" s="62"/>
      <c r="CA11" s="62"/>
      <c r="CB11" s="560"/>
      <c r="CC11" s="62"/>
      <c r="CD11" s="62"/>
      <c r="CE11" s="62"/>
      <c r="CF11" s="62"/>
      <c r="CG11" s="560"/>
      <c r="CH11" s="62"/>
      <c r="CI11" s="62"/>
      <c r="CJ11" s="62"/>
      <c r="CK11" s="62"/>
      <c r="CL11" s="560"/>
      <c r="CM11" s="62"/>
      <c r="CN11" s="62"/>
      <c r="CO11" s="62"/>
      <c r="CP11" s="62"/>
      <c r="CQ11" s="560"/>
      <c r="CR11" s="62"/>
      <c r="CS11" s="62"/>
      <c r="CT11" s="62"/>
      <c r="CU11" s="62"/>
      <c r="CV11" s="560"/>
      <c r="CW11" s="62"/>
      <c r="CX11" s="62"/>
      <c r="CY11" s="62"/>
      <c r="CZ11" s="62"/>
      <c r="DA11" s="560"/>
      <c r="DB11" s="62"/>
      <c r="DC11" s="62"/>
      <c r="DD11" s="62"/>
      <c r="DE11" s="62"/>
      <c r="DF11" s="560"/>
      <c r="DG11" s="62"/>
      <c r="DH11" s="62"/>
      <c r="DI11" s="62"/>
      <c r="DJ11" s="62"/>
      <c r="DK11" s="560"/>
      <c r="DL11" s="62"/>
      <c r="DM11" s="62"/>
      <c r="DN11" s="62"/>
      <c r="DO11" s="62"/>
      <c r="DP11" s="560"/>
      <c r="DQ11" s="62"/>
      <c r="DR11" s="62"/>
      <c r="DS11" s="62"/>
      <c r="DT11" s="62"/>
      <c r="DU11" s="560"/>
      <c r="DV11" s="62"/>
      <c r="DW11" s="62"/>
      <c r="DX11" s="62"/>
      <c r="DY11" s="62"/>
      <c r="DZ11" s="560"/>
      <c r="EA11" s="62"/>
      <c r="EB11" s="62"/>
      <c r="EC11" s="62"/>
      <c r="ED11" s="62"/>
      <c r="EE11" s="560"/>
      <c r="EF11" s="62"/>
      <c r="EG11" s="62"/>
      <c r="EH11" s="62"/>
      <c r="EI11" s="62"/>
      <c r="EJ11" s="560"/>
      <c r="EK11" s="62"/>
      <c r="EL11" s="62"/>
      <c r="EM11" s="62"/>
      <c r="EN11" s="62"/>
      <c r="EO11" s="153"/>
    </row>
    <row r="12" spans="3:148" s="49" customFormat="1" x14ac:dyDescent="0.2">
      <c r="D12" s="241" t="s">
        <v>425</v>
      </c>
      <c r="E12" s="486"/>
      <c r="G12" s="50">
        <v>47880000</v>
      </c>
      <c r="H12" s="50"/>
      <c r="I12" s="50"/>
      <c r="J12" s="556"/>
      <c r="K12" s="50"/>
      <c r="L12" s="50">
        <v>46626420</v>
      </c>
      <c r="M12" s="50"/>
      <c r="N12" s="50"/>
      <c r="O12" s="556"/>
      <c r="P12" s="50"/>
      <c r="Q12" s="50">
        <v>0</v>
      </c>
      <c r="R12" s="50"/>
      <c r="S12" s="50"/>
      <c r="T12" s="556"/>
      <c r="U12" s="50"/>
      <c r="V12" s="50">
        <v>0</v>
      </c>
      <c r="W12" s="50"/>
      <c r="X12" s="50"/>
      <c r="Y12" s="556"/>
      <c r="Z12" s="50"/>
      <c r="AA12" s="50">
        <v>0</v>
      </c>
      <c r="AB12" s="50"/>
      <c r="AC12" s="50"/>
      <c r="AD12" s="556"/>
      <c r="AE12" s="50"/>
      <c r="AF12" s="50">
        <v>0</v>
      </c>
      <c r="AG12" s="50"/>
      <c r="AH12" s="50"/>
      <c r="AI12" s="556"/>
      <c r="AJ12" s="50"/>
      <c r="AK12" s="50">
        <v>0</v>
      </c>
      <c r="AL12" s="50"/>
      <c r="AM12" s="50"/>
      <c r="AN12" s="556"/>
      <c r="AO12" s="50"/>
      <c r="AP12" s="50">
        <v>0</v>
      </c>
      <c r="AQ12" s="50"/>
      <c r="AR12" s="50"/>
      <c r="AS12" s="556"/>
      <c r="AT12" s="50"/>
      <c r="AU12" s="50">
        <v>0</v>
      </c>
      <c r="AV12" s="50"/>
      <c r="AW12" s="50"/>
      <c r="AX12" s="556"/>
      <c r="AY12" s="50"/>
      <c r="AZ12" s="50">
        <v>0</v>
      </c>
      <c r="BA12" s="50"/>
      <c r="BB12" s="50"/>
      <c r="BC12" s="556"/>
      <c r="BD12" s="50"/>
      <c r="BE12" s="50">
        <v>0</v>
      </c>
      <c r="BF12" s="50"/>
      <c r="BG12" s="50"/>
      <c r="BH12" s="556"/>
      <c r="BI12" s="50"/>
      <c r="BJ12" s="50">
        <v>0</v>
      </c>
      <c r="BK12" s="50"/>
      <c r="BL12" s="50"/>
      <c r="BM12" s="556"/>
      <c r="BN12" s="50"/>
      <c r="BO12" s="50">
        <v>0</v>
      </c>
      <c r="BP12" s="50"/>
      <c r="BQ12" s="50"/>
      <c r="BR12" s="556"/>
      <c r="BS12" s="50"/>
      <c r="BT12" s="50">
        <v>46626420</v>
      </c>
      <c r="BU12" s="50"/>
      <c r="BV12" s="50"/>
      <c r="BW12" s="556"/>
      <c r="BX12" s="50"/>
      <c r="BY12" s="50">
        <v>31315515</v>
      </c>
      <c r="BZ12" s="50"/>
      <c r="CA12" s="50"/>
      <c r="CB12" s="556"/>
      <c r="CC12" s="50"/>
      <c r="CD12" s="50">
        <v>0</v>
      </c>
      <c r="CE12" s="50"/>
      <c r="CF12" s="50"/>
      <c r="CG12" s="556"/>
      <c r="CH12" s="50"/>
      <c r="CI12" s="50">
        <v>0</v>
      </c>
      <c r="CJ12" s="50"/>
      <c r="CK12" s="50"/>
      <c r="CL12" s="556"/>
      <c r="CM12" s="50"/>
      <c r="CN12" s="50">
        <v>14088400</v>
      </c>
      <c r="CO12" s="50"/>
      <c r="CP12" s="50"/>
      <c r="CQ12" s="556"/>
      <c r="CR12" s="50"/>
      <c r="CS12" s="50">
        <v>0</v>
      </c>
      <c r="CT12" s="50"/>
      <c r="CU12" s="50"/>
      <c r="CV12" s="556"/>
      <c r="CW12" s="50"/>
      <c r="CX12" s="50">
        <v>0</v>
      </c>
      <c r="CY12" s="50"/>
      <c r="CZ12" s="50"/>
      <c r="DA12" s="556"/>
      <c r="DB12" s="50"/>
      <c r="DC12" s="50">
        <v>0</v>
      </c>
      <c r="DD12" s="50"/>
      <c r="DE12" s="50"/>
      <c r="DF12" s="556"/>
      <c r="DG12" s="50"/>
      <c r="DH12" s="50">
        <v>0</v>
      </c>
      <c r="DI12" s="50"/>
      <c r="DJ12" s="50"/>
      <c r="DK12" s="556"/>
      <c r="DL12" s="50"/>
      <c r="DM12" s="50">
        <v>6098240</v>
      </c>
      <c r="DN12" s="50"/>
      <c r="DO12" s="50"/>
      <c r="DP12" s="556"/>
      <c r="DQ12" s="50"/>
      <c r="DR12" s="50">
        <v>0</v>
      </c>
      <c r="DS12" s="50"/>
      <c r="DT12" s="50"/>
      <c r="DU12" s="556"/>
      <c r="DV12" s="50"/>
      <c r="DW12" s="50">
        <v>0</v>
      </c>
      <c r="DX12" s="50"/>
      <c r="DY12" s="50"/>
      <c r="DZ12" s="556"/>
      <c r="EA12" s="50"/>
      <c r="EB12" s="50">
        <v>0</v>
      </c>
      <c r="EC12" s="50"/>
      <c r="ED12" s="50"/>
      <c r="EE12" s="556"/>
      <c r="EF12" s="50"/>
      <c r="EG12" s="50">
        <v>11128875</v>
      </c>
      <c r="EH12" s="50"/>
      <c r="EI12" s="50"/>
      <c r="EJ12" s="556"/>
      <c r="EK12" s="50"/>
      <c r="EL12" s="50">
        <v>14088400</v>
      </c>
      <c r="EM12" s="50"/>
      <c r="EN12" s="50"/>
      <c r="EO12" s="241"/>
      <c r="EQ12" s="147"/>
      <c r="ER12" s="147"/>
    </row>
    <row r="13" spans="3:148" x14ac:dyDescent="0.2">
      <c r="D13" s="153" t="s">
        <v>336</v>
      </c>
      <c r="E13" s="484"/>
      <c r="F13" s="490"/>
      <c r="G13" s="558">
        <v>47880000</v>
      </c>
      <c r="H13" s="559"/>
      <c r="I13" s="62"/>
      <c r="J13" s="560"/>
      <c r="K13" s="561"/>
      <c r="L13" s="558">
        <v>46626420</v>
      </c>
      <c r="M13" s="559"/>
      <c r="N13" s="62"/>
      <c r="O13" s="560"/>
      <c r="P13" s="561"/>
      <c r="Q13" s="558">
        <v>0</v>
      </c>
      <c r="R13" s="559"/>
      <c r="S13" s="62"/>
      <c r="T13" s="560"/>
      <c r="U13" s="561"/>
      <c r="V13" s="558">
        <v>0</v>
      </c>
      <c r="W13" s="559"/>
      <c r="X13" s="62"/>
      <c r="Y13" s="560"/>
      <c r="Z13" s="561"/>
      <c r="AA13" s="558">
        <v>0</v>
      </c>
      <c r="AB13" s="559"/>
      <c r="AC13" s="62"/>
      <c r="AD13" s="560"/>
      <c r="AE13" s="561"/>
      <c r="AF13" s="558">
        <v>0</v>
      </c>
      <c r="AG13" s="559"/>
      <c r="AH13" s="62"/>
      <c r="AI13" s="560"/>
      <c r="AJ13" s="561"/>
      <c r="AK13" s="558">
        <v>0</v>
      </c>
      <c r="AL13" s="559"/>
      <c r="AM13" s="62"/>
      <c r="AN13" s="560"/>
      <c r="AO13" s="561"/>
      <c r="AP13" s="558">
        <v>0</v>
      </c>
      <c r="AQ13" s="559"/>
      <c r="AR13" s="62"/>
      <c r="AS13" s="560"/>
      <c r="AT13" s="561"/>
      <c r="AU13" s="558">
        <v>0</v>
      </c>
      <c r="AV13" s="559"/>
      <c r="AW13" s="62"/>
      <c r="AX13" s="560"/>
      <c r="AY13" s="561"/>
      <c r="AZ13" s="558">
        <v>0</v>
      </c>
      <c r="BA13" s="559"/>
      <c r="BB13" s="62"/>
      <c r="BC13" s="560"/>
      <c r="BD13" s="561"/>
      <c r="BE13" s="558">
        <v>0</v>
      </c>
      <c r="BF13" s="559"/>
      <c r="BG13" s="62"/>
      <c r="BH13" s="560"/>
      <c r="BI13" s="561"/>
      <c r="BJ13" s="558">
        <v>0</v>
      </c>
      <c r="BK13" s="559"/>
      <c r="BL13" s="62"/>
      <c r="BM13" s="560"/>
      <c r="BN13" s="561"/>
      <c r="BO13" s="558">
        <v>0</v>
      </c>
      <c r="BP13" s="559"/>
      <c r="BQ13" s="62"/>
      <c r="BR13" s="560"/>
      <c r="BS13" s="561"/>
      <c r="BT13" s="558">
        <v>46626420</v>
      </c>
      <c r="BU13" s="559"/>
      <c r="BV13" s="62"/>
      <c r="BW13" s="560"/>
      <c r="BX13" s="561"/>
      <c r="BY13" s="558">
        <v>31315515</v>
      </c>
      <c r="BZ13" s="559"/>
      <c r="CA13" s="62"/>
      <c r="CB13" s="560"/>
      <c r="CC13" s="561"/>
      <c r="CD13" s="558">
        <v>0</v>
      </c>
      <c r="CE13" s="559"/>
      <c r="CF13" s="62"/>
      <c r="CG13" s="560"/>
      <c r="CH13" s="561"/>
      <c r="CI13" s="558">
        <v>0</v>
      </c>
      <c r="CJ13" s="559"/>
      <c r="CK13" s="62"/>
      <c r="CL13" s="560"/>
      <c r="CM13" s="561"/>
      <c r="CN13" s="558">
        <v>14088400</v>
      </c>
      <c r="CO13" s="559"/>
      <c r="CP13" s="62"/>
      <c r="CQ13" s="560"/>
      <c r="CR13" s="561"/>
      <c r="CS13" s="558">
        <v>0</v>
      </c>
      <c r="CT13" s="559"/>
      <c r="CU13" s="62"/>
      <c r="CV13" s="560"/>
      <c r="CW13" s="561"/>
      <c r="CX13" s="558">
        <v>0</v>
      </c>
      <c r="CY13" s="559"/>
      <c r="CZ13" s="62"/>
      <c r="DA13" s="560"/>
      <c r="DB13" s="561"/>
      <c r="DC13" s="558">
        <v>0</v>
      </c>
      <c r="DD13" s="559"/>
      <c r="DE13" s="62"/>
      <c r="DF13" s="560"/>
      <c r="DG13" s="561"/>
      <c r="DH13" s="558">
        <v>0</v>
      </c>
      <c r="DI13" s="559"/>
      <c r="DJ13" s="62"/>
      <c r="DK13" s="560"/>
      <c r="DL13" s="561"/>
      <c r="DM13" s="558">
        <v>6098240</v>
      </c>
      <c r="DN13" s="559"/>
      <c r="DO13" s="62"/>
      <c r="DP13" s="560"/>
      <c r="DQ13" s="561"/>
      <c r="DR13" s="558">
        <v>0</v>
      </c>
      <c r="DS13" s="559"/>
      <c r="DT13" s="62"/>
      <c r="DU13" s="560"/>
      <c r="DV13" s="561"/>
      <c r="DW13" s="558">
        <v>0</v>
      </c>
      <c r="DX13" s="559"/>
      <c r="DY13" s="62"/>
      <c r="DZ13" s="560"/>
      <c r="EA13" s="561"/>
      <c r="EB13" s="558">
        <v>0</v>
      </c>
      <c r="EC13" s="559"/>
      <c r="ED13" s="62"/>
      <c r="EE13" s="560"/>
      <c r="EF13" s="561"/>
      <c r="EG13" s="558">
        <v>11128875</v>
      </c>
      <c r="EH13" s="559"/>
      <c r="EI13" s="62"/>
      <c r="EJ13" s="560"/>
      <c r="EK13" s="561"/>
      <c r="EL13" s="558">
        <v>14088400</v>
      </c>
      <c r="EM13" s="559"/>
      <c r="EN13" s="62"/>
      <c r="EO13" s="153"/>
    </row>
    <row r="14" spans="3:148" x14ac:dyDescent="0.2">
      <c r="D14" s="153" t="s">
        <v>339</v>
      </c>
      <c r="E14" s="484"/>
      <c r="F14" s="484"/>
      <c r="G14" s="62">
        <v>0</v>
      </c>
      <c r="H14" s="61"/>
      <c r="I14" s="62"/>
      <c r="J14" s="560"/>
      <c r="K14" s="560"/>
      <c r="L14" s="62">
        <v>0</v>
      </c>
      <c r="M14" s="61"/>
      <c r="N14" s="62"/>
      <c r="O14" s="560"/>
      <c r="P14" s="560"/>
      <c r="Q14" s="62">
        <v>0</v>
      </c>
      <c r="R14" s="61"/>
      <c r="S14" s="62"/>
      <c r="T14" s="560"/>
      <c r="U14" s="560"/>
      <c r="V14" s="62">
        <v>0</v>
      </c>
      <c r="W14" s="61"/>
      <c r="X14" s="62"/>
      <c r="Y14" s="560"/>
      <c r="Z14" s="560"/>
      <c r="AA14" s="62">
        <v>0</v>
      </c>
      <c r="AB14" s="61"/>
      <c r="AC14" s="62"/>
      <c r="AD14" s="560"/>
      <c r="AE14" s="560"/>
      <c r="AF14" s="62">
        <v>0</v>
      </c>
      <c r="AG14" s="61"/>
      <c r="AH14" s="62"/>
      <c r="AI14" s="560"/>
      <c r="AJ14" s="560"/>
      <c r="AK14" s="62">
        <v>0</v>
      </c>
      <c r="AL14" s="61"/>
      <c r="AM14" s="62"/>
      <c r="AN14" s="560"/>
      <c r="AO14" s="560"/>
      <c r="AP14" s="62">
        <v>0</v>
      </c>
      <c r="AQ14" s="61"/>
      <c r="AR14" s="62"/>
      <c r="AS14" s="560"/>
      <c r="AT14" s="560"/>
      <c r="AU14" s="62">
        <v>0</v>
      </c>
      <c r="AV14" s="61"/>
      <c r="AW14" s="62"/>
      <c r="AX14" s="560"/>
      <c r="AY14" s="560"/>
      <c r="AZ14" s="62">
        <v>0</v>
      </c>
      <c r="BA14" s="61"/>
      <c r="BB14" s="62"/>
      <c r="BC14" s="560"/>
      <c r="BD14" s="560"/>
      <c r="BE14" s="62">
        <v>0</v>
      </c>
      <c r="BF14" s="61"/>
      <c r="BG14" s="62"/>
      <c r="BH14" s="560"/>
      <c r="BI14" s="560"/>
      <c r="BJ14" s="62">
        <v>0</v>
      </c>
      <c r="BK14" s="61"/>
      <c r="BL14" s="62"/>
      <c r="BM14" s="560"/>
      <c r="BN14" s="560"/>
      <c r="BO14" s="62">
        <v>0</v>
      </c>
      <c r="BP14" s="61"/>
      <c r="BQ14" s="62"/>
      <c r="BR14" s="560"/>
      <c r="BS14" s="560"/>
      <c r="BT14" s="62">
        <v>0</v>
      </c>
      <c r="BU14" s="61"/>
      <c r="BV14" s="62"/>
      <c r="BW14" s="560"/>
      <c r="BX14" s="560"/>
      <c r="BY14" s="62">
        <v>0</v>
      </c>
      <c r="BZ14" s="61"/>
      <c r="CA14" s="62"/>
      <c r="CB14" s="560"/>
      <c r="CC14" s="560"/>
      <c r="CD14" s="62">
        <v>0</v>
      </c>
      <c r="CE14" s="61"/>
      <c r="CF14" s="62"/>
      <c r="CG14" s="560"/>
      <c r="CH14" s="560"/>
      <c r="CI14" s="62">
        <v>0</v>
      </c>
      <c r="CJ14" s="61"/>
      <c r="CK14" s="62"/>
      <c r="CL14" s="560"/>
      <c r="CM14" s="560"/>
      <c r="CN14" s="62">
        <v>0</v>
      </c>
      <c r="CO14" s="61"/>
      <c r="CP14" s="62"/>
      <c r="CQ14" s="560"/>
      <c r="CR14" s="560"/>
      <c r="CS14" s="62">
        <v>0</v>
      </c>
      <c r="CT14" s="61"/>
      <c r="CU14" s="62"/>
      <c r="CV14" s="560"/>
      <c r="CW14" s="560"/>
      <c r="CX14" s="62">
        <v>0</v>
      </c>
      <c r="CY14" s="61"/>
      <c r="CZ14" s="62"/>
      <c r="DA14" s="560"/>
      <c r="DB14" s="560"/>
      <c r="DC14" s="62">
        <v>0</v>
      </c>
      <c r="DD14" s="61"/>
      <c r="DE14" s="62"/>
      <c r="DF14" s="560"/>
      <c r="DG14" s="560"/>
      <c r="DH14" s="62">
        <v>0</v>
      </c>
      <c r="DI14" s="61"/>
      <c r="DJ14" s="62"/>
      <c r="DK14" s="560"/>
      <c r="DL14" s="560"/>
      <c r="DM14" s="62">
        <v>0</v>
      </c>
      <c r="DN14" s="61"/>
      <c r="DO14" s="62"/>
      <c r="DP14" s="560"/>
      <c r="DQ14" s="560"/>
      <c r="DR14" s="62">
        <v>0</v>
      </c>
      <c r="DS14" s="61"/>
      <c r="DT14" s="62"/>
      <c r="DU14" s="560"/>
      <c r="DV14" s="560"/>
      <c r="DW14" s="62">
        <v>0</v>
      </c>
      <c r="DX14" s="61"/>
      <c r="DY14" s="62"/>
      <c r="DZ14" s="560"/>
      <c r="EA14" s="560"/>
      <c r="EB14" s="62">
        <v>0</v>
      </c>
      <c r="EC14" s="61"/>
      <c r="ED14" s="62"/>
      <c r="EE14" s="560"/>
      <c r="EF14" s="560"/>
      <c r="EG14" s="62">
        <v>0</v>
      </c>
      <c r="EH14" s="61"/>
      <c r="EI14" s="62"/>
      <c r="EJ14" s="560"/>
      <c r="EK14" s="560"/>
      <c r="EL14" s="62">
        <v>0</v>
      </c>
      <c r="EM14" s="61"/>
      <c r="EN14" s="62"/>
      <c r="EO14" s="153"/>
    </row>
    <row r="15" spans="3:148" x14ac:dyDescent="0.2">
      <c r="D15" s="153" t="s">
        <v>353</v>
      </c>
      <c r="E15" s="484"/>
      <c r="F15" s="504"/>
      <c r="G15" s="123">
        <v>0</v>
      </c>
      <c r="H15" s="122"/>
      <c r="I15" s="62"/>
      <c r="J15" s="560"/>
      <c r="K15" s="569"/>
      <c r="L15" s="123">
        <v>0</v>
      </c>
      <c r="M15" s="122"/>
      <c r="N15" s="62"/>
      <c r="O15" s="560"/>
      <c r="P15" s="569"/>
      <c r="Q15" s="123">
        <v>0</v>
      </c>
      <c r="R15" s="122"/>
      <c r="S15" s="62"/>
      <c r="T15" s="560"/>
      <c r="U15" s="569"/>
      <c r="V15" s="123">
        <v>0</v>
      </c>
      <c r="W15" s="122"/>
      <c r="X15" s="62"/>
      <c r="Y15" s="560"/>
      <c r="Z15" s="569"/>
      <c r="AA15" s="123">
        <v>0</v>
      </c>
      <c r="AB15" s="122"/>
      <c r="AC15" s="62"/>
      <c r="AD15" s="560"/>
      <c r="AE15" s="569"/>
      <c r="AF15" s="123">
        <v>0</v>
      </c>
      <c r="AG15" s="122"/>
      <c r="AH15" s="62"/>
      <c r="AI15" s="560"/>
      <c r="AJ15" s="569"/>
      <c r="AK15" s="123">
        <v>0</v>
      </c>
      <c r="AL15" s="122"/>
      <c r="AM15" s="62"/>
      <c r="AN15" s="560"/>
      <c r="AO15" s="569"/>
      <c r="AP15" s="123">
        <v>0</v>
      </c>
      <c r="AQ15" s="122"/>
      <c r="AR15" s="62"/>
      <c r="AS15" s="560"/>
      <c r="AT15" s="569"/>
      <c r="AU15" s="123">
        <v>0</v>
      </c>
      <c r="AV15" s="122"/>
      <c r="AW15" s="62"/>
      <c r="AX15" s="560"/>
      <c r="AY15" s="569"/>
      <c r="AZ15" s="123">
        <v>0</v>
      </c>
      <c r="BA15" s="122"/>
      <c r="BB15" s="62"/>
      <c r="BC15" s="560"/>
      <c r="BD15" s="569"/>
      <c r="BE15" s="123">
        <v>0</v>
      </c>
      <c r="BF15" s="122"/>
      <c r="BG15" s="62"/>
      <c r="BH15" s="560"/>
      <c r="BI15" s="569"/>
      <c r="BJ15" s="123">
        <v>0</v>
      </c>
      <c r="BK15" s="122"/>
      <c r="BL15" s="62"/>
      <c r="BM15" s="560"/>
      <c r="BN15" s="569"/>
      <c r="BO15" s="123">
        <v>0</v>
      </c>
      <c r="BP15" s="122"/>
      <c r="BQ15" s="62"/>
      <c r="BR15" s="560"/>
      <c r="BS15" s="569"/>
      <c r="BT15" s="123">
        <v>0</v>
      </c>
      <c r="BU15" s="122"/>
      <c r="BV15" s="62"/>
      <c r="BW15" s="560"/>
      <c r="BX15" s="569"/>
      <c r="BY15" s="123">
        <v>0</v>
      </c>
      <c r="BZ15" s="122"/>
      <c r="CA15" s="62"/>
      <c r="CB15" s="560"/>
      <c r="CC15" s="569"/>
      <c r="CD15" s="123">
        <v>0</v>
      </c>
      <c r="CE15" s="122"/>
      <c r="CF15" s="62"/>
      <c r="CG15" s="560"/>
      <c r="CH15" s="569"/>
      <c r="CI15" s="123">
        <v>0</v>
      </c>
      <c r="CJ15" s="122"/>
      <c r="CK15" s="62"/>
      <c r="CL15" s="560"/>
      <c r="CM15" s="569"/>
      <c r="CN15" s="123">
        <v>0</v>
      </c>
      <c r="CO15" s="122"/>
      <c r="CP15" s="62"/>
      <c r="CQ15" s="560"/>
      <c r="CR15" s="569"/>
      <c r="CS15" s="123">
        <v>0</v>
      </c>
      <c r="CT15" s="122"/>
      <c r="CU15" s="62"/>
      <c r="CV15" s="560"/>
      <c r="CW15" s="569"/>
      <c r="CX15" s="123">
        <v>0</v>
      </c>
      <c r="CY15" s="122"/>
      <c r="CZ15" s="62"/>
      <c r="DA15" s="560"/>
      <c r="DB15" s="569"/>
      <c r="DC15" s="123">
        <v>0</v>
      </c>
      <c r="DD15" s="122"/>
      <c r="DE15" s="62"/>
      <c r="DF15" s="560"/>
      <c r="DG15" s="569"/>
      <c r="DH15" s="123">
        <v>0</v>
      </c>
      <c r="DI15" s="122"/>
      <c r="DJ15" s="62"/>
      <c r="DK15" s="560"/>
      <c r="DL15" s="569"/>
      <c r="DM15" s="123">
        <v>0</v>
      </c>
      <c r="DN15" s="122"/>
      <c r="DO15" s="62"/>
      <c r="DP15" s="560"/>
      <c r="DQ15" s="569"/>
      <c r="DR15" s="123">
        <v>0</v>
      </c>
      <c r="DS15" s="122"/>
      <c r="DT15" s="62"/>
      <c r="DU15" s="560"/>
      <c r="DV15" s="569"/>
      <c r="DW15" s="123">
        <v>0</v>
      </c>
      <c r="DX15" s="122"/>
      <c r="DY15" s="62"/>
      <c r="DZ15" s="560"/>
      <c r="EA15" s="569"/>
      <c r="EB15" s="123">
        <v>0</v>
      </c>
      <c r="EC15" s="122"/>
      <c r="ED15" s="62"/>
      <c r="EE15" s="560"/>
      <c r="EF15" s="569"/>
      <c r="EG15" s="123">
        <v>0</v>
      </c>
      <c r="EH15" s="122"/>
      <c r="EI15" s="62"/>
      <c r="EJ15" s="560"/>
      <c r="EK15" s="569"/>
      <c r="EL15" s="123">
        <v>0</v>
      </c>
      <c r="EM15" s="122"/>
      <c r="EN15" s="62"/>
      <c r="EO15" s="153"/>
    </row>
    <row r="16" spans="3:148" x14ac:dyDescent="0.2">
      <c r="D16" s="153"/>
      <c r="E16" s="484"/>
      <c r="G16" s="62"/>
      <c r="H16" s="62"/>
      <c r="I16" s="62"/>
      <c r="J16" s="560"/>
      <c r="K16" s="62"/>
      <c r="L16" s="62"/>
      <c r="M16" s="62"/>
      <c r="N16" s="62"/>
      <c r="O16" s="560"/>
      <c r="P16" s="62"/>
      <c r="Q16" s="62"/>
      <c r="R16" s="62"/>
      <c r="S16" s="62"/>
      <c r="T16" s="560"/>
      <c r="U16" s="62"/>
      <c r="V16" s="62"/>
      <c r="W16" s="62"/>
      <c r="X16" s="62"/>
      <c r="Y16" s="560"/>
      <c r="Z16" s="62"/>
      <c r="AA16" s="62"/>
      <c r="AB16" s="62"/>
      <c r="AC16" s="62"/>
      <c r="AD16" s="560"/>
      <c r="AE16" s="62"/>
      <c r="AF16" s="62"/>
      <c r="AG16" s="62"/>
      <c r="AH16" s="62"/>
      <c r="AI16" s="560"/>
      <c r="AJ16" s="62"/>
      <c r="AK16" s="62"/>
      <c r="AL16" s="62"/>
      <c r="AM16" s="62"/>
      <c r="AN16" s="560"/>
      <c r="AO16" s="62"/>
      <c r="AP16" s="62"/>
      <c r="AQ16" s="62"/>
      <c r="AR16" s="62"/>
      <c r="AS16" s="560"/>
      <c r="AT16" s="62"/>
      <c r="AU16" s="62"/>
      <c r="AV16" s="62"/>
      <c r="AW16" s="62"/>
      <c r="AX16" s="560"/>
      <c r="AY16" s="62"/>
      <c r="AZ16" s="62"/>
      <c r="BA16" s="62"/>
      <c r="BB16" s="62"/>
      <c r="BC16" s="560"/>
      <c r="BD16" s="62"/>
      <c r="BE16" s="62"/>
      <c r="BF16" s="62"/>
      <c r="BG16" s="62"/>
      <c r="BH16" s="560"/>
      <c r="BI16" s="62"/>
      <c r="BJ16" s="62"/>
      <c r="BK16" s="62"/>
      <c r="BL16" s="62"/>
      <c r="BM16" s="560"/>
      <c r="BN16" s="62"/>
      <c r="BO16" s="62"/>
      <c r="BP16" s="62"/>
      <c r="BQ16" s="62"/>
      <c r="BR16" s="560"/>
      <c r="BS16" s="62"/>
      <c r="BT16" s="62"/>
      <c r="BU16" s="62"/>
      <c r="BV16" s="62"/>
      <c r="BW16" s="560"/>
      <c r="BX16" s="62"/>
      <c r="BY16" s="62"/>
      <c r="BZ16" s="62"/>
      <c r="CA16" s="62"/>
      <c r="CB16" s="560"/>
      <c r="CC16" s="62"/>
      <c r="CD16" s="62"/>
      <c r="CE16" s="62"/>
      <c r="CF16" s="62"/>
      <c r="CG16" s="560"/>
      <c r="CH16" s="62"/>
      <c r="CI16" s="62"/>
      <c r="CJ16" s="62"/>
      <c r="CK16" s="62"/>
      <c r="CL16" s="560"/>
      <c r="CM16" s="62"/>
      <c r="CN16" s="62"/>
      <c r="CO16" s="62"/>
      <c r="CP16" s="62"/>
      <c r="CQ16" s="560"/>
      <c r="CR16" s="62"/>
      <c r="CS16" s="62"/>
      <c r="CT16" s="62"/>
      <c r="CU16" s="62"/>
      <c r="CV16" s="560"/>
      <c r="CW16" s="62"/>
      <c r="CX16" s="62"/>
      <c r="CY16" s="62"/>
      <c r="CZ16" s="62"/>
      <c r="DA16" s="560"/>
      <c r="DB16" s="62"/>
      <c r="DC16" s="62"/>
      <c r="DD16" s="62"/>
      <c r="DE16" s="62"/>
      <c r="DF16" s="560"/>
      <c r="DG16" s="62"/>
      <c r="DH16" s="62"/>
      <c r="DI16" s="62"/>
      <c r="DJ16" s="62"/>
      <c r="DK16" s="560"/>
      <c r="DL16" s="62"/>
      <c r="DM16" s="62"/>
      <c r="DN16" s="62"/>
      <c r="DO16" s="62"/>
      <c r="DP16" s="560"/>
      <c r="DQ16" s="62"/>
      <c r="DR16" s="62"/>
      <c r="DS16" s="62"/>
      <c r="DT16" s="62"/>
      <c r="DU16" s="560"/>
      <c r="DV16" s="62"/>
      <c r="DW16" s="62"/>
      <c r="DX16" s="62"/>
      <c r="DY16" s="62"/>
      <c r="DZ16" s="560"/>
      <c r="EA16" s="62"/>
      <c r="EB16" s="62"/>
      <c r="EC16" s="62"/>
      <c r="ED16" s="62"/>
      <c r="EE16" s="560"/>
      <c r="EF16" s="62"/>
      <c r="EG16" s="62"/>
      <c r="EH16" s="62"/>
      <c r="EI16" s="62"/>
      <c r="EJ16" s="560"/>
      <c r="EK16" s="62"/>
      <c r="EL16" s="62"/>
      <c r="EM16" s="62"/>
      <c r="EN16" s="62"/>
      <c r="EO16" s="153"/>
    </row>
    <row r="17" spans="4:145" ht="12.75" customHeight="1" x14ac:dyDescent="0.2">
      <c r="D17" s="153" t="s">
        <v>426</v>
      </c>
      <c r="E17" s="484"/>
      <c r="G17" s="62">
        <v>0</v>
      </c>
      <c r="H17" s="62"/>
      <c r="I17" s="62"/>
      <c r="J17" s="560"/>
      <c r="K17" s="62"/>
      <c r="L17" s="62">
        <v>0</v>
      </c>
      <c r="M17" s="62"/>
      <c r="N17" s="62"/>
      <c r="O17" s="560"/>
      <c r="P17" s="62"/>
      <c r="Q17" s="62">
        <v>0</v>
      </c>
      <c r="R17" s="62"/>
      <c r="S17" s="62"/>
      <c r="T17" s="560"/>
      <c r="U17" s="62"/>
      <c r="V17" s="62">
        <v>0</v>
      </c>
      <c r="W17" s="62"/>
      <c r="X17" s="62"/>
      <c r="Y17" s="560"/>
      <c r="Z17" s="62"/>
      <c r="AA17" s="62">
        <v>0</v>
      </c>
      <c r="AB17" s="62"/>
      <c r="AC17" s="62"/>
      <c r="AD17" s="560"/>
      <c r="AE17" s="62"/>
      <c r="AF17" s="62">
        <v>0</v>
      </c>
      <c r="AG17" s="62"/>
      <c r="AH17" s="62"/>
      <c r="AI17" s="560"/>
      <c r="AJ17" s="62"/>
      <c r="AK17" s="62">
        <v>0</v>
      </c>
      <c r="AL17" s="62"/>
      <c r="AM17" s="62"/>
      <c r="AN17" s="560"/>
      <c r="AO17" s="62"/>
      <c r="AP17" s="62">
        <v>0</v>
      </c>
      <c r="AQ17" s="62"/>
      <c r="AR17" s="62"/>
      <c r="AS17" s="560"/>
      <c r="AT17" s="62"/>
      <c r="AU17" s="62">
        <v>0</v>
      </c>
      <c r="AV17" s="62"/>
      <c r="AW17" s="62"/>
      <c r="AX17" s="560"/>
      <c r="AY17" s="62"/>
      <c r="AZ17" s="62">
        <v>0</v>
      </c>
      <c r="BA17" s="62"/>
      <c r="BB17" s="62"/>
      <c r="BC17" s="560"/>
      <c r="BD17" s="62"/>
      <c r="BE17" s="62">
        <v>0</v>
      </c>
      <c r="BF17" s="62"/>
      <c r="BG17" s="62"/>
      <c r="BH17" s="560"/>
      <c r="BI17" s="62"/>
      <c r="BJ17" s="62">
        <v>0</v>
      </c>
      <c r="BK17" s="62"/>
      <c r="BL17" s="62"/>
      <c r="BM17" s="560"/>
      <c r="BN17" s="62"/>
      <c r="BO17" s="62">
        <v>0</v>
      </c>
      <c r="BP17" s="62"/>
      <c r="BQ17" s="62"/>
      <c r="BR17" s="560"/>
      <c r="BS17" s="62"/>
      <c r="BT17" s="62">
        <v>0</v>
      </c>
      <c r="BU17" s="62"/>
      <c r="BV17" s="62"/>
      <c r="BW17" s="560"/>
      <c r="BX17" s="62"/>
      <c r="BY17" s="62">
        <v>14088400</v>
      </c>
      <c r="BZ17" s="62"/>
      <c r="CA17" s="62"/>
      <c r="CB17" s="560"/>
      <c r="CC17" s="62"/>
      <c r="CD17" s="62">
        <v>0</v>
      </c>
      <c r="CE17" s="62"/>
      <c r="CF17" s="62"/>
      <c r="CG17" s="560"/>
      <c r="CH17" s="62"/>
      <c r="CI17" s="62">
        <v>0</v>
      </c>
      <c r="CJ17" s="62"/>
      <c r="CK17" s="62"/>
      <c r="CL17" s="560"/>
      <c r="CM17" s="62"/>
      <c r="CN17" s="62">
        <v>14088400</v>
      </c>
      <c r="CO17" s="62"/>
      <c r="CP17" s="62"/>
      <c r="CQ17" s="560"/>
      <c r="CR17" s="62"/>
      <c r="CS17" s="62">
        <v>0</v>
      </c>
      <c r="CT17" s="62"/>
      <c r="CU17" s="62"/>
      <c r="CV17" s="560"/>
      <c r="CW17" s="62"/>
      <c r="CX17" s="62">
        <v>0</v>
      </c>
      <c r="CY17" s="62"/>
      <c r="CZ17" s="62"/>
      <c r="DA17" s="560"/>
      <c r="DB17" s="62"/>
      <c r="DC17" s="62">
        <v>0</v>
      </c>
      <c r="DD17" s="62"/>
      <c r="DE17" s="62"/>
      <c r="DF17" s="560"/>
      <c r="DG17" s="62"/>
      <c r="DH17" s="62">
        <v>0</v>
      </c>
      <c r="DI17" s="62"/>
      <c r="DJ17" s="62"/>
      <c r="DK17" s="560"/>
      <c r="DL17" s="62"/>
      <c r="DM17" s="62">
        <v>0</v>
      </c>
      <c r="DN17" s="62"/>
      <c r="DO17" s="62"/>
      <c r="DP17" s="560"/>
      <c r="DQ17" s="62"/>
      <c r="DR17" s="62">
        <v>0</v>
      </c>
      <c r="DS17" s="62"/>
      <c r="DT17" s="62"/>
      <c r="DU17" s="560"/>
      <c r="DV17" s="62"/>
      <c r="DW17" s="62">
        <v>0</v>
      </c>
      <c r="DX17" s="62"/>
      <c r="DY17" s="62"/>
      <c r="DZ17" s="560"/>
      <c r="EA17" s="62"/>
      <c r="EB17" s="62">
        <v>0</v>
      </c>
      <c r="EC17" s="62"/>
      <c r="ED17" s="62"/>
      <c r="EE17" s="560"/>
      <c r="EF17" s="62"/>
      <c r="EG17" s="62">
        <v>0</v>
      </c>
      <c r="EH17" s="62"/>
      <c r="EI17" s="62"/>
      <c r="EJ17" s="560"/>
      <c r="EK17" s="62"/>
      <c r="EL17" s="62">
        <v>14088400</v>
      </c>
      <c r="EM17" s="62"/>
      <c r="EN17" s="62"/>
      <c r="EO17" s="153"/>
    </row>
    <row r="18" spans="4:145" ht="12.75" customHeight="1" x14ac:dyDescent="0.2">
      <c r="D18" s="153" t="s">
        <v>336</v>
      </c>
      <c r="E18" s="484"/>
      <c r="F18" s="490"/>
      <c r="G18" s="558">
        <v>0</v>
      </c>
      <c r="H18" s="559"/>
      <c r="I18" s="62"/>
      <c r="J18" s="560"/>
      <c r="K18" s="561"/>
      <c r="L18" s="558">
        <v>0</v>
      </c>
      <c r="M18" s="559"/>
      <c r="N18" s="62"/>
      <c r="O18" s="560"/>
      <c r="P18" s="561"/>
      <c r="Q18" s="558">
        <v>0</v>
      </c>
      <c r="R18" s="559"/>
      <c r="S18" s="62"/>
      <c r="T18" s="560"/>
      <c r="U18" s="561"/>
      <c r="V18" s="558">
        <v>0</v>
      </c>
      <c r="W18" s="559"/>
      <c r="X18" s="62"/>
      <c r="Y18" s="560"/>
      <c r="Z18" s="561"/>
      <c r="AA18" s="558">
        <v>0</v>
      </c>
      <c r="AB18" s="559"/>
      <c r="AC18" s="62"/>
      <c r="AD18" s="560"/>
      <c r="AE18" s="561"/>
      <c r="AF18" s="558">
        <v>0</v>
      </c>
      <c r="AG18" s="559"/>
      <c r="AH18" s="62"/>
      <c r="AI18" s="560"/>
      <c r="AJ18" s="561"/>
      <c r="AK18" s="558">
        <v>0</v>
      </c>
      <c r="AL18" s="559"/>
      <c r="AM18" s="62"/>
      <c r="AN18" s="560"/>
      <c r="AO18" s="561"/>
      <c r="AP18" s="558">
        <v>0</v>
      </c>
      <c r="AQ18" s="559"/>
      <c r="AR18" s="62"/>
      <c r="AS18" s="560"/>
      <c r="AT18" s="561"/>
      <c r="AU18" s="558">
        <v>0</v>
      </c>
      <c r="AV18" s="559"/>
      <c r="AW18" s="62"/>
      <c r="AX18" s="560"/>
      <c r="AY18" s="561"/>
      <c r="AZ18" s="558">
        <v>0</v>
      </c>
      <c r="BA18" s="559"/>
      <c r="BB18" s="62"/>
      <c r="BC18" s="560"/>
      <c r="BD18" s="561"/>
      <c r="BE18" s="558">
        <v>0</v>
      </c>
      <c r="BF18" s="559"/>
      <c r="BG18" s="62"/>
      <c r="BH18" s="560"/>
      <c r="BI18" s="561"/>
      <c r="BJ18" s="558">
        <v>0</v>
      </c>
      <c r="BK18" s="559"/>
      <c r="BL18" s="62"/>
      <c r="BM18" s="560"/>
      <c r="BN18" s="561"/>
      <c r="BO18" s="558">
        <v>0</v>
      </c>
      <c r="BP18" s="559"/>
      <c r="BQ18" s="62"/>
      <c r="BR18" s="560"/>
      <c r="BS18" s="561"/>
      <c r="BT18" s="558">
        <v>0</v>
      </c>
      <c r="BU18" s="559"/>
      <c r="BV18" s="62"/>
      <c r="BW18" s="560"/>
      <c r="BX18" s="561"/>
      <c r="BY18" s="558">
        <v>14088400</v>
      </c>
      <c r="BZ18" s="559"/>
      <c r="CA18" s="62"/>
      <c r="CB18" s="560"/>
      <c r="CC18" s="561"/>
      <c r="CD18" s="558">
        <v>0</v>
      </c>
      <c r="CE18" s="559"/>
      <c r="CF18" s="62"/>
      <c r="CG18" s="560"/>
      <c r="CH18" s="561"/>
      <c r="CI18" s="558">
        <v>0</v>
      </c>
      <c r="CJ18" s="559"/>
      <c r="CK18" s="62"/>
      <c r="CL18" s="560"/>
      <c r="CM18" s="561"/>
      <c r="CN18" s="558">
        <v>14088400</v>
      </c>
      <c r="CO18" s="559"/>
      <c r="CP18" s="62"/>
      <c r="CQ18" s="560"/>
      <c r="CR18" s="561"/>
      <c r="CS18" s="558">
        <v>0</v>
      </c>
      <c r="CT18" s="559"/>
      <c r="CU18" s="62"/>
      <c r="CV18" s="560"/>
      <c r="CW18" s="561"/>
      <c r="CX18" s="558">
        <v>0</v>
      </c>
      <c r="CY18" s="559"/>
      <c r="CZ18" s="62"/>
      <c r="DA18" s="560"/>
      <c r="DB18" s="561"/>
      <c r="DC18" s="558">
        <v>0</v>
      </c>
      <c r="DD18" s="559"/>
      <c r="DE18" s="62"/>
      <c r="DF18" s="560"/>
      <c r="DG18" s="561"/>
      <c r="DH18" s="558">
        <v>0</v>
      </c>
      <c r="DI18" s="559"/>
      <c r="DJ18" s="62"/>
      <c r="DK18" s="560"/>
      <c r="DL18" s="561"/>
      <c r="DM18" s="558">
        <v>0</v>
      </c>
      <c r="DN18" s="559"/>
      <c r="DO18" s="62"/>
      <c r="DP18" s="560"/>
      <c r="DQ18" s="561"/>
      <c r="DR18" s="558">
        <v>0</v>
      </c>
      <c r="DS18" s="559"/>
      <c r="DT18" s="62"/>
      <c r="DU18" s="560"/>
      <c r="DV18" s="561"/>
      <c r="DW18" s="558">
        <v>0</v>
      </c>
      <c r="DX18" s="559"/>
      <c r="DY18" s="62"/>
      <c r="DZ18" s="560"/>
      <c r="EA18" s="561"/>
      <c r="EB18" s="558">
        <v>0</v>
      </c>
      <c r="EC18" s="559"/>
      <c r="ED18" s="62"/>
      <c r="EE18" s="560"/>
      <c r="EF18" s="561"/>
      <c r="EG18" s="558">
        <v>0</v>
      </c>
      <c r="EH18" s="559"/>
      <c r="EI18" s="62"/>
      <c r="EJ18" s="560"/>
      <c r="EK18" s="561"/>
      <c r="EL18" s="558">
        <v>14088400</v>
      </c>
      <c r="EM18" s="559"/>
      <c r="EN18" s="62"/>
      <c r="EO18" s="153"/>
    </row>
    <row r="19" spans="4:145" ht="12.75" customHeight="1" x14ac:dyDescent="0.2">
      <c r="D19" s="153" t="s">
        <v>339</v>
      </c>
      <c r="E19" s="484"/>
      <c r="F19" s="484"/>
      <c r="G19" s="62">
        <v>0</v>
      </c>
      <c r="H19" s="61"/>
      <c r="I19" s="62"/>
      <c r="J19" s="560"/>
      <c r="K19" s="560"/>
      <c r="L19" s="62">
        <v>0</v>
      </c>
      <c r="M19" s="61"/>
      <c r="N19" s="62"/>
      <c r="O19" s="560"/>
      <c r="P19" s="560"/>
      <c r="Q19" s="62">
        <v>0</v>
      </c>
      <c r="R19" s="61"/>
      <c r="S19" s="62"/>
      <c r="T19" s="560"/>
      <c r="U19" s="560"/>
      <c r="V19" s="62">
        <v>0</v>
      </c>
      <c r="W19" s="61"/>
      <c r="X19" s="62"/>
      <c r="Y19" s="560"/>
      <c r="Z19" s="560"/>
      <c r="AA19" s="62">
        <v>0</v>
      </c>
      <c r="AB19" s="61"/>
      <c r="AC19" s="62"/>
      <c r="AD19" s="560"/>
      <c r="AE19" s="560"/>
      <c r="AF19" s="62">
        <v>0</v>
      </c>
      <c r="AG19" s="61"/>
      <c r="AH19" s="62"/>
      <c r="AI19" s="560"/>
      <c r="AJ19" s="560"/>
      <c r="AK19" s="62">
        <v>0</v>
      </c>
      <c r="AL19" s="61"/>
      <c r="AM19" s="62"/>
      <c r="AN19" s="560"/>
      <c r="AO19" s="560"/>
      <c r="AP19" s="62">
        <v>0</v>
      </c>
      <c r="AQ19" s="61"/>
      <c r="AR19" s="62"/>
      <c r="AS19" s="560"/>
      <c r="AT19" s="560"/>
      <c r="AU19" s="62">
        <v>0</v>
      </c>
      <c r="AV19" s="61"/>
      <c r="AW19" s="62"/>
      <c r="AX19" s="560"/>
      <c r="AY19" s="560"/>
      <c r="AZ19" s="62">
        <v>0</v>
      </c>
      <c r="BA19" s="61"/>
      <c r="BB19" s="62"/>
      <c r="BC19" s="560"/>
      <c r="BD19" s="560"/>
      <c r="BE19" s="62">
        <v>0</v>
      </c>
      <c r="BF19" s="61"/>
      <c r="BG19" s="62"/>
      <c r="BH19" s="560"/>
      <c r="BI19" s="560"/>
      <c r="BJ19" s="62">
        <v>0</v>
      </c>
      <c r="BK19" s="61"/>
      <c r="BL19" s="62"/>
      <c r="BM19" s="560"/>
      <c r="BN19" s="560"/>
      <c r="BO19" s="62">
        <v>0</v>
      </c>
      <c r="BP19" s="61"/>
      <c r="BQ19" s="62"/>
      <c r="BR19" s="560"/>
      <c r="BS19" s="560"/>
      <c r="BT19" s="62">
        <v>0</v>
      </c>
      <c r="BU19" s="61"/>
      <c r="BV19" s="62"/>
      <c r="BW19" s="560"/>
      <c r="BX19" s="560"/>
      <c r="BY19" s="62">
        <v>0</v>
      </c>
      <c r="BZ19" s="61"/>
      <c r="CA19" s="62"/>
      <c r="CB19" s="560"/>
      <c r="CC19" s="560"/>
      <c r="CD19" s="62">
        <v>0</v>
      </c>
      <c r="CE19" s="61"/>
      <c r="CF19" s="62"/>
      <c r="CG19" s="560"/>
      <c r="CH19" s="560"/>
      <c r="CI19" s="62">
        <v>0</v>
      </c>
      <c r="CJ19" s="61"/>
      <c r="CK19" s="62"/>
      <c r="CL19" s="560"/>
      <c r="CM19" s="560"/>
      <c r="CN19" s="62">
        <v>0</v>
      </c>
      <c r="CO19" s="61"/>
      <c r="CP19" s="62"/>
      <c r="CQ19" s="560"/>
      <c r="CR19" s="560"/>
      <c r="CS19" s="62">
        <v>0</v>
      </c>
      <c r="CT19" s="61"/>
      <c r="CU19" s="62"/>
      <c r="CV19" s="560"/>
      <c r="CW19" s="560"/>
      <c r="CX19" s="62">
        <v>0</v>
      </c>
      <c r="CY19" s="61"/>
      <c r="CZ19" s="62"/>
      <c r="DA19" s="560"/>
      <c r="DB19" s="560"/>
      <c r="DC19" s="62">
        <v>0</v>
      </c>
      <c r="DD19" s="61"/>
      <c r="DE19" s="62"/>
      <c r="DF19" s="560"/>
      <c r="DG19" s="560"/>
      <c r="DH19" s="62">
        <v>0</v>
      </c>
      <c r="DI19" s="61"/>
      <c r="DJ19" s="62"/>
      <c r="DK19" s="560"/>
      <c r="DL19" s="560"/>
      <c r="DM19" s="62">
        <v>0</v>
      </c>
      <c r="DN19" s="61"/>
      <c r="DO19" s="62"/>
      <c r="DP19" s="560"/>
      <c r="DQ19" s="560"/>
      <c r="DR19" s="62">
        <v>0</v>
      </c>
      <c r="DS19" s="61"/>
      <c r="DT19" s="62"/>
      <c r="DU19" s="560"/>
      <c r="DV19" s="560"/>
      <c r="DW19" s="62">
        <v>0</v>
      </c>
      <c r="DX19" s="61"/>
      <c r="DY19" s="62"/>
      <c r="DZ19" s="560"/>
      <c r="EA19" s="560"/>
      <c r="EB19" s="62">
        <v>0</v>
      </c>
      <c r="EC19" s="61"/>
      <c r="ED19" s="62"/>
      <c r="EE19" s="560"/>
      <c r="EF19" s="560"/>
      <c r="EG19" s="62">
        <v>0</v>
      </c>
      <c r="EH19" s="61"/>
      <c r="EI19" s="62"/>
      <c r="EJ19" s="560"/>
      <c r="EK19" s="560"/>
      <c r="EL19" s="62">
        <v>0</v>
      </c>
      <c r="EM19" s="61"/>
      <c r="EN19" s="62"/>
      <c r="EO19" s="153"/>
    </row>
    <row r="20" spans="4:145" ht="12.75" customHeight="1" x14ac:dyDescent="0.2">
      <c r="D20" s="153" t="s">
        <v>353</v>
      </c>
      <c r="E20" s="484"/>
      <c r="F20" s="504"/>
      <c r="G20" s="123">
        <v>0</v>
      </c>
      <c r="H20" s="122"/>
      <c r="I20" s="62"/>
      <c r="J20" s="560"/>
      <c r="K20" s="569"/>
      <c r="L20" s="123">
        <v>0</v>
      </c>
      <c r="M20" s="122"/>
      <c r="N20" s="62"/>
      <c r="O20" s="560"/>
      <c r="P20" s="569"/>
      <c r="Q20" s="123">
        <v>0</v>
      </c>
      <c r="R20" s="122"/>
      <c r="S20" s="62"/>
      <c r="T20" s="560"/>
      <c r="U20" s="569"/>
      <c r="V20" s="123">
        <v>0</v>
      </c>
      <c r="W20" s="122"/>
      <c r="X20" s="62"/>
      <c r="Y20" s="560"/>
      <c r="Z20" s="569"/>
      <c r="AA20" s="123">
        <v>0</v>
      </c>
      <c r="AB20" s="122"/>
      <c r="AC20" s="62"/>
      <c r="AD20" s="560"/>
      <c r="AE20" s="569"/>
      <c r="AF20" s="123">
        <v>0</v>
      </c>
      <c r="AG20" s="122"/>
      <c r="AH20" s="62"/>
      <c r="AI20" s="560"/>
      <c r="AJ20" s="569"/>
      <c r="AK20" s="123">
        <v>0</v>
      </c>
      <c r="AL20" s="122"/>
      <c r="AM20" s="62"/>
      <c r="AN20" s="560"/>
      <c r="AO20" s="569"/>
      <c r="AP20" s="123">
        <v>0</v>
      </c>
      <c r="AQ20" s="122"/>
      <c r="AR20" s="62"/>
      <c r="AS20" s="560"/>
      <c r="AT20" s="569"/>
      <c r="AU20" s="123">
        <v>0</v>
      </c>
      <c r="AV20" s="122"/>
      <c r="AW20" s="62"/>
      <c r="AX20" s="560"/>
      <c r="AY20" s="569"/>
      <c r="AZ20" s="123">
        <v>0</v>
      </c>
      <c r="BA20" s="122"/>
      <c r="BB20" s="62"/>
      <c r="BC20" s="560"/>
      <c r="BD20" s="569"/>
      <c r="BE20" s="123">
        <v>0</v>
      </c>
      <c r="BF20" s="122"/>
      <c r="BG20" s="62"/>
      <c r="BH20" s="560"/>
      <c r="BI20" s="569"/>
      <c r="BJ20" s="123">
        <v>0</v>
      </c>
      <c r="BK20" s="122"/>
      <c r="BL20" s="62"/>
      <c r="BM20" s="560"/>
      <c r="BN20" s="569"/>
      <c r="BO20" s="123">
        <v>0</v>
      </c>
      <c r="BP20" s="122"/>
      <c r="BQ20" s="62"/>
      <c r="BR20" s="560"/>
      <c r="BS20" s="569"/>
      <c r="BT20" s="123">
        <v>0</v>
      </c>
      <c r="BU20" s="122"/>
      <c r="BV20" s="62"/>
      <c r="BW20" s="560"/>
      <c r="BX20" s="569"/>
      <c r="BY20" s="123">
        <v>0</v>
      </c>
      <c r="BZ20" s="122"/>
      <c r="CA20" s="62"/>
      <c r="CB20" s="560"/>
      <c r="CC20" s="569"/>
      <c r="CD20" s="123">
        <v>0</v>
      </c>
      <c r="CE20" s="122"/>
      <c r="CF20" s="62"/>
      <c r="CG20" s="560"/>
      <c r="CH20" s="569"/>
      <c r="CI20" s="123">
        <v>0</v>
      </c>
      <c r="CJ20" s="122"/>
      <c r="CK20" s="62"/>
      <c r="CL20" s="560"/>
      <c r="CM20" s="569"/>
      <c r="CN20" s="123">
        <v>0</v>
      </c>
      <c r="CO20" s="122"/>
      <c r="CP20" s="62"/>
      <c r="CQ20" s="560"/>
      <c r="CR20" s="569"/>
      <c r="CS20" s="123">
        <v>0</v>
      </c>
      <c r="CT20" s="122"/>
      <c r="CU20" s="62"/>
      <c r="CV20" s="560"/>
      <c r="CW20" s="569"/>
      <c r="CX20" s="123">
        <v>0</v>
      </c>
      <c r="CY20" s="122"/>
      <c r="CZ20" s="62"/>
      <c r="DA20" s="560"/>
      <c r="DB20" s="569"/>
      <c r="DC20" s="123">
        <v>0</v>
      </c>
      <c r="DD20" s="122"/>
      <c r="DE20" s="62"/>
      <c r="DF20" s="560"/>
      <c r="DG20" s="569"/>
      <c r="DH20" s="123">
        <v>0</v>
      </c>
      <c r="DI20" s="122"/>
      <c r="DJ20" s="62"/>
      <c r="DK20" s="560"/>
      <c r="DL20" s="569"/>
      <c r="DM20" s="123">
        <v>0</v>
      </c>
      <c r="DN20" s="122"/>
      <c r="DO20" s="62"/>
      <c r="DP20" s="560"/>
      <c r="DQ20" s="569"/>
      <c r="DR20" s="123">
        <v>0</v>
      </c>
      <c r="DS20" s="122"/>
      <c r="DT20" s="62"/>
      <c r="DU20" s="560"/>
      <c r="DV20" s="569"/>
      <c r="DW20" s="123">
        <v>0</v>
      </c>
      <c r="DX20" s="122"/>
      <c r="DY20" s="62"/>
      <c r="DZ20" s="560"/>
      <c r="EA20" s="569"/>
      <c r="EB20" s="123">
        <v>0</v>
      </c>
      <c r="EC20" s="122"/>
      <c r="ED20" s="62"/>
      <c r="EE20" s="560"/>
      <c r="EF20" s="569"/>
      <c r="EG20" s="123">
        <v>0</v>
      </c>
      <c r="EH20" s="122"/>
      <c r="EI20" s="62"/>
      <c r="EJ20" s="560"/>
      <c r="EK20" s="569"/>
      <c r="EL20" s="123">
        <v>0</v>
      </c>
      <c r="EM20" s="122"/>
      <c r="EN20" s="62"/>
      <c r="EO20" s="153"/>
    </row>
    <row r="21" spans="4:145" ht="12.75" customHeight="1" x14ac:dyDescent="0.2">
      <c r="D21" s="153"/>
      <c r="E21" s="484"/>
      <c r="G21" s="62"/>
      <c r="H21" s="62"/>
      <c r="I21" s="62"/>
      <c r="J21" s="560"/>
      <c r="K21" s="62"/>
      <c r="L21" s="62"/>
      <c r="M21" s="62"/>
      <c r="N21" s="62"/>
      <c r="O21" s="560"/>
      <c r="P21" s="62"/>
      <c r="Q21" s="62"/>
      <c r="R21" s="62"/>
      <c r="S21" s="62"/>
      <c r="T21" s="560"/>
      <c r="U21" s="62"/>
      <c r="V21" s="62"/>
      <c r="W21" s="62"/>
      <c r="X21" s="62"/>
      <c r="Y21" s="560"/>
      <c r="Z21" s="62"/>
      <c r="AA21" s="62"/>
      <c r="AB21" s="62"/>
      <c r="AC21" s="62"/>
      <c r="AD21" s="560"/>
      <c r="AE21" s="62"/>
      <c r="AF21" s="62"/>
      <c r="AG21" s="62"/>
      <c r="AH21" s="62"/>
      <c r="AI21" s="560"/>
      <c r="AJ21" s="62"/>
      <c r="AK21" s="62"/>
      <c r="AL21" s="62"/>
      <c r="AM21" s="62"/>
      <c r="AN21" s="560"/>
      <c r="AO21" s="62"/>
      <c r="AP21" s="62"/>
      <c r="AQ21" s="62"/>
      <c r="AR21" s="62"/>
      <c r="AS21" s="560"/>
      <c r="AT21" s="62"/>
      <c r="AU21" s="62"/>
      <c r="AV21" s="62"/>
      <c r="AW21" s="62"/>
      <c r="AX21" s="560"/>
      <c r="AY21" s="62"/>
      <c r="AZ21" s="62"/>
      <c r="BA21" s="62"/>
      <c r="BB21" s="62"/>
      <c r="BC21" s="560"/>
      <c r="BD21" s="62"/>
      <c r="BE21" s="62"/>
      <c r="BF21" s="62"/>
      <c r="BG21" s="62"/>
      <c r="BH21" s="560"/>
      <c r="BI21" s="62"/>
      <c r="BJ21" s="62"/>
      <c r="BK21" s="62"/>
      <c r="BL21" s="62"/>
      <c r="BM21" s="560"/>
      <c r="BN21" s="62"/>
      <c r="BO21" s="62"/>
      <c r="BP21" s="62"/>
      <c r="BQ21" s="62"/>
      <c r="BR21" s="560"/>
      <c r="BS21" s="62"/>
      <c r="BT21" s="62"/>
      <c r="BU21" s="62"/>
      <c r="BV21" s="62"/>
      <c r="BW21" s="560"/>
      <c r="BX21" s="62"/>
      <c r="BY21" s="62"/>
      <c r="BZ21" s="62"/>
      <c r="CA21" s="62"/>
      <c r="CB21" s="560"/>
      <c r="CC21" s="62"/>
      <c r="CD21" s="62"/>
      <c r="CE21" s="62"/>
      <c r="CF21" s="62"/>
      <c r="CG21" s="560"/>
      <c r="CH21" s="62"/>
      <c r="CI21" s="62"/>
      <c r="CJ21" s="62"/>
      <c r="CK21" s="62"/>
      <c r="CL21" s="560"/>
      <c r="CM21" s="62"/>
      <c r="CN21" s="62"/>
      <c r="CO21" s="62"/>
      <c r="CP21" s="62"/>
      <c r="CQ21" s="560"/>
      <c r="CR21" s="62"/>
      <c r="CS21" s="62"/>
      <c r="CT21" s="62"/>
      <c r="CU21" s="62"/>
      <c r="CV21" s="560"/>
      <c r="CW21" s="62"/>
      <c r="CX21" s="62"/>
      <c r="CY21" s="62"/>
      <c r="CZ21" s="62"/>
      <c r="DA21" s="560"/>
      <c r="DB21" s="62"/>
      <c r="DC21" s="62"/>
      <c r="DD21" s="62"/>
      <c r="DE21" s="62"/>
      <c r="DF21" s="560"/>
      <c r="DG21" s="62"/>
      <c r="DH21" s="62"/>
      <c r="DI21" s="62"/>
      <c r="DJ21" s="62"/>
      <c r="DK21" s="560"/>
      <c r="DL21" s="62"/>
      <c r="DM21" s="62"/>
      <c r="DN21" s="62"/>
      <c r="DO21" s="62"/>
      <c r="DP21" s="560"/>
      <c r="DQ21" s="62"/>
      <c r="DR21" s="62"/>
      <c r="DS21" s="62"/>
      <c r="DT21" s="62"/>
      <c r="DU21" s="560"/>
      <c r="DV21" s="62"/>
      <c r="DW21" s="62"/>
      <c r="DX21" s="62"/>
      <c r="DY21" s="62"/>
      <c r="DZ21" s="560"/>
      <c r="EA21" s="62"/>
      <c r="EB21" s="62"/>
      <c r="EC21" s="62"/>
      <c r="ED21" s="62"/>
      <c r="EE21" s="560"/>
      <c r="EF21" s="62"/>
      <c r="EG21" s="62"/>
      <c r="EH21" s="62"/>
      <c r="EI21" s="62"/>
      <c r="EJ21" s="560"/>
      <c r="EK21" s="62"/>
      <c r="EL21" s="62"/>
      <c r="EM21" s="62"/>
      <c r="EN21" s="62"/>
      <c r="EO21" s="153"/>
    </row>
    <row r="22" spans="4:145" ht="12.75" customHeight="1" x14ac:dyDescent="0.2">
      <c r="D22" s="153" t="s">
        <v>427</v>
      </c>
      <c r="E22" s="484"/>
      <c r="G22" s="62">
        <v>0</v>
      </c>
      <c r="H22" s="62"/>
      <c r="I22" s="62"/>
      <c r="J22" s="560"/>
      <c r="K22" s="62"/>
      <c r="L22" s="62">
        <v>0</v>
      </c>
      <c r="M22" s="62"/>
      <c r="N22" s="62"/>
      <c r="O22" s="560"/>
      <c r="P22" s="62"/>
      <c r="Q22" s="62">
        <v>0</v>
      </c>
      <c r="R22" s="62"/>
      <c r="S22" s="62"/>
      <c r="T22" s="560"/>
      <c r="U22" s="62"/>
      <c r="V22" s="62">
        <v>0</v>
      </c>
      <c r="W22" s="62"/>
      <c r="X22" s="62"/>
      <c r="Y22" s="560"/>
      <c r="Z22" s="62"/>
      <c r="AA22" s="62">
        <v>0</v>
      </c>
      <c r="AB22" s="62"/>
      <c r="AC22" s="62"/>
      <c r="AD22" s="560"/>
      <c r="AE22" s="62"/>
      <c r="AF22" s="62">
        <v>0</v>
      </c>
      <c r="AG22" s="62"/>
      <c r="AH22" s="62"/>
      <c r="AI22" s="560"/>
      <c r="AJ22" s="62"/>
      <c r="AK22" s="62">
        <v>0</v>
      </c>
      <c r="AL22" s="62"/>
      <c r="AM22" s="62"/>
      <c r="AN22" s="560"/>
      <c r="AO22" s="62"/>
      <c r="AP22" s="62">
        <v>0</v>
      </c>
      <c r="AQ22" s="62"/>
      <c r="AR22" s="62"/>
      <c r="AS22" s="560"/>
      <c r="AT22" s="62"/>
      <c r="AU22" s="62">
        <v>0</v>
      </c>
      <c r="AV22" s="62"/>
      <c r="AW22" s="62"/>
      <c r="AX22" s="560"/>
      <c r="AY22" s="62"/>
      <c r="AZ22" s="62">
        <v>0</v>
      </c>
      <c r="BA22" s="62"/>
      <c r="BB22" s="62"/>
      <c r="BC22" s="560"/>
      <c r="BD22" s="62"/>
      <c r="BE22" s="62">
        <v>0</v>
      </c>
      <c r="BF22" s="62"/>
      <c r="BG22" s="62"/>
      <c r="BH22" s="560"/>
      <c r="BI22" s="62"/>
      <c r="BJ22" s="62">
        <v>0</v>
      </c>
      <c r="BK22" s="62"/>
      <c r="BL22" s="62"/>
      <c r="BM22" s="560"/>
      <c r="BN22" s="62"/>
      <c r="BO22" s="62">
        <v>0</v>
      </c>
      <c r="BP22" s="62"/>
      <c r="BQ22" s="62"/>
      <c r="BR22" s="560"/>
      <c r="BS22" s="62"/>
      <c r="BT22" s="62">
        <v>0</v>
      </c>
      <c r="BU22" s="62"/>
      <c r="BV22" s="62"/>
      <c r="BW22" s="560"/>
      <c r="BX22" s="62"/>
      <c r="BY22" s="62">
        <v>6098240</v>
      </c>
      <c r="BZ22" s="62"/>
      <c r="CA22" s="62"/>
      <c r="CB22" s="560"/>
      <c r="CC22" s="62"/>
      <c r="CD22" s="62">
        <v>0</v>
      </c>
      <c r="CE22" s="62"/>
      <c r="CF22" s="62"/>
      <c r="CG22" s="560"/>
      <c r="CH22" s="62"/>
      <c r="CI22" s="62">
        <v>0</v>
      </c>
      <c r="CJ22" s="62"/>
      <c r="CK22" s="62"/>
      <c r="CL22" s="560"/>
      <c r="CM22" s="62"/>
      <c r="CN22" s="62">
        <v>0</v>
      </c>
      <c r="CO22" s="62"/>
      <c r="CP22" s="62"/>
      <c r="CQ22" s="560"/>
      <c r="CR22" s="62"/>
      <c r="CS22" s="62">
        <v>0</v>
      </c>
      <c r="CT22" s="62"/>
      <c r="CU22" s="62"/>
      <c r="CV22" s="560"/>
      <c r="CW22" s="62"/>
      <c r="CX22" s="62">
        <v>0</v>
      </c>
      <c r="CY22" s="62"/>
      <c r="CZ22" s="62"/>
      <c r="DA22" s="560"/>
      <c r="DB22" s="62"/>
      <c r="DC22" s="62">
        <v>0</v>
      </c>
      <c r="DD22" s="62"/>
      <c r="DE22" s="62"/>
      <c r="DF22" s="560"/>
      <c r="DG22" s="62"/>
      <c r="DH22" s="62">
        <v>0</v>
      </c>
      <c r="DI22" s="62"/>
      <c r="DJ22" s="62"/>
      <c r="DK22" s="560"/>
      <c r="DL22" s="62"/>
      <c r="DM22" s="62">
        <v>6098240</v>
      </c>
      <c r="DN22" s="62"/>
      <c r="DO22" s="62"/>
      <c r="DP22" s="560"/>
      <c r="DQ22" s="62"/>
      <c r="DR22" s="62">
        <v>0</v>
      </c>
      <c r="DS22" s="62"/>
      <c r="DT22" s="62"/>
      <c r="DU22" s="560"/>
      <c r="DV22" s="62"/>
      <c r="DW22" s="62">
        <v>0</v>
      </c>
      <c r="DX22" s="62"/>
      <c r="DY22" s="62"/>
      <c r="DZ22" s="560"/>
      <c r="EA22" s="62"/>
      <c r="EB22" s="62">
        <v>0</v>
      </c>
      <c r="EC22" s="62"/>
      <c r="ED22" s="62"/>
      <c r="EE22" s="560"/>
      <c r="EF22" s="62"/>
      <c r="EG22" s="62">
        <v>0</v>
      </c>
      <c r="EH22" s="62"/>
      <c r="EI22" s="62"/>
      <c r="EJ22" s="560"/>
      <c r="EK22" s="62"/>
      <c r="EL22" s="62">
        <v>0</v>
      </c>
      <c r="EM22" s="62"/>
      <c r="EN22" s="62"/>
      <c r="EO22" s="153"/>
    </row>
    <row r="23" spans="4:145" ht="12.75" customHeight="1" x14ac:dyDescent="0.2">
      <c r="D23" s="153" t="s">
        <v>336</v>
      </c>
      <c r="E23" s="484"/>
      <c r="F23" s="561"/>
      <c r="G23" s="558">
        <v>0</v>
      </c>
      <c r="H23" s="559"/>
      <c r="I23" s="62"/>
      <c r="J23" s="560"/>
      <c r="K23" s="561"/>
      <c r="L23" s="558">
        <v>0</v>
      </c>
      <c r="M23" s="559"/>
      <c r="N23" s="62"/>
      <c r="O23" s="560"/>
      <c r="P23" s="561"/>
      <c r="Q23" s="558">
        <v>0</v>
      </c>
      <c r="R23" s="559"/>
      <c r="S23" s="62"/>
      <c r="T23" s="560"/>
      <c r="U23" s="561"/>
      <c r="V23" s="558">
        <v>0</v>
      </c>
      <c r="W23" s="559"/>
      <c r="X23" s="62"/>
      <c r="Y23" s="560"/>
      <c r="Z23" s="561"/>
      <c r="AA23" s="558">
        <v>0</v>
      </c>
      <c r="AB23" s="559"/>
      <c r="AC23" s="62"/>
      <c r="AD23" s="560"/>
      <c r="AE23" s="561"/>
      <c r="AF23" s="558">
        <v>0</v>
      </c>
      <c r="AG23" s="559"/>
      <c r="AH23" s="62"/>
      <c r="AI23" s="560"/>
      <c r="AJ23" s="561"/>
      <c r="AK23" s="558">
        <v>0</v>
      </c>
      <c r="AL23" s="559"/>
      <c r="AM23" s="62"/>
      <c r="AN23" s="560"/>
      <c r="AO23" s="561"/>
      <c r="AP23" s="558">
        <v>0</v>
      </c>
      <c r="AQ23" s="559"/>
      <c r="AR23" s="62"/>
      <c r="AS23" s="560"/>
      <c r="AT23" s="561"/>
      <c r="AU23" s="558">
        <v>0</v>
      </c>
      <c r="AV23" s="559"/>
      <c r="AW23" s="62"/>
      <c r="AX23" s="560"/>
      <c r="AY23" s="561"/>
      <c r="AZ23" s="558">
        <v>0</v>
      </c>
      <c r="BA23" s="559"/>
      <c r="BB23" s="62"/>
      <c r="BC23" s="560"/>
      <c r="BD23" s="561"/>
      <c r="BE23" s="558">
        <v>0</v>
      </c>
      <c r="BF23" s="559"/>
      <c r="BG23" s="62"/>
      <c r="BH23" s="560"/>
      <c r="BI23" s="561"/>
      <c r="BJ23" s="558">
        <v>0</v>
      </c>
      <c r="BK23" s="559"/>
      <c r="BL23" s="62"/>
      <c r="BM23" s="560"/>
      <c r="BN23" s="561"/>
      <c r="BO23" s="558">
        <v>0</v>
      </c>
      <c r="BP23" s="559"/>
      <c r="BQ23" s="62"/>
      <c r="BR23" s="560"/>
      <c r="BS23" s="561"/>
      <c r="BT23" s="558">
        <v>0</v>
      </c>
      <c r="BU23" s="559"/>
      <c r="BV23" s="62"/>
      <c r="BW23" s="560"/>
      <c r="BX23" s="561"/>
      <c r="BY23" s="558">
        <v>6098240</v>
      </c>
      <c r="BZ23" s="559"/>
      <c r="CA23" s="62"/>
      <c r="CB23" s="560"/>
      <c r="CC23" s="561"/>
      <c r="CD23" s="558">
        <v>0</v>
      </c>
      <c r="CE23" s="559"/>
      <c r="CF23" s="62"/>
      <c r="CG23" s="560"/>
      <c r="CH23" s="561"/>
      <c r="CI23" s="558">
        <v>0</v>
      </c>
      <c r="CJ23" s="559"/>
      <c r="CK23" s="62"/>
      <c r="CL23" s="560"/>
      <c r="CM23" s="561"/>
      <c r="CN23" s="558">
        <v>0</v>
      </c>
      <c r="CO23" s="559"/>
      <c r="CP23" s="62"/>
      <c r="CQ23" s="560"/>
      <c r="CR23" s="561"/>
      <c r="CS23" s="558">
        <v>0</v>
      </c>
      <c r="CT23" s="559"/>
      <c r="CU23" s="62"/>
      <c r="CV23" s="560"/>
      <c r="CW23" s="561"/>
      <c r="CX23" s="558">
        <v>0</v>
      </c>
      <c r="CY23" s="559"/>
      <c r="CZ23" s="62"/>
      <c r="DA23" s="560"/>
      <c r="DB23" s="561"/>
      <c r="DC23" s="558">
        <v>0</v>
      </c>
      <c r="DD23" s="559"/>
      <c r="DE23" s="62"/>
      <c r="DF23" s="560"/>
      <c r="DG23" s="561"/>
      <c r="DH23" s="558">
        <v>0</v>
      </c>
      <c r="DI23" s="559"/>
      <c r="DJ23" s="62"/>
      <c r="DK23" s="560"/>
      <c r="DL23" s="561"/>
      <c r="DM23" s="558">
        <v>6098240</v>
      </c>
      <c r="DN23" s="559"/>
      <c r="DO23" s="62"/>
      <c r="DP23" s="560"/>
      <c r="DQ23" s="561"/>
      <c r="DR23" s="558">
        <v>0</v>
      </c>
      <c r="DS23" s="559"/>
      <c r="DT23" s="62"/>
      <c r="DU23" s="560"/>
      <c r="DV23" s="561"/>
      <c r="DW23" s="558">
        <v>0</v>
      </c>
      <c r="DX23" s="559"/>
      <c r="DY23" s="62"/>
      <c r="DZ23" s="560"/>
      <c r="EA23" s="561"/>
      <c r="EB23" s="558">
        <v>0</v>
      </c>
      <c r="EC23" s="559"/>
      <c r="ED23" s="62"/>
      <c r="EE23" s="560"/>
      <c r="EF23" s="561"/>
      <c r="EG23" s="558">
        <v>0</v>
      </c>
      <c r="EH23" s="559"/>
      <c r="EI23" s="62"/>
      <c r="EJ23" s="560"/>
      <c r="EK23" s="561"/>
      <c r="EL23" s="558">
        <v>0</v>
      </c>
      <c r="EM23" s="559"/>
      <c r="EN23" s="62"/>
      <c r="EO23" s="153"/>
    </row>
    <row r="24" spans="4:145" ht="12.75" customHeight="1" x14ac:dyDescent="0.2">
      <c r="D24" s="153" t="s">
        <v>339</v>
      </c>
      <c r="E24" s="484"/>
      <c r="F24" s="560"/>
      <c r="G24" s="62">
        <v>0</v>
      </c>
      <c r="H24" s="61"/>
      <c r="I24" s="62"/>
      <c r="J24" s="560"/>
      <c r="K24" s="560"/>
      <c r="L24" s="62">
        <v>0</v>
      </c>
      <c r="M24" s="61"/>
      <c r="N24" s="62"/>
      <c r="O24" s="560"/>
      <c r="P24" s="560"/>
      <c r="Q24" s="62">
        <v>0</v>
      </c>
      <c r="R24" s="61"/>
      <c r="S24" s="62"/>
      <c r="T24" s="560"/>
      <c r="U24" s="560"/>
      <c r="V24" s="62">
        <v>0</v>
      </c>
      <c r="W24" s="61"/>
      <c r="X24" s="62"/>
      <c r="Y24" s="560"/>
      <c r="Z24" s="560"/>
      <c r="AA24" s="62">
        <v>0</v>
      </c>
      <c r="AB24" s="61"/>
      <c r="AC24" s="62"/>
      <c r="AD24" s="560"/>
      <c r="AE24" s="560"/>
      <c r="AF24" s="62">
        <v>0</v>
      </c>
      <c r="AG24" s="61"/>
      <c r="AH24" s="62"/>
      <c r="AI24" s="560"/>
      <c r="AJ24" s="560"/>
      <c r="AK24" s="62">
        <v>0</v>
      </c>
      <c r="AL24" s="61"/>
      <c r="AM24" s="62"/>
      <c r="AN24" s="560"/>
      <c r="AO24" s="560"/>
      <c r="AP24" s="62">
        <v>0</v>
      </c>
      <c r="AQ24" s="61"/>
      <c r="AR24" s="62"/>
      <c r="AS24" s="560"/>
      <c r="AT24" s="560"/>
      <c r="AU24" s="62">
        <v>0</v>
      </c>
      <c r="AV24" s="61"/>
      <c r="AW24" s="62"/>
      <c r="AX24" s="560"/>
      <c r="AY24" s="560"/>
      <c r="AZ24" s="62">
        <v>0</v>
      </c>
      <c r="BA24" s="61"/>
      <c r="BB24" s="62"/>
      <c r="BC24" s="560"/>
      <c r="BD24" s="560"/>
      <c r="BE24" s="62">
        <v>0</v>
      </c>
      <c r="BF24" s="61"/>
      <c r="BG24" s="62"/>
      <c r="BH24" s="560"/>
      <c r="BI24" s="560"/>
      <c r="BJ24" s="62">
        <v>0</v>
      </c>
      <c r="BK24" s="61"/>
      <c r="BL24" s="62"/>
      <c r="BM24" s="560"/>
      <c r="BN24" s="560"/>
      <c r="BO24" s="62">
        <v>0</v>
      </c>
      <c r="BP24" s="61"/>
      <c r="BQ24" s="62"/>
      <c r="BR24" s="560"/>
      <c r="BS24" s="560"/>
      <c r="BT24" s="62">
        <v>0</v>
      </c>
      <c r="BU24" s="61"/>
      <c r="BV24" s="62"/>
      <c r="BW24" s="560"/>
      <c r="BX24" s="560"/>
      <c r="BY24" s="62">
        <v>0</v>
      </c>
      <c r="BZ24" s="61"/>
      <c r="CA24" s="62"/>
      <c r="CB24" s="560"/>
      <c r="CC24" s="560"/>
      <c r="CD24" s="62">
        <v>0</v>
      </c>
      <c r="CE24" s="61"/>
      <c r="CF24" s="62"/>
      <c r="CG24" s="560"/>
      <c r="CH24" s="560"/>
      <c r="CI24" s="62">
        <v>0</v>
      </c>
      <c r="CJ24" s="61"/>
      <c r="CK24" s="62"/>
      <c r="CL24" s="560"/>
      <c r="CM24" s="560"/>
      <c r="CN24" s="62">
        <v>0</v>
      </c>
      <c r="CO24" s="61"/>
      <c r="CP24" s="62"/>
      <c r="CQ24" s="560"/>
      <c r="CR24" s="560"/>
      <c r="CS24" s="62">
        <v>0</v>
      </c>
      <c r="CT24" s="61"/>
      <c r="CU24" s="62"/>
      <c r="CV24" s="560"/>
      <c r="CW24" s="560"/>
      <c r="CX24" s="62">
        <v>0</v>
      </c>
      <c r="CY24" s="61"/>
      <c r="CZ24" s="62"/>
      <c r="DA24" s="560"/>
      <c r="DB24" s="560"/>
      <c r="DC24" s="62">
        <v>0</v>
      </c>
      <c r="DD24" s="61"/>
      <c r="DE24" s="62"/>
      <c r="DF24" s="560"/>
      <c r="DG24" s="560"/>
      <c r="DH24" s="62">
        <v>0</v>
      </c>
      <c r="DI24" s="61"/>
      <c r="DJ24" s="62"/>
      <c r="DK24" s="560"/>
      <c r="DL24" s="560"/>
      <c r="DM24" s="62">
        <v>0</v>
      </c>
      <c r="DN24" s="61"/>
      <c r="DO24" s="62"/>
      <c r="DP24" s="560"/>
      <c r="DQ24" s="560"/>
      <c r="DR24" s="62">
        <v>0</v>
      </c>
      <c r="DS24" s="61"/>
      <c r="DT24" s="62"/>
      <c r="DU24" s="560"/>
      <c r="DV24" s="560"/>
      <c r="DW24" s="62">
        <v>0</v>
      </c>
      <c r="DX24" s="61"/>
      <c r="DY24" s="62"/>
      <c r="DZ24" s="560"/>
      <c r="EA24" s="560"/>
      <c r="EB24" s="62">
        <v>0</v>
      </c>
      <c r="EC24" s="61"/>
      <c r="ED24" s="62"/>
      <c r="EE24" s="560"/>
      <c r="EF24" s="560"/>
      <c r="EG24" s="62">
        <v>0</v>
      </c>
      <c r="EH24" s="61"/>
      <c r="EI24" s="62"/>
      <c r="EJ24" s="560"/>
      <c r="EK24" s="560"/>
      <c r="EL24" s="62">
        <v>0</v>
      </c>
      <c r="EM24" s="61"/>
      <c r="EN24" s="62"/>
      <c r="EO24" s="153"/>
    </row>
    <row r="25" spans="4:145" ht="12.75" customHeight="1" x14ac:dyDescent="0.2">
      <c r="D25" s="153" t="s">
        <v>353</v>
      </c>
      <c r="E25" s="484"/>
      <c r="F25" s="569"/>
      <c r="G25" s="123">
        <v>0</v>
      </c>
      <c r="H25" s="122"/>
      <c r="I25" s="62"/>
      <c r="J25" s="560"/>
      <c r="K25" s="569"/>
      <c r="L25" s="123">
        <v>0</v>
      </c>
      <c r="M25" s="122"/>
      <c r="N25" s="62"/>
      <c r="O25" s="560"/>
      <c r="P25" s="569"/>
      <c r="Q25" s="123">
        <v>0</v>
      </c>
      <c r="R25" s="122"/>
      <c r="S25" s="62"/>
      <c r="T25" s="560"/>
      <c r="U25" s="569"/>
      <c r="V25" s="123">
        <v>0</v>
      </c>
      <c r="W25" s="122"/>
      <c r="X25" s="62"/>
      <c r="Y25" s="560"/>
      <c r="Z25" s="569"/>
      <c r="AA25" s="123">
        <v>0</v>
      </c>
      <c r="AB25" s="122"/>
      <c r="AC25" s="62"/>
      <c r="AD25" s="560"/>
      <c r="AE25" s="569"/>
      <c r="AF25" s="123">
        <v>0</v>
      </c>
      <c r="AG25" s="122"/>
      <c r="AH25" s="62"/>
      <c r="AI25" s="560"/>
      <c r="AJ25" s="569"/>
      <c r="AK25" s="123">
        <v>0</v>
      </c>
      <c r="AL25" s="122"/>
      <c r="AM25" s="62"/>
      <c r="AN25" s="560"/>
      <c r="AO25" s="569"/>
      <c r="AP25" s="123">
        <v>0</v>
      </c>
      <c r="AQ25" s="122"/>
      <c r="AR25" s="62"/>
      <c r="AS25" s="560"/>
      <c r="AT25" s="569"/>
      <c r="AU25" s="123">
        <v>0</v>
      </c>
      <c r="AV25" s="122"/>
      <c r="AW25" s="62"/>
      <c r="AX25" s="560"/>
      <c r="AY25" s="569"/>
      <c r="AZ25" s="123">
        <v>0</v>
      </c>
      <c r="BA25" s="122"/>
      <c r="BB25" s="62"/>
      <c r="BC25" s="560"/>
      <c r="BD25" s="569"/>
      <c r="BE25" s="123">
        <v>0</v>
      </c>
      <c r="BF25" s="122"/>
      <c r="BG25" s="62"/>
      <c r="BH25" s="560"/>
      <c r="BI25" s="569"/>
      <c r="BJ25" s="123">
        <v>0</v>
      </c>
      <c r="BK25" s="122"/>
      <c r="BL25" s="62"/>
      <c r="BM25" s="560"/>
      <c r="BN25" s="569"/>
      <c r="BO25" s="123">
        <v>0</v>
      </c>
      <c r="BP25" s="122"/>
      <c r="BQ25" s="62"/>
      <c r="BR25" s="560"/>
      <c r="BS25" s="569"/>
      <c r="BT25" s="123">
        <v>0</v>
      </c>
      <c r="BU25" s="122"/>
      <c r="BV25" s="62"/>
      <c r="BW25" s="560"/>
      <c r="BX25" s="569"/>
      <c r="BY25" s="123">
        <v>0</v>
      </c>
      <c r="BZ25" s="122"/>
      <c r="CA25" s="62"/>
      <c r="CB25" s="560"/>
      <c r="CC25" s="569"/>
      <c r="CD25" s="123">
        <v>0</v>
      </c>
      <c r="CE25" s="122"/>
      <c r="CF25" s="62"/>
      <c r="CG25" s="560"/>
      <c r="CH25" s="569"/>
      <c r="CI25" s="123">
        <v>0</v>
      </c>
      <c r="CJ25" s="122"/>
      <c r="CK25" s="62"/>
      <c r="CL25" s="560"/>
      <c r="CM25" s="569"/>
      <c r="CN25" s="123">
        <v>0</v>
      </c>
      <c r="CO25" s="122"/>
      <c r="CP25" s="62"/>
      <c r="CQ25" s="560"/>
      <c r="CR25" s="569"/>
      <c r="CS25" s="123">
        <v>0</v>
      </c>
      <c r="CT25" s="122"/>
      <c r="CU25" s="62"/>
      <c r="CV25" s="560"/>
      <c r="CW25" s="569"/>
      <c r="CX25" s="123">
        <v>0</v>
      </c>
      <c r="CY25" s="122"/>
      <c r="CZ25" s="62"/>
      <c r="DA25" s="560"/>
      <c r="DB25" s="569"/>
      <c r="DC25" s="123">
        <v>0</v>
      </c>
      <c r="DD25" s="122"/>
      <c r="DE25" s="62"/>
      <c r="DF25" s="560"/>
      <c r="DG25" s="569"/>
      <c r="DH25" s="123">
        <v>0</v>
      </c>
      <c r="DI25" s="122"/>
      <c r="DJ25" s="62"/>
      <c r="DK25" s="560"/>
      <c r="DL25" s="569"/>
      <c r="DM25" s="123">
        <v>0</v>
      </c>
      <c r="DN25" s="122"/>
      <c r="DO25" s="62"/>
      <c r="DP25" s="560"/>
      <c r="DQ25" s="569"/>
      <c r="DR25" s="123">
        <v>0</v>
      </c>
      <c r="DS25" s="122"/>
      <c r="DT25" s="62"/>
      <c r="DU25" s="560"/>
      <c r="DV25" s="569"/>
      <c r="DW25" s="123">
        <v>0</v>
      </c>
      <c r="DX25" s="122"/>
      <c r="DY25" s="62"/>
      <c r="DZ25" s="560"/>
      <c r="EA25" s="569"/>
      <c r="EB25" s="123">
        <v>0</v>
      </c>
      <c r="EC25" s="122"/>
      <c r="ED25" s="62"/>
      <c r="EE25" s="560"/>
      <c r="EF25" s="569"/>
      <c r="EG25" s="123">
        <v>0</v>
      </c>
      <c r="EH25" s="122"/>
      <c r="EI25" s="62"/>
      <c r="EJ25" s="560"/>
      <c r="EK25" s="569"/>
      <c r="EL25" s="123">
        <v>0</v>
      </c>
      <c r="EM25" s="122"/>
      <c r="EN25" s="62"/>
      <c r="EO25" s="153"/>
    </row>
    <row r="26" spans="4:145" ht="12.75" customHeight="1" x14ac:dyDescent="0.2">
      <c r="D26" s="153"/>
      <c r="E26" s="484"/>
      <c r="F26" s="62"/>
      <c r="G26" s="62"/>
      <c r="H26" s="62"/>
      <c r="I26" s="62"/>
      <c r="J26" s="560"/>
      <c r="K26" s="62"/>
      <c r="L26" s="62"/>
      <c r="M26" s="62"/>
      <c r="N26" s="62"/>
      <c r="O26" s="560"/>
      <c r="P26" s="62"/>
      <c r="Q26" s="62"/>
      <c r="R26" s="62"/>
      <c r="S26" s="62"/>
      <c r="T26" s="560"/>
      <c r="U26" s="62"/>
      <c r="V26" s="62"/>
      <c r="W26" s="62"/>
      <c r="X26" s="62"/>
      <c r="Y26" s="560"/>
      <c r="Z26" s="62"/>
      <c r="AA26" s="62"/>
      <c r="AB26" s="62"/>
      <c r="AC26" s="62"/>
      <c r="AD26" s="560"/>
      <c r="AE26" s="62"/>
      <c r="AF26" s="62"/>
      <c r="AG26" s="62"/>
      <c r="AH26" s="62"/>
      <c r="AI26" s="560"/>
      <c r="AJ26" s="62"/>
      <c r="AK26" s="62"/>
      <c r="AL26" s="62"/>
      <c r="AM26" s="62"/>
      <c r="AN26" s="560"/>
      <c r="AO26" s="62"/>
      <c r="AP26" s="62"/>
      <c r="AQ26" s="62"/>
      <c r="AR26" s="62"/>
      <c r="AS26" s="560"/>
      <c r="AT26" s="62"/>
      <c r="AU26" s="62"/>
      <c r="AV26" s="62"/>
      <c r="AW26" s="62"/>
      <c r="AX26" s="560"/>
      <c r="AY26" s="62"/>
      <c r="AZ26" s="62"/>
      <c r="BA26" s="62"/>
      <c r="BB26" s="62"/>
      <c r="BC26" s="560"/>
      <c r="BD26" s="62"/>
      <c r="BE26" s="62"/>
      <c r="BF26" s="62"/>
      <c r="BG26" s="62"/>
      <c r="BH26" s="560"/>
      <c r="BI26" s="62"/>
      <c r="BJ26" s="62"/>
      <c r="BK26" s="62"/>
      <c r="BL26" s="62"/>
      <c r="BM26" s="560"/>
      <c r="BN26" s="62"/>
      <c r="BO26" s="62"/>
      <c r="BP26" s="62"/>
      <c r="BQ26" s="62"/>
      <c r="BR26" s="560"/>
      <c r="BS26" s="62"/>
      <c r="BT26" s="62"/>
      <c r="BU26" s="62"/>
      <c r="BV26" s="62"/>
      <c r="BW26" s="560"/>
      <c r="BX26" s="62"/>
      <c r="BY26" s="62"/>
      <c r="BZ26" s="62"/>
      <c r="CA26" s="62"/>
      <c r="CB26" s="560"/>
      <c r="CC26" s="62"/>
      <c r="CD26" s="62"/>
      <c r="CE26" s="62"/>
      <c r="CF26" s="62"/>
      <c r="CG26" s="560"/>
      <c r="CH26" s="62"/>
      <c r="CI26" s="62"/>
      <c r="CJ26" s="62"/>
      <c r="CK26" s="62"/>
      <c r="CL26" s="560"/>
      <c r="CM26" s="62"/>
      <c r="CN26" s="62"/>
      <c r="CO26" s="62"/>
      <c r="CP26" s="62"/>
      <c r="CQ26" s="560"/>
      <c r="CR26" s="62"/>
      <c r="CS26" s="62"/>
      <c r="CT26" s="62"/>
      <c r="CU26" s="62"/>
      <c r="CV26" s="560"/>
      <c r="CW26" s="62"/>
      <c r="CX26" s="62"/>
      <c r="CY26" s="62"/>
      <c r="CZ26" s="62"/>
      <c r="DA26" s="560"/>
      <c r="DB26" s="62"/>
      <c r="DC26" s="62"/>
      <c r="DD26" s="62"/>
      <c r="DE26" s="62"/>
      <c r="DF26" s="560"/>
      <c r="DG26" s="62"/>
      <c r="DH26" s="62"/>
      <c r="DI26" s="62"/>
      <c r="DJ26" s="62"/>
      <c r="DK26" s="560"/>
      <c r="DL26" s="62"/>
      <c r="DM26" s="62"/>
      <c r="DN26" s="62"/>
      <c r="DO26" s="62"/>
      <c r="DP26" s="560"/>
      <c r="DQ26" s="62"/>
      <c r="DR26" s="62"/>
      <c r="DS26" s="62"/>
      <c r="DT26" s="62"/>
      <c r="DU26" s="560"/>
      <c r="DV26" s="62"/>
      <c r="DW26" s="62"/>
      <c r="DX26" s="62"/>
      <c r="DY26" s="62"/>
      <c r="DZ26" s="560"/>
      <c r="EA26" s="62"/>
      <c r="EB26" s="62"/>
      <c r="EC26" s="62"/>
      <c r="ED26" s="62"/>
      <c r="EE26" s="560"/>
      <c r="EF26" s="62"/>
      <c r="EG26" s="62"/>
      <c r="EH26" s="62"/>
      <c r="EI26" s="62"/>
      <c r="EJ26" s="560"/>
      <c r="EK26" s="62"/>
      <c r="EL26" s="62"/>
      <c r="EM26" s="62"/>
      <c r="EN26" s="62"/>
      <c r="EO26" s="153"/>
    </row>
    <row r="27" spans="4:145" ht="12.75" customHeight="1" x14ac:dyDescent="0.2">
      <c r="D27" s="153" t="s">
        <v>428</v>
      </c>
      <c r="E27" s="484"/>
      <c r="F27" s="62"/>
      <c r="G27" s="62">
        <v>0</v>
      </c>
      <c r="H27" s="62"/>
      <c r="I27" s="62"/>
      <c r="J27" s="560"/>
      <c r="K27" s="62"/>
      <c r="L27" s="62">
        <v>0</v>
      </c>
      <c r="M27" s="62"/>
      <c r="N27" s="62"/>
      <c r="O27" s="560"/>
      <c r="P27" s="62"/>
      <c r="Q27" s="62">
        <v>0</v>
      </c>
      <c r="R27" s="62"/>
      <c r="S27" s="62"/>
      <c r="T27" s="560"/>
      <c r="U27" s="62"/>
      <c r="V27" s="62">
        <v>0</v>
      </c>
      <c r="W27" s="62"/>
      <c r="X27" s="62"/>
      <c r="Y27" s="560"/>
      <c r="Z27" s="62"/>
      <c r="AA27" s="62">
        <v>0</v>
      </c>
      <c r="AB27" s="62"/>
      <c r="AC27" s="62"/>
      <c r="AD27" s="560"/>
      <c r="AE27" s="62"/>
      <c r="AF27" s="62">
        <v>0</v>
      </c>
      <c r="AG27" s="62"/>
      <c r="AH27" s="62"/>
      <c r="AI27" s="560"/>
      <c r="AJ27" s="62"/>
      <c r="AK27" s="62">
        <v>0</v>
      </c>
      <c r="AL27" s="62"/>
      <c r="AM27" s="62"/>
      <c r="AN27" s="560"/>
      <c r="AO27" s="62"/>
      <c r="AP27" s="62">
        <v>0</v>
      </c>
      <c r="AQ27" s="62"/>
      <c r="AR27" s="62"/>
      <c r="AS27" s="560"/>
      <c r="AT27" s="62"/>
      <c r="AU27" s="62">
        <v>0</v>
      </c>
      <c r="AV27" s="62"/>
      <c r="AW27" s="62"/>
      <c r="AX27" s="560"/>
      <c r="AY27" s="62"/>
      <c r="AZ27" s="62">
        <v>0</v>
      </c>
      <c r="BA27" s="62"/>
      <c r="BB27" s="62"/>
      <c r="BC27" s="560"/>
      <c r="BD27" s="62"/>
      <c r="BE27" s="62">
        <v>0</v>
      </c>
      <c r="BF27" s="62"/>
      <c r="BG27" s="62"/>
      <c r="BH27" s="560"/>
      <c r="BI27" s="62"/>
      <c r="BJ27" s="62">
        <v>0</v>
      </c>
      <c r="BK27" s="62"/>
      <c r="BL27" s="62"/>
      <c r="BM27" s="560"/>
      <c r="BN27" s="62"/>
      <c r="BO27" s="62">
        <v>0</v>
      </c>
      <c r="BP27" s="62"/>
      <c r="BQ27" s="62"/>
      <c r="BR27" s="560"/>
      <c r="BS27" s="62"/>
      <c r="BT27" s="62">
        <v>0</v>
      </c>
      <c r="BU27" s="62"/>
      <c r="BV27" s="62"/>
      <c r="BW27" s="560"/>
      <c r="BX27" s="62"/>
      <c r="BY27" s="62">
        <v>11128875</v>
      </c>
      <c r="BZ27" s="62"/>
      <c r="CA27" s="62"/>
      <c r="CB27" s="560"/>
      <c r="CC27" s="62"/>
      <c r="CD27" s="62">
        <v>0</v>
      </c>
      <c r="CE27" s="62"/>
      <c r="CF27" s="62"/>
      <c r="CG27" s="560"/>
      <c r="CH27" s="62"/>
      <c r="CI27" s="62">
        <v>0</v>
      </c>
      <c r="CJ27" s="62"/>
      <c r="CK27" s="62"/>
      <c r="CL27" s="560"/>
      <c r="CM27" s="62"/>
      <c r="CN27" s="62">
        <v>0</v>
      </c>
      <c r="CO27" s="62"/>
      <c r="CP27" s="62"/>
      <c r="CQ27" s="560"/>
      <c r="CR27" s="62"/>
      <c r="CS27" s="62">
        <v>0</v>
      </c>
      <c r="CT27" s="62"/>
      <c r="CU27" s="62"/>
      <c r="CV27" s="560"/>
      <c r="CW27" s="62"/>
      <c r="CX27" s="62">
        <v>0</v>
      </c>
      <c r="CY27" s="62"/>
      <c r="CZ27" s="62"/>
      <c r="DA27" s="560"/>
      <c r="DB27" s="62"/>
      <c r="DC27" s="62">
        <v>0</v>
      </c>
      <c r="DD27" s="62"/>
      <c r="DE27" s="62"/>
      <c r="DF27" s="560"/>
      <c r="DG27" s="62"/>
      <c r="DH27" s="62">
        <v>0</v>
      </c>
      <c r="DI27" s="62"/>
      <c r="DJ27" s="62"/>
      <c r="DK27" s="560"/>
      <c r="DL27" s="62"/>
      <c r="DM27" s="62">
        <v>0</v>
      </c>
      <c r="DN27" s="62"/>
      <c r="DO27" s="62"/>
      <c r="DP27" s="560"/>
      <c r="DQ27" s="62"/>
      <c r="DR27" s="62">
        <v>0</v>
      </c>
      <c r="DS27" s="62"/>
      <c r="DT27" s="62"/>
      <c r="DU27" s="560"/>
      <c r="DV27" s="62"/>
      <c r="DW27" s="62">
        <v>0</v>
      </c>
      <c r="DX27" s="62"/>
      <c r="DY27" s="62"/>
      <c r="DZ27" s="560"/>
      <c r="EA27" s="62"/>
      <c r="EB27" s="62">
        <v>0</v>
      </c>
      <c r="EC27" s="62"/>
      <c r="ED27" s="62"/>
      <c r="EE27" s="560"/>
      <c r="EF27" s="62"/>
      <c r="EG27" s="62">
        <v>11128875</v>
      </c>
      <c r="EH27" s="62"/>
      <c r="EI27" s="62"/>
      <c r="EJ27" s="560"/>
      <c r="EK27" s="62"/>
      <c r="EL27" s="62">
        <v>0</v>
      </c>
      <c r="EM27" s="62"/>
      <c r="EN27" s="62"/>
      <c r="EO27" s="153"/>
    </row>
    <row r="28" spans="4:145" ht="12.75" customHeight="1" x14ac:dyDescent="0.2">
      <c r="D28" s="153" t="s">
        <v>336</v>
      </c>
      <c r="E28" s="484"/>
      <c r="F28" s="561"/>
      <c r="G28" s="558">
        <v>0</v>
      </c>
      <c r="H28" s="559"/>
      <c r="I28" s="62"/>
      <c r="J28" s="560"/>
      <c r="K28" s="561"/>
      <c r="L28" s="558">
        <v>0</v>
      </c>
      <c r="M28" s="559"/>
      <c r="N28" s="62"/>
      <c r="O28" s="560"/>
      <c r="P28" s="561"/>
      <c r="Q28" s="558">
        <v>0</v>
      </c>
      <c r="R28" s="559"/>
      <c r="S28" s="62"/>
      <c r="T28" s="560"/>
      <c r="U28" s="561"/>
      <c r="V28" s="558">
        <v>0</v>
      </c>
      <c r="W28" s="559"/>
      <c r="X28" s="62"/>
      <c r="Y28" s="560"/>
      <c r="Z28" s="561"/>
      <c r="AA28" s="558">
        <v>0</v>
      </c>
      <c r="AB28" s="559"/>
      <c r="AC28" s="62"/>
      <c r="AD28" s="560"/>
      <c r="AE28" s="561"/>
      <c r="AF28" s="558">
        <v>0</v>
      </c>
      <c r="AG28" s="559"/>
      <c r="AH28" s="62"/>
      <c r="AI28" s="560"/>
      <c r="AJ28" s="561"/>
      <c r="AK28" s="558">
        <v>0</v>
      </c>
      <c r="AL28" s="559"/>
      <c r="AM28" s="62"/>
      <c r="AN28" s="560"/>
      <c r="AO28" s="561"/>
      <c r="AP28" s="558">
        <v>0</v>
      </c>
      <c r="AQ28" s="559"/>
      <c r="AR28" s="62"/>
      <c r="AS28" s="560"/>
      <c r="AT28" s="561"/>
      <c r="AU28" s="558">
        <v>0</v>
      </c>
      <c r="AV28" s="559"/>
      <c r="AW28" s="62"/>
      <c r="AX28" s="560"/>
      <c r="AY28" s="561"/>
      <c r="AZ28" s="558">
        <v>0</v>
      </c>
      <c r="BA28" s="559"/>
      <c r="BB28" s="62"/>
      <c r="BC28" s="560"/>
      <c r="BD28" s="561"/>
      <c r="BE28" s="558">
        <v>0</v>
      </c>
      <c r="BF28" s="559"/>
      <c r="BG28" s="62"/>
      <c r="BH28" s="560"/>
      <c r="BI28" s="561"/>
      <c r="BJ28" s="558">
        <v>0</v>
      </c>
      <c r="BK28" s="559"/>
      <c r="BL28" s="62"/>
      <c r="BM28" s="560"/>
      <c r="BN28" s="561"/>
      <c r="BO28" s="558">
        <v>0</v>
      </c>
      <c r="BP28" s="559"/>
      <c r="BQ28" s="62"/>
      <c r="BR28" s="560"/>
      <c r="BS28" s="561"/>
      <c r="BT28" s="558">
        <v>0</v>
      </c>
      <c r="BU28" s="559"/>
      <c r="BV28" s="62"/>
      <c r="BW28" s="560"/>
      <c r="BX28" s="561"/>
      <c r="BY28" s="558">
        <v>11128875</v>
      </c>
      <c r="BZ28" s="559"/>
      <c r="CA28" s="62"/>
      <c r="CB28" s="560"/>
      <c r="CC28" s="561"/>
      <c r="CD28" s="558">
        <v>0</v>
      </c>
      <c r="CE28" s="559"/>
      <c r="CF28" s="62"/>
      <c r="CG28" s="560"/>
      <c r="CH28" s="561"/>
      <c r="CI28" s="558">
        <v>0</v>
      </c>
      <c r="CJ28" s="559"/>
      <c r="CK28" s="62"/>
      <c r="CL28" s="560"/>
      <c r="CM28" s="561"/>
      <c r="CN28" s="558">
        <v>0</v>
      </c>
      <c r="CO28" s="559"/>
      <c r="CP28" s="62"/>
      <c r="CQ28" s="560"/>
      <c r="CR28" s="561"/>
      <c r="CS28" s="558">
        <v>0</v>
      </c>
      <c r="CT28" s="559"/>
      <c r="CU28" s="62"/>
      <c r="CV28" s="560"/>
      <c r="CW28" s="561"/>
      <c r="CX28" s="558">
        <v>0</v>
      </c>
      <c r="CY28" s="559"/>
      <c r="CZ28" s="62"/>
      <c r="DA28" s="560"/>
      <c r="DB28" s="561"/>
      <c r="DC28" s="558">
        <v>0</v>
      </c>
      <c r="DD28" s="559"/>
      <c r="DE28" s="62"/>
      <c r="DF28" s="560"/>
      <c r="DG28" s="561"/>
      <c r="DH28" s="558">
        <v>0</v>
      </c>
      <c r="DI28" s="559"/>
      <c r="DJ28" s="62"/>
      <c r="DK28" s="560"/>
      <c r="DL28" s="561"/>
      <c r="DM28" s="558">
        <v>0</v>
      </c>
      <c r="DN28" s="559"/>
      <c r="DO28" s="62"/>
      <c r="DP28" s="560"/>
      <c r="DQ28" s="561"/>
      <c r="DR28" s="558">
        <v>0</v>
      </c>
      <c r="DS28" s="559"/>
      <c r="DT28" s="62"/>
      <c r="DU28" s="560"/>
      <c r="DV28" s="561"/>
      <c r="DW28" s="558">
        <v>0</v>
      </c>
      <c r="DX28" s="559"/>
      <c r="DY28" s="62"/>
      <c r="DZ28" s="560"/>
      <c r="EA28" s="561"/>
      <c r="EB28" s="558">
        <v>0</v>
      </c>
      <c r="EC28" s="559"/>
      <c r="ED28" s="62"/>
      <c r="EE28" s="560"/>
      <c r="EF28" s="561"/>
      <c r="EG28" s="558">
        <v>11128875</v>
      </c>
      <c r="EH28" s="559"/>
      <c r="EI28" s="62"/>
      <c r="EJ28" s="560"/>
      <c r="EK28" s="561"/>
      <c r="EL28" s="558">
        <v>0</v>
      </c>
      <c r="EM28" s="559"/>
      <c r="EN28" s="62"/>
      <c r="EO28" s="153"/>
    </row>
    <row r="29" spans="4:145" ht="12.75" customHeight="1" x14ac:dyDescent="0.2">
      <c r="D29" s="153" t="s">
        <v>339</v>
      </c>
      <c r="E29" s="484"/>
      <c r="F29" s="560"/>
      <c r="G29" s="62">
        <v>0</v>
      </c>
      <c r="H29" s="61"/>
      <c r="I29" s="62"/>
      <c r="J29" s="560"/>
      <c r="K29" s="560"/>
      <c r="L29" s="62">
        <v>0</v>
      </c>
      <c r="M29" s="61"/>
      <c r="N29" s="62"/>
      <c r="O29" s="560"/>
      <c r="P29" s="560"/>
      <c r="Q29" s="62">
        <v>0</v>
      </c>
      <c r="R29" s="61"/>
      <c r="S29" s="62"/>
      <c r="T29" s="560"/>
      <c r="U29" s="560"/>
      <c r="V29" s="62">
        <v>0</v>
      </c>
      <c r="W29" s="61"/>
      <c r="X29" s="62"/>
      <c r="Y29" s="560"/>
      <c r="Z29" s="560"/>
      <c r="AA29" s="62">
        <v>0</v>
      </c>
      <c r="AB29" s="61"/>
      <c r="AC29" s="62"/>
      <c r="AD29" s="560"/>
      <c r="AE29" s="560"/>
      <c r="AF29" s="62">
        <v>0</v>
      </c>
      <c r="AG29" s="61"/>
      <c r="AH29" s="62"/>
      <c r="AI29" s="560"/>
      <c r="AJ29" s="560"/>
      <c r="AK29" s="62">
        <v>0</v>
      </c>
      <c r="AL29" s="61"/>
      <c r="AM29" s="62"/>
      <c r="AN29" s="560"/>
      <c r="AO29" s="560"/>
      <c r="AP29" s="62">
        <v>0</v>
      </c>
      <c r="AQ29" s="61"/>
      <c r="AR29" s="62"/>
      <c r="AS29" s="560"/>
      <c r="AT29" s="560"/>
      <c r="AU29" s="62">
        <v>0</v>
      </c>
      <c r="AV29" s="61"/>
      <c r="AW29" s="62"/>
      <c r="AX29" s="560"/>
      <c r="AY29" s="560"/>
      <c r="AZ29" s="62">
        <v>0</v>
      </c>
      <c r="BA29" s="61"/>
      <c r="BB29" s="62"/>
      <c r="BC29" s="560"/>
      <c r="BD29" s="560"/>
      <c r="BE29" s="62">
        <v>0</v>
      </c>
      <c r="BF29" s="61"/>
      <c r="BG29" s="62"/>
      <c r="BH29" s="560"/>
      <c r="BI29" s="560"/>
      <c r="BJ29" s="62">
        <v>0</v>
      </c>
      <c r="BK29" s="61"/>
      <c r="BL29" s="62"/>
      <c r="BM29" s="560"/>
      <c r="BN29" s="560"/>
      <c r="BO29" s="62">
        <v>0</v>
      </c>
      <c r="BP29" s="61"/>
      <c r="BQ29" s="62"/>
      <c r="BR29" s="560"/>
      <c r="BS29" s="560"/>
      <c r="BT29" s="62">
        <v>0</v>
      </c>
      <c r="BU29" s="61"/>
      <c r="BV29" s="62"/>
      <c r="BW29" s="560"/>
      <c r="BX29" s="560"/>
      <c r="BY29" s="62">
        <v>0</v>
      </c>
      <c r="BZ29" s="61"/>
      <c r="CA29" s="62"/>
      <c r="CB29" s="560"/>
      <c r="CC29" s="560"/>
      <c r="CD29" s="62">
        <v>0</v>
      </c>
      <c r="CE29" s="61"/>
      <c r="CF29" s="62"/>
      <c r="CG29" s="560"/>
      <c r="CH29" s="560"/>
      <c r="CI29" s="62">
        <v>0</v>
      </c>
      <c r="CJ29" s="61"/>
      <c r="CK29" s="62"/>
      <c r="CL29" s="560"/>
      <c r="CM29" s="560"/>
      <c r="CN29" s="62">
        <v>0</v>
      </c>
      <c r="CO29" s="61"/>
      <c r="CP29" s="62"/>
      <c r="CQ29" s="560"/>
      <c r="CR29" s="560"/>
      <c r="CS29" s="62">
        <v>0</v>
      </c>
      <c r="CT29" s="61"/>
      <c r="CU29" s="62"/>
      <c r="CV29" s="560"/>
      <c r="CW29" s="560"/>
      <c r="CX29" s="62">
        <v>0</v>
      </c>
      <c r="CY29" s="61"/>
      <c r="CZ29" s="62"/>
      <c r="DA29" s="560"/>
      <c r="DB29" s="560"/>
      <c r="DC29" s="62">
        <v>0</v>
      </c>
      <c r="DD29" s="61"/>
      <c r="DE29" s="62"/>
      <c r="DF29" s="560"/>
      <c r="DG29" s="560"/>
      <c r="DH29" s="62">
        <v>0</v>
      </c>
      <c r="DI29" s="61"/>
      <c r="DJ29" s="62"/>
      <c r="DK29" s="560"/>
      <c r="DL29" s="560"/>
      <c r="DM29" s="62">
        <v>0</v>
      </c>
      <c r="DN29" s="61"/>
      <c r="DO29" s="62"/>
      <c r="DP29" s="560"/>
      <c r="DQ29" s="560"/>
      <c r="DR29" s="62">
        <v>0</v>
      </c>
      <c r="DS29" s="61"/>
      <c r="DT29" s="62"/>
      <c r="DU29" s="560"/>
      <c r="DV29" s="560"/>
      <c r="DW29" s="62">
        <v>0</v>
      </c>
      <c r="DX29" s="61"/>
      <c r="DY29" s="62"/>
      <c r="DZ29" s="560"/>
      <c r="EA29" s="560"/>
      <c r="EB29" s="62">
        <v>0</v>
      </c>
      <c r="EC29" s="61"/>
      <c r="ED29" s="62"/>
      <c r="EE29" s="560"/>
      <c r="EF29" s="560"/>
      <c r="EG29" s="62">
        <v>0</v>
      </c>
      <c r="EH29" s="61"/>
      <c r="EI29" s="62"/>
      <c r="EJ29" s="560"/>
      <c r="EK29" s="560"/>
      <c r="EL29" s="62">
        <v>0</v>
      </c>
      <c r="EM29" s="61"/>
      <c r="EN29" s="62"/>
      <c r="EO29" s="153"/>
    </row>
    <row r="30" spans="4:145" ht="12.75" customHeight="1" x14ac:dyDescent="0.2">
      <c r="D30" s="153" t="s">
        <v>353</v>
      </c>
      <c r="E30" s="484"/>
      <c r="F30" s="569"/>
      <c r="G30" s="123">
        <v>0</v>
      </c>
      <c r="H30" s="122"/>
      <c r="I30" s="62"/>
      <c r="J30" s="560"/>
      <c r="K30" s="569"/>
      <c r="L30" s="123">
        <v>0</v>
      </c>
      <c r="M30" s="122"/>
      <c r="N30" s="62"/>
      <c r="O30" s="560"/>
      <c r="P30" s="569"/>
      <c r="Q30" s="123">
        <v>0</v>
      </c>
      <c r="R30" s="122"/>
      <c r="S30" s="62"/>
      <c r="T30" s="560"/>
      <c r="U30" s="569"/>
      <c r="V30" s="123">
        <v>0</v>
      </c>
      <c r="W30" s="122"/>
      <c r="X30" s="62"/>
      <c r="Y30" s="560"/>
      <c r="Z30" s="569"/>
      <c r="AA30" s="123">
        <v>0</v>
      </c>
      <c r="AB30" s="122"/>
      <c r="AC30" s="62"/>
      <c r="AD30" s="560"/>
      <c r="AE30" s="569"/>
      <c r="AF30" s="123">
        <v>0</v>
      </c>
      <c r="AG30" s="122"/>
      <c r="AH30" s="62"/>
      <c r="AI30" s="560"/>
      <c r="AJ30" s="569"/>
      <c r="AK30" s="123">
        <v>0</v>
      </c>
      <c r="AL30" s="122"/>
      <c r="AM30" s="62"/>
      <c r="AN30" s="560"/>
      <c r="AO30" s="569"/>
      <c r="AP30" s="123">
        <v>0</v>
      </c>
      <c r="AQ30" s="122"/>
      <c r="AR30" s="62"/>
      <c r="AS30" s="560"/>
      <c r="AT30" s="569"/>
      <c r="AU30" s="123">
        <v>0</v>
      </c>
      <c r="AV30" s="122"/>
      <c r="AW30" s="62"/>
      <c r="AX30" s="560"/>
      <c r="AY30" s="569"/>
      <c r="AZ30" s="123">
        <v>0</v>
      </c>
      <c r="BA30" s="122"/>
      <c r="BB30" s="62"/>
      <c r="BC30" s="560"/>
      <c r="BD30" s="569"/>
      <c r="BE30" s="123">
        <v>0</v>
      </c>
      <c r="BF30" s="122"/>
      <c r="BG30" s="62"/>
      <c r="BH30" s="560"/>
      <c r="BI30" s="569"/>
      <c r="BJ30" s="123">
        <v>0</v>
      </c>
      <c r="BK30" s="122"/>
      <c r="BL30" s="62"/>
      <c r="BM30" s="560"/>
      <c r="BN30" s="569"/>
      <c r="BO30" s="123">
        <v>0</v>
      </c>
      <c r="BP30" s="122"/>
      <c r="BQ30" s="62"/>
      <c r="BR30" s="560"/>
      <c r="BS30" s="569"/>
      <c r="BT30" s="123">
        <v>0</v>
      </c>
      <c r="BU30" s="122"/>
      <c r="BV30" s="62"/>
      <c r="BW30" s="560"/>
      <c r="BX30" s="569"/>
      <c r="BY30" s="123">
        <v>0</v>
      </c>
      <c r="BZ30" s="122"/>
      <c r="CA30" s="62"/>
      <c r="CB30" s="560"/>
      <c r="CC30" s="569"/>
      <c r="CD30" s="123">
        <v>0</v>
      </c>
      <c r="CE30" s="122"/>
      <c r="CF30" s="62"/>
      <c r="CG30" s="560"/>
      <c r="CH30" s="569"/>
      <c r="CI30" s="123">
        <v>0</v>
      </c>
      <c r="CJ30" s="122"/>
      <c r="CK30" s="62"/>
      <c r="CL30" s="560"/>
      <c r="CM30" s="569"/>
      <c r="CN30" s="123">
        <v>0</v>
      </c>
      <c r="CO30" s="122"/>
      <c r="CP30" s="62"/>
      <c r="CQ30" s="560"/>
      <c r="CR30" s="569"/>
      <c r="CS30" s="123">
        <v>0</v>
      </c>
      <c r="CT30" s="122"/>
      <c r="CU30" s="62"/>
      <c r="CV30" s="560"/>
      <c r="CW30" s="569"/>
      <c r="CX30" s="123">
        <v>0</v>
      </c>
      <c r="CY30" s="122"/>
      <c r="CZ30" s="62"/>
      <c r="DA30" s="560"/>
      <c r="DB30" s="569"/>
      <c r="DC30" s="123">
        <v>0</v>
      </c>
      <c r="DD30" s="122"/>
      <c r="DE30" s="62"/>
      <c r="DF30" s="560"/>
      <c r="DG30" s="569"/>
      <c r="DH30" s="123">
        <v>0</v>
      </c>
      <c r="DI30" s="122"/>
      <c r="DJ30" s="62"/>
      <c r="DK30" s="560"/>
      <c r="DL30" s="569"/>
      <c r="DM30" s="123">
        <v>0</v>
      </c>
      <c r="DN30" s="122"/>
      <c r="DO30" s="62"/>
      <c r="DP30" s="560"/>
      <c r="DQ30" s="569"/>
      <c r="DR30" s="123">
        <v>0</v>
      </c>
      <c r="DS30" s="122"/>
      <c r="DT30" s="62"/>
      <c r="DU30" s="560"/>
      <c r="DV30" s="569"/>
      <c r="DW30" s="123">
        <v>0</v>
      </c>
      <c r="DX30" s="122"/>
      <c r="DY30" s="62"/>
      <c r="DZ30" s="560"/>
      <c r="EA30" s="569"/>
      <c r="EB30" s="123">
        <v>0</v>
      </c>
      <c r="EC30" s="122"/>
      <c r="ED30" s="62"/>
      <c r="EE30" s="560"/>
      <c r="EF30" s="569"/>
      <c r="EG30" s="123">
        <v>0</v>
      </c>
      <c r="EH30" s="122"/>
      <c r="EI30" s="62"/>
      <c r="EJ30" s="560"/>
      <c r="EK30" s="569"/>
      <c r="EL30" s="123">
        <v>0</v>
      </c>
      <c r="EM30" s="122"/>
      <c r="EN30" s="62"/>
      <c r="EO30" s="153"/>
    </row>
    <row r="31" spans="4:145" x14ac:dyDescent="0.2">
      <c r="D31" s="153"/>
      <c r="E31" s="484"/>
      <c r="G31" s="62"/>
      <c r="H31" s="62"/>
      <c r="I31" s="62"/>
      <c r="J31" s="560"/>
      <c r="K31" s="62"/>
      <c r="L31" s="62"/>
      <c r="M31" s="62"/>
      <c r="N31" s="62"/>
      <c r="O31" s="560"/>
      <c r="P31" s="62"/>
      <c r="Q31" s="62"/>
      <c r="R31" s="62"/>
      <c r="S31" s="62"/>
      <c r="T31" s="560"/>
      <c r="U31" s="62"/>
      <c r="V31" s="62"/>
      <c r="W31" s="62"/>
      <c r="X31" s="62"/>
      <c r="Y31" s="560"/>
      <c r="Z31" s="62"/>
      <c r="AA31" s="62"/>
      <c r="AB31" s="62"/>
      <c r="AC31" s="62"/>
      <c r="AD31" s="560"/>
      <c r="AE31" s="62"/>
      <c r="AF31" s="62"/>
      <c r="AG31" s="62"/>
      <c r="AH31" s="62"/>
      <c r="AI31" s="560"/>
      <c r="AJ31" s="62"/>
      <c r="AK31" s="62"/>
      <c r="AL31" s="62"/>
      <c r="AM31" s="62"/>
      <c r="AN31" s="560"/>
      <c r="AO31" s="62"/>
      <c r="AP31" s="62"/>
      <c r="AQ31" s="62"/>
      <c r="AR31" s="62"/>
      <c r="AS31" s="560"/>
      <c r="AT31" s="62"/>
      <c r="AU31" s="62"/>
      <c r="AV31" s="62"/>
      <c r="AW31" s="62"/>
      <c r="AX31" s="560"/>
      <c r="AY31" s="62"/>
      <c r="AZ31" s="62"/>
      <c r="BA31" s="62"/>
      <c r="BB31" s="62"/>
      <c r="BC31" s="560"/>
      <c r="BD31" s="62"/>
      <c r="BE31" s="62"/>
      <c r="BF31" s="62"/>
      <c r="BG31" s="62"/>
      <c r="BH31" s="560"/>
      <c r="BI31" s="62"/>
      <c r="BJ31" s="62"/>
      <c r="BK31" s="62"/>
      <c r="BL31" s="62"/>
      <c r="BM31" s="560"/>
      <c r="BN31" s="62"/>
      <c r="BO31" s="62"/>
      <c r="BP31" s="62"/>
      <c r="BQ31" s="62"/>
      <c r="BR31" s="560"/>
      <c r="BS31" s="62"/>
      <c r="BT31" s="62"/>
      <c r="BU31" s="62"/>
      <c r="BV31" s="62"/>
      <c r="BW31" s="560"/>
      <c r="BX31" s="62"/>
      <c r="BY31" s="62"/>
      <c r="BZ31" s="62"/>
      <c r="CA31" s="62"/>
      <c r="CB31" s="560"/>
      <c r="CC31" s="62"/>
      <c r="CD31" s="62"/>
      <c r="CE31" s="62"/>
      <c r="CF31" s="62"/>
      <c r="CG31" s="560"/>
      <c r="CH31" s="62"/>
      <c r="CI31" s="62"/>
      <c r="CJ31" s="62"/>
      <c r="CK31" s="62"/>
      <c r="CL31" s="560"/>
      <c r="CM31" s="62"/>
      <c r="CN31" s="62"/>
      <c r="CO31" s="62"/>
      <c r="CP31" s="62"/>
      <c r="CQ31" s="560"/>
      <c r="CR31" s="62"/>
      <c r="CS31" s="62"/>
      <c r="CT31" s="62"/>
      <c r="CU31" s="62"/>
      <c r="CV31" s="560"/>
      <c r="CW31" s="62"/>
      <c r="CX31" s="62"/>
      <c r="CY31" s="62"/>
      <c r="CZ31" s="62"/>
      <c r="DA31" s="560"/>
      <c r="DB31" s="62"/>
      <c r="DC31" s="62"/>
      <c r="DD31" s="62"/>
      <c r="DE31" s="62"/>
      <c r="DF31" s="560"/>
      <c r="DG31" s="62"/>
      <c r="DH31" s="62"/>
      <c r="DI31" s="62"/>
      <c r="DJ31" s="62"/>
      <c r="DK31" s="560"/>
      <c r="DL31" s="62"/>
      <c r="DM31" s="62"/>
      <c r="DN31" s="62"/>
      <c r="DO31" s="62"/>
      <c r="DP31" s="560"/>
      <c r="DQ31" s="62"/>
      <c r="DR31" s="62"/>
      <c r="DS31" s="62"/>
      <c r="DT31" s="62"/>
      <c r="DU31" s="560"/>
      <c r="DV31" s="62"/>
      <c r="DW31" s="62"/>
      <c r="DX31" s="62"/>
      <c r="DY31" s="62"/>
      <c r="DZ31" s="560"/>
      <c r="EA31" s="62"/>
      <c r="EB31" s="62"/>
      <c r="EC31" s="62"/>
      <c r="ED31" s="62"/>
      <c r="EE31" s="560"/>
      <c r="EF31" s="62"/>
      <c r="EG31" s="62"/>
      <c r="EH31" s="62"/>
      <c r="EI31" s="62"/>
      <c r="EJ31" s="560"/>
      <c r="EK31" s="62"/>
      <c r="EL31" s="62"/>
      <c r="EM31" s="62"/>
      <c r="EN31" s="62"/>
      <c r="EO31" s="153"/>
    </row>
    <row r="32" spans="4:145" x14ac:dyDescent="0.2">
      <c r="D32" s="153" t="s">
        <v>429</v>
      </c>
      <c r="E32" s="484"/>
      <c r="G32" s="62">
        <v>0</v>
      </c>
      <c r="H32" s="62"/>
      <c r="I32" s="62"/>
      <c r="J32" s="560"/>
      <c r="K32" s="62"/>
      <c r="L32" s="62">
        <v>1484820</v>
      </c>
      <c r="M32" s="62"/>
      <c r="N32" s="62"/>
      <c r="O32" s="560"/>
      <c r="P32" s="62"/>
      <c r="Q32" s="62">
        <v>0</v>
      </c>
      <c r="R32" s="62"/>
      <c r="S32" s="62"/>
      <c r="T32" s="560"/>
      <c r="U32" s="62"/>
      <c r="V32" s="62">
        <v>0</v>
      </c>
      <c r="W32" s="62"/>
      <c r="X32" s="62"/>
      <c r="Y32" s="560"/>
      <c r="Z32" s="62"/>
      <c r="AA32" s="62">
        <v>0</v>
      </c>
      <c r="AB32" s="62"/>
      <c r="AC32" s="62"/>
      <c r="AD32" s="560"/>
      <c r="AE32" s="62"/>
      <c r="AF32" s="62">
        <v>0</v>
      </c>
      <c r="AG32" s="62"/>
      <c r="AH32" s="62"/>
      <c r="AI32" s="560"/>
      <c r="AJ32" s="62"/>
      <c r="AK32" s="62">
        <v>0</v>
      </c>
      <c r="AL32" s="62"/>
      <c r="AM32" s="62"/>
      <c r="AN32" s="560"/>
      <c r="AO32" s="62"/>
      <c r="AP32" s="62">
        <v>0</v>
      </c>
      <c r="AQ32" s="62"/>
      <c r="AR32" s="62"/>
      <c r="AS32" s="560"/>
      <c r="AT32" s="62"/>
      <c r="AU32" s="62">
        <v>0</v>
      </c>
      <c r="AV32" s="62"/>
      <c r="AW32" s="62"/>
      <c r="AX32" s="560"/>
      <c r="AY32" s="62"/>
      <c r="AZ32" s="62">
        <v>0</v>
      </c>
      <c r="BA32" s="62"/>
      <c r="BB32" s="62"/>
      <c r="BC32" s="560"/>
      <c r="BD32" s="62"/>
      <c r="BE32" s="62">
        <v>0</v>
      </c>
      <c r="BF32" s="62"/>
      <c r="BG32" s="62"/>
      <c r="BH32" s="560"/>
      <c r="BI32" s="62"/>
      <c r="BJ32" s="62">
        <v>0</v>
      </c>
      <c r="BK32" s="62"/>
      <c r="BL32" s="62"/>
      <c r="BM32" s="560"/>
      <c r="BN32" s="62"/>
      <c r="BO32" s="62">
        <v>0</v>
      </c>
      <c r="BP32" s="62"/>
      <c r="BQ32" s="62"/>
      <c r="BR32" s="560"/>
      <c r="BS32" s="62"/>
      <c r="BT32" s="62">
        <v>1484820</v>
      </c>
      <c r="BU32" s="62"/>
      <c r="BV32" s="62"/>
      <c r="BW32" s="560"/>
      <c r="BX32" s="62"/>
      <c r="BY32" s="62">
        <v>0</v>
      </c>
      <c r="BZ32" s="62"/>
      <c r="CA32" s="62"/>
      <c r="CB32" s="560"/>
      <c r="CC32" s="62"/>
      <c r="CD32" s="62">
        <v>0</v>
      </c>
      <c r="CE32" s="62"/>
      <c r="CF32" s="62"/>
      <c r="CG32" s="560"/>
      <c r="CH32" s="62"/>
      <c r="CI32" s="62">
        <v>0</v>
      </c>
      <c r="CJ32" s="62"/>
      <c r="CK32" s="62"/>
      <c r="CL32" s="560"/>
      <c r="CM32" s="62"/>
      <c r="CN32" s="62">
        <v>0</v>
      </c>
      <c r="CO32" s="62"/>
      <c r="CP32" s="62"/>
      <c r="CQ32" s="560"/>
      <c r="CR32" s="62"/>
      <c r="CS32" s="62">
        <v>0</v>
      </c>
      <c r="CT32" s="62"/>
      <c r="CU32" s="62"/>
      <c r="CV32" s="560"/>
      <c r="CW32" s="62"/>
      <c r="CX32" s="62">
        <v>0</v>
      </c>
      <c r="CY32" s="62"/>
      <c r="CZ32" s="62"/>
      <c r="DA32" s="560"/>
      <c r="DB32" s="62"/>
      <c r="DC32" s="62">
        <v>0</v>
      </c>
      <c r="DD32" s="62"/>
      <c r="DE32" s="62"/>
      <c r="DF32" s="560"/>
      <c r="DG32" s="62"/>
      <c r="DH32" s="62">
        <v>0</v>
      </c>
      <c r="DI32" s="62"/>
      <c r="DJ32" s="62"/>
      <c r="DK32" s="560"/>
      <c r="DL32" s="62"/>
      <c r="DM32" s="62">
        <v>0</v>
      </c>
      <c r="DN32" s="62"/>
      <c r="DO32" s="62"/>
      <c r="DP32" s="560"/>
      <c r="DQ32" s="62"/>
      <c r="DR32" s="62">
        <v>0</v>
      </c>
      <c r="DS32" s="62"/>
      <c r="DT32" s="62"/>
      <c r="DU32" s="560"/>
      <c r="DV32" s="62"/>
      <c r="DW32" s="62">
        <v>0</v>
      </c>
      <c r="DX32" s="62"/>
      <c r="DY32" s="62"/>
      <c r="DZ32" s="560"/>
      <c r="EA32" s="62"/>
      <c r="EB32" s="62">
        <v>0</v>
      </c>
      <c r="EC32" s="62"/>
      <c r="ED32" s="62"/>
      <c r="EE32" s="560"/>
      <c r="EF32" s="62"/>
      <c r="EG32" s="62">
        <v>0</v>
      </c>
      <c r="EH32" s="62"/>
      <c r="EI32" s="62"/>
      <c r="EJ32" s="560"/>
      <c r="EK32" s="62"/>
      <c r="EL32" s="62">
        <v>0</v>
      </c>
      <c r="EM32" s="62"/>
      <c r="EN32" s="62"/>
      <c r="EO32" s="153"/>
    </row>
    <row r="33" spans="4:145" x14ac:dyDescent="0.2">
      <c r="D33" s="153" t="s">
        <v>336</v>
      </c>
      <c r="E33" s="484"/>
      <c r="F33" s="490"/>
      <c r="G33" s="558">
        <v>0</v>
      </c>
      <c r="H33" s="559"/>
      <c r="I33" s="62"/>
      <c r="J33" s="560"/>
      <c r="K33" s="561"/>
      <c r="L33" s="558">
        <v>1484820</v>
      </c>
      <c r="M33" s="559"/>
      <c r="N33" s="62"/>
      <c r="O33" s="560"/>
      <c r="P33" s="561"/>
      <c r="Q33" s="558">
        <v>0</v>
      </c>
      <c r="R33" s="559"/>
      <c r="S33" s="62"/>
      <c r="T33" s="560"/>
      <c r="U33" s="561"/>
      <c r="V33" s="558">
        <v>0</v>
      </c>
      <c r="W33" s="559"/>
      <c r="X33" s="62"/>
      <c r="Y33" s="560"/>
      <c r="Z33" s="561"/>
      <c r="AA33" s="558">
        <v>0</v>
      </c>
      <c r="AB33" s="559"/>
      <c r="AC33" s="62"/>
      <c r="AD33" s="560"/>
      <c r="AE33" s="561"/>
      <c r="AF33" s="558">
        <v>0</v>
      </c>
      <c r="AG33" s="559"/>
      <c r="AH33" s="62"/>
      <c r="AI33" s="560"/>
      <c r="AJ33" s="561"/>
      <c r="AK33" s="558">
        <v>0</v>
      </c>
      <c r="AL33" s="559"/>
      <c r="AM33" s="62"/>
      <c r="AN33" s="560"/>
      <c r="AO33" s="561"/>
      <c r="AP33" s="558">
        <v>0</v>
      </c>
      <c r="AQ33" s="559"/>
      <c r="AR33" s="62"/>
      <c r="AS33" s="560"/>
      <c r="AT33" s="561"/>
      <c r="AU33" s="558">
        <v>0</v>
      </c>
      <c r="AV33" s="559"/>
      <c r="AW33" s="62"/>
      <c r="AX33" s="560"/>
      <c r="AY33" s="561"/>
      <c r="AZ33" s="558">
        <v>0</v>
      </c>
      <c r="BA33" s="559"/>
      <c r="BB33" s="62"/>
      <c r="BC33" s="560"/>
      <c r="BD33" s="561"/>
      <c r="BE33" s="558">
        <v>0</v>
      </c>
      <c r="BF33" s="559"/>
      <c r="BG33" s="62"/>
      <c r="BH33" s="560"/>
      <c r="BI33" s="561"/>
      <c r="BJ33" s="558">
        <v>0</v>
      </c>
      <c r="BK33" s="559"/>
      <c r="BL33" s="62"/>
      <c r="BM33" s="560"/>
      <c r="BN33" s="561"/>
      <c r="BO33" s="558">
        <v>0</v>
      </c>
      <c r="BP33" s="559"/>
      <c r="BQ33" s="62"/>
      <c r="BR33" s="560"/>
      <c r="BS33" s="561"/>
      <c r="BT33" s="558">
        <v>1484820</v>
      </c>
      <c r="BU33" s="559"/>
      <c r="BV33" s="62"/>
      <c r="BW33" s="560"/>
      <c r="BX33" s="561"/>
      <c r="BY33" s="558">
        <v>0</v>
      </c>
      <c r="BZ33" s="559"/>
      <c r="CA33" s="62"/>
      <c r="CB33" s="560"/>
      <c r="CC33" s="561"/>
      <c r="CD33" s="558">
        <v>0</v>
      </c>
      <c r="CE33" s="559"/>
      <c r="CF33" s="62"/>
      <c r="CG33" s="560"/>
      <c r="CH33" s="561"/>
      <c r="CI33" s="558">
        <v>0</v>
      </c>
      <c r="CJ33" s="559"/>
      <c r="CK33" s="62"/>
      <c r="CL33" s="560"/>
      <c r="CM33" s="561"/>
      <c r="CN33" s="558">
        <v>0</v>
      </c>
      <c r="CO33" s="559"/>
      <c r="CP33" s="62"/>
      <c r="CQ33" s="560"/>
      <c r="CR33" s="561"/>
      <c r="CS33" s="558">
        <v>0</v>
      </c>
      <c r="CT33" s="559"/>
      <c r="CU33" s="62"/>
      <c r="CV33" s="560"/>
      <c r="CW33" s="561"/>
      <c r="CX33" s="558">
        <v>0</v>
      </c>
      <c r="CY33" s="559"/>
      <c r="CZ33" s="62"/>
      <c r="DA33" s="560"/>
      <c r="DB33" s="561"/>
      <c r="DC33" s="558">
        <v>0</v>
      </c>
      <c r="DD33" s="559"/>
      <c r="DE33" s="62"/>
      <c r="DF33" s="560"/>
      <c r="DG33" s="561"/>
      <c r="DH33" s="558">
        <v>0</v>
      </c>
      <c r="DI33" s="559"/>
      <c r="DJ33" s="62"/>
      <c r="DK33" s="560"/>
      <c r="DL33" s="561"/>
      <c r="DM33" s="558">
        <v>0</v>
      </c>
      <c r="DN33" s="559"/>
      <c r="DO33" s="62"/>
      <c r="DP33" s="560"/>
      <c r="DQ33" s="561"/>
      <c r="DR33" s="558">
        <v>0</v>
      </c>
      <c r="DS33" s="559"/>
      <c r="DT33" s="62"/>
      <c r="DU33" s="560"/>
      <c r="DV33" s="561"/>
      <c r="DW33" s="558">
        <v>0</v>
      </c>
      <c r="DX33" s="559"/>
      <c r="DY33" s="62"/>
      <c r="DZ33" s="560"/>
      <c r="EA33" s="561"/>
      <c r="EB33" s="558">
        <v>0</v>
      </c>
      <c r="EC33" s="559"/>
      <c r="ED33" s="62"/>
      <c r="EE33" s="560"/>
      <c r="EF33" s="561"/>
      <c r="EG33" s="558">
        <v>0</v>
      </c>
      <c r="EH33" s="559"/>
      <c r="EI33" s="62"/>
      <c r="EJ33" s="560"/>
      <c r="EK33" s="561"/>
      <c r="EL33" s="558">
        <v>0</v>
      </c>
      <c r="EM33" s="559"/>
      <c r="EN33" s="62"/>
      <c r="EO33" s="153"/>
    </row>
    <row r="34" spans="4:145" x14ac:dyDescent="0.2">
      <c r="D34" s="153" t="s">
        <v>339</v>
      </c>
      <c r="E34" s="484"/>
      <c r="F34" s="484"/>
      <c r="G34" s="62">
        <v>0</v>
      </c>
      <c r="H34" s="61"/>
      <c r="I34" s="62"/>
      <c r="J34" s="560"/>
      <c r="K34" s="560"/>
      <c r="L34" s="62">
        <v>0</v>
      </c>
      <c r="M34" s="61"/>
      <c r="N34" s="62"/>
      <c r="O34" s="560"/>
      <c r="P34" s="560"/>
      <c r="Q34" s="62">
        <v>0</v>
      </c>
      <c r="R34" s="61"/>
      <c r="S34" s="62"/>
      <c r="T34" s="560"/>
      <c r="U34" s="560"/>
      <c r="V34" s="62">
        <v>0</v>
      </c>
      <c r="W34" s="61"/>
      <c r="X34" s="62"/>
      <c r="Y34" s="560"/>
      <c r="Z34" s="560"/>
      <c r="AA34" s="62">
        <v>0</v>
      </c>
      <c r="AB34" s="61"/>
      <c r="AC34" s="62"/>
      <c r="AD34" s="560"/>
      <c r="AE34" s="560"/>
      <c r="AF34" s="62">
        <v>0</v>
      </c>
      <c r="AG34" s="61"/>
      <c r="AH34" s="62"/>
      <c r="AI34" s="560"/>
      <c r="AJ34" s="560"/>
      <c r="AK34" s="62">
        <v>0</v>
      </c>
      <c r="AL34" s="61"/>
      <c r="AM34" s="62"/>
      <c r="AN34" s="560"/>
      <c r="AO34" s="560"/>
      <c r="AP34" s="62">
        <v>0</v>
      </c>
      <c r="AQ34" s="61"/>
      <c r="AR34" s="62"/>
      <c r="AS34" s="560"/>
      <c r="AT34" s="560"/>
      <c r="AU34" s="62">
        <v>0</v>
      </c>
      <c r="AV34" s="61"/>
      <c r="AW34" s="62"/>
      <c r="AX34" s="560"/>
      <c r="AY34" s="560"/>
      <c r="AZ34" s="62">
        <v>0</v>
      </c>
      <c r="BA34" s="61"/>
      <c r="BB34" s="62"/>
      <c r="BC34" s="560"/>
      <c r="BD34" s="560"/>
      <c r="BE34" s="62">
        <v>0</v>
      </c>
      <c r="BF34" s="61"/>
      <c r="BG34" s="62"/>
      <c r="BH34" s="560"/>
      <c r="BI34" s="560"/>
      <c r="BJ34" s="62">
        <v>0</v>
      </c>
      <c r="BK34" s="61"/>
      <c r="BL34" s="62"/>
      <c r="BM34" s="560"/>
      <c r="BN34" s="560"/>
      <c r="BO34" s="62">
        <v>0</v>
      </c>
      <c r="BP34" s="61"/>
      <c r="BQ34" s="62"/>
      <c r="BR34" s="560"/>
      <c r="BS34" s="560"/>
      <c r="BT34" s="62">
        <v>0</v>
      </c>
      <c r="BU34" s="61"/>
      <c r="BV34" s="62"/>
      <c r="BW34" s="560"/>
      <c r="BX34" s="560"/>
      <c r="BY34" s="62">
        <v>0</v>
      </c>
      <c r="BZ34" s="61"/>
      <c r="CA34" s="62"/>
      <c r="CB34" s="560"/>
      <c r="CC34" s="560"/>
      <c r="CD34" s="62">
        <v>0</v>
      </c>
      <c r="CE34" s="61"/>
      <c r="CF34" s="62"/>
      <c r="CG34" s="560"/>
      <c r="CH34" s="560"/>
      <c r="CI34" s="62">
        <v>0</v>
      </c>
      <c r="CJ34" s="61"/>
      <c r="CK34" s="62"/>
      <c r="CL34" s="560"/>
      <c r="CM34" s="560"/>
      <c r="CN34" s="62">
        <v>0</v>
      </c>
      <c r="CO34" s="61"/>
      <c r="CP34" s="62"/>
      <c r="CQ34" s="560"/>
      <c r="CR34" s="560"/>
      <c r="CS34" s="62">
        <v>0</v>
      </c>
      <c r="CT34" s="61"/>
      <c r="CU34" s="62"/>
      <c r="CV34" s="560"/>
      <c r="CW34" s="560"/>
      <c r="CX34" s="62">
        <v>0</v>
      </c>
      <c r="CY34" s="61"/>
      <c r="CZ34" s="62"/>
      <c r="DA34" s="560"/>
      <c r="DB34" s="560"/>
      <c r="DC34" s="62">
        <v>0</v>
      </c>
      <c r="DD34" s="61"/>
      <c r="DE34" s="62"/>
      <c r="DF34" s="560"/>
      <c r="DG34" s="560"/>
      <c r="DH34" s="62">
        <v>0</v>
      </c>
      <c r="DI34" s="61"/>
      <c r="DJ34" s="62"/>
      <c r="DK34" s="560"/>
      <c r="DL34" s="560"/>
      <c r="DM34" s="62">
        <v>0</v>
      </c>
      <c r="DN34" s="61"/>
      <c r="DO34" s="62"/>
      <c r="DP34" s="560"/>
      <c r="DQ34" s="560"/>
      <c r="DR34" s="62">
        <v>0</v>
      </c>
      <c r="DS34" s="61"/>
      <c r="DT34" s="62"/>
      <c r="DU34" s="560"/>
      <c r="DV34" s="560"/>
      <c r="DW34" s="62">
        <v>0</v>
      </c>
      <c r="DX34" s="61"/>
      <c r="DY34" s="62"/>
      <c r="DZ34" s="560"/>
      <c r="EA34" s="560"/>
      <c r="EB34" s="62">
        <v>0</v>
      </c>
      <c r="EC34" s="61"/>
      <c r="ED34" s="62"/>
      <c r="EE34" s="560"/>
      <c r="EF34" s="560"/>
      <c r="EG34" s="62">
        <v>0</v>
      </c>
      <c r="EH34" s="61"/>
      <c r="EI34" s="62"/>
      <c r="EJ34" s="560"/>
      <c r="EK34" s="560"/>
      <c r="EL34" s="62">
        <v>0</v>
      </c>
      <c r="EM34" s="61"/>
      <c r="EN34" s="62"/>
      <c r="EO34" s="153"/>
    </row>
    <row r="35" spans="4:145" x14ac:dyDescent="0.2">
      <c r="D35" s="153" t="s">
        <v>353</v>
      </c>
      <c r="E35" s="484"/>
      <c r="F35" s="504"/>
      <c r="G35" s="123">
        <v>0</v>
      </c>
      <c r="H35" s="122"/>
      <c r="I35" s="62"/>
      <c r="J35" s="560"/>
      <c r="K35" s="569"/>
      <c r="L35" s="123">
        <v>0</v>
      </c>
      <c r="M35" s="122"/>
      <c r="N35" s="62"/>
      <c r="O35" s="560"/>
      <c r="P35" s="569"/>
      <c r="Q35" s="123">
        <v>0</v>
      </c>
      <c r="R35" s="122"/>
      <c r="S35" s="62"/>
      <c r="T35" s="560"/>
      <c r="U35" s="569"/>
      <c r="V35" s="123">
        <v>0</v>
      </c>
      <c r="W35" s="122"/>
      <c r="X35" s="62"/>
      <c r="Y35" s="560"/>
      <c r="Z35" s="569"/>
      <c r="AA35" s="123">
        <v>0</v>
      </c>
      <c r="AB35" s="122"/>
      <c r="AC35" s="62"/>
      <c r="AD35" s="560"/>
      <c r="AE35" s="569"/>
      <c r="AF35" s="123">
        <v>0</v>
      </c>
      <c r="AG35" s="122"/>
      <c r="AH35" s="62"/>
      <c r="AI35" s="560"/>
      <c r="AJ35" s="569"/>
      <c r="AK35" s="123">
        <v>0</v>
      </c>
      <c r="AL35" s="122"/>
      <c r="AM35" s="62"/>
      <c r="AN35" s="560"/>
      <c r="AO35" s="569"/>
      <c r="AP35" s="123">
        <v>0</v>
      </c>
      <c r="AQ35" s="122"/>
      <c r="AR35" s="62"/>
      <c r="AS35" s="560"/>
      <c r="AT35" s="569"/>
      <c r="AU35" s="123">
        <v>0</v>
      </c>
      <c r="AV35" s="122"/>
      <c r="AW35" s="62"/>
      <c r="AX35" s="560"/>
      <c r="AY35" s="569"/>
      <c r="AZ35" s="123">
        <v>0</v>
      </c>
      <c r="BA35" s="122"/>
      <c r="BB35" s="62"/>
      <c r="BC35" s="560"/>
      <c r="BD35" s="569"/>
      <c r="BE35" s="123">
        <v>0</v>
      </c>
      <c r="BF35" s="122"/>
      <c r="BG35" s="62"/>
      <c r="BH35" s="560"/>
      <c r="BI35" s="569"/>
      <c r="BJ35" s="123">
        <v>0</v>
      </c>
      <c r="BK35" s="122"/>
      <c r="BL35" s="62"/>
      <c r="BM35" s="560"/>
      <c r="BN35" s="569"/>
      <c r="BO35" s="123">
        <v>0</v>
      </c>
      <c r="BP35" s="122"/>
      <c r="BQ35" s="62"/>
      <c r="BR35" s="560"/>
      <c r="BS35" s="569"/>
      <c r="BT35" s="123">
        <v>0</v>
      </c>
      <c r="BU35" s="122"/>
      <c r="BV35" s="62"/>
      <c r="BW35" s="560"/>
      <c r="BX35" s="569"/>
      <c r="BY35" s="123">
        <v>0</v>
      </c>
      <c r="BZ35" s="122"/>
      <c r="CA35" s="62"/>
      <c r="CB35" s="560"/>
      <c r="CC35" s="569"/>
      <c r="CD35" s="123">
        <v>0</v>
      </c>
      <c r="CE35" s="122"/>
      <c r="CF35" s="62"/>
      <c r="CG35" s="560"/>
      <c r="CH35" s="569"/>
      <c r="CI35" s="123">
        <v>0</v>
      </c>
      <c r="CJ35" s="122"/>
      <c r="CK35" s="62"/>
      <c r="CL35" s="560"/>
      <c r="CM35" s="569"/>
      <c r="CN35" s="123">
        <v>0</v>
      </c>
      <c r="CO35" s="122"/>
      <c r="CP35" s="62"/>
      <c r="CQ35" s="560"/>
      <c r="CR35" s="569"/>
      <c r="CS35" s="123">
        <v>0</v>
      </c>
      <c r="CT35" s="122"/>
      <c r="CU35" s="62"/>
      <c r="CV35" s="560"/>
      <c r="CW35" s="569"/>
      <c r="CX35" s="123">
        <v>0</v>
      </c>
      <c r="CY35" s="122"/>
      <c r="CZ35" s="62"/>
      <c r="DA35" s="560"/>
      <c r="DB35" s="569"/>
      <c r="DC35" s="123">
        <v>0</v>
      </c>
      <c r="DD35" s="122"/>
      <c r="DE35" s="62"/>
      <c r="DF35" s="560"/>
      <c r="DG35" s="569"/>
      <c r="DH35" s="123">
        <v>0</v>
      </c>
      <c r="DI35" s="122"/>
      <c r="DJ35" s="62"/>
      <c r="DK35" s="560"/>
      <c r="DL35" s="569"/>
      <c r="DM35" s="123">
        <v>0</v>
      </c>
      <c r="DN35" s="122"/>
      <c r="DO35" s="62"/>
      <c r="DP35" s="560"/>
      <c r="DQ35" s="569"/>
      <c r="DR35" s="123">
        <v>0</v>
      </c>
      <c r="DS35" s="122"/>
      <c r="DT35" s="62"/>
      <c r="DU35" s="560"/>
      <c r="DV35" s="569"/>
      <c r="DW35" s="123">
        <v>0</v>
      </c>
      <c r="DX35" s="122"/>
      <c r="DY35" s="62"/>
      <c r="DZ35" s="560"/>
      <c r="EA35" s="569"/>
      <c r="EB35" s="123">
        <v>0</v>
      </c>
      <c r="EC35" s="122"/>
      <c r="ED35" s="62"/>
      <c r="EE35" s="560"/>
      <c r="EF35" s="569"/>
      <c r="EG35" s="123">
        <v>0</v>
      </c>
      <c r="EH35" s="122"/>
      <c r="EI35" s="62"/>
      <c r="EJ35" s="560"/>
      <c r="EK35" s="569"/>
      <c r="EL35" s="123">
        <v>0</v>
      </c>
      <c r="EM35" s="122"/>
      <c r="EN35" s="62"/>
      <c r="EO35" s="153"/>
    </row>
    <row r="36" spans="4:145" ht="12.75" customHeight="1" x14ac:dyDescent="0.2">
      <c r="D36" s="173"/>
      <c r="E36" s="608"/>
      <c r="F36" s="168"/>
      <c r="G36" s="62"/>
      <c r="H36" s="62"/>
      <c r="I36" s="62"/>
      <c r="J36" s="560"/>
      <c r="K36" s="62"/>
      <c r="L36" s="62"/>
      <c r="M36" s="62"/>
      <c r="N36" s="62"/>
      <c r="O36" s="560"/>
      <c r="P36" s="62"/>
      <c r="Q36" s="62"/>
      <c r="R36" s="62"/>
      <c r="S36" s="62"/>
      <c r="T36" s="560"/>
      <c r="U36" s="62"/>
      <c r="V36" s="62"/>
      <c r="W36" s="62"/>
      <c r="X36" s="62"/>
      <c r="Y36" s="560"/>
      <c r="Z36" s="62"/>
      <c r="AA36" s="62"/>
      <c r="AB36" s="62"/>
      <c r="AC36" s="62"/>
      <c r="AD36" s="560"/>
      <c r="AE36" s="62"/>
      <c r="AF36" s="62"/>
      <c r="AG36" s="62"/>
      <c r="AH36" s="62"/>
      <c r="AI36" s="560"/>
      <c r="AJ36" s="62"/>
      <c r="AK36" s="62"/>
      <c r="AL36" s="62"/>
      <c r="AM36" s="62"/>
      <c r="AN36" s="560"/>
      <c r="AO36" s="62"/>
      <c r="AP36" s="62"/>
      <c r="AQ36" s="62"/>
      <c r="AR36" s="62"/>
      <c r="AS36" s="560"/>
      <c r="AT36" s="62"/>
      <c r="AU36" s="62"/>
      <c r="AV36" s="62"/>
      <c r="AW36" s="62"/>
      <c r="AX36" s="560"/>
      <c r="AY36" s="62"/>
      <c r="AZ36" s="62"/>
      <c r="BA36" s="62"/>
      <c r="BB36" s="62"/>
      <c r="BC36" s="560"/>
      <c r="BD36" s="62"/>
      <c r="BE36" s="62"/>
      <c r="BF36" s="62"/>
      <c r="BG36" s="62"/>
      <c r="BH36" s="560"/>
      <c r="BI36" s="62"/>
      <c r="BJ36" s="62"/>
      <c r="BK36" s="62"/>
      <c r="BL36" s="62"/>
      <c r="BM36" s="560"/>
      <c r="BN36" s="62"/>
      <c r="BO36" s="62"/>
      <c r="BP36" s="62"/>
      <c r="BQ36" s="62"/>
      <c r="BR36" s="560"/>
      <c r="BS36" s="62"/>
      <c r="BT36" s="62"/>
      <c r="BU36" s="62"/>
      <c r="BV36" s="62"/>
      <c r="BW36" s="560"/>
      <c r="BX36" s="62"/>
      <c r="BY36" s="62"/>
      <c r="BZ36" s="62"/>
      <c r="CA36" s="62"/>
      <c r="CB36" s="560"/>
      <c r="CC36" s="62"/>
      <c r="CD36" s="62"/>
      <c r="CE36" s="62"/>
      <c r="CF36" s="62"/>
      <c r="CG36" s="560"/>
      <c r="CH36" s="62"/>
      <c r="CI36" s="62"/>
      <c r="CJ36" s="62"/>
      <c r="CK36" s="62"/>
      <c r="CL36" s="560"/>
      <c r="CM36" s="62"/>
      <c r="CN36" s="62"/>
      <c r="CO36" s="62"/>
      <c r="CP36" s="62"/>
      <c r="CQ36" s="560"/>
      <c r="CR36" s="62"/>
      <c r="CS36" s="62"/>
      <c r="CT36" s="62"/>
      <c r="CU36" s="62"/>
      <c r="CV36" s="560"/>
      <c r="CW36" s="62"/>
      <c r="CX36" s="62"/>
      <c r="CY36" s="62"/>
      <c r="CZ36" s="62"/>
      <c r="DA36" s="560"/>
      <c r="DB36" s="62"/>
      <c r="DC36" s="62"/>
      <c r="DD36" s="62"/>
      <c r="DE36" s="62"/>
      <c r="DF36" s="560"/>
      <c r="DG36" s="62"/>
      <c r="DH36" s="62"/>
      <c r="DI36" s="62"/>
      <c r="DJ36" s="62"/>
      <c r="DK36" s="560"/>
      <c r="DL36" s="62"/>
      <c r="DM36" s="62"/>
      <c r="DN36" s="62"/>
      <c r="DO36" s="62"/>
      <c r="DP36" s="560"/>
      <c r="DQ36" s="62"/>
      <c r="DR36" s="62"/>
      <c r="DS36" s="62"/>
      <c r="DT36" s="62"/>
      <c r="DU36" s="560"/>
      <c r="DV36" s="62"/>
      <c r="DW36" s="62"/>
      <c r="DX36" s="62"/>
      <c r="DY36" s="62"/>
      <c r="DZ36" s="560"/>
      <c r="EA36" s="62"/>
      <c r="EB36" s="62"/>
      <c r="EC36" s="62"/>
      <c r="ED36" s="62"/>
      <c r="EE36" s="560"/>
      <c r="EF36" s="62"/>
      <c r="EG36" s="62"/>
      <c r="EH36" s="62"/>
      <c r="EI36" s="62"/>
      <c r="EJ36" s="560"/>
      <c r="EK36" s="62"/>
      <c r="EL36" s="62"/>
      <c r="EM36" s="62"/>
      <c r="EN36" s="62"/>
      <c r="EO36" s="153"/>
    </row>
    <row r="37" spans="4:145" ht="12.75" customHeight="1" x14ac:dyDescent="0.2">
      <c r="D37" s="153" t="s">
        <v>430</v>
      </c>
      <c r="E37" s="484"/>
      <c r="G37" s="62">
        <v>0</v>
      </c>
      <c r="H37" s="62"/>
      <c r="I37" s="62"/>
      <c r="J37" s="560"/>
      <c r="K37" s="62"/>
      <c r="L37" s="62">
        <v>21066080</v>
      </c>
      <c r="M37" s="62"/>
      <c r="N37" s="62"/>
      <c r="O37" s="560"/>
      <c r="P37" s="62"/>
      <c r="Q37" s="62">
        <v>0</v>
      </c>
      <c r="R37" s="62"/>
      <c r="S37" s="62"/>
      <c r="T37" s="560"/>
      <c r="U37" s="62"/>
      <c r="V37" s="62">
        <v>0</v>
      </c>
      <c r="W37" s="62"/>
      <c r="X37" s="62"/>
      <c r="Y37" s="560"/>
      <c r="Z37" s="62"/>
      <c r="AA37" s="62">
        <v>0</v>
      </c>
      <c r="AB37" s="62"/>
      <c r="AC37" s="62"/>
      <c r="AD37" s="560"/>
      <c r="AE37" s="62"/>
      <c r="AF37" s="62">
        <v>0</v>
      </c>
      <c r="AG37" s="62"/>
      <c r="AH37" s="62"/>
      <c r="AI37" s="560"/>
      <c r="AJ37" s="62"/>
      <c r="AK37" s="62">
        <v>0</v>
      </c>
      <c r="AL37" s="62"/>
      <c r="AM37" s="62"/>
      <c r="AN37" s="560"/>
      <c r="AO37" s="62"/>
      <c r="AP37" s="62">
        <v>0</v>
      </c>
      <c r="AQ37" s="62"/>
      <c r="AR37" s="62"/>
      <c r="AS37" s="560"/>
      <c r="AT37" s="62"/>
      <c r="AU37" s="62">
        <v>0</v>
      </c>
      <c r="AV37" s="62"/>
      <c r="AW37" s="62"/>
      <c r="AX37" s="560"/>
      <c r="AY37" s="62"/>
      <c r="AZ37" s="62">
        <v>0</v>
      </c>
      <c r="BA37" s="62"/>
      <c r="BB37" s="62"/>
      <c r="BC37" s="560"/>
      <c r="BD37" s="62"/>
      <c r="BE37" s="62">
        <v>0</v>
      </c>
      <c r="BF37" s="62"/>
      <c r="BG37" s="62"/>
      <c r="BH37" s="560"/>
      <c r="BI37" s="62"/>
      <c r="BJ37" s="62">
        <v>0</v>
      </c>
      <c r="BK37" s="62"/>
      <c r="BL37" s="62"/>
      <c r="BM37" s="560"/>
      <c r="BN37" s="62"/>
      <c r="BO37" s="62">
        <v>0</v>
      </c>
      <c r="BP37" s="62"/>
      <c r="BQ37" s="62"/>
      <c r="BR37" s="560"/>
      <c r="BS37" s="62"/>
      <c r="BT37" s="62">
        <v>21066080</v>
      </c>
      <c r="BU37" s="62"/>
      <c r="BV37" s="62"/>
      <c r="BW37" s="560"/>
      <c r="BX37" s="62"/>
      <c r="BY37" s="62">
        <v>0</v>
      </c>
      <c r="BZ37" s="62"/>
      <c r="CA37" s="62"/>
      <c r="CB37" s="560"/>
      <c r="CC37" s="62"/>
      <c r="CD37" s="62">
        <v>0</v>
      </c>
      <c r="CE37" s="62"/>
      <c r="CF37" s="62"/>
      <c r="CG37" s="560"/>
      <c r="CH37" s="62"/>
      <c r="CI37" s="62">
        <v>0</v>
      </c>
      <c r="CJ37" s="62"/>
      <c r="CK37" s="62"/>
      <c r="CL37" s="560"/>
      <c r="CM37" s="62"/>
      <c r="CN37" s="62">
        <v>0</v>
      </c>
      <c r="CO37" s="62"/>
      <c r="CP37" s="62"/>
      <c r="CQ37" s="560"/>
      <c r="CR37" s="62"/>
      <c r="CS37" s="62">
        <v>0</v>
      </c>
      <c r="CT37" s="62"/>
      <c r="CU37" s="62"/>
      <c r="CV37" s="560"/>
      <c r="CW37" s="62"/>
      <c r="CX37" s="62">
        <v>0</v>
      </c>
      <c r="CY37" s="62"/>
      <c r="CZ37" s="62"/>
      <c r="DA37" s="560"/>
      <c r="DB37" s="62"/>
      <c r="DC37" s="62">
        <v>0</v>
      </c>
      <c r="DD37" s="62"/>
      <c r="DE37" s="62"/>
      <c r="DF37" s="560"/>
      <c r="DG37" s="62"/>
      <c r="DH37" s="62">
        <v>0</v>
      </c>
      <c r="DI37" s="62"/>
      <c r="DJ37" s="62"/>
      <c r="DK37" s="560"/>
      <c r="DL37" s="62"/>
      <c r="DM37" s="62">
        <v>0</v>
      </c>
      <c r="DN37" s="62"/>
      <c r="DO37" s="62"/>
      <c r="DP37" s="560"/>
      <c r="DQ37" s="62"/>
      <c r="DR37" s="62">
        <v>0</v>
      </c>
      <c r="DS37" s="62"/>
      <c r="DT37" s="62"/>
      <c r="DU37" s="560"/>
      <c r="DV37" s="62"/>
      <c r="DW37" s="62">
        <v>0</v>
      </c>
      <c r="DX37" s="62"/>
      <c r="DY37" s="62"/>
      <c r="DZ37" s="560"/>
      <c r="EA37" s="62"/>
      <c r="EB37" s="62">
        <v>0</v>
      </c>
      <c r="EC37" s="62"/>
      <c r="ED37" s="62"/>
      <c r="EE37" s="560"/>
      <c r="EF37" s="62"/>
      <c r="EG37" s="62">
        <v>0</v>
      </c>
      <c r="EH37" s="62"/>
      <c r="EI37" s="62"/>
      <c r="EJ37" s="560"/>
      <c r="EK37" s="62"/>
      <c r="EL37" s="62">
        <v>0</v>
      </c>
      <c r="EM37" s="62"/>
      <c r="EN37" s="62"/>
      <c r="EO37" s="153"/>
    </row>
    <row r="38" spans="4:145" ht="12.75" customHeight="1" x14ac:dyDescent="0.2">
      <c r="D38" s="153" t="s">
        <v>336</v>
      </c>
      <c r="E38" s="484"/>
      <c r="F38" s="490"/>
      <c r="G38" s="558">
        <v>0</v>
      </c>
      <c r="H38" s="559"/>
      <c r="I38" s="62"/>
      <c r="J38" s="560"/>
      <c r="K38" s="561"/>
      <c r="L38" s="558">
        <v>21066080</v>
      </c>
      <c r="M38" s="559"/>
      <c r="N38" s="62"/>
      <c r="O38" s="560"/>
      <c r="P38" s="561"/>
      <c r="Q38" s="558">
        <v>0</v>
      </c>
      <c r="R38" s="559"/>
      <c r="S38" s="62"/>
      <c r="T38" s="560"/>
      <c r="U38" s="561"/>
      <c r="V38" s="558">
        <v>0</v>
      </c>
      <c r="W38" s="559"/>
      <c r="X38" s="62"/>
      <c r="Y38" s="560"/>
      <c r="Z38" s="561"/>
      <c r="AA38" s="558">
        <v>0</v>
      </c>
      <c r="AB38" s="559"/>
      <c r="AC38" s="62"/>
      <c r="AD38" s="560"/>
      <c r="AE38" s="561"/>
      <c r="AF38" s="558">
        <v>0</v>
      </c>
      <c r="AG38" s="559"/>
      <c r="AH38" s="62"/>
      <c r="AI38" s="560"/>
      <c r="AJ38" s="561"/>
      <c r="AK38" s="558">
        <v>0</v>
      </c>
      <c r="AL38" s="559"/>
      <c r="AM38" s="62"/>
      <c r="AN38" s="560"/>
      <c r="AO38" s="561"/>
      <c r="AP38" s="558">
        <v>0</v>
      </c>
      <c r="AQ38" s="559"/>
      <c r="AR38" s="62"/>
      <c r="AS38" s="560"/>
      <c r="AT38" s="561"/>
      <c r="AU38" s="558">
        <v>0</v>
      </c>
      <c r="AV38" s="559"/>
      <c r="AW38" s="62"/>
      <c r="AX38" s="560"/>
      <c r="AY38" s="561"/>
      <c r="AZ38" s="558">
        <v>0</v>
      </c>
      <c r="BA38" s="559"/>
      <c r="BB38" s="62"/>
      <c r="BC38" s="560"/>
      <c r="BD38" s="561"/>
      <c r="BE38" s="558">
        <v>0</v>
      </c>
      <c r="BF38" s="559"/>
      <c r="BG38" s="62"/>
      <c r="BH38" s="560"/>
      <c r="BI38" s="561"/>
      <c r="BJ38" s="558">
        <v>0</v>
      </c>
      <c r="BK38" s="559"/>
      <c r="BL38" s="62"/>
      <c r="BM38" s="560"/>
      <c r="BN38" s="561"/>
      <c r="BO38" s="558">
        <v>0</v>
      </c>
      <c r="BP38" s="559"/>
      <c r="BQ38" s="62"/>
      <c r="BR38" s="560"/>
      <c r="BS38" s="561"/>
      <c r="BT38" s="558">
        <v>21066080</v>
      </c>
      <c r="BU38" s="559"/>
      <c r="BV38" s="62"/>
      <c r="BW38" s="560"/>
      <c r="BX38" s="561"/>
      <c r="BY38" s="558">
        <v>0</v>
      </c>
      <c r="BZ38" s="559"/>
      <c r="CA38" s="62"/>
      <c r="CB38" s="560"/>
      <c r="CC38" s="561"/>
      <c r="CD38" s="558">
        <v>0</v>
      </c>
      <c r="CE38" s="559"/>
      <c r="CF38" s="62"/>
      <c r="CG38" s="560"/>
      <c r="CH38" s="561"/>
      <c r="CI38" s="558">
        <v>0</v>
      </c>
      <c r="CJ38" s="559"/>
      <c r="CK38" s="62"/>
      <c r="CL38" s="560"/>
      <c r="CM38" s="561"/>
      <c r="CN38" s="558">
        <v>0</v>
      </c>
      <c r="CO38" s="559"/>
      <c r="CP38" s="62"/>
      <c r="CQ38" s="560"/>
      <c r="CR38" s="561"/>
      <c r="CS38" s="558">
        <v>0</v>
      </c>
      <c r="CT38" s="559"/>
      <c r="CU38" s="62"/>
      <c r="CV38" s="560"/>
      <c r="CW38" s="561"/>
      <c r="CX38" s="558">
        <v>0</v>
      </c>
      <c r="CY38" s="559"/>
      <c r="CZ38" s="62"/>
      <c r="DA38" s="560"/>
      <c r="DB38" s="561"/>
      <c r="DC38" s="558">
        <v>0</v>
      </c>
      <c r="DD38" s="559"/>
      <c r="DE38" s="62"/>
      <c r="DF38" s="560"/>
      <c r="DG38" s="561"/>
      <c r="DH38" s="558">
        <v>0</v>
      </c>
      <c r="DI38" s="559"/>
      <c r="DJ38" s="62"/>
      <c r="DK38" s="560"/>
      <c r="DL38" s="561"/>
      <c r="DM38" s="558">
        <v>0</v>
      </c>
      <c r="DN38" s="559"/>
      <c r="DO38" s="62"/>
      <c r="DP38" s="560"/>
      <c r="DQ38" s="561"/>
      <c r="DR38" s="558">
        <v>0</v>
      </c>
      <c r="DS38" s="559"/>
      <c r="DT38" s="62"/>
      <c r="DU38" s="560"/>
      <c r="DV38" s="561"/>
      <c r="DW38" s="558">
        <v>0</v>
      </c>
      <c r="DX38" s="559"/>
      <c r="DY38" s="62"/>
      <c r="DZ38" s="560"/>
      <c r="EA38" s="561"/>
      <c r="EB38" s="558">
        <v>0</v>
      </c>
      <c r="EC38" s="559"/>
      <c r="ED38" s="62"/>
      <c r="EE38" s="560"/>
      <c r="EF38" s="561"/>
      <c r="EG38" s="558">
        <v>0</v>
      </c>
      <c r="EH38" s="559"/>
      <c r="EI38" s="62"/>
      <c r="EJ38" s="560"/>
      <c r="EK38" s="561"/>
      <c r="EL38" s="558">
        <v>0</v>
      </c>
      <c r="EM38" s="559"/>
      <c r="EN38" s="62"/>
      <c r="EO38" s="153"/>
    </row>
    <row r="39" spans="4:145" ht="12.75" customHeight="1" x14ac:dyDescent="0.2">
      <c r="D39" s="153" t="s">
        <v>339</v>
      </c>
      <c r="E39" s="484"/>
      <c r="F39" s="484"/>
      <c r="G39" s="62">
        <v>0</v>
      </c>
      <c r="H39" s="61"/>
      <c r="I39" s="62"/>
      <c r="J39" s="560"/>
      <c r="K39" s="560"/>
      <c r="L39" s="62">
        <v>0</v>
      </c>
      <c r="M39" s="61"/>
      <c r="N39" s="62"/>
      <c r="O39" s="560"/>
      <c r="P39" s="560"/>
      <c r="Q39" s="62">
        <v>0</v>
      </c>
      <c r="R39" s="61"/>
      <c r="S39" s="62"/>
      <c r="T39" s="560"/>
      <c r="U39" s="560"/>
      <c r="V39" s="62">
        <v>0</v>
      </c>
      <c r="W39" s="61"/>
      <c r="X39" s="62"/>
      <c r="Y39" s="560"/>
      <c r="Z39" s="560"/>
      <c r="AA39" s="62">
        <v>0</v>
      </c>
      <c r="AB39" s="61"/>
      <c r="AC39" s="62"/>
      <c r="AD39" s="560"/>
      <c r="AE39" s="560"/>
      <c r="AF39" s="62">
        <v>0</v>
      </c>
      <c r="AG39" s="61"/>
      <c r="AH39" s="62"/>
      <c r="AI39" s="560"/>
      <c r="AJ39" s="560"/>
      <c r="AK39" s="62">
        <v>0</v>
      </c>
      <c r="AL39" s="61"/>
      <c r="AM39" s="62"/>
      <c r="AN39" s="560"/>
      <c r="AO39" s="560"/>
      <c r="AP39" s="62">
        <v>0</v>
      </c>
      <c r="AQ39" s="61"/>
      <c r="AR39" s="62"/>
      <c r="AS39" s="560"/>
      <c r="AT39" s="560"/>
      <c r="AU39" s="62">
        <v>0</v>
      </c>
      <c r="AV39" s="61"/>
      <c r="AW39" s="62"/>
      <c r="AX39" s="560"/>
      <c r="AY39" s="560"/>
      <c r="AZ39" s="62">
        <v>0</v>
      </c>
      <c r="BA39" s="61"/>
      <c r="BB39" s="62"/>
      <c r="BC39" s="560"/>
      <c r="BD39" s="560"/>
      <c r="BE39" s="62">
        <v>0</v>
      </c>
      <c r="BF39" s="61"/>
      <c r="BG39" s="62"/>
      <c r="BH39" s="560"/>
      <c r="BI39" s="560"/>
      <c r="BJ39" s="62">
        <v>0</v>
      </c>
      <c r="BK39" s="61"/>
      <c r="BL39" s="62"/>
      <c r="BM39" s="560"/>
      <c r="BN39" s="560"/>
      <c r="BO39" s="62">
        <v>0</v>
      </c>
      <c r="BP39" s="61"/>
      <c r="BQ39" s="62"/>
      <c r="BR39" s="560"/>
      <c r="BS39" s="560"/>
      <c r="BT39" s="62">
        <v>0</v>
      </c>
      <c r="BU39" s="61"/>
      <c r="BV39" s="62"/>
      <c r="BW39" s="560"/>
      <c r="BX39" s="560"/>
      <c r="BY39" s="62">
        <v>0</v>
      </c>
      <c r="BZ39" s="61"/>
      <c r="CA39" s="62"/>
      <c r="CB39" s="560"/>
      <c r="CC39" s="560"/>
      <c r="CD39" s="62">
        <v>0</v>
      </c>
      <c r="CE39" s="61"/>
      <c r="CF39" s="62"/>
      <c r="CG39" s="560"/>
      <c r="CH39" s="560"/>
      <c r="CI39" s="62">
        <v>0</v>
      </c>
      <c r="CJ39" s="61"/>
      <c r="CK39" s="62"/>
      <c r="CL39" s="560"/>
      <c r="CM39" s="560"/>
      <c r="CN39" s="62">
        <v>0</v>
      </c>
      <c r="CO39" s="61"/>
      <c r="CP39" s="62"/>
      <c r="CQ39" s="560"/>
      <c r="CR39" s="560"/>
      <c r="CS39" s="62">
        <v>0</v>
      </c>
      <c r="CT39" s="61"/>
      <c r="CU39" s="62"/>
      <c r="CV39" s="560"/>
      <c r="CW39" s="560"/>
      <c r="CX39" s="62">
        <v>0</v>
      </c>
      <c r="CY39" s="61"/>
      <c r="CZ39" s="62"/>
      <c r="DA39" s="560"/>
      <c r="DB39" s="560"/>
      <c r="DC39" s="62">
        <v>0</v>
      </c>
      <c r="DD39" s="61"/>
      <c r="DE39" s="62"/>
      <c r="DF39" s="560"/>
      <c r="DG39" s="560"/>
      <c r="DH39" s="62">
        <v>0</v>
      </c>
      <c r="DI39" s="61"/>
      <c r="DJ39" s="62"/>
      <c r="DK39" s="560"/>
      <c r="DL39" s="560"/>
      <c r="DM39" s="62">
        <v>0</v>
      </c>
      <c r="DN39" s="61"/>
      <c r="DO39" s="62"/>
      <c r="DP39" s="560"/>
      <c r="DQ39" s="560"/>
      <c r="DR39" s="62">
        <v>0</v>
      </c>
      <c r="DS39" s="61"/>
      <c r="DT39" s="62"/>
      <c r="DU39" s="560"/>
      <c r="DV39" s="560"/>
      <c r="DW39" s="62">
        <v>0</v>
      </c>
      <c r="DX39" s="61"/>
      <c r="DY39" s="62"/>
      <c r="DZ39" s="560"/>
      <c r="EA39" s="560"/>
      <c r="EB39" s="62">
        <v>0</v>
      </c>
      <c r="EC39" s="61"/>
      <c r="ED39" s="62"/>
      <c r="EE39" s="560"/>
      <c r="EF39" s="560"/>
      <c r="EG39" s="62">
        <v>0</v>
      </c>
      <c r="EH39" s="61"/>
      <c r="EI39" s="62"/>
      <c r="EJ39" s="560"/>
      <c r="EK39" s="560"/>
      <c r="EL39" s="62">
        <v>0</v>
      </c>
      <c r="EM39" s="61"/>
      <c r="EN39" s="62"/>
      <c r="EO39" s="153"/>
    </row>
    <row r="40" spans="4:145" ht="12.75" customHeight="1" x14ac:dyDescent="0.2">
      <c r="D40" s="153" t="s">
        <v>353</v>
      </c>
      <c r="E40" s="484"/>
      <c r="F40" s="504"/>
      <c r="G40" s="123">
        <v>0</v>
      </c>
      <c r="H40" s="122"/>
      <c r="I40" s="62"/>
      <c r="J40" s="560"/>
      <c r="K40" s="569"/>
      <c r="L40" s="123">
        <v>0</v>
      </c>
      <c r="M40" s="122"/>
      <c r="N40" s="62"/>
      <c r="O40" s="560"/>
      <c r="P40" s="569"/>
      <c r="Q40" s="123">
        <v>0</v>
      </c>
      <c r="R40" s="122"/>
      <c r="S40" s="62"/>
      <c r="T40" s="560"/>
      <c r="U40" s="569"/>
      <c r="V40" s="123">
        <v>0</v>
      </c>
      <c r="W40" s="122"/>
      <c r="X40" s="62"/>
      <c r="Y40" s="560"/>
      <c r="Z40" s="569"/>
      <c r="AA40" s="123">
        <v>0</v>
      </c>
      <c r="AB40" s="122"/>
      <c r="AC40" s="62"/>
      <c r="AD40" s="560"/>
      <c r="AE40" s="569"/>
      <c r="AF40" s="123">
        <v>0</v>
      </c>
      <c r="AG40" s="122"/>
      <c r="AH40" s="62"/>
      <c r="AI40" s="560"/>
      <c r="AJ40" s="569"/>
      <c r="AK40" s="123">
        <v>0</v>
      </c>
      <c r="AL40" s="122"/>
      <c r="AM40" s="62"/>
      <c r="AN40" s="560"/>
      <c r="AO40" s="569"/>
      <c r="AP40" s="123">
        <v>0</v>
      </c>
      <c r="AQ40" s="122"/>
      <c r="AR40" s="62"/>
      <c r="AS40" s="560"/>
      <c r="AT40" s="569"/>
      <c r="AU40" s="123">
        <v>0</v>
      </c>
      <c r="AV40" s="122"/>
      <c r="AW40" s="62"/>
      <c r="AX40" s="560"/>
      <c r="AY40" s="569"/>
      <c r="AZ40" s="123">
        <v>0</v>
      </c>
      <c r="BA40" s="122"/>
      <c r="BB40" s="62"/>
      <c r="BC40" s="560"/>
      <c r="BD40" s="569"/>
      <c r="BE40" s="123">
        <v>0</v>
      </c>
      <c r="BF40" s="122"/>
      <c r="BG40" s="62"/>
      <c r="BH40" s="560"/>
      <c r="BI40" s="569"/>
      <c r="BJ40" s="123">
        <v>0</v>
      </c>
      <c r="BK40" s="122"/>
      <c r="BL40" s="62"/>
      <c r="BM40" s="560"/>
      <c r="BN40" s="569"/>
      <c r="BO40" s="123">
        <v>0</v>
      </c>
      <c r="BP40" s="122"/>
      <c r="BQ40" s="62"/>
      <c r="BR40" s="560"/>
      <c r="BS40" s="569"/>
      <c r="BT40" s="123">
        <v>0</v>
      </c>
      <c r="BU40" s="122"/>
      <c r="BV40" s="62"/>
      <c r="BW40" s="560"/>
      <c r="BX40" s="569"/>
      <c r="BY40" s="123">
        <v>0</v>
      </c>
      <c r="BZ40" s="122"/>
      <c r="CA40" s="62"/>
      <c r="CB40" s="560"/>
      <c r="CC40" s="569"/>
      <c r="CD40" s="123">
        <v>0</v>
      </c>
      <c r="CE40" s="122"/>
      <c r="CF40" s="62"/>
      <c r="CG40" s="560"/>
      <c r="CH40" s="569"/>
      <c r="CI40" s="123">
        <v>0</v>
      </c>
      <c r="CJ40" s="122"/>
      <c r="CK40" s="62"/>
      <c r="CL40" s="560"/>
      <c r="CM40" s="569"/>
      <c r="CN40" s="123">
        <v>0</v>
      </c>
      <c r="CO40" s="122"/>
      <c r="CP40" s="62"/>
      <c r="CQ40" s="560"/>
      <c r="CR40" s="569"/>
      <c r="CS40" s="123">
        <v>0</v>
      </c>
      <c r="CT40" s="122"/>
      <c r="CU40" s="62"/>
      <c r="CV40" s="560"/>
      <c r="CW40" s="569"/>
      <c r="CX40" s="123">
        <v>0</v>
      </c>
      <c r="CY40" s="122"/>
      <c r="CZ40" s="62"/>
      <c r="DA40" s="560"/>
      <c r="DB40" s="569"/>
      <c r="DC40" s="123">
        <v>0</v>
      </c>
      <c r="DD40" s="122"/>
      <c r="DE40" s="62"/>
      <c r="DF40" s="560"/>
      <c r="DG40" s="569"/>
      <c r="DH40" s="123">
        <v>0</v>
      </c>
      <c r="DI40" s="122"/>
      <c r="DJ40" s="62"/>
      <c r="DK40" s="560"/>
      <c r="DL40" s="569"/>
      <c r="DM40" s="123">
        <v>0</v>
      </c>
      <c r="DN40" s="122"/>
      <c r="DO40" s="62"/>
      <c r="DP40" s="560"/>
      <c r="DQ40" s="569"/>
      <c r="DR40" s="123">
        <v>0</v>
      </c>
      <c r="DS40" s="122"/>
      <c r="DT40" s="62"/>
      <c r="DU40" s="560"/>
      <c r="DV40" s="569"/>
      <c r="DW40" s="123">
        <v>0</v>
      </c>
      <c r="DX40" s="122"/>
      <c r="DY40" s="62"/>
      <c r="DZ40" s="560"/>
      <c r="EA40" s="569"/>
      <c r="EB40" s="123">
        <v>0</v>
      </c>
      <c r="EC40" s="122"/>
      <c r="ED40" s="62"/>
      <c r="EE40" s="560"/>
      <c r="EF40" s="569"/>
      <c r="EG40" s="123">
        <v>0</v>
      </c>
      <c r="EH40" s="122"/>
      <c r="EI40" s="62"/>
      <c r="EJ40" s="560"/>
      <c r="EK40" s="569"/>
      <c r="EL40" s="123">
        <v>0</v>
      </c>
      <c r="EM40" s="122"/>
      <c r="EN40" s="62"/>
      <c r="EO40" s="153"/>
    </row>
    <row r="41" spans="4:145" ht="12.75" customHeight="1" x14ac:dyDescent="0.2">
      <c r="D41" s="173"/>
      <c r="E41" s="608"/>
      <c r="F41" s="168"/>
      <c r="G41" s="62"/>
      <c r="H41" s="62"/>
      <c r="I41" s="62"/>
      <c r="J41" s="560"/>
      <c r="K41" s="62"/>
      <c r="L41" s="62"/>
      <c r="M41" s="62"/>
      <c r="N41" s="62"/>
      <c r="O41" s="560"/>
      <c r="P41" s="62"/>
      <c r="Q41" s="62"/>
      <c r="R41" s="62"/>
      <c r="S41" s="62"/>
      <c r="T41" s="560"/>
      <c r="U41" s="62"/>
      <c r="V41" s="62"/>
      <c r="W41" s="62"/>
      <c r="X41" s="62"/>
      <c r="Y41" s="560"/>
      <c r="Z41" s="62"/>
      <c r="AA41" s="62"/>
      <c r="AB41" s="62"/>
      <c r="AC41" s="62"/>
      <c r="AD41" s="560"/>
      <c r="AE41" s="62"/>
      <c r="AF41" s="62"/>
      <c r="AG41" s="62"/>
      <c r="AH41" s="62"/>
      <c r="AI41" s="560"/>
      <c r="AJ41" s="62"/>
      <c r="AK41" s="62"/>
      <c r="AL41" s="62"/>
      <c r="AM41" s="62"/>
      <c r="AN41" s="560"/>
      <c r="AO41" s="62"/>
      <c r="AP41" s="62"/>
      <c r="AQ41" s="62"/>
      <c r="AR41" s="62"/>
      <c r="AS41" s="560"/>
      <c r="AT41" s="62"/>
      <c r="AU41" s="62"/>
      <c r="AV41" s="62"/>
      <c r="AW41" s="62"/>
      <c r="AX41" s="560"/>
      <c r="AY41" s="62"/>
      <c r="AZ41" s="62"/>
      <c r="BA41" s="62"/>
      <c r="BB41" s="62"/>
      <c r="BC41" s="560"/>
      <c r="BD41" s="62"/>
      <c r="BE41" s="62"/>
      <c r="BF41" s="62"/>
      <c r="BG41" s="62"/>
      <c r="BH41" s="560"/>
      <c r="BI41" s="62"/>
      <c r="BJ41" s="62"/>
      <c r="BK41" s="62"/>
      <c r="BL41" s="62"/>
      <c r="BM41" s="560"/>
      <c r="BN41" s="62"/>
      <c r="BO41" s="62"/>
      <c r="BP41" s="62"/>
      <c r="BQ41" s="62"/>
      <c r="BR41" s="560"/>
      <c r="BS41" s="62"/>
      <c r="BT41" s="62"/>
      <c r="BU41" s="62"/>
      <c r="BV41" s="62"/>
      <c r="BW41" s="560"/>
      <c r="BX41" s="62"/>
      <c r="BY41" s="62"/>
      <c r="BZ41" s="62"/>
      <c r="CA41" s="62"/>
      <c r="CB41" s="560"/>
      <c r="CC41" s="62"/>
      <c r="CD41" s="62"/>
      <c r="CE41" s="62"/>
      <c r="CF41" s="62"/>
      <c r="CG41" s="560"/>
      <c r="CH41" s="62"/>
      <c r="CI41" s="62"/>
      <c r="CJ41" s="62"/>
      <c r="CK41" s="62"/>
      <c r="CL41" s="560"/>
      <c r="CM41" s="62"/>
      <c r="CN41" s="62"/>
      <c r="CO41" s="62"/>
      <c r="CP41" s="62"/>
      <c r="CQ41" s="560"/>
      <c r="CR41" s="62"/>
      <c r="CS41" s="62"/>
      <c r="CT41" s="62"/>
      <c r="CU41" s="62"/>
      <c r="CV41" s="560"/>
      <c r="CW41" s="62"/>
      <c r="CX41" s="62"/>
      <c r="CY41" s="62"/>
      <c r="CZ41" s="62"/>
      <c r="DA41" s="560"/>
      <c r="DB41" s="62"/>
      <c r="DC41" s="62"/>
      <c r="DD41" s="62"/>
      <c r="DE41" s="62"/>
      <c r="DF41" s="560"/>
      <c r="DG41" s="62"/>
      <c r="DH41" s="62"/>
      <c r="DI41" s="62"/>
      <c r="DJ41" s="62"/>
      <c r="DK41" s="560"/>
      <c r="DL41" s="62"/>
      <c r="DM41" s="62"/>
      <c r="DN41" s="62"/>
      <c r="DO41" s="62"/>
      <c r="DP41" s="560"/>
      <c r="DQ41" s="62"/>
      <c r="DR41" s="62"/>
      <c r="DS41" s="62"/>
      <c r="DT41" s="62"/>
      <c r="DU41" s="560"/>
      <c r="DV41" s="62"/>
      <c r="DW41" s="62"/>
      <c r="DX41" s="62"/>
      <c r="DY41" s="62"/>
      <c r="DZ41" s="560"/>
      <c r="EA41" s="62"/>
      <c r="EB41" s="62"/>
      <c r="EC41" s="62"/>
      <c r="ED41" s="62"/>
      <c r="EE41" s="560"/>
      <c r="EF41" s="62"/>
      <c r="EG41" s="62"/>
      <c r="EH41" s="62"/>
      <c r="EI41" s="62"/>
      <c r="EJ41" s="560"/>
      <c r="EK41" s="62"/>
      <c r="EL41" s="62"/>
      <c r="EM41" s="62"/>
      <c r="EN41" s="62"/>
      <c r="EO41" s="153"/>
    </row>
    <row r="42" spans="4:145" ht="12.75" customHeight="1" x14ac:dyDescent="0.2">
      <c r="D42" s="153" t="s">
        <v>431</v>
      </c>
      <c r="E42" s="484"/>
      <c r="G42" s="62">
        <v>0</v>
      </c>
      <c r="H42" s="62"/>
      <c r="I42" s="62"/>
      <c r="J42" s="560"/>
      <c r="K42" s="62"/>
      <c r="L42" s="62">
        <v>24075520</v>
      </c>
      <c r="M42" s="62"/>
      <c r="N42" s="62"/>
      <c r="O42" s="560"/>
      <c r="P42" s="62"/>
      <c r="Q42" s="62">
        <v>0</v>
      </c>
      <c r="R42" s="62"/>
      <c r="S42" s="62"/>
      <c r="T42" s="560"/>
      <c r="U42" s="62"/>
      <c r="V42" s="62">
        <v>0</v>
      </c>
      <c r="W42" s="62"/>
      <c r="X42" s="62"/>
      <c r="Y42" s="560"/>
      <c r="Z42" s="62"/>
      <c r="AA42" s="62">
        <v>0</v>
      </c>
      <c r="AB42" s="62"/>
      <c r="AC42" s="62"/>
      <c r="AD42" s="560"/>
      <c r="AE42" s="62"/>
      <c r="AF42" s="62">
        <v>0</v>
      </c>
      <c r="AG42" s="62"/>
      <c r="AH42" s="62"/>
      <c r="AI42" s="560"/>
      <c r="AJ42" s="62"/>
      <c r="AK42" s="62">
        <v>0</v>
      </c>
      <c r="AL42" s="62"/>
      <c r="AM42" s="62"/>
      <c r="AN42" s="560"/>
      <c r="AO42" s="62"/>
      <c r="AP42" s="62">
        <v>0</v>
      </c>
      <c r="AQ42" s="62"/>
      <c r="AR42" s="62"/>
      <c r="AS42" s="560"/>
      <c r="AT42" s="62"/>
      <c r="AU42" s="62">
        <v>0</v>
      </c>
      <c r="AV42" s="62"/>
      <c r="AW42" s="62"/>
      <c r="AX42" s="560"/>
      <c r="AY42" s="62"/>
      <c r="AZ42" s="62">
        <v>0</v>
      </c>
      <c r="BA42" s="62"/>
      <c r="BB42" s="62"/>
      <c r="BC42" s="560"/>
      <c r="BD42" s="62"/>
      <c r="BE42" s="62">
        <v>0</v>
      </c>
      <c r="BF42" s="62"/>
      <c r="BG42" s="62"/>
      <c r="BH42" s="560"/>
      <c r="BI42" s="62"/>
      <c r="BJ42" s="62">
        <v>0</v>
      </c>
      <c r="BK42" s="62"/>
      <c r="BL42" s="62"/>
      <c r="BM42" s="560"/>
      <c r="BN42" s="62"/>
      <c r="BO42" s="62">
        <v>0</v>
      </c>
      <c r="BP42" s="62"/>
      <c r="BQ42" s="62"/>
      <c r="BR42" s="560"/>
      <c r="BS42" s="62"/>
      <c r="BT42" s="62">
        <v>24075520</v>
      </c>
      <c r="BU42" s="62"/>
      <c r="BV42" s="62"/>
      <c r="BW42" s="560"/>
      <c r="BX42" s="62"/>
      <c r="BY42" s="62">
        <v>0</v>
      </c>
      <c r="BZ42" s="62"/>
      <c r="CA42" s="62"/>
      <c r="CB42" s="560"/>
      <c r="CC42" s="62"/>
      <c r="CD42" s="62">
        <v>0</v>
      </c>
      <c r="CE42" s="62"/>
      <c r="CF42" s="62"/>
      <c r="CG42" s="560"/>
      <c r="CH42" s="62"/>
      <c r="CI42" s="62">
        <v>0</v>
      </c>
      <c r="CJ42" s="62"/>
      <c r="CK42" s="62"/>
      <c r="CL42" s="560"/>
      <c r="CM42" s="62"/>
      <c r="CN42" s="62">
        <v>0</v>
      </c>
      <c r="CO42" s="62"/>
      <c r="CP42" s="62"/>
      <c r="CQ42" s="560"/>
      <c r="CR42" s="62"/>
      <c r="CS42" s="62">
        <v>0</v>
      </c>
      <c r="CT42" s="62"/>
      <c r="CU42" s="62"/>
      <c r="CV42" s="560"/>
      <c r="CW42" s="62"/>
      <c r="CX42" s="62">
        <v>0</v>
      </c>
      <c r="CY42" s="62"/>
      <c r="CZ42" s="62"/>
      <c r="DA42" s="560"/>
      <c r="DB42" s="62"/>
      <c r="DC42" s="62">
        <v>0</v>
      </c>
      <c r="DD42" s="62"/>
      <c r="DE42" s="62"/>
      <c r="DF42" s="560"/>
      <c r="DG42" s="62"/>
      <c r="DH42" s="62">
        <v>0</v>
      </c>
      <c r="DI42" s="62"/>
      <c r="DJ42" s="62"/>
      <c r="DK42" s="560"/>
      <c r="DL42" s="62"/>
      <c r="DM42" s="62">
        <v>0</v>
      </c>
      <c r="DN42" s="62"/>
      <c r="DO42" s="62"/>
      <c r="DP42" s="560"/>
      <c r="DQ42" s="62"/>
      <c r="DR42" s="62">
        <v>0</v>
      </c>
      <c r="DS42" s="62"/>
      <c r="DT42" s="62"/>
      <c r="DU42" s="560"/>
      <c r="DV42" s="62"/>
      <c r="DW42" s="62">
        <v>0</v>
      </c>
      <c r="DX42" s="62"/>
      <c r="DY42" s="62"/>
      <c r="DZ42" s="560"/>
      <c r="EA42" s="62"/>
      <c r="EB42" s="62">
        <v>0</v>
      </c>
      <c r="EC42" s="62"/>
      <c r="ED42" s="62"/>
      <c r="EE42" s="560"/>
      <c r="EF42" s="62"/>
      <c r="EG42" s="62">
        <v>0</v>
      </c>
      <c r="EH42" s="62"/>
      <c r="EI42" s="62"/>
      <c r="EJ42" s="560"/>
      <c r="EK42" s="62"/>
      <c r="EL42" s="62">
        <v>0</v>
      </c>
      <c r="EM42" s="62"/>
      <c r="EN42" s="62"/>
      <c r="EO42" s="153"/>
    </row>
    <row r="43" spans="4:145" ht="12.75" customHeight="1" x14ac:dyDescent="0.2">
      <c r="D43" s="153" t="s">
        <v>336</v>
      </c>
      <c r="E43" s="484"/>
      <c r="F43" s="490"/>
      <c r="G43" s="558">
        <v>0</v>
      </c>
      <c r="H43" s="559"/>
      <c r="I43" s="62"/>
      <c r="J43" s="560"/>
      <c r="K43" s="561"/>
      <c r="L43" s="558">
        <v>24075520</v>
      </c>
      <c r="M43" s="559"/>
      <c r="N43" s="62"/>
      <c r="O43" s="560"/>
      <c r="P43" s="561"/>
      <c r="Q43" s="558">
        <v>0</v>
      </c>
      <c r="R43" s="559"/>
      <c r="S43" s="62"/>
      <c r="T43" s="560"/>
      <c r="U43" s="561"/>
      <c r="V43" s="558">
        <v>0</v>
      </c>
      <c r="W43" s="559"/>
      <c r="X43" s="62"/>
      <c r="Y43" s="560"/>
      <c r="Z43" s="561"/>
      <c r="AA43" s="558">
        <v>0</v>
      </c>
      <c r="AB43" s="559"/>
      <c r="AC43" s="62"/>
      <c r="AD43" s="560"/>
      <c r="AE43" s="561"/>
      <c r="AF43" s="558">
        <v>0</v>
      </c>
      <c r="AG43" s="559"/>
      <c r="AH43" s="62"/>
      <c r="AI43" s="560"/>
      <c r="AJ43" s="561"/>
      <c r="AK43" s="558">
        <v>0</v>
      </c>
      <c r="AL43" s="559"/>
      <c r="AM43" s="62"/>
      <c r="AN43" s="560"/>
      <c r="AO43" s="561"/>
      <c r="AP43" s="558">
        <v>0</v>
      </c>
      <c r="AQ43" s="559"/>
      <c r="AR43" s="62"/>
      <c r="AS43" s="560"/>
      <c r="AT43" s="561"/>
      <c r="AU43" s="558">
        <v>0</v>
      </c>
      <c r="AV43" s="559"/>
      <c r="AW43" s="62"/>
      <c r="AX43" s="560"/>
      <c r="AY43" s="561"/>
      <c r="AZ43" s="558">
        <v>0</v>
      </c>
      <c r="BA43" s="559"/>
      <c r="BB43" s="62"/>
      <c r="BC43" s="560"/>
      <c r="BD43" s="561"/>
      <c r="BE43" s="558">
        <v>0</v>
      </c>
      <c r="BF43" s="559"/>
      <c r="BG43" s="62"/>
      <c r="BH43" s="560"/>
      <c r="BI43" s="561"/>
      <c r="BJ43" s="558">
        <v>0</v>
      </c>
      <c r="BK43" s="559"/>
      <c r="BL43" s="62"/>
      <c r="BM43" s="560"/>
      <c r="BN43" s="561"/>
      <c r="BO43" s="558">
        <v>0</v>
      </c>
      <c r="BP43" s="559"/>
      <c r="BQ43" s="62"/>
      <c r="BR43" s="560"/>
      <c r="BS43" s="561"/>
      <c r="BT43" s="558">
        <v>24075520</v>
      </c>
      <c r="BU43" s="559"/>
      <c r="BV43" s="62"/>
      <c r="BW43" s="560"/>
      <c r="BX43" s="561"/>
      <c r="BY43" s="558">
        <v>0</v>
      </c>
      <c r="BZ43" s="559"/>
      <c r="CA43" s="62"/>
      <c r="CB43" s="560"/>
      <c r="CC43" s="561"/>
      <c r="CD43" s="558">
        <v>0</v>
      </c>
      <c r="CE43" s="559"/>
      <c r="CF43" s="62"/>
      <c r="CG43" s="560"/>
      <c r="CH43" s="561"/>
      <c r="CI43" s="558">
        <v>0</v>
      </c>
      <c r="CJ43" s="559"/>
      <c r="CK43" s="62"/>
      <c r="CL43" s="560"/>
      <c r="CM43" s="561"/>
      <c r="CN43" s="558">
        <v>0</v>
      </c>
      <c r="CO43" s="559"/>
      <c r="CP43" s="62"/>
      <c r="CQ43" s="560"/>
      <c r="CR43" s="561"/>
      <c r="CS43" s="558">
        <v>0</v>
      </c>
      <c r="CT43" s="559"/>
      <c r="CU43" s="62"/>
      <c r="CV43" s="560"/>
      <c r="CW43" s="561"/>
      <c r="CX43" s="558">
        <v>0</v>
      </c>
      <c r="CY43" s="559"/>
      <c r="CZ43" s="62"/>
      <c r="DA43" s="560"/>
      <c r="DB43" s="561"/>
      <c r="DC43" s="558">
        <v>0</v>
      </c>
      <c r="DD43" s="559"/>
      <c r="DE43" s="62"/>
      <c r="DF43" s="560"/>
      <c r="DG43" s="561"/>
      <c r="DH43" s="558">
        <v>0</v>
      </c>
      <c r="DI43" s="559"/>
      <c r="DJ43" s="62"/>
      <c r="DK43" s="560"/>
      <c r="DL43" s="561"/>
      <c r="DM43" s="558">
        <v>0</v>
      </c>
      <c r="DN43" s="559"/>
      <c r="DO43" s="62"/>
      <c r="DP43" s="560"/>
      <c r="DQ43" s="561"/>
      <c r="DR43" s="558">
        <v>0</v>
      </c>
      <c r="DS43" s="559"/>
      <c r="DT43" s="62"/>
      <c r="DU43" s="560"/>
      <c r="DV43" s="561"/>
      <c r="DW43" s="558">
        <v>0</v>
      </c>
      <c r="DX43" s="559"/>
      <c r="DY43" s="62"/>
      <c r="DZ43" s="560"/>
      <c r="EA43" s="561"/>
      <c r="EB43" s="558">
        <v>0</v>
      </c>
      <c r="EC43" s="559"/>
      <c r="ED43" s="62"/>
      <c r="EE43" s="560"/>
      <c r="EF43" s="561"/>
      <c r="EG43" s="558">
        <v>0</v>
      </c>
      <c r="EH43" s="559"/>
      <c r="EI43" s="62"/>
      <c r="EJ43" s="560"/>
      <c r="EK43" s="561"/>
      <c r="EL43" s="558">
        <v>0</v>
      </c>
      <c r="EM43" s="559"/>
      <c r="EN43" s="62"/>
      <c r="EO43" s="153"/>
    </row>
    <row r="44" spans="4:145" ht="12.75" customHeight="1" x14ac:dyDescent="0.2">
      <c r="D44" s="153" t="s">
        <v>339</v>
      </c>
      <c r="E44" s="484"/>
      <c r="F44" s="484"/>
      <c r="G44" s="62">
        <v>0</v>
      </c>
      <c r="H44" s="61"/>
      <c r="I44" s="62"/>
      <c r="J44" s="560"/>
      <c r="K44" s="560"/>
      <c r="L44" s="62">
        <v>0</v>
      </c>
      <c r="M44" s="61"/>
      <c r="N44" s="62"/>
      <c r="O44" s="560"/>
      <c r="P44" s="560"/>
      <c r="Q44" s="62">
        <v>0</v>
      </c>
      <c r="R44" s="61"/>
      <c r="S44" s="62"/>
      <c r="T44" s="560"/>
      <c r="U44" s="560"/>
      <c r="V44" s="62">
        <v>0</v>
      </c>
      <c r="W44" s="61"/>
      <c r="X44" s="62"/>
      <c r="Y44" s="560"/>
      <c r="Z44" s="560"/>
      <c r="AA44" s="62">
        <v>0</v>
      </c>
      <c r="AB44" s="61"/>
      <c r="AC44" s="62"/>
      <c r="AD44" s="560"/>
      <c r="AE44" s="560"/>
      <c r="AF44" s="62">
        <v>0</v>
      </c>
      <c r="AG44" s="61"/>
      <c r="AH44" s="62"/>
      <c r="AI44" s="560"/>
      <c r="AJ44" s="560"/>
      <c r="AK44" s="62">
        <v>0</v>
      </c>
      <c r="AL44" s="61"/>
      <c r="AM44" s="62"/>
      <c r="AN44" s="560"/>
      <c r="AO44" s="560"/>
      <c r="AP44" s="62">
        <v>0</v>
      </c>
      <c r="AQ44" s="61"/>
      <c r="AR44" s="62"/>
      <c r="AS44" s="560"/>
      <c r="AT44" s="560"/>
      <c r="AU44" s="62">
        <v>0</v>
      </c>
      <c r="AV44" s="61"/>
      <c r="AW44" s="62"/>
      <c r="AX44" s="560"/>
      <c r="AY44" s="560"/>
      <c r="AZ44" s="62">
        <v>0</v>
      </c>
      <c r="BA44" s="61"/>
      <c r="BB44" s="62"/>
      <c r="BC44" s="560"/>
      <c r="BD44" s="560"/>
      <c r="BE44" s="62">
        <v>0</v>
      </c>
      <c r="BF44" s="61"/>
      <c r="BG44" s="62"/>
      <c r="BH44" s="560"/>
      <c r="BI44" s="560"/>
      <c r="BJ44" s="62">
        <v>0</v>
      </c>
      <c r="BK44" s="61"/>
      <c r="BL44" s="62"/>
      <c r="BM44" s="560"/>
      <c r="BN44" s="560"/>
      <c r="BO44" s="62">
        <v>0</v>
      </c>
      <c r="BP44" s="61"/>
      <c r="BQ44" s="62"/>
      <c r="BR44" s="560"/>
      <c r="BS44" s="560"/>
      <c r="BT44" s="62">
        <v>0</v>
      </c>
      <c r="BU44" s="61"/>
      <c r="BV44" s="62"/>
      <c r="BW44" s="560"/>
      <c r="BX44" s="560"/>
      <c r="BY44" s="62">
        <v>0</v>
      </c>
      <c r="BZ44" s="61"/>
      <c r="CA44" s="62"/>
      <c r="CB44" s="560"/>
      <c r="CC44" s="560"/>
      <c r="CD44" s="62">
        <v>0</v>
      </c>
      <c r="CE44" s="61"/>
      <c r="CF44" s="62"/>
      <c r="CG44" s="560"/>
      <c r="CH44" s="560"/>
      <c r="CI44" s="62">
        <v>0</v>
      </c>
      <c r="CJ44" s="61"/>
      <c r="CK44" s="62"/>
      <c r="CL44" s="560"/>
      <c r="CM44" s="560"/>
      <c r="CN44" s="62">
        <v>0</v>
      </c>
      <c r="CO44" s="61"/>
      <c r="CP44" s="62"/>
      <c r="CQ44" s="560"/>
      <c r="CR44" s="560"/>
      <c r="CS44" s="62">
        <v>0</v>
      </c>
      <c r="CT44" s="61"/>
      <c r="CU44" s="62"/>
      <c r="CV44" s="560"/>
      <c r="CW44" s="560"/>
      <c r="CX44" s="62">
        <v>0</v>
      </c>
      <c r="CY44" s="61"/>
      <c r="CZ44" s="62"/>
      <c r="DA44" s="560"/>
      <c r="DB44" s="560"/>
      <c r="DC44" s="62">
        <v>0</v>
      </c>
      <c r="DD44" s="61"/>
      <c r="DE44" s="62"/>
      <c r="DF44" s="560"/>
      <c r="DG44" s="560"/>
      <c r="DH44" s="62">
        <v>0</v>
      </c>
      <c r="DI44" s="61"/>
      <c r="DJ44" s="62"/>
      <c r="DK44" s="560"/>
      <c r="DL44" s="560"/>
      <c r="DM44" s="62">
        <v>0</v>
      </c>
      <c r="DN44" s="61"/>
      <c r="DO44" s="62"/>
      <c r="DP44" s="560"/>
      <c r="DQ44" s="560"/>
      <c r="DR44" s="62">
        <v>0</v>
      </c>
      <c r="DS44" s="61"/>
      <c r="DT44" s="62"/>
      <c r="DU44" s="560"/>
      <c r="DV44" s="560"/>
      <c r="DW44" s="62">
        <v>0</v>
      </c>
      <c r="DX44" s="61"/>
      <c r="DY44" s="62"/>
      <c r="DZ44" s="560"/>
      <c r="EA44" s="560"/>
      <c r="EB44" s="62">
        <v>0</v>
      </c>
      <c r="EC44" s="61"/>
      <c r="ED44" s="62"/>
      <c r="EE44" s="560"/>
      <c r="EF44" s="560"/>
      <c r="EG44" s="62">
        <v>0</v>
      </c>
      <c r="EH44" s="61"/>
      <c r="EI44" s="62"/>
      <c r="EJ44" s="560"/>
      <c r="EK44" s="560"/>
      <c r="EL44" s="62">
        <v>0</v>
      </c>
      <c r="EM44" s="61"/>
      <c r="EN44" s="62"/>
      <c r="EO44" s="153"/>
    </row>
    <row r="45" spans="4:145" ht="12.75" customHeight="1" x14ac:dyDescent="0.2">
      <c r="D45" s="153" t="s">
        <v>353</v>
      </c>
      <c r="E45" s="484"/>
      <c r="F45" s="504"/>
      <c r="G45" s="123">
        <v>0</v>
      </c>
      <c r="H45" s="122"/>
      <c r="I45" s="62"/>
      <c r="J45" s="560"/>
      <c r="K45" s="569"/>
      <c r="L45" s="123">
        <v>0</v>
      </c>
      <c r="M45" s="122"/>
      <c r="N45" s="62"/>
      <c r="O45" s="560"/>
      <c r="P45" s="569"/>
      <c r="Q45" s="123">
        <v>0</v>
      </c>
      <c r="R45" s="122"/>
      <c r="S45" s="62"/>
      <c r="T45" s="560"/>
      <c r="U45" s="569"/>
      <c r="V45" s="123">
        <v>0</v>
      </c>
      <c r="W45" s="122"/>
      <c r="X45" s="62"/>
      <c r="Y45" s="560"/>
      <c r="Z45" s="569"/>
      <c r="AA45" s="123">
        <v>0</v>
      </c>
      <c r="AB45" s="122"/>
      <c r="AC45" s="62"/>
      <c r="AD45" s="560"/>
      <c r="AE45" s="569"/>
      <c r="AF45" s="123">
        <v>0</v>
      </c>
      <c r="AG45" s="122"/>
      <c r="AH45" s="62"/>
      <c r="AI45" s="560"/>
      <c r="AJ45" s="569"/>
      <c r="AK45" s="123">
        <v>0</v>
      </c>
      <c r="AL45" s="122"/>
      <c r="AM45" s="62"/>
      <c r="AN45" s="560"/>
      <c r="AO45" s="569"/>
      <c r="AP45" s="123">
        <v>0</v>
      </c>
      <c r="AQ45" s="122"/>
      <c r="AR45" s="62"/>
      <c r="AS45" s="560"/>
      <c r="AT45" s="569"/>
      <c r="AU45" s="123">
        <v>0</v>
      </c>
      <c r="AV45" s="122"/>
      <c r="AW45" s="62"/>
      <c r="AX45" s="560"/>
      <c r="AY45" s="569"/>
      <c r="AZ45" s="123">
        <v>0</v>
      </c>
      <c r="BA45" s="122"/>
      <c r="BB45" s="62"/>
      <c r="BC45" s="560"/>
      <c r="BD45" s="569"/>
      <c r="BE45" s="123">
        <v>0</v>
      </c>
      <c r="BF45" s="122"/>
      <c r="BG45" s="62"/>
      <c r="BH45" s="560"/>
      <c r="BI45" s="569"/>
      <c r="BJ45" s="123">
        <v>0</v>
      </c>
      <c r="BK45" s="122"/>
      <c r="BL45" s="62"/>
      <c r="BM45" s="560"/>
      <c r="BN45" s="569"/>
      <c r="BO45" s="123">
        <v>0</v>
      </c>
      <c r="BP45" s="122"/>
      <c r="BQ45" s="62"/>
      <c r="BR45" s="560"/>
      <c r="BS45" s="569"/>
      <c r="BT45" s="123">
        <v>0</v>
      </c>
      <c r="BU45" s="122"/>
      <c r="BV45" s="62"/>
      <c r="BW45" s="560"/>
      <c r="BX45" s="569"/>
      <c r="BY45" s="123">
        <v>0</v>
      </c>
      <c r="BZ45" s="122"/>
      <c r="CA45" s="62"/>
      <c r="CB45" s="560"/>
      <c r="CC45" s="569"/>
      <c r="CD45" s="123">
        <v>0</v>
      </c>
      <c r="CE45" s="122"/>
      <c r="CF45" s="62"/>
      <c r="CG45" s="560"/>
      <c r="CH45" s="569"/>
      <c r="CI45" s="123">
        <v>0</v>
      </c>
      <c r="CJ45" s="122"/>
      <c r="CK45" s="62"/>
      <c r="CL45" s="560"/>
      <c r="CM45" s="569"/>
      <c r="CN45" s="123">
        <v>0</v>
      </c>
      <c r="CO45" s="122"/>
      <c r="CP45" s="62"/>
      <c r="CQ45" s="560"/>
      <c r="CR45" s="569"/>
      <c r="CS45" s="123">
        <v>0</v>
      </c>
      <c r="CT45" s="122"/>
      <c r="CU45" s="62"/>
      <c r="CV45" s="560"/>
      <c r="CW45" s="569"/>
      <c r="CX45" s="123">
        <v>0</v>
      </c>
      <c r="CY45" s="122"/>
      <c r="CZ45" s="62"/>
      <c r="DA45" s="560"/>
      <c r="DB45" s="569"/>
      <c r="DC45" s="123">
        <v>0</v>
      </c>
      <c r="DD45" s="122"/>
      <c r="DE45" s="62"/>
      <c r="DF45" s="560"/>
      <c r="DG45" s="569"/>
      <c r="DH45" s="123">
        <v>0</v>
      </c>
      <c r="DI45" s="122"/>
      <c r="DJ45" s="62"/>
      <c r="DK45" s="560"/>
      <c r="DL45" s="569"/>
      <c r="DM45" s="123">
        <v>0</v>
      </c>
      <c r="DN45" s="122"/>
      <c r="DO45" s="62"/>
      <c r="DP45" s="560"/>
      <c r="DQ45" s="569"/>
      <c r="DR45" s="123">
        <v>0</v>
      </c>
      <c r="DS45" s="122"/>
      <c r="DT45" s="62"/>
      <c r="DU45" s="560"/>
      <c r="DV45" s="569"/>
      <c r="DW45" s="123">
        <v>0</v>
      </c>
      <c r="DX45" s="122"/>
      <c r="DY45" s="62"/>
      <c r="DZ45" s="560"/>
      <c r="EA45" s="569"/>
      <c r="EB45" s="123">
        <v>0</v>
      </c>
      <c r="EC45" s="122"/>
      <c r="ED45" s="62"/>
      <c r="EE45" s="560"/>
      <c r="EF45" s="569"/>
      <c r="EG45" s="123">
        <v>0</v>
      </c>
      <c r="EH45" s="122"/>
      <c r="EI45" s="62"/>
      <c r="EJ45" s="560"/>
      <c r="EK45" s="569"/>
      <c r="EL45" s="123">
        <v>0</v>
      </c>
      <c r="EM45" s="122"/>
      <c r="EN45" s="62"/>
      <c r="EO45" s="153"/>
    </row>
    <row r="46" spans="4:145" ht="12.75" customHeight="1" x14ac:dyDescent="0.2">
      <c r="D46" s="173"/>
      <c r="E46" s="608"/>
      <c r="F46" s="168"/>
      <c r="G46" s="62"/>
      <c r="H46" s="62"/>
      <c r="I46" s="62"/>
      <c r="J46" s="560"/>
      <c r="K46" s="62"/>
      <c r="L46" s="62"/>
      <c r="M46" s="62"/>
      <c r="N46" s="62"/>
      <c r="O46" s="560"/>
      <c r="P46" s="62"/>
      <c r="Q46" s="62"/>
      <c r="R46" s="62"/>
      <c r="S46" s="62"/>
      <c r="T46" s="560"/>
      <c r="U46" s="62"/>
      <c r="V46" s="62"/>
      <c r="W46" s="62"/>
      <c r="X46" s="62"/>
      <c r="Y46" s="560"/>
      <c r="Z46" s="62"/>
      <c r="AA46" s="62"/>
      <c r="AB46" s="62"/>
      <c r="AC46" s="62"/>
      <c r="AD46" s="560"/>
      <c r="AE46" s="62"/>
      <c r="AF46" s="62"/>
      <c r="AG46" s="62"/>
      <c r="AH46" s="62"/>
      <c r="AI46" s="560"/>
      <c r="AJ46" s="62"/>
      <c r="AK46" s="62"/>
      <c r="AL46" s="62"/>
      <c r="AM46" s="62"/>
      <c r="AN46" s="560"/>
      <c r="AO46" s="62"/>
      <c r="AP46" s="62"/>
      <c r="AQ46" s="62"/>
      <c r="AR46" s="62"/>
      <c r="AS46" s="560"/>
      <c r="AT46" s="62"/>
      <c r="AU46" s="62"/>
      <c r="AV46" s="62"/>
      <c r="AW46" s="62"/>
      <c r="AX46" s="560"/>
      <c r="AY46" s="62"/>
      <c r="AZ46" s="62"/>
      <c r="BA46" s="62"/>
      <c r="BB46" s="62"/>
      <c r="BC46" s="560"/>
      <c r="BD46" s="62"/>
      <c r="BE46" s="62"/>
      <c r="BF46" s="62"/>
      <c r="BG46" s="62"/>
      <c r="BH46" s="560"/>
      <c r="BI46" s="62"/>
      <c r="BJ46" s="62"/>
      <c r="BK46" s="62"/>
      <c r="BL46" s="62"/>
      <c r="BM46" s="560"/>
      <c r="BN46" s="62"/>
      <c r="BO46" s="62"/>
      <c r="BP46" s="62"/>
      <c r="BQ46" s="62"/>
      <c r="BR46" s="560"/>
      <c r="BS46" s="62"/>
      <c r="BT46" s="62"/>
      <c r="BU46" s="62"/>
      <c r="BV46" s="62"/>
      <c r="BW46" s="560"/>
      <c r="BX46" s="62"/>
      <c r="BY46" s="62"/>
      <c r="BZ46" s="62"/>
      <c r="CA46" s="62"/>
      <c r="CB46" s="560"/>
      <c r="CC46" s="62"/>
      <c r="CD46" s="62"/>
      <c r="CE46" s="62"/>
      <c r="CF46" s="62"/>
      <c r="CG46" s="560"/>
      <c r="CH46" s="62"/>
      <c r="CI46" s="62"/>
      <c r="CJ46" s="62"/>
      <c r="CK46" s="62"/>
      <c r="CL46" s="560"/>
      <c r="CM46" s="62"/>
      <c r="CN46" s="62"/>
      <c r="CO46" s="62"/>
      <c r="CP46" s="62"/>
      <c r="CQ46" s="560"/>
      <c r="CR46" s="62"/>
      <c r="CS46" s="62"/>
      <c r="CT46" s="62"/>
      <c r="CU46" s="62"/>
      <c r="CV46" s="560"/>
      <c r="CW46" s="62"/>
      <c r="CX46" s="62"/>
      <c r="CY46" s="62"/>
      <c r="CZ46" s="62"/>
      <c r="DA46" s="560"/>
      <c r="DB46" s="62"/>
      <c r="DC46" s="62"/>
      <c r="DD46" s="62"/>
      <c r="DE46" s="62"/>
      <c r="DF46" s="560"/>
      <c r="DG46" s="62"/>
      <c r="DH46" s="62"/>
      <c r="DI46" s="62"/>
      <c r="DJ46" s="62"/>
      <c r="DK46" s="560"/>
      <c r="DL46" s="62"/>
      <c r="DM46" s="62"/>
      <c r="DN46" s="62"/>
      <c r="DO46" s="62"/>
      <c r="DP46" s="560"/>
      <c r="DQ46" s="62"/>
      <c r="DR46" s="62"/>
      <c r="DS46" s="62"/>
      <c r="DT46" s="62"/>
      <c r="DU46" s="560"/>
      <c r="DV46" s="62"/>
      <c r="DW46" s="62"/>
      <c r="DX46" s="62"/>
      <c r="DY46" s="62"/>
      <c r="DZ46" s="560"/>
      <c r="EA46" s="62"/>
      <c r="EB46" s="62"/>
      <c r="EC46" s="62"/>
      <c r="ED46" s="62"/>
      <c r="EE46" s="560"/>
      <c r="EF46" s="62"/>
      <c r="EG46" s="62"/>
      <c r="EH46" s="62"/>
      <c r="EI46" s="62"/>
      <c r="EJ46" s="560"/>
      <c r="EK46" s="62"/>
      <c r="EL46" s="62"/>
      <c r="EM46" s="62"/>
      <c r="EN46" s="62"/>
      <c r="EO46" s="153"/>
    </row>
    <row r="47" spans="4:145" ht="12.75" hidden="1" customHeight="1" x14ac:dyDescent="0.2">
      <c r="D47" s="153" t="s">
        <v>432</v>
      </c>
      <c r="E47" s="484"/>
      <c r="G47" s="62">
        <v>0</v>
      </c>
      <c r="H47" s="62"/>
      <c r="I47" s="62"/>
      <c r="J47" s="560"/>
      <c r="K47" s="62"/>
      <c r="L47" s="62">
        <v>0</v>
      </c>
      <c r="M47" s="62"/>
      <c r="N47" s="62"/>
      <c r="O47" s="560"/>
      <c r="P47" s="62"/>
      <c r="Q47" s="62">
        <v>0</v>
      </c>
      <c r="R47" s="62"/>
      <c r="S47" s="62"/>
      <c r="T47" s="560"/>
      <c r="U47" s="62"/>
      <c r="V47" s="62">
        <v>0</v>
      </c>
      <c r="W47" s="62"/>
      <c r="X47" s="62"/>
      <c r="Y47" s="560"/>
      <c r="Z47" s="62"/>
      <c r="AA47" s="62">
        <v>0</v>
      </c>
      <c r="AB47" s="62"/>
      <c r="AC47" s="62"/>
      <c r="AD47" s="560"/>
      <c r="AE47" s="62"/>
      <c r="AF47" s="62">
        <v>0</v>
      </c>
      <c r="AG47" s="62"/>
      <c r="AH47" s="62"/>
      <c r="AI47" s="560"/>
      <c r="AJ47" s="62"/>
      <c r="AK47" s="62">
        <v>0</v>
      </c>
      <c r="AL47" s="62"/>
      <c r="AM47" s="62"/>
      <c r="AN47" s="560"/>
      <c r="AO47" s="62"/>
      <c r="AP47" s="62">
        <v>0</v>
      </c>
      <c r="AQ47" s="62"/>
      <c r="AR47" s="62"/>
      <c r="AS47" s="560"/>
      <c r="AT47" s="62"/>
      <c r="AU47" s="62">
        <v>0</v>
      </c>
      <c r="AV47" s="62"/>
      <c r="AW47" s="62"/>
      <c r="AX47" s="560"/>
      <c r="AY47" s="62"/>
      <c r="AZ47" s="62">
        <v>0</v>
      </c>
      <c r="BA47" s="62"/>
      <c r="BB47" s="62"/>
      <c r="BC47" s="560"/>
      <c r="BD47" s="62"/>
      <c r="BE47" s="62">
        <v>0</v>
      </c>
      <c r="BF47" s="62"/>
      <c r="BG47" s="62"/>
      <c r="BH47" s="560"/>
      <c r="BI47" s="62"/>
      <c r="BJ47" s="62">
        <v>0</v>
      </c>
      <c r="BK47" s="62"/>
      <c r="BL47" s="62"/>
      <c r="BM47" s="560"/>
      <c r="BN47" s="62"/>
      <c r="BO47" s="62">
        <v>0</v>
      </c>
      <c r="BP47" s="62"/>
      <c r="BQ47" s="62"/>
      <c r="BR47" s="560"/>
      <c r="BS47" s="62"/>
      <c r="BT47" s="62">
        <v>0</v>
      </c>
      <c r="BU47" s="62"/>
      <c r="BV47" s="62"/>
      <c r="BW47" s="560"/>
      <c r="BX47" s="62"/>
      <c r="BY47" s="62">
        <v>0</v>
      </c>
      <c r="BZ47" s="62"/>
      <c r="CA47" s="62"/>
      <c r="CB47" s="560"/>
      <c r="CC47" s="62"/>
      <c r="CD47" s="62">
        <v>0</v>
      </c>
      <c r="CE47" s="62"/>
      <c r="CF47" s="62"/>
      <c r="CG47" s="560"/>
      <c r="CH47" s="62"/>
      <c r="CI47" s="62">
        <v>0</v>
      </c>
      <c r="CJ47" s="62"/>
      <c r="CK47" s="62"/>
      <c r="CL47" s="560"/>
      <c r="CM47" s="62"/>
      <c r="CN47" s="62">
        <v>0</v>
      </c>
      <c r="CO47" s="62"/>
      <c r="CP47" s="62"/>
      <c r="CQ47" s="560"/>
      <c r="CR47" s="62"/>
      <c r="CS47" s="62">
        <v>0</v>
      </c>
      <c r="CT47" s="62"/>
      <c r="CU47" s="62"/>
      <c r="CV47" s="560"/>
      <c r="CW47" s="62"/>
      <c r="CX47" s="62">
        <v>0</v>
      </c>
      <c r="CY47" s="62"/>
      <c r="CZ47" s="62"/>
      <c r="DA47" s="560"/>
      <c r="DB47" s="62"/>
      <c r="DC47" s="62">
        <v>0</v>
      </c>
      <c r="DD47" s="62"/>
      <c r="DE47" s="62"/>
      <c r="DF47" s="560"/>
      <c r="DG47" s="62"/>
      <c r="DH47" s="62">
        <v>0</v>
      </c>
      <c r="DI47" s="62"/>
      <c r="DJ47" s="62"/>
      <c r="DK47" s="560"/>
      <c r="DL47" s="62"/>
      <c r="DM47" s="62">
        <v>0</v>
      </c>
      <c r="DN47" s="62"/>
      <c r="DO47" s="62"/>
      <c r="DP47" s="560"/>
      <c r="DQ47" s="62"/>
      <c r="DR47" s="62">
        <v>0</v>
      </c>
      <c r="DS47" s="62"/>
      <c r="DT47" s="62"/>
      <c r="DU47" s="560"/>
      <c r="DV47" s="62"/>
      <c r="DW47" s="62">
        <v>0</v>
      </c>
      <c r="DX47" s="62"/>
      <c r="DY47" s="62"/>
      <c r="DZ47" s="560"/>
      <c r="EA47" s="62"/>
      <c r="EB47" s="62">
        <v>0</v>
      </c>
      <c r="EC47" s="62"/>
      <c r="ED47" s="62"/>
      <c r="EE47" s="560"/>
      <c r="EF47" s="62"/>
      <c r="EG47" s="62">
        <v>0</v>
      </c>
      <c r="EH47" s="62"/>
      <c r="EI47" s="62"/>
      <c r="EJ47" s="560"/>
      <c r="EK47" s="62"/>
      <c r="EL47" s="62">
        <v>0</v>
      </c>
      <c r="EM47" s="62"/>
      <c r="EN47" s="62"/>
      <c r="EO47" s="153"/>
    </row>
    <row r="48" spans="4:145" ht="12.75" hidden="1" customHeight="1" x14ac:dyDescent="0.2">
      <c r="D48" s="153" t="s">
        <v>336</v>
      </c>
      <c r="E48" s="484"/>
      <c r="F48" s="490"/>
      <c r="G48" s="558">
        <v>0</v>
      </c>
      <c r="H48" s="559"/>
      <c r="I48" s="62"/>
      <c r="J48" s="560"/>
      <c r="K48" s="561"/>
      <c r="L48" s="558">
        <v>0</v>
      </c>
      <c r="M48" s="559"/>
      <c r="N48" s="62"/>
      <c r="O48" s="560"/>
      <c r="P48" s="561"/>
      <c r="Q48" s="558">
        <v>0</v>
      </c>
      <c r="R48" s="559"/>
      <c r="S48" s="62"/>
      <c r="T48" s="560"/>
      <c r="U48" s="561"/>
      <c r="V48" s="558">
        <v>0</v>
      </c>
      <c r="W48" s="559"/>
      <c r="X48" s="62"/>
      <c r="Y48" s="560"/>
      <c r="Z48" s="561"/>
      <c r="AA48" s="558">
        <v>0</v>
      </c>
      <c r="AB48" s="559"/>
      <c r="AC48" s="62"/>
      <c r="AD48" s="560"/>
      <c r="AE48" s="561"/>
      <c r="AF48" s="558">
        <v>0</v>
      </c>
      <c r="AG48" s="559"/>
      <c r="AH48" s="62"/>
      <c r="AI48" s="560"/>
      <c r="AJ48" s="561"/>
      <c r="AK48" s="558">
        <v>0</v>
      </c>
      <c r="AL48" s="559"/>
      <c r="AM48" s="62"/>
      <c r="AN48" s="560"/>
      <c r="AO48" s="561"/>
      <c r="AP48" s="558">
        <v>0</v>
      </c>
      <c r="AQ48" s="559"/>
      <c r="AR48" s="62"/>
      <c r="AS48" s="560"/>
      <c r="AT48" s="561"/>
      <c r="AU48" s="558">
        <v>0</v>
      </c>
      <c r="AV48" s="559"/>
      <c r="AW48" s="62"/>
      <c r="AX48" s="560"/>
      <c r="AY48" s="561"/>
      <c r="AZ48" s="558">
        <v>0</v>
      </c>
      <c r="BA48" s="559"/>
      <c r="BB48" s="62"/>
      <c r="BC48" s="560"/>
      <c r="BD48" s="561"/>
      <c r="BE48" s="558">
        <v>0</v>
      </c>
      <c r="BF48" s="559"/>
      <c r="BG48" s="62"/>
      <c r="BH48" s="560"/>
      <c r="BI48" s="561"/>
      <c r="BJ48" s="558">
        <v>0</v>
      </c>
      <c r="BK48" s="559"/>
      <c r="BL48" s="62"/>
      <c r="BM48" s="560"/>
      <c r="BN48" s="561"/>
      <c r="BO48" s="558">
        <v>0</v>
      </c>
      <c r="BP48" s="559"/>
      <c r="BQ48" s="62"/>
      <c r="BR48" s="560"/>
      <c r="BS48" s="561"/>
      <c r="BT48" s="558">
        <v>0</v>
      </c>
      <c r="BU48" s="559"/>
      <c r="BV48" s="62"/>
      <c r="BW48" s="560"/>
      <c r="BX48" s="561"/>
      <c r="BY48" s="558">
        <v>0</v>
      </c>
      <c r="BZ48" s="559"/>
      <c r="CA48" s="62"/>
      <c r="CB48" s="560"/>
      <c r="CC48" s="561"/>
      <c r="CD48" s="558">
        <v>0</v>
      </c>
      <c r="CE48" s="559"/>
      <c r="CF48" s="62"/>
      <c r="CG48" s="560"/>
      <c r="CH48" s="561"/>
      <c r="CI48" s="558">
        <v>0</v>
      </c>
      <c r="CJ48" s="559"/>
      <c r="CK48" s="62"/>
      <c r="CL48" s="560"/>
      <c r="CM48" s="561"/>
      <c r="CN48" s="558">
        <v>0</v>
      </c>
      <c r="CO48" s="559"/>
      <c r="CP48" s="62"/>
      <c r="CQ48" s="560"/>
      <c r="CR48" s="561"/>
      <c r="CS48" s="558">
        <v>0</v>
      </c>
      <c r="CT48" s="559"/>
      <c r="CU48" s="62"/>
      <c r="CV48" s="560"/>
      <c r="CW48" s="561"/>
      <c r="CX48" s="558">
        <v>0</v>
      </c>
      <c r="CY48" s="559"/>
      <c r="CZ48" s="62"/>
      <c r="DA48" s="560"/>
      <c r="DB48" s="561"/>
      <c r="DC48" s="558">
        <v>0</v>
      </c>
      <c r="DD48" s="559"/>
      <c r="DE48" s="62"/>
      <c r="DF48" s="560"/>
      <c r="DG48" s="561"/>
      <c r="DH48" s="558">
        <v>0</v>
      </c>
      <c r="DI48" s="559"/>
      <c r="DJ48" s="62"/>
      <c r="DK48" s="560"/>
      <c r="DL48" s="561"/>
      <c r="DM48" s="558">
        <v>0</v>
      </c>
      <c r="DN48" s="559"/>
      <c r="DO48" s="62"/>
      <c r="DP48" s="560"/>
      <c r="DQ48" s="561"/>
      <c r="DR48" s="558">
        <v>0</v>
      </c>
      <c r="DS48" s="559"/>
      <c r="DT48" s="62"/>
      <c r="DU48" s="560"/>
      <c r="DV48" s="561"/>
      <c r="DW48" s="558">
        <v>0</v>
      </c>
      <c r="DX48" s="559"/>
      <c r="DY48" s="62"/>
      <c r="DZ48" s="560"/>
      <c r="EA48" s="561"/>
      <c r="EB48" s="558">
        <v>0</v>
      </c>
      <c r="EC48" s="559"/>
      <c r="ED48" s="62"/>
      <c r="EE48" s="560"/>
      <c r="EF48" s="561"/>
      <c r="EG48" s="558">
        <v>0</v>
      </c>
      <c r="EH48" s="559"/>
      <c r="EI48" s="62"/>
      <c r="EJ48" s="560"/>
      <c r="EK48" s="561"/>
      <c r="EL48" s="558">
        <v>0</v>
      </c>
      <c r="EM48" s="559"/>
      <c r="EN48" s="62"/>
      <c r="EO48" s="153"/>
    </row>
    <row r="49" spans="4:148" ht="12.75" hidden="1" customHeight="1" x14ac:dyDescent="0.2">
      <c r="D49" s="153" t="s">
        <v>339</v>
      </c>
      <c r="E49" s="484"/>
      <c r="F49" s="484"/>
      <c r="G49" s="62">
        <v>0</v>
      </c>
      <c r="H49" s="61"/>
      <c r="I49" s="62"/>
      <c r="J49" s="560"/>
      <c r="K49" s="560"/>
      <c r="L49" s="62">
        <v>0</v>
      </c>
      <c r="M49" s="61"/>
      <c r="N49" s="62"/>
      <c r="O49" s="560"/>
      <c r="P49" s="560"/>
      <c r="Q49" s="62">
        <v>0</v>
      </c>
      <c r="R49" s="61"/>
      <c r="S49" s="62"/>
      <c r="T49" s="560"/>
      <c r="U49" s="560"/>
      <c r="V49" s="62">
        <v>0</v>
      </c>
      <c r="W49" s="61"/>
      <c r="X49" s="62"/>
      <c r="Y49" s="560"/>
      <c r="Z49" s="560"/>
      <c r="AA49" s="62">
        <v>0</v>
      </c>
      <c r="AB49" s="61"/>
      <c r="AC49" s="62"/>
      <c r="AD49" s="560"/>
      <c r="AE49" s="560"/>
      <c r="AF49" s="62">
        <v>0</v>
      </c>
      <c r="AG49" s="61"/>
      <c r="AH49" s="62"/>
      <c r="AI49" s="560"/>
      <c r="AJ49" s="560"/>
      <c r="AK49" s="62">
        <v>0</v>
      </c>
      <c r="AL49" s="61"/>
      <c r="AM49" s="62"/>
      <c r="AN49" s="560"/>
      <c r="AO49" s="560"/>
      <c r="AP49" s="62">
        <v>0</v>
      </c>
      <c r="AQ49" s="61"/>
      <c r="AR49" s="62"/>
      <c r="AS49" s="560"/>
      <c r="AT49" s="560"/>
      <c r="AU49" s="62">
        <v>0</v>
      </c>
      <c r="AV49" s="61"/>
      <c r="AW49" s="62"/>
      <c r="AX49" s="560"/>
      <c r="AY49" s="560"/>
      <c r="AZ49" s="62">
        <v>0</v>
      </c>
      <c r="BA49" s="61"/>
      <c r="BB49" s="62"/>
      <c r="BC49" s="560"/>
      <c r="BD49" s="560"/>
      <c r="BE49" s="62">
        <v>0</v>
      </c>
      <c r="BF49" s="61"/>
      <c r="BG49" s="62"/>
      <c r="BH49" s="560"/>
      <c r="BI49" s="560"/>
      <c r="BJ49" s="62">
        <v>0</v>
      </c>
      <c r="BK49" s="61"/>
      <c r="BL49" s="62"/>
      <c r="BM49" s="560"/>
      <c r="BN49" s="560"/>
      <c r="BO49" s="62">
        <v>0</v>
      </c>
      <c r="BP49" s="61"/>
      <c r="BQ49" s="62"/>
      <c r="BR49" s="560"/>
      <c r="BS49" s="560"/>
      <c r="BT49" s="62">
        <v>0</v>
      </c>
      <c r="BU49" s="61"/>
      <c r="BV49" s="62"/>
      <c r="BW49" s="560"/>
      <c r="BX49" s="560"/>
      <c r="BY49" s="62">
        <v>0</v>
      </c>
      <c r="BZ49" s="61"/>
      <c r="CA49" s="62"/>
      <c r="CB49" s="560"/>
      <c r="CC49" s="560"/>
      <c r="CD49" s="62">
        <v>0</v>
      </c>
      <c r="CE49" s="61"/>
      <c r="CF49" s="62"/>
      <c r="CG49" s="560"/>
      <c r="CH49" s="560"/>
      <c r="CI49" s="62">
        <v>0</v>
      </c>
      <c r="CJ49" s="61"/>
      <c r="CK49" s="62"/>
      <c r="CL49" s="560"/>
      <c r="CM49" s="560"/>
      <c r="CN49" s="62">
        <v>0</v>
      </c>
      <c r="CO49" s="61"/>
      <c r="CP49" s="62"/>
      <c r="CQ49" s="560"/>
      <c r="CR49" s="560"/>
      <c r="CS49" s="62">
        <v>0</v>
      </c>
      <c r="CT49" s="61"/>
      <c r="CU49" s="62"/>
      <c r="CV49" s="560"/>
      <c r="CW49" s="560"/>
      <c r="CX49" s="62">
        <v>0</v>
      </c>
      <c r="CY49" s="61"/>
      <c r="CZ49" s="62"/>
      <c r="DA49" s="560"/>
      <c r="DB49" s="560"/>
      <c r="DC49" s="62">
        <v>0</v>
      </c>
      <c r="DD49" s="61"/>
      <c r="DE49" s="62"/>
      <c r="DF49" s="560"/>
      <c r="DG49" s="560"/>
      <c r="DH49" s="62">
        <v>0</v>
      </c>
      <c r="DI49" s="61"/>
      <c r="DJ49" s="62"/>
      <c r="DK49" s="560"/>
      <c r="DL49" s="560"/>
      <c r="DM49" s="62">
        <v>0</v>
      </c>
      <c r="DN49" s="61"/>
      <c r="DO49" s="62"/>
      <c r="DP49" s="560"/>
      <c r="DQ49" s="560"/>
      <c r="DR49" s="62">
        <v>0</v>
      </c>
      <c r="DS49" s="61"/>
      <c r="DT49" s="62"/>
      <c r="DU49" s="560"/>
      <c r="DV49" s="560"/>
      <c r="DW49" s="62">
        <v>0</v>
      </c>
      <c r="DX49" s="61"/>
      <c r="DY49" s="62"/>
      <c r="DZ49" s="560"/>
      <c r="EA49" s="560"/>
      <c r="EB49" s="62">
        <v>0</v>
      </c>
      <c r="EC49" s="61"/>
      <c r="ED49" s="62"/>
      <c r="EE49" s="560"/>
      <c r="EF49" s="560"/>
      <c r="EG49" s="62">
        <v>0</v>
      </c>
      <c r="EH49" s="61"/>
      <c r="EI49" s="62"/>
      <c r="EJ49" s="560"/>
      <c r="EK49" s="560"/>
      <c r="EL49" s="62">
        <v>0</v>
      </c>
      <c r="EM49" s="61"/>
      <c r="EN49" s="62"/>
      <c r="EO49" s="153"/>
    </row>
    <row r="50" spans="4:148" ht="12.75" hidden="1" customHeight="1" x14ac:dyDescent="0.2">
      <c r="D50" s="153" t="s">
        <v>353</v>
      </c>
      <c r="E50" s="484"/>
      <c r="F50" s="504"/>
      <c r="G50" s="123">
        <v>0</v>
      </c>
      <c r="H50" s="122"/>
      <c r="I50" s="62"/>
      <c r="J50" s="560"/>
      <c r="K50" s="569"/>
      <c r="L50" s="123">
        <v>0</v>
      </c>
      <c r="M50" s="122"/>
      <c r="N50" s="62"/>
      <c r="O50" s="560"/>
      <c r="P50" s="569"/>
      <c r="Q50" s="123">
        <v>0</v>
      </c>
      <c r="R50" s="122"/>
      <c r="S50" s="62"/>
      <c r="T50" s="560"/>
      <c r="U50" s="569"/>
      <c r="V50" s="123">
        <v>0</v>
      </c>
      <c r="W50" s="122"/>
      <c r="X50" s="62"/>
      <c r="Y50" s="560"/>
      <c r="Z50" s="569"/>
      <c r="AA50" s="123">
        <v>0</v>
      </c>
      <c r="AB50" s="122"/>
      <c r="AC50" s="62"/>
      <c r="AD50" s="560"/>
      <c r="AE50" s="569"/>
      <c r="AF50" s="123">
        <v>0</v>
      </c>
      <c r="AG50" s="122"/>
      <c r="AH50" s="62"/>
      <c r="AI50" s="560"/>
      <c r="AJ50" s="569"/>
      <c r="AK50" s="123">
        <v>0</v>
      </c>
      <c r="AL50" s="122"/>
      <c r="AM50" s="62"/>
      <c r="AN50" s="560"/>
      <c r="AO50" s="569"/>
      <c r="AP50" s="123">
        <v>0</v>
      </c>
      <c r="AQ50" s="122"/>
      <c r="AR50" s="62"/>
      <c r="AS50" s="560"/>
      <c r="AT50" s="569"/>
      <c r="AU50" s="123">
        <v>0</v>
      </c>
      <c r="AV50" s="122"/>
      <c r="AW50" s="62"/>
      <c r="AX50" s="560"/>
      <c r="AY50" s="569"/>
      <c r="AZ50" s="123">
        <v>0</v>
      </c>
      <c r="BA50" s="122"/>
      <c r="BB50" s="62"/>
      <c r="BC50" s="560"/>
      <c r="BD50" s="569"/>
      <c r="BE50" s="123">
        <v>0</v>
      </c>
      <c r="BF50" s="122"/>
      <c r="BG50" s="62"/>
      <c r="BH50" s="560"/>
      <c r="BI50" s="569"/>
      <c r="BJ50" s="123">
        <v>0</v>
      </c>
      <c r="BK50" s="122"/>
      <c r="BL50" s="62"/>
      <c r="BM50" s="560"/>
      <c r="BN50" s="569"/>
      <c r="BO50" s="123">
        <v>0</v>
      </c>
      <c r="BP50" s="122"/>
      <c r="BQ50" s="62"/>
      <c r="BR50" s="560"/>
      <c r="BS50" s="569"/>
      <c r="BT50" s="123">
        <v>0</v>
      </c>
      <c r="BU50" s="122"/>
      <c r="BV50" s="62"/>
      <c r="BW50" s="560"/>
      <c r="BX50" s="569"/>
      <c r="BY50" s="123">
        <v>0</v>
      </c>
      <c r="BZ50" s="122"/>
      <c r="CA50" s="62"/>
      <c r="CB50" s="560"/>
      <c r="CC50" s="569"/>
      <c r="CD50" s="123">
        <v>0</v>
      </c>
      <c r="CE50" s="122"/>
      <c r="CF50" s="62"/>
      <c r="CG50" s="560"/>
      <c r="CH50" s="569"/>
      <c r="CI50" s="123">
        <v>0</v>
      </c>
      <c r="CJ50" s="122"/>
      <c r="CK50" s="62"/>
      <c r="CL50" s="560"/>
      <c r="CM50" s="569"/>
      <c r="CN50" s="123">
        <v>0</v>
      </c>
      <c r="CO50" s="122"/>
      <c r="CP50" s="62"/>
      <c r="CQ50" s="560"/>
      <c r="CR50" s="569"/>
      <c r="CS50" s="123">
        <v>0</v>
      </c>
      <c r="CT50" s="122"/>
      <c r="CU50" s="62"/>
      <c r="CV50" s="560"/>
      <c r="CW50" s="569"/>
      <c r="CX50" s="123">
        <v>0</v>
      </c>
      <c r="CY50" s="122"/>
      <c r="CZ50" s="62"/>
      <c r="DA50" s="560"/>
      <c r="DB50" s="569"/>
      <c r="DC50" s="123">
        <v>0</v>
      </c>
      <c r="DD50" s="122"/>
      <c r="DE50" s="62"/>
      <c r="DF50" s="560"/>
      <c r="DG50" s="569"/>
      <c r="DH50" s="123">
        <v>0</v>
      </c>
      <c r="DI50" s="122"/>
      <c r="DJ50" s="62"/>
      <c r="DK50" s="560"/>
      <c r="DL50" s="569"/>
      <c r="DM50" s="123">
        <v>0</v>
      </c>
      <c r="DN50" s="122"/>
      <c r="DO50" s="62"/>
      <c r="DP50" s="560"/>
      <c r="DQ50" s="569"/>
      <c r="DR50" s="123">
        <v>0</v>
      </c>
      <c r="DS50" s="122"/>
      <c r="DT50" s="62"/>
      <c r="DU50" s="560"/>
      <c r="DV50" s="569"/>
      <c r="DW50" s="123">
        <v>0</v>
      </c>
      <c r="DX50" s="122"/>
      <c r="DY50" s="62"/>
      <c r="DZ50" s="560"/>
      <c r="EA50" s="569"/>
      <c r="EB50" s="123">
        <v>0</v>
      </c>
      <c r="EC50" s="122"/>
      <c r="ED50" s="62"/>
      <c r="EE50" s="560"/>
      <c r="EF50" s="569"/>
      <c r="EG50" s="123">
        <v>0</v>
      </c>
      <c r="EH50" s="122"/>
      <c r="EI50" s="62"/>
      <c r="EJ50" s="560"/>
      <c r="EK50" s="569"/>
      <c r="EL50" s="123">
        <v>0</v>
      </c>
      <c r="EM50" s="122"/>
      <c r="EN50" s="62"/>
      <c r="EO50" s="153"/>
    </row>
    <row r="51" spans="4:148" ht="12.75" hidden="1" customHeight="1" x14ac:dyDescent="0.2">
      <c r="D51" s="153"/>
      <c r="E51" s="484"/>
      <c r="G51" s="62"/>
      <c r="H51" s="62"/>
      <c r="I51" s="62"/>
      <c r="J51" s="560"/>
      <c r="K51" s="62"/>
      <c r="L51" s="62"/>
      <c r="M51" s="62"/>
      <c r="N51" s="62"/>
      <c r="O51" s="560"/>
      <c r="P51" s="62"/>
      <c r="Q51" s="62"/>
      <c r="R51" s="62"/>
      <c r="S51" s="62"/>
      <c r="T51" s="560"/>
      <c r="U51" s="62"/>
      <c r="V51" s="62"/>
      <c r="W51" s="62"/>
      <c r="X51" s="62"/>
      <c r="Y51" s="560"/>
      <c r="Z51" s="62"/>
      <c r="AA51" s="62"/>
      <c r="AB51" s="62"/>
      <c r="AC51" s="62"/>
      <c r="AD51" s="560"/>
      <c r="AE51" s="62"/>
      <c r="AF51" s="62"/>
      <c r="AG51" s="62"/>
      <c r="AH51" s="62"/>
      <c r="AI51" s="560"/>
      <c r="AJ51" s="62"/>
      <c r="AK51" s="62"/>
      <c r="AL51" s="62"/>
      <c r="AM51" s="62"/>
      <c r="AN51" s="560"/>
      <c r="AO51" s="62"/>
      <c r="AP51" s="62"/>
      <c r="AQ51" s="62"/>
      <c r="AR51" s="62"/>
      <c r="AS51" s="560"/>
      <c r="AT51" s="62"/>
      <c r="AU51" s="62"/>
      <c r="AV51" s="62"/>
      <c r="AW51" s="62"/>
      <c r="AX51" s="560"/>
      <c r="AY51" s="62"/>
      <c r="AZ51" s="62"/>
      <c r="BA51" s="62"/>
      <c r="BB51" s="62"/>
      <c r="BC51" s="560"/>
      <c r="BD51" s="62"/>
      <c r="BE51" s="62"/>
      <c r="BF51" s="62"/>
      <c r="BG51" s="62"/>
      <c r="BH51" s="560"/>
      <c r="BI51" s="62"/>
      <c r="BJ51" s="62"/>
      <c r="BK51" s="62"/>
      <c r="BL51" s="62"/>
      <c r="BM51" s="560"/>
      <c r="BN51" s="62"/>
      <c r="BO51" s="62"/>
      <c r="BP51" s="62"/>
      <c r="BQ51" s="62"/>
      <c r="BR51" s="560"/>
      <c r="BS51" s="62"/>
      <c r="BT51" s="62"/>
      <c r="BU51" s="62"/>
      <c r="BV51" s="62"/>
      <c r="BW51" s="560"/>
      <c r="BX51" s="62"/>
      <c r="BY51" s="62"/>
      <c r="BZ51" s="62"/>
      <c r="CA51" s="62"/>
      <c r="CB51" s="560"/>
      <c r="CC51" s="62"/>
      <c r="CD51" s="62"/>
      <c r="CE51" s="62"/>
      <c r="CF51" s="62"/>
      <c r="CG51" s="560"/>
      <c r="CH51" s="62"/>
      <c r="CI51" s="62"/>
      <c r="CJ51" s="62"/>
      <c r="CK51" s="62"/>
      <c r="CL51" s="560"/>
      <c r="CM51" s="62"/>
      <c r="CN51" s="62"/>
      <c r="CO51" s="62"/>
      <c r="CP51" s="62"/>
      <c r="CQ51" s="560"/>
      <c r="CR51" s="62"/>
      <c r="CS51" s="62"/>
      <c r="CT51" s="62"/>
      <c r="CU51" s="62"/>
      <c r="CV51" s="560"/>
      <c r="CW51" s="62"/>
      <c r="CX51" s="62"/>
      <c r="CY51" s="62"/>
      <c r="CZ51" s="62"/>
      <c r="DA51" s="560"/>
      <c r="DB51" s="62"/>
      <c r="DC51" s="62"/>
      <c r="DD51" s="62"/>
      <c r="DE51" s="62"/>
      <c r="DF51" s="560"/>
      <c r="DG51" s="62"/>
      <c r="DH51" s="62"/>
      <c r="DI51" s="62"/>
      <c r="DJ51" s="62"/>
      <c r="DK51" s="560"/>
      <c r="DL51" s="62"/>
      <c r="DM51" s="62"/>
      <c r="DN51" s="62"/>
      <c r="DO51" s="62"/>
      <c r="DP51" s="560"/>
      <c r="DQ51" s="62"/>
      <c r="DR51" s="62"/>
      <c r="DS51" s="62"/>
      <c r="DT51" s="62"/>
      <c r="DU51" s="560"/>
      <c r="DV51" s="62"/>
      <c r="DW51" s="62"/>
      <c r="DX51" s="62"/>
      <c r="DY51" s="62"/>
      <c r="DZ51" s="560"/>
      <c r="EA51" s="62"/>
      <c r="EB51" s="62"/>
      <c r="EC51" s="62"/>
      <c r="ED51" s="62"/>
      <c r="EE51" s="560"/>
      <c r="EF51" s="62"/>
      <c r="EG51" s="62"/>
      <c r="EH51" s="62"/>
      <c r="EI51" s="62"/>
      <c r="EJ51" s="560"/>
      <c r="EK51" s="62"/>
      <c r="EL51" s="62"/>
      <c r="EM51" s="62"/>
      <c r="EN51" s="62"/>
      <c r="EO51" s="153"/>
    </row>
    <row r="52" spans="4:148" ht="12.75" hidden="1" customHeight="1" x14ac:dyDescent="0.2">
      <c r="D52" s="153" t="s">
        <v>433</v>
      </c>
      <c r="E52" s="484"/>
      <c r="G52" s="62">
        <v>0</v>
      </c>
      <c r="H52" s="62"/>
      <c r="I52" s="62"/>
      <c r="J52" s="560"/>
      <c r="K52" s="62"/>
      <c r="L52" s="62">
        <v>0</v>
      </c>
      <c r="M52" s="62"/>
      <c r="N52" s="62"/>
      <c r="O52" s="560"/>
      <c r="P52" s="62"/>
      <c r="Q52" s="62">
        <v>0</v>
      </c>
      <c r="R52" s="62"/>
      <c r="S52" s="62"/>
      <c r="T52" s="560"/>
      <c r="U52" s="62"/>
      <c r="V52" s="62">
        <v>0</v>
      </c>
      <c r="W52" s="62"/>
      <c r="X52" s="62"/>
      <c r="Y52" s="560"/>
      <c r="Z52" s="62"/>
      <c r="AA52" s="62">
        <v>0</v>
      </c>
      <c r="AB52" s="62"/>
      <c r="AC52" s="62"/>
      <c r="AD52" s="560"/>
      <c r="AE52" s="62"/>
      <c r="AF52" s="62">
        <v>0</v>
      </c>
      <c r="AG52" s="62"/>
      <c r="AH52" s="62"/>
      <c r="AI52" s="560"/>
      <c r="AJ52" s="62"/>
      <c r="AK52" s="62">
        <v>0</v>
      </c>
      <c r="AL52" s="62"/>
      <c r="AM52" s="62"/>
      <c r="AN52" s="560"/>
      <c r="AO52" s="62"/>
      <c r="AP52" s="62">
        <v>0</v>
      </c>
      <c r="AQ52" s="62"/>
      <c r="AR52" s="62"/>
      <c r="AS52" s="560"/>
      <c r="AT52" s="62"/>
      <c r="AU52" s="62">
        <v>0</v>
      </c>
      <c r="AV52" s="62"/>
      <c r="AW52" s="62"/>
      <c r="AX52" s="560"/>
      <c r="AY52" s="62"/>
      <c r="AZ52" s="62">
        <v>0</v>
      </c>
      <c r="BA52" s="62"/>
      <c r="BB52" s="62"/>
      <c r="BC52" s="560"/>
      <c r="BD52" s="62"/>
      <c r="BE52" s="62">
        <v>0</v>
      </c>
      <c r="BF52" s="62"/>
      <c r="BG52" s="62"/>
      <c r="BH52" s="560"/>
      <c r="BI52" s="62"/>
      <c r="BJ52" s="62">
        <v>0</v>
      </c>
      <c r="BK52" s="62"/>
      <c r="BL52" s="62"/>
      <c r="BM52" s="560"/>
      <c r="BN52" s="62"/>
      <c r="BO52" s="62">
        <v>0</v>
      </c>
      <c r="BP52" s="62"/>
      <c r="BQ52" s="62"/>
      <c r="BR52" s="560"/>
      <c r="BS52" s="62"/>
      <c r="BT52" s="62">
        <v>0</v>
      </c>
      <c r="BU52" s="62"/>
      <c r="BV52" s="62"/>
      <c r="BW52" s="560"/>
      <c r="BX52" s="62"/>
      <c r="BY52" s="62">
        <v>0</v>
      </c>
      <c r="BZ52" s="62"/>
      <c r="CA52" s="62"/>
      <c r="CB52" s="560"/>
      <c r="CC52" s="62"/>
      <c r="CD52" s="62">
        <v>0</v>
      </c>
      <c r="CE52" s="62"/>
      <c r="CF52" s="62"/>
      <c r="CG52" s="560"/>
      <c r="CH52" s="62"/>
      <c r="CI52" s="62">
        <v>0</v>
      </c>
      <c r="CJ52" s="62"/>
      <c r="CK52" s="62"/>
      <c r="CL52" s="560"/>
      <c r="CM52" s="62"/>
      <c r="CN52" s="62">
        <v>0</v>
      </c>
      <c r="CO52" s="62"/>
      <c r="CP52" s="62"/>
      <c r="CQ52" s="560"/>
      <c r="CR52" s="62"/>
      <c r="CS52" s="62">
        <v>0</v>
      </c>
      <c r="CT52" s="62"/>
      <c r="CU52" s="62"/>
      <c r="CV52" s="560"/>
      <c r="CW52" s="62"/>
      <c r="CX52" s="62">
        <v>0</v>
      </c>
      <c r="CY52" s="62"/>
      <c r="CZ52" s="62"/>
      <c r="DA52" s="560"/>
      <c r="DB52" s="62"/>
      <c r="DC52" s="62">
        <v>0</v>
      </c>
      <c r="DD52" s="62"/>
      <c r="DE52" s="62"/>
      <c r="DF52" s="560"/>
      <c r="DG52" s="62"/>
      <c r="DH52" s="62">
        <v>0</v>
      </c>
      <c r="DI52" s="62"/>
      <c r="DJ52" s="62"/>
      <c r="DK52" s="560"/>
      <c r="DL52" s="62"/>
      <c r="DM52" s="62">
        <v>0</v>
      </c>
      <c r="DN52" s="62"/>
      <c r="DO52" s="62"/>
      <c r="DP52" s="560"/>
      <c r="DQ52" s="62"/>
      <c r="DR52" s="62">
        <v>0</v>
      </c>
      <c r="DS52" s="62"/>
      <c r="DT52" s="62"/>
      <c r="DU52" s="560"/>
      <c r="DV52" s="62"/>
      <c r="DW52" s="62">
        <v>0</v>
      </c>
      <c r="DX52" s="62"/>
      <c r="DY52" s="62"/>
      <c r="DZ52" s="560"/>
      <c r="EA52" s="62"/>
      <c r="EB52" s="62">
        <v>0</v>
      </c>
      <c r="EC52" s="62"/>
      <c r="ED52" s="62"/>
      <c r="EE52" s="560"/>
      <c r="EF52" s="62"/>
      <c r="EG52" s="62">
        <v>0</v>
      </c>
      <c r="EH52" s="62"/>
      <c r="EI52" s="62"/>
      <c r="EJ52" s="560"/>
      <c r="EK52" s="62"/>
      <c r="EL52" s="62">
        <v>0</v>
      </c>
      <c r="EM52" s="62"/>
      <c r="EN52" s="62"/>
      <c r="EO52" s="153"/>
    </row>
    <row r="53" spans="4:148" ht="12.75" hidden="1" customHeight="1" x14ac:dyDescent="0.2">
      <c r="D53" s="153" t="s">
        <v>336</v>
      </c>
      <c r="E53" s="484"/>
      <c r="F53" s="490"/>
      <c r="G53" s="558">
        <v>0</v>
      </c>
      <c r="H53" s="559"/>
      <c r="I53" s="62"/>
      <c r="J53" s="560"/>
      <c r="K53" s="561"/>
      <c r="L53" s="558">
        <v>0</v>
      </c>
      <c r="M53" s="559"/>
      <c r="N53" s="62"/>
      <c r="O53" s="560"/>
      <c r="P53" s="561"/>
      <c r="Q53" s="558">
        <v>0</v>
      </c>
      <c r="R53" s="559"/>
      <c r="S53" s="62"/>
      <c r="T53" s="560"/>
      <c r="U53" s="561"/>
      <c r="V53" s="558">
        <v>0</v>
      </c>
      <c r="W53" s="559"/>
      <c r="X53" s="62"/>
      <c r="Y53" s="560"/>
      <c r="Z53" s="561"/>
      <c r="AA53" s="558">
        <v>0</v>
      </c>
      <c r="AB53" s="559"/>
      <c r="AC53" s="62"/>
      <c r="AD53" s="560"/>
      <c r="AE53" s="561"/>
      <c r="AF53" s="558">
        <v>0</v>
      </c>
      <c r="AG53" s="559"/>
      <c r="AH53" s="62"/>
      <c r="AI53" s="560"/>
      <c r="AJ53" s="561"/>
      <c r="AK53" s="558">
        <v>0</v>
      </c>
      <c r="AL53" s="559"/>
      <c r="AM53" s="62"/>
      <c r="AN53" s="560"/>
      <c r="AO53" s="561"/>
      <c r="AP53" s="558">
        <v>0</v>
      </c>
      <c r="AQ53" s="559"/>
      <c r="AR53" s="62"/>
      <c r="AS53" s="560"/>
      <c r="AT53" s="561"/>
      <c r="AU53" s="558">
        <v>0</v>
      </c>
      <c r="AV53" s="559"/>
      <c r="AW53" s="62"/>
      <c r="AX53" s="560"/>
      <c r="AY53" s="561"/>
      <c r="AZ53" s="558">
        <v>0</v>
      </c>
      <c r="BA53" s="559"/>
      <c r="BB53" s="62"/>
      <c r="BC53" s="560"/>
      <c r="BD53" s="561"/>
      <c r="BE53" s="558">
        <v>0</v>
      </c>
      <c r="BF53" s="559"/>
      <c r="BG53" s="62"/>
      <c r="BH53" s="560"/>
      <c r="BI53" s="561"/>
      <c r="BJ53" s="558">
        <v>0</v>
      </c>
      <c r="BK53" s="559"/>
      <c r="BL53" s="62"/>
      <c r="BM53" s="560"/>
      <c r="BN53" s="561"/>
      <c r="BO53" s="558">
        <v>0</v>
      </c>
      <c r="BP53" s="559"/>
      <c r="BQ53" s="62"/>
      <c r="BR53" s="560"/>
      <c r="BS53" s="561"/>
      <c r="BT53" s="558">
        <v>0</v>
      </c>
      <c r="BU53" s="559"/>
      <c r="BV53" s="62"/>
      <c r="BW53" s="560"/>
      <c r="BX53" s="561"/>
      <c r="BY53" s="558">
        <v>0</v>
      </c>
      <c r="BZ53" s="559"/>
      <c r="CA53" s="62"/>
      <c r="CB53" s="560"/>
      <c r="CC53" s="561"/>
      <c r="CD53" s="558">
        <v>0</v>
      </c>
      <c r="CE53" s="559"/>
      <c r="CF53" s="62"/>
      <c r="CG53" s="560"/>
      <c r="CH53" s="561"/>
      <c r="CI53" s="558">
        <v>0</v>
      </c>
      <c r="CJ53" s="559"/>
      <c r="CK53" s="62"/>
      <c r="CL53" s="560"/>
      <c r="CM53" s="561"/>
      <c r="CN53" s="558">
        <v>0</v>
      </c>
      <c r="CO53" s="559"/>
      <c r="CP53" s="62"/>
      <c r="CQ53" s="560"/>
      <c r="CR53" s="561"/>
      <c r="CS53" s="558">
        <v>0</v>
      </c>
      <c r="CT53" s="559"/>
      <c r="CU53" s="62"/>
      <c r="CV53" s="560"/>
      <c r="CW53" s="561"/>
      <c r="CX53" s="558">
        <v>0</v>
      </c>
      <c r="CY53" s="559"/>
      <c r="CZ53" s="62"/>
      <c r="DA53" s="560"/>
      <c r="DB53" s="561"/>
      <c r="DC53" s="558">
        <v>0</v>
      </c>
      <c r="DD53" s="559"/>
      <c r="DE53" s="62"/>
      <c r="DF53" s="560"/>
      <c r="DG53" s="561"/>
      <c r="DH53" s="558">
        <v>0</v>
      </c>
      <c r="DI53" s="559"/>
      <c r="DJ53" s="62"/>
      <c r="DK53" s="560"/>
      <c r="DL53" s="561"/>
      <c r="DM53" s="558">
        <v>0</v>
      </c>
      <c r="DN53" s="559"/>
      <c r="DO53" s="62"/>
      <c r="DP53" s="560"/>
      <c r="DQ53" s="561"/>
      <c r="DR53" s="558">
        <v>0</v>
      </c>
      <c r="DS53" s="559"/>
      <c r="DT53" s="62"/>
      <c r="DU53" s="560"/>
      <c r="DV53" s="561"/>
      <c r="DW53" s="558">
        <v>0</v>
      </c>
      <c r="DX53" s="559"/>
      <c r="DY53" s="62"/>
      <c r="DZ53" s="560"/>
      <c r="EA53" s="561"/>
      <c r="EB53" s="558">
        <v>0</v>
      </c>
      <c r="EC53" s="559"/>
      <c r="ED53" s="62"/>
      <c r="EE53" s="560"/>
      <c r="EF53" s="561"/>
      <c r="EG53" s="558">
        <v>0</v>
      </c>
      <c r="EH53" s="559"/>
      <c r="EI53" s="62"/>
      <c r="EJ53" s="560"/>
      <c r="EK53" s="561"/>
      <c r="EL53" s="558">
        <v>0</v>
      </c>
      <c r="EM53" s="559"/>
      <c r="EN53" s="62"/>
      <c r="EO53" s="153"/>
    </row>
    <row r="54" spans="4:148" ht="12.75" hidden="1" customHeight="1" x14ac:dyDescent="0.2">
      <c r="D54" s="153" t="s">
        <v>339</v>
      </c>
      <c r="E54" s="484"/>
      <c r="F54" s="484"/>
      <c r="G54" s="62">
        <v>0</v>
      </c>
      <c r="H54" s="61"/>
      <c r="I54" s="62"/>
      <c r="J54" s="560"/>
      <c r="K54" s="560"/>
      <c r="L54" s="62">
        <v>0</v>
      </c>
      <c r="M54" s="61"/>
      <c r="N54" s="62"/>
      <c r="O54" s="560"/>
      <c r="P54" s="560"/>
      <c r="Q54" s="62">
        <v>0</v>
      </c>
      <c r="R54" s="61"/>
      <c r="S54" s="62"/>
      <c r="T54" s="560"/>
      <c r="U54" s="560"/>
      <c r="V54" s="62">
        <v>0</v>
      </c>
      <c r="W54" s="61"/>
      <c r="X54" s="62"/>
      <c r="Y54" s="560"/>
      <c r="Z54" s="560"/>
      <c r="AA54" s="62">
        <v>0</v>
      </c>
      <c r="AB54" s="61"/>
      <c r="AC54" s="62"/>
      <c r="AD54" s="560"/>
      <c r="AE54" s="560"/>
      <c r="AF54" s="62">
        <v>0</v>
      </c>
      <c r="AG54" s="61"/>
      <c r="AH54" s="62"/>
      <c r="AI54" s="560"/>
      <c r="AJ54" s="560"/>
      <c r="AK54" s="62">
        <v>0</v>
      </c>
      <c r="AL54" s="61"/>
      <c r="AM54" s="62"/>
      <c r="AN54" s="560"/>
      <c r="AO54" s="560"/>
      <c r="AP54" s="62">
        <v>0</v>
      </c>
      <c r="AQ54" s="61"/>
      <c r="AR54" s="62"/>
      <c r="AS54" s="560"/>
      <c r="AT54" s="560"/>
      <c r="AU54" s="62">
        <v>0</v>
      </c>
      <c r="AV54" s="61"/>
      <c r="AW54" s="62"/>
      <c r="AX54" s="560"/>
      <c r="AY54" s="560"/>
      <c r="AZ54" s="62">
        <v>0</v>
      </c>
      <c r="BA54" s="61"/>
      <c r="BB54" s="62"/>
      <c r="BC54" s="560"/>
      <c r="BD54" s="560"/>
      <c r="BE54" s="62">
        <v>0</v>
      </c>
      <c r="BF54" s="61"/>
      <c r="BG54" s="62"/>
      <c r="BH54" s="560"/>
      <c r="BI54" s="560"/>
      <c r="BJ54" s="62">
        <v>0</v>
      </c>
      <c r="BK54" s="61"/>
      <c r="BL54" s="62"/>
      <c r="BM54" s="560"/>
      <c r="BN54" s="560"/>
      <c r="BO54" s="62">
        <v>0</v>
      </c>
      <c r="BP54" s="61"/>
      <c r="BQ54" s="62"/>
      <c r="BR54" s="560"/>
      <c r="BS54" s="560"/>
      <c r="BT54" s="62">
        <v>0</v>
      </c>
      <c r="BU54" s="61"/>
      <c r="BV54" s="62"/>
      <c r="BW54" s="560"/>
      <c r="BX54" s="560"/>
      <c r="BY54" s="62">
        <v>0</v>
      </c>
      <c r="BZ54" s="61"/>
      <c r="CA54" s="62"/>
      <c r="CB54" s="560"/>
      <c r="CC54" s="560"/>
      <c r="CD54" s="62">
        <v>0</v>
      </c>
      <c r="CE54" s="61"/>
      <c r="CF54" s="62"/>
      <c r="CG54" s="560"/>
      <c r="CH54" s="560"/>
      <c r="CI54" s="62">
        <v>0</v>
      </c>
      <c r="CJ54" s="61"/>
      <c r="CK54" s="62"/>
      <c r="CL54" s="560"/>
      <c r="CM54" s="560"/>
      <c r="CN54" s="62">
        <v>0</v>
      </c>
      <c r="CO54" s="61"/>
      <c r="CP54" s="62"/>
      <c r="CQ54" s="560"/>
      <c r="CR54" s="560"/>
      <c r="CS54" s="62">
        <v>0</v>
      </c>
      <c r="CT54" s="61"/>
      <c r="CU54" s="62"/>
      <c r="CV54" s="560"/>
      <c r="CW54" s="560"/>
      <c r="CX54" s="62">
        <v>0</v>
      </c>
      <c r="CY54" s="61"/>
      <c r="CZ54" s="62"/>
      <c r="DA54" s="560"/>
      <c r="DB54" s="560"/>
      <c r="DC54" s="62">
        <v>0</v>
      </c>
      <c r="DD54" s="61"/>
      <c r="DE54" s="62"/>
      <c r="DF54" s="560"/>
      <c r="DG54" s="560"/>
      <c r="DH54" s="62">
        <v>0</v>
      </c>
      <c r="DI54" s="61"/>
      <c r="DJ54" s="62"/>
      <c r="DK54" s="560"/>
      <c r="DL54" s="560"/>
      <c r="DM54" s="62">
        <v>0</v>
      </c>
      <c r="DN54" s="61"/>
      <c r="DO54" s="62"/>
      <c r="DP54" s="560"/>
      <c r="DQ54" s="560"/>
      <c r="DR54" s="62">
        <v>0</v>
      </c>
      <c r="DS54" s="61"/>
      <c r="DT54" s="62"/>
      <c r="DU54" s="560"/>
      <c r="DV54" s="560"/>
      <c r="DW54" s="62">
        <v>0</v>
      </c>
      <c r="DX54" s="61"/>
      <c r="DY54" s="62"/>
      <c r="DZ54" s="560"/>
      <c r="EA54" s="560"/>
      <c r="EB54" s="62">
        <v>0</v>
      </c>
      <c r="EC54" s="61"/>
      <c r="ED54" s="62"/>
      <c r="EE54" s="560"/>
      <c r="EF54" s="560"/>
      <c r="EG54" s="62">
        <v>0</v>
      </c>
      <c r="EH54" s="61"/>
      <c r="EI54" s="62"/>
      <c r="EJ54" s="560"/>
      <c r="EK54" s="560"/>
      <c r="EL54" s="62">
        <v>0</v>
      </c>
      <c r="EM54" s="61"/>
      <c r="EN54" s="62"/>
      <c r="EO54" s="153"/>
    </row>
    <row r="55" spans="4:148" ht="12.75" hidden="1" customHeight="1" x14ac:dyDescent="0.2">
      <c r="D55" s="153" t="s">
        <v>353</v>
      </c>
      <c r="E55" s="484"/>
      <c r="F55" s="504"/>
      <c r="G55" s="123">
        <v>0</v>
      </c>
      <c r="H55" s="122"/>
      <c r="I55" s="62"/>
      <c r="J55" s="560"/>
      <c r="K55" s="569"/>
      <c r="L55" s="123">
        <v>0</v>
      </c>
      <c r="M55" s="122"/>
      <c r="N55" s="62"/>
      <c r="O55" s="560"/>
      <c r="P55" s="569"/>
      <c r="Q55" s="123">
        <v>0</v>
      </c>
      <c r="R55" s="122"/>
      <c r="S55" s="62"/>
      <c r="T55" s="560"/>
      <c r="U55" s="569"/>
      <c r="V55" s="123">
        <v>0</v>
      </c>
      <c r="W55" s="122"/>
      <c r="X55" s="62"/>
      <c r="Y55" s="560"/>
      <c r="Z55" s="569"/>
      <c r="AA55" s="123">
        <v>0</v>
      </c>
      <c r="AB55" s="122"/>
      <c r="AC55" s="62"/>
      <c r="AD55" s="560"/>
      <c r="AE55" s="569"/>
      <c r="AF55" s="123">
        <v>0</v>
      </c>
      <c r="AG55" s="122"/>
      <c r="AH55" s="62"/>
      <c r="AI55" s="560"/>
      <c r="AJ55" s="569"/>
      <c r="AK55" s="123">
        <v>0</v>
      </c>
      <c r="AL55" s="122"/>
      <c r="AM55" s="62"/>
      <c r="AN55" s="560"/>
      <c r="AO55" s="569"/>
      <c r="AP55" s="123">
        <v>0</v>
      </c>
      <c r="AQ55" s="122"/>
      <c r="AR55" s="62"/>
      <c r="AS55" s="560"/>
      <c r="AT55" s="569"/>
      <c r="AU55" s="123">
        <v>0</v>
      </c>
      <c r="AV55" s="122"/>
      <c r="AW55" s="62"/>
      <c r="AX55" s="560"/>
      <c r="AY55" s="569"/>
      <c r="AZ55" s="123">
        <v>0</v>
      </c>
      <c r="BA55" s="122"/>
      <c r="BB55" s="62"/>
      <c r="BC55" s="560"/>
      <c r="BD55" s="569"/>
      <c r="BE55" s="123">
        <v>0</v>
      </c>
      <c r="BF55" s="122"/>
      <c r="BG55" s="62"/>
      <c r="BH55" s="560"/>
      <c r="BI55" s="569"/>
      <c r="BJ55" s="123">
        <v>0</v>
      </c>
      <c r="BK55" s="122"/>
      <c r="BL55" s="62"/>
      <c r="BM55" s="560"/>
      <c r="BN55" s="569"/>
      <c r="BO55" s="123">
        <v>0</v>
      </c>
      <c r="BP55" s="122"/>
      <c r="BQ55" s="62"/>
      <c r="BR55" s="560"/>
      <c r="BS55" s="569"/>
      <c r="BT55" s="123">
        <v>0</v>
      </c>
      <c r="BU55" s="122"/>
      <c r="BV55" s="62"/>
      <c r="BW55" s="560"/>
      <c r="BX55" s="569"/>
      <c r="BY55" s="123">
        <v>0</v>
      </c>
      <c r="BZ55" s="122"/>
      <c r="CA55" s="62"/>
      <c r="CB55" s="560"/>
      <c r="CC55" s="569"/>
      <c r="CD55" s="123">
        <v>0</v>
      </c>
      <c r="CE55" s="122"/>
      <c r="CF55" s="62"/>
      <c r="CG55" s="560"/>
      <c r="CH55" s="569"/>
      <c r="CI55" s="123">
        <v>0</v>
      </c>
      <c r="CJ55" s="122"/>
      <c r="CK55" s="62"/>
      <c r="CL55" s="560"/>
      <c r="CM55" s="569"/>
      <c r="CN55" s="123">
        <v>0</v>
      </c>
      <c r="CO55" s="122"/>
      <c r="CP55" s="62"/>
      <c r="CQ55" s="560"/>
      <c r="CR55" s="569"/>
      <c r="CS55" s="123">
        <v>0</v>
      </c>
      <c r="CT55" s="122"/>
      <c r="CU55" s="62"/>
      <c r="CV55" s="560"/>
      <c r="CW55" s="569"/>
      <c r="CX55" s="123">
        <v>0</v>
      </c>
      <c r="CY55" s="122"/>
      <c r="CZ55" s="62"/>
      <c r="DA55" s="560"/>
      <c r="DB55" s="569"/>
      <c r="DC55" s="123">
        <v>0</v>
      </c>
      <c r="DD55" s="122"/>
      <c r="DE55" s="62"/>
      <c r="DF55" s="560"/>
      <c r="DG55" s="569"/>
      <c r="DH55" s="123">
        <v>0</v>
      </c>
      <c r="DI55" s="122"/>
      <c r="DJ55" s="62"/>
      <c r="DK55" s="560"/>
      <c r="DL55" s="569"/>
      <c r="DM55" s="123">
        <v>0</v>
      </c>
      <c r="DN55" s="122"/>
      <c r="DO55" s="62"/>
      <c r="DP55" s="560"/>
      <c r="DQ55" s="569"/>
      <c r="DR55" s="123">
        <v>0</v>
      </c>
      <c r="DS55" s="122"/>
      <c r="DT55" s="62"/>
      <c r="DU55" s="560"/>
      <c r="DV55" s="569"/>
      <c r="DW55" s="123">
        <v>0</v>
      </c>
      <c r="DX55" s="122"/>
      <c r="DY55" s="62"/>
      <c r="DZ55" s="560"/>
      <c r="EA55" s="569"/>
      <c r="EB55" s="123">
        <v>0</v>
      </c>
      <c r="EC55" s="122"/>
      <c r="ED55" s="62"/>
      <c r="EE55" s="560"/>
      <c r="EF55" s="569"/>
      <c r="EG55" s="123">
        <v>0</v>
      </c>
      <c r="EH55" s="122"/>
      <c r="EI55" s="62"/>
      <c r="EJ55" s="560"/>
      <c r="EK55" s="569"/>
      <c r="EL55" s="123">
        <v>0</v>
      </c>
      <c r="EM55" s="122"/>
      <c r="EN55" s="62"/>
      <c r="EO55" s="153"/>
    </row>
    <row r="56" spans="4:148" ht="12.75" hidden="1" customHeight="1" x14ac:dyDescent="0.2">
      <c r="D56" s="153"/>
      <c r="E56" s="484"/>
      <c r="G56" s="62"/>
      <c r="H56" s="62"/>
      <c r="I56" s="62"/>
      <c r="J56" s="560"/>
      <c r="K56" s="62"/>
      <c r="L56" s="62"/>
      <c r="M56" s="62"/>
      <c r="N56" s="62"/>
      <c r="O56" s="560"/>
      <c r="P56" s="62"/>
      <c r="Q56" s="62"/>
      <c r="R56" s="62"/>
      <c r="S56" s="62"/>
      <c r="T56" s="560"/>
      <c r="U56" s="62"/>
      <c r="V56" s="62"/>
      <c r="W56" s="62"/>
      <c r="X56" s="62"/>
      <c r="Y56" s="560"/>
      <c r="Z56" s="62"/>
      <c r="AA56" s="62"/>
      <c r="AB56" s="62"/>
      <c r="AC56" s="62"/>
      <c r="AD56" s="560"/>
      <c r="AE56" s="62"/>
      <c r="AF56" s="62"/>
      <c r="AG56" s="62"/>
      <c r="AH56" s="62"/>
      <c r="AI56" s="560"/>
      <c r="AJ56" s="62"/>
      <c r="AK56" s="62"/>
      <c r="AL56" s="62"/>
      <c r="AM56" s="62"/>
      <c r="AN56" s="560"/>
      <c r="AO56" s="62"/>
      <c r="AP56" s="62"/>
      <c r="AQ56" s="62"/>
      <c r="AR56" s="62"/>
      <c r="AS56" s="560"/>
      <c r="AT56" s="62"/>
      <c r="AU56" s="62"/>
      <c r="AV56" s="62"/>
      <c r="AW56" s="62"/>
      <c r="AX56" s="560"/>
      <c r="AY56" s="62"/>
      <c r="AZ56" s="62"/>
      <c r="BA56" s="62"/>
      <c r="BB56" s="62"/>
      <c r="BC56" s="560"/>
      <c r="BD56" s="62"/>
      <c r="BE56" s="62"/>
      <c r="BF56" s="62"/>
      <c r="BG56" s="62"/>
      <c r="BH56" s="560"/>
      <c r="BI56" s="62"/>
      <c r="BJ56" s="62"/>
      <c r="BK56" s="62"/>
      <c r="BL56" s="62"/>
      <c r="BM56" s="560"/>
      <c r="BN56" s="62"/>
      <c r="BO56" s="62"/>
      <c r="BP56" s="62"/>
      <c r="BQ56" s="62"/>
      <c r="BR56" s="560"/>
      <c r="BS56" s="62"/>
      <c r="BT56" s="62"/>
      <c r="BU56" s="62"/>
      <c r="BV56" s="62"/>
      <c r="BW56" s="560"/>
      <c r="BX56" s="62"/>
      <c r="BY56" s="62"/>
      <c r="BZ56" s="62"/>
      <c r="CA56" s="62"/>
      <c r="CB56" s="560"/>
      <c r="CC56" s="62"/>
      <c r="CD56" s="62"/>
      <c r="CE56" s="62"/>
      <c r="CF56" s="62"/>
      <c r="CG56" s="560"/>
      <c r="CH56" s="62"/>
      <c r="CI56" s="62"/>
      <c r="CJ56" s="62"/>
      <c r="CK56" s="62"/>
      <c r="CL56" s="560"/>
      <c r="CM56" s="62"/>
      <c r="CN56" s="62"/>
      <c r="CO56" s="62"/>
      <c r="CP56" s="62"/>
      <c r="CQ56" s="560"/>
      <c r="CR56" s="62"/>
      <c r="CS56" s="62"/>
      <c r="CT56" s="62"/>
      <c r="CU56" s="62"/>
      <c r="CV56" s="560"/>
      <c r="CW56" s="62"/>
      <c r="CX56" s="62"/>
      <c r="CY56" s="62"/>
      <c r="CZ56" s="62"/>
      <c r="DA56" s="560"/>
      <c r="DB56" s="62"/>
      <c r="DC56" s="62"/>
      <c r="DD56" s="62"/>
      <c r="DE56" s="62"/>
      <c r="DF56" s="560"/>
      <c r="DG56" s="62"/>
      <c r="DH56" s="62"/>
      <c r="DI56" s="62"/>
      <c r="DJ56" s="62"/>
      <c r="DK56" s="560"/>
      <c r="DL56" s="62"/>
      <c r="DM56" s="62"/>
      <c r="DN56" s="62"/>
      <c r="DO56" s="62"/>
      <c r="DP56" s="560"/>
      <c r="DQ56" s="62"/>
      <c r="DR56" s="62"/>
      <c r="DS56" s="62"/>
      <c r="DT56" s="62"/>
      <c r="DU56" s="560"/>
      <c r="DV56" s="62"/>
      <c r="DW56" s="62"/>
      <c r="DX56" s="62"/>
      <c r="DY56" s="62"/>
      <c r="DZ56" s="560"/>
      <c r="EA56" s="62"/>
      <c r="EB56" s="62"/>
      <c r="EC56" s="62"/>
      <c r="ED56" s="62"/>
      <c r="EE56" s="560"/>
      <c r="EF56" s="62"/>
      <c r="EG56" s="62"/>
      <c r="EH56" s="62"/>
      <c r="EI56" s="62"/>
      <c r="EJ56" s="560"/>
      <c r="EK56" s="62"/>
      <c r="EL56" s="62"/>
      <c r="EM56" s="62"/>
      <c r="EN56" s="62"/>
      <c r="EO56" s="153"/>
    </row>
    <row r="57" spans="4:148" s="49" customFormat="1" ht="12.75" hidden="1" customHeight="1" x14ac:dyDescent="0.2">
      <c r="D57" s="241" t="s">
        <v>434</v>
      </c>
      <c r="E57" s="486"/>
      <c r="G57" s="50">
        <v>0</v>
      </c>
      <c r="H57" s="50"/>
      <c r="I57" s="50"/>
      <c r="J57" s="556"/>
      <c r="K57" s="50"/>
      <c r="L57" s="50">
        <v>0</v>
      </c>
      <c r="M57" s="50"/>
      <c r="N57" s="50"/>
      <c r="O57" s="556"/>
      <c r="P57" s="50"/>
      <c r="Q57" s="50">
        <v>0</v>
      </c>
      <c r="R57" s="50"/>
      <c r="S57" s="50"/>
      <c r="T57" s="556"/>
      <c r="U57" s="50"/>
      <c r="V57" s="50">
        <v>0</v>
      </c>
      <c r="W57" s="50"/>
      <c r="X57" s="50"/>
      <c r="Y57" s="556"/>
      <c r="Z57" s="50"/>
      <c r="AA57" s="50">
        <v>0</v>
      </c>
      <c r="AB57" s="50"/>
      <c r="AC57" s="50"/>
      <c r="AD57" s="556"/>
      <c r="AE57" s="50"/>
      <c r="AF57" s="50">
        <v>0</v>
      </c>
      <c r="AG57" s="50"/>
      <c r="AH57" s="50"/>
      <c r="AI57" s="556"/>
      <c r="AJ57" s="50"/>
      <c r="AK57" s="50">
        <v>0</v>
      </c>
      <c r="AL57" s="50"/>
      <c r="AM57" s="50"/>
      <c r="AN57" s="556"/>
      <c r="AO57" s="50"/>
      <c r="AP57" s="50">
        <v>0</v>
      </c>
      <c r="AQ57" s="50"/>
      <c r="AR57" s="50"/>
      <c r="AS57" s="556"/>
      <c r="AT57" s="50"/>
      <c r="AU57" s="50">
        <v>0</v>
      </c>
      <c r="AV57" s="50"/>
      <c r="AW57" s="50"/>
      <c r="AX57" s="556"/>
      <c r="AY57" s="50"/>
      <c r="AZ57" s="50">
        <v>0</v>
      </c>
      <c r="BA57" s="50"/>
      <c r="BB57" s="50"/>
      <c r="BC57" s="556"/>
      <c r="BD57" s="50"/>
      <c r="BE57" s="50">
        <v>0</v>
      </c>
      <c r="BF57" s="50"/>
      <c r="BG57" s="50"/>
      <c r="BH57" s="556"/>
      <c r="BI57" s="50"/>
      <c r="BJ57" s="50">
        <v>0</v>
      </c>
      <c r="BK57" s="50"/>
      <c r="BL57" s="50"/>
      <c r="BM57" s="556"/>
      <c r="BN57" s="50"/>
      <c r="BO57" s="50">
        <v>0</v>
      </c>
      <c r="BP57" s="50"/>
      <c r="BQ57" s="50"/>
      <c r="BR57" s="556"/>
      <c r="BS57" s="50"/>
      <c r="BT57" s="50">
        <v>0</v>
      </c>
      <c r="BU57" s="50"/>
      <c r="BV57" s="50"/>
      <c r="BW57" s="556"/>
      <c r="BX57" s="50"/>
      <c r="BY57" s="50">
        <v>0</v>
      </c>
      <c r="BZ57" s="50"/>
      <c r="CA57" s="50"/>
      <c r="CB57" s="556"/>
      <c r="CC57" s="50"/>
      <c r="CD57" s="50">
        <v>0</v>
      </c>
      <c r="CE57" s="50"/>
      <c r="CF57" s="50"/>
      <c r="CG57" s="556"/>
      <c r="CH57" s="50"/>
      <c r="CI57" s="50">
        <v>0</v>
      </c>
      <c r="CJ57" s="50"/>
      <c r="CK57" s="50"/>
      <c r="CL57" s="556"/>
      <c r="CM57" s="50"/>
      <c r="CN57" s="50">
        <v>0</v>
      </c>
      <c r="CO57" s="50"/>
      <c r="CP57" s="50"/>
      <c r="CQ57" s="556"/>
      <c r="CR57" s="50"/>
      <c r="CS57" s="50">
        <v>0</v>
      </c>
      <c r="CT57" s="50"/>
      <c r="CU57" s="50"/>
      <c r="CV57" s="556"/>
      <c r="CW57" s="50"/>
      <c r="CX57" s="50">
        <v>0</v>
      </c>
      <c r="CY57" s="50"/>
      <c r="CZ57" s="50"/>
      <c r="DA57" s="556"/>
      <c r="DB57" s="50"/>
      <c r="DC57" s="50">
        <v>0</v>
      </c>
      <c r="DD57" s="50"/>
      <c r="DE57" s="50"/>
      <c r="DF57" s="556"/>
      <c r="DG57" s="50"/>
      <c r="DH57" s="50">
        <v>0</v>
      </c>
      <c r="DI57" s="50"/>
      <c r="DJ57" s="50"/>
      <c r="DK57" s="556"/>
      <c r="DL57" s="50"/>
      <c r="DM57" s="50">
        <v>0</v>
      </c>
      <c r="DN57" s="50"/>
      <c r="DO57" s="50"/>
      <c r="DP57" s="556"/>
      <c r="DQ57" s="50"/>
      <c r="DR57" s="50">
        <v>0</v>
      </c>
      <c r="DS57" s="50"/>
      <c r="DT57" s="50"/>
      <c r="DU57" s="556"/>
      <c r="DV57" s="50"/>
      <c r="DW57" s="50">
        <v>0</v>
      </c>
      <c r="DX57" s="50"/>
      <c r="DY57" s="50"/>
      <c r="DZ57" s="556"/>
      <c r="EA57" s="50"/>
      <c r="EB57" s="50">
        <v>0</v>
      </c>
      <c r="EC57" s="50"/>
      <c r="ED57" s="50"/>
      <c r="EE57" s="556"/>
      <c r="EF57" s="50"/>
      <c r="EG57" s="50">
        <v>0</v>
      </c>
      <c r="EH57" s="50"/>
      <c r="EI57" s="50"/>
      <c r="EJ57" s="556"/>
      <c r="EK57" s="50"/>
      <c r="EL57" s="50">
        <v>0</v>
      </c>
      <c r="EM57" s="50"/>
      <c r="EN57" s="50"/>
      <c r="EO57" s="241"/>
      <c r="EQ57" s="147"/>
      <c r="ER57" s="147"/>
    </row>
    <row r="58" spans="4:148" ht="12.75" hidden="1" customHeight="1" x14ac:dyDescent="0.2">
      <c r="D58" s="153" t="s">
        <v>336</v>
      </c>
      <c r="E58" s="484"/>
      <c r="F58" s="490"/>
      <c r="G58" s="558">
        <v>0</v>
      </c>
      <c r="H58" s="559"/>
      <c r="I58" s="62"/>
      <c r="J58" s="560"/>
      <c r="K58" s="561"/>
      <c r="L58" s="558">
        <v>0</v>
      </c>
      <c r="M58" s="559"/>
      <c r="N58" s="62"/>
      <c r="O58" s="560"/>
      <c r="P58" s="561"/>
      <c r="Q58" s="558">
        <v>0</v>
      </c>
      <c r="R58" s="559"/>
      <c r="S58" s="62"/>
      <c r="T58" s="560"/>
      <c r="U58" s="561"/>
      <c r="V58" s="558">
        <v>0</v>
      </c>
      <c r="W58" s="559"/>
      <c r="X58" s="62"/>
      <c r="Y58" s="560"/>
      <c r="Z58" s="561"/>
      <c r="AA58" s="558">
        <v>0</v>
      </c>
      <c r="AB58" s="559"/>
      <c r="AC58" s="62"/>
      <c r="AD58" s="560"/>
      <c r="AE58" s="561"/>
      <c r="AF58" s="558">
        <v>0</v>
      </c>
      <c r="AG58" s="559"/>
      <c r="AH58" s="62"/>
      <c r="AI58" s="560"/>
      <c r="AJ58" s="561"/>
      <c r="AK58" s="558">
        <v>0</v>
      </c>
      <c r="AL58" s="559"/>
      <c r="AM58" s="62"/>
      <c r="AN58" s="560"/>
      <c r="AO58" s="561"/>
      <c r="AP58" s="558">
        <v>0</v>
      </c>
      <c r="AQ58" s="559"/>
      <c r="AR58" s="62"/>
      <c r="AS58" s="560"/>
      <c r="AT58" s="561"/>
      <c r="AU58" s="558">
        <v>0</v>
      </c>
      <c r="AV58" s="559"/>
      <c r="AW58" s="62"/>
      <c r="AX58" s="560"/>
      <c r="AY58" s="561"/>
      <c r="AZ58" s="558">
        <v>0</v>
      </c>
      <c r="BA58" s="559"/>
      <c r="BB58" s="62"/>
      <c r="BC58" s="560"/>
      <c r="BD58" s="561"/>
      <c r="BE58" s="558">
        <v>0</v>
      </c>
      <c r="BF58" s="559"/>
      <c r="BG58" s="62"/>
      <c r="BH58" s="560"/>
      <c r="BI58" s="561"/>
      <c r="BJ58" s="558">
        <v>0</v>
      </c>
      <c r="BK58" s="559"/>
      <c r="BL58" s="62"/>
      <c r="BM58" s="560"/>
      <c r="BN58" s="561"/>
      <c r="BO58" s="558">
        <v>0</v>
      </c>
      <c r="BP58" s="559"/>
      <c r="BQ58" s="62"/>
      <c r="BR58" s="560"/>
      <c r="BS58" s="561"/>
      <c r="BT58" s="558">
        <v>0</v>
      </c>
      <c r="BU58" s="559"/>
      <c r="BV58" s="62"/>
      <c r="BW58" s="560"/>
      <c r="BX58" s="561"/>
      <c r="BY58" s="558">
        <v>0</v>
      </c>
      <c r="BZ58" s="559"/>
      <c r="CA58" s="62"/>
      <c r="CB58" s="560"/>
      <c r="CC58" s="561"/>
      <c r="CD58" s="558">
        <v>0</v>
      </c>
      <c r="CE58" s="559"/>
      <c r="CF58" s="62"/>
      <c r="CG58" s="560"/>
      <c r="CH58" s="561"/>
      <c r="CI58" s="558">
        <v>0</v>
      </c>
      <c r="CJ58" s="559"/>
      <c r="CK58" s="62"/>
      <c r="CL58" s="560"/>
      <c r="CM58" s="561"/>
      <c r="CN58" s="558">
        <v>0</v>
      </c>
      <c r="CO58" s="559"/>
      <c r="CP58" s="62"/>
      <c r="CQ58" s="560"/>
      <c r="CR58" s="561"/>
      <c r="CS58" s="558">
        <v>0</v>
      </c>
      <c r="CT58" s="559"/>
      <c r="CU58" s="62"/>
      <c r="CV58" s="560"/>
      <c r="CW58" s="561"/>
      <c r="CX58" s="558">
        <v>0</v>
      </c>
      <c r="CY58" s="559"/>
      <c r="CZ58" s="62"/>
      <c r="DA58" s="560"/>
      <c r="DB58" s="561"/>
      <c r="DC58" s="558">
        <v>0</v>
      </c>
      <c r="DD58" s="559"/>
      <c r="DE58" s="62"/>
      <c r="DF58" s="560"/>
      <c r="DG58" s="561"/>
      <c r="DH58" s="558">
        <v>0</v>
      </c>
      <c r="DI58" s="559"/>
      <c r="DJ58" s="62"/>
      <c r="DK58" s="560"/>
      <c r="DL58" s="561"/>
      <c r="DM58" s="558">
        <v>0</v>
      </c>
      <c r="DN58" s="559"/>
      <c r="DO58" s="62"/>
      <c r="DP58" s="560"/>
      <c r="DQ58" s="561"/>
      <c r="DR58" s="558">
        <v>0</v>
      </c>
      <c r="DS58" s="559"/>
      <c r="DT58" s="62"/>
      <c r="DU58" s="560"/>
      <c r="DV58" s="561"/>
      <c r="DW58" s="558">
        <v>0</v>
      </c>
      <c r="DX58" s="559"/>
      <c r="DY58" s="62"/>
      <c r="DZ58" s="560"/>
      <c r="EA58" s="561"/>
      <c r="EB58" s="558">
        <v>0</v>
      </c>
      <c r="EC58" s="559"/>
      <c r="ED58" s="62"/>
      <c r="EE58" s="560"/>
      <c r="EF58" s="561"/>
      <c r="EG58" s="558">
        <v>0</v>
      </c>
      <c r="EH58" s="559"/>
      <c r="EI58" s="62"/>
      <c r="EJ58" s="560"/>
      <c r="EK58" s="561"/>
      <c r="EL58" s="558">
        <v>0</v>
      </c>
      <c r="EM58" s="559"/>
      <c r="EN58" s="62"/>
      <c r="EO58" s="153"/>
    </row>
    <row r="59" spans="4:148" ht="12.75" hidden="1" customHeight="1" x14ac:dyDescent="0.2">
      <c r="D59" s="153" t="s">
        <v>339</v>
      </c>
      <c r="E59" s="484"/>
      <c r="F59" s="484"/>
      <c r="G59" s="62">
        <v>0</v>
      </c>
      <c r="H59" s="61"/>
      <c r="I59" s="62"/>
      <c r="J59" s="560"/>
      <c r="K59" s="560"/>
      <c r="L59" s="62">
        <v>0</v>
      </c>
      <c r="M59" s="61"/>
      <c r="N59" s="62"/>
      <c r="O59" s="560"/>
      <c r="P59" s="560"/>
      <c r="Q59" s="62">
        <v>0</v>
      </c>
      <c r="R59" s="61"/>
      <c r="S59" s="62"/>
      <c r="T59" s="560"/>
      <c r="U59" s="560"/>
      <c r="V59" s="62">
        <v>0</v>
      </c>
      <c r="W59" s="61"/>
      <c r="X59" s="62"/>
      <c r="Y59" s="560"/>
      <c r="Z59" s="560"/>
      <c r="AA59" s="62">
        <v>0</v>
      </c>
      <c r="AB59" s="61"/>
      <c r="AC59" s="62"/>
      <c r="AD59" s="560"/>
      <c r="AE59" s="560"/>
      <c r="AF59" s="62">
        <v>0</v>
      </c>
      <c r="AG59" s="61"/>
      <c r="AH59" s="62"/>
      <c r="AI59" s="560"/>
      <c r="AJ59" s="560"/>
      <c r="AK59" s="62">
        <v>0</v>
      </c>
      <c r="AL59" s="61"/>
      <c r="AM59" s="62"/>
      <c r="AN59" s="560"/>
      <c r="AO59" s="560"/>
      <c r="AP59" s="62">
        <v>0</v>
      </c>
      <c r="AQ59" s="61"/>
      <c r="AR59" s="62"/>
      <c r="AS59" s="560"/>
      <c r="AT59" s="560"/>
      <c r="AU59" s="62">
        <v>0</v>
      </c>
      <c r="AV59" s="61"/>
      <c r="AW59" s="62"/>
      <c r="AX59" s="560"/>
      <c r="AY59" s="560"/>
      <c r="AZ59" s="62">
        <v>0</v>
      </c>
      <c r="BA59" s="61"/>
      <c r="BB59" s="62"/>
      <c r="BC59" s="560"/>
      <c r="BD59" s="560"/>
      <c r="BE59" s="62">
        <v>0</v>
      </c>
      <c r="BF59" s="61"/>
      <c r="BG59" s="62"/>
      <c r="BH59" s="560"/>
      <c r="BI59" s="560"/>
      <c r="BJ59" s="62">
        <v>0</v>
      </c>
      <c r="BK59" s="61"/>
      <c r="BL59" s="62"/>
      <c r="BM59" s="560"/>
      <c r="BN59" s="560"/>
      <c r="BO59" s="62">
        <v>0</v>
      </c>
      <c r="BP59" s="61"/>
      <c r="BQ59" s="62"/>
      <c r="BR59" s="560"/>
      <c r="BS59" s="560"/>
      <c r="BT59" s="62">
        <v>0</v>
      </c>
      <c r="BU59" s="61"/>
      <c r="BV59" s="62"/>
      <c r="BW59" s="560"/>
      <c r="BX59" s="560"/>
      <c r="BY59" s="62">
        <v>0</v>
      </c>
      <c r="BZ59" s="61"/>
      <c r="CA59" s="62"/>
      <c r="CB59" s="560"/>
      <c r="CC59" s="560"/>
      <c r="CD59" s="62">
        <v>0</v>
      </c>
      <c r="CE59" s="61"/>
      <c r="CF59" s="62"/>
      <c r="CG59" s="560"/>
      <c r="CH59" s="560"/>
      <c r="CI59" s="62">
        <v>0</v>
      </c>
      <c r="CJ59" s="61"/>
      <c r="CK59" s="62"/>
      <c r="CL59" s="560"/>
      <c r="CM59" s="560"/>
      <c r="CN59" s="62">
        <v>0</v>
      </c>
      <c r="CO59" s="61"/>
      <c r="CP59" s="62"/>
      <c r="CQ59" s="560"/>
      <c r="CR59" s="560"/>
      <c r="CS59" s="62">
        <v>0</v>
      </c>
      <c r="CT59" s="61"/>
      <c r="CU59" s="62"/>
      <c r="CV59" s="560"/>
      <c r="CW59" s="560"/>
      <c r="CX59" s="62">
        <v>0</v>
      </c>
      <c r="CY59" s="61"/>
      <c r="CZ59" s="62"/>
      <c r="DA59" s="560"/>
      <c r="DB59" s="560"/>
      <c r="DC59" s="62">
        <v>0</v>
      </c>
      <c r="DD59" s="61"/>
      <c r="DE59" s="62"/>
      <c r="DF59" s="560"/>
      <c r="DG59" s="560"/>
      <c r="DH59" s="62">
        <v>0</v>
      </c>
      <c r="DI59" s="61"/>
      <c r="DJ59" s="62"/>
      <c r="DK59" s="560"/>
      <c r="DL59" s="560"/>
      <c r="DM59" s="62">
        <v>0</v>
      </c>
      <c r="DN59" s="61"/>
      <c r="DO59" s="62"/>
      <c r="DP59" s="560"/>
      <c r="DQ59" s="560"/>
      <c r="DR59" s="62">
        <v>0</v>
      </c>
      <c r="DS59" s="61"/>
      <c r="DT59" s="62"/>
      <c r="DU59" s="560"/>
      <c r="DV59" s="560"/>
      <c r="DW59" s="62">
        <v>0</v>
      </c>
      <c r="DX59" s="61"/>
      <c r="DY59" s="62"/>
      <c r="DZ59" s="560"/>
      <c r="EA59" s="560"/>
      <c r="EB59" s="62">
        <v>0</v>
      </c>
      <c r="EC59" s="61"/>
      <c r="ED59" s="62"/>
      <c r="EE59" s="560"/>
      <c r="EF59" s="560"/>
      <c r="EG59" s="62">
        <v>0</v>
      </c>
      <c r="EH59" s="61"/>
      <c r="EI59" s="62"/>
      <c r="EJ59" s="560"/>
      <c r="EK59" s="560"/>
      <c r="EL59" s="62">
        <v>0</v>
      </c>
      <c r="EM59" s="61"/>
      <c r="EN59" s="62"/>
      <c r="EO59" s="153"/>
    </row>
    <row r="60" spans="4:148" ht="12.75" hidden="1" customHeight="1" x14ac:dyDescent="0.2">
      <c r="D60" s="153" t="s">
        <v>353</v>
      </c>
      <c r="E60" s="484"/>
      <c r="F60" s="504"/>
      <c r="G60" s="123">
        <v>0</v>
      </c>
      <c r="H60" s="122"/>
      <c r="I60" s="62"/>
      <c r="J60" s="560"/>
      <c r="K60" s="569"/>
      <c r="L60" s="123">
        <v>0</v>
      </c>
      <c r="M60" s="122"/>
      <c r="N60" s="62"/>
      <c r="O60" s="560"/>
      <c r="P60" s="569"/>
      <c r="Q60" s="123">
        <v>0</v>
      </c>
      <c r="R60" s="122"/>
      <c r="S60" s="62"/>
      <c r="T60" s="560"/>
      <c r="U60" s="569"/>
      <c r="V60" s="123">
        <v>0</v>
      </c>
      <c r="W60" s="122"/>
      <c r="X60" s="62"/>
      <c r="Y60" s="560"/>
      <c r="Z60" s="569"/>
      <c r="AA60" s="123">
        <v>0</v>
      </c>
      <c r="AB60" s="122"/>
      <c r="AC60" s="62"/>
      <c r="AD60" s="560"/>
      <c r="AE60" s="569"/>
      <c r="AF60" s="123">
        <v>0</v>
      </c>
      <c r="AG60" s="122"/>
      <c r="AH60" s="62"/>
      <c r="AI60" s="560"/>
      <c r="AJ60" s="569"/>
      <c r="AK60" s="123">
        <v>0</v>
      </c>
      <c r="AL60" s="122"/>
      <c r="AM60" s="62"/>
      <c r="AN60" s="560"/>
      <c r="AO60" s="569"/>
      <c r="AP60" s="123">
        <v>0</v>
      </c>
      <c r="AQ60" s="122"/>
      <c r="AR60" s="62"/>
      <c r="AS60" s="560"/>
      <c r="AT60" s="569"/>
      <c r="AU60" s="123">
        <v>0</v>
      </c>
      <c r="AV60" s="122"/>
      <c r="AW60" s="62"/>
      <c r="AX60" s="560"/>
      <c r="AY60" s="569"/>
      <c r="AZ60" s="123">
        <v>0</v>
      </c>
      <c r="BA60" s="122"/>
      <c r="BB60" s="62"/>
      <c r="BC60" s="560"/>
      <c r="BD60" s="569"/>
      <c r="BE60" s="123">
        <v>0</v>
      </c>
      <c r="BF60" s="122"/>
      <c r="BG60" s="62"/>
      <c r="BH60" s="560"/>
      <c r="BI60" s="569"/>
      <c r="BJ60" s="123">
        <v>0</v>
      </c>
      <c r="BK60" s="122"/>
      <c r="BL60" s="62"/>
      <c r="BM60" s="560"/>
      <c r="BN60" s="569"/>
      <c r="BO60" s="123">
        <v>0</v>
      </c>
      <c r="BP60" s="122"/>
      <c r="BQ60" s="62"/>
      <c r="BR60" s="560"/>
      <c r="BS60" s="569"/>
      <c r="BT60" s="123">
        <v>0</v>
      </c>
      <c r="BU60" s="122"/>
      <c r="BV60" s="62"/>
      <c r="BW60" s="560"/>
      <c r="BX60" s="569"/>
      <c r="BY60" s="123">
        <v>0</v>
      </c>
      <c r="BZ60" s="122"/>
      <c r="CA60" s="62"/>
      <c r="CB60" s="560"/>
      <c r="CC60" s="569"/>
      <c r="CD60" s="123">
        <v>0</v>
      </c>
      <c r="CE60" s="122"/>
      <c r="CF60" s="62"/>
      <c r="CG60" s="560"/>
      <c r="CH60" s="569"/>
      <c r="CI60" s="123">
        <v>0</v>
      </c>
      <c r="CJ60" s="122"/>
      <c r="CK60" s="62"/>
      <c r="CL60" s="560"/>
      <c r="CM60" s="569"/>
      <c r="CN60" s="123">
        <v>0</v>
      </c>
      <c r="CO60" s="122"/>
      <c r="CP60" s="62"/>
      <c r="CQ60" s="560"/>
      <c r="CR60" s="569"/>
      <c r="CS60" s="123">
        <v>0</v>
      </c>
      <c r="CT60" s="122"/>
      <c r="CU60" s="62"/>
      <c r="CV60" s="560"/>
      <c r="CW60" s="569"/>
      <c r="CX60" s="123">
        <v>0</v>
      </c>
      <c r="CY60" s="122"/>
      <c r="CZ60" s="62"/>
      <c r="DA60" s="560"/>
      <c r="DB60" s="569"/>
      <c r="DC60" s="123">
        <v>0</v>
      </c>
      <c r="DD60" s="122"/>
      <c r="DE60" s="62"/>
      <c r="DF60" s="560"/>
      <c r="DG60" s="569"/>
      <c r="DH60" s="123">
        <v>0</v>
      </c>
      <c r="DI60" s="122"/>
      <c r="DJ60" s="62"/>
      <c r="DK60" s="560"/>
      <c r="DL60" s="569"/>
      <c r="DM60" s="123">
        <v>0</v>
      </c>
      <c r="DN60" s="122"/>
      <c r="DO60" s="62"/>
      <c r="DP60" s="560"/>
      <c r="DQ60" s="569"/>
      <c r="DR60" s="123">
        <v>0</v>
      </c>
      <c r="DS60" s="122"/>
      <c r="DT60" s="62"/>
      <c r="DU60" s="560"/>
      <c r="DV60" s="569"/>
      <c r="DW60" s="123">
        <v>0</v>
      </c>
      <c r="DX60" s="122"/>
      <c r="DY60" s="62"/>
      <c r="DZ60" s="560"/>
      <c r="EA60" s="569"/>
      <c r="EB60" s="123">
        <v>0</v>
      </c>
      <c r="EC60" s="122"/>
      <c r="ED60" s="62"/>
      <c r="EE60" s="560"/>
      <c r="EF60" s="569"/>
      <c r="EG60" s="123">
        <v>0</v>
      </c>
      <c r="EH60" s="122"/>
      <c r="EI60" s="62"/>
      <c r="EJ60" s="560"/>
      <c r="EK60" s="569"/>
      <c r="EL60" s="123">
        <v>0</v>
      </c>
      <c r="EM60" s="122"/>
      <c r="EN60" s="62"/>
      <c r="EO60" s="153"/>
    </row>
    <row r="61" spans="4:148" ht="12.75" hidden="1" customHeight="1" x14ac:dyDescent="0.2">
      <c r="D61" s="153"/>
      <c r="E61" s="484"/>
      <c r="G61" s="62"/>
      <c r="H61" s="62"/>
      <c r="I61" s="62"/>
      <c r="J61" s="560"/>
      <c r="K61" s="62"/>
      <c r="L61" s="62"/>
      <c r="M61" s="62"/>
      <c r="N61" s="62"/>
      <c r="O61" s="560"/>
      <c r="P61" s="62"/>
      <c r="Q61" s="62"/>
      <c r="R61" s="62"/>
      <c r="S61" s="62"/>
      <c r="T61" s="560"/>
      <c r="U61" s="62"/>
      <c r="V61" s="62"/>
      <c r="W61" s="62"/>
      <c r="X61" s="62"/>
      <c r="Y61" s="560"/>
      <c r="Z61" s="62"/>
      <c r="AA61" s="62"/>
      <c r="AB61" s="62"/>
      <c r="AC61" s="62"/>
      <c r="AD61" s="560"/>
      <c r="AE61" s="62"/>
      <c r="AF61" s="62"/>
      <c r="AG61" s="62"/>
      <c r="AH61" s="62"/>
      <c r="AI61" s="560"/>
      <c r="AJ61" s="62"/>
      <c r="AK61" s="62"/>
      <c r="AL61" s="62"/>
      <c r="AM61" s="62"/>
      <c r="AN61" s="560"/>
      <c r="AO61" s="62"/>
      <c r="AP61" s="62"/>
      <c r="AQ61" s="62"/>
      <c r="AR61" s="62"/>
      <c r="AS61" s="560"/>
      <c r="AT61" s="62"/>
      <c r="AU61" s="62"/>
      <c r="AV61" s="62"/>
      <c r="AW61" s="62"/>
      <c r="AX61" s="560"/>
      <c r="AY61" s="62"/>
      <c r="AZ61" s="62"/>
      <c r="BA61" s="62"/>
      <c r="BB61" s="62"/>
      <c r="BC61" s="560"/>
      <c r="BD61" s="62"/>
      <c r="BE61" s="62"/>
      <c r="BF61" s="62"/>
      <c r="BG61" s="62"/>
      <c r="BH61" s="560"/>
      <c r="BI61" s="62"/>
      <c r="BJ61" s="62"/>
      <c r="BK61" s="62"/>
      <c r="BL61" s="62"/>
      <c r="BM61" s="560"/>
      <c r="BN61" s="62"/>
      <c r="BO61" s="62"/>
      <c r="BP61" s="62"/>
      <c r="BQ61" s="62"/>
      <c r="BR61" s="560"/>
      <c r="BS61" s="62"/>
      <c r="BT61" s="62"/>
      <c r="BU61" s="62"/>
      <c r="BV61" s="62"/>
      <c r="BW61" s="560"/>
      <c r="BX61" s="62"/>
      <c r="BY61" s="62"/>
      <c r="BZ61" s="62"/>
      <c r="CA61" s="62"/>
      <c r="CB61" s="560"/>
      <c r="CC61" s="62"/>
      <c r="CD61" s="62"/>
      <c r="CE61" s="62"/>
      <c r="CF61" s="62"/>
      <c r="CG61" s="560"/>
      <c r="CH61" s="62"/>
      <c r="CI61" s="62"/>
      <c r="CJ61" s="62"/>
      <c r="CK61" s="62"/>
      <c r="CL61" s="560"/>
      <c r="CM61" s="62"/>
      <c r="CN61" s="62"/>
      <c r="CO61" s="62"/>
      <c r="CP61" s="62"/>
      <c r="CQ61" s="560"/>
      <c r="CR61" s="62"/>
      <c r="CS61" s="62"/>
      <c r="CT61" s="62"/>
      <c r="CU61" s="62"/>
      <c r="CV61" s="560"/>
      <c r="CW61" s="62"/>
      <c r="CX61" s="62"/>
      <c r="CY61" s="62"/>
      <c r="CZ61" s="62"/>
      <c r="DA61" s="560"/>
      <c r="DB61" s="62"/>
      <c r="DC61" s="62"/>
      <c r="DD61" s="62"/>
      <c r="DE61" s="62"/>
      <c r="DF61" s="560"/>
      <c r="DG61" s="62"/>
      <c r="DH61" s="62"/>
      <c r="DI61" s="62"/>
      <c r="DJ61" s="62"/>
      <c r="DK61" s="560"/>
      <c r="DL61" s="62"/>
      <c r="DM61" s="62"/>
      <c r="DN61" s="62"/>
      <c r="DO61" s="62"/>
      <c r="DP61" s="560"/>
      <c r="DQ61" s="62"/>
      <c r="DR61" s="62"/>
      <c r="DS61" s="62"/>
      <c r="DT61" s="62"/>
      <c r="DU61" s="560"/>
      <c r="DV61" s="62"/>
      <c r="DW61" s="62"/>
      <c r="DX61" s="62"/>
      <c r="DY61" s="62"/>
      <c r="DZ61" s="560"/>
      <c r="EA61" s="62"/>
      <c r="EB61" s="62"/>
      <c r="EC61" s="62"/>
      <c r="ED61" s="62"/>
      <c r="EE61" s="560"/>
      <c r="EF61" s="62"/>
      <c r="EG61" s="62"/>
      <c r="EH61" s="62"/>
      <c r="EI61" s="62"/>
      <c r="EJ61" s="560"/>
      <c r="EK61" s="62"/>
      <c r="EL61" s="62"/>
      <c r="EM61" s="62"/>
      <c r="EN61" s="62"/>
      <c r="EO61" s="153"/>
    </row>
    <row r="62" spans="4:148" ht="12.75" hidden="1" customHeight="1" x14ac:dyDescent="0.2">
      <c r="D62" s="153" t="s">
        <v>435</v>
      </c>
      <c r="E62" s="484"/>
      <c r="G62" s="62">
        <v>0</v>
      </c>
      <c r="H62" s="62"/>
      <c r="I62" s="62"/>
      <c r="J62" s="560"/>
      <c r="K62" s="62"/>
      <c r="L62" s="62">
        <v>0</v>
      </c>
      <c r="M62" s="62"/>
      <c r="N62" s="62"/>
      <c r="O62" s="560"/>
      <c r="P62" s="62"/>
      <c r="Q62" s="62">
        <v>0</v>
      </c>
      <c r="R62" s="62"/>
      <c r="S62" s="62"/>
      <c r="T62" s="560"/>
      <c r="U62" s="62"/>
      <c r="V62" s="62">
        <v>0</v>
      </c>
      <c r="W62" s="62"/>
      <c r="X62" s="62"/>
      <c r="Y62" s="560"/>
      <c r="Z62" s="62"/>
      <c r="AA62" s="62">
        <v>0</v>
      </c>
      <c r="AB62" s="62"/>
      <c r="AC62" s="62"/>
      <c r="AD62" s="560"/>
      <c r="AE62" s="62"/>
      <c r="AF62" s="62">
        <v>0</v>
      </c>
      <c r="AG62" s="62"/>
      <c r="AH62" s="62"/>
      <c r="AI62" s="560"/>
      <c r="AJ62" s="62"/>
      <c r="AK62" s="62">
        <v>0</v>
      </c>
      <c r="AL62" s="62"/>
      <c r="AM62" s="62"/>
      <c r="AN62" s="560"/>
      <c r="AO62" s="62"/>
      <c r="AP62" s="62">
        <v>0</v>
      </c>
      <c r="AQ62" s="62"/>
      <c r="AR62" s="62"/>
      <c r="AS62" s="560"/>
      <c r="AT62" s="62"/>
      <c r="AU62" s="62">
        <v>0</v>
      </c>
      <c r="AV62" s="62"/>
      <c r="AW62" s="62"/>
      <c r="AX62" s="560"/>
      <c r="AY62" s="62"/>
      <c r="AZ62" s="62">
        <v>0</v>
      </c>
      <c r="BA62" s="62"/>
      <c r="BB62" s="62"/>
      <c r="BC62" s="560"/>
      <c r="BD62" s="62"/>
      <c r="BE62" s="62">
        <v>0</v>
      </c>
      <c r="BF62" s="62"/>
      <c r="BG62" s="62"/>
      <c r="BH62" s="560"/>
      <c r="BI62" s="62"/>
      <c r="BJ62" s="62">
        <v>0</v>
      </c>
      <c r="BK62" s="62"/>
      <c r="BL62" s="62"/>
      <c r="BM62" s="560"/>
      <c r="BN62" s="62"/>
      <c r="BO62" s="62">
        <v>0</v>
      </c>
      <c r="BP62" s="62"/>
      <c r="BQ62" s="62"/>
      <c r="BR62" s="560"/>
      <c r="BS62" s="62"/>
      <c r="BT62" s="62">
        <v>0</v>
      </c>
      <c r="BU62" s="62"/>
      <c r="BV62" s="62"/>
      <c r="BW62" s="560"/>
      <c r="BX62" s="62"/>
      <c r="BY62" s="62">
        <v>0</v>
      </c>
      <c r="BZ62" s="62"/>
      <c r="CA62" s="62"/>
      <c r="CB62" s="560"/>
      <c r="CC62" s="62"/>
      <c r="CD62" s="62">
        <v>0</v>
      </c>
      <c r="CE62" s="62"/>
      <c r="CF62" s="62"/>
      <c r="CG62" s="560"/>
      <c r="CH62" s="62"/>
      <c r="CI62" s="62">
        <v>0</v>
      </c>
      <c r="CJ62" s="62"/>
      <c r="CK62" s="62"/>
      <c r="CL62" s="560"/>
      <c r="CM62" s="62"/>
      <c r="CN62" s="62">
        <v>0</v>
      </c>
      <c r="CO62" s="62"/>
      <c r="CP62" s="62"/>
      <c r="CQ62" s="560"/>
      <c r="CR62" s="62"/>
      <c r="CS62" s="62">
        <v>0</v>
      </c>
      <c r="CT62" s="62"/>
      <c r="CU62" s="62"/>
      <c r="CV62" s="560"/>
      <c r="CW62" s="62"/>
      <c r="CX62" s="62">
        <v>0</v>
      </c>
      <c r="CY62" s="62"/>
      <c r="CZ62" s="62"/>
      <c r="DA62" s="560"/>
      <c r="DB62" s="62"/>
      <c r="DC62" s="62">
        <v>0</v>
      </c>
      <c r="DD62" s="62"/>
      <c r="DE62" s="62"/>
      <c r="DF62" s="560"/>
      <c r="DG62" s="62"/>
      <c r="DH62" s="62">
        <v>0</v>
      </c>
      <c r="DI62" s="62"/>
      <c r="DJ62" s="62"/>
      <c r="DK62" s="560"/>
      <c r="DL62" s="62"/>
      <c r="DM62" s="62">
        <v>0</v>
      </c>
      <c r="DN62" s="62"/>
      <c r="DO62" s="62"/>
      <c r="DP62" s="560"/>
      <c r="DQ62" s="62"/>
      <c r="DR62" s="62">
        <v>0</v>
      </c>
      <c r="DS62" s="62"/>
      <c r="DT62" s="62"/>
      <c r="DU62" s="560"/>
      <c r="DV62" s="62"/>
      <c r="DW62" s="62">
        <v>0</v>
      </c>
      <c r="DX62" s="62"/>
      <c r="DY62" s="62"/>
      <c r="DZ62" s="560"/>
      <c r="EA62" s="62"/>
      <c r="EB62" s="62">
        <v>0</v>
      </c>
      <c r="EC62" s="62"/>
      <c r="ED62" s="62"/>
      <c r="EE62" s="560"/>
      <c r="EF62" s="62"/>
      <c r="EG62" s="62">
        <v>0</v>
      </c>
      <c r="EH62" s="62"/>
      <c r="EI62" s="62"/>
      <c r="EJ62" s="560"/>
      <c r="EK62" s="62"/>
      <c r="EL62" s="62">
        <v>0</v>
      </c>
      <c r="EM62" s="62"/>
      <c r="EN62" s="62"/>
      <c r="EO62" s="153"/>
    </row>
    <row r="63" spans="4:148" ht="12.75" hidden="1" customHeight="1" x14ac:dyDescent="0.2">
      <c r="D63" s="153" t="s">
        <v>336</v>
      </c>
      <c r="E63" s="484"/>
      <c r="F63" s="490"/>
      <c r="G63" s="558">
        <v>0</v>
      </c>
      <c r="H63" s="559"/>
      <c r="I63" s="62"/>
      <c r="J63" s="560"/>
      <c r="K63" s="561"/>
      <c r="L63" s="558">
        <v>0</v>
      </c>
      <c r="M63" s="559"/>
      <c r="N63" s="62"/>
      <c r="O63" s="560"/>
      <c r="P63" s="561"/>
      <c r="Q63" s="558">
        <v>0</v>
      </c>
      <c r="R63" s="559"/>
      <c r="S63" s="62"/>
      <c r="T63" s="560"/>
      <c r="U63" s="561"/>
      <c r="V63" s="558">
        <v>0</v>
      </c>
      <c r="W63" s="559"/>
      <c r="X63" s="62"/>
      <c r="Y63" s="560"/>
      <c r="Z63" s="561"/>
      <c r="AA63" s="558">
        <v>0</v>
      </c>
      <c r="AB63" s="559"/>
      <c r="AC63" s="62"/>
      <c r="AD63" s="560"/>
      <c r="AE63" s="561"/>
      <c r="AF63" s="558">
        <v>0</v>
      </c>
      <c r="AG63" s="559"/>
      <c r="AH63" s="62"/>
      <c r="AI63" s="560"/>
      <c r="AJ63" s="561"/>
      <c r="AK63" s="558">
        <v>0</v>
      </c>
      <c r="AL63" s="559"/>
      <c r="AM63" s="62"/>
      <c r="AN63" s="560"/>
      <c r="AO63" s="561"/>
      <c r="AP63" s="558">
        <v>0</v>
      </c>
      <c r="AQ63" s="559"/>
      <c r="AR63" s="62"/>
      <c r="AS63" s="560"/>
      <c r="AT63" s="561"/>
      <c r="AU63" s="558">
        <v>0</v>
      </c>
      <c r="AV63" s="559"/>
      <c r="AW63" s="62"/>
      <c r="AX63" s="560"/>
      <c r="AY63" s="561"/>
      <c r="AZ63" s="558">
        <v>0</v>
      </c>
      <c r="BA63" s="559"/>
      <c r="BB63" s="62"/>
      <c r="BC63" s="560"/>
      <c r="BD63" s="561"/>
      <c r="BE63" s="558">
        <v>0</v>
      </c>
      <c r="BF63" s="559"/>
      <c r="BG63" s="62"/>
      <c r="BH63" s="560"/>
      <c r="BI63" s="561"/>
      <c r="BJ63" s="558">
        <v>0</v>
      </c>
      <c r="BK63" s="559"/>
      <c r="BL63" s="62"/>
      <c r="BM63" s="560"/>
      <c r="BN63" s="561"/>
      <c r="BO63" s="558">
        <v>0</v>
      </c>
      <c r="BP63" s="559"/>
      <c r="BQ63" s="62"/>
      <c r="BR63" s="560"/>
      <c r="BS63" s="561"/>
      <c r="BT63" s="558">
        <v>0</v>
      </c>
      <c r="BU63" s="559"/>
      <c r="BV63" s="62"/>
      <c r="BW63" s="560"/>
      <c r="BX63" s="561"/>
      <c r="BY63" s="558">
        <v>0</v>
      </c>
      <c r="BZ63" s="559"/>
      <c r="CA63" s="62"/>
      <c r="CB63" s="560"/>
      <c r="CC63" s="561"/>
      <c r="CD63" s="558">
        <v>0</v>
      </c>
      <c r="CE63" s="559"/>
      <c r="CF63" s="62"/>
      <c r="CG63" s="560"/>
      <c r="CH63" s="561"/>
      <c r="CI63" s="558">
        <v>0</v>
      </c>
      <c r="CJ63" s="559"/>
      <c r="CK63" s="62"/>
      <c r="CL63" s="560"/>
      <c r="CM63" s="561"/>
      <c r="CN63" s="558">
        <v>0</v>
      </c>
      <c r="CO63" s="559"/>
      <c r="CP63" s="62"/>
      <c r="CQ63" s="560"/>
      <c r="CR63" s="561"/>
      <c r="CS63" s="558">
        <v>0</v>
      </c>
      <c r="CT63" s="559"/>
      <c r="CU63" s="62"/>
      <c r="CV63" s="560"/>
      <c r="CW63" s="561"/>
      <c r="CX63" s="558">
        <v>0</v>
      </c>
      <c r="CY63" s="559"/>
      <c r="CZ63" s="62"/>
      <c r="DA63" s="560"/>
      <c r="DB63" s="561"/>
      <c r="DC63" s="558">
        <v>0</v>
      </c>
      <c r="DD63" s="559"/>
      <c r="DE63" s="62"/>
      <c r="DF63" s="560"/>
      <c r="DG63" s="561"/>
      <c r="DH63" s="558">
        <v>0</v>
      </c>
      <c r="DI63" s="559"/>
      <c r="DJ63" s="62"/>
      <c r="DK63" s="560"/>
      <c r="DL63" s="561"/>
      <c r="DM63" s="558">
        <v>0</v>
      </c>
      <c r="DN63" s="559"/>
      <c r="DO63" s="62"/>
      <c r="DP63" s="560"/>
      <c r="DQ63" s="561"/>
      <c r="DR63" s="558">
        <v>0</v>
      </c>
      <c r="DS63" s="559"/>
      <c r="DT63" s="62"/>
      <c r="DU63" s="560"/>
      <c r="DV63" s="561"/>
      <c r="DW63" s="558">
        <v>0</v>
      </c>
      <c r="DX63" s="559"/>
      <c r="DY63" s="62"/>
      <c r="DZ63" s="560"/>
      <c r="EA63" s="561"/>
      <c r="EB63" s="558">
        <v>0</v>
      </c>
      <c r="EC63" s="559"/>
      <c r="ED63" s="62"/>
      <c r="EE63" s="560"/>
      <c r="EF63" s="561"/>
      <c r="EG63" s="558">
        <v>0</v>
      </c>
      <c r="EH63" s="559"/>
      <c r="EI63" s="62"/>
      <c r="EJ63" s="560"/>
      <c r="EK63" s="561"/>
      <c r="EL63" s="558">
        <v>0</v>
      </c>
      <c r="EM63" s="559"/>
      <c r="EN63" s="62"/>
      <c r="EO63" s="153"/>
    </row>
    <row r="64" spans="4:148" ht="12.75" hidden="1" customHeight="1" x14ac:dyDescent="0.2">
      <c r="D64" s="153" t="s">
        <v>339</v>
      </c>
      <c r="E64" s="484"/>
      <c r="F64" s="484"/>
      <c r="G64" s="62">
        <v>0</v>
      </c>
      <c r="H64" s="61"/>
      <c r="I64" s="62"/>
      <c r="J64" s="560"/>
      <c r="K64" s="560"/>
      <c r="L64" s="62">
        <v>0</v>
      </c>
      <c r="M64" s="61"/>
      <c r="N64" s="62"/>
      <c r="O64" s="560"/>
      <c r="P64" s="560"/>
      <c r="Q64" s="62">
        <v>0</v>
      </c>
      <c r="R64" s="61"/>
      <c r="S64" s="62"/>
      <c r="T64" s="560"/>
      <c r="U64" s="560"/>
      <c r="V64" s="62">
        <v>0</v>
      </c>
      <c r="W64" s="61"/>
      <c r="X64" s="62"/>
      <c r="Y64" s="560"/>
      <c r="Z64" s="560"/>
      <c r="AA64" s="62">
        <v>0</v>
      </c>
      <c r="AB64" s="61"/>
      <c r="AC64" s="62"/>
      <c r="AD64" s="560"/>
      <c r="AE64" s="560"/>
      <c r="AF64" s="62">
        <v>0</v>
      </c>
      <c r="AG64" s="61"/>
      <c r="AH64" s="62"/>
      <c r="AI64" s="560"/>
      <c r="AJ64" s="560"/>
      <c r="AK64" s="62">
        <v>0</v>
      </c>
      <c r="AL64" s="61"/>
      <c r="AM64" s="62"/>
      <c r="AN64" s="560"/>
      <c r="AO64" s="560"/>
      <c r="AP64" s="62">
        <v>0</v>
      </c>
      <c r="AQ64" s="61"/>
      <c r="AR64" s="62"/>
      <c r="AS64" s="560"/>
      <c r="AT64" s="560"/>
      <c r="AU64" s="62">
        <v>0</v>
      </c>
      <c r="AV64" s="61"/>
      <c r="AW64" s="62"/>
      <c r="AX64" s="560"/>
      <c r="AY64" s="560"/>
      <c r="AZ64" s="62">
        <v>0</v>
      </c>
      <c r="BA64" s="61"/>
      <c r="BB64" s="62"/>
      <c r="BC64" s="560"/>
      <c r="BD64" s="560"/>
      <c r="BE64" s="62">
        <v>0</v>
      </c>
      <c r="BF64" s="61"/>
      <c r="BG64" s="62"/>
      <c r="BH64" s="560"/>
      <c r="BI64" s="560"/>
      <c r="BJ64" s="62">
        <v>0</v>
      </c>
      <c r="BK64" s="61"/>
      <c r="BL64" s="62"/>
      <c r="BM64" s="560"/>
      <c r="BN64" s="560"/>
      <c r="BO64" s="62">
        <v>0</v>
      </c>
      <c r="BP64" s="61"/>
      <c r="BQ64" s="62"/>
      <c r="BR64" s="560"/>
      <c r="BS64" s="560"/>
      <c r="BT64" s="62">
        <v>0</v>
      </c>
      <c r="BU64" s="61"/>
      <c r="BV64" s="62"/>
      <c r="BW64" s="560"/>
      <c r="BX64" s="560"/>
      <c r="BY64" s="62">
        <v>0</v>
      </c>
      <c r="BZ64" s="61"/>
      <c r="CA64" s="62"/>
      <c r="CB64" s="560"/>
      <c r="CC64" s="560"/>
      <c r="CD64" s="62">
        <v>0</v>
      </c>
      <c r="CE64" s="61"/>
      <c r="CF64" s="62"/>
      <c r="CG64" s="560"/>
      <c r="CH64" s="560"/>
      <c r="CI64" s="62">
        <v>0</v>
      </c>
      <c r="CJ64" s="61"/>
      <c r="CK64" s="62"/>
      <c r="CL64" s="560"/>
      <c r="CM64" s="560"/>
      <c r="CN64" s="62">
        <v>0</v>
      </c>
      <c r="CO64" s="61"/>
      <c r="CP64" s="62"/>
      <c r="CQ64" s="560"/>
      <c r="CR64" s="560"/>
      <c r="CS64" s="62">
        <v>0</v>
      </c>
      <c r="CT64" s="61"/>
      <c r="CU64" s="62"/>
      <c r="CV64" s="560"/>
      <c r="CW64" s="560"/>
      <c r="CX64" s="62">
        <v>0</v>
      </c>
      <c r="CY64" s="61"/>
      <c r="CZ64" s="62"/>
      <c r="DA64" s="560"/>
      <c r="DB64" s="560"/>
      <c r="DC64" s="62">
        <v>0</v>
      </c>
      <c r="DD64" s="61"/>
      <c r="DE64" s="62"/>
      <c r="DF64" s="560"/>
      <c r="DG64" s="560"/>
      <c r="DH64" s="62">
        <v>0</v>
      </c>
      <c r="DI64" s="61"/>
      <c r="DJ64" s="62"/>
      <c r="DK64" s="560"/>
      <c r="DL64" s="560"/>
      <c r="DM64" s="62">
        <v>0</v>
      </c>
      <c r="DN64" s="61"/>
      <c r="DO64" s="62"/>
      <c r="DP64" s="560"/>
      <c r="DQ64" s="560"/>
      <c r="DR64" s="62">
        <v>0</v>
      </c>
      <c r="DS64" s="61"/>
      <c r="DT64" s="62"/>
      <c r="DU64" s="560"/>
      <c r="DV64" s="560"/>
      <c r="DW64" s="62">
        <v>0</v>
      </c>
      <c r="DX64" s="61"/>
      <c r="DY64" s="62"/>
      <c r="DZ64" s="560"/>
      <c r="EA64" s="560"/>
      <c r="EB64" s="62">
        <v>0</v>
      </c>
      <c r="EC64" s="61"/>
      <c r="ED64" s="62"/>
      <c r="EE64" s="560"/>
      <c r="EF64" s="560"/>
      <c r="EG64" s="62">
        <v>0</v>
      </c>
      <c r="EH64" s="61"/>
      <c r="EI64" s="62"/>
      <c r="EJ64" s="560"/>
      <c r="EK64" s="560"/>
      <c r="EL64" s="62">
        <v>0</v>
      </c>
      <c r="EM64" s="61"/>
      <c r="EN64" s="62"/>
      <c r="EO64" s="153"/>
    </row>
    <row r="65" spans="4:148" ht="12.75" hidden="1" customHeight="1" x14ac:dyDescent="0.2">
      <c r="D65" s="153" t="s">
        <v>353</v>
      </c>
      <c r="E65" s="484"/>
      <c r="F65" s="504"/>
      <c r="G65" s="123">
        <v>0</v>
      </c>
      <c r="H65" s="122"/>
      <c r="I65" s="62"/>
      <c r="J65" s="560"/>
      <c r="K65" s="569"/>
      <c r="L65" s="123">
        <v>0</v>
      </c>
      <c r="M65" s="122"/>
      <c r="N65" s="62"/>
      <c r="O65" s="560"/>
      <c r="P65" s="569"/>
      <c r="Q65" s="123">
        <v>0</v>
      </c>
      <c r="R65" s="122"/>
      <c r="S65" s="62"/>
      <c r="T65" s="560"/>
      <c r="U65" s="569"/>
      <c r="V65" s="123">
        <v>0</v>
      </c>
      <c r="W65" s="122"/>
      <c r="X65" s="62"/>
      <c r="Y65" s="560"/>
      <c r="Z65" s="569"/>
      <c r="AA65" s="123">
        <v>0</v>
      </c>
      <c r="AB65" s="122"/>
      <c r="AC65" s="62"/>
      <c r="AD65" s="560"/>
      <c r="AE65" s="569"/>
      <c r="AF65" s="123">
        <v>0</v>
      </c>
      <c r="AG65" s="122"/>
      <c r="AH65" s="62"/>
      <c r="AI65" s="560"/>
      <c r="AJ65" s="569"/>
      <c r="AK65" s="123">
        <v>0</v>
      </c>
      <c r="AL65" s="122"/>
      <c r="AM65" s="62"/>
      <c r="AN65" s="560"/>
      <c r="AO65" s="569"/>
      <c r="AP65" s="123">
        <v>0</v>
      </c>
      <c r="AQ65" s="122"/>
      <c r="AR65" s="62"/>
      <c r="AS65" s="560"/>
      <c r="AT65" s="569"/>
      <c r="AU65" s="123">
        <v>0</v>
      </c>
      <c r="AV65" s="122"/>
      <c r="AW65" s="62"/>
      <c r="AX65" s="560"/>
      <c r="AY65" s="569"/>
      <c r="AZ65" s="123">
        <v>0</v>
      </c>
      <c r="BA65" s="122"/>
      <c r="BB65" s="62"/>
      <c r="BC65" s="560"/>
      <c r="BD65" s="569"/>
      <c r="BE65" s="123">
        <v>0</v>
      </c>
      <c r="BF65" s="122"/>
      <c r="BG65" s="62"/>
      <c r="BH65" s="560"/>
      <c r="BI65" s="569"/>
      <c r="BJ65" s="123">
        <v>0</v>
      </c>
      <c r="BK65" s="122"/>
      <c r="BL65" s="62"/>
      <c r="BM65" s="560"/>
      <c r="BN65" s="569"/>
      <c r="BO65" s="123">
        <v>0</v>
      </c>
      <c r="BP65" s="122"/>
      <c r="BQ65" s="62"/>
      <c r="BR65" s="560"/>
      <c r="BS65" s="569"/>
      <c r="BT65" s="123">
        <v>0</v>
      </c>
      <c r="BU65" s="122"/>
      <c r="BV65" s="62"/>
      <c r="BW65" s="560"/>
      <c r="BX65" s="569"/>
      <c r="BY65" s="123">
        <v>0</v>
      </c>
      <c r="BZ65" s="122"/>
      <c r="CA65" s="62"/>
      <c r="CB65" s="560"/>
      <c r="CC65" s="569"/>
      <c r="CD65" s="123">
        <v>0</v>
      </c>
      <c r="CE65" s="122"/>
      <c r="CF65" s="62"/>
      <c r="CG65" s="560"/>
      <c r="CH65" s="569"/>
      <c r="CI65" s="123">
        <v>0</v>
      </c>
      <c r="CJ65" s="122"/>
      <c r="CK65" s="62"/>
      <c r="CL65" s="560"/>
      <c r="CM65" s="569"/>
      <c r="CN65" s="123">
        <v>0</v>
      </c>
      <c r="CO65" s="122"/>
      <c r="CP65" s="62"/>
      <c r="CQ65" s="560"/>
      <c r="CR65" s="569"/>
      <c r="CS65" s="123">
        <v>0</v>
      </c>
      <c r="CT65" s="122"/>
      <c r="CU65" s="62"/>
      <c r="CV65" s="560"/>
      <c r="CW65" s="569"/>
      <c r="CX65" s="123">
        <v>0</v>
      </c>
      <c r="CY65" s="122"/>
      <c r="CZ65" s="62"/>
      <c r="DA65" s="560"/>
      <c r="DB65" s="569"/>
      <c r="DC65" s="123">
        <v>0</v>
      </c>
      <c r="DD65" s="122"/>
      <c r="DE65" s="62"/>
      <c r="DF65" s="560"/>
      <c r="DG65" s="569"/>
      <c r="DH65" s="123">
        <v>0</v>
      </c>
      <c r="DI65" s="122"/>
      <c r="DJ65" s="62"/>
      <c r="DK65" s="560"/>
      <c r="DL65" s="569"/>
      <c r="DM65" s="123">
        <v>0</v>
      </c>
      <c r="DN65" s="122"/>
      <c r="DO65" s="62"/>
      <c r="DP65" s="560"/>
      <c r="DQ65" s="569"/>
      <c r="DR65" s="123">
        <v>0</v>
      </c>
      <c r="DS65" s="122"/>
      <c r="DT65" s="62"/>
      <c r="DU65" s="560"/>
      <c r="DV65" s="569"/>
      <c r="DW65" s="123">
        <v>0</v>
      </c>
      <c r="DX65" s="122"/>
      <c r="DY65" s="62"/>
      <c r="DZ65" s="560"/>
      <c r="EA65" s="569"/>
      <c r="EB65" s="123">
        <v>0</v>
      </c>
      <c r="EC65" s="122"/>
      <c r="ED65" s="62"/>
      <c r="EE65" s="560"/>
      <c r="EF65" s="569"/>
      <c r="EG65" s="123">
        <v>0</v>
      </c>
      <c r="EH65" s="122"/>
      <c r="EI65" s="62"/>
      <c r="EJ65" s="560"/>
      <c r="EK65" s="569"/>
      <c r="EL65" s="123">
        <v>0</v>
      </c>
      <c r="EM65" s="122"/>
      <c r="EN65" s="62"/>
      <c r="EO65" s="153"/>
    </row>
    <row r="66" spans="4:148" ht="12.75" hidden="1" customHeight="1" x14ac:dyDescent="0.2">
      <c r="D66" s="153"/>
      <c r="E66" s="484"/>
      <c r="G66" s="62"/>
      <c r="H66" s="62"/>
      <c r="I66" s="62"/>
      <c r="J66" s="560"/>
      <c r="K66" s="62"/>
      <c r="L66" s="62"/>
      <c r="M66" s="62"/>
      <c r="N66" s="62"/>
      <c r="O66" s="560"/>
      <c r="P66" s="62"/>
      <c r="Q66" s="62"/>
      <c r="R66" s="62"/>
      <c r="S66" s="62"/>
      <c r="T66" s="560"/>
      <c r="U66" s="62"/>
      <c r="V66" s="62"/>
      <c r="W66" s="62"/>
      <c r="X66" s="62"/>
      <c r="Y66" s="560"/>
      <c r="Z66" s="62"/>
      <c r="AA66" s="62"/>
      <c r="AB66" s="62"/>
      <c r="AC66" s="62"/>
      <c r="AD66" s="560"/>
      <c r="AE66" s="62"/>
      <c r="AF66" s="62"/>
      <c r="AG66" s="62"/>
      <c r="AH66" s="62"/>
      <c r="AI66" s="560"/>
      <c r="AJ66" s="62"/>
      <c r="AK66" s="62"/>
      <c r="AL66" s="62"/>
      <c r="AM66" s="62"/>
      <c r="AN66" s="560"/>
      <c r="AO66" s="62"/>
      <c r="AP66" s="62"/>
      <c r="AQ66" s="62"/>
      <c r="AR66" s="62"/>
      <c r="AS66" s="560"/>
      <c r="AT66" s="62"/>
      <c r="AU66" s="62"/>
      <c r="AV66" s="62"/>
      <c r="AW66" s="62"/>
      <c r="AX66" s="560"/>
      <c r="AY66" s="62"/>
      <c r="AZ66" s="62"/>
      <c r="BA66" s="62"/>
      <c r="BB66" s="62"/>
      <c r="BC66" s="560"/>
      <c r="BD66" s="62"/>
      <c r="BE66" s="62"/>
      <c r="BF66" s="62"/>
      <c r="BG66" s="62"/>
      <c r="BH66" s="560"/>
      <c r="BI66" s="62"/>
      <c r="BJ66" s="62"/>
      <c r="BK66" s="62"/>
      <c r="BL66" s="62"/>
      <c r="BM66" s="560"/>
      <c r="BN66" s="62"/>
      <c r="BO66" s="62"/>
      <c r="BP66" s="62"/>
      <c r="BQ66" s="62"/>
      <c r="BR66" s="560"/>
      <c r="BS66" s="62"/>
      <c r="BT66" s="62"/>
      <c r="BU66" s="62"/>
      <c r="BV66" s="62"/>
      <c r="BW66" s="560"/>
      <c r="BX66" s="62"/>
      <c r="BY66" s="62"/>
      <c r="BZ66" s="62"/>
      <c r="CA66" s="62"/>
      <c r="CB66" s="560"/>
      <c r="CC66" s="62"/>
      <c r="CD66" s="62"/>
      <c r="CE66" s="62"/>
      <c r="CF66" s="62"/>
      <c r="CG66" s="560"/>
      <c r="CH66" s="62"/>
      <c r="CI66" s="62"/>
      <c r="CJ66" s="62"/>
      <c r="CK66" s="62"/>
      <c r="CL66" s="560"/>
      <c r="CM66" s="62"/>
      <c r="CN66" s="62"/>
      <c r="CO66" s="62"/>
      <c r="CP66" s="62"/>
      <c r="CQ66" s="560"/>
      <c r="CR66" s="62"/>
      <c r="CS66" s="62"/>
      <c r="CT66" s="62"/>
      <c r="CU66" s="62"/>
      <c r="CV66" s="560"/>
      <c r="CW66" s="62"/>
      <c r="CX66" s="62"/>
      <c r="CY66" s="62"/>
      <c r="CZ66" s="62"/>
      <c r="DA66" s="560"/>
      <c r="DB66" s="62"/>
      <c r="DC66" s="62"/>
      <c r="DD66" s="62"/>
      <c r="DE66" s="62"/>
      <c r="DF66" s="560"/>
      <c r="DG66" s="62"/>
      <c r="DH66" s="62"/>
      <c r="DI66" s="62"/>
      <c r="DJ66" s="62"/>
      <c r="DK66" s="560"/>
      <c r="DL66" s="62"/>
      <c r="DM66" s="62"/>
      <c r="DN66" s="62"/>
      <c r="DO66" s="62"/>
      <c r="DP66" s="560"/>
      <c r="DQ66" s="62"/>
      <c r="DR66" s="62"/>
      <c r="DS66" s="62"/>
      <c r="DT66" s="62"/>
      <c r="DU66" s="560"/>
      <c r="DV66" s="62"/>
      <c r="DW66" s="62"/>
      <c r="DX66" s="62"/>
      <c r="DY66" s="62"/>
      <c r="DZ66" s="560"/>
      <c r="EA66" s="62"/>
      <c r="EB66" s="62"/>
      <c r="EC66" s="62"/>
      <c r="ED66" s="62"/>
      <c r="EE66" s="560"/>
      <c r="EF66" s="62"/>
      <c r="EG66" s="62"/>
      <c r="EH66" s="62"/>
      <c r="EI66" s="62"/>
      <c r="EJ66" s="560"/>
      <c r="EK66" s="62"/>
      <c r="EL66" s="62"/>
      <c r="EM66" s="62"/>
      <c r="EN66" s="62"/>
      <c r="EO66" s="153"/>
    </row>
    <row r="67" spans="4:148" s="49" customFormat="1" ht="12.75" hidden="1" customHeight="1" x14ac:dyDescent="0.2">
      <c r="D67" s="241" t="s">
        <v>436</v>
      </c>
      <c r="E67" s="486"/>
      <c r="G67" s="50">
        <v>0</v>
      </c>
      <c r="H67" s="50"/>
      <c r="I67" s="50"/>
      <c r="J67" s="556"/>
      <c r="K67" s="50"/>
      <c r="L67" s="50">
        <v>0</v>
      </c>
      <c r="M67" s="50"/>
      <c r="N67" s="50"/>
      <c r="O67" s="556"/>
      <c r="P67" s="50"/>
      <c r="Q67" s="50">
        <v>0</v>
      </c>
      <c r="R67" s="50"/>
      <c r="S67" s="50"/>
      <c r="T67" s="556"/>
      <c r="U67" s="50"/>
      <c r="V67" s="50">
        <v>0</v>
      </c>
      <c r="W67" s="50"/>
      <c r="X67" s="50"/>
      <c r="Y67" s="556"/>
      <c r="Z67" s="50"/>
      <c r="AA67" s="50">
        <v>0</v>
      </c>
      <c r="AB67" s="50"/>
      <c r="AC67" s="50"/>
      <c r="AD67" s="556"/>
      <c r="AE67" s="50"/>
      <c r="AF67" s="50">
        <v>0</v>
      </c>
      <c r="AG67" s="50"/>
      <c r="AH67" s="50"/>
      <c r="AI67" s="556"/>
      <c r="AJ67" s="50"/>
      <c r="AK67" s="50">
        <v>0</v>
      </c>
      <c r="AL67" s="50"/>
      <c r="AM67" s="50"/>
      <c r="AN67" s="556"/>
      <c r="AO67" s="50"/>
      <c r="AP67" s="50">
        <v>0</v>
      </c>
      <c r="AQ67" s="50"/>
      <c r="AR67" s="50"/>
      <c r="AS67" s="556"/>
      <c r="AT67" s="50"/>
      <c r="AU67" s="50">
        <v>0</v>
      </c>
      <c r="AV67" s="50"/>
      <c r="AW67" s="50"/>
      <c r="AX67" s="556"/>
      <c r="AY67" s="50"/>
      <c r="AZ67" s="50">
        <v>0</v>
      </c>
      <c r="BA67" s="50"/>
      <c r="BB67" s="50"/>
      <c r="BC67" s="556"/>
      <c r="BD67" s="50"/>
      <c r="BE67" s="50">
        <v>0</v>
      </c>
      <c r="BF67" s="50"/>
      <c r="BG67" s="50"/>
      <c r="BH67" s="556"/>
      <c r="BI67" s="50"/>
      <c r="BJ67" s="50">
        <v>0</v>
      </c>
      <c r="BK67" s="50"/>
      <c r="BL67" s="50"/>
      <c r="BM67" s="556"/>
      <c r="BN67" s="50"/>
      <c r="BO67" s="50">
        <v>0</v>
      </c>
      <c r="BP67" s="50"/>
      <c r="BQ67" s="50"/>
      <c r="BR67" s="556"/>
      <c r="BS67" s="50"/>
      <c r="BT67" s="50">
        <v>0</v>
      </c>
      <c r="BU67" s="50"/>
      <c r="BV67" s="50"/>
      <c r="BW67" s="556"/>
      <c r="BX67" s="50"/>
      <c r="BY67" s="50">
        <v>0</v>
      </c>
      <c r="BZ67" s="50"/>
      <c r="CA67" s="50"/>
      <c r="CB67" s="556"/>
      <c r="CC67" s="50"/>
      <c r="CD67" s="50">
        <v>0</v>
      </c>
      <c r="CE67" s="50"/>
      <c r="CF67" s="50"/>
      <c r="CG67" s="556"/>
      <c r="CH67" s="50"/>
      <c r="CI67" s="50">
        <v>0</v>
      </c>
      <c r="CJ67" s="50"/>
      <c r="CK67" s="50"/>
      <c r="CL67" s="556"/>
      <c r="CM67" s="50"/>
      <c r="CN67" s="50">
        <v>0</v>
      </c>
      <c r="CO67" s="50"/>
      <c r="CP67" s="50"/>
      <c r="CQ67" s="556"/>
      <c r="CR67" s="50"/>
      <c r="CS67" s="50">
        <v>0</v>
      </c>
      <c r="CT67" s="50"/>
      <c r="CU67" s="50"/>
      <c r="CV67" s="556"/>
      <c r="CW67" s="50"/>
      <c r="CX67" s="50">
        <v>0</v>
      </c>
      <c r="CY67" s="50"/>
      <c r="CZ67" s="50"/>
      <c r="DA67" s="556"/>
      <c r="DB67" s="50"/>
      <c r="DC67" s="50">
        <v>0</v>
      </c>
      <c r="DD67" s="50"/>
      <c r="DE67" s="50"/>
      <c r="DF67" s="556"/>
      <c r="DG67" s="50"/>
      <c r="DH67" s="50">
        <v>0</v>
      </c>
      <c r="DI67" s="50"/>
      <c r="DJ67" s="50"/>
      <c r="DK67" s="556"/>
      <c r="DL67" s="50"/>
      <c r="DM67" s="50">
        <v>0</v>
      </c>
      <c r="DN67" s="50"/>
      <c r="DO67" s="50"/>
      <c r="DP67" s="556"/>
      <c r="DQ67" s="50"/>
      <c r="DR67" s="50">
        <v>0</v>
      </c>
      <c r="DS67" s="50"/>
      <c r="DT67" s="50"/>
      <c r="DU67" s="556"/>
      <c r="DV67" s="50"/>
      <c r="DW67" s="50">
        <v>0</v>
      </c>
      <c r="DX67" s="50"/>
      <c r="DY67" s="50"/>
      <c r="DZ67" s="556"/>
      <c r="EA67" s="50"/>
      <c r="EB67" s="50">
        <v>0</v>
      </c>
      <c r="EC67" s="50"/>
      <c r="ED67" s="50"/>
      <c r="EE67" s="556"/>
      <c r="EF67" s="50"/>
      <c r="EG67" s="50">
        <v>0</v>
      </c>
      <c r="EH67" s="50"/>
      <c r="EI67" s="50"/>
      <c r="EJ67" s="556"/>
      <c r="EK67" s="50"/>
      <c r="EL67" s="50">
        <v>0</v>
      </c>
      <c r="EM67" s="50"/>
      <c r="EN67" s="50"/>
      <c r="EO67" s="241"/>
      <c r="EQ67" s="147"/>
      <c r="ER67" s="147"/>
    </row>
    <row r="68" spans="4:148" ht="12.75" hidden="1" customHeight="1" x14ac:dyDescent="0.2">
      <c r="D68" s="153" t="s">
        <v>336</v>
      </c>
      <c r="E68" s="484"/>
      <c r="F68" s="490"/>
      <c r="G68" s="558">
        <v>0</v>
      </c>
      <c r="H68" s="559"/>
      <c r="I68" s="62"/>
      <c r="J68" s="560"/>
      <c r="K68" s="561"/>
      <c r="L68" s="558">
        <v>0</v>
      </c>
      <c r="M68" s="559"/>
      <c r="N68" s="62"/>
      <c r="O68" s="560"/>
      <c r="P68" s="561"/>
      <c r="Q68" s="558">
        <v>0</v>
      </c>
      <c r="R68" s="559"/>
      <c r="S68" s="62"/>
      <c r="T68" s="560"/>
      <c r="U68" s="561"/>
      <c r="V68" s="558">
        <v>0</v>
      </c>
      <c r="W68" s="559"/>
      <c r="X68" s="62"/>
      <c r="Y68" s="560"/>
      <c r="Z68" s="561"/>
      <c r="AA68" s="558">
        <v>0</v>
      </c>
      <c r="AB68" s="559"/>
      <c r="AC68" s="62"/>
      <c r="AD68" s="560"/>
      <c r="AE68" s="561"/>
      <c r="AF68" s="558">
        <v>0</v>
      </c>
      <c r="AG68" s="559"/>
      <c r="AH68" s="62"/>
      <c r="AI68" s="560"/>
      <c r="AJ68" s="561"/>
      <c r="AK68" s="558">
        <v>0</v>
      </c>
      <c r="AL68" s="559"/>
      <c r="AM68" s="62"/>
      <c r="AN68" s="560"/>
      <c r="AO68" s="561"/>
      <c r="AP68" s="558">
        <v>0</v>
      </c>
      <c r="AQ68" s="559"/>
      <c r="AR68" s="62"/>
      <c r="AS68" s="560"/>
      <c r="AT68" s="561"/>
      <c r="AU68" s="558">
        <v>0</v>
      </c>
      <c r="AV68" s="559"/>
      <c r="AW68" s="62"/>
      <c r="AX68" s="560"/>
      <c r="AY68" s="561"/>
      <c r="AZ68" s="558">
        <v>0</v>
      </c>
      <c r="BA68" s="559"/>
      <c r="BB68" s="62"/>
      <c r="BC68" s="560"/>
      <c r="BD68" s="561"/>
      <c r="BE68" s="558">
        <v>0</v>
      </c>
      <c r="BF68" s="559"/>
      <c r="BG68" s="62"/>
      <c r="BH68" s="560"/>
      <c r="BI68" s="561"/>
      <c r="BJ68" s="558">
        <v>0</v>
      </c>
      <c r="BK68" s="559"/>
      <c r="BL68" s="62"/>
      <c r="BM68" s="560"/>
      <c r="BN68" s="561"/>
      <c r="BO68" s="558">
        <v>0</v>
      </c>
      <c r="BP68" s="559"/>
      <c r="BQ68" s="62"/>
      <c r="BR68" s="560"/>
      <c r="BS68" s="561"/>
      <c r="BT68" s="558">
        <v>0</v>
      </c>
      <c r="BU68" s="559"/>
      <c r="BV68" s="62"/>
      <c r="BW68" s="560"/>
      <c r="BX68" s="561"/>
      <c r="BY68" s="558">
        <v>0</v>
      </c>
      <c r="BZ68" s="559"/>
      <c r="CA68" s="62"/>
      <c r="CB68" s="560"/>
      <c r="CC68" s="561"/>
      <c r="CD68" s="558">
        <v>0</v>
      </c>
      <c r="CE68" s="559"/>
      <c r="CF68" s="62"/>
      <c r="CG68" s="560"/>
      <c r="CH68" s="561"/>
      <c r="CI68" s="558">
        <v>0</v>
      </c>
      <c r="CJ68" s="559"/>
      <c r="CK68" s="62"/>
      <c r="CL68" s="560"/>
      <c r="CM68" s="561"/>
      <c r="CN68" s="558">
        <v>0</v>
      </c>
      <c r="CO68" s="559"/>
      <c r="CP68" s="62"/>
      <c r="CQ68" s="560"/>
      <c r="CR68" s="561"/>
      <c r="CS68" s="558">
        <v>0</v>
      </c>
      <c r="CT68" s="559"/>
      <c r="CU68" s="62"/>
      <c r="CV68" s="560"/>
      <c r="CW68" s="561"/>
      <c r="CX68" s="558">
        <v>0</v>
      </c>
      <c r="CY68" s="559"/>
      <c r="CZ68" s="62"/>
      <c r="DA68" s="560"/>
      <c r="DB68" s="561"/>
      <c r="DC68" s="558">
        <v>0</v>
      </c>
      <c r="DD68" s="559"/>
      <c r="DE68" s="62"/>
      <c r="DF68" s="560"/>
      <c r="DG68" s="561"/>
      <c r="DH68" s="558">
        <v>0</v>
      </c>
      <c r="DI68" s="559"/>
      <c r="DJ68" s="62"/>
      <c r="DK68" s="560"/>
      <c r="DL68" s="561"/>
      <c r="DM68" s="558">
        <v>0</v>
      </c>
      <c r="DN68" s="559"/>
      <c r="DO68" s="62"/>
      <c r="DP68" s="560"/>
      <c r="DQ68" s="561"/>
      <c r="DR68" s="558">
        <v>0</v>
      </c>
      <c r="DS68" s="559"/>
      <c r="DT68" s="62"/>
      <c r="DU68" s="560"/>
      <c r="DV68" s="561"/>
      <c r="DW68" s="558">
        <v>0</v>
      </c>
      <c r="DX68" s="559"/>
      <c r="DY68" s="62"/>
      <c r="DZ68" s="560"/>
      <c r="EA68" s="561"/>
      <c r="EB68" s="558">
        <v>0</v>
      </c>
      <c r="EC68" s="559"/>
      <c r="ED68" s="62"/>
      <c r="EE68" s="560"/>
      <c r="EF68" s="561"/>
      <c r="EG68" s="558">
        <v>0</v>
      </c>
      <c r="EH68" s="559"/>
      <c r="EI68" s="62"/>
      <c r="EJ68" s="560"/>
      <c r="EK68" s="561"/>
      <c r="EL68" s="558">
        <v>0</v>
      </c>
      <c r="EM68" s="559"/>
      <c r="EN68" s="62"/>
      <c r="EO68" s="153"/>
    </row>
    <row r="69" spans="4:148" ht="12.75" hidden="1" customHeight="1" x14ac:dyDescent="0.2">
      <c r="D69" s="153" t="s">
        <v>339</v>
      </c>
      <c r="E69" s="484"/>
      <c r="F69" s="484"/>
      <c r="G69" s="62">
        <v>0</v>
      </c>
      <c r="H69" s="61"/>
      <c r="I69" s="62"/>
      <c r="J69" s="560"/>
      <c r="K69" s="560"/>
      <c r="L69" s="62">
        <v>0</v>
      </c>
      <c r="M69" s="61"/>
      <c r="N69" s="62"/>
      <c r="O69" s="560"/>
      <c r="P69" s="560"/>
      <c r="Q69" s="62">
        <v>0</v>
      </c>
      <c r="R69" s="61"/>
      <c r="S69" s="62"/>
      <c r="T69" s="560"/>
      <c r="U69" s="560"/>
      <c r="V69" s="62">
        <v>0</v>
      </c>
      <c r="W69" s="61"/>
      <c r="X69" s="62"/>
      <c r="Y69" s="560"/>
      <c r="Z69" s="560"/>
      <c r="AA69" s="62">
        <v>0</v>
      </c>
      <c r="AB69" s="61"/>
      <c r="AC69" s="62"/>
      <c r="AD69" s="560"/>
      <c r="AE69" s="560"/>
      <c r="AF69" s="62">
        <v>0</v>
      </c>
      <c r="AG69" s="61"/>
      <c r="AH69" s="62"/>
      <c r="AI69" s="560"/>
      <c r="AJ69" s="560"/>
      <c r="AK69" s="62">
        <v>0</v>
      </c>
      <c r="AL69" s="61"/>
      <c r="AM69" s="62"/>
      <c r="AN69" s="560"/>
      <c r="AO69" s="560"/>
      <c r="AP69" s="62">
        <v>0</v>
      </c>
      <c r="AQ69" s="61"/>
      <c r="AR69" s="62"/>
      <c r="AS69" s="560"/>
      <c r="AT69" s="560"/>
      <c r="AU69" s="62">
        <v>0</v>
      </c>
      <c r="AV69" s="61"/>
      <c r="AW69" s="62"/>
      <c r="AX69" s="560"/>
      <c r="AY69" s="560"/>
      <c r="AZ69" s="62">
        <v>0</v>
      </c>
      <c r="BA69" s="61"/>
      <c r="BB69" s="62"/>
      <c r="BC69" s="560"/>
      <c r="BD69" s="560"/>
      <c r="BE69" s="62">
        <v>0</v>
      </c>
      <c r="BF69" s="61"/>
      <c r="BG69" s="62"/>
      <c r="BH69" s="560"/>
      <c r="BI69" s="560"/>
      <c r="BJ69" s="62">
        <v>0</v>
      </c>
      <c r="BK69" s="61"/>
      <c r="BL69" s="62"/>
      <c r="BM69" s="560"/>
      <c r="BN69" s="560"/>
      <c r="BO69" s="62">
        <v>0</v>
      </c>
      <c r="BP69" s="61"/>
      <c r="BQ69" s="62"/>
      <c r="BR69" s="560"/>
      <c r="BS69" s="560"/>
      <c r="BT69" s="62">
        <v>0</v>
      </c>
      <c r="BU69" s="61"/>
      <c r="BV69" s="62"/>
      <c r="BW69" s="560"/>
      <c r="BX69" s="560"/>
      <c r="BY69" s="62">
        <v>0</v>
      </c>
      <c r="BZ69" s="61"/>
      <c r="CA69" s="62"/>
      <c r="CB69" s="560"/>
      <c r="CC69" s="560"/>
      <c r="CD69" s="62">
        <v>0</v>
      </c>
      <c r="CE69" s="61"/>
      <c r="CF69" s="62"/>
      <c r="CG69" s="560"/>
      <c r="CH69" s="560"/>
      <c r="CI69" s="62">
        <v>0</v>
      </c>
      <c r="CJ69" s="61"/>
      <c r="CK69" s="62"/>
      <c r="CL69" s="560"/>
      <c r="CM69" s="560"/>
      <c r="CN69" s="62">
        <v>0</v>
      </c>
      <c r="CO69" s="61"/>
      <c r="CP69" s="62"/>
      <c r="CQ69" s="560"/>
      <c r="CR69" s="560"/>
      <c r="CS69" s="62">
        <v>0</v>
      </c>
      <c r="CT69" s="61"/>
      <c r="CU69" s="62"/>
      <c r="CV69" s="560"/>
      <c r="CW69" s="560"/>
      <c r="CX69" s="62">
        <v>0</v>
      </c>
      <c r="CY69" s="61"/>
      <c r="CZ69" s="62"/>
      <c r="DA69" s="560"/>
      <c r="DB69" s="560"/>
      <c r="DC69" s="62">
        <v>0</v>
      </c>
      <c r="DD69" s="61"/>
      <c r="DE69" s="62"/>
      <c r="DF69" s="560"/>
      <c r="DG69" s="560"/>
      <c r="DH69" s="62">
        <v>0</v>
      </c>
      <c r="DI69" s="61"/>
      <c r="DJ69" s="62"/>
      <c r="DK69" s="560"/>
      <c r="DL69" s="560"/>
      <c r="DM69" s="62">
        <v>0</v>
      </c>
      <c r="DN69" s="61"/>
      <c r="DO69" s="62"/>
      <c r="DP69" s="560"/>
      <c r="DQ69" s="560"/>
      <c r="DR69" s="62">
        <v>0</v>
      </c>
      <c r="DS69" s="61"/>
      <c r="DT69" s="62"/>
      <c r="DU69" s="560"/>
      <c r="DV69" s="560"/>
      <c r="DW69" s="62">
        <v>0</v>
      </c>
      <c r="DX69" s="61"/>
      <c r="DY69" s="62"/>
      <c r="DZ69" s="560"/>
      <c r="EA69" s="560"/>
      <c r="EB69" s="62">
        <v>0</v>
      </c>
      <c r="EC69" s="61"/>
      <c r="ED69" s="62"/>
      <c r="EE69" s="560"/>
      <c r="EF69" s="560"/>
      <c r="EG69" s="62">
        <v>0</v>
      </c>
      <c r="EH69" s="61"/>
      <c r="EI69" s="62"/>
      <c r="EJ69" s="560"/>
      <c r="EK69" s="560"/>
      <c r="EL69" s="62">
        <v>0</v>
      </c>
      <c r="EM69" s="61"/>
      <c r="EN69" s="62"/>
      <c r="EO69" s="153"/>
    </row>
    <row r="70" spans="4:148" ht="12.75" hidden="1" customHeight="1" x14ac:dyDescent="0.2">
      <c r="D70" s="153" t="s">
        <v>353</v>
      </c>
      <c r="E70" s="484"/>
      <c r="F70" s="504"/>
      <c r="G70" s="123">
        <v>0</v>
      </c>
      <c r="H70" s="122"/>
      <c r="I70" s="62"/>
      <c r="J70" s="560"/>
      <c r="K70" s="569"/>
      <c r="L70" s="123">
        <v>0</v>
      </c>
      <c r="M70" s="122"/>
      <c r="N70" s="62"/>
      <c r="O70" s="560"/>
      <c r="P70" s="569"/>
      <c r="Q70" s="123">
        <v>0</v>
      </c>
      <c r="R70" s="122"/>
      <c r="S70" s="62"/>
      <c r="T70" s="560"/>
      <c r="U70" s="569"/>
      <c r="V70" s="123">
        <v>0</v>
      </c>
      <c r="W70" s="122"/>
      <c r="X70" s="62"/>
      <c r="Y70" s="560"/>
      <c r="Z70" s="569"/>
      <c r="AA70" s="123">
        <v>0</v>
      </c>
      <c r="AB70" s="122"/>
      <c r="AC70" s="62"/>
      <c r="AD70" s="560"/>
      <c r="AE70" s="569"/>
      <c r="AF70" s="123">
        <v>0</v>
      </c>
      <c r="AG70" s="122"/>
      <c r="AH70" s="62"/>
      <c r="AI70" s="560"/>
      <c r="AJ70" s="569"/>
      <c r="AK70" s="123">
        <v>0</v>
      </c>
      <c r="AL70" s="122"/>
      <c r="AM70" s="62"/>
      <c r="AN70" s="560"/>
      <c r="AO70" s="569"/>
      <c r="AP70" s="123">
        <v>0</v>
      </c>
      <c r="AQ70" s="122"/>
      <c r="AR70" s="62"/>
      <c r="AS70" s="560"/>
      <c r="AT70" s="569"/>
      <c r="AU70" s="123">
        <v>0</v>
      </c>
      <c r="AV70" s="122"/>
      <c r="AW70" s="62"/>
      <c r="AX70" s="560"/>
      <c r="AY70" s="569"/>
      <c r="AZ70" s="123">
        <v>0</v>
      </c>
      <c r="BA70" s="122"/>
      <c r="BB70" s="62"/>
      <c r="BC70" s="560"/>
      <c r="BD70" s="569"/>
      <c r="BE70" s="123">
        <v>0</v>
      </c>
      <c r="BF70" s="122"/>
      <c r="BG70" s="62"/>
      <c r="BH70" s="560"/>
      <c r="BI70" s="569"/>
      <c r="BJ70" s="123">
        <v>0</v>
      </c>
      <c r="BK70" s="122"/>
      <c r="BL70" s="62"/>
      <c r="BM70" s="560"/>
      <c r="BN70" s="569"/>
      <c r="BO70" s="123">
        <v>0</v>
      </c>
      <c r="BP70" s="122"/>
      <c r="BQ70" s="62"/>
      <c r="BR70" s="560"/>
      <c r="BS70" s="569"/>
      <c r="BT70" s="123">
        <v>0</v>
      </c>
      <c r="BU70" s="122"/>
      <c r="BV70" s="62"/>
      <c r="BW70" s="560"/>
      <c r="BX70" s="569"/>
      <c r="BY70" s="123">
        <v>0</v>
      </c>
      <c r="BZ70" s="122"/>
      <c r="CA70" s="62"/>
      <c r="CB70" s="560"/>
      <c r="CC70" s="569"/>
      <c r="CD70" s="123">
        <v>0</v>
      </c>
      <c r="CE70" s="122"/>
      <c r="CF70" s="62"/>
      <c r="CG70" s="560"/>
      <c r="CH70" s="569"/>
      <c r="CI70" s="123">
        <v>0</v>
      </c>
      <c r="CJ70" s="122"/>
      <c r="CK70" s="62"/>
      <c r="CL70" s="560"/>
      <c r="CM70" s="569"/>
      <c r="CN70" s="123">
        <v>0</v>
      </c>
      <c r="CO70" s="122"/>
      <c r="CP70" s="62"/>
      <c r="CQ70" s="560"/>
      <c r="CR70" s="569"/>
      <c r="CS70" s="123">
        <v>0</v>
      </c>
      <c r="CT70" s="122"/>
      <c r="CU70" s="62"/>
      <c r="CV70" s="560"/>
      <c r="CW70" s="569"/>
      <c r="CX70" s="123">
        <v>0</v>
      </c>
      <c r="CY70" s="122"/>
      <c r="CZ70" s="62"/>
      <c r="DA70" s="560"/>
      <c r="DB70" s="569"/>
      <c r="DC70" s="123">
        <v>0</v>
      </c>
      <c r="DD70" s="122"/>
      <c r="DE70" s="62"/>
      <c r="DF70" s="560"/>
      <c r="DG70" s="569"/>
      <c r="DH70" s="123">
        <v>0</v>
      </c>
      <c r="DI70" s="122"/>
      <c r="DJ70" s="62"/>
      <c r="DK70" s="560"/>
      <c r="DL70" s="569"/>
      <c r="DM70" s="123">
        <v>0</v>
      </c>
      <c r="DN70" s="122"/>
      <c r="DO70" s="62"/>
      <c r="DP70" s="560"/>
      <c r="DQ70" s="569"/>
      <c r="DR70" s="123">
        <v>0</v>
      </c>
      <c r="DS70" s="122"/>
      <c r="DT70" s="62"/>
      <c r="DU70" s="560"/>
      <c r="DV70" s="569"/>
      <c r="DW70" s="123">
        <v>0</v>
      </c>
      <c r="DX70" s="122"/>
      <c r="DY70" s="62"/>
      <c r="DZ70" s="560"/>
      <c r="EA70" s="569"/>
      <c r="EB70" s="123">
        <v>0</v>
      </c>
      <c r="EC70" s="122"/>
      <c r="ED70" s="62"/>
      <c r="EE70" s="560"/>
      <c r="EF70" s="569"/>
      <c r="EG70" s="123">
        <v>0</v>
      </c>
      <c r="EH70" s="122"/>
      <c r="EI70" s="62"/>
      <c r="EJ70" s="560"/>
      <c r="EK70" s="569"/>
      <c r="EL70" s="123">
        <v>0</v>
      </c>
      <c r="EM70" s="122"/>
      <c r="EN70" s="62"/>
      <c r="EO70" s="153"/>
    </row>
    <row r="71" spans="4:148" ht="12.75" hidden="1" customHeight="1" x14ac:dyDescent="0.2">
      <c r="D71" s="153"/>
      <c r="E71" s="484"/>
      <c r="G71" s="62"/>
      <c r="H71" s="62"/>
      <c r="I71" s="62"/>
      <c r="J71" s="560"/>
      <c r="K71" s="62"/>
      <c r="L71" s="62"/>
      <c r="M71" s="62"/>
      <c r="N71" s="62"/>
      <c r="O71" s="560"/>
      <c r="P71" s="62"/>
      <c r="Q71" s="62"/>
      <c r="R71" s="62"/>
      <c r="S71" s="62"/>
      <c r="T71" s="560"/>
      <c r="U71" s="62"/>
      <c r="V71" s="62"/>
      <c r="W71" s="62"/>
      <c r="X71" s="62"/>
      <c r="Y71" s="560"/>
      <c r="Z71" s="62"/>
      <c r="AA71" s="62"/>
      <c r="AB71" s="62"/>
      <c r="AC71" s="62"/>
      <c r="AD71" s="560"/>
      <c r="AE71" s="62"/>
      <c r="AF71" s="62"/>
      <c r="AG71" s="62"/>
      <c r="AH71" s="62"/>
      <c r="AI71" s="560"/>
      <c r="AJ71" s="62"/>
      <c r="AK71" s="62"/>
      <c r="AL71" s="62"/>
      <c r="AM71" s="62"/>
      <c r="AN71" s="560"/>
      <c r="AO71" s="62"/>
      <c r="AP71" s="62"/>
      <c r="AQ71" s="62"/>
      <c r="AR71" s="62"/>
      <c r="AS71" s="560"/>
      <c r="AT71" s="62"/>
      <c r="AU71" s="62"/>
      <c r="AV71" s="62"/>
      <c r="AW71" s="62"/>
      <c r="AX71" s="560"/>
      <c r="AY71" s="62"/>
      <c r="AZ71" s="62"/>
      <c r="BA71" s="62"/>
      <c r="BB71" s="62"/>
      <c r="BC71" s="560"/>
      <c r="BD71" s="62"/>
      <c r="BE71" s="62"/>
      <c r="BF71" s="62"/>
      <c r="BG71" s="62"/>
      <c r="BH71" s="560"/>
      <c r="BI71" s="62"/>
      <c r="BJ71" s="62"/>
      <c r="BK71" s="62"/>
      <c r="BL71" s="62"/>
      <c r="BM71" s="560"/>
      <c r="BN71" s="62"/>
      <c r="BO71" s="62"/>
      <c r="BP71" s="62"/>
      <c r="BQ71" s="62"/>
      <c r="BR71" s="560"/>
      <c r="BS71" s="62"/>
      <c r="BT71" s="62"/>
      <c r="BU71" s="62"/>
      <c r="BV71" s="62"/>
      <c r="BW71" s="560"/>
      <c r="BX71" s="62"/>
      <c r="BY71" s="62"/>
      <c r="BZ71" s="62"/>
      <c r="CA71" s="62"/>
      <c r="CB71" s="560"/>
      <c r="CC71" s="62"/>
      <c r="CD71" s="62"/>
      <c r="CE71" s="62"/>
      <c r="CF71" s="62"/>
      <c r="CG71" s="560"/>
      <c r="CH71" s="62"/>
      <c r="CI71" s="62"/>
      <c r="CJ71" s="62"/>
      <c r="CK71" s="62"/>
      <c r="CL71" s="560"/>
      <c r="CM71" s="62"/>
      <c r="CN71" s="62"/>
      <c r="CO71" s="62"/>
      <c r="CP71" s="62"/>
      <c r="CQ71" s="560"/>
      <c r="CR71" s="62"/>
      <c r="CS71" s="62"/>
      <c r="CT71" s="62"/>
      <c r="CU71" s="62"/>
      <c r="CV71" s="560"/>
      <c r="CW71" s="62"/>
      <c r="CX71" s="62"/>
      <c r="CY71" s="62"/>
      <c r="CZ71" s="62"/>
      <c r="DA71" s="560"/>
      <c r="DB71" s="62"/>
      <c r="DC71" s="62"/>
      <c r="DD71" s="62"/>
      <c r="DE71" s="62"/>
      <c r="DF71" s="560"/>
      <c r="DG71" s="62"/>
      <c r="DH71" s="62"/>
      <c r="DI71" s="62"/>
      <c r="DJ71" s="62"/>
      <c r="DK71" s="560"/>
      <c r="DL71" s="62"/>
      <c r="DM71" s="62"/>
      <c r="DN71" s="62"/>
      <c r="DO71" s="62"/>
      <c r="DP71" s="560"/>
      <c r="DQ71" s="62"/>
      <c r="DR71" s="62"/>
      <c r="DS71" s="62"/>
      <c r="DT71" s="62"/>
      <c r="DU71" s="560"/>
      <c r="DV71" s="62"/>
      <c r="DW71" s="62"/>
      <c r="DX71" s="62"/>
      <c r="DY71" s="62"/>
      <c r="DZ71" s="560"/>
      <c r="EA71" s="62"/>
      <c r="EB71" s="62"/>
      <c r="EC71" s="62"/>
      <c r="ED71" s="62"/>
      <c r="EE71" s="560"/>
      <c r="EF71" s="62"/>
      <c r="EG71" s="62"/>
      <c r="EH71" s="62"/>
      <c r="EI71" s="62"/>
      <c r="EJ71" s="560"/>
      <c r="EK71" s="62"/>
      <c r="EL71" s="62"/>
      <c r="EM71" s="62"/>
      <c r="EN71" s="62"/>
      <c r="EO71" s="153"/>
    </row>
    <row r="72" spans="4:148" ht="12.75" hidden="1" customHeight="1" x14ac:dyDescent="0.2">
      <c r="D72" s="153" t="s">
        <v>437</v>
      </c>
      <c r="E72" s="484"/>
      <c r="G72" s="62">
        <v>0</v>
      </c>
      <c r="H72" s="62"/>
      <c r="I72" s="62"/>
      <c r="J72" s="560"/>
      <c r="K72" s="62"/>
      <c r="L72" s="62">
        <v>0</v>
      </c>
      <c r="M72" s="62"/>
      <c r="N72" s="62"/>
      <c r="O72" s="560"/>
      <c r="P72" s="62"/>
      <c r="Q72" s="62">
        <v>0</v>
      </c>
      <c r="R72" s="62"/>
      <c r="S72" s="62"/>
      <c r="T72" s="560"/>
      <c r="U72" s="62"/>
      <c r="V72" s="62">
        <v>0</v>
      </c>
      <c r="W72" s="62"/>
      <c r="X72" s="62"/>
      <c r="Y72" s="560"/>
      <c r="Z72" s="62"/>
      <c r="AA72" s="62">
        <v>0</v>
      </c>
      <c r="AB72" s="62"/>
      <c r="AC72" s="62"/>
      <c r="AD72" s="560"/>
      <c r="AE72" s="62"/>
      <c r="AF72" s="62">
        <v>0</v>
      </c>
      <c r="AG72" s="62"/>
      <c r="AH72" s="62"/>
      <c r="AI72" s="560"/>
      <c r="AJ72" s="62"/>
      <c r="AK72" s="62">
        <v>0</v>
      </c>
      <c r="AL72" s="62"/>
      <c r="AM72" s="62"/>
      <c r="AN72" s="560"/>
      <c r="AO72" s="62"/>
      <c r="AP72" s="62">
        <v>0</v>
      </c>
      <c r="AQ72" s="62"/>
      <c r="AR72" s="62"/>
      <c r="AS72" s="560"/>
      <c r="AT72" s="62"/>
      <c r="AU72" s="62">
        <v>0</v>
      </c>
      <c r="AV72" s="62"/>
      <c r="AW72" s="62"/>
      <c r="AX72" s="560"/>
      <c r="AY72" s="62"/>
      <c r="AZ72" s="62">
        <v>0</v>
      </c>
      <c r="BA72" s="62"/>
      <c r="BB72" s="62"/>
      <c r="BC72" s="560"/>
      <c r="BD72" s="62"/>
      <c r="BE72" s="62">
        <v>0</v>
      </c>
      <c r="BF72" s="62"/>
      <c r="BG72" s="62"/>
      <c r="BH72" s="560"/>
      <c r="BI72" s="62"/>
      <c r="BJ72" s="62">
        <v>0</v>
      </c>
      <c r="BK72" s="62"/>
      <c r="BL72" s="62"/>
      <c r="BM72" s="560"/>
      <c r="BN72" s="62"/>
      <c r="BO72" s="62">
        <v>0</v>
      </c>
      <c r="BP72" s="62"/>
      <c r="BQ72" s="62"/>
      <c r="BR72" s="560"/>
      <c r="BS72" s="62"/>
      <c r="BT72" s="62">
        <v>0</v>
      </c>
      <c r="BU72" s="62"/>
      <c r="BV72" s="62"/>
      <c r="BW72" s="560"/>
      <c r="BX72" s="62"/>
      <c r="BY72" s="62">
        <v>0</v>
      </c>
      <c r="BZ72" s="62"/>
      <c r="CA72" s="62"/>
      <c r="CB72" s="560"/>
      <c r="CC72" s="62"/>
      <c r="CD72" s="62">
        <v>0</v>
      </c>
      <c r="CE72" s="62"/>
      <c r="CF72" s="62"/>
      <c r="CG72" s="560"/>
      <c r="CH72" s="62"/>
      <c r="CI72" s="62">
        <v>0</v>
      </c>
      <c r="CJ72" s="62"/>
      <c r="CK72" s="62"/>
      <c r="CL72" s="560"/>
      <c r="CM72" s="62"/>
      <c r="CN72" s="62">
        <v>0</v>
      </c>
      <c r="CO72" s="62"/>
      <c r="CP72" s="62"/>
      <c r="CQ72" s="560"/>
      <c r="CR72" s="62"/>
      <c r="CS72" s="62">
        <v>0</v>
      </c>
      <c r="CT72" s="62"/>
      <c r="CU72" s="62"/>
      <c r="CV72" s="560"/>
      <c r="CW72" s="62"/>
      <c r="CX72" s="62">
        <v>0</v>
      </c>
      <c r="CY72" s="62"/>
      <c r="CZ72" s="62"/>
      <c r="DA72" s="560"/>
      <c r="DB72" s="62"/>
      <c r="DC72" s="62">
        <v>0</v>
      </c>
      <c r="DD72" s="62"/>
      <c r="DE72" s="62"/>
      <c r="DF72" s="560"/>
      <c r="DG72" s="62"/>
      <c r="DH72" s="62">
        <v>0</v>
      </c>
      <c r="DI72" s="62"/>
      <c r="DJ72" s="62"/>
      <c r="DK72" s="560"/>
      <c r="DL72" s="62"/>
      <c r="DM72" s="62">
        <v>0</v>
      </c>
      <c r="DN72" s="62"/>
      <c r="DO72" s="62"/>
      <c r="DP72" s="560"/>
      <c r="DQ72" s="62"/>
      <c r="DR72" s="62">
        <v>0</v>
      </c>
      <c r="DS72" s="62"/>
      <c r="DT72" s="62"/>
      <c r="DU72" s="560"/>
      <c r="DV72" s="62"/>
      <c r="DW72" s="62">
        <v>0</v>
      </c>
      <c r="DX72" s="62"/>
      <c r="DY72" s="62"/>
      <c r="DZ72" s="560"/>
      <c r="EA72" s="62"/>
      <c r="EB72" s="62">
        <v>0</v>
      </c>
      <c r="EC72" s="62"/>
      <c r="ED72" s="62"/>
      <c r="EE72" s="560"/>
      <c r="EF72" s="62"/>
      <c r="EG72" s="62">
        <v>0</v>
      </c>
      <c r="EH72" s="62"/>
      <c r="EI72" s="62"/>
      <c r="EJ72" s="560"/>
      <c r="EK72" s="62"/>
      <c r="EL72" s="62">
        <v>0</v>
      </c>
      <c r="EM72" s="62"/>
      <c r="EN72" s="62"/>
      <c r="EO72" s="153"/>
    </row>
    <row r="73" spans="4:148" ht="12.75" hidden="1" customHeight="1" x14ac:dyDescent="0.2">
      <c r="D73" s="153" t="s">
        <v>336</v>
      </c>
      <c r="E73" s="484"/>
      <c r="F73" s="490"/>
      <c r="G73" s="558">
        <v>0</v>
      </c>
      <c r="H73" s="559"/>
      <c r="I73" s="62"/>
      <c r="J73" s="560"/>
      <c r="K73" s="561"/>
      <c r="L73" s="558">
        <v>0</v>
      </c>
      <c r="M73" s="559"/>
      <c r="N73" s="62"/>
      <c r="O73" s="560"/>
      <c r="P73" s="561"/>
      <c r="Q73" s="558">
        <v>0</v>
      </c>
      <c r="R73" s="559"/>
      <c r="S73" s="62"/>
      <c r="T73" s="560"/>
      <c r="U73" s="561"/>
      <c r="V73" s="558">
        <v>0</v>
      </c>
      <c r="W73" s="559"/>
      <c r="X73" s="62"/>
      <c r="Y73" s="560"/>
      <c r="Z73" s="561"/>
      <c r="AA73" s="558">
        <v>0</v>
      </c>
      <c r="AB73" s="559"/>
      <c r="AC73" s="62"/>
      <c r="AD73" s="560"/>
      <c r="AE73" s="561"/>
      <c r="AF73" s="558">
        <v>0</v>
      </c>
      <c r="AG73" s="559"/>
      <c r="AH73" s="62"/>
      <c r="AI73" s="560"/>
      <c r="AJ73" s="561"/>
      <c r="AK73" s="558">
        <v>0</v>
      </c>
      <c r="AL73" s="559"/>
      <c r="AM73" s="62"/>
      <c r="AN73" s="560"/>
      <c r="AO73" s="561"/>
      <c r="AP73" s="558">
        <v>0</v>
      </c>
      <c r="AQ73" s="559"/>
      <c r="AR73" s="62"/>
      <c r="AS73" s="560"/>
      <c r="AT73" s="561"/>
      <c r="AU73" s="558">
        <v>0</v>
      </c>
      <c r="AV73" s="559"/>
      <c r="AW73" s="62"/>
      <c r="AX73" s="560"/>
      <c r="AY73" s="561"/>
      <c r="AZ73" s="558">
        <v>0</v>
      </c>
      <c r="BA73" s="559"/>
      <c r="BB73" s="62"/>
      <c r="BC73" s="560"/>
      <c r="BD73" s="561"/>
      <c r="BE73" s="558">
        <v>0</v>
      </c>
      <c r="BF73" s="559"/>
      <c r="BG73" s="62"/>
      <c r="BH73" s="560"/>
      <c r="BI73" s="561"/>
      <c r="BJ73" s="558">
        <v>0</v>
      </c>
      <c r="BK73" s="559"/>
      <c r="BL73" s="62"/>
      <c r="BM73" s="560"/>
      <c r="BN73" s="561"/>
      <c r="BO73" s="558">
        <v>0</v>
      </c>
      <c r="BP73" s="559"/>
      <c r="BQ73" s="62"/>
      <c r="BR73" s="560"/>
      <c r="BS73" s="561"/>
      <c r="BT73" s="558">
        <v>0</v>
      </c>
      <c r="BU73" s="559"/>
      <c r="BV73" s="62"/>
      <c r="BW73" s="560"/>
      <c r="BX73" s="561"/>
      <c r="BY73" s="558">
        <v>0</v>
      </c>
      <c r="BZ73" s="559"/>
      <c r="CA73" s="62"/>
      <c r="CB73" s="560"/>
      <c r="CC73" s="561"/>
      <c r="CD73" s="558">
        <v>0</v>
      </c>
      <c r="CE73" s="559"/>
      <c r="CF73" s="62"/>
      <c r="CG73" s="560"/>
      <c r="CH73" s="561"/>
      <c r="CI73" s="558">
        <v>0</v>
      </c>
      <c r="CJ73" s="559"/>
      <c r="CK73" s="62"/>
      <c r="CL73" s="560"/>
      <c r="CM73" s="561"/>
      <c r="CN73" s="558">
        <v>0</v>
      </c>
      <c r="CO73" s="559"/>
      <c r="CP73" s="62"/>
      <c r="CQ73" s="560"/>
      <c r="CR73" s="561"/>
      <c r="CS73" s="558">
        <v>0</v>
      </c>
      <c r="CT73" s="559"/>
      <c r="CU73" s="62"/>
      <c r="CV73" s="560"/>
      <c r="CW73" s="561"/>
      <c r="CX73" s="558">
        <v>0</v>
      </c>
      <c r="CY73" s="559"/>
      <c r="CZ73" s="62"/>
      <c r="DA73" s="560"/>
      <c r="DB73" s="561"/>
      <c r="DC73" s="558">
        <v>0</v>
      </c>
      <c r="DD73" s="559"/>
      <c r="DE73" s="62"/>
      <c r="DF73" s="560"/>
      <c r="DG73" s="561"/>
      <c r="DH73" s="558">
        <v>0</v>
      </c>
      <c r="DI73" s="559"/>
      <c r="DJ73" s="62"/>
      <c r="DK73" s="560"/>
      <c r="DL73" s="561"/>
      <c r="DM73" s="558">
        <v>0</v>
      </c>
      <c r="DN73" s="559"/>
      <c r="DO73" s="62"/>
      <c r="DP73" s="560"/>
      <c r="DQ73" s="561"/>
      <c r="DR73" s="558">
        <v>0</v>
      </c>
      <c r="DS73" s="559"/>
      <c r="DT73" s="62"/>
      <c r="DU73" s="560"/>
      <c r="DV73" s="561"/>
      <c r="DW73" s="558">
        <v>0</v>
      </c>
      <c r="DX73" s="559"/>
      <c r="DY73" s="62"/>
      <c r="DZ73" s="560"/>
      <c r="EA73" s="561"/>
      <c r="EB73" s="558">
        <v>0</v>
      </c>
      <c r="EC73" s="559"/>
      <c r="ED73" s="62"/>
      <c r="EE73" s="560"/>
      <c r="EF73" s="561"/>
      <c r="EG73" s="558">
        <v>0</v>
      </c>
      <c r="EH73" s="559"/>
      <c r="EI73" s="62"/>
      <c r="EJ73" s="560"/>
      <c r="EK73" s="561"/>
      <c r="EL73" s="558">
        <v>0</v>
      </c>
      <c r="EM73" s="559"/>
      <c r="EN73" s="62"/>
      <c r="EO73" s="153"/>
    </row>
    <row r="74" spans="4:148" ht="12.75" hidden="1" customHeight="1" x14ac:dyDescent="0.2">
      <c r="D74" s="153" t="s">
        <v>339</v>
      </c>
      <c r="E74" s="484"/>
      <c r="F74" s="484"/>
      <c r="G74" s="62">
        <v>0</v>
      </c>
      <c r="H74" s="61"/>
      <c r="I74" s="62"/>
      <c r="J74" s="560"/>
      <c r="K74" s="560"/>
      <c r="L74" s="62">
        <v>0</v>
      </c>
      <c r="M74" s="61"/>
      <c r="N74" s="62"/>
      <c r="O74" s="560"/>
      <c r="P74" s="560"/>
      <c r="Q74" s="62">
        <v>0</v>
      </c>
      <c r="R74" s="61"/>
      <c r="S74" s="62"/>
      <c r="T74" s="560"/>
      <c r="U74" s="560"/>
      <c r="V74" s="62">
        <v>0</v>
      </c>
      <c r="W74" s="61"/>
      <c r="X74" s="62"/>
      <c r="Y74" s="560"/>
      <c r="Z74" s="560"/>
      <c r="AA74" s="62">
        <v>0</v>
      </c>
      <c r="AB74" s="61"/>
      <c r="AC74" s="62"/>
      <c r="AD74" s="560"/>
      <c r="AE74" s="560"/>
      <c r="AF74" s="62">
        <v>0</v>
      </c>
      <c r="AG74" s="61"/>
      <c r="AH74" s="62"/>
      <c r="AI74" s="560"/>
      <c r="AJ74" s="560"/>
      <c r="AK74" s="62">
        <v>0</v>
      </c>
      <c r="AL74" s="61"/>
      <c r="AM74" s="62"/>
      <c r="AN74" s="560"/>
      <c r="AO74" s="560"/>
      <c r="AP74" s="62">
        <v>0</v>
      </c>
      <c r="AQ74" s="61"/>
      <c r="AR74" s="62"/>
      <c r="AS74" s="560"/>
      <c r="AT74" s="560"/>
      <c r="AU74" s="62">
        <v>0</v>
      </c>
      <c r="AV74" s="61"/>
      <c r="AW74" s="62"/>
      <c r="AX74" s="560"/>
      <c r="AY74" s="560"/>
      <c r="AZ74" s="62">
        <v>0</v>
      </c>
      <c r="BA74" s="61"/>
      <c r="BB74" s="62"/>
      <c r="BC74" s="560"/>
      <c r="BD74" s="560"/>
      <c r="BE74" s="62">
        <v>0</v>
      </c>
      <c r="BF74" s="61"/>
      <c r="BG74" s="62"/>
      <c r="BH74" s="560"/>
      <c r="BI74" s="560"/>
      <c r="BJ74" s="62">
        <v>0</v>
      </c>
      <c r="BK74" s="61"/>
      <c r="BL74" s="62"/>
      <c r="BM74" s="560"/>
      <c r="BN74" s="560"/>
      <c r="BO74" s="62">
        <v>0</v>
      </c>
      <c r="BP74" s="61"/>
      <c r="BQ74" s="62"/>
      <c r="BR74" s="560"/>
      <c r="BS74" s="560"/>
      <c r="BT74" s="62">
        <v>0</v>
      </c>
      <c r="BU74" s="61"/>
      <c r="BV74" s="62"/>
      <c r="BW74" s="560"/>
      <c r="BX74" s="560"/>
      <c r="BY74" s="62">
        <v>0</v>
      </c>
      <c r="BZ74" s="61"/>
      <c r="CA74" s="62"/>
      <c r="CB74" s="560"/>
      <c r="CC74" s="560"/>
      <c r="CD74" s="62">
        <v>0</v>
      </c>
      <c r="CE74" s="61"/>
      <c r="CF74" s="62"/>
      <c r="CG74" s="560"/>
      <c r="CH74" s="560"/>
      <c r="CI74" s="62">
        <v>0</v>
      </c>
      <c r="CJ74" s="61"/>
      <c r="CK74" s="62"/>
      <c r="CL74" s="560"/>
      <c r="CM74" s="560"/>
      <c r="CN74" s="62">
        <v>0</v>
      </c>
      <c r="CO74" s="61"/>
      <c r="CP74" s="62"/>
      <c r="CQ74" s="560"/>
      <c r="CR74" s="560"/>
      <c r="CS74" s="62">
        <v>0</v>
      </c>
      <c r="CT74" s="61"/>
      <c r="CU74" s="62"/>
      <c r="CV74" s="560"/>
      <c r="CW74" s="560"/>
      <c r="CX74" s="62">
        <v>0</v>
      </c>
      <c r="CY74" s="61"/>
      <c r="CZ74" s="62"/>
      <c r="DA74" s="560"/>
      <c r="DB74" s="560"/>
      <c r="DC74" s="62">
        <v>0</v>
      </c>
      <c r="DD74" s="61"/>
      <c r="DE74" s="62"/>
      <c r="DF74" s="560"/>
      <c r="DG74" s="560"/>
      <c r="DH74" s="62">
        <v>0</v>
      </c>
      <c r="DI74" s="61"/>
      <c r="DJ74" s="62"/>
      <c r="DK74" s="560"/>
      <c r="DL74" s="560"/>
      <c r="DM74" s="62">
        <v>0</v>
      </c>
      <c r="DN74" s="61"/>
      <c r="DO74" s="62"/>
      <c r="DP74" s="560"/>
      <c r="DQ74" s="560"/>
      <c r="DR74" s="62">
        <v>0</v>
      </c>
      <c r="DS74" s="61"/>
      <c r="DT74" s="62"/>
      <c r="DU74" s="560"/>
      <c r="DV74" s="560"/>
      <c r="DW74" s="62">
        <v>0</v>
      </c>
      <c r="DX74" s="61"/>
      <c r="DY74" s="62"/>
      <c r="DZ74" s="560"/>
      <c r="EA74" s="560"/>
      <c r="EB74" s="62">
        <v>0</v>
      </c>
      <c r="EC74" s="61"/>
      <c r="ED74" s="62"/>
      <c r="EE74" s="560"/>
      <c r="EF74" s="560"/>
      <c r="EG74" s="62">
        <v>0</v>
      </c>
      <c r="EH74" s="61"/>
      <c r="EI74" s="62"/>
      <c r="EJ74" s="560"/>
      <c r="EK74" s="560"/>
      <c r="EL74" s="62">
        <v>0</v>
      </c>
      <c r="EM74" s="61"/>
      <c r="EN74" s="62"/>
      <c r="EO74" s="153"/>
    </row>
    <row r="75" spans="4:148" ht="12.75" hidden="1" customHeight="1" x14ac:dyDescent="0.2">
      <c r="D75" s="153" t="s">
        <v>353</v>
      </c>
      <c r="E75" s="484"/>
      <c r="F75" s="504"/>
      <c r="G75" s="123">
        <v>0</v>
      </c>
      <c r="H75" s="122"/>
      <c r="I75" s="62"/>
      <c r="J75" s="560"/>
      <c r="K75" s="569"/>
      <c r="L75" s="123">
        <v>0</v>
      </c>
      <c r="M75" s="122"/>
      <c r="N75" s="62"/>
      <c r="O75" s="560"/>
      <c r="P75" s="569"/>
      <c r="Q75" s="123">
        <v>0</v>
      </c>
      <c r="R75" s="122"/>
      <c r="S75" s="62"/>
      <c r="T75" s="560"/>
      <c r="U75" s="569"/>
      <c r="V75" s="123">
        <v>0</v>
      </c>
      <c r="W75" s="122"/>
      <c r="X75" s="62"/>
      <c r="Y75" s="560"/>
      <c r="Z75" s="569"/>
      <c r="AA75" s="123">
        <v>0</v>
      </c>
      <c r="AB75" s="122"/>
      <c r="AC75" s="62"/>
      <c r="AD75" s="560"/>
      <c r="AE75" s="569"/>
      <c r="AF75" s="123">
        <v>0</v>
      </c>
      <c r="AG75" s="122"/>
      <c r="AH75" s="62"/>
      <c r="AI75" s="560"/>
      <c r="AJ75" s="569"/>
      <c r="AK75" s="123">
        <v>0</v>
      </c>
      <c r="AL75" s="122"/>
      <c r="AM75" s="62"/>
      <c r="AN75" s="560"/>
      <c r="AO75" s="569"/>
      <c r="AP75" s="123">
        <v>0</v>
      </c>
      <c r="AQ75" s="122"/>
      <c r="AR75" s="62"/>
      <c r="AS75" s="560"/>
      <c r="AT75" s="569"/>
      <c r="AU75" s="123">
        <v>0</v>
      </c>
      <c r="AV75" s="122"/>
      <c r="AW75" s="62"/>
      <c r="AX75" s="560"/>
      <c r="AY75" s="569"/>
      <c r="AZ75" s="123">
        <v>0</v>
      </c>
      <c r="BA75" s="122"/>
      <c r="BB75" s="62"/>
      <c r="BC75" s="560"/>
      <c r="BD75" s="569"/>
      <c r="BE75" s="123">
        <v>0</v>
      </c>
      <c r="BF75" s="122"/>
      <c r="BG75" s="62"/>
      <c r="BH75" s="560"/>
      <c r="BI75" s="569"/>
      <c r="BJ75" s="123">
        <v>0</v>
      </c>
      <c r="BK75" s="122"/>
      <c r="BL75" s="62"/>
      <c r="BM75" s="560"/>
      <c r="BN75" s="569"/>
      <c r="BO75" s="123">
        <v>0</v>
      </c>
      <c r="BP75" s="122"/>
      <c r="BQ75" s="62"/>
      <c r="BR75" s="560"/>
      <c r="BS75" s="569"/>
      <c r="BT75" s="123">
        <v>0</v>
      </c>
      <c r="BU75" s="122"/>
      <c r="BV75" s="62"/>
      <c r="BW75" s="560"/>
      <c r="BX75" s="569"/>
      <c r="BY75" s="123">
        <v>0</v>
      </c>
      <c r="BZ75" s="122"/>
      <c r="CA75" s="62"/>
      <c r="CB75" s="560"/>
      <c r="CC75" s="569"/>
      <c r="CD75" s="123">
        <v>0</v>
      </c>
      <c r="CE75" s="122"/>
      <c r="CF75" s="62"/>
      <c r="CG75" s="560"/>
      <c r="CH75" s="569"/>
      <c r="CI75" s="123">
        <v>0</v>
      </c>
      <c r="CJ75" s="122"/>
      <c r="CK75" s="62"/>
      <c r="CL75" s="560"/>
      <c r="CM75" s="569"/>
      <c r="CN75" s="123">
        <v>0</v>
      </c>
      <c r="CO75" s="122"/>
      <c r="CP75" s="62"/>
      <c r="CQ75" s="560"/>
      <c r="CR75" s="569"/>
      <c r="CS75" s="123">
        <v>0</v>
      </c>
      <c r="CT75" s="122"/>
      <c r="CU75" s="62"/>
      <c r="CV75" s="560"/>
      <c r="CW75" s="569"/>
      <c r="CX75" s="123">
        <v>0</v>
      </c>
      <c r="CY75" s="122"/>
      <c r="CZ75" s="62"/>
      <c r="DA75" s="560"/>
      <c r="DB75" s="569"/>
      <c r="DC75" s="123">
        <v>0</v>
      </c>
      <c r="DD75" s="122"/>
      <c r="DE75" s="62"/>
      <c r="DF75" s="560"/>
      <c r="DG75" s="569"/>
      <c r="DH75" s="123">
        <v>0</v>
      </c>
      <c r="DI75" s="122"/>
      <c r="DJ75" s="62"/>
      <c r="DK75" s="560"/>
      <c r="DL75" s="569"/>
      <c r="DM75" s="123">
        <v>0</v>
      </c>
      <c r="DN75" s="122"/>
      <c r="DO75" s="62"/>
      <c r="DP75" s="560"/>
      <c r="DQ75" s="569"/>
      <c r="DR75" s="123">
        <v>0</v>
      </c>
      <c r="DS75" s="122"/>
      <c r="DT75" s="62"/>
      <c r="DU75" s="560"/>
      <c r="DV75" s="569"/>
      <c r="DW75" s="123">
        <v>0</v>
      </c>
      <c r="DX75" s="122"/>
      <c r="DY75" s="62"/>
      <c r="DZ75" s="560"/>
      <c r="EA75" s="569"/>
      <c r="EB75" s="123">
        <v>0</v>
      </c>
      <c r="EC75" s="122"/>
      <c r="ED75" s="62"/>
      <c r="EE75" s="560"/>
      <c r="EF75" s="569"/>
      <c r="EG75" s="123">
        <v>0</v>
      </c>
      <c r="EH75" s="122"/>
      <c r="EI75" s="62"/>
      <c r="EJ75" s="560"/>
      <c r="EK75" s="569"/>
      <c r="EL75" s="123">
        <v>0</v>
      </c>
      <c r="EM75" s="122"/>
      <c r="EN75" s="62"/>
      <c r="EO75" s="153"/>
    </row>
    <row r="76" spans="4:148" ht="12.75" hidden="1" customHeight="1" x14ac:dyDescent="0.2">
      <c r="D76" s="153"/>
      <c r="E76" s="484"/>
      <c r="G76" s="62"/>
      <c r="H76" s="62"/>
      <c r="I76" s="62"/>
      <c r="J76" s="560"/>
      <c r="K76" s="62"/>
      <c r="L76" s="62"/>
      <c r="M76" s="62"/>
      <c r="N76" s="62"/>
      <c r="O76" s="560"/>
      <c r="P76" s="62"/>
      <c r="Q76" s="62"/>
      <c r="R76" s="62"/>
      <c r="S76" s="62"/>
      <c r="T76" s="560"/>
      <c r="U76" s="62"/>
      <c r="V76" s="62"/>
      <c r="W76" s="62"/>
      <c r="X76" s="62"/>
      <c r="Y76" s="560"/>
      <c r="Z76" s="62"/>
      <c r="AA76" s="62"/>
      <c r="AB76" s="62"/>
      <c r="AC76" s="62"/>
      <c r="AD76" s="560"/>
      <c r="AE76" s="62"/>
      <c r="AF76" s="62"/>
      <c r="AG76" s="62"/>
      <c r="AH76" s="62"/>
      <c r="AI76" s="560"/>
      <c r="AJ76" s="62"/>
      <c r="AK76" s="62"/>
      <c r="AL76" s="62"/>
      <c r="AM76" s="62"/>
      <c r="AN76" s="560"/>
      <c r="AO76" s="62"/>
      <c r="AP76" s="62"/>
      <c r="AQ76" s="62"/>
      <c r="AR76" s="62"/>
      <c r="AS76" s="560"/>
      <c r="AT76" s="62"/>
      <c r="AU76" s="62"/>
      <c r="AV76" s="62"/>
      <c r="AW76" s="62"/>
      <c r="AX76" s="560"/>
      <c r="AY76" s="62"/>
      <c r="AZ76" s="62"/>
      <c r="BA76" s="62"/>
      <c r="BB76" s="62"/>
      <c r="BC76" s="560"/>
      <c r="BD76" s="62"/>
      <c r="BE76" s="62"/>
      <c r="BF76" s="62"/>
      <c r="BG76" s="62"/>
      <c r="BH76" s="560"/>
      <c r="BI76" s="62"/>
      <c r="BJ76" s="62"/>
      <c r="BK76" s="62"/>
      <c r="BL76" s="62"/>
      <c r="BM76" s="560"/>
      <c r="BN76" s="62"/>
      <c r="BO76" s="62"/>
      <c r="BP76" s="62"/>
      <c r="BQ76" s="62"/>
      <c r="BR76" s="560"/>
      <c r="BS76" s="62"/>
      <c r="BT76" s="62"/>
      <c r="BU76" s="62"/>
      <c r="BV76" s="62"/>
      <c r="BW76" s="560"/>
      <c r="BX76" s="62"/>
      <c r="BY76" s="62"/>
      <c r="BZ76" s="62"/>
      <c r="CA76" s="62"/>
      <c r="CB76" s="560"/>
      <c r="CC76" s="62"/>
      <c r="CD76" s="62"/>
      <c r="CE76" s="62"/>
      <c r="CF76" s="62"/>
      <c r="CG76" s="560"/>
      <c r="CH76" s="62"/>
      <c r="CI76" s="62"/>
      <c r="CJ76" s="62"/>
      <c r="CK76" s="62"/>
      <c r="CL76" s="560"/>
      <c r="CM76" s="62"/>
      <c r="CN76" s="62"/>
      <c r="CO76" s="62"/>
      <c r="CP76" s="62"/>
      <c r="CQ76" s="560"/>
      <c r="CR76" s="62"/>
      <c r="CS76" s="62"/>
      <c r="CT76" s="62"/>
      <c r="CU76" s="62"/>
      <c r="CV76" s="560"/>
      <c r="CW76" s="62"/>
      <c r="CX76" s="62"/>
      <c r="CY76" s="62"/>
      <c r="CZ76" s="62"/>
      <c r="DA76" s="560"/>
      <c r="DB76" s="62"/>
      <c r="DC76" s="62"/>
      <c r="DD76" s="62"/>
      <c r="DE76" s="62"/>
      <c r="DF76" s="560"/>
      <c r="DG76" s="62"/>
      <c r="DH76" s="62"/>
      <c r="DI76" s="62"/>
      <c r="DJ76" s="62"/>
      <c r="DK76" s="560"/>
      <c r="DL76" s="62"/>
      <c r="DM76" s="62"/>
      <c r="DN76" s="62"/>
      <c r="DO76" s="62"/>
      <c r="DP76" s="560"/>
      <c r="DQ76" s="62"/>
      <c r="DR76" s="62"/>
      <c r="DS76" s="62"/>
      <c r="DT76" s="62"/>
      <c r="DU76" s="560"/>
      <c r="DV76" s="62"/>
      <c r="DW76" s="62"/>
      <c r="DX76" s="62"/>
      <c r="DY76" s="62"/>
      <c r="DZ76" s="560"/>
      <c r="EA76" s="62"/>
      <c r="EB76" s="62"/>
      <c r="EC76" s="62"/>
      <c r="ED76" s="62"/>
      <c r="EE76" s="560"/>
      <c r="EF76" s="62"/>
      <c r="EG76" s="62"/>
      <c r="EH76" s="62"/>
      <c r="EI76" s="62"/>
      <c r="EJ76" s="560"/>
      <c r="EK76" s="62"/>
      <c r="EL76" s="62"/>
      <c r="EM76" s="62"/>
      <c r="EN76" s="62"/>
      <c r="EO76" s="153"/>
    </row>
    <row r="77" spans="4:148" ht="12.75" hidden="1" customHeight="1" x14ac:dyDescent="0.2">
      <c r="D77" s="153" t="s">
        <v>438</v>
      </c>
      <c r="E77" s="484"/>
      <c r="G77" s="62">
        <v>0</v>
      </c>
      <c r="H77" s="62"/>
      <c r="I77" s="62"/>
      <c r="J77" s="560"/>
      <c r="K77" s="62"/>
      <c r="L77" s="62">
        <v>0</v>
      </c>
      <c r="M77" s="62"/>
      <c r="N77" s="62"/>
      <c r="O77" s="560"/>
      <c r="P77" s="62"/>
      <c r="Q77" s="62">
        <v>0</v>
      </c>
      <c r="R77" s="62"/>
      <c r="S77" s="62"/>
      <c r="T77" s="560"/>
      <c r="U77" s="62"/>
      <c r="V77" s="62">
        <v>0</v>
      </c>
      <c r="W77" s="62"/>
      <c r="X77" s="62"/>
      <c r="Y77" s="560"/>
      <c r="Z77" s="62"/>
      <c r="AA77" s="62">
        <v>0</v>
      </c>
      <c r="AB77" s="62"/>
      <c r="AC77" s="62"/>
      <c r="AD77" s="560"/>
      <c r="AE77" s="62"/>
      <c r="AF77" s="62">
        <v>0</v>
      </c>
      <c r="AG77" s="62"/>
      <c r="AH77" s="62"/>
      <c r="AI77" s="560"/>
      <c r="AJ77" s="62"/>
      <c r="AK77" s="62">
        <v>0</v>
      </c>
      <c r="AL77" s="62"/>
      <c r="AM77" s="62"/>
      <c r="AN77" s="560"/>
      <c r="AO77" s="62"/>
      <c r="AP77" s="62">
        <v>0</v>
      </c>
      <c r="AQ77" s="62"/>
      <c r="AR77" s="62"/>
      <c r="AS77" s="560"/>
      <c r="AT77" s="62"/>
      <c r="AU77" s="62">
        <v>0</v>
      </c>
      <c r="AV77" s="62"/>
      <c r="AW77" s="62"/>
      <c r="AX77" s="560"/>
      <c r="AY77" s="62"/>
      <c r="AZ77" s="62">
        <v>0</v>
      </c>
      <c r="BA77" s="62"/>
      <c r="BB77" s="62"/>
      <c r="BC77" s="560"/>
      <c r="BD77" s="62"/>
      <c r="BE77" s="62">
        <v>0</v>
      </c>
      <c r="BF77" s="62"/>
      <c r="BG77" s="62"/>
      <c r="BH77" s="560"/>
      <c r="BI77" s="62"/>
      <c r="BJ77" s="62">
        <v>0</v>
      </c>
      <c r="BK77" s="62"/>
      <c r="BL77" s="62"/>
      <c r="BM77" s="560"/>
      <c r="BN77" s="62"/>
      <c r="BO77" s="62">
        <v>0</v>
      </c>
      <c r="BP77" s="62"/>
      <c r="BQ77" s="62"/>
      <c r="BR77" s="560"/>
      <c r="BS77" s="62"/>
      <c r="BT77" s="62">
        <v>0</v>
      </c>
      <c r="BU77" s="62"/>
      <c r="BV77" s="62"/>
      <c r="BW77" s="560"/>
      <c r="BX77" s="62"/>
      <c r="BY77" s="62">
        <v>0</v>
      </c>
      <c r="BZ77" s="62"/>
      <c r="CA77" s="62"/>
      <c r="CB77" s="560"/>
      <c r="CC77" s="62"/>
      <c r="CD77" s="62">
        <v>0</v>
      </c>
      <c r="CE77" s="62"/>
      <c r="CF77" s="62"/>
      <c r="CG77" s="560"/>
      <c r="CH77" s="62"/>
      <c r="CI77" s="62">
        <v>0</v>
      </c>
      <c r="CJ77" s="62"/>
      <c r="CK77" s="62"/>
      <c r="CL77" s="560"/>
      <c r="CM77" s="62"/>
      <c r="CN77" s="62">
        <v>0</v>
      </c>
      <c r="CO77" s="62"/>
      <c r="CP77" s="62"/>
      <c r="CQ77" s="560"/>
      <c r="CR77" s="62"/>
      <c r="CS77" s="62">
        <v>0</v>
      </c>
      <c r="CT77" s="62"/>
      <c r="CU77" s="62"/>
      <c r="CV77" s="560"/>
      <c r="CW77" s="62"/>
      <c r="CX77" s="62">
        <v>0</v>
      </c>
      <c r="CY77" s="62"/>
      <c r="CZ77" s="62"/>
      <c r="DA77" s="560"/>
      <c r="DB77" s="62"/>
      <c r="DC77" s="62">
        <v>0</v>
      </c>
      <c r="DD77" s="62"/>
      <c r="DE77" s="62"/>
      <c r="DF77" s="560"/>
      <c r="DG77" s="62"/>
      <c r="DH77" s="62">
        <v>0</v>
      </c>
      <c r="DI77" s="62"/>
      <c r="DJ77" s="62"/>
      <c r="DK77" s="560"/>
      <c r="DL77" s="62"/>
      <c r="DM77" s="62">
        <v>0</v>
      </c>
      <c r="DN77" s="62"/>
      <c r="DO77" s="62"/>
      <c r="DP77" s="560"/>
      <c r="DQ77" s="62"/>
      <c r="DR77" s="62">
        <v>0</v>
      </c>
      <c r="DS77" s="62"/>
      <c r="DT77" s="62"/>
      <c r="DU77" s="560"/>
      <c r="DV77" s="62"/>
      <c r="DW77" s="62">
        <v>0</v>
      </c>
      <c r="DX77" s="62"/>
      <c r="DY77" s="62"/>
      <c r="DZ77" s="560"/>
      <c r="EA77" s="62"/>
      <c r="EB77" s="62">
        <v>0</v>
      </c>
      <c r="EC77" s="62"/>
      <c r="ED77" s="62"/>
      <c r="EE77" s="560"/>
      <c r="EF77" s="62"/>
      <c r="EG77" s="62">
        <v>0</v>
      </c>
      <c r="EH77" s="62"/>
      <c r="EI77" s="62"/>
      <c r="EJ77" s="560"/>
      <c r="EK77" s="62"/>
      <c r="EL77" s="62">
        <v>0</v>
      </c>
      <c r="EM77" s="62"/>
      <c r="EN77" s="62"/>
      <c r="EO77" s="153"/>
    </row>
    <row r="78" spans="4:148" ht="12.75" hidden="1" customHeight="1" x14ac:dyDescent="0.2">
      <c r="D78" s="153" t="s">
        <v>336</v>
      </c>
      <c r="E78" s="484"/>
      <c r="F78" s="490"/>
      <c r="G78" s="558">
        <v>0</v>
      </c>
      <c r="H78" s="559"/>
      <c r="I78" s="62"/>
      <c r="J78" s="560"/>
      <c r="K78" s="561"/>
      <c r="L78" s="558">
        <v>0</v>
      </c>
      <c r="M78" s="559"/>
      <c r="N78" s="62"/>
      <c r="O78" s="560"/>
      <c r="P78" s="561"/>
      <c r="Q78" s="558">
        <v>0</v>
      </c>
      <c r="R78" s="559"/>
      <c r="S78" s="62"/>
      <c r="T78" s="560"/>
      <c r="U78" s="561"/>
      <c r="V78" s="558">
        <v>0</v>
      </c>
      <c r="W78" s="559"/>
      <c r="X78" s="62"/>
      <c r="Y78" s="560"/>
      <c r="Z78" s="561"/>
      <c r="AA78" s="558">
        <v>0</v>
      </c>
      <c r="AB78" s="559"/>
      <c r="AC78" s="62"/>
      <c r="AD78" s="560"/>
      <c r="AE78" s="561"/>
      <c r="AF78" s="558">
        <v>0</v>
      </c>
      <c r="AG78" s="559"/>
      <c r="AH78" s="62"/>
      <c r="AI78" s="560"/>
      <c r="AJ78" s="561"/>
      <c r="AK78" s="558">
        <v>0</v>
      </c>
      <c r="AL78" s="559"/>
      <c r="AM78" s="62"/>
      <c r="AN78" s="560"/>
      <c r="AO78" s="561"/>
      <c r="AP78" s="558">
        <v>0</v>
      </c>
      <c r="AQ78" s="559"/>
      <c r="AR78" s="62"/>
      <c r="AS78" s="560"/>
      <c r="AT78" s="561"/>
      <c r="AU78" s="558">
        <v>0</v>
      </c>
      <c r="AV78" s="559"/>
      <c r="AW78" s="62"/>
      <c r="AX78" s="560"/>
      <c r="AY78" s="561"/>
      <c r="AZ78" s="558">
        <v>0</v>
      </c>
      <c r="BA78" s="559"/>
      <c r="BB78" s="62"/>
      <c r="BC78" s="560"/>
      <c r="BD78" s="561"/>
      <c r="BE78" s="558">
        <v>0</v>
      </c>
      <c r="BF78" s="559"/>
      <c r="BG78" s="62"/>
      <c r="BH78" s="560"/>
      <c r="BI78" s="561"/>
      <c r="BJ78" s="558">
        <v>0</v>
      </c>
      <c r="BK78" s="559"/>
      <c r="BL78" s="62"/>
      <c r="BM78" s="560"/>
      <c r="BN78" s="561"/>
      <c r="BO78" s="558">
        <v>0</v>
      </c>
      <c r="BP78" s="559"/>
      <c r="BQ78" s="62"/>
      <c r="BR78" s="560"/>
      <c r="BS78" s="561"/>
      <c r="BT78" s="558">
        <v>0</v>
      </c>
      <c r="BU78" s="559"/>
      <c r="BV78" s="62"/>
      <c r="BW78" s="560"/>
      <c r="BX78" s="561"/>
      <c r="BY78" s="558">
        <v>0</v>
      </c>
      <c r="BZ78" s="559"/>
      <c r="CA78" s="62"/>
      <c r="CB78" s="560"/>
      <c r="CC78" s="561"/>
      <c r="CD78" s="558">
        <v>0</v>
      </c>
      <c r="CE78" s="559"/>
      <c r="CF78" s="62"/>
      <c r="CG78" s="560"/>
      <c r="CH78" s="561"/>
      <c r="CI78" s="558">
        <v>0</v>
      </c>
      <c r="CJ78" s="559"/>
      <c r="CK78" s="62"/>
      <c r="CL78" s="560"/>
      <c r="CM78" s="561"/>
      <c r="CN78" s="558">
        <v>0</v>
      </c>
      <c r="CO78" s="559"/>
      <c r="CP78" s="62"/>
      <c r="CQ78" s="560"/>
      <c r="CR78" s="561"/>
      <c r="CS78" s="558">
        <v>0</v>
      </c>
      <c r="CT78" s="559"/>
      <c r="CU78" s="62"/>
      <c r="CV78" s="560"/>
      <c r="CW78" s="561"/>
      <c r="CX78" s="558">
        <v>0</v>
      </c>
      <c r="CY78" s="559"/>
      <c r="CZ78" s="62"/>
      <c r="DA78" s="560"/>
      <c r="DB78" s="561"/>
      <c r="DC78" s="558">
        <v>0</v>
      </c>
      <c r="DD78" s="559"/>
      <c r="DE78" s="62"/>
      <c r="DF78" s="560"/>
      <c r="DG78" s="561"/>
      <c r="DH78" s="558">
        <v>0</v>
      </c>
      <c r="DI78" s="559"/>
      <c r="DJ78" s="62"/>
      <c r="DK78" s="560"/>
      <c r="DL78" s="561"/>
      <c r="DM78" s="558">
        <v>0</v>
      </c>
      <c r="DN78" s="559"/>
      <c r="DO78" s="62"/>
      <c r="DP78" s="560"/>
      <c r="DQ78" s="561"/>
      <c r="DR78" s="558">
        <v>0</v>
      </c>
      <c r="DS78" s="559"/>
      <c r="DT78" s="62"/>
      <c r="DU78" s="560"/>
      <c r="DV78" s="561"/>
      <c r="DW78" s="558">
        <v>0</v>
      </c>
      <c r="DX78" s="559"/>
      <c r="DY78" s="62"/>
      <c r="DZ78" s="560"/>
      <c r="EA78" s="561"/>
      <c r="EB78" s="558">
        <v>0</v>
      </c>
      <c r="EC78" s="559"/>
      <c r="ED78" s="62"/>
      <c r="EE78" s="560"/>
      <c r="EF78" s="561"/>
      <c r="EG78" s="558">
        <v>0</v>
      </c>
      <c r="EH78" s="559"/>
      <c r="EI78" s="62"/>
      <c r="EJ78" s="560"/>
      <c r="EK78" s="561"/>
      <c r="EL78" s="558">
        <v>0</v>
      </c>
      <c r="EM78" s="559"/>
      <c r="EN78" s="62"/>
      <c r="EO78" s="153"/>
    </row>
    <row r="79" spans="4:148" ht="12.75" hidden="1" customHeight="1" x14ac:dyDescent="0.2">
      <c r="D79" s="153" t="s">
        <v>339</v>
      </c>
      <c r="E79" s="484"/>
      <c r="F79" s="484"/>
      <c r="G79" s="62">
        <v>0</v>
      </c>
      <c r="H79" s="61"/>
      <c r="I79" s="62"/>
      <c r="J79" s="560"/>
      <c r="K79" s="560"/>
      <c r="L79" s="62">
        <v>0</v>
      </c>
      <c r="M79" s="61"/>
      <c r="N79" s="62"/>
      <c r="O79" s="560"/>
      <c r="P79" s="560"/>
      <c r="Q79" s="62">
        <v>0</v>
      </c>
      <c r="R79" s="61"/>
      <c r="S79" s="62"/>
      <c r="T79" s="560"/>
      <c r="U79" s="560"/>
      <c r="V79" s="62">
        <v>0</v>
      </c>
      <c r="W79" s="61"/>
      <c r="X79" s="62"/>
      <c r="Y79" s="560"/>
      <c r="Z79" s="560"/>
      <c r="AA79" s="62">
        <v>0</v>
      </c>
      <c r="AB79" s="61"/>
      <c r="AC79" s="62"/>
      <c r="AD79" s="560"/>
      <c r="AE79" s="560"/>
      <c r="AF79" s="62">
        <v>0</v>
      </c>
      <c r="AG79" s="61"/>
      <c r="AH79" s="62"/>
      <c r="AI79" s="560"/>
      <c r="AJ79" s="560"/>
      <c r="AK79" s="62">
        <v>0</v>
      </c>
      <c r="AL79" s="61"/>
      <c r="AM79" s="62"/>
      <c r="AN79" s="560"/>
      <c r="AO79" s="560"/>
      <c r="AP79" s="62">
        <v>0</v>
      </c>
      <c r="AQ79" s="61"/>
      <c r="AR79" s="62"/>
      <c r="AS79" s="560"/>
      <c r="AT79" s="560"/>
      <c r="AU79" s="62">
        <v>0</v>
      </c>
      <c r="AV79" s="61"/>
      <c r="AW79" s="62"/>
      <c r="AX79" s="560"/>
      <c r="AY79" s="560"/>
      <c r="AZ79" s="62">
        <v>0</v>
      </c>
      <c r="BA79" s="61"/>
      <c r="BB79" s="62"/>
      <c r="BC79" s="560"/>
      <c r="BD79" s="560"/>
      <c r="BE79" s="62">
        <v>0</v>
      </c>
      <c r="BF79" s="61"/>
      <c r="BG79" s="62"/>
      <c r="BH79" s="560"/>
      <c r="BI79" s="560"/>
      <c r="BJ79" s="62">
        <v>0</v>
      </c>
      <c r="BK79" s="61"/>
      <c r="BL79" s="62"/>
      <c r="BM79" s="560"/>
      <c r="BN79" s="560"/>
      <c r="BO79" s="62">
        <v>0</v>
      </c>
      <c r="BP79" s="61"/>
      <c r="BQ79" s="62"/>
      <c r="BR79" s="560"/>
      <c r="BS79" s="560"/>
      <c r="BT79" s="62">
        <v>0</v>
      </c>
      <c r="BU79" s="61"/>
      <c r="BV79" s="62"/>
      <c r="BW79" s="560"/>
      <c r="BX79" s="560"/>
      <c r="BY79" s="62">
        <v>0</v>
      </c>
      <c r="BZ79" s="61"/>
      <c r="CA79" s="62"/>
      <c r="CB79" s="560"/>
      <c r="CC79" s="560"/>
      <c r="CD79" s="62">
        <v>0</v>
      </c>
      <c r="CE79" s="61"/>
      <c r="CF79" s="62"/>
      <c r="CG79" s="560"/>
      <c r="CH79" s="560"/>
      <c r="CI79" s="62">
        <v>0</v>
      </c>
      <c r="CJ79" s="61"/>
      <c r="CK79" s="62"/>
      <c r="CL79" s="560"/>
      <c r="CM79" s="560"/>
      <c r="CN79" s="62">
        <v>0</v>
      </c>
      <c r="CO79" s="61"/>
      <c r="CP79" s="62"/>
      <c r="CQ79" s="560"/>
      <c r="CR79" s="560"/>
      <c r="CS79" s="62">
        <v>0</v>
      </c>
      <c r="CT79" s="61"/>
      <c r="CU79" s="62"/>
      <c r="CV79" s="560"/>
      <c r="CW79" s="560"/>
      <c r="CX79" s="62">
        <v>0</v>
      </c>
      <c r="CY79" s="61"/>
      <c r="CZ79" s="62"/>
      <c r="DA79" s="560"/>
      <c r="DB79" s="560"/>
      <c r="DC79" s="62">
        <v>0</v>
      </c>
      <c r="DD79" s="61"/>
      <c r="DE79" s="62"/>
      <c r="DF79" s="560"/>
      <c r="DG79" s="560"/>
      <c r="DH79" s="62">
        <v>0</v>
      </c>
      <c r="DI79" s="61"/>
      <c r="DJ79" s="62"/>
      <c r="DK79" s="560"/>
      <c r="DL79" s="560"/>
      <c r="DM79" s="62">
        <v>0</v>
      </c>
      <c r="DN79" s="61"/>
      <c r="DO79" s="62"/>
      <c r="DP79" s="560"/>
      <c r="DQ79" s="560"/>
      <c r="DR79" s="62">
        <v>0</v>
      </c>
      <c r="DS79" s="61"/>
      <c r="DT79" s="62"/>
      <c r="DU79" s="560"/>
      <c r="DV79" s="560"/>
      <c r="DW79" s="62">
        <v>0</v>
      </c>
      <c r="DX79" s="61"/>
      <c r="DY79" s="62"/>
      <c r="DZ79" s="560"/>
      <c r="EA79" s="560"/>
      <c r="EB79" s="62">
        <v>0</v>
      </c>
      <c r="EC79" s="61"/>
      <c r="ED79" s="62"/>
      <c r="EE79" s="560"/>
      <c r="EF79" s="560"/>
      <c r="EG79" s="62">
        <v>0</v>
      </c>
      <c r="EH79" s="61"/>
      <c r="EI79" s="62"/>
      <c r="EJ79" s="560"/>
      <c r="EK79" s="560"/>
      <c r="EL79" s="62">
        <v>0</v>
      </c>
      <c r="EM79" s="61"/>
      <c r="EN79" s="62"/>
      <c r="EO79" s="153"/>
    </row>
    <row r="80" spans="4:148" ht="12.75" hidden="1" customHeight="1" x14ac:dyDescent="0.2">
      <c r="D80" s="153" t="s">
        <v>353</v>
      </c>
      <c r="E80" s="484"/>
      <c r="F80" s="504"/>
      <c r="G80" s="123">
        <v>0</v>
      </c>
      <c r="H80" s="122"/>
      <c r="I80" s="62"/>
      <c r="J80" s="560"/>
      <c r="K80" s="569"/>
      <c r="L80" s="123">
        <v>0</v>
      </c>
      <c r="M80" s="122"/>
      <c r="N80" s="62"/>
      <c r="O80" s="560"/>
      <c r="P80" s="569"/>
      <c r="Q80" s="123">
        <v>0</v>
      </c>
      <c r="R80" s="122"/>
      <c r="S80" s="62"/>
      <c r="T80" s="560"/>
      <c r="U80" s="569"/>
      <c r="V80" s="123">
        <v>0</v>
      </c>
      <c r="W80" s="122"/>
      <c r="X80" s="62"/>
      <c r="Y80" s="560"/>
      <c r="Z80" s="569"/>
      <c r="AA80" s="123">
        <v>0</v>
      </c>
      <c r="AB80" s="122"/>
      <c r="AC80" s="62"/>
      <c r="AD80" s="560"/>
      <c r="AE80" s="569"/>
      <c r="AF80" s="123">
        <v>0</v>
      </c>
      <c r="AG80" s="122"/>
      <c r="AH80" s="62"/>
      <c r="AI80" s="560"/>
      <c r="AJ80" s="569"/>
      <c r="AK80" s="123">
        <v>0</v>
      </c>
      <c r="AL80" s="122"/>
      <c r="AM80" s="62"/>
      <c r="AN80" s="560"/>
      <c r="AO80" s="569"/>
      <c r="AP80" s="123">
        <v>0</v>
      </c>
      <c r="AQ80" s="122"/>
      <c r="AR80" s="62"/>
      <c r="AS80" s="560"/>
      <c r="AT80" s="569"/>
      <c r="AU80" s="123">
        <v>0</v>
      </c>
      <c r="AV80" s="122"/>
      <c r="AW80" s="62"/>
      <c r="AX80" s="560"/>
      <c r="AY80" s="569"/>
      <c r="AZ80" s="123">
        <v>0</v>
      </c>
      <c r="BA80" s="122"/>
      <c r="BB80" s="62"/>
      <c r="BC80" s="560"/>
      <c r="BD80" s="569"/>
      <c r="BE80" s="123">
        <v>0</v>
      </c>
      <c r="BF80" s="122"/>
      <c r="BG80" s="62"/>
      <c r="BH80" s="560"/>
      <c r="BI80" s="569"/>
      <c r="BJ80" s="123">
        <v>0</v>
      </c>
      <c r="BK80" s="122"/>
      <c r="BL80" s="62"/>
      <c r="BM80" s="560"/>
      <c r="BN80" s="569"/>
      <c r="BO80" s="123">
        <v>0</v>
      </c>
      <c r="BP80" s="122"/>
      <c r="BQ80" s="62"/>
      <c r="BR80" s="560"/>
      <c r="BS80" s="569"/>
      <c r="BT80" s="123">
        <v>0</v>
      </c>
      <c r="BU80" s="122"/>
      <c r="BV80" s="62"/>
      <c r="BW80" s="560"/>
      <c r="BX80" s="569"/>
      <c r="BY80" s="123">
        <v>0</v>
      </c>
      <c r="BZ80" s="122"/>
      <c r="CA80" s="62"/>
      <c r="CB80" s="560"/>
      <c r="CC80" s="569"/>
      <c r="CD80" s="123">
        <v>0</v>
      </c>
      <c r="CE80" s="122"/>
      <c r="CF80" s="62"/>
      <c r="CG80" s="560"/>
      <c r="CH80" s="569"/>
      <c r="CI80" s="123">
        <v>0</v>
      </c>
      <c r="CJ80" s="122"/>
      <c r="CK80" s="62"/>
      <c r="CL80" s="560"/>
      <c r="CM80" s="569"/>
      <c r="CN80" s="123">
        <v>0</v>
      </c>
      <c r="CO80" s="122"/>
      <c r="CP80" s="62"/>
      <c r="CQ80" s="560"/>
      <c r="CR80" s="569"/>
      <c r="CS80" s="123">
        <v>0</v>
      </c>
      <c r="CT80" s="122"/>
      <c r="CU80" s="62"/>
      <c r="CV80" s="560"/>
      <c r="CW80" s="569"/>
      <c r="CX80" s="123">
        <v>0</v>
      </c>
      <c r="CY80" s="122"/>
      <c r="CZ80" s="62"/>
      <c r="DA80" s="560"/>
      <c r="DB80" s="569"/>
      <c r="DC80" s="123">
        <v>0</v>
      </c>
      <c r="DD80" s="122"/>
      <c r="DE80" s="62"/>
      <c r="DF80" s="560"/>
      <c r="DG80" s="569"/>
      <c r="DH80" s="123">
        <v>0</v>
      </c>
      <c r="DI80" s="122"/>
      <c r="DJ80" s="62"/>
      <c r="DK80" s="560"/>
      <c r="DL80" s="569"/>
      <c r="DM80" s="123">
        <v>0</v>
      </c>
      <c r="DN80" s="122"/>
      <c r="DO80" s="62"/>
      <c r="DP80" s="560"/>
      <c r="DQ80" s="569"/>
      <c r="DR80" s="123">
        <v>0</v>
      </c>
      <c r="DS80" s="122"/>
      <c r="DT80" s="62"/>
      <c r="DU80" s="560"/>
      <c r="DV80" s="569"/>
      <c r="DW80" s="123">
        <v>0</v>
      </c>
      <c r="DX80" s="122"/>
      <c r="DY80" s="62"/>
      <c r="DZ80" s="560"/>
      <c r="EA80" s="569"/>
      <c r="EB80" s="123">
        <v>0</v>
      </c>
      <c r="EC80" s="122"/>
      <c r="ED80" s="62"/>
      <c r="EE80" s="560"/>
      <c r="EF80" s="569"/>
      <c r="EG80" s="123">
        <v>0</v>
      </c>
      <c r="EH80" s="122"/>
      <c r="EI80" s="62"/>
      <c r="EJ80" s="560"/>
      <c r="EK80" s="569"/>
      <c r="EL80" s="123">
        <v>0</v>
      </c>
      <c r="EM80" s="122"/>
      <c r="EN80" s="62"/>
      <c r="EO80" s="153"/>
    </row>
    <row r="81" spans="4:145" ht="12.75" hidden="1" customHeight="1" x14ac:dyDescent="0.2">
      <c r="D81" s="153"/>
      <c r="E81" s="484"/>
      <c r="G81" s="62"/>
      <c r="H81" s="62"/>
      <c r="I81" s="62"/>
      <c r="J81" s="560"/>
      <c r="K81" s="62"/>
      <c r="L81" s="62"/>
      <c r="M81" s="62"/>
      <c r="N81" s="62"/>
      <c r="O81" s="560"/>
      <c r="P81" s="62"/>
      <c r="Q81" s="62"/>
      <c r="R81" s="62"/>
      <c r="S81" s="62"/>
      <c r="T81" s="560"/>
      <c r="U81" s="62"/>
      <c r="V81" s="62"/>
      <c r="W81" s="62"/>
      <c r="X81" s="62"/>
      <c r="Y81" s="560"/>
      <c r="Z81" s="62"/>
      <c r="AA81" s="62"/>
      <c r="AB81" s="62"/>
      <c r="AC81" s="62"/>
      <c r="AD81" s="560"/>
      <c r="AE81" s="62"/>
      <c r="AF81" s="62"/>
      <c r="AG81" s="62"/>
      <c r="AH81" s="62"/>
      <c r="AI81" s="560"/>
      <c r="AJ81" s="62"/>
      <c r="AK81" s="62"/>
      <c r="AL81" s="62"/>
      <c r="AM81" s="62"/>
      <c r="AN81" s="560"/>
      <c r="AO81" s="62"/>
      <c r="AP81" s="62"/>
      <c r="AQ81" s="62"/>
      <c r="AR81" s="62"/>
      <c r="AS81" s="560"/>
      <c r="AT81" s="62"/>
      <c r="AU81" s="62"/>
      <c r="AV81" s="62"/>
      <c r="AW81" s="62"/>
      <c r="AX81" s="560"/>
      <c r="AY81" s="62"/>
      <c r="AZ81" s="62"/>
      <c r="BA81" s="62"/>
      <c r="BB81" s="62"/>
      <c r="BC81" s="560"/>
      <c r="BD81" s="62"/>
      <c r="BE81" s="62"/>
      <c r="BF81" s="62"/>
      <c r="BG81" s="62"/>
      <c r="BH81" s="560"/>
      <c r="BI81" s="62"/>
      <c r="BJ81" s="62"/>
      <c r="BK81" s="62"/>
      <c r="BL81" s="62"/>
      <c r="BM81" s="560"/>
      <c r="BN81" s="62"/>
      <c r="BO81" s="62"/>
      <c r="BP81" s="62"/>
      <c r="BQ81" s="62"/>
      <c r="BR81" s="560"/>
      <c r="BS81" s="62"/>
      <c r="BT81" s="62"/>
      <c r="BU81" s="62"/>
      <c r="BV81" s="62"/>
      <c r="BW81" s="560"/>
      <c r="BX81" s="62"/>
      <c r="BY81" s="62"/>
      <c r="BZ81" s="62"/>
      <c r="CA81" s="62"/>
      <c r="CB81" s="560"/>
      <c r="CC81" s="62"/>
      <c r="CD81" s="62"/>
      <c r="CE81" s="62"/>
      <c r="CF81" s="62"/>
      <c r="CG81" s="560"/>
      <c r="CH81" s="62"/>
      <c r="CI81" s="62"/>
      <c r="CJ81" s="62"/>
      <c r="CK81" s="62"/>
      <c r="CL81" s="560"/>
      <c r="CM81" s="62"/>
      <c r="CN81" s="62"/>
      <c r="CO81" s="62"/>
      <c r="CP81" s="62"/>
      <c r="CQ81" s="560"/>
      <c r="CR81" s="62"/>
      <c r="CS81" s="62"/>
      <c r="CT81" s="62"/>
      <c r="CU81" s="62"/>
      <c r="CV81" s="560"/>
      <c r="CW81" s="62"/>
      <c r="CX81" s="62"/>
      <c r="CY81" s="62"/>
      <c r="CZ81" s="62"/>
      <c r="DA81" s="560"/>
      <c r="DB81" s="62"/>
      <c r="DC81" s="62"/>
      <c r="DD81" s="62"/>
      <c r="DE81" s="62"/>
      <c r="DF81" s="560"/>
      <c r="DG81" s="62"/>
      <c r="DH81" s="62"/>
      <c r="DI81" s="62"/>
      <c r="DJ81" s="62"/>
      <c r="DK81" s="560"/>
      <c r="DL81" s="62"/>
      <c r="DM81" s="62"/>
      <c r="DN81" s="62"/>
      <c r="DO81" s="62"/>
      <c r="DP81" s="560"/>
      <c r="DQ81" s="62"/>
      <c r="DR81" s="62"/>
      <c r="DS81" s="62"/>
      <c r="DT81" s="62"/>
      <c r="DU81" s="560"/>
      <c r="DV81" s="62"/>
      <c r="DW81" s="62"/>
      <c r="DX81" s="62"/>
      <c r="DY81" s="62"/>
      <c r="DZ81" s="560"/>
      <c r="EA81" s="62"/>
      <c r="EB81" s="62"/>
      <c r="EC81" s="62"/>
      <c r="ED81" s="62"/>
      <c r="EE81" s="560"/>
      <c r="EF81" s="62"/>
      <c r="EG81" s="62"/>
      <c r="EH81" s="62"/>
      <c r="EI81" s="62"/>
      <c r="EJ81" s="560"/>
      <c r="EK81" s="62"/>
      <c r="EL81" s="62"/>
      <c r="EM81" s="62"/>
      <c r="EN81" s="62"/>
      <c r="EO81" s="153"/>
    </row>
    <row r="82" spans="4:145" ht="12.75" hidden="1" customHeight="1" x14ac:dyDescent="0.2">
      <c r="D82" s="153" t="s">
        <v>439</v>
      </c>
      <c r="E82" s="484"/>
      <c r="G82" s="62">
        <v>0</v>
      </c>
      <c r="H82" s="62"/>
      <c r="I82" s="62"/>
      <c r="J82" s="560"/>
      <c r="K82" s="62"/>
      <c r="L82" s="62">
        <v>0</v>
      </c>
      <c r="M82" s="62"/>
      <c r="N82" s="62"/>
      <c r="O82" s="560"/>
      <c r="P82" s="62"/>
      <c r="Q82" s="62">
        <v>0</v>
      </c>
      <c r="R82" s="62"/>
      <c r="S82" s="62"/>
      <c r="T82" s="560"/>
      <c r="U82" s="62"/>
      <c r="V82" s="62">
        <v>0</v>
      </c>
      <c r="W82" s="62"/>
      <c r="X82" s="62"/>
      <c r="Y82" s="560"/>
      <c r="Z82" s="62"/>
      <c r="AA82" s="62">
        <v>0</v>
      </c>
      <c r="AB82" s="62"/>
      <c r="AC82" s="62"/>
      <c r="AD82" s="560"/>
      <c r="AE82" s="62"/>
      <c r="AF82" s="62">
        <v>0</v>
      </c>
      <c r="AG82" s="62"/>
      <c r="AH82" s="62"/>
      <c r="AI82" s="560"/>
      <c r="AJ82" s="62"/>
      <c r="AK82" s="62">
        <v>0</v>
      </c>
      <c r="AL82" s="62"/>
      <c r="AM82" s="62"/>
      <c r="AN82" s="560"/>
      <c r="AO82" s="62"/>
      <c r="AP82" s="62">
        <v>0</v>
      </c>
      <c r="AQ82" s="62"/>
      <c r="AR82" s="62"/>
      <c r="AS82" s="560"/>
      <c r="AT82" s="62"/>
      <c r="AU82" s="62">
        <v>0</v>
      </c>
      <c r="AV82" s="62"/>
      <c r="AW82" s="62"/>
      <c r="AX82" s="560"/>
      <c r="AY82" s="62"/>
      <c r="AZ82" s="62">
        <v>0</v>
      </c>
      <c r="BA82" s="62"/>
      <c r="BB82" s="62"/>
      <c r="BC82" s="560"/>
      <c r="BD82" s="62"/>
      <c r="BE82" s="62">
        <v>0</v>
      </c>
      <c r="BF82" s="62"/>
      <c r="BG82" s="62"/>
      <c r="BH82" s="560"/>
      <c r="BI82" s="62"/>
      <c r="BJ82" s="62">
        <v>0</v>
      </c>
      <c r="BK82" s="62"/>
      <c r="BL82" s="62"/>
      <c r="BM82" s="560"/>
      <c r="BN82" s="62"/>
      <c r="BO82" s="62">
        <v>0</v>
      </c>
      <c r="BP82" s="62"/>
      <c r="BQ82" s="62"/>
      <c r="BR82" s="560"/>
      <c r="BS82" s="62"/>
      <c r="BT82" s="62">
        <v>0</v>
      </c>
      <c r="BU82" s="62"/>
      <c r="BV82" s="62"/>
      <c r="BW82" s="560"/>
      <c r="BX82" s="62"/>
      <c r="BY82" s="62">
        <v>0</v>
      </c>
      <c r="BZ82" s="62"/>
      <c r="CA82" s="62"/>
      <c r="CB82" s="560"/>
      <c r="CC82" s="62"/>
      <c r="CD82" s="62">
        <v>0</v>
      </c>
      <c r="CE82" s="62"/>
      <c r="CF82" s="62"/>
      <c r="CG82" s="560"/>
      <c r="CH82" s="62"/>
      <c r="CI82" s="62">
        <v>0</v>
      </c>
      <c r="CJ82" s="62"/>
      <c r="CK82" s="62"/>
      <c r="CL82" s="560"/>
      <c r="CM82" s="62"/>
      <c r="CN82" s="62">
        <v>0</v>
      </c>
      <c r="CO82" s="62"/>
      <c r="CP82" s="62"/>
      <c r="CQ82" s="560"/>
      <c r="CR82" s="62"/>
      <c r="CS82" s="62">
        <v>0</v>
      </c>
      <c r="CT82" s="62"/>
      <c r="CU82" s="62"/>
      <c r="CV82" s="560"/>
      <c r="CW82" s="62"/>
      <c r="CX82" s="62">
        <v>0</v>
      </c>
      <c r="CY82" s="62"/>
      <c r="CZ82" s="62"/>
      <c r="DA82" s="560"/>
      <c r="DB82" s="62"/>
      <c r="DC82" s="62">
        <v>0</v>
      </c>
      <c r="DD82" s="62"/>
      <c r="DE82" s="62"/>
      <c r="DF82" s="560"/>
      <c r="DG82" s="62"/>
      <c r="DH82" s="62">
        <v>0</v>
      </c>
      <c r="DI82" s="62"/>
      <c r="DJ82" s="62"/>
      <c r="DK82" s="560"/>
      <c r="DL82" s="62"/>
      <c r="DM82" s="62">
        <v>0</v>
      </c>
      <c r="DN82" s="62"/>
      <c r="DO82" s="62"/>
      <c r="DP82" s="560"/>
      <c r="DQ82" s="62"/>
      <c r="DR82" s="62">
        <v>0</v>
      </c>
      <c r="DS82" s="62"/>
      <c r="DT82" s="62"/>
      <c r="DU82" s="560"/>
      <c r="DV82" s="62"/>
      <c r="DW82" s="62">
        <v>0</v>
      </c>
      <c r="DX82" s="62"/>
      <c r="DY82" s="62"/>
      <c r="DZ82" s="560"/>
      <c r="EA82" s="62"/>
      <c r="EB82" s="62">
        <v>0</v>
      </c>
      <c r="EC82" s="62"/>
      <c r="ED82" s="62"/>
      <c r="EE82" s="560"/>
      <c r="EF82" s="62"/>
      <c r="EG82" s="62">
        <v>0</v>
      </c>
      <c r="EH82" s="62"/>
      <c r="EI82" s="62"/>
      <c r="EJ82" s="560"/>
      <c r="EK82" s="62"/>
      <c r="EL82" s="62">
        <v>0</v>
      </c>
      <c r="EM82" s="62"/>
      <c r="EN82" s="62"/>
      <c r="EO82" s="153"/>
    </row>
    <row r="83" spans="4:145" ht="12.75" hidden="1" customHeight="1" x14ac:dyDescent="0.2">
      <c r="D83" s="153" t="s">
        <v>336</v>
      </c>
      <c r="E83" s="484"/>
      <c r="F83" s="490"/>
      <c r="G83" s="558">
        <v>0</v>
      </c>
      <c r="H83" s="559"/>
      <c r="I83" s="62"/>
      <c r="J83" s="560"/>
      <c r="K83" s="561"/>
      <c r="L83" s="558">
        <v>0</v>
      </c>
      <c r="M83" s="559"/>
      <c r="N83" s="62"/>
      <c r="O83" s="560"/>
      <c r="P83" s="561"/>
      <c r="Q83" s="558">
        <v>0</v>
      </c>
      <c r="R83" s="559"/>
      <c r="S83" s="62"/>
      <c r="T83" s="560"/>
      <c r="U83" s="561"/>
      <c r="V83" s="558">
        <v>0</v>
      </c>
      <c r="W83" s="559"/>
      <c r="X83" s="62"/>
      <c r="Y83" s="560"/>
      <c r="Z83" s="561"/>
      <c r="AA83" s="558">
        <v>0</v>
      </c>
      <c r="AB83" s="559"/>
      <c r="AC83" s="62"/>
      <c r="AD83" s="560"/>
      <c r="AE83" s="561"/>
      <c r="AF83" s="558">
        <v>0</v>
      </c>
      <c r="AG83" s="559"/>
      <c r="AH83" s="62"/>
      <c r="AI83" s="560"/>
      <c r="AJ83" s="561"/>
      <c r="AK83" s="558">
        <v>0</v>
      </c>
      <c r="AL83" s="559"/>
      <c r="AM83" s="62"/>
      <c r="AN83" s="560"/>
      <c r="AO83" s="561"/>
      <c r="AP83" s="558">
        <v>0</v>
      </c>
      <c r="AQ83" s="559"/>
      <c r="AR83" s="62"/>
      <c r="AS83" s="560"/>
      <c r="AT83" s="561"/>
      <c r="AU83" s="558">
        <v>0</v>
      </c>
      <c r="AV83" s="559"/>
      <c r="AW83" s="62"/>
      <c r="AX83" s="560"/>
      <c r="AY83" s="561"/>
      <c r="AZ83" s="558">
        <v>0</v>
      </c>
      <c r="BA83" s="559"/>
      <c r="BB83" s="62"/>
      <c r="BC83" s="560"/>
      <c r="BD83" s="561"/>
      <c r="BE83" s="558">
        <v>0</v>
      </c>
      <c r="BF83" s="559"/>
      <c r="BG83" s="62"/>
      <c r="BH83" s="560"/>
      <c r="BI83" s="561"/>
      <c r="BJ83" s="558">
        <v>0</v>
      </c>
      <c r="BK83" s="559"/>
      <c r="BL83" s="62"/>
      <c r="BM83" s="560"/>
      <c r="BN83" s="561"/>
      <c r="BO83" s="558">
        <v>0</v>
      </c>
      <c r="BP83" s="559"/>
      <c r="BQ83" s="62"/>
      <c r="BR83" s="560"/>
      <c r="BS83" s="561"/>
      <c r="BT83" s="558">
        <v>0</v>
      </c>
      <c r="BU83" s="559"/>
      <c r="BV83" s="62"/>
      <c r="BW83" s="560"/>
      <c r="BX83" s="561"/>
      <c r="BY83" s="558">
        <v>0</v>
      </c>
      <c r="BZ83" s="559"/>
      <c r="CA83" s="62"/>
      <c r="CB83" s="560"/>
      <c r="CC83" s="561"/>
      <c r="CD83" s="558">
        <v>0</v>
      </c>
      <c r="CE83" s="559"/>
      <c r="CF83" s="62"/>
      <c r="CG83" s="560"/>
      <c r="CH83" s="561"/>
      <c r="CI83" s="558">
        <v>0</v>
      </c>
      <c r="CJ83" s="559"/>
      <c r="CK83" s="62"/>
      <c r="CL83" s="560"/>
      <c r="CM83" s="561"/>
      <c r="CN83" s="558">
        <v>0</v>
      </c>
      <c r="CO83" s="559"/>
      <c r="CP83" s="62"/>
      <c r="CQ83" s="560"/>
      <c r="CR83" s="561"/>
      <c r="CS83" s="558">
        <v>0</v>
      </c>
      <c r="CT83" s="559"/>
      <c r="CU83" s="62"/>
      <c r="CV83" s="560"/>
      <c r="CW83" s="561"/>
      <c r="CX83" s="558">
        <v>0</v>
      </c>
      <c r="CY83" s="559"/>
      <c r="CZ83" s="62"/>
      <c r="DA83" s="560"/>
      <c r="DB83" s="561"/>
      <c r="DC83" s="558">
        <v>0</v>
      </c>
      <c r="DD83" s="559"/>
      <c r="DE83" s="62"/>
      <c r="DF83" s="560"/>
      <c r="DG83" s="561"/>
      <c r="DH83" s="558">
        <v>0</v>
      </c>
      <c r="DI83" s="559"/>
      <c r="DJ83" s="62"/>
      <c r="DK83" s="560"/>
      <c r="DL83" s="561"/>
      <c r="DM83" s="558">
        <v>0</v>
      </c>
      <c r="DN83" s="559"/>
      <c r="DO83" s="62"/>
      <c r="DP83" s="560"/>
      <c r="DQ83" s="561"/>
      <c r="DR83" s="558">
        <v>0</v>
      </c>
      <c r="DS83" s="559"/>
      <c r="DT83" s="62"/>
      <c r="DU83" s="560"/>
      <c r="DV83" s="561"/>
      <c r="DW83" s="558">
        <v>0</v>
      </c>
      <c r="DX83" s="559"/>
      <c r="DY83" s="62"/>
      <c r="DZ83" s="560"/>
      <c r="EA83" s="561"/>
      <c r="EB83" s="558">
        <v>0</v>
      </c>
      <c r="EC83" s="559"/>
      <c r="ED83" s="62"/>
      <c r="EE83" s="560"/>
      <c r="EF83" s="561"/>
      <c r="EG83" s="558">
        <v>0</v>
      </c>
      <c r="EH83" s="559"/>
      <c r="EI83" s="62"/>
      <c r="EJ83" s="560"/>
      <c r="EK83" s="561"/>
      <c r="EL83" s="558">
        <v>0</v>
      </c>
      <c r="EM83" s="559"/>
      <c r="EN83" s="62"/>
      <c r="EO83" s="153"/>
    </row>
    <row r="84" spans="4:145" ht="12.75" hidden="1" customHeight="1" x14ac:dyDescent="0.2">
      <c r="D84" s="153" t="s">
        <v>339</v>
      </c>
      <c r="E84" s="484"/>
      <c r="F84" s="484"/>
      <c r="G84" s="62">
        <v>0</v>
      </c>
      <c r="H84" s="61"/>
      <c r="I84" s="62"/>
      <c r="J84" s="560"/>
      <c r="K84" s="560"/>
      <c r="L84" s="62">
        <v>0</v>
      </c>
      <c r="M84" s="61"/>
      <c r="N84" s="62"/>
      <c r="O84" s="560"/>
      <c r="P84" s="560"/>
      <c r="Q84" s="62">
        <v>0</v>
      </c>
      <c r="R84" s="61"/>
      <c r="S84" s="62"/>
      <c r="T84" s="560"/>
      <c r="U84" s="560"/>
      <c r="V84" s="62">
        <v>0</v>
      </c>
      <c r="W84" s="61"/>
      <c r="X84" s="62"/>
      <c r="Y84" s="560"/>
      <c r="Z84" s="560"/>
      <c r="AA84" s="62">
        <v>0</v>
      </c>
      <c r="AB84" s="61"/>
      <c r="AC84" s="62"/>
      <c r="AD84" s="560"/>
      <c r="AE84" s="560"/>
      <c r="AF84" s="62">
        <v>0</v>
      </c>
      <c r="AG84" s="61"/>
      <c r="AH84" s="62"/>
      <c r="AI84" s="560"/>
      <c r="AJ84" s="560"/>
      <c r="AK84" s="62">
        <v>0</v>
      </c>
      <c r="AL84" s="61"/>
      <c r="AM84" s="62"/>
      <c r="AN84" s="560"/>
      <c r="AO84" s="560"/>
      <c r="AP84" s="62">
        <v>0</v>
      </c>
      <c r="AQ84" s="61"/>
      <c r="AR84" s="62"/>
      <c r="AS84" s="560"/>
      <c r="AT84" s="560"/>
      <c r="AU84" s="62">
        <v>0</v>
      </c>
      <c r="AV84" s="61"/>
      <c r="AW84" s="62"/>
      <c r="AX84" s="560"/>
      <c r="AY84" s="560"/>
      <c r="AZ84" s="62">
        <v>0</v>
      </c>
      <c r="BA84" s="61"/>
      <c r="BB84" s="62"/>
      <c r="BC84" s="560"/>
      <c r="BD84" s="560"/>
      <c r="BE84" s="62">
        <v>0</v>
      </c>
      <c r="BF84" s="61"/>
      <c r="BG84" s="62"/>
      <c r="BH84" s="560"/>
      <c r="BI84" s="560"/>
      <c r="BJ84" s="62">
        <v>0</v>
      </c>
      <c r="BK84" s="61"/>
      <c r="BL84" s="62"/>
      <c r="BM84" s="560"/>
      <c r="BN84" s="560"/>
      <c r="BO84" s="62">
        <v>0</v>
      </c>
      <c r="BP84" s="61"/>
      <c r="BQ84" s="62"/>
      <c r="BR84" s="560"/>
      <c r="BS84" s="560"/>
      <c r="BT84" s="62">
        <v>0</v>
      </c>
      <c r="BU84" s="61"/>
      <c r="BV84" s="62"/>
      <c r="BW84" s="560"/>
      <c r="BX84" s="560"/>
      <c r="BY84" s="62">
        <v>0</v>
      </c>
      <c r="BZ84" s="61"/>
      <c r="CA84" s="62"/>
      <c r="CB84" s="560"/>
      <c r="CC84" s="560"/>
      <c r="CD84" s="62">
        <v>0</v>
      </c>
      <c r="CE84" s="61"/>
      <c r="CF84" s="62"/>
      <c r="CG84" s="560"/>
      <c r="CH84" s="560"/>
      <c r="CI84" s="62">
        <v>0</v>
      </c>
      <c r="CJ84" s="61"/>
      <c r="CK84" s="62"/>
      <c r="CL84" s="560"/>
      <c r="CM84" s="560"/>
      <c r="CN84" s="62">
        <v>0</v>
      </c>
      <c r="CO84" s="61"/>
      <c r="CP84" s="62"/>
      <c r="CQ84" s="560"/>
      <c r="CR84" s="560"/>
      <c r="CS84" s="62">
        <v>0</v>
      </c>
      <c r="CT84" s="61"/>
      <c r="CU84" s="62"/>
      <c r="CV84" s="560"/>
      <c r="CW84" s="560"/>
      <c r="CX84" s="62">
        <v>0</v>
      </c>
      <c r="CY84" s="61"/>
      <c r="CZ84" s="62"/>
      <c r="DA84" s="560"/>
      <c r="DB84" s="560"/>
      <c r="DC84" s="62">
        <v>0</v>
      </c>
      <c r="DD84" s="61"/>
      <c r="DE84" s="62"/>
      <c r="DF84" s="560"/>
      <c r="DG84" s="560"/>
      <c r="DH84" s="62">
        <v>0</v>
      </c>
      <c r="DI84" s="61"/>
      <c r="DJ84" s="62"/>
      <c r="DK84" s="560"/>
      <c r="DL84" s="560"/>
      <c r="DM84" s="62">
        <v>0</v>
      </c>
      <c r="DN84" s="61"/>
      <c r="DO84" s="62"/>
      <c r="DP84" s="560"/>
      <c r="DQ84" s="560"/>
      <c r="DR84" s="62">
        <v>0</v>
      </c>
      <c r="DS84" s="61"/>
      <c r="DT84" s="62"/>
      <c r="DU84" s="560"/>
      <c r="DV84" s="560"/>
      <c r="DW84" s="62">
        <v>0</v>
      </c>
      <c r="DX84" s="61"/>
      <c r="DY84" s="62"/>
      <c r="DZ84" s="560"/>
      <c r="EA84" s="560"/>
      <c r="EB84" s="62">
        <v>0</v>
      </c>
      <c r="EC84" s="61"/>
      <c r="ED84" s="62"/>
      <c r="EE84" s="560"/>
      <c r="EF84" s="560"/>
      <c r="EG84" s="62">
        <v>0</v>
      </c>
      <c r="EH84" s="61"/>
      <c r="EI84" s="62"/>
      <c r="EJ84" s="560"/>
      <c r="EK84" s="560"/>
      <c r="EL84" s="62">
        <v>0</v>
      </c>
      <c r="EM84" s="61"/>
      <c r="EN84" s="62"/>
      <c r="EO84" s="153"/>
    </row>
    <row r="85" spans="4:145" ht="12.75" hidden="1" customHeight="1" x14ac:dyDescent="0.2">
      <c r="D85" s="153" t="s">
        <v>353</v>
      </c>
      <c r="E85" s="484"/>
      <c r="F85" s="504"/>
      <c r="G85" s="123">
        <v>0</v>
      </c>
      <c r="H85" s="122"/>
      <c r="I85" s="62"/>
      <c r="J85" s="560"/>
      <c r="K85" s="569"/>
      <c r="L85" s="123">
        <v>0</v>
      </c>
      <c r="M85" s="122"/>
      <c r="N85" s="62"/>
      <c r="O85" s="560"/>
      <c r="P85" s="569"/>
      <c r="Q85" s="123">
        <v>0</v>
      </c>
      <c r="R85" s="122"/>
      <c r="S85" s="62"/>
      <c r="T85" s="560"/>
      <c r="U85" s="569"/>
      <c r="V85" s="123">
        <v>0</v>
      </c>
      <c r="W85" s="122"/>
      <c r="X85" s="62"/>
      <c r="Y85" s="560"/>
      <c r="Z85" s="569"/>
      <c r="AA85" s="123">
        <v>0</v>
      </c>
      <c r="AB85" s="122"/>
      <c r="AC85" s="62"/>
      <c r="AD85" s="560"/>
      <c r="AE85" s="569"/>
      <c r="AF85" s="123">
        <v>0</v>
      </c>
      <c r="AG85" s="122"/>
      <c r="AH85" s="62"/>
      <c r="AI85" s="560"/>
      <c r="AJ85" s="569"/>
      <c r="AK85" s="123">
        <v>0</v>
      </c>
      <c r="AL85" s="122"/>
      <c r="AM85" s="62"/>
      <c r="AN85" s="560"/>
      <c r="AO85" s="569"/>
      <c r="AP85" s="123">
        <v>0</v>
      </c>
      <c r="AQ85" s="122"/>
      <c r="AR85" s="62"/>
      <c r="AS85" s="560"/>
      <c r="AT85" s="569"/>
      <c r="AU85" s="123">
        <v>0</v>
      </c>
      <c r="AV85" s="122"/>
      <c r="AW85" s="62"/>
      <c r="AX85" s="560"/>
      <c r="AY85" s="569"/>
      <c r="AZ85" s="123">
        <v>0</v>
      </c>
      <c r="BA85" s="122"/>
      <c r="BB85" s="62"/>
      <c r="BC85" s="560"/>
      <c r="BD85" s="569"/>
      <c r="BE85" s="123">
        <v>0</v>
      </c>
      <c r="BF85" s="122"/>
      <c r="BG85" s="62"/>
      <c r="BH85" s="560"/>
      <c r="BI85" s="569"/>
      <c r="BJ85" s="123">
        <v>0</v>
      </c>
      <c r="BK85" s="122"/>
      <c r="BL85" s="62"/>
      <c r="BM85" s="560"/>
      <c r="BN85" s="569"/>
      <c r="BO85" s="123">
        <v>0</v>
      </c>
      <c r="BP85" s="122"/>
      <c r="BQ85" s="62"/>
      <c r="BR85" s="560"/>
      <c r="BS85" s="569"/>
      <c r="BT85" s="123">
        <v>0</v>
      </c>
      <c r="BU85" s="122"/>
      <c r="BV85" s="62"/>
      <c r="BW85" s="560"/>
      <c r="BX85" s="569"/>
      <c r="BY85" s="123">
        <v>0</v>
      </c>
      <c r="BZ85" s="122"/>
      <c r="CA85" s="62"/>
      <c r="CB85" s="560"/>
      <c r="CC85" s="569"/>
      <c r="CD85" s="123">
        <v>0</v>
      </c>
      <c r="CE85" s="122"/>
      <c r="CF85" s="62"/>
      <c r="CG85" s="560"/>
      <c r="CH85" s="569"/>
      <c r="CI85" s="123">
        <v>0</v>
      </c>
      <c r="CJ85" s="122"/>
      <c r="CK85" s="62"/>
      <c r="CL85" s="560"/>
      <c r="CM85" s="569"/>
      <c r="CN85" s="123">
        <v>0</v>
      </c>
      <c r="CO85" s="122"/>
      <c r="CP85" s="62"/>
      <c r="CQ85" s="560"/>
      <c r="CR85" s="569"/>
      <c r="CS85" s="123">
        <v>0</v>
      </c>
      <c r="CT85" s="122"/>
      <c r="CU85" s="62"/>
      <c r="CV85" s="560"/>
      <c r="CW85" s="569"/>
      <c r="CX85" s="123">
        <v>0</v>
      </c>
      <c r="CY85" s="122"/>
      <c r="CZ85" s="62"/>
      <c r="DA85" s="560"/>
      <c r="DB85" s="569"/>
      <c r="DC85" s="123">
        <v>0</v>
      </c>
      <c r="DD85" s="122"/>
      <c r="DE85" s="62"/>
      <c r="DF85" s="560"/>
      <c r="DG85" s="569"/>
      <c r="DH85" s="123">
        <v>0</v>
      </c>
      <c r="DI85" s="122"/>
      <c r="DJ85" s="62"/>
      <c r="DK85" s="560"/>
      <c r="DL85" s="569"/>
      <c r="DM85" s="123">
        <v>0</v>
      </c>
      <c r="DN85" s="122"/>
      <c r="DO85" s="62"/>
      <c r="DP85" s="560"/>
      <c r="DQ85" s="569"/>
      <c r="DR85" s="123">
        <v>0</v>
      </c>
      <c r="DS85" s="122"/>
      <c r="DT85" s="62"/>
      <c r="DU85" s="560"/>
      <c r="DV85" s="569"/>
      <c r="DW85" s="123">
        <v>0</v>
      </c>
      <c r="DX85" s="122"/>
      <c r="DY85" s="62"/>
      <c r="DZ85" s="560"/>
      <c r="EA85" s="569"/>
      <c r="EB85" s="123">
        <v>0</v>
      </c>
      <c r="EC85" s="122"/>
      <c r="ED85" s="62"/>
      <c r="EE85" s="560"/>
      <c r="EF85" s="569"/>
      <c r="EG85" s="123">
        <v>0</v>
      </c>
      <c r="EH85" s="122"/>
      <c r="EI85" s="62"/>
      <c r="EJ85" s="560"/>
      <c r="EK85" s="569"/>
      <c r="EL85" s="123">
        <v>0</v>
      </c>
      <c r="EM85" s="122"/>
      <c r="EN85" s="62"/>
      <c r="EO85" s="153"/>
    </row>
    <row r="86" spans="4:145" ht="12.75" hidden="1" customHeight="1" x14ac:dyDescent="0.2">
      <c r="D86" s="153"/>
      <c r="E86" s="484"/>
      <c r="G86" s="62"/>
      <c r="H86" s="62"/>
      <c r="I86" s="62"/>
      <c r="J86" s="560"/>
      <c r="K86" s="62"/>
      <c r="L86" s="62"/>
      <c r="M86" s="62"/>
      <c r="N86" s="62"/>
      <c r="O86" s="560"/>
      <c r="P86" s="62"/>
      <c r="Q86" s="62"/>
      <c r="R86" s="62"/>
      <c r="S86" s="62"/>
      <c r="T86" s="560"/>
      <c r="U86" s="62"/>
      <c r="V86" s="62"/>
      <c r="W86" s="62"/>
      <c r="X86" s="62"/>
      <c r="Y86" s="560"/>
      <c r="Z86" s="62"/>
      <c r="AA86" s="62"/>
      <c r="AB86" s="62"/>
      <c r="AC86" s="62"/>
      <c r="AD86" s="560"/>
      <c r="AE86" s="62"/>
      <c r="AF86" s="62"/>
      <c r="AG86" s="62"/>
      <c r="AH86" s="62"/>
      <c r="AI86" s="560"/>
      <c r="AJ86" s="62"/>
      <c r="AK86" s="62"/>
      <c r="AL86" s="62"/>
      <c r="AM86" s="62"/>
      <c r="AN86" s="560"/>
      <c r="AO86" s="62"/>
      <c r="AP86" s="62"/>
      <c r="AQ86" s="62"/>
      <c r="AR86" s="62"/>
      <c r="AS86" s="560"/>
      <c r="AT86" s="62"/>
      <c r="AU86" s="62"/>
      <c r="AV86" s="62"/>
      <c r="AW86" s="62"/>
      <c r="AX86" s="560"/>
      <c r="AY86" s="62"/>
      <c r="AZ86" s="62"/>
      <c r="BA86" s="62"/>
      <c r="BB86" s="62"/>
      <c r="BC86" s="560"/>
      <c r="BD86" s="62"/>
      <c r="BE86" s="62"/>
      <c r="BF86" s="62"/>
      <c r="BG86" s="62"/>
      <c r="BH86" s="560"/>
      <c r="BI86" s="62"/>
      <c r="BJ86" s="62"/>
      <c r="BK86" s="62"/>
      <c r="BL86" s="62"/>
      <c r="BM86" s="560"/>
      <c r="BN86" s="62"/>
      <c r="BO86" s="62"/>
      <c r="BP86" s="62"/>
      <c r="BQ86" s="62"/>
      <c r="BR86" s="560"/>
      <c r="BS86" s="62"/>
      <c r="BT86" s="62"/>
      <c r="BU86" s="62"/>
      <c r="BV86" s="62"/>
      <c r="BW86" s="560"/>
      <c r="BX86" s="62"/>
      <c r="BY86" s="62"/>
      <c r="BZ86" s="62"/>
      <c r="CA86" s="62"/>
      <c r="CB86" s="560"/>
      <c r="CC86" s="62"/>
      <c r="CD86" s="62"/>
      <c r="CE86" s="62"/>
      <c r="CF86" s="62"/>
      <c r="CG86" s="560"/>
      <c r="CH86" s="62"/>
      <c r="CI86" s="62"/>
      <c r="CJ86" s="62"/>
      <c r="CK86" s="62"/>
      <c r="CL86" s="560"/>
      <c r="CM86" s="62"/>
      <c r="CN86" s="62"/>
      <c r="CO86" s="62"/>
      <c r="CP86" s="62"/>
      <c r="CQ86" s="560"/>
      <c r="CR86" s="62"/>
      <c r="CS86" s="62"/>
      <c r="CT86" s="62"/>
      <c r="CU86" s="62"/>
      <c r="CV86" s="560"/>
      <c r="CW86" s="62"/>
      <c r="CX86" s="62"/>
      <c r="CY86" s="62"/>
      <c r="CZ86" s="62"/>
      <c r="DA86" s="560"/>
      <c r="DB86" s="62"/>
      <c r="DC86" s="62"/>
      <c r="DD86" s="62"/>
      <c r="DE86" s="62"/>
      <c r="DF86" s="560"/>
      <c r="DG86" s="62"/>
      <c r="DH86" s="62"/>
      <c r="DI86" s="62"/>
      <c r="DJ86" s="62"/>
      <c r="DK86" s="560"/>
      <c r="DL86" s="62"/>
      <c r="DM86" s="62"/>
      <c r="DN86" s="62"/>
      <c r="DO86" s="62"/>
      <c r="DP86" s="560"/>
      <c r="DQ86" s="62"/>
      <c r="DR86" s="62"/>
      <c r="DS86" s="62"/>
      <c r="DT86" s="62"/>
      <c r="DU86" s="560"/>
      <c r="DV86" s="62"/>
      <c r="DW86" s="62"/>
      <c r="DX86" s="62"/>
      <c r="DY86" s="62"/>
      <c r="DZ86" s="560"/>
      <c r="EA86" s="62"/>
      <c r="EB86" s="62"/>
      <c r="EC86" s="62"/>
      <c r="ED86" s="62"/>
      <c r="EE86" s="560"/>
      <c r="EF86" s="62"/>
      <c r="EG86" s="62"/>
      <c r="EH86" s="62"/>
      <c r="EI86" s="62"/>
      <c r="EJ86" s="560"/>
      <c r="EK86" s="62"/>
      <c r="EL86" s="62"/>
      <c r="EM86" s="62"/>
      <c r="EN86" s="62"/>
      <c r="EO86" s="153"/>
    </row>
    <row r="87" spans="4:145" ht="12.75" hidden="1" customHeight="1" x14ac:dyDescent="0.2">
      <c r="D87" s="153" t="s">
        <v>440</v>
      </c>
      <c r="E87" s="484"/>
      <c r="G87" s="62">
        <v>0</v>
      </c>
      <c r="H87" s="62"/>
      <c r="I87" s="62"/>
      <c r="J87" s="560"/>
      <c r="K87" s="62"/>
      <c r="L87" s="62">
        <v>0</v>
      </c>
      <c r="M87" s="62"/>
      <c r="N87" s="62"/>
      <c r="O87" s="560"/>
      <c r="P87" s="62"/>
      <c r="Q87" s="62">
        <v>0</v>
      </c>
      <c r="R87" s="62"/>
      <c r="S87" s="62"/>
      <c r="T87" s="560"/>
      <c r="U87" s="62"/>
      <c r="V87" s="62">
        <v>0</v>
      </c>
      <c r="W87" s="62"/>
      <c r="X87" s="62"/>
      <c r="Y87" s="560"/>
      <c r="Z87" s="62"/>
      <c r="AA87" s="62">
        <v>0</v>
      </c>
      <c r="AB87" s="62"/>
      <c r="AC87" s="62"/>
      <c r="AD87" s="560"/>
      <c r="AE87" s="62"/>
      <c r="AF87" s="62">
        <v>0</v>
      </c>
      <c r="AG87" s="62"/>
      <c r="AH87" s="62"/>
      <c r="AI87" s="560"/>
      <c r="AJ87" s="62"/>
      <c r="AK87" s="62">
        <v>0</v>
      </c>
      <c r="AL87" s="62"/>
      <c r="AM87" s="62"/>
      <c r="AN87" s="560"/>
      <c r="AO87" s="62"/>
      <c r="AP87" s="62">
        <v>0</v>
      </c>
      <c r="AQ87" s="62"/>
      <c r="AR87" s="62"/>
      <c r="AS87" s="560"/>
      <c r="AT87" s="62"/>
      <c r="AU87" s="62">
        <v>0</v>
      </c>
      <c r="AV87" s="62"/>
      <c r="AW87" s="62"/>
      <c r="AX87" s="560"/>
      <c r="AY87" s="62"/>
      <c r="AZ87" s="62">
        <v>0</v>
      </c>
      <c r="BA87" s="62"/>
      <c r="BB87" s="62"/>
      <c r="BC87" s="560"/>
      <c r="BD87" s="62"/>
      <c r="BE87" s="62">
        <v>0</v>
      </c>
      <c r="BF87" s="62"/>
      <c r="BG87" s="62"/>
      <c r="BH87" s="560"/>
      <c r="BI87" s="62"/>
      <c r="BJ87" s="62">
        <v>0</v>
      </c>
      <c r="BK87" s="62"/>
      <c r="BL87" s="62"/>
      <c r="BM87" s="560"/>
      <c r="BN87" s="62"/>
      <c r="BO87" s="62">
        <v>0</v>
      </c>
      <c r="BP87" s="62"/>
      <c r="BQ87" s="62"/>
      <c r="BR87" s="560"/>
      <c r="BS87" s="62"/>
      <c r="BT87" s="62">
        <v>0</v>
      </c>
      <c r="BU87" s="62"/>
      <c r="BV87" s="62"/>
      <c r="BW87" s="560"/>
      <c r="BX87" s="62"/>
      <c r="BY87" s="62">
        <v>0</v>
      </c>
      <c r="BZ87" s="62"/>
      <c r="CA87" s="62"/>
      <c r="CB87" s="560"/>
      <c r="CC87" s="62"/>
      <c r="CD87" s="62">
        <v>0</v>
      </c>
      <c r="CE87" s="62"/>
      <c r="CF87" s="62"/>
      <c r="CG87" s="560"/>
      <c r="CH87" s="62"/>
      <c r="CI87" s="62">
        <v>0</v>
      </c>
      <c r="CJ87" s="62"/>
      <c r="CK87" s="62"/>
      <c r="CL87" s="560"/>
      <c r="CM87" s="62"/>
      <c r="CN87" s="62">
        <v>0</v>
      </c>
      <c r="CO87" s="62"/>
      <c r="CP87" s="62"/>
      <c r="CQ87" s="560"/>
      <c r="CR87" s="62"/>
      <c r="CS87" s="62">
        <v>0</v>
      </c>
      <c r="CT87" s="62"/>
      <c r="CU87" s="62"/>
      <c r="CV87" s="560"/>
      <c r="CW87" s="62"/>
      <c r="CX87" s="62">
        <v>0</v>
      </c>
      <c r="CY87" s="62"/>
      <c r="CZ87" s="62"/>
      <c r="DA87" s="560"/>
      <c r="DB87" s="62"/>
      <c r="DC87" s="62">
        <v>0</v>
      </c>
      <c r="DD87" s="62"/>
      <c r="DE87" s="62"/>
      <c r="DF87" s="560"/>
      <c r="DG87" s="62"/>
      <c r="DH87" s="62">
        <v>0</v>
      </c>
      <c r="DI87" s="62"/>
      <c r="DJ87" s="62"/>
      <c r="DK87" s="560"/>
      <c r="DL87" s="62"/>
      <c r="DM87" s="62">
        <v>0</v>
      </c>
      <c r="DN87" s="62"/>
      <c r="DO87" s="62"/>
      <c r="DP87" s="560"/>
      <c r="DQ87" s="62"/>
      <c r="DR87" s="62">
        <v>0</v>
      </c>
      <c r="DS87" s="62"/>
      <c r="DT87" s="62"/>
      <c r="DU87" s="560"/>
      <c r="DV87" s="62"/>
      <c r="DW87" s="62">
        <v>0</v>
      </c>
      <c r="DX87" s="62"/>
      <c r="DY87" s="62"/>
      <c r="DZ87" s="560"/>
      <c r="EA87" s="62"/>
      <c r="EB87" s="62">
        <v>0</v>
      </c>
      <c r="EC87" s="62"/>
      <c r="ED87" s="62"/>
      <c r="EE87" s="560"/>
      <c r="EF87" s="62"/>
      <c r="EG87" s="62">
        <v>0</v>
      </c>
      <c r="EH87" s="62"/>
      <c r="EI87" s="62"/>
      <c r="EJ87" s="560"/>
      <c r="EK87" s="62"/>
      <c r="EL87" s="62">
        <v>0</v>
      </c>
      <c r="EM87" s="62"/>
      <c r="EN87" s="62"/>
      <c r="EO87" s="153"/>
    </row>
    <row r="88" spans="4:145" ht="12.75" hidden="1" customHeight="1" x14ac:dyDescent="0.2">
      <c r="D88" s="153" t="s">
        <v>336</v>
      </c>
      <c r="E88" s="484"/>
      <c r="F88" s="490"/>
      <c r="G88" s="558">
        <v>0</v>
      </c>
      <c r="H88" s="559"/>
      <c r="I88" s="62"/>
      <c r="J88" s="560"/>
      <c r="K88" s="561"/>
      <c r="L88" s="558">
        <v>0</v>
      </c>
      <c r="M88" s="559"/>
      <c r="N88" s="62"/>
      <c r="O88" s="560"/>
      <c r="P88" s="561"/>
      <c r="Q88" s="558">
        <v>0</v>
      </c>
      <c r="R88" s="559"/>
      <c r="S88" s="62"/>
      <c r="T88" s="560"/>
      <c r="U88" s="561"/>
      <c r="V88" s="558">
        <v>0</v>
      </c>
      <c r="W88" s="559"/>
      <c r="X88" s="62"/>
      <c r="Y88" s="560"/>
      <c r="Z88" s="561"/>
      <c r="AA88" s="558">
        <v>0</v>
      </c>
      <c r="AB88" s="559"/>
      <c r="AC88" s="62"/>
      <c r="AD88" s="560"/>
      <c r="AE88" s="561"/>
      <c r="AF88" s="558">
        <v>0</v>
      </c>
      <c r="AG88" s="559"/>
      <c r="AH88" s="62"/>
      <c r="AI88" s="560"/>
      <c r="AJ88" s="561"/>
      <c r="AK88" s="558">
        <v>0</v>
      </c>
      <c r="AL88" s="559"/>
      <c r="AM88" s="62"/>
      <c r="AN88" s="560"/>
      <c r="AO88" s="561"/>
      <c r="AP88" s="558">
        <v>0</v>
      </c>
      <c r="AQ88" s="559"/>
      <c r="AR88" s="62"/>
      <c r="AS88" s="560"/>
      <c r="AT88" s="561"/>
      <c r="AU88" s="558">
        <v>0</v>
      </c>
      <c r="AV88" s="559"/>
      <c r="AW88" s="62"/>
      <c r="AX88" s="560"/>
      <c r="AY88" s="561"/>
      <c r="AZ88" s="558">
        <v>0</v>
      </c>
      <c r="BA88" s="559"/>
      <c r="BB88" s="62"/>
      <c r="BC88" s="560"/>
      <c r="BD88" s="561"/>
      <c r="BE88" s="558">
        <v>0</v>
      </c>
      <c r="BF88" s="559"/>
      <c r="BG88" s="62"/>
      <c r="BH88" s="560"/>
      <c r="BI88" s="561"/>
      <c r="BJ88" s="558">
        <v>0</v>
      </c>
      <c r="BK88" s="559"/>
      <c r="BL88" s="62"/>
      <c r="BM88" s="560"/>
      <c r="BN88" s="561"/>
      <c r="BO88" s="558">
        <v>0</v>
      </c>
      <c r="BP88" s="559"/>
      <c r="BQ88" s="62"/>
      <c r="BR88" s="560"/>
      <c r="BS88" s="561"/>
      <c r="BT88" s="558">
        <v>0</v>
      </c>
      <c r="BU88" s="559"/>
      <c r="BV88" s="62"/>
      <c r="BW88" s="560"/>
      <c r="BX88" s="561"/>
      <c r="BY88" s="558">
        <v>0</v>
      </c>
      <c r="BZ88" s="559"/>
      <c r="CA88" s="62"/>
      <c r="CB88" s="560"/>
      <c r="CC88" s="561"/>
      <c r="CD88" s="558">
        <v>0</v>
      </c>
      <c r="CE88" s="559"/>
      <c r="CF88" s="62"/>
      <c r="CG88" s="560"/>
      <c r="CH88" s="561"/>
      <c r="CI88" s="558">
        <v>0</v>
      </c>
      <c r="CJ88" s="559"/>
      <c r="CK88" s="62"/>
      <c r="CL88" s="560"/>
      <c r="CM88" s="561"/>
      <c r="CN88" s="558">
        <v>0</v>
      </c>
      <c r="CO88" s="559"/>
      <c r="CP88" s="62"/>
      <c r="CQ88" s="560"/>
      <c r="CR88" s="561"/>
      <c r="CS88" s="558">
        <v>0</v>
      </c>
      <c r="CT88" s="559"/>
      <c r="CU88" s="62"/>
      <c r="CV88" s="560"/>
      <c r="CW88" s="561"/>
      <c r="CX88" s="558">
        <v>0</v>
      </c>
      <c r="CY88" s="559"/>
      <c r="CZ88" s="62"/>
      <c r="DA88" s="560"/>
      <c r="DB88" s="561"/>
      <c r="DC88" s="558">
        <v>0</v>
      </c>
      <c r="DD88" s="559"/>
      <c r="DE88" s="62"/>
      <c r="DF88" s="560"/>
      <c r="DG88" s="561"/>
      <c r="DH88" s="558">
        <v>0</v>
      </c>
      <c r="DI88" s="559"/>
      <c r="DJ88" s="62"/>
      <c r="DK88" s="560"/>
      <c r="DL88" s="561"/>
      <c r="DM88" s="558">
        <v>0</v>
      </c>
      <c r="DN88" s="559"/>
      <c r="DO88" s="62"/>
      <c r="DP88" s="560"/>
      <c r="DQ88" s="561"/>
      <c r="DR88" s="558">
        <v>0</v>
      </c>
      <c r="DS88" s="559"/>
      <c r="DT88" s="62"/>
      <c r="DU88" s="560"/>
      <c r="DV88" s="561"/>
      <c r="DW88" s="558">
        <v>0</v>
      </c>
      <c r="DX88" s="559"/>
      <c r="DY88" s="62"/>
      <c r="DZ88" s="560"/>
      <c r="EA88" s="561"/>
      <c r="EB88" s="558">
        <v>0</v>
      </c>
      <c r="EC88" s="559"/>
      <c r="ED88" s="62"/>
      <c r="EE88" s="560"/>
      <c r="EF88" s="561"/>
      <c r="EG88" s="558">
        <v>0</v>
      </c>
      <c r="EH88" s="559"/>
      <c r="EI88" s="62"/>
      <c r="EJ88" s="560"/>
      <c r="EK88" s="561"/>
      <c r="EL88" s="558">
        <v>0</v>
      </c>
      <c r="EM88" s="559"/>
      <c r="EN88" s="62"/>
      <c r="EO88" s="153"/>
    </row>
    <row r="89" spans="4:145" ht="12.75" hidden="1" customHeight="1" x14ac:dyDescent="0.2">
      <c r="D89" s="153" t="s">
        <v>339</v>
      </c>
      <c r="E89" s="484"/>
      <c r="F89" s="484"/>
      <c r="G89" s="62">
        <v>0</v>
      </c>
      <c r="H89" s="61"/>
      <c r="I89" s="62"/>
      <c r="J89" s="560"/>
      <c r="K89" s="560"/>
      <c r="L89" s="62">
        <v>0</v>
      </c>
      <c r="M89" s="61"/>
      <c r="N89" s="62"/>
      <c r="O89" s="560"/>
      <c r="P89" s="560"/>
      <c r="Q89" s="62">
        <v>0</v>
      </c>
      <c r="R89" s="61"/>
      <c r="S89" s="62"/>
      <c r="T89" s="560"/>
      <c r="U89" s="560"/>
      <c r="V89" s="62">
        <v>0</v>
      </c>
      <c r="W89" s="61"/>
      <c r="X89" s="62"/>
      <c r="Y89" s="560"/>
      <c r="Z89" s="560"/>
      <c r="AA89" s="62">
        <v>0</v>
      </c>
      <c r="AB89" s="61"/>
      <c r="AC89" s="62"/>
      <c r="AD89" s="560"/>
      <c r="AE89" s="560"/>
      <c r="AF89" s="62">
        <v>0</v>
      </c>
      <c r="AG89" s="61"/>
      <c r="AH89" s="62"/>
      <c r="AI89" s="560"/>
      <c r="AJ89" s="560"/>
      <c r="AK89" s="62">
        <v>0</v>
      </c>
      <c r="AL89" s="61"/>
      <c r="AM89" s="62"/>
      <c r="AN89" s="560"/>
      <c r="AO89" s="560"/>
      <c r="AP89" s="62">
        <v>0</v>
      </c>
      <c r="AQ89" s="61"/>
      <c r="AR89" s="62"/>
      <c r="AS89" s="560"/>
      <c r="AT89" s="560"/>
      <c r="AU89" s="62">
        <v>0</v>
      </c>
      <c r="AV89" s="61"/>
      <c r="AW89" s="62"/>
      <c r="AX89" s="560"/>
      <c r="AY89" s="560"/>
      <c r="AZ89" s="62">
        <v>0</v>
      </c>
      <c r="BA89" s="61"/>
      <c r="BB89" s="62"/>
      <c r="BC89" s="560"/>
      <c r="BD89" s="560"/>
      <c r="BE89" s="62">
        <v>0</v>
      </c>
      <c r="BF89" s="61"/>
      <c r="BG89" s="62"/>
      <c r="BH89" s="560"/>
      <c r="BI89" s="560"/>
      <c r="BJ89" s="62">
        <v>0</v>
      </c>
      <c r="BK89" s="61"/>
      <c r="BL89" s="62"/>
      <c r="BM89" s="560"/>
      <c r="BN89" s="560"/>
      <c r="BO89" s="62">
        <v>0</v>
      </c>
      <c r="BP89" s="61"/>
      <c r="BQ89" s="62"/>
      <c r="BR89" s="560"/>
      <c r="BS89" s="560"/>
      <c r="BT89" s="62">
        <v>0</v>
      </c>
      <c r="BU89" s="61"/>
      <c r="BV89" s="62"/>
      <c r="BW89" s="560"/>
      <c r="BX89" s="560"/>
      <c r="BY89" s="62">
        <v>0</v>
      </c>
      <c r="BZ89" s="61"/>
      <c r="CA89" s="62"/>
      <c r="CB89" s="560"/>
      <c r="CC89" s="560"/>
      <c r="CD89" s="62">
        <v>0</v>
      </c>
      <c r="CE89" s="61"/>
      <c r="CF89" s="62"/>
      <c r="CG89" s="560"/>
      <c r="CH89" s="560"/>
      <c r="CI89" s="62">
        <v>0</v>
      </c>
      <c r="CJ89" s="61"/>
      <c r="CK89" s="62"/>
      <c r="CL89" s="560"/>
      <c r="CM89" s="560"/>
      <c r="CN89" s="62">
        <v>0</v>
      </c>
      <c r="CO89" s="61"/>
      <c r="CP89" s="62"/>
      <c r="CQ89" s="560"/>
      <c r="CR89" s="560"/>
      <c r="CS89" s="62">
        <v>0</v>
      </c>
      <c r="CT89" s="61"/>
      <c r="CU89" s="62"/>
      <c r="CV89" s="560"/>
      <c r="CW89" s="560"/>
      <c r="CX89" s="62">
        <v>0</v>
      </c>
      <c r="CY89" s="61"/>
      <c r="CZ89" s="62"/>
      <c r="DA89" s="560"/>
      <c r="DB89" s="560"/>
      <c r="DC89" s="62">
        <v>0</v>
      </c>
      <c r="DD89" s="61"/>
      <c r="DE89" s="62"/>
      <c r="DF89" s="560"/>
      <c r="DG89" s="560"/>
      <c r="DH89" s="62">
        <v>0</v>
      </c>
      <c r="DI89" s="61"/>
      <c r="DJ89" s="62"/>
      <c r="DK89" s="560"/>
      <c r="DL89" s="560"/>
      <c r="DM89" s="62">
        <v>0</v>
      </c>
      <c r="DN89" s="61"/>
      <c r="DO89" s="62"/>
      <c r="DP89" s="560"/>
      <c r="DQ89" s="560"/>
      <c r="DR89" s="62">
        <v>0</v>
      </c>
      <c r="DS89" s="61"/>
      <c r="DT89" s="62"/>
      <c r="DU89" s="560"/>
      <c r="DV89" s="560"/>
      <c r="DW89" s="62">
        <v>0</v>
      </c>
      <c r="DX89" s="61"/>
      <c r="DY89" s="62"/>
      <c r="DZ89" s="560"/>
      <c r="EA89" s="560"/>
      <c r="EB89" s="62">
        <v>0</v>
      </c>
      <c r="EC89" s="61"/>
      <c r="ED89" s="62"/>
      <c r="EE89" s="560"/>
      <c r="EF89" s="560"/>
      <c r="EG89" s="62">
        <v>0</v>
      </c>
      <c r="EH89" s="61"/>
      <c r="EI89" s="62"/>
      <c r="EJ89" s="560"/>
      <c r="EK89" s="560"/>
      <c r="EL89" s="62">
        <v>0</v>
      </c>
      <c r="EM89" s="61"/>
      <c r="EN89" s="62"/>
      <c r="EO89" s="153"/>
    </row>
    <row r="90" spans="4:145" ht="12.75" hidden="1" customHeight="1" x14ac:dyDescent="0.2">
      <c r="D90" s="153" t="s">
        <v>353</v>
      </c>
      <c r="E90" s="484"/>
      <c r="F90" s="504"/>
      <c r="G90" s="123">
        <v>0</v>
      </c>
      <c r="H90" s="122"/>
      <c r="I90" s="62"/>
      <c r="J90" s="560"/>
      <c r="K90" s="569"/>
      <c r="L90" s="123">
        <v>0</v>
      </c>
      <c r="M90" s="122"/>
      <c r="N90" s="62"/>
      <c r="O90" s="560"/>
      <c r="P90" s="569"/>
      <c r="Q90" s="123">
        <v>0</v>
      </c>
      <c r="R90" s="122"/>
      <c r="S90" s="62"/>
      <c r="T90" s="560"/>
      <c r="U90" s="569"/>
      <c r="V90" s="123">
        <v>0</v>
      </c>
      <c r="W90" s="122"/>
      <c r="X90" s="62"/>
      <c r="Y90" s="560"/>
      <c r="Z90" s="569"/>
      <c r="AA90" s="123">
        <v>0</v>
      </c>
      <c r="AB90" s="122"/>
      <c r="AC90" s="62"/>
      <c r="AD90" s="560"/>
      <c r="AE90" s="569"/>
      <c r="AF90" s="123">
        <v>0</v>
      </c>
      <c r="AG90" s="122"/>
      <c r="AH90" s="62"/>
      <c r="AI90" s="560"/>
      <c r="AJ90" s="569"/>
      <c r="AK90" s="123">
        <v>0</v>
      </c>
      <c r="AL90" s="122"/>
      <c r="AM90" s="62"/>
      <c r="AN90" s="560"/>
      <c r="AO90" s="569"/>
      <c r="AP90" s="123">
        <v>0</v>
      </c>
      <c r="AQ90" s="122"/>
      <c r="AR90" s="62"/>
      <c r="AS90" s="560"/>
      <c r="AT90" s="569"/>
      <c r="AU90" s="123">
        <v>0</v>
      </c>
      <c r="AV90" s="122"/>
      <c r="AW90" s="62"/>
      <c r="AX90" s="560"/>
      <c r="AY90" s="569"/>
      <c r="AZ90" s="123">
        <v>0</v>
      </c>
      <c r="BA90" s="122"/>
      <c r="BB90" s="62"/>
      <c r="BC90" s="560"/>
      <c r="BD90" s="569"/>
      <c r="BE90" s="123">
        <v>0</v>
      </c>
      <c r="BF90" s="122"/>
      <c r="BG90" s="62"/>
      <c r="BH90" s="560"/>
      <c r="BI90" s="569"/>
      <c r="BJ90" s="123">
        <v>0</v>
      </c>
      <c r="BK90" s="122"/>
      <c r="BL90" s="62"/>
      <c r="BM90" s="560"/>
      <c r="BN90" s="569"/>
      <c r="BO90" s="123">
        <v>0</v>
      </c>
      <c r="BP90" s="122"/>
      <c r="BQ90" s="62"/>
      <c r="BR90" s="560"/>
      <c r="BS90" s="569"/>
      <c r="BT90" s="123">
        <v>0</v>
      </c>
      <c r="BU90" s="122"/>
      <c r="BV90" s="62"/>
      <c r="BW90" s="560"/>
      <c r="BX90" s="569"/>
      <c r="BY90" s="123">
        <v>0</v>
      </c>
      <c r="BZ90" s="122"/>
      <c r="CA90" s="62"/>
      <c r="CB90" s="560"/>
      <c r="CC90" s="569"/>
      <c r="CD90" s="123">
        <v>0</v>
      </c>
      <c r="CE90" s="122"/>
      <c r="CF90" s="62"/>
      <c r="CG90" s="560"/>
      <c r="CH90" s="569"/>
      <c r="CI90" s="123">
        <v>0</v>
      </c>
      <c r="CJ90" s="122"/>
      <c r="CK90" s="62"/>
      <c r="CL90" s="560"/>
      <c r="CM90" s="569"/>
      <c r="CN90" s="123">
        <v>0</v>
      </c>
      <c r="CO90" s="122"/>
      <c r="CP90" s="62"/>
      <c r="CQ90" s="560"/>
      <c r="CR90" s="569"/>
      <c r="CS90" s="123">
        <v>0</v>
      </c>
      <c r="CT90" s="122"/>
      <c r="CU90" s="62"/>
      <c r="CV90" s="560"/>
      <c r="CW90" s="569"/>
      <c r="CX90" s="123">
        <v>0</v>
      </c>
      <c r="CY90" s="122"/>
      <c r="CZ90" s="62"/>
      <c r="DA90" s="560"/>
      <c r="DB90" s="569"/>
      <c r="DC90" s="123">
        <v>0</v>
      </c>
      <c r="DD90" s="122"/>
      <c r="DE90" s="62"/>
      <c r="DF90" s="560"/>
      <c r="DG90" s="569"/>
      <c r="DH90" s="123">
        <v>0</v>
      </c>
      <c r="DI90" s="122"/>
      <c r="DJ90" s="62"/>
      <c r="DK90" s="560"/>
      <c r="DL90" s="569"/>
      <c r="DM90" s="123">
        <v>0</v>
      </c>
      <c r="DN90" s="122"/>
      <c r="DO90" s="62"/>
      <c r="DP90" s="560"/>
      <c r="DQ90" s="569"/>
      <c r="DR90" s="123">
        <v>0</v>
      </c>
      <c r="DS90" s="122"/>
      <c r="DT90" s="62"/>
      <c r="DU90" s="560"/>
      <c r="DV90" s="569"/>
      <c r="DW90" s="123">
        <v>0</v>
      </c>
      <c r="DX90" s="122"/>
      <c r="DY90" s="62"/>
      <c r="DZ90" s="560"/>
      <c r="EA90" s="569"/>
      <c r="EB90" s="123">
        <v>0</v>
      </c>
      <c r="EC90" s="122"/>
      <c r="ED90" s="62"/>
      <c r="EE90" s="560"/>
      <c r="EF90" s="569"/>
      <c r="EG90" s="123">
        <v>0</v>
      </c>
      <c r="EH90" s="122"/>
      <c r="EI90" s="62"/>
      <c r="EJ90" s="560"/>
      <c r="EK90" s="569"/>
      <c r="EL90" s="123">
        <v>0</v>
      </c>
      <c r="EM90" s="122"/>
      <c r="EN90" s="62"/>
      <c r="EO90" s="153"/>
    </row>
    <row r="91" spans="4:145" ht="12.75" hidden="1" customHeight="1" x14ac:dyDescent="0.2">
      <c r="D91" s="153"/>
      <c r="E91" s="484"/>
      <c r="G91" s="62"/>
      <c r="H91" s="62"/>
      <c r="I91" s="62"/>
      <c r="J91" s="560"/>
      <c r="K91" s="62"/>
      <c r="L91" s="62"/>
      <c r="M91" s="62"/>
      <c r="N91" s="62"/>
      <c r="O91" s="560"/>
      <c r="P91" s="62"/>
      <c r="Q91" s="62"/>
      <c r="R91" s="62"/>
      <c r="S91" s="62"/>
      <c r="T91" s="560"/>
      <c r="U91" s="62"/>
      <c r="V91" s="62"/>
      <c r="W91" s="62"/>
      <c r="X91" s="62"/>
      <c r="Y91" s="560"/>
      <c r="Z91" s="62"/>
      <c r="AA91" s="62"/>
      <c r="AB91" s="62"/>
      <c r="AC91" s="62"/>
      <c r="AD91" s="560"/>
      <c r="AE91" s="62"/>
      <c r="AF91" s="62"/>
      <c r="AG91" s="62"/>
      <c r="AH91" s="62"/>
      <c r="AI91" s="560"/>
      <c r="AJ91" s="62"/>
      <c r="AK91" s="62"/>
      <c r="AL91" s="62"/>
      <c r="AM91" s="62"/>
      <c r="AN91" s="560"/>
      <c r="AO91" s="62"/>
      <c r="AP91" s="62"/>
      <c r="AQ91" s="62"/>
      <c r="AR91" s="62"/>
      <c r="AS91" s="560"/>
      <c r="AT91" s="62"/>
      <c r="AU91" s="62"/>
      <c r="AV91" s="62"/>
      <c r="AW91" s="62"/>
      <c r="AX91" s="560"/>
      <c r="AY91" s="62"/>
      <c r="AZ91" s="62"/>
      <c r="BA91" s="62"/>
      <c r="BB91" s="62"/>
      <c r="BC91" s="560"/>
      <c r="BD91" s="62"/>
      <c r="BE91" s="62"/>
      <c r="BF91" s="62"/>
      <c r="BG91" s="62"/>
      <c r="BH91" s="560"/>
      <c r="BI91" s="62"/>
      <c r="BJ91" s="62"/>
      <c r="BK91" s="62"/>
      <c r="BL91" s="62"/>
      <c r="BM91" s="560"/>
      <c r="BN91" s="62"/>
      <c r="BO91" s="62"/>
      <c r="BP91" s="62"/>
      <c r="BQ91" s="62"/>
      <c r="BR91" s="560"/>
      <c r="BS91" s="62"/>
      <c r="BT91" s="62"/>
      <c r="BU91" s="62"/>
      <c r="BV91" s="62"/>
      <c r="BW91" s="560"/>
      <c r="BX91" s="62"/>
      <c r="BY91" s="62"/>
      <c r="BZ91" s="62"/>
      <c r="CA91" s="62"/>
      <c r="CB91" s="560"/>
      <c r="CC91" s="62"/>
      <c r="CD91" s="62"/>
      <c r="CE91" s="62"/>
      <c r="CF91" s="62"/>
      <c r="CG91" s="560"/>
      <c r="CH91" s="62"/>
      <c r="CI91" s="62"/>
      <c r="CJ91" s="62"/>
      <c r="CK91" s="62"/>
      <c r="CL91" s="560"/>
      <c r="CM91" s="62"/>
      <c r="CN91" s="62"/>
      <c r="CO91" s="62"/>
      <c r="CP91" s="62"/>
      <c r="CQ91" s="560"/>
      <c r="CR91" s="62"/>
      <c r="CS91" s="62"/>
      <c r="CT91" s="62"/>
      <c r="CU91" s="62"/>
      <c r="CV91" s="560"/>
      <c r="CW91" s="62"/>
      <c r="CX91" s="62"/>
      <c r="CY91" s="62"/>
      <c r="CZ91" s="62"/>
      <c r="DA91" s="560"/>
      <c r="DB91" s="62"/>
      <c r="DC91" s="62"/>
      <c r="DD91" s="62"/>
      <c r="DE91" s="62"/>
      <c r="DF91" s="560"/>
      <c r="DG91" s="62"/>
      <c r="DH91" s="62"/>
      <c r="DI91" s="62"/>
      <c r="DJ91" s="62"/>
      <c r="DK91" s="560"/>
      <c r="DL91" s="62"/>
      <c r="DM91" s="62"/>
      <c r="DN91" s="62"/>
      <c r="DO91" s="62"/>
      <c r="DP91" s="560"/>
      <c r="DQ91" s="62"/>
      <c r="DR91" s="62"/>
      <c r="DS91" s="62"/>
      <c r="DT91" s="62"/>
      <c r="DU91" s="560"/>
      <c r="DV91" s="62"/>
      <c r="DW91" s="62"/>
      <c r="DX91" s="62"/>
      <c r="DY91" s="62"/>
      <c r="DZ91" s="560"/>
      <c r="EA91" s="62"/>
      <c r="EB91" s="62"/>
      <c r="EC91" s="62"/>
      <c r="ED91" s="62"/>
      <c r="EE91" s="560"/>
      <c r="EF91" s="62"/>
      <c r="EG91" s="62"/>
      <c r="EH91" s="62"/>
      <c r="EI91" s="62"/>
      <c r="EJ91" s="560"/>
      <c r="EK91" s="62"/>
      <c r="EL91" s="62"/>
      <c r="EM91" s="62"/>
      <c r="EN91" s="62"/>
      <c r="EO91" s="153"/>
    </row>
    <row r="92" spans="4:145" ht="12.75" hidden="1" customHeight="1" x14ac:dyDescent="0.2">
      <c r="D92" s="153" t="s">
        <v>441</v>
      </c>
      <c r="E92" s="484"/>
      <c r="G92" s="62">
        <v>0</v>
      </c>
      <c r="H92" s="62"/>
      <c r="I92" s="62"/>
      <c r="J92" s="560"/>
      <c r="K92" s="62"/>
      <c r="L92" s="62">
        <v>0</v>
      </c>
      <c r="M92" s="62"/>
      <c r="N92" s="62"/>
      <c r="O92" s="560"/>
      <c r="P92" s="62"/>
      <c r="Q92" s="62">
        <v>0</v>
      </c>
      <c r="R92" s="62"/>
      <c r="S92" s="62"/>
      <c r="T92" s="560"/>
      <c r="U92" s="62"/>
      <c r="V92" s="62">
        <v>0</v>
      </c>
      <c r="W92" s="62"/>
      <c r="X92" s="62"/>
      <c r="Y92" s="560"/>
      <c r="Z92" s="62"/>
      <c r="AA92" s="62">
        <v>0</v>
      </c>
      <c r="AB92" s="62"/>
      <c r="AC92" s="62"/>
      <c r="AD92" s="560"/>
      <c r="AE92" s="62"/>
      <c r="AF92" s="62">
        <v>0</v>
      </c>
      <c r="AG92" s="62"/>
      <c r="AH92" s="62"/>
      <c r="AI92" s="560"/>
      <c r="AJ92" s="62"/>
      <c r="AK92" s="62">
        <v>0</v>
      </c>
      <c r="AL92" s="62"/>
      <c r="AM92" s="62"/>
      <c r="AN92" s="560"/>
      <c r="AO92" s="62"/>
      <c r="AP92" s="62">
        <v>0</v>
      </c>
      <c r="AQ92" s="62"/>
      <c r="AR92" s="62"/>
      <c r="AS92" s="560"/>
      <c r="AT92" s="62"/>
      <c r="AU92" s="62">
        <v>0</v>
      </c>
      <c r="AV92" s="62"/>
      <c r="AW92" s="62"/>
      <c r="AX92" s="560"/>
      <c r="AY92" s="62"/>
      <c r="AZ92" s="62">
        <v>0</v>
      </c>
      <c r="BA92" s="62"/>
      <c r="BB92" s="62"/>
      <c r="BC92" s="560"/>
      <c r="BD92" s="62"/>
      <c r="BE92" s="62">
        <v>0</v>
      </c>
      <c r="BF92" s="62"/>
      <c r="BG92" s="62"/>
      <c r="BH92" s="560"/>
      <c r="BI92" s="62"/>
      <c r="BJ92" s="62">
        <v>0</v>
      </c>
      <c r="BK92" s="62"/>
      <c r="BL92" s="62"/>
      <c r="BM92" s="560"/>
      <c r="BN92" s="62"/>
      <c r="BO92" s="62">
        <v>0</v>
      </c>
      <c r="BP92" s="62"/>
      <c r="BQ92" s="62"/>
      <c r="BR92" s="560"/>
      <c r="BS92" s="62"/>
      <c r="BT92" s="62">
        <v>0</v>
      </c>
      <c r="BU92" s="62"/>
      <c r="BV92" s="62"/>
      <c r="BW92" s="560"/>
      <c r="BX92" s="62"/>
      <c r="BY92" s="62">
        <v>0</v>
      </c>
      <c r="BZ92" s="62"/>
      <c r="CA92" s="62"/>
      <c r="CB92" s="560"/>
      <c r="CC92" s="62"/>
      <c r="CD92" s="62">
        <v>0</v>
      </c>
      <c r="CE92" s="62"/>
      <c r="CF92" s="62"/>
      <c r="CG92" s="560"/>
      <c r="CH92" s="62"/>
      <c r="CI92" s="62">
        <v>0</v>
      </c>
      <c r="CJ92" s="62"/>
      <c r="CK92" s="62"/>
      <c r="CL92" s="560"/>
      <c r="CM92" s="62"/>
      <c r="CN92" s="62">
        <v>0</v>
      </c>
      <c r="CO92" s="62"/>
      <c r="CP92" s="62"/>
      <c r="CQ92" s="560"/>
      <c r="CR92" s="62"/>
      <c r="CS92" s="62">
        <v>0</v>
      </c>
      <c r="CT92" s="62"/>
      <c r="CU92" s="62"/>
      <c r="CV92" s="560"/>
      <c r="CW92" s="62"/>
      <c r="CX92" s="62">
        <v>0</v>
      </c>
      <c r="CY92" s="62"/>
      <c r="CZ92" s="62"/>
      <c r="DA92" s="560"/>
      <c r="DB92" s="62"/>
      <c r="DC92" s="62">
        <v>0</v>
      </c>
      <c r="DD92" s="62"/>
      <c r="DE92" s="62"/>
      <c r="DF92" s="560"/>
      <c r="DG92" s="62"/>
      <c r="DH92" s="62">
        <v>0</v>
      </c>
      <c r="DI92" s="62"/>
      <c r="DJ92" s="62"/>
      <c r="DK92" s="560"/>
      <c r="DL92" s="62"/>
      <c r="DM92" s="62">
        <v>0</v>
      </c>
      <c r="DN92" s="62"/>
      <c r="DO92" s="62"/>
      <c r="DP92" s="560"/>
      <c r="DQ92" s="62"/>
      <c r="DR92" s="62">
        <v>0</v>
      </c>
      <c r="DS92" s="62"/>
      <c r="DT92" s="62"/>
      <c r="DU92" s="560"/>
      <c r="DV92" s="62"/>
      <c r="DW92" s="62">
        <v>0</v>
      </c>
      <c r="DX92" s="62"/>
      <c r="DY92" s="62"/>
      <c r="DZ92" s="560"/>
      <c r="EA92" s="62"/>
      <c r="EB92" s="62">
        <v>0</v>
      </c>
      <c r="EC92" s="62"/>
      <c r="ED92" s="62"/>
      <c r="EE92" s="560"/>
      <c r="EF92" s="62"/>
      <c r="EG92" s="62">
        <v>0</v>
      </c>
      <c r="EH92" s="62"/>
      <c r="EI92" s="62"/>
      <c r="EJ92" s="560"/>
      <c r="EK92" s="62"/>
      <c r="EL92" s="62">
        <v>0</v>
      </c>
      <c r="EM92" s="62"/>
      <c r="EN92" s="62"/>
      <c r="EO92" s="153"/>
    </row>
    <row r="93" spans="4:145" ht="12.75" hidden="1" customHeight="1" x14ac:dyDescent="0.2">
      <c r="D93" s="153" t="s">
        <v>336</v>
      </c>
      <c r="E93" s="484"/>
      <c r="F93" s="490"/>
      <c r="G93" s="558">
        <v>0</v>
      </c>
      <c r="H93" s="559"/>
      <c r="I93" s="62"/>
      <c r="J93" s="560"/>
      <c r="K93" s="561"/>
      <c r="L93" s="558">
        <v>0</v>
      </c>
      <c r="M93" s="559"/>
      <c r="N93" s="62"/>
      <c r="O93" s="560"/>
      <c r="P93" s="561"/>
      <c r="Q93" s="558">
        <v>0</v>
      </c>
      <c r="R93" s="559"/>
      <c r="S93" s="62"/>
      <c r="T93" s="560"/>
      <c r="U93" s="561"/>
      <c r="V93" s="558">
        <v>0</v>
      </c>
      <c r="W93" s="559"/>
      <c r="X93" s="62"/>
      <c r="Y93" s="560"/>
      <c r="Z93" s="561"/>
      <c r="AA93" s="558">
        <v>0</v>
      </c>
      <c r="AB93" s="559"/>
      <c r="AC93" s="62"/>
      <c r="AD93" s="560"/>
      <c r="AE93" s="561"/>
      <c r="AF93" s="558">
        <v>0</v>
      </c>
      <c r="AG93" s="559"/>
      <c r="AH93" s="62"/>
      <c r="AI93" s="560"/>
      <c r="AJ93" s="561"/>
      <c r="AK93" s="558">
        <v>0</v>
      </c>
      <c r="AL93" s="559"/>
      <c r="AM93" s="62"/>
      <c r="AN93" s="560"/>
      <c r="AO93" s="561"/>
      <c r="AP93" s="558">
        <v>0</v>
      </c>
      <c r="AQ93" s="559"/>
      <c r="AR93" s="62"/>
      <c r="AS93" s="560"/>
      <c r="AT93" s="561"/>
      <c r="AU93" s="558">
        <v>0</v>
      </c>
      <c r="AV93" s="559"/>
      <c r="AW93" s="62"/>
      <c r="AX93" s="560"/>
      <c r="AY93" s="561"/>
      <c r="AZ93" s="558">
        <v>0</v>
      </c>
      <c r="BA93" s="559"/>
      <c r="BB93" s="62"/>
      <c r="BC93" s="560"/>
      <c r="BD93" s="561"/>
      <c r="BE93" s="558">
        <v>0</v>
      </c>
      <c r="BF93" s="559"/>
      <c r="BG93" s="62"/>
      <c r="BH93" s="560"/>
      <c r="BI93" s="561"/>
      <c r="BJ93" s="558">
        <v>0</v>
      </c>
      <c r="BK93" s="559"/>
      <c r="BL93" s="62"/>
      <c r="BM93" s="560"/>
      <c r="BN93" s="561"/>
      <c r="BO93" s="558">
        <v>0</v>
      </c>
      <c r="BP93" s="559"/>
      <c r="BQ93" s="62"/>
      <c r="BR93" s="560"/>
      <c r="BS93" s="561"/>
      <c r="BT93" s="558">
        <v>0</v>
      </c>
      <c r="BU93" s="559"/>
      <c r="BV93" s="62"/>
      <c r="BW93" s="560"/>
      <c r="BX93" s="561"/>
      <c r="BY93" s="558">
        <v>0</v>
      </c>
      <c r="BZ93" s="559"/>
      <c r="CA93" s="62"/>
      <c r="CB93" s="560"/>
      <c r="CC93" s="561"/>
      <c r="CD93" s="558">
        <v>0</v>
      </c>
      <c r="CE93" s="559"/>
      <c r="CF93" s="62"/>
      <c r="CG93" s="560"/>
      <c r="CH93" s="561"/>
      <c r="CI93" s="558">
        <v>0</v>
      </c>
      <c r="CJ93" s="559"/>
      <c r="CK93" s="62"/>
      <c r="CL93" s="560"/>
      <c r="CM93" s="561"/>
      <c r="CN93" s="558">
        <v>0</v>
      </c>
      <c r="CO93" s="559"/>
      <c r="CP93" s="62"/>
      <c r="CQ93" s="560"/>
      <c r="CR93" s="561"/>
      <c r="CS93" s="558">
        <v>0</v>
      </c>
      <c r="CT93" s="559"/>
      <c r="CU93" s="62"/>
      <c r="CV93" s="560"/>
      <c r="CW93" s="561"/>
      <c r="CX93" s="558">
        <v>0</v>
      </c>
      <c r="CY93" s="559"/>
      <c r="CZ93" s="62"/>
      <c r="DA93" s="560"/>
      <c r="DB93" s="561"/>
      <c r="DC93" s="558">
        <v>0</v>
      </c>
      <c r="DD93" s="559"/>
      <c r="DE93" s="62"/>
      <c r="DF93" s="560"/>
      <c r="DG93" s="561"/>
      <c r="DH93" s="558">
        <v>0</v>
      </c>
      <c r="DI93" s="559"/>
      <c r="DJ93" s="62"/>
      <c r="DK93" s="560"/>
      <c r="DL93" s="561"/>
      <c r="DM93" s="558">
        <v>0</v>
      </c>
      <c r="DN93" s="559"/>
      <c r="DO93" s="62"/>
      <c r="DP93" s="560"/>
      <c r="DQ93" s="561"/>
      <c r="DR93" s="558">
        <v>0</v>
      </c>
      <c r="DS93" s="559"/>
      <c r="DT93" s="62"/>
      <c r="DU93" s="560"/>
      <c r="DV93" s="561"/>
      <c r="DW93" s="558">
        <v>0</v>
      </c>
      <c r="DX93" s="559"/>
      <c r="DY93" s="62"/>
      <c r="DZ93" s="560"/>
      <c r="EA93" s="561"/>
      <c r="EB93" s="558">
        <v>0</v>
      </c>
      <c r="EC93" s="559"/>
      <c r="ED93" s="62"/>
      <c r="EE93" s="560"/>
      <c r="EF93" s="561"/>
      <c r="EG93" s="558">
        <v>0</v>
      </c>
      <c r="EH93" s="559"/>
      <c r="EI93" s="62"/>
      <c r="EJ93" s="560"/>
      <c r="EK93" s="561"/>
      <c r="EL93" s="558">
        <v>0</v>
      </c>
      <c r="EM93" s="559"/>
      <c r="EN93" s="62"/>
      <c r="EO93" s="153"/>
    </row>
    <row r="94" spans="4:145" ht="12.75" hidden="1" customHeight="1" x14ac:dyDescent="0.2">
      <c r="D94" s="153" t="s">
        <v>339</v>
      </c>
      <c r="E94" s="484"/>
      <c r="F94" s="484"/>
      <c r="G94" s="62">
        <v>0</v>
      </c>
      <c r="H94" s="61"/>
      <c r="I94" s="62"/>
      <c r="J94" s="560"/>
      <c r="K94" s="560"/>
      <c r="L94" s="62">
        <v>0</v>
      </c>
      <c r="M94" s="61"/>
      <c r="N94" s="62"/>
      <c r="O94" s="560"/>
      <c r="P94" s="560"/>
      <c r="Q94" s="62">
        <v>0</v>
      </c>
      <c r="R94" s="61"/>
      <c r="S94" s="62"/>
      <c r="T94" s="560"/>
      <c r="U94" s="560"/>
      <c r="V94" s="62">
        <v>0</v>
      </c>
      <c r="W94" s="61"/>
      <c r="X94" s="62"/>
      <c r="Y94" s="560"/>
      <c r="Z94" s="560"/>
      <c r="AA94" s="62">
        <v>0</v>
      </c>
      <c r="AB94" s="61"/>
      <c r="AC94" s="62"/>
      <c r="AD94" s="560"/>
      <c r="AE94" s="560"/>
      <c r="AF94" s="62">
        <v>0</v>
      </c>
      <c r="AG94" s="61"/>
      <c r="AH94" s="62"/>
      <c r="AI94" s="560"/>
      <c r="AJ94" s="560"/>
      <c r="AK94" s="62">
        <v>0</v>
      </c>
      <c r="AL94" s="61"/>
      <c r="AM94" s="62"/>
      <c r="AN94" s="560"/>
      <c r="AO94" s="560"/>
      <c r="AP94" s="62">
        <v>0</v>
      </c>
      <c r="AQ94" s="61"/>
      <c r="AR94" s="62"/>
      <c r="AS94" s="560"/>
      <c r="AT94" s="560"/>
      <c r="AU94" s="62">
        <v>0</v>
      </c>
      <c r="AV94" s="61"/>
      <c r="AW94" s="62"/>
      <c r="AX94" s="560"/>
      <c r="AY94" s="560"/>
      <c r="AZ94" s="62">
        <v>0</v>
      </c>
      <c r="BA94" s="61"/>
      <c r="BB94" s="62"/>
      <c r="BC94" s="560"/>
      <c r="BD94" s="560"/>
      <c r="BE94" s="62">
        <v>0</v>
      </c>
      <c r="BF94" s="61"/>
      <c r="BG94" s="62"/>
      <c r="BH94" s="560"/>
      <c r="BI94" s="560"/>
      <c r="BJ94" s="62">
        <v>0</v>
      </c>
      <c r="BK94" s="61"/>
      <c r="BL94" s="62"/>
      <c r="BM94" s="560"/>
      <c r="BN94" s="560"/>
      <c r="BO94" s="62">
        <v>0</v>
      </c>
      <c r="BP94" s="61"/>
      <c r="BQ94" s="62"/>
      <c r="BR94" s="560"/>
      <c r="BS94" s="560"/>
      <c r="BT94" s="62">
        <v>0</v>
      </c>
      <c r="BU94" s="61"/>
      <c r="BV94" s="62"/>
      <c r="BW94" s="560"/>
      <c r="BX94" s="560"/>
      <c r="BY94" s="62">
        <v>0</v>
      </c>
      <c r="BZ94" s="61"/>
      <c r="CA94" s="62"/>
      <c r="CB94" s="560"/>
      <c r="CC94" s="560"/>
      <c r="CD94" s="62">
        <v>0</v>
      </c>
      <c r="CE94" s="61"/>
      <c r="CF94" s="62"/>
      <c r="CG94" s="560"/>
      <c r="CH94" s="560"/>
      <c r="CI94" s="62">
        <v>0</v>
      </c>
      <c r="CJ94" s="61"/>
      <c r="CK94" s="62"/>
      <c r="CL94" s="560"/>
      <c r="CM94" s="560"/>
      <c r="CN94" s="62">
        <v>0</v>
      </c>
      <c r="CO94" s="61"/>
      <c r="CP94" s="62"/>
      <c r="CQ94" s="560"/>
      <c r="CR94" s="560"/>
      <c r="CS94" s="62">
        <v>0</v>
      </c>
      <c r="CT94" s="61"/>
      <c r="CU94" s="62"/>
      <c r="CV94" s="560"/>
      <c r="CW94" s="560"/>
      <c r="CX94" s="62">
        <v>0</v>
      </c>
      <c r="CY94" s="61"/>
      <c r="CZ94" s="62"/>
      <c r="DA94" s="560"/>
      <c r="DB94" s="560"/>
      <c r="DC94" s="62">
        <v>0</v>
      </c>
      <c r="DD94" s="61"/>
      <c r="DE94" s="62"/>
      <c r="DF94" s="560"/>
      <c r="DG94" s="560"/>
      <c r="DH94" s="62">
        <v>0</v>
      </c>
      <c r="DI94" s="61"/>
      <c r="DJ94" s="62"/>
      <c r="DK94" s="560"/>
      <c r="DL94" s="560"/>
      <c r="DM94" s="62">
        <v>0</v>
      </c>
      <c r="DN94" s="61"/>
      <c r="DO94" s="62"/>
      <c r="DP94" s="560"/>
      <c r="DQ94" s="560"/>
      <c r="DR94" s="62">
        <v>0</v>
      </c>
      <c r="DS94" s="61"/>
      <c r="DT94" s="62"/>
      <c r="DU94" s="560"/>
      <c r="DV94" s="560"/>
      <c r="DW94" s="62">
        <v>0</v>
      </c>
      <c r="DX94" s="61"/>
      <c r="DY94" s="62"/>
      <c r="DZ94" s="560"/>
      <c r="EA94" s="560"/>
      <c r="EB94" s="62">
        <v>0</v>
      </c>
      <c r="EC94" s="61"/>
      <c r="ED94" s="62"/>
      <c r="EE94" s="560"/>
      <c r="EF94" s="560"/>
      <c r="EG94" s="62">
        <v>0</v>
      </c>
      <c r="EH94" s="61"/>
      <c r="EI94" s="62"/>
      <c r="EJ94" s="560"/>
      <c r="EK94" s="560"/>
      <c r="EL94" s="62">
        <v>0</v>
      </c>
      <c r="EM94" s="61"/>
      <c r="EN94" s="62"/>
      <c r="EO94" s="153"/>
    </row>
    <row r="95" spans="4:145" ht="12.75" hidden="1" customHeight="1" x14ac:dyDescent="0.2">
      <c r="D95" s="153" t="s">
        <v>353</v>
      </c>
      <c r="E95" s="484"/>
      <c r="F95" s="504"/>
      <c r="G95" s="123">
        <v>0</v>
      </c>
      <c r="H95" s="122"/>
      <c r="I95" s="62"/>
      <c r="J95" s="560"/>
      <c r="K95" s="569"/>
      <c r="L95" s="123">
        <v>0</v>
      </c>
      <c r="M95" s="122"/>
      <c r="N95" s="62"/>
      <c r="O95" s="560"/>
      <c r="P95" s="569"/>
      <c r="Q95" s="123">
        <v>0</v>
      </c>
      <c r="R95" s="122"/>
      <c r="S95" s="62"/>
      <c r="T95" s="560"/>
      <c r="U95" s="569"/>
      <c r="V95" s="123">
        <v>0</v>
      </c>
      <c r="W95" s="122"/>
      <c r="X95" s="62"/>
      <c r="Y95" s="560"/>
      <c r="Z95" s="569"/>
      <c r="AA95" s="123">
        <v>0</v>
      </c>
      <c r="AB95" s="122"/>
      <c r="AC95" s="62"/>
      <c r="AD95" s="560"/>
      <c r="AE95" s="569"/>
      <c r="AF95" s="123">
        <v>0</v>
      </c>
      <c r="AG95" s="122"/>
      <c r="AH95" s="62"/>
      <c r="AI95" s="560"/>
      <c r="AJ95" s="569"/>
      <c r="AK95" s="123">
        <v>0</v>
      </c>
      <c r="AL95" s="122"/>
      <c r="AM95" s="62"/>
      <c r="AN95" s="560"/>
      <c r="AO95" s="569"/>
      <c r="AP95" s="123">
        <v>0</v>
      </c>
      <c r="AQ95" s="122"/>
      <c r="AR95" s="62"/>
      <c r="AS95" s="560"/>
      <c r="AT95" s="569"/>
      <c r="AU95" s="123">
        <v>0</v>
      </c>
      <c r="AV95" s="122"/>
      <c r="AW95" s="62"/>
      <c r="AX95" s="560"/>
      <c r="AY95" s="569"/>
      <c r="AZ95" s="123">
        <v>0</v>
      </c>
      <c r="BA95" s="122"/>
      <c r="BB95" s="62"/>
      <c r="BC95" s="560"/>
      <c r="BD95" s="569"/>
      <c r="BE95" s="123">
        <v>0</v>
      </c>
      <c r="BF95" s="122"/>
      <c r="BG95" s="62"/>
      <c r="BH95" s="560"/>
      <c r="BI95" s="569"/>
      <c r="BJ95" s="123">
        <v>0</v>
      </c>
      <c r="BK95" s="122"/>
      <c r="BL95" s="62"/>
      <c r="BM95" s="560"/>
      <c r="BN95" s="569"/>
      <c r="BO95" s="123">
        <v>0</v>
      </c>
      <c r="BP95" s="122"/>
      <c r="BQ95" s="62"/>
      <c r="BR95" s="560"/>
      <c r="BS95" s="569"/>
      <c r="BT95" s="123">
        <v>0</v>
      </c>
      <c r="BU95" s="122"/>
      <c r="BV95" s="62"/>
      <c r="BW95" s="560"/>
      <c r="BX95" s="569"/>
      <c r="BY95" s="123">
        <v>0</v>
      </c>
      <c r="BZ95" s="122"/>
      <c r="CA95" s="62"/>
      <c r="CB95" s="560"/>
      <c r="CC95" s="569"/>
      <c r="CD95" s="123">
        <v>0</v>
      </c>
      <c r="CE95" s="122"/>
      <c r="CF95" s="62"/>
      <c r="CG95" s="560"/>
      <c r="CH95" s="569"/>
      <c r="CI95" s="123">
        <v>0</v>
      </c>
      <c r="CJ95" s="122"/>
      <c r="CK95" s="62"/>
      <c r="CL95" s="560"/>
      <c r="CM95" s="569"/>
      <c r="CN95" s="123">
        <v>0</v>
      </c>
      <c r="CO95" s="122"/>
      <c r="CP95" s="62"/>
      <c r="CQ95" s="560"/>
      <c r="CR95" s="569"/>
      <c r="CS95" s="123">
        <v>0</v>
      </c>
      <c r="CT95" s="122"/>
      <c r="CU95" s="62"/>
      <c r="CV95" s="560"/>
      <c r="CW95" s="569"/>
      <c r="CX95" s="123">
        <v>0</v>
      </c>
      <c r="CY95" s="122"/>
      <c r="CZ95" s="62"/>
      <c r="DA95" s="560"/>
      <c r="DB95" s="569"/>
      <c r="DC95" s="123">
        <v>0</v>
      </c>
      <c r="DD95" s="122"/>
      <c r="DE95" s="62"/>
      <c r="DF95" s="560"/>
      <c r="DG95" s="569"/>
      <c r="DH95" s="123">
        <v>0</v>
      </c>
      <c r="DI95" s="122"/>
      <c r="DJ95" s="62"/>
      <c r="DK95" s="560"/>
      <c r="DL95" s="569"/>
      <c r="DM95" s="123">
        <v>0</v>
      </c>
      <c r="DN95" s="122"/>
      <c r="DO95" s="62"/>
      <c r="DP95" s="560"/>
      <c r="DQ95" s="569"/>
      <c r="DR95" s="123">
        <v>0</v>
      </c>
      <c r="DS95" s="122"/>
      <c r="DT95" s="62"/>
      <c r="DU95" s="560"/>
      <c r="DV95" s="569"/>
      <c r="DW95" s="123">
        <v>0</v>
      </c>
      <c r="DX95" s="122"/>
      <c r="DY95" s="62"/>
      <c r="DZ95" s="560"/>
      <c r="EA95" s="569"/>
      <c r="EB95" s="123">
        <v>0</v>
      </c>
      <c r="EC95" s="122"/>
      <c r="ED95" s="62"/>
      <c r="EE95" s="560"/>
      <c r="EF95" s="569"/>
      <c r="EG95" s="123">
        <v>0</v>
      </c>
      <c r="EH95" s="122"/>
      <c r="EI95" s="62"/>
      <c r="EJ95" s="560"/>
      <c r="EK95" s="569"/>
      <c r="EL95" s="123">
        <v>0</v>
      </c>
      <c r="EM95" s="122"/>
      <c r="EN95" s="62"/>
      <c r="EO95" s="153"/>
    </row>
    <row r="96" spans="4:145" hidden="1" x14ac:dyDescent="0.2">
      <c r="D96" s="153"/>
      <c r="E96" s="484"/>
      <c r="G96" s="62"/>
      <c r="H96" s="62"/>
      <c r="I96" s="62"/>
      <c r="J96" s="560"/>
      <c r="K96" s="62"/>
      <c r="L96" s="62"/>
      <c r="M96" s="62"/>
      <c r="N96" s="62"/>
      <c r="O96" s="560"/>
      <c r="P96" s="62"/>
      <c r="Q96" s="62"/>
      <c r="R96" s="62"/>
      <c r="S96" s="62"/>
      <c r="T96" s="560"/>
      <c r="U96" s="62"/>
      <c r="V96" s="62"/>
      <c r="W96" s="62"/>
      <c r="X96" s="62"/>
      <c r="Y96" s="560"/>
      <c r="Z96" s="62"/>
      <c r="AA96" s="62"/>
      <c r="AB96" s="62"/>
      <c r="AC96" s="62"/>
      <c r="AD96" s="560"/>
      <c r="AE96" s="62"/>
      <c r="AF96" s="62"/>
      <c r="AG96" s="62"/>
      <c r="AH96" s="62"/>
      <c r="AI96" s="560"/>
      <c r="AJ96" s="62"/>
      <c r="AK96" s="62"/>
      <c r="AL96" s="62"/>
      <c r="AM96" s="62"/>
      <c r="AN96" s="560"/>
      <c r="AO96" s="62"/>
      <c r="AP96" s="62"/>
      <c r="AQ96" s="62"/>
      <c r="AR96" s="62"/>
      <c r="AS96" s="560"/>
      <c r="AT96" s="62"/>
      <c r="AU96" s="62"/>
      <c r="AV96" s="62"/>
      <c r="AW96" s="62"/>
      <c r="AX96" s="560"/>
      <c r="AY96" s="62"/>
      <c r="AZ96" s="62"/>
      <c r="BA96" s="62"/>
      <c r="BB96" s="62"/>
      <c r="BC96" s="560"/>
      <c r="BD96" s="62"/>
      <c r="BE96" s="62"/>
      <c r="BF96" s="62"/>
      <c r="BG96" s="62"/>
      <c r="BH96" s="560"/>
      <c r="BI96" s="62"/>
      <c r="BJ96" s="62"/>
      <c r="BK96" s="62"/>
      <c r="BL96" s="62"/>
      <c r="BM96" s="560"/>
      <c r="BN96" s="62"/>
      <c r="BO96" s="62"/>
      <c r="BP96" s="62"/>
      <c r="BQ96" s="62"/>
      <c r="BR96" s="560"/>
      <c r="BS96" s="62"/>
      <c r="BT96" s="62"/>
      <c r="BU96" s="62"/>
      <c r="BV96" s="62"/>
      <c r="BW96" s="560"/>
      <c r="BX96" s="62"/>
      <c r="BY96" s="62"/>
      <c r="BZ96" s="62"/>
      <c r="CA96" s="62"/>
      <c r="CB96" s="560"/>
      <c r="CC96" s="62"/>
      <c r="CD96" s="62"/>
      <c r="CE96" s="62"/>
      <c r="CF96" s="62"/>
      <c r="CG96" s="560"/>
      <c r="CH96" s="62"/>
      <c r="CI96" s="62"/>
      <c r="CJ96" s="62"/>
      <c r="CK96" s="62"/>
      <c r="CL96" s="560"/>
      <c r="CM96" s="62"/>
      <c r="CN96" s="62"/>
      <c r="CO96" s="62"/>
      <c r="CP96" s="62"/>
      <c r="CQ96" s="560"/>
      <c r="CR96" s="62"/>
      <c r="CS96" s="62"/>
      <c r="CT96" s="62"/>
      <c r="CU96" s="62"/>
      <c r="CV96" s="560"/>
      <c r="CW96" s="62"/>
      <c r="CX96" s="62"/>
      <c r="CY96" s="62"/>
      <c r="CZ96" s="62"/>
      <c r="DA96" s="560"/>
      <c r="DB96" s="62"/>
      <c r="DC96" s="62"/>
      <c r="DD96" s="62"/>
      <c r="DE96" s="62"/>
      <c r="DF96" s="560"/>
      <c r="DG96" s="62"/>
      <c r="DH96" s="62"/>
      <c r="DI96" s="62"/>
      <c r="DJ96" s="62"/>
      <c r="DK96" s="560"/>
      <c r="DL96" s="62"/>
      <c r="DM96" s="62"/>
      <c r="DN96" s="62"/>
      <c r="DO96" s="62"/>
      <c r="DP96" s="560"/>
      <c r="DQ96" s="62"/>
      <c r="DR96" s="62"/>
      <c r="DS96" s="62"/>
      <c r="DT96" s="62"/>
      <c r="DU96" s="560"/>
      <c r="DV96" s="62"/>
      <c r="DW96" s="62"/>
      <c r="DX96" s="62"/>
      <c r="DY96" s="62"/>
      <c r="DZ96" s="560"/>
      <c r="EA96" s="62"/>
      <c r="EB96" s="62"/>
      <c r="EC96" s="62"/>
      <c r="ED96" s="62"/>
      <c r="EE96" s="560"/>
      <c r="EF96" s="62"/>
      <c r="EG96" s="62"/>
      <c r="EH96" s="62"/>
      <c r="EI96" s="62"/>
      <c r="EJ96" s="560"/>
      <c r="EK96" s="62"/>
      <c r="EL96" s="62"/>
      <c r="EM96" s="62"/>
      <c r="EN96" s="62"/>
      <c r="EO96" s="153"/>
    </row>
    <row r="97" spans="4:145" x14ac:dyDescent="0.2">
      <c r="D97" s="241" t="s">
        <v>442</v>
      </c>
      <c r="E97" s="484"/>
      <c r="G97" s="489">
        <v>15960000</v>
      </c>
      <c r="J97" s="484"/>
      <c r="L97" s="49">
        <v>0</v>
      </c>
      <c r="O97" s="484"/>
      <c r="Q97" s="49">
        <v>15761600</v>
      </c>
      <c r="T97" s="484"/>
      <c r="V97" s="49">
        <v>0</v>
      </c>
      <c r="Y97" s="484"/>
      <c r="AA97" s="49">
        <v>0</v>
      </c>
      <c r="AD97" s="484"/>
      <c r="AF97" s="49">
        <v>0</v>
      </c>
      <c r="AI97" s="484"/>
      <c r="AK97" s="49">
        <v>0</v>
      </c>
      <c r="AN97" s="484"/>
      <c r="AP97" s="49">
        <v>0</v>
      </c>
      <c r="AS97" s="484"/>
      <c r="AU97" s="49">
        <v>0</v>
      </c>
      <c r="AX97" s="484"/>
      <c r="AZ97" s="49">
        <v>0</v>
      </c>
      <c r="BC97" s="484"/>
      <c r="BE97" s="49">
        <v>0</v>
      </c>
      <c r="BH97" s="484"/>
      <c r="BJ97" s="49">
        <v>0</v>
      </c>
      <c r="BM97" s="484"/>
      <c r="BO97" s="49">
        <v>0</v>
      </c>
      <c r="BR97" s="484"/>
      <c r="BT97" s="49">
        <v>15761600</v>
      </c>
      <c r="BW97" s="484"/>
      <c r="BY97" s="49">
        <v>3918834</v>
      </c>
      <c r="CB97" s="484"/>
      <c r="CD97" s="49">
        <v>0</v>
      </c>
      <c r="CG97" s="484"/>
      <c r="CI97" s="49">
        <v>6054</v>
      </c>
      <c r="CL97" s="484"/>
      <c r="CN97" s="49">
        <v>0</v>
      </c>
      <c r="CQ97" s="484"/>
      <c r="CS97" s="49">
        <v>0</v>
      </c>
      <c r="CV97" s="484"/>
      <c r="CX97" s="49">
        <v>0</v>
      </c>
      <c r="DA97" s="484"/>
      <c r="DC97" s="49">
        <v>3912780</v>
      </c>
      <c r="DF97" s="484"/>
      <c r="DH97" s="49">
        <v>0</v>
      </c>
      <c r="DK97" s="484"/>
      <c r="DM97" s="49">
        <v>0</v>
      </c>
      <c r="DP97" s="484"/>
      <c r="DR97" s="49">
        <v>0</v>
      </c>
      <c r="DU97" s="484"/>
      <c r="DW97" s="49">
        <v>0</v>
      </c>
      <c r="DZ97" s="484"/>
      <c r="EB97" s="49">
        <v>0</v>
      </c>
      <c r="EE97" s="484"/>
      <c r="EG97" s="49">
        <v>0</v>
      </c>
      <c r="EJ97" s="484"/>
      <c r="EL97" s="49">
        <v>6054</v>
      </c>
      <c r="EO97" s="153"/>
    </row>
    <row r="98" spans="4:145" x14ac:dyDescent="0.2">
      <c r="D98" s="272" t="s">
        <v>443</v>
      </c>
      <c r="E98" s="484"/>
      <c r="F98" s="490"/>
      <c r="G98" s="494">
        <v>15960000</v>
      </c>
      <c r="H98" s="491"/>
      <c r="J98" s="484"/>
      <c r="K98" s="490"/>
      <c r="L98" s="218">
        <v>0</v>
      </c>
      <c r="M98" s="491"/>
      <c r="O98" s="484"/>
      <c r="P98" s="490"/>
      <c r="Q98" s="218">
        <v>15761600</v>
      </c>
      <c r="R98" s="491"/>
      <c r="T98" s="484"/>
      <c r="U98" s="490"/>
      <c r="V98" s="218">
        <v>0</v>
      </c>
      <c r="W98" s="491"/>
      <c r="Y98" s="484"/>
      <c r="Z98" s="490"/>
      <c r="AA98" s="218">
        <v>0</v>
      </c>
      <c r="AB98" s="491"/>
      <c r="AD98" s="484"/>
      <c r="AE98" s="490"/>
      <c r="AF98" s="218">
        <v>0</v>
      </c>
      <c r="AG98" s="491"/>
      <c r="AI98" s="484"/>
      <c r="AJ98" s="490"/>
      <c r="AK98" s="218">
        <v>0</v>
      </c>
      <c r="AL98" s="491"/>
      <c r="AN98" s="484"/>
      <c r="AO98" s="490"/>
      <c r="AP98" s="218">
        <v>0</v>
      </c>
      <c r="AQ98" s="491"/>
      <c r="AS98" s="484"/>
      <c r="AT98" s="490"/>
      <c r="AU98" s="494">
        <v>0</v>
      </c>
      <c r="AV98" s="491"/>
      <c r="AX98" s="484"/>
      <c r="AY98" s="490"/>
      <c r="AZ98" s="494">
        <v>0</v>
      </c>
      <c r="BA98" s="491"/>
      <c r="BC98" s="484"/>
      <c r="BD98" s="490"/>
      <c r="BE98" s="494">
        <v>0</v>
      </c>
      <c r="BF98" s="491"/>
      <c r="BH98" s="484"/>
      <c r="BI98" s="490"/>
      <c r="BJ98" s="494">
        <v>0</v>
      </c>
      <c r="BK98" s="491"/>
      <c r="BM98" s="484"/>
      <c r="BN98" s="490"/>
      <c r="BO98" s="494">
        <v>0</v>
      </c>
      <c r="BP98" s="491"/>
      <c r="BR98" s="484"/>
      <c r="BS98" s="490"/>
      <c r="BT98" s="218">
        <v>15761600</v>
      </c>
      <c r="BU98" s="491"/>
      <c r="BW98" s="484"/>
      <c r="BX98" s="490"/>
      <c r="BY98" s="218">
        <v>3918834</v>
      </c>
      <c r="BZ98" s="491"/>
      <c r="CB98" s="484"/>
      <c r="CC98" s="490"/>
      <c r="CD98" s="218">
        <v>0</v>
      </c>
      <c r="CE98" s="491"/>
      <c r="CG98" s="484"/>
      <c r="CH98" s="490"/>
      <c r="CI98" s="218">
        <v>6054</v>
      </c>
      <c r="CJ98" s="491"/>
      <c r="CL98" s="484"/>
      <c r="CM98" s="490"/>
      <c r="CN98" s="218">
        <v>0</v>
      </c>
      <c r="CO98" s="491"/>
      <c r="CQ98" s="484"/>
      <c r="CR98" s="490"/>
      <c r="CS98" s="218">
        <v>0</v>
      </c>
      <c r="CT98" s="491"/>
      <c r="CV98" s="484"/>
      <c r="CW98" s="490"/>
      <c r="CX98" s="218">
        <v>0</v>
      </c>
      <c r="CY98" s="491"/>
      <c r="DA98" s="484"/>
      <c r="DB98" s="490"/>
      <c r="DC98" s="218">
        <v>3912780</v>
      </c>
      <c r="DD98" s="491"/>
      <c r="DF98" s="484"/>
      <c r="DG98" s="490"/>
      <c r="DH98" s="218">
        <v>0</v>
      </c>
      <c r="DI98" s="491"/>
      <c r="DK98" s="484"/>
      <c r="DL98" s="490"/>
      <c r="DM98" s="494">
        <v>0</v>
      </c>
      <c r="DN98" s="491"/>
      <c r="DP98" s="484"/>
      <c r="DQ98" s="490"/>
      <c r="DR98" s="494">
        <v>0</v>
      </c>
      <c r="DS98" s="491"/>
      <c r="DU98" s="484"/>
      <c r="DV98" s="490"/>
      <c r="DW98" s="494">
        <v>0</v>
      </c>
      <c r="DX98" s="491"/>
      <c r="DZ98" s="484"/>
      <c r="EA98" s="490"/>
      <c r="EB98" s="494">
        <v>0</v>
      </c>
      <c r="EC98" s="491"/>
      <c r="EE98" s="484"/>
      <c r="EF98" s="490"/>
      <c r="EG98" s="494">
        <v>0</v>
      </c>
      <c r="EH98" s="491"/>
      <c r="EJ98" s="484"/>
      <c r="EK98" s="490"/>
      <c r="EL98" s="218">
        <v>6054</v>
      </c>
      <c r="EM98" s="491"/>
      <c r="EO98" s="153"/>
    </row>
    <row r="99" spans="4:145" x14ac:dyDescent="0.2">
      <c r="D99" s="272" t="s">
        <v>444</v>
      </c>
      <c r="E99" s="484"/>
      <c r="F99" s="484"/>
      <c r="G99" s="502">
        <v>0</v>
      </c>
      <c r="H99" s="496"/>
      <c r="J99" s="484"/>
      <c r="K99" s="484"/>
      <c r="L99" s="147">
        <v>0</v>
      </c>
      <c r="M99" s="496"/>
      <c r="O99" s="484"/>
      <c r="P99" s="484"/>
      <c r="Q99" s="147">
        <v>0</v>
      </c>
      <c r="R99" s="496"/>
      <c r="T99" s="484"/>
      <c r="U99" s="484"/>
      <c r="V99" s="147">
        <v>0</v>
      </c>
      <c r="W99" s="496"/>
      <c r="Y99" s="484"/>
      <c r="Z99" s="484"/>
      <c r="AA99" s="147">
        <v>0</v>
      </c>
      <c r="AB99" s="496"/>
      <c r="AD99" s="484"/>
      <c r="AE99" s="484"/>
      <c r="AF99" s="147">
        <v>0</v>
      </c>
      <c r="AG99" s="496"/>
      <c r="AI99" s="484"/>
      <c r="AJ99" s="484"/>
      <c r="AK99" s="147">
        <v>0</v>
      </c>
      <c r="AL99" s="496"/>
      <c r="AN99" s="484"/>
      <c r="AO99" s="484"/>
      <c r="AP99" s="147">
        <v>0</v>
      </c>
      <c r="AQ99" s="496"/>
      <c r="AS99" s="484"/>
      <c r="AT99" s="484"/>
      <c r="AU99" s="502">
        <v>0</v>
      </c>
      <c r="AV99" s="496"/>
      <c r="AX99" s="484"/>
      <c r="AY99" s="484"/>
      <c r="AZ99" s="502">
        <v>0</v>
      </c>
      <c r="BA99" s="496"/>
      <c r="BC99" s="484"/>
      <c r="BD99" s="484"/>
      <c r="BE99" s="502">
        <v>0</v>
      </c>
      <c r="BF99" s="496"/>
      <c r="BH99" s="484"/>
      <c r="BI99" s="484"/>
      <c r="BJ99" s="502">
        <v>0</v>
      </c>
      <c r="BK99" s="496"/>
      <c r="BM99" s="484"/>
      <c r="BN99" s="484"/>
      <c r="BO99" s="502">
        <v>0</v>
      </c>
      <c r="BP99" s="496"/>
      <c r="BR99" s="484"/>
      <c r="BS99" s="484"/>
      <c r="BT99" s="147">
        <v>0</v>
      </c>
      <c r="BU99" s="496"/>
      <c r="BW99" s="484"/>
      <c r="BX99" s="484"/>
      <c r="BY99" s="147">
        <v>0</v>
      </c>
      <c r="BZ99" s="496"/>
      <c r="CB99" s="484"/>
      <c r="CC99" s="484"/>
      <c r="CD99" s="147">
        <v>0</v>
      </c>
      <c r="CE99" s="496"/>
      <c r="CG99" s="484"/>
      <c r="CH99" s="484"/>
      <c r="CI99" s="147">
        <v>0</v>
      </c>
      <c r="CJ99" s="496"/>
      <c r="CL99" s="484"/>
      <c r="CM99" s="484"/>
      <c r="CN99" s="147">
        <v>0</v>
      </c>
      <c r="CO99" s="496"/>
      <c r="CQ99" s="484"/>
      <c r="CR99" s="484"/>
      <c r="CS99" s="147">
        <v>0</v>
      </c>
      <c r="CT99" s="496"/>
      <c r="CV99" s="484"/>
      <c r="CW99" s="484"/>
      <c r="CX99" s="147">
        <v>0</v>
      </c>
      <c r="CY99" s="496"/>
      <c r="DA99" s="484"/>
      <c r="DB99" s="484"/>
      <c r="DC99" s="147">
        <v>0</v>
      </c>
      <c r="DD99" s="496"/>
      <c r="DF99" s="484"/>
      <c r="DG99" s="484"/>
      <c r="DH99" s="147">
        <v>0</v>
      </c>
      <c r="DI99" s="496"/>
      <c r="DK99" s="484"/>
      <c r="DL99" s="484"/>
      <c r="DM99" s="502">
        <v>0</v>
      </c>
      <c r="DN99" s="496"/>
      <c r="DP99" s="484"/>
      <c r="DQ99" s="484"/>
      <c r="DR99" s="502">
        <v>0</v>
      </c>
      <c r="DS99" s="496"/>
      <c r="DU99" s="484"/>
      <c r="DV99" s="484"/>
      <c r="DW99" s="502">
        <v>0</v>
      </c>
      <c r="DX99" s="496"/>
      <c r="DZ99" s="484"/>
      <c r="EA99" s="484"/>
      <c r="EB99" s="502">
        <v>0</v>
      </c>
      <c r="EC99" s="496"/>
      <c r="EE99" s="484"/>
      <c r="EF99" s="484"/>
      <c r="EG99" s="502">
        <v>0</v>
      </c>
      <c r="EH99" s="496"/>
      <c r="EJ99" s="484"/>
      <c r="EK99" s="484"/>
      <c r="EL99" s="147">
        <v>0</v>
      </c>
      <c r="EM99" s="496"/>
      <c r="EO99" s="153"/>
    </row>
    <row r="100" spans="4:145" x14ac:dyDescent="0.2">
      <c r="D100" s="272" t="s">
        <v>445</v>
      </c>
      <c r="E100" s="484"/>
      <c r="F100" s="504"/>
      <c r="G100" s="505">
        <v>0</v>
      </c>
      <c r="H100" s="506"/>
      <c r="J100" s="484"/>
      <c r="K100" s="504"/>
      <c r="L100" s="276">
        <v>0</v>
      </c>
      <c r="M100" s="506"/>
      <c r="O100" s="484"/>
      <c r="P100" s="504"/>
      <c r="Q100" s="276">
        <v>0</v>
      </c>
      <c r="R100" s="506"/>
      <c r="T100" s="484"/>
      <c r="U100" s="504"/>
      <c r="V100" s="276">
        <v>0</v>
      </c>
      <c r="W100" s="506"/>
      <c r="Y100" s="484"/>
      <c r="Z100" s="504"/>
      <c r="AA100" s="276">
        <v>0</v>
      </c>
      <c r="AB100" s="506"/>
      <c r="AD100" s="484"/>
      <c r="AE100" s="504"/>
      <c r="AF100" s="276">
        <v>0</v>
      </c>
      <c r="AG100" s="506"/>
      <c r="AI100" s="484"/>
      <c r="AJ100" s="504"/>
      <c r="AK100" s="276">
        <v>0</v>
      </c>
      <c r="AL100" s="506"/>
      <c r="AN100" s="484"/>
      <c r="AO100" s="504"/>
      <c r="AP100" s="276">
        <v>0</v>
      </c>
      <c r="AQ100" s="506"/>
      <c r="AS100" s="484"/>
      <c r="AT100" s="504"/>
      <c r="AU100" s="505">
        <v>0</v>
      </c>
      <c r="AV100" s="506"/>
      <c r="AX100" s="484"/>
      <c r="AY100" s="504"/>
      <c r="AZ100" s="505">
        <v>0</v>
      </c>
      <c r="BA100" s="506"/>
      <c r="BC100" s="484"/>
      <c r="BD100" s="504"/>
      <c r="BE100" s="505">
        <v>0</v>
      </c>
      <c r="BF100" s="506"/>
      <c r="BH100" s="484"/>
      <c r="BI100" s="504"/>
      <c r="BJ100" s="505">
        <v>0</v>
      </c>
      <c r="BK100" s="506"/>
      <c r="BM100" s="484"/>
      <c r="BN100" s="504"/>
      <c r="BO100" s="505">
        <v>0</v>
      </c>
      <c r="BP100" s="506"/>
      <c r="BR100" s="484"/>
      <c r="BS100" s="504"/>
      <c r="BT100" s="276">
        <v>0</v>
      </c>
      <c r="BU100" s="506"/>
      <c r="BW100" s="484"/>
      <c r="BX100" s="504"/>
      <c r="BY100" s="276">
        <v>0</v>
      </c>
      <c r="BZ100" s="506"/>
      <c r="CB100" s="484"/>
      <c r="CC100" s="504"/>
      <c r="CD100" s="276">
        <v>0</v>
      </c>
      <c r="CE100" s="506"/>
      <c r="CG100" s="484"/>
      <c r="CH100" s="504"/>
      <c r="CI100" s="276">
        <v>0</v>
      </c>
      <c r="CJ100" s="506"/>
      <c r="CL100" s="484"/>
      <c r="CM100" s="504"/>
      <c r="CN100" s="276">
        <v>0</v>
      </c>
      <c r="CO100" s="506"/>
      <c r="CQ100" s="484"/>
      <c r="CR100" s="504"/>
      <c r="CS100" s="276">
        <v>0</v>
      </c>
      <c r="CT100" s="506"/>
      <c r="CV100" s="484"/>
      <c r="CW100" s="504"/>
      <c r="CX100" s="276">
        <v>0</v>
      </c>
      <c r="CY100" s="506"/>
      <c r="DA100" s="484"/>
      <c r="DB100" s="504"/>
      <c r="DC100" s="276">
        <v>0</v>
      </c>
      <c r="DD100" s="506"/>
      <c r="DF100" s="484"/>
      <c r="DG100" s="504"/>
      <c r="DH100" s="276">
        <v>0</v>
      </c>
      <c r="DI100" s="506"/>
      <c r="DK100" s="484"/>
      <c r="DL100" s="504"/>
      <c r="DM100" s="505">
        <v>0</v>
      </c>
      <c r="DN100" s="506"/>
      <c r="DP100" s="484"/>
      <c r="DQ100" s="504"/>
      <c r="DR100" s="505">
        <v>0</v>
      </c>
      <c r="DS100" s="506"/>
      <c r="DU100" s="484"/>
      <c r="DV100" s="504"/>
      <c r="DW100" s="505">
        <v>0</v>
      </c>
      <c r="DX100" s="506"/>
      <c r="DZ100" s="484"/>
      <c r="EA100" s="504"/>
      <c r="EB100" s="505">
        <v>0</v>
      </c>
      <c r="EC100" s="506"/>
      <c r="EE100" s="484"/>
      <c r="EF100" s="504"/>
      <c r="EG100" s="505">
        <v>0</v>
      </c>
      <c r="EH100" s="506"/>
      <c r="EJ100" s="484"/>
      <c r="EK100" s="504"/>
      <c r="EL100" s="276">
        <v>0</v>
      </c>
      <c r="EM100" s="506"/>
      <c r="EO100" s="153"/>
    </row>
    <row r="101" spans="4:145" x14ac:dyDescent="0.2">
      <c r="D101" s="153"/>
      <c r="E101" s="484"/>
      <c r="G101" s="502"/>
      <c r="J101" s="484"/>
      <c r="O101" s="484"/>
      <c r="T101" s="484"/>
      <c r="Y101" s="484"/>
      <c r="AD101" s="484"/>
      <c r="AI101" s="484"/>
      <c r="AN101" s="484"/>
      <c r="AS101" s="484"/>
      <c r="AX101" s="484"/>
      <c r="BC101" s="484"/>
      <c r="BH101" s="484"/>
      <c r="BM101" s="484"/>
      <c r="BR101" s="484"/>
      <c r="BW101" s="484"/>
      <c r="CB101" s="484"/>
      <c r="CG101" s="484"/>
      <c r="CL101" s="484"/>
      <c r="CQ101" s="484"/>
      <c r="CV101" s="484"/>
      <c r="DA101" s="484"/>
      <c r="DF101" s="484"/>
      <c r="DK101" s="484"/>
      <c r="DP101" s="484"/>
      <c r="DU101" s="484"/>
      <c r="DZ101" s="484"/>
      <c r="EE101" s="484"/>
      <c r="EJ101" s="484"/>
      <c r="EO101" s="153"/>
    </row>
    <row r="102" spans="4:145" x14ac:dyDescent="0.2">
      <c r="D102" s="153" t="s">
        <v>446</v>
      </c>
      <c r="E102" s="484"/>
      <c r="G102" s="62">
        <v>15960000</v>
      </c>
      <c r="H102" s="62"/>
      <c r="I102" s="62"/>
      <c r="J102" s="560"/>
      <c r="K102" s="62"/>
      <c r="L102" s="62">
        <v>0</v>
      </c>
      <c r="M102" s="62"/>
      <c r="N102" s="62"/>
      <c r="O102" s="560"/>
      <c r="P102" s="62"/>
      <c r="Q102" s="62">
        <v>15761600</v>
      </c>
      <c r="R102" s="62"/>
      <c r="S102" s="62"/>
      <c r="T102" s="560"/>
      <c r="U102" s="62"/>
      <c r="V102" s="62">
        <v>0</v>
      </c>
      <c r="W102" s="62"/>
      <c r="X102" s="62"/>
      <c r="Y102" s="560"/>
      <c r="Z102" s="62"/>
      <c r="AA102" s="62">
        <v>0</v>
      </c>
      <c r="AB102" s="62"/>
      <c r="AC102" s="62"/>
      <c r="AD102" s="560"/>
      <c r="AE102" s="62"/>
      <c r="AF102" s="62">
        <v>0</v>
      </c>
      <c r="AG102" s="62"/>
      <c r="AH102" s="62"/>
      <c r="AI102" s="560"/>
      <c r="AJ102" s="62"/>
      <c r="AK102" s="62">
        <v>0</v>
      </c>
      <c r="AL102" s="62"/>
      <c r="AM102" s="62"/>
      <c r="AN102" s="560"/>
      <c r="AO102" s="62"/>
      <c r="AP102" s="62">
        <v>0</v>
      </c>
      <c r="AQ102" s="62"/>
      <c r="AR102" s="62"/>
      <c r="AS102" s="560"/>
      <c r="AT102" s="62"/>
      <c r="AU102" s="62">
        <v>0</v>
      </c>
      <c r="AV102" s="62"/>
      <c r="AW102" s="62"/>
      <c r="AX102" s="560"/>
      <c r="AY102" s="62"/>
      <c r="AZ102" s="62">
        <v>0</v>
      </c>
      <c r="BA102" s="62"/>
      <c r="BB102" s="62"/>
      <c r="BC102" s="560"/>
      <c r="BD102" s="62"/>
      <c r="BE102" s="62">
        <v>0</v>
      </c>
      <c r="BF102" s="62"/>
      <c r="BG102" s="62"/>
      <c r="BH102" s="560"/>
      <c r="BI102" s="62"/>
      <c r="BJ102" s="62">
        <v>0</v>
      </c>
      <c r="BK102" s="62"/>
      <c r="BL102" s="62"/>
      <c r="BM102" s="560"/>
      <c r="BN102" s="62"/>
      <c r="BO102" s="62">
        <v>0</v>
      </c>
      <c r="BP102" s="62"/>
      <c r="BQ102" s="62"/>
      <c r="BR102" s="560"/>
      <c r="BS102" s="62"/>
      <c r="BT102" s="62">
        <v>15761600</v>
      </c>
      <c r="BU102" s="62"/>
      <c r="BV102" s="62"/>
      <c r="BW102" s="560"/>
      <c r="BX102" s="62"/>
      <c r="BY102" s="62">
        <v>3918834</v>
      </c>
      <c r="BZ102" s="62"/>
      <c r="CA102" s="62"/>
      <c r="CB102" s="560"/>
      <c r="CC102" s="62"/>
      <c r="CD102" s="62">
        <v>0</v>
      </c>
      <c r="CE102" s="62"/>
      <c r="CF102" s="62"/>
      <c r="CG102" s="560"/>
      <c r="CH102" s="62"/>
      <c r="CI102" s="62">
        <v>6054</v>
      </c>
      <c r="CJ102" s="62"/>
      <c r="CK102" s="62"/>
      <c r="CL102" s="560"/>
      <c r="CM102" s="62"/>
      <c r="CN102" s="62">
        <v>0</v>
      </c>
      <c r="CO102" s="62"/>
      <c r="CP102" s="62"/>
      <c r="CQ102" s="560"/>
      <c r="CR102" s="62"/>
      <c r="CS102" s="62">
        <v>0</v>
      </c>
      <c r="CT102" s="62"/>
      <c r="CU102" s="62"/>
      <c r="CV102" s="560"/>
      <c r="CW102" s="62"/>
      <c r="CX102" s="62">
        <v>0</v>
      </c>
      <c r="CY102" s="62"/>
      <c r="CZ102" s="62"/>
      <c r="DA102" s="560"/>
      <c r="DB102" s="62"/>
      <c r="DC102" s="62">
        <v>3912780</v>
      </c>
      <c r="DD102" s="62"/>
      <c r="DE102" s="62"/>
      <c r="DF102" s="560"/>
      <c r="DG102" s="62"/>
      <c r="DH102" s="62">
        <v>0</v>
      </c>
      <c r="DI102" s="62"/>
      <c r="DJ102" s="62"/>
      <c r="DK102" s="560"/>
      <c r="DL102" s="62"/>
      <c r="DM102" s="62">
        <v>0</v>
      </c>
      <c r="DN102" s="62"/>
      <c r="DO102" s="62"/>
      <c r="DP102" s="560"/>
      <c r="DQ102" s="62"/>
      <c r="DR102" s="62">
        <v>0</v>
      </c>
      <c r="DS102" s="62"/>
      <c r="DT102" s="62"/>
      <c r="DU102" s="560"/>
      <c r="DV102" s="62"/>
      <c r="DW102" s="62">
        <v>0</v>
      </c>
      <c r="DX102" s="62"/>
      <c r="DY102" s="62"/>
      <c r="DZ102" s="560"/>
      <c r="EA102" s="62"/>
      <c r="EB102" s="62">
        <v>0</v>
      </c>
      <c r="EC102" s="62"/>
      <c r="ED102" s="62"/>
      <c r="EE102" s="560"/>
      <c r="EF102" s="62"/>
      <c r="EG102" s="62">
        <v>0</v>
      </c>
      <c r="EH102" s="62"/>
      <c r="EI102" s="62"/>
      <c r="EJ102" s="560"/>
      <c r="EK102" s="62"/>
      <c r="EL102" s="62">
        <v>6054</v>
      </c>
      <c r="EM102" s="62"/>
      <c r="EN102" s="62"/>
      <c r="EO102" s="153"/>
    </row>
    <row r="103" spans="4:145" x14ac:dyDescent="0.2">
      <c r="D103" s="153" t="s">
        <v>447</v>
      </c>
      <c r="E103" s="484"/>
      <c r="F103" s="490"/>
      <c r="G103" s="558">
        <v>7115000</v>
      </c>
      <c r="H103" s="559"/>
      <c r="I103" s="62"/>
      <c r="J103" s="560"/>
      <c r="K103" s="561"/>
      <c r="L103" s="558">
        <v>0</v>
      </c>
      <c r="M103" s="559"/>
      <c r="N103" s="62"/>
      <c r="O103" s="560"/>
      <c r="P103" s="561"/>
      <c r="Q103" s="558">
        <v>7115000</v>
      </c>
      <c r="R103" s="559"/>
      <c r="S103" s="62"/>
      <c r="T103" s="560"/>
      <c r="U103" s="561"/>
      <c r="V103" s="558">
        <v>0</v>
      </c>
      <c r="W103" s="559"/>
      <c r="X103" s="62"/>
      <c r="Y103" s="560"/>
      <c r="Z103" s="561"/>
      <c r="AA103" s="558">
        <v>0</v>
      </c>
      <c r="AB103" s="559"/>
      <c r="AC103" s="62"/>
      <c r="AD103" s="560"/>
      <c r="AE103" s="561"/>
      <c r="AF103" s="558">
        <v>0</v>
      </c>
      <c r="AG103" s="559"/>
      <c r="AH103" s="62"/>
      <c r="AI103" s="560"/>
      <c r="AJ103" s="561"/>
      <c r="AK103" s="558">
        <v>0</v>
      </c>
      <c r="AL103" s="559"/>
      <c r="AM103" s="62"/>
      <c r="AN103" s="560"/>
      <c r="AO103" s="561"/>
      <c r="AP103" s="558">
        <v>0</v>
      </c>
      <c r="AQ103" s="559"/>
      <c r="AR103" s="62"/>
      <c r="AS103" s="560"/>
      <c r="AT103" s="561"/>
      <c r="AU103" s="558">
        <v>0</v>
      </c>
      <c r="AV103" s="559"/>
      <c r="AW103" s="62"/>
      <c r="AX103" s="560"/>
      <c r="AY103" s="561"/>
      <c r="AZ103" s="558">
        <v>0</v>
      </c>
      <c r="BA103" s="559"/>
      <c r="BB103" s="62"/>
      <c r="BC103" s="560"/>
      <c r="BD103" s="561"/>
      <c r="BE103" s="558">
        <v>0</v>
      </c>
      <c r="BF103" s="559"/>
      <c r="BG103" s="62"/>
      <c r="BH103" s="560"/>
      <c r="BI103" s="561"/>
      <c r="BJ103" s="558">
        <v>0</v>
      </c>
      <c r="BK103" s="559"/>
      <c r="BL103" s="62"/>
      <c r="BM103" s="560"/>
      <c r="BN103" s="561"/>
      <c r="BO103" s="558">
        <v>0</v>
      </c>
      <c r="BP103" s="559"/>
      <c r="BQ103" s="62"/>
      <c r="BR103" s="560"/>
      <c r="BS103" s="561"/>
      <c r="BT103" s="558">
        <v>7115000</v>
      </c>
      <c r="BU103" s="559"/>
      <c r="BV103" s="62"/>
      <c r="BW103" s="560"/>
      <c r="BX103" s="561"/>
      <c r="BY103" s="558">
        <v>1995428</v>
      </c>
      <c r="BZ103" s="559"/>
      <c r="CA103" s="62"/>
      <c r="CB103" s="560"/>
      <c r="CC103" s="561"/>
      <c r="CD103" s="558">
        <v>0</v>
      </c>
      <c r="CE103" s="559"/>
      <c r="CF103" s="62"/>
      <c r="CG103" s="560"/>
      <c r="CH103" s="561"/>
      <c r="CI103" s="558">
        <v>1940</v>
      </c>
      <c r="CJ103" s="559"/>
      <c r="CK103" s="62"/>
      <c r="CL103" s="560"/>
      <c r="CM103" s="561"/>
      <c r="CN103" s="558">
        <v>0</v>
      </c>
      <c r="CO103" s="559"/>
      <c r="CP103" s="62"/>
      <c r="CQ103" s="560"/>
      <c r="CR103" s="561"/>
      <c r="CS103" s="558">
        <v>0</v>
      </c>
      <c r="CT103" s="559"/>
      <c r="CU103" s="62"/>
      <c r="CV103" s="560"/>
      <c r="CW103" s="561"/>
      <c r="CX103" s="558">
        <v>0</v>
      </c>
      <c r="CY103" s="559"/>
      <c r="CZ103" s="62"/>
      <c r="DA103" s="560"/>
      <c r="DB103" s="561"/>
      <c r="DC103" s="558">
        <v>1993488</v>
      </c>
      <c r="DD103" s="559"/>
      <c r="DE103" s="62"/>
      <c r="DF103" s="560"/>
      <c r="DG103" s="561"/>
      <c r="DH103" s="558">
        <v>0</v>
      </c>
      <c r="DI103" s="559"/>
      <c r="DJ103" s="62"/>
      <c r="DK103" s="560"/>
      <c r="DL103" s="561"/>
      <c r="DM103" s="558">
        <v>0</v>
      </c>
      <c r="DN103" s="559"/>
      <c r="DO103" s="62"/>
      <c r="DP103" s="560"/>
      <c r="DQ103" s="561"/>
      <c r="DR103" s="558">
        <v>0</v>
      </c>
      <c r="DS103" s="559"/>
      <c r="DT103" s="62"/>
      <c r="DU103" s="560"/>
      <c r="DV103" s="561"/>
      <c r="DW103" s="558">
        <v>0</v>
      </c>
      <c r="DX103" s="559"/>
      <c r="DY103" s="62"/>
      <c r="DZ103" s="560"/>
      <c r="EA103" s="561"/>
      <c r="EB103" s="558">
        <v>0</v>
      </c>
      <c r="EC103" s="559"/>
      <c r="ED103" s="62"/>
      <c r="EE103" s="560"/>
      <c r="EF103" s="561"/>
      <c r="EG103" s="558">
        <v>0</v>
      </c>
      <c r="EH103" s="559"/>
      <c r="EI103" s="62"/>
      <c r="EJ103" s="560"/>
      <c r="EK103" s="561"/>
      <c r="EL103" s="558">
        <v>1940</v>
      </c>
      <c r="EM103" s="559"/>
      <c r="EN103" s="62"/>
      <c r="EO103" s="153"/>
    </row>
    <row r="104" spans="4:145" x14ac:dyDescent="0.2">
      <c r="D104" s="153" t="s">
        <v>448</v>
      </c>
      <c r="E104" s="484"/>
      <c r="F104" s="504"/>
      <c r="G104" s="123">
        <v>8845000</v>
      </c>
      <c r="H104" s="122"/>
      <c r="I104" s="62"/>
      <c r="J104" s="560"/>
      <c r="K104" s="569"/>
      <c r="L104" s="123">
        <v>0</v>
      </c>
      <c r="M104" s="122"/>
      <c r="N104" s="62"/>
      <c r="O104" s="560"/>
      <c r="P104" s="569"/>
      <c r="Q104" s="123">
        <v>8646600</v>
      </c>
      <c r="R104" s="122"/>
      <c r="S104" s="62"/>
      <c r="T104" s="560"/>
      <c r="U104" s="569"/>
      <c r="V104" s="123">
        <v>0</v>
      </c>
      <c r="W104" s="122"/>
      <c r="X104" s="62"/>
      <c r="Y104" s="560"/>
      <c r="Z104" s="569"/>
      <c r="AA104" s="123">
        <v>0</v>
      </c>
      <c r="AB104" s="122"/>
      <c r="AC104" s="62"/>
      <c r="AD104" s="560"/>
      <c r="AE104" s="569"/>
      <c r="AF104" s="123">
        <v>0</v>
      </c>
      <c r="AG104" s="122"/>
      <c r="AH104" s="62"/>
      <c r="AI104" s="560"/>
      <c r="AJ104" s="569"/>
      <c r="AK104" s="123">
        <v>0</v>
      </c>
      <c r="AL104" s="122"/>
      <c r="AM104" s="62"/>
      <c r="AN104" s="560"/>
      <c r="AO104" s="569"/>
      <c r="AP104" s="123">
        <v>0</v>
      </c>
      <c r="AQ104" s="122"/>
      <c r="AR104" s="62"/>
      <c r="AS104" s="560"/>
      <c r="AT104" s="569"/>
      <c r="AU104" s="123">
        <v>0</v>
      </c>
      <c r="AV104" s="122"/>
      <c r="AW104" s="62"/>
      <c r="AX104" s="560"/>
      <c r="AY104" s="569"/>
      <c r="AZ104" s="123">
        <v>0</v>
      </c>
      <c r="BA104" s="122"/>
      <c r="BB104" s="62"/>
      <c r="BC104" s="560"/>
      <c r="BD104" s="569"/>
      <c r="BE104" s="123">
        <v>0</v>
      </c>
      <c r="BF104" s="122"/>
      <c r="BG104" s="62"/>
      <c r="BH104" s="560"/>
      <c r="BI104" s="569"/>
      <c r="BJ104" s="123">
        <v>0</v>
      </c>
      <c r="BK104" s="122"/>
      <c r="BL104" s="62"/>
      <c r="BM104" s="560"/>
      <c r="BN104" s="569"/>
      <c r="BO104" s="123">
        <v>0</v>
      </c>
      <c r="BP104" s="122"/>
      <c r="BQ104" s="62"/>
      <c r="BR104" s="560"/>
      <c r="BS104" s="569"/>
      <c r="BT104" s="123">
        <v>8646600</v>
      </c>
      <c r="BU104" s="122"/>
      <c r="BV104" s="62"/>
      <c r="BW104" s="560"/>
      <c r="BX104" s="569"/>
      <c r="BY104" s="123">
        <v>1923406</v>
      </c>
      <c r="BZ104" s="122"/>
      <c r="CA104" s="62"/>
      <c r="CB104" s="560"/>
      <c r="CC104" s="569"/>
      <c r="CD104" s="123">
        <v>0</v>
      </c>
      <c r="CE104" s="122"/>
      <c r="CF104" s="62"/>
      <c r="CG104" s="560"/>
      <c r="CH104" s="569"/>
      <c r="CI104" s="123">
        <v>4114</v>
      </c>
      <c r="CJ104" s="122"/>
      <c r="CK104" s="62"/>
      <c r="CL104" s="560"/>
      <c r="CM104" s="569"/>
      <c r="CN104" s="123">
        <v>0</v>
      </c>
      <c r="CO104" s="122"/>
      <c r="CP104" s="62"/>
      <c r="CQ104" s="560"/>
      <c r="CR104" s="569"/>
      <c r="CS104" s="123">
        <v>0</v>
      </c>
      <c r="CT104" s="122"/>
      <c r="CU104" s="62"/>
      <c r="CV104" s="560"/>
      <c r="CW104" s="569"/>
      <c r="CX104" s="123">
        <v>0</v>
      </c>
      <c r="CY104" s="122"/>
      <c r="CZ104" s="62"/>
      <c r="DA104" s="560"/>
      <c r="DB104" s="569"/>
      <c r="DC104" s="123">
        <v>1919292</v>
      </c>
      <c r="DD104" s="122"/>
      <c r="DE104" s="62"/>
      <c r="DF104" s="560"/>
      <c r="DG104" s="569"/>
      <c r="DH104" s="123">
        <v>0</v>
      </c>
      <c r="DI104" s="122"/>
      <c r="DJ104" s="62"/>
      <c r="DK104" s="560"/>
      <c r="DL104" s="569"/>
      <c r="DM104" s="123">
        <v>0</v>
      </c>
      <c r="DN104" s="122"/>
      <c r="DO104" s="62"/>
      <c r="DP104" s="560"/>
      <c r="DQ104" s="569"/>
      <c r="DR104" s="123">
        <v>0</v>
      </c>
      <c r="DS104" s="122"/>
      <c r="DT104" s="62"/>
      <c r="DU104" s="560"/>
      <c r="DV104" s="569"/>
      <c r="DW104" s="123">
        <v>0</v>
      </c>
      <c r="DX104" s="122"/>
      <c r="DY104" s="62"/>
      <c r="DZ104" s="560"/>
      <c r="EA104" s="569"/>
      <c r="EB104" s="123">
        <v>0</v>
      </c>
      <c r="EC104" s="122"/>
      <c r="ED104" s="62"/>
      <c r="EE104" s="560"/>
      <c r="EF104" s="569"/>
      <c r="EG104" s="123">
        <v>0</v>
      </c>
      <c r="EH104" s="122"/>
      <c r="EI104" s="62"/>
      <c r="EJ104" s="560"/>
      <c r="EK104" s="569"/>
      <c r="EL104" s="123">
        <v>4114</v>
      </c>
      <c r="EM104" s="122"/>
      <c r="EN104" s="62"/>
      <c r="EO104" s="153"/>
    </row>
    <row r="105" spans="4:145" x14ac:dyDescent="0.2">
      <c r="D105" s="153"/>
      <c r="E105" s="484"/>
      <c r="G105" s="62"/>
      <c r="H105" s="62"/>
      <c r="I105" s="62"/>
      <c r="J105" s="560"/>
      <c r="K105" s="62"/>
      <c r="L105" s="62"/>
      <c r="M105" s="62"/>
      <c r="N105" s="62"/>
      <c r="O105" s="560"/>
      <c r="P105" s="62"/>
      <c r="Q105" s="62"/>
      <c r="R105" s="62"/>
      <c r="S105" s="62"/>
      <c r="T105" s="560"/>
      <c r="U105" s="62"/>
      <c r="V105" s="62"/>
      <c r="W105" s="62"/>
      <c r="X105" s="62"/>
      <c r="Y105" s="560"/>
      <c r="Z105" s="62"/>
      <c r="AA105" s="62"/>
      <c r="AB105" s="62"/>
      <c r="AC105" s="62"/>
      <c r="AD105" s="560"/>
      <c r="AE105" s="62"/>
      <c r="AF105" s="62"/>
      <c r="AG105" s="62"/>
      <c r="AH105" s="62"/>
      <c r="AI105" s="560"/>
      <c r="AJ105" s="62"/>
      <c r="AK105" s="62"/>
      <c r="AL105" s="62"/>
      <c r="AM105" s="62"/>
      <c r="AN105" s="560"/>
      <c r="AO105" s="62"/>
      <c r="AP105" s="62"/>
      <c r="AQ105" s="62"/>
      <c r="AR105" s="62"/>
      <c r="AS105" s="560"/>
      <c r="AT105" s="62"/>
      <c r="AU105" s="62"/>
      <c r="AV105" s="62"/>
      <c r="AW105" s="62"/>
      <c r="AX105" s="560"/>
      <c r="AY105" s="62"/>
      <c r="AZ105" s="62"/>
      <c r="BA105" s="62"/>
      <c r="BB105" s="62"/>
      <c r="BC105" s="560"/>
      <c r="BD105" s="62"/>
      <c r="BE105" s="62"/>
      <c r="BF105" s="62"/>
      <c r="BG105" s="62"/>
      <c r="BH105" s="560"/>
      <c r="BI105" s="62"/>
      <c r="BJ105" s="62"/>
      <c r="BK105" s="62"/>
      <c r="BL105" s="62"/>
      <c r="BM105" s="560"/>
      <c r="BN105" s="62"/>
      <c r="BO105" s="62"/>
      <c r="BP105" s="62"/>
      <c r="BQ105" s="62"/>
      <c r="BR105" s="560"/>
      <c r="BS105" s="62"/>
      <c r="BT105" s="62"/>
      <c r="BU105" s="62"/>
      <c r="BV105" s="62"/>
      <c r="BW105" s="560"/>
      <c r="BX105" s="62"/>
      <c r="BY105" s="62"/>
      <c r="BZ105" s="62"/>
      <c r="CA105" s="62"/>
      <c r="CB105" s="560"/>
      <c r="CC105" s="62"/>
      <c r="CD105" s="62"/>
      <c r="CE105" s="62"/>
      <c r="CF105" s="62"/>
      <c r="CG105" s="560"/>
      <c r="CH105" s="62"/>
      <c r="CI105" s="62"/>
      <c r="CJ105" s="62"/>
      <c r="CK105" s="62"/>
      <c r="CL105" s="560"/>
      <c r="CM105" s="62"/>
      <c r="CN105" s="62"/>
      <c r="CO105" s="62"/>
      <c r="CP105" s="62"/>
      <c r="CQ105" s="560"/>
      <c r="CR105" s="62"/>
      <c r="CS105" s="62"/>
      <c r="CT105" s="62"/>
      <c r="CU105" s="62"/>
      <c r="CV105" s="560"/>
      <c r="CW105" s="62"/>
      <c r="CX105" s="62"/>
      <c r="CY105" s="62"/>
      <c r="CZ105" s="62"/>
      <c r="DA105" s="560"/>
      <c r="DB105" s="62"/>
      <c r="DC105" s="62"/>
      <c r="DD105" s="62"/>
      <c r="DE105" s="62"/>
      <c r="DF105" s="560"/>
      <c r="DG105" s="62"/>
      <c r="DH105" s="62"/>
      <c r="DI105" s="62"/>
      <c r="DJ105" s="62"/>
      <c r="DK105" s="560"/>
      <c r="DL105" s="62"/>
      <c r="DM105" s="62"/>
      <c r="DN105" s="62"/>
      <c r="DO105" s="62"/>
      <c r="DP105" s="560"/>
      <c r="DQ105" s="62"/>
      <c r="DR105" s="62"/>
      <c r="DS105" s="62"/>
      <c r="DT105" s="62"/>
      <c r="DU105" s="560"/>
      <c r="DV105" s="62"/>
      <c r="DW105" s="62"/>
      <c r="DX105" s="62"/>
      <c r="DY105" s="62"/>
      <c r="DZ105" s="560"/>
      <c r="EA105" s="62"/>
      <c r="EB105" s="62"/>
      <c r="EC105" s="62"/>
      <c r="ED105" s="62"/>
      <c r="EE105" s="560"/>
      <c r="EF105" s="62"/>
      <c r="EG105" s="62"/>
      <c r="EH105" s="62"/>
      <c r="EI105" s="62"/>
      <c r="EJ105" s="560"/>
      <c r="EK105" s="62"/>
      <c r="EL105" s="62"/>
      <c r="EM105" s="62"/>
      <c r="EN105" s="62"/>
      <c r="EO105" s="153"/>
    </row>
    <row r="106" spans="4:145" x14ac:dyDescent="0.2">
      <c r="D106" s="153" t="s">
        <v>449</v>
      </c>
      <c r="E106" s="484"/>
      <c r="G106" s="62">
        <v>0</v>
      </c>
      <c r="H106" s="62"/>
      <c r="I106" s="62"/>
      <c r="J106" s="560"/>
      <c r="K106" s="62"/>
      <c r="L106" s="62">
        <v>0</v>
      </c>
      <c r="M106" s="62"/>
      <c r="N106" s="62"/>
      <c r="O106" s="560"/>
      <c r="P106" s="62"/>
      <c r="Q106" s="62">
        <v>0</v>
      </c>
      <c r="R106" s="62"/>
      <c r="S106" s="62"/>
      <c r="T106" s="560"/>
      <c r="U106" s="62"/>
      <c r="V106" s="62">
        <v>0</v>
      </c>
      <c r="W106" s="62"/>
      <c r="X106" s="62"/>
      <c r="Y106" s="560"/>
      <c r="Z106" s="62"/>
      <c r="AA106" s="62">
        <v>0</v>
      </c>
      <c r="AB106" s="62"/>
      <c r="AC106" s="62"/>
      <c r="AD106" s="560"/>
      <c r="AE106" s="62"/>
      <c r="AF106" s="62">
        <v>0</v>
      </c>
      <c r="AG106" s="62"/>
      <c r="AH106" s="62"/>
      <c r="AI106" s="560"/>
      <c r="AJ106" s="62"/>
      <c r="AK106" s="62">
        <v>0</v>
      </c>
      <c r="AL106" s="62"/>
      <c r="AM106" s="62"/>
      <c r="AN106" s="560"/>
      <c r="AO106" s="62"/>
      <c r="AP106" s="62">
        <v>0</v>
      </c>
      <c r="AQ106" s="62"/>
      <c r="AR106" s="62"/>
      <c r="AS106" s="560"/>
      <c r="AT106" s="62"/>
      <c r="AU106" s="62">
        <v>0</v>
      </c>
      <c r="AV106" s="62"/>
      <c r="AW106" s="62"/>
      <c r="AX106" s="560"/>
      <c r="AY106" s="62"/>
      <c r="AZ106" s="62">
        <v>0</v>
      </c>
      <c r="BA106" s="62"/>
      <c r="BB106" s="62"/>
      <c r="BC106" s="560"/>
      <c r="BD106" s="62"/>
      <c r="BE106" s="62">
        <v>0</v>
      </c>
      <c r="BF106" s="62"/>
      <c r="BG106" s="62"/>
      <c r="BH106" s="560"/>
      <c r="BI106" s="62"/>
      <c r="BJ106" s="62">
        <v>0</v>
      </c>
      <c r="BK106" s="62"/>
      <c r="BL106" s="62"/>
      <c r="BM106" s="560"/>
      <c r="BN106" s="62"/>
      <c r="BO106" s="62">
        <v>0</v>
      </c>
      <c r="BP106" s="62"/>
      <c r="BQ106" s="62"/>
      <c r="BR106" s="560"/>
      <c r="BS106" s="62"/>
      <c r="BT106" s="62">
        <v>0</v>
      </c>
      <c r="BU106" s="62"/>
      <c r="BV106" s="62"/>
      <c r="BW106" s="560"/>
      <c r="BX106" s="62"/>
      <c r="BY106" s="62">
        <v>6054</v>
      </c>
      <c r="BZ106" s="62"/>
      <c r="CA106" s="62"/>
      <c r="CB106" s="560"/>
      <c r="CC106" s="62"/>
      <c r="CD106" s="62">
        <v>0</v>
      </c>
      <c r="CE106" s="62"/>
      <c r="CF106" s="62"/>
      <c r="CG106" s="560"/>
      <c r="CH106" s="62"/>
      <c r="CI106" s="62">
        <v>6054</v>
      </c>
      <c r="CJ106" s="62"/>
      <c r="CK106" s="62"/>
      <c r="CL106" s="560"/>
      <c r="CM106" s="62"/>
      <c r="CN106" s="62">
        <v>0</v>
      </c>
      <c r="CO106" s="62"/>
      <c r="CP106" s="62"/>
      <c r="CQ106" s="560"/>
      <c r="CR106" s="62"/>
      <c r="CS106" s="62">
        <v>0</v>
      </c>
      <c r="CT106" s="62"/>
      <c r="CU106" s="62"/>
      <c r="CV106" s="560"/>
      <c r="CW106" s="62"/>
      <c r="CX106" s="62">
        <v>0</v>
      </c>
      <c r="CY106" s="62"/>
      <c r="CZ106" s="62"/>
      <c r="DA106" s="560"/>
      <c r="DB106" s="62"/>
      <c r="DC106" s="62">
        <v>0</v>
      </c>
      <c r="DD106" s="62"/>
      <c r="DE106" s="62"/>
      <c r="DF106" s="560"/>
      <c r="DG106" s="62"/>
      <c r="DH106" s="62">
        <v>0</v>
      </c>
      <c r="DI106" s="62"/>
      <c r="DJ106" s="62"/>
      <c r="DK106" s="560"/>
      <c r="DL106" s="62"/>
      <c r="DM106" s="62">
        <v>0</v>
      </c>
      <c r="DN106" s="62"/>
      <c r="DO106" s="62"/>
      <c r="DP106" s="560"/>
      <c r="DQ106" s="62"/>
      <c r="DR106" s="62">
        <v>0</v>
      </c>
      <c r="DS106" s="62"/>
      <c r="DT106" s="62"/>
      <c r="DU106" s="560"/>
      <c r="DV106" s="62"/>
      <c r="DW106" s="62">
        <v>0</v>
      </c>
      <c r="DX106" s="62"/>
      <c r="DY106" s="62"/>
      <c r="DZ106" s="560"/>
      <c r="EA106" s="62"/>
      <c r="EB106" s="62">
        <v>0</v>
      </c>
      <c r="EC106" s="62"/>
      <c r="ED106" s="62"/>
      <c r="EE106" s="560"/>
      <c r="EF106" s="62"/>
      <c r="EG106" s="62">
        <v>0</v>
      </c>
      <c r="EH106" s="62"/>
      <c r="EI106" s="62"/>
      <c r="EJ106" s="560"/>
      <c r="EK106" s="62"/>
      <c r="EL106" s="62">
        <v>6054</v>
      </c>
      <c r="EM106" s="62"/>
      <c r="EN106" s="62"/>
      <c r="EO106" s="153"/>
    </row>
    <row r="107" spans="4:145" x14ac:dyDescent="0.2">
      <c r="D107" s="153" t="s">
        <v>447</v>
      </c>
      <c r="E107" s="484"/>
      <c r="F107" s="490"/>
      <c r="G107" s="558">
        <v>0</v>
      </c>
      <c r="H107" s="559"/>
      <c r="I107" s="62"/>
      <c r="J107" s="560"/>
      <c r="K107" s="561"/>
      <c r="L107" s="558">
        <v>0</v>
      </c>
      <c r="M107" s="559"/>
      <c r="N107" s="62"/>
      <c r="O107" s="560"/>
      <c r="P107" s="561"/>
      <c r="Q107" s="558">
        <v>0</v>
      </c>
      <c r="R107" s="559"/>
      <c r="S107" s="62"/>
      <c r="T107" s="560"/>
      <c r="U107" s="561"/>
      <c r="V107" s="558">
        <v>0</v>
      </c>
      <c r="W107" s="559"/>
      <c r="X107" s="62"/>
      <c r="Y107" s="560"/>
      <c r="Z107" s="561"/>
      <c r="AA107" s="558">
        <v>0</v>
      </c>
      <c r="AB107" s="559"/>
      <c r="AC107" s="62"/>
      <c r="AD107" s="560"/>
      <c r="AE107" s="561"/>
      <c r="AF107" s="558">
        <v>0</v>
      </c>
      <c r="AG107" s="559"/>
      <c r="AH107" s="62"/>
      <c r="AI107" s="560"/>
      <c r="AJ107" s="561"/>
      <c r="AK107" s="558">
        <v>0</v>
      </c>
      <c r="AL107" s="559"/>
      <c r="AM107" s="62"/>
      <c r="AN107" s="560"/>
      <c r="AO107" s="561"/>
      <c r="AP107" s="558">
        <v>0</v>
      </c>
      <c r="AQ107" s="559"/>
      <c r="AR107" s="62"/>
      <c r="AS107" s="560"/>
      <c r="AT107" s="561"/>
      <c r="AU107" s="558">
        <v>0</v>
      </c>
      <c r="AV107" s="559"/>
      <c r="AW107" s="62"/>
      <c r="AX107" s="560"/>
      <c r="AY107" s="561"/>
      <c r="AZ107" s="558">
        <v>0</v>
      </c>
      <c r="BA107" s="559"/>
      <c r="BB107" s="62"/>
      <c r="BC107" s="560"/>
      <c r="BD107" s="561"/>
      <c r="BE107" s="558">
        <v>0</v>
      </c>
      <c r="BF107" s="559"/>
      <c r="BG107" s="62"/>
      <c r="BH107" s="560"/>
      <c r="BI107" s="561"/>
      <c r="BJ107" s="558">
        <v>0</v>
      </c>
      <c r="BK107" s="559"/>
      <c r="BL107" s="62"/>
      <c r="BM107" s="560"/>
      <c r="BN107" s="561"/>
      <c r="BO107" s="558">
        <v>0</v>
      </c>
      <c r="BP107" s="559"/>
      <c r="BQ107" s="62"/>
      <c r="BR107" s="560"/>
      <c r="BS107" s="561"/>
      <c r="BT107" s="558">
        <v>0</v>
      </c>
      <c r="BU107" s="559"/>
      <c r="BV107" s="62"/>
      <c r="BW107" s="560"/>
      <c r="BX107" s="561"/>
      <c r="BY107" s="558">
        <v>1940</v>
      </c>
      <c r="BZ107" s="559"/>
      <c r="CA107" s="62"/>
      <c r="CB107" s="560"/>
      <c r="CC107" s="561"/>
      <c r="CD107" s="558">
        <v>0</v>
      </c>
      <c r="CE107" s="559"/>
      <c r="CF107" s="62"/>
      <c r="CG107" s="560"/>
      <c r="CH107" s="561"/>
      <c r="CI107" s="558">
        <v>1940</v>
      </c>
      <c r="CJ107" s="559"/>
      <c r="CK107" s="62"/>
      <c r="CL107" s="560"/>
      <c r="CM107" s="561"/>
      <c r="CN107" s="558">
        <v>0</v>
      </c>
      <c r="CO107" s="559"/>
      <c r="CP107" s="62"/>
      <c r="CQ107" s="560"/>
      <c r="CR107" s="561"/>
      <c r="CS107" s="558">
        <v>0</v>
      </c>
      <c r="CT107" s="559"/>
      <c r="CU107" s="62"/>
      <c r="CV107" s="560"/>
      <c r="CW107" s="561"/>
      <c r="CX107" s="558">
        <v>0</v>
      </c>
      <c r="CY107" s="559"/>
      <c r="CZ107" s="62"/>
      <c r="DA107" s="560"/>
      <c r="DB107" s="561"/>
      <c r="DC107" s="558">
        <v>0</v>
      </c>
      <c r="DD107" s="559"/>
      <c r="DE107" s="62"/>
      <c r="DF107" s="560"/>
      <c r="DG107" s="561"/>
      <c r="DH107" s="558">
        <v>0</v>
      </c>
      <c r="DI107" s="559"/>
      <c r="DJ107" s="62"/>
      <c r="DK107" s="560"/>
      <c r="DL107" s="561"/>
      <c r="DM107" s="558">
        <v>0</v>
      </c>
      <c r="DN107" s="559"/>
      <c r="DO107" s="62"/>
      <c r="DP107" s="560"/>
      <c r="DQ107" s="561"/>
      <c r="DR107" s="558">
        <v>0</v>
      </c>
      <c r="DS107" s="559"/>
      <c r="DT107" s="62"/>
      <c r="DU107" s="560"/>
      <c r="DV107" s="561"/>
      <c r="DW107" s="558">
        <v>0</v>
      </c>
      <c r="DX107" s="559"/>
      <c r="DY107" s="62"/>
      <c r="DZ107" s="560"/>
      <c r="EA107" s="561"/>
      <c r="EB107" s="558">
        <v>0</v>
      </c>
      <c r="EC107" s="559"/>
      <c r="ED107" s="62"/>
      <c r="EE107" s="560"/>
      <c r="EF107" s="561"/>
      <c r="EG107" s="558">
        <v>0</v>
      </c>
      <c r="EH107" s="559"/>
      <c r="EI107" s="62"/>
      <c r="EJ107" s="560"/>
      <c r="EK107" s="561"/>
      <c r="EL107" s="558">
        <v>1940</v>
      </c>
      <c r="EM107" s="559"/>
      <c r="EN107" s="62"/>
      <c r="EO107" s="153"/>
    </row>
    <row r="108" spans="4:145" x14ac:dyDescent="0.2">
      <c r="D108" s="153" t="s">
        <v>448</v>
      </c>
      <c r="E108" s="484"/>
      <c r="F108" s="504"/>
      <c r="G108" s="123">
        <v>0</v>
      </c>
      <c r="H108" s="122"/>
      <c r="I108" s="62"/>
      <c r="J108" s="560"/>
      <c r="K108" s="569"/>
      <c r="L108" s="123">
        <v>0</v>
      </c>
      <c r="M108" s="122"/>
      <c r="N108" s="62"/>
      <c r="O108" s="560"/>
      <c r="P108" s="569"/>
      <c r="Q108" s="123">
        <v>0</v>
      </c>
      <c r="R108" s="122"/>
      <c r="S108" s="62"/>
      <c r="T108" s="560"/>
      <c r="U108" s="569"/>
      <c r="V108" s="123">
        <v>0</v>
      </c>
      <c r="W108" s="122"/>
      <c r="X108" s="62"/>
      <c r="Y108" s="560"/>
      <c r="Z108" s="569"/>
      <c r="AA108" s="123">
        <v>0</v>
      </c>
      <c r="AB108" s="122"/>
      <c r="AC108" s="62"/>
      <c r="AD108" s="560"/>
      <c r="AE108" s="569"/>
      <c r="AF108" s="123">
        <v>0</v>
      </c>
      <c r="AG108" s="122"/>
      <c r="AH108" s="62"/>
      <c r="AI108" s="560"/>
      <c r="AJ108" s="569"/>
      <c r="AK108" s="123">
        <v>0</v>
      </c>
      <c r="AL108" s="122"/>
      <c r="AM108" s="62"/>
      <c r="AN108" s="560"/>
      <c r="AO108" s="569"/>
      <c r="AP108" s="123">
        <v>0</v>
      </c>
      <c r="AQ108" s="122"/>
      <c r="AR108" s="62"/>
      <c r="AS108" s="560"/>
      <c r="AT108" s="569"/>
      <c r="AU108" s="123">
        <v>0</v>
      </c>
      <c r="AV108" s="122"/>
      <c r="AW108" s="62"/>
      <c r="AX108" s="560"/>
      <c r="AY108" s="569"/>
      <c r="AZ108" s="123">
        <v>0</v>
      </c>
      <c r="BA108" s="122"/>
      <c r="BB108" s="62"/>
      <c r="BC108" s="560"/>
      <c r="BD108" s="569"/>
      <c r="BE108" s="123">
        <v>0</v>
      </c>
      <c r="BF108" s="122"/>
      <c r="BG108" s="62"/>
      <c r="BH108" s="560"/>
      <c r="BI108" s="569"/>
      <c r="BJ108" s="123">
        <v>0</v>
      </c>
      <c r="BK108" s="122"/>
      <c r="BL108" s="62"/>
      <c r="BM108" s="560"/>
      <c r="BN108" s="569"/>
      <c r="BO108" s="123">
        <v>0</v>
      </c>
      <c r="BP108" s="122"/>
      <c r="BQ108" s="62"/>
      <c r="BR108" s="560"/>
      <c r="BS108" s="569"/>
      <c r="BT108" s="123">
        <v>0</v>
      </c>
      <c r="BU108" s="122"/>
      <c r="BV108" s="62"/>
      <c r="BW108" s="560"/>
      <c r="BX108" s="569"/>
      <c r="BY108" s="123">
        <v>4114</v>
      </c>
      <c r="BZ108" s="122"/>
      <c r="CA108" s="62"/>
      <c r="CB108" s="560"/>
      <c r="CC108" s="569"/>
      <c r="CD108" s="123">
        <v>0</v>
      </c>
      <c r="CE108" s="122"/>
      <c r="CF108" s="62"/>
      <c r="CG108" s="560"/>
      <c r="CH108" s="569"/>
      <c r="CI108" s="123">
        <v>4114</v>
      </c>
      <c r="CJ108" s="122"/>
      <c r="CK108" s="62"/>
      <c r="CL108" s="560"/>
      <c r="CM108" s="569"/>
      <c r="CN108" s="123">
        <v>0</v>
      </c>
      <c r="CO108" s="122"/>
      <c r="CP108" s="62"/>
      <c r="CQ108" s="560"/>
      <c r="CR108" s="569"/>
      <c r="CS108" s="123">
        <v>0</v>
      </c>
      <c r="CT108" s="122"/>
      <c r="CU108" s="62"/>
      <c r="CV108" s="560"/>
      <c r="CW108" s="569"/>
      <c r="CX108" s="123">
        <v>0</v>
      </c>
      <c r="CY108" s="122"/>
      <c r="CZ108" s="62"/>
      <c r="DA108" s="560"/>
      <c r="DB108" s="569"/>
      <c r="DC108" s="123">
        <v>0</v>
      </c>
      <c r="DD108" s="122"/>
      <c r="DE108" s="62"/>
      <c r="DF108" s="560"/>
      <c r="DG108" s="569"/>
      <c r="DH108" s="123">
        <v>0</v>
      </c>
      <c r="DI108" s="122"/>
      <c r="DJ108" s="62"/>
      <c r="DK108" s="560"/>
      <c r="DL108" s="569"/>
      <c r="DM108" s="123">
        <v>0</v>
      </c>
      <c r="DN108" s="122"/>
      <c r="DO108" s="62"/>
      <c r="DP108" s="560"/>
      <c r="DQ108" s="569"/>
      <c r="DR108" s="123">
        <v>0</v>
      </c>
      <c r="DS108" s="122"/>
      <c r="DT108" s="62"/>
      <c r="DU108" s="560"/>
      <c r="DV108" s="569"/>
      <c r="DW108" s="123">
        <v>0</v>
      </c>
      <c r="DX108" s="122"/>
      <c r="DY108" s="62"/>
      <c r="DZ108" s="560"/>
      <c r="EA108" s="569"/>
      <c r="EB108" s="123">
        <v>0</v>
      </c>
      <c r="EC108" s="122"/>
      <c r="ED108" s="62"/>
      <c r="EE108" s="560"/>
      <c r="EF108" s="569"/>
      <c r="EG108" s="123">
        <v>0</v>
      </c>
      <c r="EH108" s="122"/>
      <c r="EI108" s="62"/>
      <c r="EJ108" s="560"/>
      <c r="EK108" s="569"/>
      <c r="EL108" s="123">
        <v>4114</v>
      </c>
      <c r="EM108" s="122"/>
      <c r="EN108" s="62"/>
      <c r="EO108" s="153"/>
    </row>
    <row r="109" spans="4:145" x14ac:dyDescent="0.2">
      <c r="D109" s="153"/>
      <c r="E109" s="484"/>
      <c r="G109" s="62"/>
      <c r="H109" s="62"/>
      <c r="I109" s="62"/>
      <c r="J109" s="560"/>
      <c r="K109" s="62"/>
      <c r="L109" s="62"/>
      <c r="M109" s="62"/>
      <c r="N109" s="62"/>
      <c r="O109" s="560"/>
      <c r="P109" s="62"/>
      <c r="Q109" s="62"/>
      <c r="R109" s="62"/>
      <c r="S109" s="62"/>
      <c r="T109" s="560"/>
      <c r="U109" s="62"/>
      <c r="V109" s="62"/>
      <c r="W109" s="62"/>
      <c r="X109" s="62"/>
      <c r="Y109" s="560"/>
      <c r="Z109" s="62"/>
      <c r="AA109" s="62"/>
      <c r="AB109" s="62"/>
      <c r="AC109" s="62"/>
      <c r="AD109" s="560"/>
      <c r="AE109" s="62"/>
      <c r="AF109" s="62"/>
      <c r="AG109" s="62"/>
      <c r="AH109" s="62"/>
      <c r="AI109" s="560"/>
      <c r="AJ109" s="62"/>
      <c r="AK109" s="62"/>
      <c r="AL109" s="62"/>
      <c r="AM109" s="62"/>
      <c r="AN109" s="560"/>
      <c r="AO109" s="62"/>
      <c r="AP109" s="62"/>
      <c r="AQ109" s="62"/>
      <c r="AR109" s="62"/>
      <c r="AS109" s="560"/>
      <c r="AT109" s="62"/>
      <c r="AU109" s="62"/>
      <c r="AV109" s="62"/>
      <c r="AW109" s="62"/>
      <c r="AX109" s="560"/>
      <c r="AY109" s="62"/>
      <c r="AZ109" s="62"/>
      <c r="BA109" s="62"/>
      <c r="BB109" s="62"/>
      <c r="BC109" s="560"/>
      <c r="BD109" s="62"/>
      <c r="BE109" s="62"/>
      <c r="BF109" s="62"/>
      <c r="BG109" s="62"/>
      <c r="BH109" s="560"/>
      <c r="BI109" s="62"/>
      <c r="BJ109" s="62"/>
      <c r="BK109" s="62"/>
      <c r="BL109" s="62"/>
      <c r="BM109" s="560"/>
      <c r="BN109" s="62"/>
      <c r="BO109" s="62"/>
      <c r="BP109" s="62"/>
      <c r="BQ109" s="62"/>
      <c r="BR109" s="560"/>
      <c r="BS109" s="62"/>
      <c r="BT109" s="62"/>
      <c r="BU109" s="62"/>
      <c r="BV109" s="62"/>
      <c r="BW109" s="560"/>
      <c r="BX109" s="62"/>
      <c r="BY109" s="62"/>
      <c r="BZ109" s="62"/>
      <c r="CA109" s="62"/>
      <c r="CB109" s="560"/>
      <c r="CC109" s="62"/>
      <c r="CD109" s="62"/>
      <c r="CE109" s="62"/>
      <c r="CF109" s="62"/>
      <c r="CG109" s="560"/>
      <c r="CH109" s="62"/>
      <c r="CI109" s="62"/>
      <c r="CJ109" s="62"/>
      <c r="CK109" s="62"/>
      <c r="CL109" s="560"/>
      <c r="CM109" s="62"/>
      <c r="CN109" s="62"/>
      <c r="CO109" s="62"/>
      <c r="CP109" s="62"/>
      <c r="CQ109" s="560"/>
      <c r="CR109" s="62"/>
      <c r="CS109" s="62"/>
      <c r="CT109" s="62"/>
      <c r="CU109" s="62"/>
      <c r="CV109" s="560"/>
      <c r="CW109" s="62"/>
      <c r="CX109" s="62"/>
      <c r="CY109" s="62"/>
      <c r="CZ109" s="62"/>
      <c r="DA109" s="560"/>
      <c r="DB109" s="62"/>
      <c r="DC109" s="62"/>
      <c r="DD109" s="62"/>
      <c r="DE109" s="62"/>
      <c r="DF109" s="560"/>
      <c r="DG109" s="62"/>
      <c r="DH109" s="62"/>
      <c r="DI109" s="62"/>
      <c r="DJ109" s="62"/>
      <c r="DK109" s="560"/>
      <c r="DL109" s="62"/>
      <c r="DM109" s="62"/>
      <c r="DN109" s="62"/>
      <c r="DO109" s="62"/>
      <c r="DP109" s="560"/>
      <c r="DQ109" s="62"/>
      <c r="DR109" s="62"/>
      <c r="DS109" s="62"/>
      <c r="DT109" s="62"/>
      <c r="DU109" s="560"/>
      <c r="DV109" s="62"/>
      <c r="DW109" s="62"/>
      <c r="DX109" s="62"/>
      <c r="DY109" s="62"/>
      <c r="DZ109" s="560"/>
      <c r="EA109" s="62"/>
      <c r="EB109" s="62"/>
      <c r="EC109" s="62"/>
      <c r="ED109" s="62"/>
      <c r="EE109" s="560"/>
      <c r="EF109" s="62"/>
      <c r="EG109" s="62"/>
      <c r="EH109" s="62"/>
      <c r="EI109" s="62"/>
      <c r="EJ109" s="560"/>
      <c r="EK109" s="62"/>
      <c r="EL109" s="62"/>
      <c r="EM109" s="62"/>
      <c r="EN109" s="62"/>
      <c r="EO109" s="153"/>
    </row>
    <row r="110" spans="4:145" x14ac:dyDescent="0.2">
      <c r="D110" s="153" t="s">
        <v>450</v>
      </c>
      <c r="E110" s="484"/>
      <c r="G110" s="62">
        <v>0</v>
      </c>
      <c r="H110" s="62"/>
      <c r="I110" s="62"/>
      <c r="J110" s="560"/>
      <c r="K110" s="62"/>
      <c r="L110" s="62">
        <v>0</v>
      </c>
      <c r="M110" s="62"/>
      <c r="N110" s="62"/>
      <c r="O110" s="560"/>
      <c r="P110" s="62"/>
      <c r="Q110" s="62">
        <v>0</v>
      </c>
      <c r="R110" s="62"/>
      <c r="S110" s="62"/>
      <c r="T110" s="560"/>
      <c r="U110" s="62"/>
      <c r="V110" s="62">
        <v>0</v>
      </c>
      <c r="W110" s="62"/>
      <c r="X110" s="62"/>
      <c r="Y110" s="560"/>
      <c r="Z110" s="62"/>
      <c r="AA110" s="62">
        <v>0</v>
      </c>
      <c r="AB110" s="62"/>
      <c r="AC110" s="62"/>
      <c r="AD110" s="560"/>
      <c r="AE110" s="62"/>
      <c r="AF110" s="62">
        <v>0</v>
      </c>
      <c r="AG110" s="62"/>
      <c r="AH110" s="62"/>
      <c r="AI110" s="560"/>
      <c r="AJ110" s="62"/>
      <c r="AK110" s="62">
        <v>0</v>
      </c>
      <c r="AL110" s="62"/>
      <c r="AM110" s="62"/>
      <c r="AN110" s="560"/>
      <c r="AO110" s="62"/>
      <c r="AP110" s="62">
        <v>0</v>
      </c>
      <c r="AQ110" s="62"/>
      <c r="AR110" s="62"/>
      <c r="AS110" s="560"/>
      <c r="AT110" s="62"/>
      <c r="AU110" s="62">
        <v>0</v>
      </c>
      <c r="AV110" s="62"/>
      <c r="AW110" s="62"/>
      <c r="AX110" s="560"/>
      <c r="AY110" s="62"/>
      <c r="AZ110" s="62">
        <v>0</v>
      </c>
      <c r="BA110" s="62"/>
      <c r="BB110" s="62"/>
      <c r="BC110" s="560"/>
      <c r="BD110" s="62"/>
      <c r="BE110" s="62">
        <v>0</v>
      </c>
      <c r="BF110" s="62"/>
      <c r="BG110" s="62"/>
      <c r="BH110" s="560"/>
      <c r="BI110" s="62"/>
      <c r="BJ110" s="62">
        <v>0</v>
      </c>
      <c r="BK110" s="62"/>
      <c r="BL110" s="62"/>
      <c r="BM110" s="560"/>
      <c r="BN110" s="62"/>
      <c r="BO110" s="62">
        <v>0</v>
      </c>
      <c r="BP110" s="62"/>
      <c r="BQ110" s="62"/>
      <c r="BR110" s="560"/>
      <c r="BS110" s="62"/>
      <c r="BT110" s="62">
        <v>0</v>
      </c>
      <c r="BU110" s="62"/>
      <c r="BV110" s="62"/>
      <c r="BW110" s="560"/>
      <c r="BX110" s="62"/>
      <c r="BY110" s="62">
        <v>3912780</v>
      </c>
      <c r="BZ110" s="62"/>
      <c r="CA110" s="62"/>
      <c r="CB110" s="560"/>
      <c r="CC110" s="62"/>
      <c r="CD110" s="62">
        <v>0</v>
      </c>
      <c r="CE110" s="62"/>
      <c r="CF110" s="62"/>
      <c r="CG110" s="560"/>
      <c r="CH110" s="62"/>
      <c r="CI110" s="62">
        <v>0</v>
      </c>
      <c r="CJ110" s="62"/>
      <c r="CK110" s="62"/>
      <c r="CL110" s="560"/>
      <c r="CM110" s="62"/>
      <c r="CN110" s="62">
        <v>0</v>
      </c>
      <c r="CO110" s="62"/>
      <c r="CP110" s="62"/>
      <c r="CQ110" s="560"/>
      <c r="CR110" s="62"/>
      <c r="CS110" s="62">
        <v>0</v>
      </c>
      <c r="CT110" s="62"/>
      <c r="CU110" s="62"/>
      <c r="CV110" s="560"/>
      <c r="CW110" s="62"/>
      <c r="CX110" s="62">
        <v>0</v>
      </c>
      <c r="CY110" s="62"/>
      <c r="CZ110" s="62"/>
      <c r="DA110" s="560"/>
      <c r="DB110" s="62"/>
      <c r="DC110" s="62">
        <v>3912780</v>
      </c>
      <c r="DD110" s="62"/>
      <c r="DE110" s="62"/>
      <c r="DF110" s="560"/>
      <c r="DG110" s="62"/>
      <c r="DH110" s="62">
        <v>0</v>
      </c>
      <c r="DI110" s="62"/>
      <c r="DJ110" s="62"/>
      <c r="DK110" s="560"/>
      <c r="DL110" s="62"/>
      <c r="DM110" s="62">
        <v>0</v>
      </c>
      <c r="DN110" s="62"/>
      <c r="DO110" s="62"/>
      <c r="DP110" s="560"/>
      <c r="DQ110" s="62"/>
      <c r="DR110" s="62">
        <v>0</v>
      </c>
      <c r="DS110" s="62"/>
      <c r="DT110" s="62"/>
      <c r="DU110" s="560"/>
      <c r="DV110" s="62"/>
      <c r="DW110" s="62">
        <v>0</v>
      </c>
      <c r="DX110" s="62"/>
      <c r="DY110" s="62"/>
      <c r="DZ110" s="560"/>
      <c r="EA110" s="62"/>
      <c r="EB110" s="62">
        <v>0</v>
      </c>
      <c r="EC110" s="62"/>
      <c r="ED110" s="62"/>
      <c r="EE110" s="560"/>
      <c r="EF110" s="62"/>
      <c r="EG110" s="62">
        <v>0</v>
      </c>
      <c r="EH110" s="62"/>
      <c r="EI110" s="62"/>
      <c r="EJ110" s="560"/>
      <c r="EK110" s="62"/>
      <c r="EL110" s="62">
        <v>0</v>
      </c>
      <c r="EM110" s="62"/>
      <c r="EN110" s="62"/>
      <c r="EO110" s="153"/>
    </row>
    <row r="111" spans="4:145" x14ac:dyDescent="0.2">
      <c r="D111" s="153" t="s">
        <v>447</v>
      </c>
      <c r="E111" s="484"/>
      <c r="F111" s="490"/>
      <c r="G111" s="558">
        <v>0</v>
      </c>
      <c r="H111" s="559"/>
      <c r="I111" s="62"/>
      <c r="J111" s="560"/>
      <c r="K111" s="561"/>
      <c r="L111" s="558">
        <v>0</v>
      </c>
      <c r="M111" s="559"/>
      <c r="N111" s="62"/>
      <c r="O111" s="560"/>
      <c r="P111" s="561"/>
      <c r="Q111" s="558">
        <v>0</v>
      </c>
      <c r="R111" s="559"/>
      <c r="S111" s="62"/>
      <c r="T111" s="560"/>
      <c r="U111" s="561"/>
      <c r="V111" s="558">
        <v>0</v>
      </c>
      <c r="W111" s="559"/>
      <c r="X111" s="62"/>
      <c r="Y111" s="560"/>
      <c r="Z111" s="561"/>
      <c r="AA111" s="558">
        <v>0</v>
      </c>
      <c r="AB111" s="559"/>
      <c r="AC111" s="62"/>
      <c r="AD111" s="560"/>
      <c r="AE111" s="561"/>
      <c r="AF111" s="558">
        <v>0</v>
      </c>
      <c r="AG111" s="559"/>
      <c r="AH111" s="62"/>
      <c r="AI111" s="560"/>
      <c r="AJ111" s="561"/>
      <c r="AK111" s="558">
        <v>0</v>
      </c>
      <c r="AL111" s="559"/>
      <c r="AM111" s="62"/>
      <c r="AN111" s="560"/>
      <c r="AO111" s="561"/>
      <c r="AP111" s="558">
        <v>0</v>
      </c>
      <c r="AQ111" s="559"/>
      <c r="AR111" s="62"/>
      <c r="AS111" s="560"/>
      <c r="AT111" s="561"/>
      <c r="AU111" s="558">
        <v>0</v>
      </c>
      <c r="AV111" s="559"/>
      <c r="AW111" s="62"/>
      <c r="AX111" s="560"/>
      <c r="AY111" s="561"/>
      <c r="AZ111" s="558">
        <v>0</v>
      </c>
      <c r="BA111" s="559"/>
      <c r="BB111" s="62"/>
      <c r="BC111" s="560"/>
      <c r="BD111" s="561"/>
      <c r="BE111" s="558">
        <v>0</v>
      </c>
      <c r="BF111" s="559"/>
      <c r="BG111" s="62"/>
      <c r="BH111" s="560"/>
      <c r="BI111" s="561"/>
      <c r="BJ111" s="558">
        <v>0</v>
      </c>
      <c r="BK111" s="559"/>
      <c r="BL111" s="62"/>
      <c r="BM111" s="560"/>
      <c r="BN111" s="561"/>
      <c r="BO111" s="558">
        <v>0</v>
      </c>
      <c r="BP111" s="559"/>
      <c r="BQ111" s="62"/>
      <c r="BR111" s="560"/>
      <c r="BS111" s="561"/>
      <c r="BT111" s="558">
        <v>0</v>
      </c>
      <c r="BU111" s="559"/>
      <c r="BV111" s="62"/>
      <c r="BW111" s="560"/>
      <c r="BX111" s="561"/>
      <c r="BY111" s="558">
        <v>1993488</v>
      </c>
      <c r="BZ111" s="559"/>
      <c r="CA111" s="62"/>
      <c r="CB111" s="560"/>
      <c r="CC111" s="561"/>
      <c r="CD111" s="558">
        <v>0</v>
      </c>
      <c r="CE111" s="559"/>
      <c r="CF111" s="62"/>
      <c r="CG111" s="560"/>
      <c r="CH111" s="561"/>
      <c r="CI111" s="558">
        <v>0</v>
      </c>
      <c r="CJ111" s="559"/>
      <c r="CK111" s="62"/>
      <c r="CL111" s="560"/>
      <c r="CM111" s="561"/>
      <c r="CN111" s="558">
        <v>0</v>
      </c>
      <c r="CO111" s="559"/>
      <c r="CP111" s="62"/>
      <c r="CQ111" s="560"/>
      <c r="CR111" s="561"/>
      <c r="CS111" s="558">
        <v>0</v>
      </c>
      <c r="CT111" s="559"/>
      <c r="CU111" s="62"/>
      <c r="CV111" s="560"/>
      <c r="CW111" s="561"/>
      <c r="CX111" s="558">
        <v>0</v>
      </c>
      <c r="CY111" s="559"/>
      <c r="CZ111" s="62"/>
      <c r="DA111" s="560"/>
      <c r="DB111" s="561"/>
      <c r="DC111" s="558">
        <v>1993488</v>
      </c>
      <c r="DD111" s="559"/>
      <c r="DE111" s="62"/>
      <c r="DF111" s="560"/>
      <c r="DG111" s="561"/>
      <c r="DH111" s="558">
        <v>0</v>
      </c>
      <c r="DI111" s="559"/>
      <c r="DJ111" s="62"/>
      <c r="DK111" s="560"/>
      <c r="DL111" s="561"/>
      <c r="DM111" s="558">
        <v>0</v>
      </c>
      <c r="DN111" s="559"/>
      <c r="DO111" s="62"/>
      <c r="DP111" s="560"/>
      <c r="DQ111" s="561"/>
      <c r="DR111" s="558">
        <v>0</v>
      </c>
      <c r="DS111" s="559"/>
      <c r="DT111" s="62"/>
      <c r="DU111" s="560"/>
      <c r="DV111" s="561"/>
      <c r="DW111" s="558">
        <v>0</v>
      </c>
      <c r="DX111" s="559"/>
      <c r="DY111" s="62"/>
      <c r="DZ111" s="560"/>
      <c r="EA111" s="561"/>
      <c r="EB111" s="558">
        <v>0</v>
      </c>
      <c r="EC111" s="559"/>
      <c r="ED111" s="62"/>
      <c r="EE111" s="560"/>
      <c r="EF111" s="561"/>
      <c r="EG111" s="558">
        <v>0</v>
      </c>
      <c r="EH111" s="559"/>
      <c r="EI111" s="62"/>
      <c r="EJ111" s="560"/>
      <c r="EK111" s="561"/>
      <c r="EL111" s="558">
        <v>0</v>
      </c>
      <c r="EM111" s="559"/>
      <c r="EN111" s="62"/>
      <c r="EO111" s="153"/>
    </row>
    <row r="112" spans="4:145" x14ac:dyDescent="0.2">
      <c r="D112" s="153" t="s">
        <v>448</v>
      </c>
      <c r="E112" s="484"/>
      <c r="F112" s="504"/>
      <c r="G112" s="123">
        <v>0</v>
      </c>
      <c r="H112" s="122"/>
      <c r="I112" s="62"/>
      <c r="J112" s="560"/>
      <c r="K112" s="569"/>
      <c r="L112" s="123">
        <v>0</v>
      </c>
      <c r="M112" s="122"/>
      <c r="N112" s="62"/>
      <c r="O112" s="560"/>
      <c r="P112" s="569"/>
      <c r="Q112" s="123">
        <v>0</v>
      </c>
      <c r="R112" s="122"/>
      <c r="S112" s="62"/>
      <c r="T112" s="560"/>
      <c r="U112" s="569"/>
      <c r="V112" s="123">
        <v>0</v>
      </c>
      <c r="W112" s="122"/>
      <c r="X112" s="62"/>
      <c r="Y112" s="560"/>
      <c r="Z112" s="569"/>
      <c r="AA112" s="123">
        <v>0</v>
      </c>
      <c r="AB112" s="122"/>
      <c r="AC112" s="62"/>
      <c r="AD112" s="560"/>
      <c r="AE112" s="569"/>
      <c r="AF112" s="123">
        <v>0</v>
      </c>
      <c r="AG112" s="122"/>
      <c r="AH112" s="62"/>
      <c r="AI112" s="560"/>
      <c r="AJ112" s="569"/>
      <c r="AK112" s="123">
        <v>0</v>
      </c>
      <c r="AL112" s="122"/>
      <c r="AM112" s="62"/>
      <c r="AN112" s="560"/>
      <c r="AO112" s="569"/>
      <c r="AP112" s="123">
        <v>0</v>
      </c>
      <c r="AQ112" s="122"/>
      <c r="AR112" s="62"/>
      <c r="AS112" s="560"/>
      <c r="AT112" s="569"/>
      <c r="AU112" s="123">
        <v>0</v>
      </c>
      <c r="AV112" s="122"/>
      <c r="AW112" s="62"/>
      <c r="AX112" s="560"/>
      <c r="AY112" s="569"/>
      <c r="AZ112" s="123">
        <v>0</v>
      </c>
      <c r="BA112" s="122"/>
      <c r="BB112" s="62"/>
      <c r="BC112" s="560"/>
      <c r="BD112" s="569"/>
      <c r="BE112" s="123">
        <v>0</v>
      </c>
      <c r="BF112" s="122"/>
      <c r="BG112" s="62"/>
      <c r="BH112" s="560"/>
      <c r="BI112" s="569"/>
      <c r="BJ112" s="123">
        <v>0</v>
      </c>
      <c r="BK112" s="122"/>
      <c r="BL112" s="62"/>
      <c r="BM112" s="560"/>
      <c r="BN112" s="569"/>
      <c r="BO112" s="123">
        <v>0</v>
      </c>
      <c r="BP112" s="122"/>
      <c r="BQ112" s="62"/>
      <c r="BR112" s="560"/>
      <c r="BS112" s="569"/>
      <c r="BT112" s="123">
        <v>0</v>
      </c>
      <c r="BU112" s="122"/>
      <c r="BV112" s="62"/>
      <c r="BW112" s="560"/>
      <c r="BX112" s="569"/>
      <c r="BY112" s="123">
        <v>1919292</v>
      </c>
      <c r="BZ112" s="122"/>
      <c r="CA112" s="62"/>
      <c r="CB112" s="560"/>
      <c r="CC112" s="569"/>
      <c r="CD112" s="123">
        <v>0</v>
      </c>
      <c r="CE112" s="122"/>
      <c r="CF112" s="62"/>
      <c r="CG112" s="560"/>
      <c r="CH112" s="569"/>
      <c r="CI112" s="123">
        <v>0</v>
      </c>
      <c r="CJ112" s="122"/>
      <c r="CK112" s="62"/>
      <c r="CL112" s="560"/>
      <c r="CM112" s="569"/>
      <c r="CN112" s="123">
        <v>0</v>
      </c>
      <c r="CO112" s="122"/>
      <c r="CP112" s="62"/>
      <c r="CQ112" s="560"/>
      <c r="CR112" s="569"/>
      <c r="CS112" s="123">
        <v>0</v>
      </c>
      <c r="CT112" s="122"/>
      <c r="CU112" s="62"/>
      <c r="CV112" s="560"/>
      <c r="CW112" s="569"/>
      <c r="CX112" s="123">
        <v>0</v>
      </c>
      <c r="CY112" s="122"/>
      <c r="CZ112" s="62"/>
      <c r="DA112" s="560"/>
      <c r="DB112" s="569"/>
      <c r="DC112" s="123">
        <v>1919292</v>
      </c>
      <c r="DD112" s="122"/>
      <c r="DE112" s="62"/>
      <c r="DF112" s="560"/>
      <c r="DG112" s="569"/>
      <c r="DH112" s="123">
        <v>0</v>
      </c>
      <c r="DI112" s="122"/>
      <c r="DJ112" s="62"/>
      <c r="DK112" s="560"/>
      <c r="DL112" s="569"/>
      <c r="DM112" s="123">
        <v>0</v>
      </c>
      <c r="DN112" s="122"/>
      <c r="DO112" s="62"/>
      <c r="DP112" s="560"/>
      <c r="DQ112" s="569"/>
      <c r="DR112" s="123">
        <v>0</v>
      </c>
      <c r="DS112" s="122"/>
      <c r="DT112" s="62"/>
      <c r="DU112" s="560"/>
      <c r="DV112" s="569"/>
      <c r="DW112" s="123">
        <v>0</v>
      </c>
      <c r="DX112" s="122"/>
      <c r="DY112" s="62"/>
      <c r="DZ112" s="560"/>
      <c r="EA112" s="569"/>
      <c r="EB112" s="123">
        <v>0</v>
      </c>
      <c r="EC112" s="122"/>
      <c r="ED112" s="62"/>
      <c r="EE112" s="560"/>
      <c r="EF112" s="569"/>
      <c r="EG112" s="123">
        <v>0</v>
      </c>
      <c r="EH112" s="122"/>
      <c r="EI112" s="62"/>
      <c r="EJ112" s="560"/>
      <c r="EK112" s="569"/>
      <c r="EL112" s="123">
        <v>0</v>
      </c>
      <c r="EM112" s="122"/>
      <c r="EN112" s="62"/>
      <c r="EO112" s="153"/>
    </row>
    <row r="113" spans="4:145" x14ac:dyDescent="0.2">
      <c r="D113" s="153"/>
      <c r="E113" s="484"/>
      <c r="G113" s="62"/>
      <c r="H113" s="62"/>
      <c r="I113" s="62"/>
      <c r="J113" s="560"/>
      <c r="K113" s="62"/>
      <c r="L113" s="62"/>
      <c r="M113" s="62"/>
      <c r="N113" s="62"/>
      <c r="O113" s="560"/>
      <c r="P113" s="62"/>
      <c r="Q113" s="62"/>
      <c r="R113" s="62"/>
      <c r="S113" s="62"/>
      <c r="T113" s="560"/>
      <c r="U113" s="62"/>
      <c r="V113" s="62"/>
      <c r="W113" s="62"/>
      <c r="X113" s="62"/>
      <c r="Y113" s="560"/>
      <c r="Z113" s="62"/>
      <c r="AA113" s="62"/>
      <c r="AB113" s="62"/>
      <c r="AC113" s="62"/>
      <c r="AD113" s="560"/>
      <c r="AE113" s="62"/>
      <c r="AF113" s="62"/>
      <c r="AG113" s="62"/>
      <c r="AH113" s="62"/>
      <c r="AI113" s="560"/>
      <c r="AJ113" s="62"/>
      <c r="AK113" s="62"/>
      <c r="AL113" s="62"/>
      <c r="AM113" s="62"/>
      <c r="AN113" s="560"/>
      <c r="AO113" s="62"/>
      <c r="AP113" s="62"/>
      <c r="AQ113" s="62"/>
      <c r="AR113" s="62"/>
      <c r="AS113" s="560"/>
      <c r="AT113" s="62"/>
      <c r="AU113" s="62"/>
      <c r="AV113" s="62"/>
      <c r="AW113" s="62"/>
      <c r="AX113" s="560"/>
      <c r="AY113" s="62"/>
      <c r="AZ113" s="62"/>
      <c r="BA113" s="62"/>
      <c r="BB113" s="62"/>
      <c r="BC113" s="560"/>
      <c r="BD113" s="62"/>
      <c r="BE113" s="62"/>
      <c r="BF113" s="62"/>
      <c r="BG113" s="62"/>
      <c r="BH113" s="560"/>
      <c r="BI113" s="62"/>
      <c r="BJ113" s="62"/>
      <c r="BK113" s="62"/>
      <c r="BL113" s="62"/>
      <c r="BM113" s="560"/>
      <c r="BN113" s="62"/>
      <c r="BO113" s="62"/>
      <c r="BP113" s="62"/>
      <c r="BQ113" s="62"/>
      <c r="BR113" s="560"/>
      <c r="BS113" s="62"/>
      <c r="BT113" s="62"/>
      <c r="BU113" s="62"/>
      <c r="BV113" s="62"/>
      <c r="BW113" s="560"/>
      <c r="BX113" s="62"/>
      <c r="BY113" s="62"/>
      <c r="BZ113" s="62"/>
      <c r="CA113" s="62"/>
      <c r="CB113" s="560"/>
      <c r="CC113" s="62"/>
      <c r="CD113" s="62"/>
      <c r="CE113" s="62"/>
      <c r="CF113" s="62"/>
      <c r="CG113" s="560"/>
      <c r="CH113" s="62"/>
      <c r="CI113" s="62"/>
      <c r="CJ113" s="62"/>
      <c r="CK113" s="62"/>
      <c r="CL113" s="560"/>
      <c r="CM113" s="62"/>
      <c r="CN113" s="62"/>
      <c r="CO113" s="62"/>
      <c r="CP113" s="62"/>
      <c r="CQ113" s="560"/>
      <c r="CR113" s="62"/>
      <c r="CS113" s="62"/>
      <c r="CT113" s="62"/>
      <c r="CU113" s="62"/>
      <c r="CV113" s="560"/>
      <c r="CW113" s="62"/>
      <c r="CX113" s="62"/>
      <c r="CY113" s="62"/>
      <c r="CZ113" s="62"/>
      <c r="DA113" s="560"/>
      <c r="DB113" s="62"/>
      <c r="DC113" s="62"/>
      <c r="DD113" s="62"/>
      <c r="DE113" s="62"/>
      <c r="DF113" s="560"/>
      <c r="DG113" s="62"/>
      <c r="DH113" s="62"/>
      <c r="DI113" s="62"/>
      <c r="DJ113" s="62"/>
      <c r="DK113" s="560"/>
      <c r="DL113" s="62"/>
      <c r="DM113" s="62"/>
      <c r="DN113" s="62"/>
      <c r="DO113" s="62"/>
      <c r="DP113" s="560"/>
      <c r="DQ113" s="62"/>
      <c r="DR113" s="62"/>
      <c r="DS113" s="62"/>
      <c r="DT113" s="62"/>
      <c r="DU113" s="560"/>
      <c r="DV113" s="62"/>
      <c r="DW113" s="62"/>
      <c r="DX113" s="62"/>
      <c r="DY113" s="62"/>
      <c r="DZ113" s="560"/>
      <c r="EA113" s="62"/>
      <c r="EB113" s="62"/>
      <c r="EC113" s="62"/>
      <c r="ED113" s="62"/>
      <c r="EE113" s="560"/>
      <c r="EF113" s="62"/>
      <c r="EG113" s="62"/>
      <c r="EH113" s="62"/>
      <c r="EI113" s="62"/>
      <c r="EJ113" s="560"/>
      <c r="EK113" s="62"/>
      <c r="EL113" s="62"/>
      <c r="EM113" s="62"/>
      <c r="EN113" s="62"/>
      <c r="EO113" s="153"/>
    </row>
    <row r="114" spans="4:145" x14ac:dyDescent="0.2">
      <c r="D114" s="153" t="s">
        <v>451</v>
      </c>
      <c r="E114" s="484"/>
      <c r="G114" s="62">
        <v>15960000</v>
      </c>
      <c r="H114" s="62"/>
      <c r="I114" s="62"/>
      <c r="J114" s="560"/>
      <c r="K114" s="62"/>
      <c r="L114" s="62">
        <v>0</v>
      </c>
      <c r="M114" s="62"/>
      <c r="N114" s="62"/>
      <c r="O114" s="560"/>
      <c r="P114" s="62"/>
      <c r="Q114" s="62">
        <v>15761600</v>
      </c>
      <c r="R114" s="62"/>
      <c r="S114" s="62"/>
      <c r="T114" s="560"/>
      <c r="U114" s="62"/>
      <c r="V114" s="62">
        <v>0</v>
      </c>
      <c r="W114" s="62"/>
      <c r="X114" s="62"/>
      <c r="Y114" s="560"/>
      <c r="Z114" s="62"/>
      <c r="AA114" s="62">
        <v>0</v>
      </c>
      <c r="AB114" s="62"/>
      <c r="AC114" s="62"/>
      <c r="AD114" s="560"/>
      <c r="AE114" s="62"/>
      <c r="AF114" s="62">
        <v>0</v>
      </c>
      <c r="AG114" s="62"/>
      <c r="AH114" s="62"/>
      <c r="AI114" s="560"/>
      <c r="AJ114" s="62"/>
      <c r="AK114" s="62">
        <v>0</v>
      </c>
      <c r="AL114" s="62"/>
      <c r="AM114" s="62"/>
      <c r="AN114" s="560"/>
      <c r="AO114" s="62"/>
      <c r="AP114" s="62">
        <v>0</v>
      </c>
      <c r="AQ114" s="62"/>
      <c r="AR114" s="62"/>
      <c r="AS114" s="560"/>
      <c r="AT114" s="62"/>
      <c r="AU114" s="62">
        <v>0</v>
      </c>
      <c r="AV114" s="62"/>
      <c r="AW114" s="62"/>
      <c r="AX114" s="560"/>
      <c r="AY114" s="62"/>
      <c r="AZ114" s="62">
        <v>0</v>
      </c>
      <c r="BA114" s="62"/>
      <c r="BB114" s="62"/>
      <c r="BC114" s="560"/>
      <c r="BD114" s="62"/>
      <c r="BE114" s="62">
        <v>0</v>
      </c>
      <c r="BF114" s="62"/>
      <c r="BG114" s="62"/>
      <c r="BH114" s="560"/>
      <c r="BI114" s="62"/>
      <c r="BJ114" s="62">
        <v>0</v>
      </c>
      <c r="BK114" s="62"/>
      <c r="BL114" s="62"/>
      <c r="BM114" s="560"/>
      <c r="BN114" s="62"/>
      <c r="BO114" s="62">
        <v>0</v>
      </c>
      <c r="BP114" s="62"/>
      <c r="BQ114" s="62"/>
      <c r="BR114" s="560"/>
      <c r="BS114" s="62"/>
      <c r="BT114" s="62">
        <v>15761600</v>
      </c>
      <c r="BU114" s="62"/>
      <c r="BV114" s="62"/>
      <c r="BW114" s="560"/>
      <c r="BX114" s="62"/>
      <c r="BY114" s="62">
        <v>0</v>
      </c>
      <c r="BZ114" s="62"/>
      <c r="CA114" s="62"/>
      <c r="CB114" s="560"/>
      <c r="CC114" s="62"/>
      <c r="CD114" s="62">
        <v>0</v>
      </c>
      <c r="CE114" s="62"/>
      <c r="CF114" s="62"/>
      <c r="CG114" s="560"/>
      <c r="CH114" s="62"/>
      <c r="CI114" s="62">
        <v>0</v>
      </c>
      <c r="CJ114" s="62"/>
      <c r="CK114" s="62"/>
      <c r="CL114" s="560"/>
      <c r="CM114" s="62"/>
      <c r="CN114" s="62">
        <v>0</v>
      </c>
      <c r="CO114" s="62"/>
      <c r="CP114" s="62"/>
      <c r="CQ114" s="560"/>
      <c r="CR114" s="62"/>
      <c r="CS114" s="62">
        <v>0</v>
      </c>
      <c r="CT114" s="62"/>
      <c r="CU114" s="62"/>
      <c r="CV114" s="560"/>
      <c r="CW114" s="62"/>
      <c r="CX114" s="62">
        <v>0</v>
      </c>
      <c r="CY114" s="62"/>
      <c r="CZ114" s="62"/>
      <c r="DA114" s="560"/>
      <c r="DB114" s="62"/>
      <c r="DC114" s="62">
        <v>0</v>
      </c>
      <c r="DD114" s="62"/>
      <c r="DE114" s="62"/>
      <c r="DF114" s="560"/>
      <c r="DG114" s="62"/>
      <c r="DH114" s="62">
        <v>0</v>
      </c>
      <c r="DI114" s="62"/>
      <c r="DJ114" s="62"/>
      <c r="DK114" s="560"/>
      <c r="DL114" s="62"/>
      <c r="DM114" s="62">
        <v>0</v>
      </c>
      <c r="DN114" s="62"/>
      <c r="DO114" s="62"/>
      <c r="DP114" s="560"/>
      <c r="DQ114" s="62"/>
      <c r="DR114" s="62">
        <v>0</v>
      </c>
      <c r="DS114" s="62"/>
      <c r="DT114" s="62"/>
      <c r="DU114" s="560"/>
      <c r="DV114" s="62"/>
      <c r="DW114" s="62">
        <v>0</v>
      </c>
      <c r="DX114" s="62"/>
      <c r="DY114" s="62"/>
      <c r="DZ114" s="560"/>
      <c r="EA114" s="62"/>
      <c r="EB114" s="62">
        <v>0</v>
      </c>
      <c r="EC114" s="62"/>
      <c r="ED114" s="62"/>
      <c r="EE114" s="560"/>
      <c r="EF114" s="62"/>
      <c r="EG114" s="62">
        <v>0</v>
      </c>
      <c r="EH114" s="62"/>
      <c r="EI114" s="62"/>
      <c r="EJ114" s="560"/>
      <c r="EK114" s="62"/>
      <c r="EL114" s="62">
        <v>0</v>
      </c>
      <c r="EM114" s="62"/>
      <c r="EN114" s="62"/>
      <c r="EO114" s="153"/>
    </row>
    <row r="115" spans="4:145" x14ac:dyDescent="0.2">
      <c r="D115" s="153" t="s">
        <v>447</v>
      </c>
      <c r="E115" s="484"/>
      <c r="F115" s="490"/>
      <c r="G115" s="558">
        <v>7115000</v>
      </c>
      <c r="H115" s="559"/>
      <c r="I115" s="62"/>
      <c r="J115" s="560"/>
      <c r="K115" s="561"/>
      <c r="L115" s="558">
        <v>0</v>
      </c>
      <c r="M115" s="559"/>
      <c r="N115" s="62"/>
      <c r="O115" s="560"/>
      <c r="P115" s="561"/>
      <c r="Q115" s="558">
        <v>7115000</v>
      </c>
      <c r="R115" s="559"/>
      <c r="S115" s="62"/>
      <c r="T115" s="560"/>
      <c r="U115" s="561"/>
      <c r="V115" s="558">
        <v>0</v>
      </c>
      <c r="W115" s="559"/>
      <c r="X115" s="62"/>
      <c r="Y115" s="560"/>
      <c r="Z115" s="561"/>
      <c r="AA115" s="558">
        <v>0</v>
      </c>
      <c r="AB115" s="559"/>
      <c r="AC115" s="62"/>
      <c r="AD115" s="560"/>
      <c r="AE115" s="561"/>
      <c r="AF115" s="558">
        <v>0</v>
      </c>
      <c r="AG115" s="559"/>
      <c r="AH115" s="62"/>
      <c r="AI115" s="560"/>
      <c r="AJ115" s="561"/>
      <c r="AK115" s="558">
        <v>0</v>
      </c>
      <c r="AL115" s="559"/>
      <c r="AM115" s="62"/>
      <c r="AN115" s="560"/>
      <c r="AO115" s="561"/>
      <c r="AP115" s="558">
        <v>0</v>
      </c>
      <c r="AQ115" s="559"/>
      <c r="AR115" s="62"/>
      <c r="AS115" s="560"/>
      <c r="AT115" s="561"/>
      <c r="AU115" s="558">
        <v>0</v>
      </c>
      <c r="AV115" s="559"/>
      <c r="AW115" s="62"/>
      <c r="AX115" s="560"/>
      <c r="AY115" s="561"/>
      <c r="AZ115" s="558">
        <v>0</v>
      </c>
      <c r="BA115" s="559"/>
      <c r="BB115" s="62"/>
      <c r="BC115" s="560"/>
      <c r="BD115" s="561"/>
      <c r="BE115" s="558">
        <v>0</v>
      </c>
      <c r="BF115" s="559"/>
      <c r="BG115" s="62"/>
      <c r="BH115" s="560"/>
      <c r="BI115" s="561"/>
      <c r="BJ115" s="558">
        <v>0</v>
      </c>
      <c r="BK115" s="559"/>
      <c r="BL115" s="62"/>
      <c r="BM115" s="560"/>
      <c r="BN115" s="561"/>
      <c r="BO115" s="558">
        <v>0</v>
      </c>
      <c r="BP115" s="559"/>
      <c r="BQ115" s="62"/>
      <c r="BR115" s="560"/>
      <c r="BS115" s="561"/>
      <c r="BT115" s="558">
        <v>7115000</v>
      </c>
      <c r="BU115" s="559"/>
      <c r="BV115" s="62"/>
      <c r="BW115" s="560"/>
      <c r="BX115" s="561"/>
      <c r="BY115" s="558">
        <v>0</v>
      </c>
      <c r="BZ115" s="559"/>
      <c r="CA115" s="62"/>
      <c r="CB115" s="560"/>
      <c r="CC115" s="561"/>
      <c r="CD115" s="558">
        <v>0</v>
      </c>
      <c r="CE115" s="559"/>
      <c r="CF115" s="62"/>
      <c r="CG115" s="560"/>
      <c r="CH115" s="561"/>
      <c r="CI115" s="558">
        <v>0</v>
      </c>
      <c r="CJ115" s="559"/>
      <c r="CK115" s="62"/>
      <c r="CL115" s="560"/>
      <c r="CM115" s="561"/>
      <c r="CN115" s="558">
        <v>0</v>
      </c>
      <c r="CO115" s="559"/>
      <c r="CP115" s="62"/>
      <c r="CQ115" s="560"/>
      <c r="CR115" s="561"/>
      <c r="CS115" s="558">
        <v>0</v>
      </c>
      <c r="CT115" s="559"/>
      <c r="CU115" s="62"/>
      <c r="CV115" s="560"/>
      <c r="CW115" s="561"/>
      <c r="CX115" s="558">
        <v>0</v>
      </c>
      <c r="CY115" s="559"/>
      <c r="CZ115" s="62"/>
      <c r="DA115" s="560"/>
      <c r="DB115" s="561"/>
      <c r="DC115" s="558">
        <v>0</v>
      </c>
      <c r="DD115" s="559"/>
      <c r="DE115" s="62"/>
      <c r="DF115" s="560"/>
      <c r="DG115" s="561"/>
      <c r="DH115" s="558">
        <v>0</v>
      </c>
      <c r="DI115" s="559"/>
      <c r="DJ115" s="62"/>
      <c r="DK115" s="560"/>
      <c r="DL115" s="561"/>
      <c r="DM115" s="558">
        <v>0</v>
      </c>
      <c r="DN115" s="559"/>
      <c r="DO115" s="62"/>
      <c r="DP115" s="560"/>
      <c r="DQ115" s="561"/>
      <c r="DR115" s="558">
        <v>0</v>
      </c>
      <c r="DS115" s="559"/>
      <c r="DT115" s="62"/>
      <c r="DU115" s="560"/>
      <c r="DV115" s="561"/>
      <c r="DW115" s="558">
        <v>0</v>
      </c>
      <c r="DX115" s="559"/>
      <c r="DY115" s="62"/>
      <c r="DZ115" s="560"/>
      <c r="EA115" s="561"/>
      <c r="EB115" s="558">
        <v>0</v>
      </c>
      <c r="EC115" s="559"/>
      <c r="ED115" s="62"/>
      <c r="EE115" s="560"/>
      <c r="EF115" s="561"/>
      <c r="EG115" s="558">
        <v>0</v>
      </c>
      <c r="EH115" s="559"/>
      <c r="EI115" s="62"/>
      <c r="EJ115" s="560"/>
      <c r="EK115" s="561"/>
      <c r="EL115" s="558">
        <v>0</v>
      </c>
      <c r="EM115" s="559"/>
      <c r="EN115" s="62"/>
      <c r="EO115" s="153"/>
    </row>
    <row r="116" spans="4:145" x14ac:dyDescent="0.2">
      <c r="D116" s="153" t="s">
        <v>448</v>
      </c>
      <c r="E116" s="484"/>
      <c r="F116" s="504"/>
      <c r="G116" s="123">
        <v>8845000</v>
      </c>
      <c r="H116" s="122"/>
      <c r="I116" s="62"/>
      <c r="J116" s="560"/>
      <c r="K116" s="569"/>
      <c r="L116" s="123">
        <v>0</v>
      </c>
      <c r="M116" s="122"/>
      <c r="N116" s="62"/>
      <c r="O116" s="560"/>
      <c r="P116" s="569"/>
      <c r="Q116" s="123">
        <v>8646600</v>
      </c>
      <c r="R116" s="122"/>
      <c r="S116" s="62"/>
      <c r="T116" s="560"/>
      <c r="U116" s="569"/>
      <c r="V116" s="123">
        <v>0</v>
      </c>
      <c r="W116" s="122"/>
      <c r="X116" s="62"/>
      <c r="Y116" s="560"/>
      <c r="Z116" s="569"/>
      <c r="AA116" s="123">
        <v>0</v>
      </c>
      <c r="AB116" s="122"/>
      <c r="AC116" s="62"/>
      <c r="AD116" s="560"/>
      <c r="AE116" s="569"/>
      <c r="AF116" s="123">
        <v>0</v>
      </c>
      <c r="AG116" s="122"/>
      <c r="AH116" s="62"/>
      <c r="AI116" s="560"/>
      <c r="AJ116" s="569"/>
      <c r="AK116" s="123">
        <v>0</v>
      </c>
      <c r="AL116" s="122"/>
      <c r="AM116" s="62"/>
      <c r="AN116" s="560"/>
      <c r="AO116" s="569"/>
      <c r="AP116" s="123">
        <v>0</v>
      </c>
      <c r="AQ116" s="122"/>
      <c r="AR116" s="62"/>
      <c r="AS116" s="560"/>
      <c r="AT116" s="569"/>
      <c r="AU116" s="123">
        <v>0</v>
      </c>
      <c r="AV116" s="122"/>
      <c r="AW116" s="62"/>
      <c r="AX116" s="560"/>
      <c r="AY116" s="569"/>
      <c r="AZ116" s="123">
        <v>0</v>
      </c>
      <c r="BA116" s="122"/>
      <c r="BB116" s="62"/>
      <c r="BC116" s="560"/>
      <c r="BD116" s="569"/>
      <c r="BE116" s="123">
        <v>0</v>
      </c>
      <c r="BF116" s="122"/>
      <c r="BG116" s="62"/>
      <c r="BH116" s="560"/>
      <c r="BI116" s="569"/>
      <c r="BJ116" s="123">
        <v>0</v>
      </c>
      <c r="BK116" s="122"/>
      <c r="BL116" s="62"/>
      <c r="BM116" s="560"/>
      <c r="BN116" s="569"/>
      <c r="BO116" s="123">
        <v>0</v>
      </c>
      <c r="BP116" s="122"/>
      <c r="BQ116" s="62"/>
      <c r="BR116" s="560"/>
      <c r="BS116" s="569"/>
      <c r="BT116" s="123">
        <v>8646600</v>
      </c>
      <c r="BU116" s="122"/>
      <c r="BV116" s="62"/>
      <c r="BW116" s="560"/>
      <c r="BX116" s="569"/>
      <c r="BY116" s="123">
        <v>0</v>
      </c>
      <c r="BZ116" s="122"/>
      <c r="CA116" s="62"/>
      <c r="CB116" s="560"/>
      <c r="CC116" s="569"/>
      <c r="CD116" s="123">
        <v>0</v>
      </c>
      <c r="CE116" s="122"/>
      <c r="CF116" s="62"/>
      <c r="CG116" s="560"/>
      <c r="CH116" s="569"/>
      <c r="CI116" s="123">
        <v>0</v>
      </c>
      <c r="CJ116" s="122"/>
      <c r="CK116" s="62"/>
      <c r="CL116" s="560"/>
      <c r="CM116" s="569"/>
      <c r="CN116" s="123">
        <v>0</v>
      </c>
      <c r="CO116" s="122"/>
      <c r="CP116" s="62"/>
      <c r="CQ116" s="560"/>
      <c r="CR116" s="569"/>
      <c r="CS116" s="123">
        <v>0</v>
      </c>
      <c r="CT116" s="122"/>
      <c r="CU116" s="62"/>
      <c r="CV116" s="560"/>
      <c r="CW116" s="569"/>
      <c r="CX116" s="123">
        <v>0</v>
      </c>
      <c r="CY116" s="122"/>
      <c r="CZ116" s="62"/>
      <c r="DA116" s="560"/>
      <c r="DB116" s="569"/>
      <c r="DC116" s="123">
        <v>0</v>
      </c>
      <c r="DD116" s="122"/>
      <c r="DE116" s="62"/>
      <c r="DF116" s="560"/>
      <c r="DG116" s="569"/>
      <c r="DH116" s="123">
        <v>0</v>
      </c>
      <c r="DI116" s="122"/>
      <c r="DJ116" s="62"/>
      <c r="DK116" s="560"/>
      <c r="DL116" s="569"/>
      <c r="DM116" s="123">
        <v>0</v>
      </c>
      <c r="DN116" s="122"/>
      <c r="DO116" s="62"/>
      <c r="DP116" s="560"/>
      <c r="DQ116" s="569"/>
      <c r="DR116" s="123">
        <v>0</v>
      </c>
      <c r="DS116" s="122"/>
      <c r="DT116" s="62"/>
      <c r="DU116" s="560"/>
      <c r="DV116" s="569"/>
      <c r="DW116" s="123">
        <v>0</v>
      </c>
      <c r="DX116" s="122"/>
      <c r="DY116" s="62"/>
      <c r="DZ116" s="560"/>
      <c r="EA116" s="569"/>
      <c r="EB116" s="123">
        <v>0</v>
      </c>
      <c r="EC116" s="122"/>
      <c r="ED116" s="62"/>
      <c r="EE116" s="560"/>
      <c r="EF116" s="569"/>
      <c r="EG116" s="123">
        <v>0</v>
      </c>
      <c r="EH116" s="122"/>
      <c r="EI116" s="62"/>
      <c r="EJ116" s="560"/>
      <c r="EK116" s="569"/>
      <c r="EL116" s="123">
        <v>0</v>
      </c>
      <c r="EM116" s="122"/>
      <c r="EN116" s="62"/>
      <c r="EO116" s="153"/>
    </row>
    <row r="117" spans="4:145" hidden="1" x14ac:dyDescent="0.2">
      <c r="D117" s="153"/>
      <c r="E117" s="484"/>
      <c r="G117" s="62"/>
      <c r="H117" s="62"/>
      <c r="I117" s="62"/>
      <c r="J117" s="560"/>
      <c r="K117" s="62"/>
      <c r="L117" s="62"/>
      <c r="M117" s="62"/>
      <c r="N117" s="62"/>
      <c r="O117" s="560"/>
      <c r="P117" s="62"/>
      <c r="Q117" s="62"/>
      <c r="R117" s="62"/>
      <c r="S117" s="62"/>
      <c r="T117" s="560"/>
      <c r="U117" s="62"/>
      <c r="V117" s="62"/>
      <c r="W117" s="62"/>
      <c r="X117" s="62"/>
      <c r="Y117" s="560"/>
      <c r="Z117" s="62"/>
      <c r="AA117" s="62"/>
      <c r="AB117" s="62"/>
      <c r="AC117" s="62"/>
      <c r="AD117" s="560"/>
      <c r="AE117" s="62"/>
      <c r="AF117" s="62"/>
      <c r="AG117" s="62"/>
      <c r="AH117" s="62"/>
      <c r="AI117" s="560"/>
      <c r="AJ117" s="62"/>
      <c r="AK117" s="62"/>
      <c r="AL117" s="62"/>
      <c r="AM117" s="62"/>
      <c r="AN117" s="560"/>
      <c r="AO117" s="62"/>
      <c r="AP117" s="62"/>
      <c r="AQ117" s="62"/>
      <c r="AR117" s="62"/>
      <c r="AS117" s="560"/>
      <c r="AT117" s="62"/>
      <c r="AU117" s="62"/>
      <c r="AV117" s="62"/>
      <c r="AW117" s="62"/>
      <c r="AX117" s="560"/>
      <c r="AY117" s="62"/>
      <c r="AZ117" s="62"/>
      <c r="BA117" s="62"/>
      <c r="BB117" s="62"/>
      <c r="BC117" s="560"/>
      <c r="BD117" s="62"/>
      <c r="BE117" s="62"/>
      <c r="BF117" s="62"/>
      <c r="BG117" s="62"/>
      <c r="BH117" s="560"/>
      <c r="BI117" s="62"/>
      <c r="BJ117" s="62"/>
      <c r="BK117" s="62"/>
      <c r="BL117" s="62"/>
      <c r="BM117" s="560"/>
      <c r="BN117" s="62"/>
      <c r="BO117" s="62"/>
      <c r="BP117" s="62"/>
      <c r="BQ117" s="62"/>
      <c r="BR117" s="560"/>
      <c r="BS117" s="62"/>
      <c r="BT117" s="62"/>
      <c r="BU117" s="62"/>
      <c r="BV117" s="62"/>
      <c r="BW117" s="560"/>
      <c r="BX117" s="62"/>
      <c r="BY117" s="62"/>
      <c r="BZ117" s="62"/>
      <c r="CA117" s="62"/>
      <c r="CB117" s="560"/>
      <c r="CC117" s="62"/>
      <c r="CD117" s="62"/>
      <c r="CE117" s="62"/>
      <c r="CF117" s="62"/>
      <c r="CG117" s="560"/>
      <c r="CH117" s="62"/>
      <c r="CI117" s="62"/>
      <c r="CJ117" s="62"/>
      <c r="CK117" s="62"/>
      <c r="CL117" s="560"/>
      <c r="CM117" s="62"/>
      <c r="CN117" s="62"/>
      <c r="CO117" s="62"/>
      <c r="CP117" s="62"/>
      <c r="CQ117" s="560"/>
      <c r="CR117" s="62"/>
      <c r="CS117" s="62"/>
      <c r="CT117" s="62"/>
      <c r="CU117" s="62"/>
      <c r="CV117" s="560"/>
      <c r="CW117" s="62"/>
      <c r="CX117" s="62"/>
      <c r="CY117" s="62"/>
      <c r="CZ117" s="62"/>
      <c r="DA117" s="560"/>
      <c r="DB117" s="62"/>
      <c r="DC117" s="62"/>
      <c r="DD117" s="62"/>
      <c r="DE117" s="62"/>
      <c r="DF117" s="560"/>
      <c r="DG117" s="62"/>
      <c r="DH117" s="62"/>
      <c r="DI117" s="62"/>
      <c r="DJ117" s="62"/>
      <c r="DK117" s="560"/>
      <c r="DL117" s="62"/>
      <c r="DM117" s="62"/>
      <c r="DN117" s="62"/>
      <c r="DO117" s="62"/>
      <c r="DP117" s="560"/>
      <c r="DQ117" s="62"/>
      <c r="DR117" s="62"/>
      <c r="DS117" s="62"/>
      <c r="DT117" s="62"/>
      <c r="DU117" s="560"/>
      <c r="DV117" s="62"/>
      <c r="DW117" s="62"/>
      <c r="DX117" s="62"/>
      <c r="DY117" s="62"/>
      <c r="DZ117" s="560"/>
      <c r="EA117" s="62"/>
      <c r="EB117" s="62"/>
      <c r="EC117" s="62"/>
      <c r="ED117" s="62"/>
      <c r="EE117" s="560"/>
      <c r="EF117" s="62"/>
      <c r="EG117" s="62"/>
      <c r="EH117" s="62"/>
      <c r="EI117" s="62"/>
      <c r="EJ117" s="560"/>
      <c r="EK117" s="62"/>
      <c r="EL117" s="62"/>
      <c r="EM117" s="62"/>
      <c r="EN117" s="62"/>
      <c r="EO117" s="153"/>
    </row>
    <row r="118" spans="4:145" hidden="1" x14ac:dyDescent="0.2">
      <c r="D118" s="153" t="s">
        <v>452</v>
      </c>
      <c r="E118" s="484"/>
      <c r="G118" s="62">
        <v>0</v>
      </c>
      <c r="H118" s="62"/>
      <c r="I118" s="62"/>
      <c r="J118" s="560"/>
      <c r="K118" s="62"/>
      <c r="L118" s="62">
        <v>0</v>
      </c>
      <c r="M118" s="62"/>
      <c r="N118" s="62"/>
      <c r="O118" s="560"/>
      <c r="P118" s="62"/>
      <c r="Q118" s="62">
        <v>0</v>
      </c>
      <c r="R118" s="62"/>
      <c r="S118" s="62"/>
      <c r="T118" s="560"/>
      <c r="U118" s="62"/>
      <c r="V118" s="62">
        <v>0</v>
      </c>
      <c r="W118" s="62"/>
      <c r="X118" s="62"/>
      <c r="Y118" s="560"/>
      <c r="Z118" s="62"/>
      <c r="AA118" s="62">
        <v>0</v>
      </c>
      <c r="AB118" s="62"/>
      <c r="AC118" s="62"/>
      <c r="AD118" s="560"/>
      <c r="AE118" s="62"/>
      <c r="AF118" s="62">
        <v>0</v>
      </c>
      <c r="AG118" s="62"/>
      <c r="AH118" s="62"/>
      <c r="AI118" s="560"/>
      <c r="AJ118" s="62"/>
      <c r="AK118" s="62">
        <v>0</v>
      </c>
      <c r="AL118" s="62"/>
      <c r="AM118" s="62"/>
      <c r="AN118" s="560"/>
      <c r="AO118" s="62"/>
      <c r="AP118" s="62">
        <v>0</v>
      </c>
      <c r="AQ118" s="62"/>
      <c r="AR118" s="62"/>
      <c r="AS118" s="560"/>
      <c r="AT118" s="62"/>
      <c r="AU118" s="62">
        <v>0</v>
      </c>
      <c r="AV118" s="62"/>
      <c r="AW118" s="62"/>
      <c r="AX118" s="560"/>
      <c r="AY118" s="62"/>
      <c r="AZ118" s="62">
        <v>0</v>
      </c>
      <c r="BA118" s="62"/>
      <c r="BB118" s="62"/>
      <c r="BC118" s="560"/>
      <c r="BD118" s="62"/>
      <c r="BE118" s="62">
        <v>0</v>
      </c>
      <c r="BF118" s="62"/>
      <c r="BG118" s="62"/>
      <c r="BH118" s="560"/>
      <c r="BI118" s="62"/>
      <c r="BJ118" s="62">
        <v>0</v>
      </c>
      <c r="BK118" s="62"/>
      <c r="BL118" s="62"/>
      <c r="BM118" s="560"/>
      <c r="BN118" s="62"/>
      <c r="BO118" s="62">
        <v>0</v>
      </c>
      <c r="BP118" s="62"/>
      <c r="BQ118" s="62"/>
      <c r="BR118" s="560"/>
      <c r="BS118" s="62"/>
      <c r="BT118" s="62">
        <v>0</v>
      </c>
      <c r="BU118" s="62"/>
      <c r="BV118" s="62"/>
      <c r="BW118" s="560"/>
      <c r="BX118" s="62"/>
      <c r="BY118" s="62">
        <v>0</v>
      </c>
      <c r="BZ118" s="62"/>
      <c r="CA118" s="62"/>
      <c r="CB118" s="560"/>
      <c r="CC118" s="62"/>
      <c r="CD118" s="62">
        <v>0</v>
      </c>
      <c r="CE118" s="62"/>
      <c r="CF118" s="62"/>
      <c r="CG118" s="560"/>
      <c r="CH118" s="62"/>
      <c r="CI118" s="62">
        <v>0</v>
      </c>
      <c r="CJ118" s="62"/>
      <c r="CK118" s="62"/>
      <c r="CL118" s="560"/>
      <c r="CM118" s="62"/>
      <c r="CN118" s="62">
        <v>0</v>
      </c>
      <c r="CO118" s="62"/>
      <c r="CP118" s="62"/>
      <c r="CQ118" s="560"/>
      <c r="CR118" s="62"/>
      <c r="CS118" s="62">
        <v>0</v>
      </c>
      <c r="CT118" s="62"/>
      <c r="CU118" s="62"/>
      <c r="CV118" s="560"/>
      <c r="CW118" s="62"/>
      <c r="CX118" s="62">
        <v>0</v>
      </c>
      <c r="CY118" s="62"/>
      <c r="CZ118" s="62"/>
      <c r="DA118" s="560"/>
      <c r="DB118" s="62"/>
      <c r="DC118" s="62">
        <v>0</v>
      </c>
      <c r="DD118" s="62"/>
      <c r="DE118" s="62"/>
      <c r="DF118" s="560"/>
      <c r="DG118" s="62"/>
      <c r="DH118" s="62">
        <v>0</v>
      </c>
      <c r="DI118" s="62"/>
      <c r="DJ118" s="62"/>
      <c r="DK118" s="560"/>
      <c r="DL118" s="62"/>
      <c r="DM118" s="62">
        <v>0</v>
      </c>
      <c r="DN118" s="62"/>
      <c r="DO118" s="62"/>
      <c r="DP118" s="560"/>
      <c r="DQ118" s="62"/>
      <c r="DR118" s="62">
        <v>0</v>
      </c>
      <c r="DS118" s="62"/>
      <c r="DT118" s="62"/>
      <c r="DU118" s="560"/>
      <c r="DV118" s="62"/>
      <c r="DW118" s="62">
        <v>0</v>
      </c>
      <c r="DX118" s="62"/>
      <c r="DY118" s="62"/>
      <c r="DZ118" s="560"/>
      <c r="EA118" s="62"/>
      <c r="EB118" s="62">
        <v>0</v>
      </c>
      <c r="EC118" s="62"/>
      <c r="ED118" s="62"/>
      <c r="EE118" s="560"/>
      <c r="EF118" s="62"/>
      <c r="EG118" s="62">
        <v>0</v>
      </c>
      <c r="EH118" s="62"/>
      <c r="EI118" s="62"/>
      <c r="EJ118" s="560"/>
      <c r="EK118" s="62"/>
      <c r="EL118" s="62">
        <v>0</v>
      </c>
      <c r="EM118" s="62"/>
      <c r="EN118" s="62"/>
      <c r="EO118" s="153"/>
    </row>
    <row r="119" spans="4:145" hidden="1" x14ac:dyDescent="0.2">
      <c r="D119" s="153" t="s">
        <v>447</v>
      </c>
      <c r="E119" s="484"/>
      <c r="F119" s="490"/>
      <c r="G119" s="558">
        <v>0</v>
      </c>
      <c r="H119" s="559"/>
      <c r="I119" s="62"/>
      <c r="J119" s="560"/>
      <c r="K119" s="561"/>
      <c r="L119" s="558">
        <v>0</v>
      </c>
      <c r="M119" s="559"/>
      <c r="N119" s="62"/>
      <c r="O119" s="560"/>
      <c r="P119" s="561"/>
      <c r="Q119" s="558">
        <v>0</v>
      </c>
      <c r="R119" s="559"/>
      <c r="S119" s="62"/>
      <c r="T119" s="560"/>
      <c r="U119" s="561"/>
      <c r="V119" s="558">
        <v>0</v>
      </c>
      <c r="W119" s="559"/>
      <c r="X119" s="62"/>
      <c r="Y119" s="560"/>
      <c r="Z119" s="561"/>
      <c r="AA119" s="558">
        <v>0</v>
      </c>
      <c r="AB119" s="559"/>
      <c r="AC119" s="62"/>
      <c r="AD119" s="560"/>
      <c r="AE119" s="561"/>
      <c r="AF119" s="558">
        <v>0</v>
      </c>
      <c r="AG119" s="559"/>
      <c r="AH119" s="62"/>
      <c r="AI119" s="560"/>
      <c r="AJ119" s="561"/>
      <c r="AK119" s="558">
        <v>0</v>
      </c>
      <c r="AL119" s="559"/>
      <c r="AM119" s="62"/>
      <c r="AN119" s="560"/>
      <c r="AO119" s="561"/>
      <c r="AP119" s="558">
        <v>0</v>
      </c>
      <c r="AQ119" s="559"/>
      <c r="AR119" s="62"/>
      <c r="AS119" s="560"/>
      <c r="AT119" s="561"/>
      <c r="AU119" s="558">
        <v>0</v>
      </c>
      <c r="AV119" s="559"/>
      <c r="AW119" s="62"/>
      <c r="AX119" s="560"/>
      <c r="AY119" s="561"/>
      <c r="AZ119" s="558">
        <v>0</v>
      </c>
      <c r="BA119" s="559"/>
      <c r="BB119" s="62"/>
      <c r="BC119" s="560"/>
      <c r="BD119" s="561"/>
      <c r="BE119" s="558">
        <v>0</v>
      </c>
      <c r="BF119" s="559"/>
      <c r="BG119" s="62"/>
      <c r="BH119" s="560"/>
      <c r="BI119" s="561"/>
      <c r="BJ119" s="558">
        <v>0</v>
      </c>
      <c r="BK119" s="559"/>
      <c r="BL119" s="62"/>
      <c r="BM119" s="560"/>
      <c r="BN119" s="561"/>
      <c r="BO119" s="558">
        <v>0</v>
      </c>
      <c r="BP119" s="559"/>
      <c r="BQ119" s="62"/>
      <c r="BR119" s="560"/>
      <c r="BS119" s="561"/>
      <c r="BT119" s="558">
        <v>0</v>
      </c>
      <c r="BU119" s="559"/>
      <c r="BV119" s="62"/>
      <c r="BW119" s="560"/>
      <c r="BX119" s="561"/>
      <c r="BY119" s="558">
        <v>0</v>
      </c>
      <c r="BZ119" s="559"/>
      <c r="CA119" s="62"/>
      <c r="CB119" s="560"/>
      <c r="CC119" s="561"/>
      <c r="CD119" s="558">
        <v>0</v>
      </c>
      <c r="CE119" s="559"/>
      <c r="CF119" s="62"/>
      <c r="CG119" s="560"/>
      <c r="CH119" s="561"/>
      <c r="CI119" s="558">
        <v>0</v>
      </c>
      <c r="CJ119" s="559"/>
      <c r="CK119" s="62"/>
      <c r="CL119" s="560"/>
      <c r="CM119" s="561"/>
      <c r="CN119" s="558">
        <v>0</v>
      </c>
      <c r="CO119" s="559"/>
      <c r="CP119" s="62"/>
      <c r="CQ119" s="560"/>
      <c r="CR119" s="561"/>
      <c r="CS119" s="558">
        <v>0</v>
      </c>
      <c r="CT119" s="559"/>
      <c r="CU119" s="62"/>
      <c r="CV119" s="560"/>
      <c r="CW119" s="561"/>
      <c r="CX119" s="558">
        <v>0</v>
      </c>
      <c r="CY119" s="559"/>
      <c r="CZ119" s="62"/>
      <c r="DA119" s="560"/>
      <c r="DB119" s="561"/>
      <c r="DC119" s="558">
        <v>0</v>
      </c>
      <c r="DD119" s="559"/>
      <c r="DE119" s="62"/>
      <c r="DF119" s="560"/>
      <c r="DG119" s="561"/>
      <c r="DH119" s="558">
        <v>0</v>
      </c>
      <c r="DI119" s="559"/>
      <c r="DJ119" s="62"/>
      <c r="DK119" s="560"/>
      <c r="DL119" s="561"/>
      <c r="DM119" s="558">
        <v>0</v>
      </c>
      <c r="DN119" s="559"/>
      <c r="DO119" s="62"/>
      <c r="DP119" s="560"/>
      <c r="DQ119" s="561"/>
      <c r="DR119" s="558">
        <v>0</v>
      </c>
      <c r="DS119" s="559"/>
      <c r="DT119" s="62"/>
      <c r="DU119" s="560"/>
      <c r="DV119" s="561"/>
      <c r="DW119" s="558">
        <v>0</v>
      </c>
      <c r="DX119" s="559"/>
      <c r="DY119" s="62"/>
      <c r="DZ119" s="560"/>
      <c r="EA119" s="561"/>
      <c r="EB119" s="558">
        <v>0</v>
      </c>
      <c r="EC119" s="559"/>
      <c r="ED119" s="62"/>
      <c r="EE119" s="560"/>
      <c r="EF119" s="561"/>
      <c r="EG119" s="558">
        <v>0</v>
      </c>
      <c r="EH119" s="559"/>
      <c r="EI119" s="62"/>
      <c r="EJ119" s="560"/>
      <c r="EK119" s="561"/>
      <c r="EL119" s="558">
        <v>0</v>
      </c>
      <c r="EM119" s="559"/>
      <c r="EN119" s="62"/>
      <c r="EO119" s="153"/>
    </row>
    <row r="120" spans="4:145" hidden="1" x14ac:dyDescent="0.2">
      <c r="D120" s="153" t="s">
        <v>448</v>
      </c>
      <c r="E120" s="484"/>
      <c r="F120" s="504"/>
      <c r="G120" s="123">
        <v>0</v>
      </c>
      <c r="H120" s="122"/>
      <c r="I120" s="62"/>
      <c r="J120" s="560"/>
      <c r="K120" s="569"/>
      <c r="L120" s="123">
        <v>0</v>
      </c>
      <c r="M120" s="122"/>
      <c r="N120" s="62"/>
      <c r="O120" s="560"/>
      <c r="P120" s="569"/>
      <c r="Q120" s="123">
        <v>0</v>
      </c>
      <c r="R120" s="122"/>
      <c r="S120" s="62"/>
      <c r="T120" s="560"/>
      <c r="U120" s="569"/>
      <c r="V120" s="123">
        <v>0</v>
      </c>
      <c r="W120" s="122"/>
      <c r="X120" s="62"/>
      <c r="Y120" s="560"/>
      <c r="Z120" s="569"/>
      <c r="AA120" s="123">
        <v>0</v>
      </c>
      <c r="AB120" s="122"/>
      <c r="AC120" s="62"/>
      <c r="AD120" s="560"/>
      <c r="AE120" s="569"/>
      <c r="AF120" s="123">
        <v>0</v>
      </c>
      <c r="AG120" s="122"/>
      <c r="AH120" s="62"/>
      <c r="AI120" s="560"/>
      <c r="AJ120" s="569"/>
      <c r="AK120" s="123">
        <v>0</v>
      </c>
      <c r="AL120" s="122"/>
      <c r="AM120" s="62"/>
      <c r="AN120" s="560"/>
      <c r="AO120" s="569"/>
      <c r="AP120" s="123">
        <v>0</v>
      </c>
      <c r="AQ120" s="122"/>
      <c r="AR120" s="62"/>
      <c r="AS120" s="560"/>
      <c r="AT120" s="569"/>
      <c r="AU120" s="123">
        <v>0</v>
      </c>
      <c r="AV120" s="122"/>
      <c r="AW120" s="62"/>
      <c r="AX120" s="560"/>
      <c r="AY120" s="569"/>
      <c r="AZ120" s="123">
        <v>0</v>
      </c>
      <c r="BA120" s="122"/>
      <c r="BB120" s="62"/>
      <c r="BC120" s="560"/>
      <c r="BD120" s="569"/>
      <c r="BE120" s="123">
        <v>0</v>
      </c>
      <c r="BF120" s="122"/>
      <c r="BG120" s="62"/>
      <c r="BH120" s="560"/>
      <c r="BI120" s="569"/>
      <c r="BJ120" s="123">
        <v>0</v>
      </c>
      <c r="BK120" s="122"/>
      <c r="BL120" s="62"/>
      <c r="BM120" s="560"/>
      <c r="BN120" s="569"/>
      <c r="BO120" s="123">
        <v>0</v>
      </c>
      <c r="BP120" s="122"/>
      <c r="BQ120" s="62"/>
      <c r="BR120" s="560"/>
      <c r="BS120" s="569"/>
      <c r="BT120" s="123">
        <v>0</v>
      </c>
      <c r="BU120" s="122"/>
      <c r="BV120" s="62"/>
      <c r="BW120" s="560"/>
      <c r="BX120" s="569"/>
      <c r="BY120" s="123">
        <v>0</v>
      </c>
      <c r="BZ120" s="122"/>
      <c r="CA120" s="62"/>
      <c r="CB120" s="560"/>
      <c r="CC120" s="569"/>
      <c r="CD120" s="123">
        <v>0</v>
      </c>
      <c r="CE120" s="122"/>
      <c r="CF120" s="62"/>
      <c r="CG120" s="560"/>
      <c r="CH120" s="569"/>
      <c r="CI120" s="123">
        <v>0</v>
      </c>
      <c r="CJ120" s="122"/>
      <c r="CK120" s="62"/>
      <c r="CL120" s="560"/>
      <c r="CM120" s="569"/>
      <c r="CN120" s="123">
        <v>0</v>
      </c>
      <c r="CO120" s="122"/>
      <c r="CP120" s="62"/>
      <c r="CQ120" s="560"/>
      <c r="CR120" s="569"/>
      <c r="CS120" s="123">
        <v>0</v>
      </c>
      <c r="CT120" s="122"/>
      <c r="CU120" s="62"/>
      <c r="CV120" s="560"/>
      <c r="CW120" s="569"/>
      <c r="CX120" s="123">
        <v>0</v>
      </c>
      <c r="CY120" s="122"/>
      <c r="CZ120" s="62"/>
      <c r="DA120" s="560"/>
      <c r="DB120" s="569"/>
      <c r="DC120" s="123">
        <v>0</v>
      </c>
      <c r="DD120" s="122"/>
      <c r="DE120" s="62"/>
      <c r="DF120" s="560"/>
      <c r="DG120" s="569"/>
      <c r="DH120" s="123">
        <v>0</v>
      </c>
      <c r="DI120" s="122"/>
      <c r="DJ120" s="62"/>
      <c r="DK120" s="560"/>
      <c r="DL120" s="569"/>
      <c r="DM120" s="123">
        <v>0</v>
      </c>
      <c r="DN120" s="122"/>
      <c r="DO120" s="62"/>
      <c r="DP120" s="560"/>
      <c r="DQ120" s="569"/>
      <c r="DR120" s="123">
        <v>0</v>
      </c>
      <c r="DS120" s="122"/>
      <c r="DT120" s="62"/>
      <c r="DU120" s="560"/>
      <c r="DV120" s="569"/>
      <c r="DW120" s="123">
        <v>0</v>
      </c>
      <c r="DX120" s="122"/>
      <c r="DY120" s="62"/>
      <c r="DZ120" s="560"/>
      <c r="EA120" s="569"/>
      <c r="EB120" s="123">
        <v>0</v>
      </c>
      <c r="EC120" s="122"/>
      <c r="ED120" s="62"/>
      <c r="EE120" s="560"/>
      <c r="EF120" s="569"/>
      <c r="EG120" s="123">
        <v>0</v>
      </c>
      <c r="EH120" s="122"/>
      <c r="EI120" s="62"/>
      <c r="EJ120" s="560"/>
      <c r="EK120" s="569"/>
      <c r="EL120" s="123">
        <v>0</v>
      </c>
      <c r="EM120" s="122"/>
      <c r="EN120" s="62"/>
      <c r="EO120" s="153"/>
    </row>
    <row r="121" spans="4:145" hidden="1" x14ac:dyDescent="0.2">
      <c r="D121" s="153"/>
      <c r="E121" s="484"/>
      <c r="G121" s="62"/>
      <c r="H121" s="62"/>
      <c r="I121" s="62"/>
      <c r="J121" s="560"/>
      <c r="K121" s="62"/>
      <c r="L121" s="62"/>
      <c r="M121" s="62"/>
      <c r="N121" s="62"/>
      <c r="O121" s="560"/>
      <c r="P121" s="62"/>
      <c r="Q121" s="62"/>
      <c r="R121" s="62"/>
      <c r="S121" s="62"/>
      <c r="T121" s="560"/>
      <c r="U121" s="62"/>
      <c r="V121" s="62"/>
      <c r="W121" s="62"/>
      <c r="X121" s="62"/>
      <c r="Y121" s="560"/>
      <c r="Z121" s="62"/>
      <c r="AA121" s="62"/>
      <c r="AB121" s="62"/>
      <c r="AC121" s="62"/>
      <c r="AD121" s="560"/>
      <c r="AE121" s="62"/>
      <c r="AF121" s="62"/>
      <c r="AG121" s="62"/>
      <c r="AH121" s="62"/>
      <c r="AI121" s="560"/>
      <c r="AJ121" s="62"/>
      <c r="AK121" s="62"/>
      <c r="AL121" s="62"/>
      <c r="AM121" s="62"/>
      <c r="AN121" s="560"/>
      <c r="AO121" s="62"/>
      <c r="AP121" s="62"/>
      <c r="AQ121" s="62"/>
      <c r="AR121" s="62"/>
      <c r="AS121" s="560"/>
      <c r="AT121" s="62"/>
      <c r="AU121" s="62"/>
      <c r="AV121" s="62"/>
      <c r="AW121" s="62"/>
      <c r="AX121" s="560"/>
      <c r="AY121" s="62"/>
      <c r="AZ121" s="62"/>
      <c r="BA121" s="62"/>
      <c r="BB121" s="62"/>
      <c r="BC121" s="560"/>
      <c r="BD121" s="62"/>
      <c r="BE121" s="62"/>
      <c r="BF121" s="62"/>
      <c r="BG121" s="62"/>
      <c r="BH121" s="560"/>
      <c r="BI121" s="62"/>
      <c r="BJ121" s="62"/>
      <c r="BK121" s="62"/>
      <c r="BL121" s="62"/>
      <c r="BM121" s="560"/>
      <c r="BN121" s="62"/>
      <c r="BO121" s="62"/>
      <c r="BP121" s="62"/>
      <c r="BQ121" s="62"/>
      <c r="BR121" s="560"/>
      <c r="BS121" s="62"/>
      <c r="BT121" s="62"/>
      <c r="BU121" s="62"/>
      <c r="BV121" s="62"/>
      <c r="BW121" s="560"/>
      <c r="BX121" s="62"/>
      <c r="BY121" s="62"/>
      <c r="BZ121" s="62"/>
      <c r="CA121" s="62"/>
      <c r="CB121" s="560"/>
      <c r="CC121" s="62"/>
      <c r="CD121" s="62"/>
      <c r="CE121" s="62"/>
      <c r="CF121" s="62"/>
      <c r="CG121" s="560"/>
      <c r="CH121" s="62"/>
      <c r="CI121" s="62"/>
      <c r="CJ121" s="62"/>
      <c r="CK121" s="62"/>
      <c r="CL121" s="560"/>
      <c r="CM121" s="62"/>
      <c r="CN121" s="62"/>
      <c r="CO121" s="62"/>
      <c r="CP121" s="62"/>
      <c r="CQ121" s="560"/>
      <c r="CR121" s="62"/>
      <c r="CS121" s="62"/>
      <c r="CT121" s="62"/>
      <c r="CU121" s="62"/>
      <c r="CV121" s="560"/>
      <c r="CW121" s="62"/>
      <c r="CX121" s="62"/>
      <c r="CY121" s="62"/>
      <c r="CZ121" s="62"/>
      <c r="DA121" s="560"/>
      <c r="DB121" s="62"/>
      <c r="DC121" s="62"/>
      <c r="DD121" s="62"/>
      <c r="DE121" s="62"/>
      <c r="DF121" s="560"/>
      <c r="DG121" s="62"/>
      <c r="DH121" s="62"/>
      <c r="DI121" s="62"/>
      <c r="DJ121" s="62"/>
      <c r="DK121" s="560"/>
      <c r="DL121" s="62"/>
      <c r="DM121" s="62"/>
      <c r="DN121" s="62"/>
      <c r="DO121" s="62"/>
      <c r="DP121" s="560"/>
      <c r="DQ121" s="62"/>
      <c r="DR121" s="62"/>
      <c r="DS121" s="62"/>
      <c r="DT121" s="62"/>
      <c r="DU121" s="560"/>
      <c r="DV121" s="62"/>
      <c r="DW121" s="62"/>
      <c r="DX121" s="62"/>
      <c r="DY121" s="62"/>
      <c r="DZ121" s="560"/>
      <c r="EA121" s="62"/>
      <c r="EB121" s="62"/>
      <c r="EC121" s="62"/>
      <c r="ED121" s="62"/>
      <c r="EE121" s="560"/>
      <c r="EF121" s="62"/>
      <c r="EG121" s="62"/>
      <c r="EH121" s="62"/>
      <c r="EI121" s="62"/>
      <c r="EJ121" s="560"/>
      <c r="EK121" s="62"/>
      <c r="EL121" s="62"/>
      <c r="EM121" s="62"/>
      <c r="EN121" s="62"/>
      <c r="EO121" s="153"/>
    </row>
    <row r="122" spans="4:145" hidden="1" x14ac:dyDescent="0.2">
      <c r="D122" s="153" t="s">
        <v>453</v>
      </c>
      <c r="E122" s="484"/>
      <c r="G122" s="62">
        <v>0</v>
      </c>
      <c r="H122" s="62"/>
      <c r="I122" s="62"/>
      <c r="J122" s="560"/>
      <c r="K122" s="62"/>
      <c r="L122" s="62">
        <v>0</v>
      </c>
      <c r="M122" s="62"/>
      <c r="N122" s="62"/>
      <c r="O122" s="560"/>
      <c r="P122" s="62"/>
      <c r="Q122" s="62">
        <v>0</v>
      </c>
      <c r="R122" s="62"/>
      <c r="S122" s="62"/>
      <c r="T122" s="560"/>
      <c r="U122" s="62"/>
      <c r="V122" s="62">
        <v>0</v>
      </c>
      <c r="W122" s="62"/>
      <c r="X122" s="62"/>
      <c r="Y122" s="560"/>
      <c r="Z122" s="62"/>
      <c r="AA122" s="62">
        <v>0</v>
      </c>
      <c r="AB122" s="62"/>
      <c r="AC122" s="62"/>
      <c r="AD122" s="560"/>
      <c r="AE122" s="62"/>
      <c r="AF122" s="62">
        <v>0</v>
      </c>
      <c r="AG122" s="62"/>
      <c r="AH122" s="62"/>
      <c r="AI122" s="560"/>
      <c r="AJ122" s="62"/>
      <c r="AK122" s="62">
        <v>0</v>
      </c>
      <c r="AL122" s="62"/>
      <c r="AM122" s="62"/>
      <c r="AN122" s="560"/>
      <c r="AO122" s="62"/>
      <c r="AP122" s="62">
        <v>0</v>
      </c>
      <c r="AQ122" s="62"/>
      <c r="AR122" s="62"/>
      <c r="AS122" s="560"/>
      <c r="AT122" s="62"/>
      <c r="AU122" s="62">
        <v>0</v>
      </c>
      <c r="AV122" s="62"/>
      <c r="AW122" s="62"/>
      <c r="AX122" s="560"/>
      <c r="AY122" s="62"/>
      <c r="AZ122" s="62">
        <v>0</v>
      </c>
      <c r="BA122" s="62"/>
      <c r="BB122" s="62"/>
      <c r="BC122" s="560"/>
      <c r="BD122" s="62"/>
      <c r="BE122" s="62">
        <v>0</v>
      </c>
      <c r="BF122" s="62"/>
      <c r="BG122" s="62"/>
      <c r="BH122" s="560"/>
      <c r="BI122" s="62"/>
      <c r="BJ122" s="62">
        <v>0</v>
      </c>
      <c r="BK122" s="62"/>
      <c r="BL122" s="62"/>
      <c r="BM122" s="560"/>
      <c r="BN122" s="62"/>
      <c r="BO122" s="62">
        <v>0</v>
      </c>
      <c r="BP122" s="62"/>
      <c r="BQ122" s="62"/>
      <c r="BR122" s="560"/>
      <c r="BS122" s="62"/>
      <c r="BT122" s="62">
        <v>0</v>
      </c>
      <c r="BU122" s="62"/>
      <c r="BV122" s="62"/>
      <c r="BW122" s="560"/>
      <c r="BX122" s="62"/>
      <c r="BY122" s="62">
        <v>0</v>
      </c>
      <c r="BZ122" s="62"/>
      <c r="CA122" s="62"/>
      <c r="CB122" s="560"/>
      <c r="CC122" s="62"/>
      <c r="CD122" s="62">
        <v>0</v>
      </c>
      <c r="CE122" s="62"/>
      <c r="CF122" s="62"/>
      <c r="CG122" s="560"/>
      <c r="CH122" s="62"/>
      <c r="CI122" s="62">
        <v>0</v>
      </c>
      <c r="CJ122" s="62"/>
      <c r="CK122" s="62"/>
      <c r="CL122" s="560"/>
      <c r="CM122" s="62"/>
      <c r="CN122" s="62">
        <v>0</v>
      </c>
      <c r="CO122" s="62"/>
      <c r="CP122" s="62"/>
      <c r="CQ122" s="560"/>
      <c r="CR122" s="62"/>
      <c r="CS122" s="62">
        <v>0</v>
      </c>
      <c r="CT122" s="62"/>
      <c r="CU122" s="62"/>
      <c r="CV122" s="560"/>
      <c r="CW122" s="62"/>
      <c r="CX122" s="62">
        <v>0</v>
      </c>
      <c r="CY122" s="62"/>
      <c r="CZ122" s="62"/>
      <c r="DA122" s="560"/>
      <c r="DB122" s="62"/>
      <c r="DC122" s="62">
        <v>0</v>
      </c>
      <c r="DD122" s="62"/>
      <c r="DE122" s="62"/>
      <c r="DF122" s="560"/>
      <c r="DG122" s="62"/>
      <c r="DH122" s="62">
        <v>0</v>
      </c>
      <c r="DI122" s="62"/>
      <c r="DJ122" s="62"/>
      <c r="DK122" s="560"/>
      <c r="DL122" s="62"/>
      <c r="DM122" s="62">
        <v>0</v>
      </c>
      <c r="DN122" s="62"/>
      <c r="DO122" s="62"/>
      <c r="DP122" s="560"/>
      <c r="DQ122" s="62"/>
      <c r="DR122" s="62">
        <v>0</v>
      </c>
      <c r="DS122" s="62"/>
      <c r="DT122" s="62"/>
      <c r="DU122" s="560"/>
      <c r="DV122" s="62"/>
      <c r="DW122" s="62">
        <v>0</v>
      </c>
      <c r="DX122" s="62"/>
      <c r="DY122" s="62"/>
      <c r="DZ122" s="560"/>
      <c r="EA122" s="62"/>
      <c r="EB122" s="62">
        <v>0</v>
      </c>
      <c r="EC122" s="62"/>
      <c r="ED122" s="62"/>
      <c r="EE122" s="560"/>
      <c r="EF122" s="62"/>
      <c r="EG122" s="62">
        <v>0</v>
      </c>
      <c r="EH122" s="62"/>
      <c r="EI122" s="62"/>
      <c r="EJ122" s="560"/>
      <c r="EK122" s="62"/>
      <c r="EL122" s="62">
        <v>0</v>
      </c>
      <c r="EM122" s="62"/>
      <c r="EN122" s="62"/>
      <c r="EO122" s="153"/>
    </row>
    <row r="123" spans="4:145" hidden="1" x14ac:dyDescent="0.2">
      <c r="D123" s="153" t="s">
        <v>447</v>
      </c>
      <c r="E123" s="484"/>
      <c r="F123" s="490"/>
      <c r="G123" s="558">
        <v>0</v>
      </c>
      <c r="H123" s="559"/>
      <c r="I123" s="62"/>
      <c r="J123" s="560"/>
      <c r="K123" s="561"/>
      <c r="L123" s="558">
        <v>0</v>
      </c>
      <c r="M123" s="559"/>
      <c r="N123" s="62"/>
      <c r="O123" s="560"/>
      <c r="P123" s="561"/>
      <c r="Q123" s="558">
        <v>0</v>
      </c>
      <c r="R123" s="559"/>
      <c r="S123" s="62"/>
      <c r="T123" s="560"/>
      <c r="U123" s="561"/>
      <c r="V123" s="558">
        <v>0</v>
      </c>
      <c r="W123" s="559"/>
      <c r="X123" s="62"/>
      <c r="Y123" s="560"/>
      <c r="Z123" s="561"/>
      <c r="AA123" s="558">
        <v>0</v>
      </c>
      <c r="AB123" s="559"/>
      <c r="AC123" s="62"/>
      <c r="AD123" s="560"/>
      <c r="AE123" s="561"/>
      <c r="AF123" s="558">
        <v>0</v>
      </c>
      <c r="AG123" s="559"/>
      <c r="AH123" s="62"/>
      <c r="AI123" s="560"/>
      <c r="AJ123" s="561"/>
      <c r="AK123" s="558">
        <v>0</v>
      </c>
      <c r="AL123" s="559"/>
      <c r="AM123" s="62"/>
      <c r="AN123" s="560"/>
      <c r="AO123" s="561"/>
      <c r="AP123" s="558">
        <v>0</v>
      </c>
      <c r="AQ123" s="559"/>
      <c r="AR123" s="62"/>
      <c r="AS123" s="560"/>
      <c r="AT123" s="561"/>
      <c r="AU123" s="558">
        <v>0</v>
      </c>
      <c r="AV123" s="559"/>
      <c r="AW123" s="62"/>
      <c r="AX123" s="560"/>
      <c r="AY123" s="561"/>
      <c r="AZ123" s="558">
        <v>0</v>
      </c>
      <c r="BA123" s="559"/>
      <c r="BB123" s="62"/>
      <c r="BC123" s="560"/>
      <c r="BD123" s="561"/>
      <c r="BE123" s="558">
        <v>0</v>
      </c>
      <c r="BF123" s="559"/>
      <c r="BG123" s="62"/>
      <c r="BH123" s="560"/>
      <c r="BI123" s="561"/>
      <c r="BJ123" s="558">
        <v>0</v>
      </c>
      <c r="BK123" s="559"/>
      <c r="BL123" s="62"/>
      <c r="BM123" s="560"/>
      <c r="BN123" s="561"/>
      <c r="BO123" s="558">
        <v>0</v>
      </c>
      <c r="BP123" s="559"/>
      <c r="BQ123" s="62"/>
      <c r="BR123" s="560"/>
      <c r="BS123" s="561"/>
      <c r="BT123" s="558">
        <v>0</v>
      </c>
      <c r="BU123" s="559"/>
      <c r="BV123" s="62"/>
      <c r="BW123" s="560"/>
      <c r="BX123" s="561"/>
      <c r="BY123" s="558">
        <v>0</v>
      </c>
      <c r="BZ123" s="559"/>
      <c r="CA123" s="62"/>
      <c r="CB123" s="560"/>
      <c r="CC123" s="561"/>
      <c r="CD123" s="558">
        <v>0</v>
      </c>
      <c r="CE123" s="559"/>
      <c r="CF123" s="62"/>
      <c r="CG123" s="560"/>
      <c r="CH123" s="561"/>
      <c r="CI123" s="558">
        <v>0</v>
      </c>
      <c r="CJ123" s="559"/>
      <c r="CK123" s="62"/>
      <c r="CL123" s="560"/>
      <c r="CM123" s="561"/>
      <c r="CN123" s="558">
        <v>0</v>
      </c>
      <c r="CO123" s="559"/>
      <c r="CP123" s="62"/>
      <c r="CQ123" s="560"/>
      <c r="CR123" s="561"/>
      <c r="CS123" s="558">
        <v>0</v>
      </c>
      <c r="CT123" s="559"/>
      <c r="CU123" s="62"/>
      <c r="CV123" s="560"/>
      <c r="CW123" s="561"/>
      <c r="CX123" s="558">
        <v>0</v>
      </c>
      <c r="CY123" s="559"/>
      <c r="CZ123" s="62"/>
      <c r="DA123" s="560"/>
      <c r="DB123" s="561"/>
      <c r="DC123" s="558">
        <v>0</v>
      </c>
      <c r="DD123" s="559"/>
      <c r="DE123" s="62"/>
      <c r="DF123" s="560"/>
      <c r="DG123" s="561"/>
      <c r="DH123" s="558">
        <v>0</v>
      </c>
      <c r="DI123" s="559"/>
      <c r="DJ123" s="62"/>
      <c r="DK123" s="560"/>
      <c r="DL123" s="561"/>
      <c r="DM123" s="558">
        <v>0</v>
      </c>
      <c r="DN123" s="559"/>
      <c r="DO123" s="62"/>
      <c r="DP123" s="560"/>
      <c r="DQ123" s="561"/>
      <c r="DR123" s="558">
        <v>0</v>
      </c>
      <c r="DS123" s="559"/>
      <c r="DT123" s="62"/>
      <c r="DU123" s="560"/>
      <c r="DV123" s="561"/>
      <c r="DW123" s="558">
        <v>0</v>
      </c>
      <c r="DX123" s="559"/>
      <c r="DY123" s="62"/>
      <c r="DZ123" s="560"/>
      <c r="EA123" s="561"/>
      <c r="EB123" s="558">
        <v>0</v>
      </c>
      <c r="EC123" s="559"/>
      <c r="ED123" s="62"/>
      <c r="EE123" s="560"/>
      <c r="EF123" s="561"/>
      <c r="EG123" s="558">
        <v>0</v>
      </c>
      <c r="EH123" s="559"/>
      <c r="EI123" s="62"/>
      <c r="EJ123" s="560"/>
      <c r="EK123" s="561"/>
      <c r="EL123" s="558">
        <v>0</v>
      </c>
      <c r="EM123" s="559"/>
      <c r="EN123" s="62"/>
      <c r="EO123" s="153"/>
    </row>
    <row r="124" spans="4:145" hidden="1" x14ac:dyDescent="0.2">
      <c r="D124" s="153" t="s">
        <v>448</v>
      </c>
      <c r="E124" s="484"/>
      <c r="F124" s="504"/>
      <c r="G124" s="123">
        <v>0</v>
      </c>
      <c r="H124" s="122"/>
      <c r="I124" s="62"/>
      <c r="J124" s="560"/>
      <c r="K124" s="569"/>
      <c r="L124" s="123">
        <v>0</v>
      </c>
      <c r="M124" s="122"/>
      <c r="N124" s="62"/>
      <c r="O124" s="560"/>
      <c r="P124" s="569"/>
      <c r="Q124" s="123">
        <v>0</v>
      </c>
      <c r="R124" s="122"/>
      <c r="S124" s="62"/>
      <c r="T124" s="560"/>
      <c r="U124" s="569"/>
      <c r="V124" s="123">
        <v>0</v>
      </c>
      <c r="W124" s="122"/>
      <c r="X124" s="62"/>
      <c r="Y124" s="560"/>
      <c r="Z124" s="569"/>
      <c r="AA124" s="123">
        <v>0</v>
      </c>
      <c r="AB124" s="122"/>
      <c r="AC124" s="62"/>
      <c r="AD124" s="560"/>
      <c r="AE124" s="569"/>
      <c r="AF124" s="123">
        <v>0</v>
      </c>
      <c r="AG124" s="122"/>
      <c r="AH124" s="62"/>
      <c r="AI124" s="560"/>
      <c r="AJ124" s="569"/>
      <c r="AK124" s="123">
        <v>0</v>
      </c>
      <c r="AL124" s="122"/>
      <c r="AM124" s="62"/>
      <c r="AN124" s="560"/>
      <c r="AO124" s="569"/>
      <c r="AP124" s="123">
        <v>0</v>
      </c>
      <c r="AQ124" s="122"/>
      <c r="AR124" s="62"/>
      <c r="AS124" s="560"/>
      <c r="AT124" s="569"/>
      <c r="AU124" s="123">
        <v>0</v>
      </c>
      <c r="AV124" s="122"/>
      <c r="AW124" s="62"/>
      <c r="AX124" s="560"/>
      <c r="AY124" s="569"/>
      <c r="AZ124" s="123">
        <v>0</v>
      </c>
      <c r="BA124" s="122"/>
      <c r="BB124" s="62"/>
      <c r="BC124" s="560"/>
      <c r="BD124" s="569"/>
      <c r="BE124" s="123">
        <v>0</v>
      </c>
      <c r="BF124" s="122"/>
      <c r="BG124" s="62"/>
      <c r="BH124" s="560"/>
      <c r="BI124" s="569"/>
      <c r="BJ124" s="123">
        <v>0</v>
      </c>
      <c r="BK124" s="122"/>
      <c r="BL124" s="62"/>
      <c r="BM124" s="560"/>
      <c r="BN124" s="569"/>
      <c r="BO124" s="123">
        <v>0</v>
      </c>
      <c r="BP124" s="122"/>
      <c r="BQ124" s="62"/>
      <c r="BR124" s="560"/>
      <c r="BS124" s="569"/>
      <c r="BT124" s="123">
        <v>0</v>
      </c>
      <c r="BU124" s="122"/>
      <c r="BV124" s="62"/>
      <c r="BW124" s="560"/>
      <c r="BX124" s="569"/>
      <c r="BY124" s="123">
        <v>0</v>
      </c>
      <c r="BZ124" s="122"/>
      <c r="CA124" s="62"/>
      <c r="CB124" s="560"/>
      <c r="CC124" s="569"/>
      <c r="CD124" s="123">
        <v>0</v>
      </c>
      <c r="CE124" s="122"/>
      <c r="CF124" s="62"/>
      <c r="CG124" s="560"/>
      <c r="CH124" s="569"/>
      <c r="CI124" s="123">
        <v>0</v>
      </c>
      <c r="CJ124" s="122"/>
      <c r="CK124" s="62"/>
      <c r="CL124" s="560"/>
      <c r="CM124" s="569"/>
      <c r="CN124" s="123">
        <v>0</v>
      </c>
      <c r="CO124" s="122"/>
      <c r="CP124" s="62"/>
      <c r="CQ124" s="560"/>
      <c r="CR124" s="569"/>
      <c r="CS124" s="123">
        <v>0</v>
      </c>
      <c r="CT124" s="122"/>
      <c r="CU124" s="62"/>
      <c r="CV124" s="560"/>
      <c r="CW124" s="569"/>
      <c r="CX124" s="123">
        <v>0</v>
      </c>
      <c r="CY124" s="122"/>
      <c r="CZ124" s="62"/>
      <c r="DA124" s="560"/>
      <c r="DB124" s="569"/>
      <c r="DC124" s="123">
        <v>0</v>
      </c>
      <c r="DD124" s="122"/>
      <c r="DE124" s="62"/>
      <c r="DF124" s="560"/>
      <c r="DG124" s="569"/>
      <c r="DH124" s="123">
        <v>0</v>
      </c>
      <c r="DI124" s="122"/>
      <c r="DJ124" s="62"/>
      <c r="DK124" s="560"/>
      <c r="DL124" s="569"/>
      <c r="DM124" s="123">
        <v>0</v>
      </c>
      <c r="DN124" s="122"/>
      <c r="DO124" s="62"/>
      <c r="DP124" s="560"/>
      <c r="DQ124" s="569"/>
      <c r="DR124" s="123">
        <v>0</v>
      </c>
      <c r="DS124" s="122"/>
      <c r="DT124" s="62"/>
      <c r="DU124" s="560"/>
      <c r="DV124" s="569"/>
      <c r="DW124" s="123">
        <v>0</v>
      </c>
      <c r="DX124" s="122"/>
      <c r="DY124" s="62"/>
      <c r="DZ124" s="560"/>
      <c r="EA124" s="569"/>
      <c r="EB124" s="123">
        <v>0</v>
      </c>
      <c r="EC124" s="122"/>
      <c r="ED124" s="62"/>
      <c r="EE124" s="560"/>
      <c r="EF124" s="569"/>
      <c r="EG124" s="123">
        <v>0</v>
      </c>
      <c r="EH124" s="122"/>
      <c r="EI124" s="62"/>
      <c r="EJ124" s="560"/>
      <c r="EK124" s="569"/>
      <c r="EL124" s="123">
        <v>0</v>
      </c>
      <c r="EM124" s="122"/>
      <c r="EN124" s="62"/>
      <c r="EO124" s="153"/>
    </row>
    <row r="125" spans="4:145" hidden="1" x14ac:dyDescent="0.2">
      <c r="D125" s="153"/>
      <c r="E125" s="484"/>
      <c r="G125" s="62"/>
      <c r="H125" s="62"/>
      <c r="I125" s="62"/>
      <c r="J125" s="560"/>
      <c r="K125" s="62"/>
      <c r="L125" s="62"/>
      <c r="M125" s="62"/>
      <c r="N125" s="62"/>
      <c r="O125" s="560"/>
      <c r="P125" s="62"/>
      <c r="Q125" s="62"/>
      <c r="R125" s="62"/>
      <c r="S125" s="62"/>
      <c r="T125" s="560"/>
      <c r="U125" s="62"/>
      <c r="V125" s="62"/>
      <c r="W125" s="62"/>
      <c r="X125" s="62"/>
      <c r="Y125" s="560"/>
      <c r="Z125" s="62"/>
      <c r="AA125" s="62"/>
      <c r="AB125" s="62"/>
      <c r="AC125" s="62"/>
      <c r="AD125" s="560"/>
      <c r="AE125" s="62"/>
      <c r="AF125" s="62"/>
      <c r="AG125" s="62"/>
      <c r="AH125" s="62"/>
      <c r="AI125" s="560"/>
      <c r="AJ125" s="62"/>
      <c r="AK125" s="62"/>
      <c r="AL125" s="62"/>
      <c r="AM125" s="62"/>
      <c r="AN125" s="560"/>
      <c r="AO125" s="62"/>
      <c r="AP125" s="62"/>
      <c r="AQ125" s="62"/>
      <c r="AR125" s="62"/>
      <c r="AS125" s="560"/>
      <c r="AT125" s="62"/>
      <c r="AU125" s="62"/>
      <c r="AV125" s="62"/>
      <c r="AW125" s="62"/>
      <c r="AX125" s="560"/>
      <c r="AY125" s="62"/>
      <c r="AZ125" s="62"/>
      <c r="BA125" s="62"/>
      <c r="BB125" s="62"/>
      <c r="BC125" s="560"/>
      <c r="BD125" s="62"/>
      <c r="BE125" s="62"/>
      <c r="BF125" s="62"/>
      <c r="BG125" s="62"/>
      <c r="BH125" s="560"/>
      <c r="BI125" s="62"/>
      <c r="BJ125" s="62"/>
      <c r="BK125" s="62"/>
      <c r="BL125" s="62"/>
      <c r="BM125" s="560"/>
      <c r="BN125" s="62"/>
      <c r="BO125" s="62"/>
      <c r="BP125" s="62"/>
      <c r="BQ125" s="62"/>
      <c r="BR125" s="560"/>
      <c r="BS125" s="62"/>
      <c r="BT125" s="62"/>
      <c r="BU125" s="62"/>
      <c r="BV125" s="62"/>
      <c r="BW125" s="560"/>
      <c r="BX125" s="62"/>
      <c r="BY125" s="62"/>
      <c r="BZ125" s="62"/>
      <c r="CA125" s="62"/>
      <c r="CB125" s="560"/>
      <c r="CC125" s="62"/>
      <c r="CD125" s="62"/>
      <c r="CE125" s="62"/>
      <c r="CF125" s="62"/>
      <c r="CG125" s="560"/>
      <c r="CH125" s="62"/>
      <c r="CI125" s="62"/>
      <c r="CJ125" s="62"/>
      <c r="CK125" s="62"/>
      <c r="CL125" s="560"/>
      <c r="CM125" s="62"/>
      <c r="CN125" s="62"/>
      <c r="CO125" s="62"/>
      <c r="CP125" s="62"/>
      <c r="CQ125" s="560"/>
      <c r="CR125" s="62"/>
      <c r="CS125" s="62"/>
      <c r="CT125" s="62"/>
      <c r="CU125" s="62"/>
      <c r="CV125" s="560"/>
      <c r="CW125" s="62"/>
      <c r="CX125" s="62"/>
      <c r="CY125" s="62"/>
      <c r="CZ125" s="62"/>
      <c r="DA125" s="560"/>
      <c r="DB125" s="62"/>
      <c r="DC125" s="62"/>
      <c r="DD125" s="62"/>
      <c r="DE125" s="62"/>
      <c r="DF125" s="560"/>
      <c r="DG125" s="62"/>
      <c r="DH125" s="62"/>
      <c r="DI125" s="62"/>
      <c r="DJ125" s="62"/>
      <c r="DK125" s="560"/>
      <c r="DL125" s="62"/>
      <c r="DM125" s="62"/>
      <c r="DN125" s="62"/>
      <c r="DO125" s="62"/>
      <c r="DP125" s="560"/>
      <c r="DQ125" s="62"/>
      <c r="DR125" s="62"/>
      <c r="DS125" s="62"/>
      <c r="DT125" s="62"/>
      <c r="DU125" s="560"/>
      <c r="DV125" s="62"/>
      <c r="DW125" s="62"/>
      <c r="DX125" s="62"/>
      <c r="DY125" s="62"/>
      <c r="DZ125" s="560"/>
      <c r="EA125" s="62"/>
      <c r="EB125" s="62"/>
      <c r="EC125" s="62"/>
      <c r="ED125" s="62"/>
      <c r="EE125" s="560"/>
      <c r="EF125" s="62"/>
      <c r="EG125" s="62"/>
      <c r="EH125" s="62"/>
      <c r="EI125" s="62"/>
      <c r="EJ125" s="560"/>
      <c r="EK125" s="62"/>
      <c r="EL125" s="62"/>
      <c r="EM125" s="62"/>
      <c r="EN125" s="62"/>
      <c r="EO125" s="153"/>
    </row>
    <row r="126" spans="4:145" hidden="1" x14ac:dyDescent="0.2">
      <c r="D126" s="153" t="s">
        <v>454</v>
      </c>
      <c r="E126" s="484"/>
      <c r="G126" s="62">
        <v>0</v>
      </c>
      <c r="H126" s="62"/>
      <c r="I126" s="62"/>
      <c r="J126" s="560"/>
      <c r="K126" s="62"/>
      <c r="L126" s="62">
        <v>0</v>
      </c>
      <c r="M126" s="62"/>
      <c r="N126" s="62"/>
      <c r="O126" s="560"/>
      <c r="P126" s="62"/>
      <c r="Q126" s="62">
        <v>0</v>
      </c>
      <c r="R126" s="62"/>
      <c r="S126" s="62"/>
      <c r="T126" s="560"/>
      <c r="U126" s="62"/>
      <c r="V126" s="62">
        <v>0</v>
      </c>
      <c r="W126" s="62"/>
      <c r="X126" s="62"/>
      <c r="Y126" s="560"/>
      <c r="Z126" s="62"/>
      <c r="AA126" s="62">
        <v>0</v>
      </c>
      <c r="AB126" s="62"/>
      <c r="AC126" s="62"/>
      <c r="AD126" s="560"/>
      <c r="AE126" s="62"/>
      <c r="AF126" s="62">
        <v>0</v>
      </c>
      <c r="AG126" s="62"/>
      <c r="AH126" s="62"/>
      <c r="AI126" s="560"/>
      <c r="AJ126" s="62"/>
      <c r="AK126" s="62">
        <v>0</v>
      </c>
      <c r="AL126" s="62"/>
      <c r="AM126" s="62"/>
      <c r="AN126" s="560"/>
      <c r="AO126" s="62"/>
      <c r="AP126" s="62">
        <v>0</v>
      </c>
      <c r="AQ126" s="62"/>
      <c r="AR126" s="62"/>
      <c r="AS126" s="560"/>
      <c r="AT126" s="62"/>
      <c r="AU126" s="62">
        <v>0</v>
      </c>
      <c r="AV126" s="62"/>
      <c r="AW126" s="62"/>
      <c r="AX126" s="560"/>
      <c r="AY126" s="62"/>
      <c r="AZ126" s="62">
        <v>0</v>
      </c>
      <c r="BA126" s="62"/>
      <c r="BB126" s="62"/>
      <c r="BC126" s="560"/>
      <c r="BD126" s="62"/>
      <c r="BE126" s="62">
        <v>0</v>
      </c>
      <c r="BF126" s="62"/>
      <c r="BG126" s="62"/>
      <c r="BH126" s="560"/>
      <c r="BI126" s="62"/>
      <c r="BJ126" s="62">
        <v>0</v>
      </c>
      <c r="BK126" s="62"/>
      <c r="BL126" s="62"/>
      <c r="BM126" s="560"/>
      <c r="BN126" s="62"/>
      <c r="BO126" s="62">
        <v>0</v>
      </c>
      <c r="BP126" s="62"/>
      <c r="BQ126" s="62"/>
      <c r="BR126" s="560"/>
      <c r="BS126" s="62"/>
      <c r="BT126" s="62">
        <v>0</v>
      </c>
      <c r="BU126" s="62"/>
      <c r="BV126" s="62"/>
      <c r="BW126" s="560"/>
      <c r="BX126" s="62"/>
      <c r="BY126" s="62">
        <v>0</v>
      </c>
      <c r="BZ126" s="62"/>
      <c r="CA126" s="62"/>
      <c r="CB126" s="560"/>
      <c r="CC126" s="62"/>
      <c r="CD126" s="62">
        <v>0</v>
      </c>
      <c r="CE126" s="62"/>
      <c r="CF126" s="62"/>
      <c r="CG126" s="560"/>
      <c r="CH126" s="62"/>
      <c r="CI126" s="62">
        <v>0</v>
      </c>
      <c r="CJ126" s="62"/>
      <c r="CK126" s="62"/>
      <c r="CL126" s="560"/>
      <c r="CM126" s="62"/>
      <c r="CN126" s="62">
        <v>0</v>
      </c>
      <c r="CO126" s="62"/>
      <c r="CP126" s="62"/>
      <c r="CQ126" s="560"/>
      <c r="CR126" s="62"/>
      <c r="CS126" s="62">
        <v>0</v>
      </c>
      <c r="CT126" s="62"/>
      <c r="CU126" s="62"/>
      <c r="CV126" s="560"/>
      <c r="CW126" s="62"/>
      <c r="CX126" s="62">
        <v>0</v>
      </c>
      <c r="CY126" s="62"/>
      <c r="CZ126" s="62"/>
      <c r="DA126" s="560"/>
      <c r="DB126" s="62"/>
      <c r="DC126" s="62">
        <v>0</v>
      </c>
      <c r="DD126" s="62"/>
      <c r="DE126" s="62"/>
      <c r="DF126" s="560"/>
      <c r="DG126" s="62"/>
      <c r="DH126" s="62">
        <v>0</v>
      </c>
      <c r="DI126" s="62"/>
      <c r="DJ126" s="62"/>
      <c r="DK126" s="560"/>
      <c r="DL126" s="62"/>
      <c r="DM126" s="62">
        <v>0</v>
      </c>
      <c r="DN126" s="62"/>
      <c r="DO126" s="62"/>
      <c r="DP126" s="560"/>
      <c r="DQ126" s="62"/>
      <c r="DR126" s="62">
        <v>0</v>
      </c>
      <c r="DS126" s="62"/>
      <c r="DT126" s="62"/>
      <c r="DU126" s="560"/>
      <c r="DV126" s="62"/>
      <c r="DW126" s="62">
        <v>0</v>
      </c>
      <c r="DX126" s="62"/>
      <c r="DY126" s="62"/>
      <c r="DZ126" s="560"/>
      <c r="EA126" s="62"/>
      <c r="EB126" s="62">
        <v>0</v>
      </c>
      <c r="EC126" s="62"/>
      <c r="ED126" s="62"/>
      <c r="EE126" s="560"/>
      <c r="EF126" s="62"/>
      <c r="EG126" s="62">
        <v>0</v>
      </c>
      <c r="EH126" s="62"/>
      <c r="EI126" s="62"/>
      <c r="EJ126" s="560"/>
      <c r="EK126" s="62"/>
      <c r="EL126" s="62">
        <v>0</v>
      </c>
      <c r="EM126" s="62"/>
      <c r="EN126" s="62"/>
      <c r="EO126" s="153"/>
    </row>
    <row r="127" spans="4:145" hidden="1" x14ac:dyDescent="0.2">
      <c r="D127" s="153" t="s">
        <v>447</v>
      </c>
      <c r="E127" s="484"/>
      <c r="F127" s="490"/>
      <c r="G127" s="558">
        <v>0</v>
      </c>
      <c r="H127" s="559"/>
      <c r="I127" s="62"/>
      <c r="J127" s="560"/>
      <c r="K127" s="561"/>
      <c r="L127" s="558">
        <v>0</v>
      </c>
      <c r="M127" s="559"/>
      <c r="N127" s="62"/>
      <c r="O127" s="560"/>
      <c r="P127" s="561"/>
      <c r="Q127" s="558">
        <v>0</v>
      </c>
      <c r="R127" s="559"/>
      <c r="S127" s="62"/>
      <c r="T127" s="560"/>
      <c r="U127" s="561"/>
      <c r="V127" s="558">
        <v>0</v>
      </c>
      <c r="W127" s="559"/>
      <c r="X127" s="62"/>
      <c r="Y127" s="560"/>
      <c r="Z127" s="561"/>
      <c r="AA127" s="558">
        <v>0</v>
      </c>
      <c r="AB127" s="559"/>
      <c r="AC127" s="62"/>
      <c r="AD127" s="560"/>
      <c r="AE127" s="561"/>
      <c r="AF127" s="558">
        <v>0</v>
      </c>
      <c r="AG127" s="559"/>
      <c r="AH127" s="62"/>
      <c r="AI127" s="560"/>
      <c r="AJ127" s="561"/>
      <c r="AK127" s="558">
        <v>0</v>
      </c>
      <c r="AL127" s="559"/>
      <c r="AM127" s="62"/>
      <c r="AN127" s="560"/>
      <c r="AO127" s="561"/>
      <c r="AP127" s="558">
        <v>0</v>
      </c>
      <c r="AQ127" s="559"/>
      <c r="AR127" s="62"/>
      <c r="AS127" s="560"/>
      <c r="AT127" s="561"/>
      <c r="AU127" s="558">
        <v>0</v>
      </c>
      <c r="AV127" s="559"/>
      <c r="AW127" s="62"/>
      <c r="AX127" s="560"/>
      <c r="AY127" s="561"/>
      <c r="AZ127" s="558">
        <v>0</v>
      </c>
      <c r="BA127" s="559"/>
      <c r="BB127" s="62"/>
      <c r="BC127" s="560"/>
      <c r="BD127" s="561"/>
      <c r="BE127" s="558">
        <v>0</v>
      </c>
      <c r="BF127" s="559"/>
      <c r="BG127" s="62"/>
      <c r="BH127" s="560"/>
      <c r="BI127" s="561"/>
      <c r="BJ127" s="558">
        <v>0</v>
      </c>
      <c r="BK127" s="559"/>
      <c r="BL127" s="62"/>
      <c r="BM127" s="560"/>
      <c r="BN127" s="561"/>
      <c r="BO127" s="558">
        <v>0</v>
      </c>
      <c r="BP127" s="559"/>
      <c r="BQ127" s="62"/>
      <c r="BR127" s="560"/>
      <c r="BS127" s="561"/>
      <c r="BT127" s="558">
        <v>0</v>
      </c>
      <c r="BU127" s="559"/>
      <c r="BV127" s="62"/>
      <c r="BW127" s="560"/>
      <c r="BX127" s="561"/>
      <c r="BY127" s="558">
        <v>0</v>
      </c>
      <c r="BZ127" s="559"/>
      <c r="CA127" s="62"/>
      <c r="CB127" s="560"/>
      <c r="CC127" s="561"/>
      <c r="CD127" s="558">
        <v>0</v>
      </c>
      <c r="CE127" s="559"/>
      <c r="CF127" s="62"/>
      <c r="CG127" s="560"/>
      <c r="CH127" s="561"/>
      <c r="CI127" s="558">
        <v>0</v>
      </c>
      <c r="CJ127" s="559"/>
      <c r="CK127" s="62"/>
      <c r="CL127" s="560"/>
      <c r="CM127" s="561"/>
      <c r="CN127" s="558">
        <v>0</v>
      </c>
      <c r="CO127" s="559"/>
      <c r="CP127" s="62"/>
      <c r="CQ127" s="560"/>
      <c r="CR127" s="561"/>
      <c r="CS127" s="558">
        <v>0</v>
      </c>
      <c r="CT127" s="559"/>
      <c r="CU127" s="62"/>
      <c r="CV127" s="560"/>
      <c r="CW127" s="561"/>
      <c r="CX127" s="558">
        <v>0</v>
      </c>
      <c r="CY127" s="559"/>
      <c r="CZ127" s="62"/>
      <c r="DA127" s="560"/>
      <c r="DB127" s="561"/>
      <c r="DC127" s="558">
        <v>0</v>
      </c>
      <c r="DD127" s="559"/>
      <c r="DE127" s="62"/>
      <c r="DF127" s="560"/>
      <c r="DG127" s="561"/>
      <c r="DH127" s="558">
        <v>0</v>
      </c>
      <c r="DI127" s="559"/>
      <c r="DJ127" s="62"/>
      <c r="DK127" s="560"/>
      <c r="DL127" s="561"/>
      <c r="DM127" s="558">
        <v>0</v>
      </c>
      <c r="DN127" s="559"/>
      <c r="DO127" s="62"/>
      <c r="DP127" s="560"/>
      <c r="DQ127" s="561"/>
      <c r="DR127" s="558">
        <v>0</v>
      </c>
      <c r="DS127" s="559"/>
      <c r="DT127" s="62"/>
      <c r="DU127" s="560"/>
      <c r="DV127" s="561"/>
      <c r="DW127" s="558">
        <v>0</v>
      </c>
      <c r="DX127" s="559"/>
      <c r="DY127" s="62"/>
      <c r="DZ127" s="560"/>
      <c r="EA127" s="561"/>
      <c r="EB127" s="558">
        <v>0</v>
      </c>
      <c r="EC127" s="559"/>
      <c r="ED127" s="62"/>
      <c r="EE127" s="560"/>
      <c r="EF127" s="561"/>
      <c r="EG127" s="558">
        <v>0</v>
      </c>
      <c r="EH127" s="559"/>
      <c r="EI127" s="62"/>
      <c r="EJ127" s="560"/>
      <c r="EK127" s="561"/>
      <c r="EL127" s="558">
        <v>0</v>
      </c>
      <c r="EM127" s="559"/>
      <c r="EN127" s="62"/>
      <c r="EO127" s="153"/>
    </row>
    <row r="128" spans="4:145" hidden="1" x14ac:dyDescent="0.2">
      <c r="D128" s="153" t="s">
        <v>448</v>
      </c>
      <c r="E128" s="484"/>
      <c r="F128" s="504"/>
      <c r="G128" s="123">
        <v>0</v>
      </c>
      <c r="H128" s="122"/>
      <c r="I128" s="62"/>
      <c r="J128" s="560"/>
      <c r="K128" s="569"/>
      <c r="L128" s="123">
        <v>0</v>
      </c>
      <c r="M128" s="122"/>
      <c r="N128" s="62"/>
      <c r="O128" s="560"/>
      <c r="P128" s="569"/>
      <c r="Q128" s="123">
        <v>0</v>
      </c>
      <c r="R128" s="122"/>
      <c r="S128" s="62"/>
      <c r="T128" s="560"/>
      <c r="U128" s="569"/>
      <c r="V128" s="123">
        <v>0</v>
      </c>
      <c r="W128" s="122"/>
      <c r="X128" s="62"/>
      <c r="Y128" s="560"/>
      <c r="Z128" s="569"/>
      <c r="AA128" s="123">
        <v>0</v>
      </c>
      <c r="AB128" s="122"/>
      <c r="AC128" s="62"/>
      <c r="AD128" s="560"/>
      <c r="AE128" s="569"/>
      <c r="AF128" s="123">
        <v>0</v>
      </c>
      <c r="AG128" s="122"/>
      <c r="AH128" s="62"/>
      <c r="AI128" s="560"/>
      <c r="AJ128" s="569"/>
      <c r="AK128" s="123">
        <v>0</v>
      </c>
      <c r="AL128" s="122"/>
      <c r="AM128" s="62"/>
      <c r="AN128" s="560"/>
      <c r="AO128" s="569"/>
      <c r="AP128" s="123">
        <v>0</v>
      </c>
      <c r="AQ128" s="122"/>
      <c r="AR128" s="62"/>
      <c r="AS128" s="560"/>
      <c r="AT128" s="569"/>
      <c r="AU128" s="123">
        <v>0</v>
      </c>
      <c r="AV128" s="122"/>
      <c r="AW128" s="62"/>
      <c r="AX128" s="560"/>
      <c r="AY128" s="569"/>
      <c r="AZ128" s="123">
        <v>0</v>
      </c>
      <c r="BA128" s="122"/>
      <c r="BB128" s="62"/>
      <c r="BC128" s="560"/>
      <c r="BD128" s="569"/>
      <c r="BE128" s="123">
        <v>0</v>
      </c>
      <c r="BF128" s="122"/>
      <c r="BG128" s="62"/>
      <c r="BH128" s="560"/>
      <c r="BI128" s="569"/>
      <c r="BJ128" s="123">
        <v>0</v>
      </c>
      <c r="BK128" s="122"/>
      <c r="BL128" s="62"/>
      <c r="BM128" s="560"/>
      <c r="BN128" s="569"/>
      <c r="BO128" s="123">
        <v>0</v>
      </c>
      <c r="BP128" s="122"/>
      <c r="BQ128" s="62"/>
      <c r="BR128" s="560"/>
      <c r="BS128" s="569"/>
      <c r="BT128" s="123">
        <v>0</v>
      </c>
      <c r="BU128" s="122"/>
      <c r="BV128" s="62"/>
      <c r="BW128" s="560"/>
      <c r="BX128" s="569"/>
      <c r="BY128" s="123">
        <v>0</v>
      </c>
      <c r="BZ128" s="122"/>
      <c r="CA128" s="62"/>
      <c r="CB128" s="560"/>
      <c r="CC128" s="569"/>
      <c r="CD128" s="123">
        <v>0</v>
      </c>
      <c r="CE128" s="122"/>
      <c r="CF128" s="62"/>
      <c r="CG128" s="560"/>
      <c r="CH128" s="569"/>
      <c r="CI128" s="123">
        <v>0</v>
      </c>
      <c r="CJ128" s="122"/>
      <c r="CK128" s="62"/>
      <c r="CL128" s="560"/>
      <c r="CM128" s="569"/>
      <c r="CN128" s="123">
        <v>0</v>
      </c>
      <c r="CO128" s="122"/>
      <c r="CP128" s="62"/>
      <c r="CQ128" s="560"/>
      <c r="CR128" s="569"/>
      <c r="CS128" s="123">
        <v>0</v>
      </c>
      <c r="CT128" s="122"/>
      <c r="CU128" s="62"/>
      <c r="CV128" s="560"/>
      <c r="CW128" s="569"/>
      <c r="CX128" s="123">
        <v>0</v>
      </c>
      <c r="CY128" s="122"/>
      <c r="CZ128" s="62"/>
      <c r="DA128" s="560"/>
      <c r="DB128" s="569"/>
      <c r="DC128" s="123">
        <v>0</v>
      </c>
      <c r="DD128" s="122"/>
      <c r="DE128" s="62"/>
      <c r="DF128" s="560"/>
      <c r="DG128" s="569"/>
      <c r="DH128" s="123">
        <v>0</v>
      </c>
      <c r="DI128" s="122"/>
      <c r="DJ128" s="62"/>
      <c r="DK128" s="560"/>
      <c r="DL128" s="569"/>
      <c r="DM128" s="123">
        <v>0</v>
      </c>
      <c r="DN128" s="122"/>
      <c r="DO128" s="62"/>
      <c r="DP128" s="560"/>
      <c r="DQ128" s="569"/>
      <c r="DR128" s="123">
        <v>0</v>
      </c>
      <c r="DS128" s="122"/>
      <c r="DT128" s="62"/>
      <c r="DU128" s="560"/>
      <c r="DV128" s="569"/>
      <c r="DW128" s="123">
        <v>0</v>
      </c>
      <c r="DX128" s="122"/>
      <c r="DY128" s="62"/>
      <c r="DZ128" s="560"/>
      <c r="EA128" s="569"/>
      <c r="EB128" s="123">
        <v>0</v>
      </c>
      <c r="EC128" s="122"/>
      <c r="ED128" s="62"/>
      <c r="EE128" s="560"/>
      <c r="EF128" s="569"/>
      <c r="EG128" s="123">
        <v>0</v>
      </c>
      <c r="EH128" s="122"/>
      <c r="EI128" s="62"/>
      <c r="EJ128" s="560"/>
      <c r="EK128" s="569"/>
      <c r="EL128" s="123">
        <v>0</v>
      </c>
      <c r="EM128" s="122"/>
      <c r="EN128" s="62"/>
      <c r="EO128" s="153"/>
    </row>
    <row r="129" spans="4:145" ht="12.75" hidden="1" customHeight="1" x14ac:dyDescent="0.2">
      <c r="D129" s="153"/>
      <c r="E129" s="484"/>
      <c r="G129" s="62"/>
      <c r="H129" s="62"/>
      <c r="I129" s="62"/>
      <c r="J129" s="560"/>
      <c r="K129" s="62"/>
      <c r="L129" s="62"/>
      <c r="M129" s="62"/>
      <c r="N129" s="62"/>
      <c r="O129" s="560"/>
      <c r="P129" s="62"/>
      <c r="Q129" s="62"/>
      <c r="R129" s="62"/>
      <c r="S129" s="62"/>
      <c r="T129" s="560"/>
      <c r="U129" s="62"/>
      <c r="V129" s="62"/>
      <c r="W129" s="62"/>
      <c r="X129" s="62"/>
      <c r="Y129" s="560"/>
      <c r="Z129" s="62"/>
      <c r="AA129" s="62"/>
      <c r="AB129" s="62"/>
      <c r="AC129" s="62"/>
      <c r="AD129" s="560"/>
      <c r="AE129" s="62"/>
      <c r="AF129" s="62"/>
      <c r="AG129" s="62"/>
      <c r="AH129" s="62"/>
      <c r="AI129" s="560"/>
      <c r="AJ129" s="62"/>
      <c r="AK129" s="62"/>
      <c r="AL129" s="62"/>
      <c r="AM129" s="62"/>
      <c r="AN129" s="560"/>
      <c r="AO129" s="62"/>
      <c r="AP129" s="62"/>
      <c r="AQ129" s="62"/>
      <c r="AR129" s="62"/>
      <c r="AS129" s="560"/>
      <c r="AT129" s="62"/>
      <c r="AU129" s="62"/>
      <c r="AV129" s="62"/>
      <c r="AW129" s="62"/>
      <c r="AX129" s="560"/>
      <c r="AY129" s="62"/>
      <c r="AZ129" s="62"/>
      <c r="BA129" s="62"/>
      <c r="BB129" s="62"/>
      <c r="BC129" s="560"/>
      <c r="BD129" s="62"/>
      <c r="BE129" s="62"/>
      <c r="BF129" s="62"/>
      <c r="BG129" s="62"/>
      <c r="BH129" s="560"/>
      <c r="BI129" s="62"/>
      <c r="BJ129" s="62"/>
      <c r="BK129" s="62"/>
      <c r="BL129" s="62"/>
      <c r="BM129" s="560"/>
      <c r="BN129" s="62"/>
      <c r="BO129" s="62"/>
      <c r="BP129" s="62"/>
      <c r="BQ129" s="62"/>
      <c r="BR129" s="560"/>
      <c r="BS129" s="62"/>
      <c r="BT129" s="62"/>
      <c r="BU129" s="62"/>
      <c r="BV129" s="62"/>
      <c r="BW129" s="560"/>
      <c r="BX129" s="62"/>
      <c r="BY129" s="62"/>
      <c r="BZ129" s="62"/>
      <c r="CA129" s="62"/>
      <c r="CB129" s="560"/>
      <c r="CC129" s="62"/>
      <c r="CD129" s="62"/>
      <c r="CE129" s="62"/>
      <c r="CF129" s="62"/>
      <c r="CG129" s="560"/>
      <c r="CH129" s="62"/>
      <c r="CI129" s="62"/>
      <c r="CJ129" s="62"/>
      <c r="CK129" s="62"/>
      <c r="CL129" s="560"/>
      <c r="CM129" s="62"/>
      <c r="CN129" s="62"/>
      <c r="CO129" s="62"/>
      <c r="CP129" s="62"/>
      <c r="CQ129" s="560"/>
      <c r="CR129" s="62"/>
      <c r="CS129" s="62"/>
      <c r="CT129" s="62"/>
      <c r="CU129" s="62"/>
      <c r="CV129" s="560"/>
      <c r="CW129" s="62"/>
      <c r="CX129" s="62"/>
      <c r="CY129" s="62"/>
      <c r="CZ129" s="62"/>
      <c r="DA129" s="560"/>
      <c r="DB129" s="62"/>
      <c r="DC129" s="62"/>
      <c r="DD129" s="62"/>
      <c r="DE129" s="62"/>
      <c r="DF129" s="560"/>
      <c r="DG129" s="62"/>
      <c r="DH129" s="62"/>
      <c r="DI129" s="62"/>
      <c r="DJ129" s="62"/>
      <c r="DK129" s="560"/>
      <c r="DL129" s="62"/>
      <c r="DM129" s="62"/>
      <c r="DN129" s="62"/>
      <c r="DO129" s="62"/>
      <c r="DP129" s="560"/>
      <c r="DQ129" s="62"/>
      <c r="DR129" s="62"/>
      <c r="DS129" s="62"/>
      <c r="DT129" s="62"/>
      <c r="DU129" s="560"/>
      <c r="DV129" s="62"/>
      <c r="DW129" s="62"/>
      <c r="DX129" s="62"/>
      <c r="DY129" s="62"/>
      <c r="DZ129" s="560"/>
      <c r="EA129" s="62"/>
      <c r="EB129" s="62"/>
      <c r="EC129" s="62"/>
      <c r="ED129" s="62"/>
      <c r="EE129" s="560"/>
      <c r="EF129" s="62"/>
      <c r="EG129" s="62"/>
      <c r="EH129" s="62"/>
      <c r="EI129" s="62"/>
      <c r="EJ129" s="560"/>
      <c r="EK129" s="62"/>
      <c r="EL129" s="62"/>
      <c r="EM129" s="62"/>
      <c r="EN129" s="62"/>
      <c r="EO129" s="153"/>
    </row>
    <row r="130" spans="4:145" ht="12.75" hidden="1" customHeight="1" x14ac:dyDescent="0.2">
      <c r="D130" s="153" t="s">
        <v>455</v>
      </c>
      <c r="E130" s="484"/>
      <c r="G130" s="62">
        <v>0</v>
      </c>
      <c r="H130" s="62"/>
      <c r="I130" s="62"/>
      <c r="J130" s="560"/>
      <c r="K130" s="62"/>
      <c r="L130" s="62">
        <v>0</v>
      </c>
      <c r="M130" s="62"/>
      <c r="N130" s="62"/>
      <c r="O130" s="560"/>
      <c r="P130" s="62"/>
      <c r="Q130" s="62">
        <v>0</v>
      </c>
      <c r="R130" s="62"/>
      <c r="S130" s="62"/>
      <c r="T130" s="560"/>
      <c r="U130" s="62"/>
      <c r="V130" s="62">
        <v>0</v>
      </c>
      <c r="W130" s="62"/>
      <c r="X130" s="62"/>
      <c r="Y130" s="560"/>
      <c r="Z130" s="62"/>
      <c r="AA130" s="62">
        <v>0</v>
      </c>
      <c r="AB130" s="62"/>
      <c r="AC130" s="62"/>
      <c r="AD130" s="560"/>
      <c r="AE130" s="62"/>
      <c r="AF130" s="62">
        <v>0</v>
      </c>
      <c r="AG130" s="62"/>
      <c r="AH130" s="62"/>
      <c r="AI130" s="560"/>
      <c r="AJ130" s="62"/>
      <c r="AK130" s="62">
        <v>0</v>
      </c>
      <c r="AL130" s="62"/>
      <c r="AM130" s="62"/>
      <c r="AN130" s="560"/>
      <c r="AO130" s="62"/>
      <c r="AP130" s="62">
        <v>0</v>
      </c>
      <c r="AQ130" s="62"/>
      <c r="AR130" s="62"/>
      <c r="AS130" s="560"/>
      <c r="AT130" s="62"/>
      <c r="AU130" s="62">
        <v>0</v>
      </c>
      <c r="AV130" s="62"/>
      <c r="AW130" s="62"/>
      <c r="AX130" s="560"/>
      <c r="AY130" s="62"/>
      <c r="AZ130" s="62">
        <v>0</v>
      </c>
      <c r="BA130" s="62"/>
      <c r="BB130" s="62"/>
      <c r="BC130" s="560"/>
      <c r="BD130" s="62"/>
      <c r="BE130" s="62">
        <v>0</v>
      </c>
      <c r="BF130" s="62"/>
      <c r="BG130" s="62"/>
      <c r="BH130" s="560"/>
      <c r="BI130" s="62"/>
      <c r="BJ130" s="62">
        <v>0</v>
      </c>
      <c r="BK130" s="62"/>
      <c r="BL130" s="62"/>
      <c r="BM130" s="560"/>
      <c r="BN130" s="62"/>
      <c r="BO130" s="62">
        <v>0</v>
      </c>
      <c r="BP130" s="62"/>
      <c r="BQ130" s="62"/>
      <c r="BR130" s="560"/>
      <c r="BS130" s="62"/>
      <c r="BT130" s="62">
        <v>0</v>
      </c>
      <c r="BU130" s="62"/>
      <c r="BV130" s="62"/>
      <c r="BW130" s="560"/>
      <c r="BX130" s="62"/>
      <c r="BY130" s="62">
        <v>0</v>
      </c>
      <c r="BZ130" s="62"/>
      <c r="CA130" s="62"/>
      <c r="CB130" s="560"/>
      <c r="CC130" s="62"/>
      <c r="CD130" s="62">
        <v>0</v>
      </c>
      <c r="CE130" s="62"/>
      <c r="CF130" s="62"/>
      <c r="CG130" s="560"/>
      <c r="CH130" s="62"/>
      <c r="CI130" s="62">
        <v>0</v>
      </c>
      <c r="CJ130" s="62"/>
      <c r="CK130" s="62"/>
      <c r="CL130" s="560"/>
      <c r="CM130" s="62"/>
      <c r="CN130" s="62">
        <v>0</v>
      </c>
      <c r="CO130" s="62"/>
      <c r="CP130" s="62"/>
      <c r="CQ130" s="560"/>
      <c r="CR130" s="62"/>
      <c r="CS130" s="62">
        <v>0</v>
      </c>
      <c r="CT130" s="62"/>
      <c r="CU130" s="62"/>
      <c r="CV130" s="560"/>
      <c r="CW130" s="62"/>
      <c r="CX130" s="62">
        <v>0</v>
      </c>
      <c r="CY130" s="62"/>
      <c r="CZ130" s="62"/>
      <c r="DA130" s="560"/>
      <c r="DB130" s="62"/>
      <c r="DC130" s="62">
        <v>0</v>
      </c>
      <c r="DD130" s="62"/>
      <c r="DE130" s="62"/>
      <c r="DF130" s="560"/>
      <c r="DG130" s="62"/>
      <c r="DH130" s="62">
        <v>0</v>
      </c>
      <c r="DI130" s="62"/>
      <c r="DJ130" s="62"/>
      <c r="DK130" s="560"/>
      <c r="DL130" s="62"/>
      <c r="DM130" s="62">
        <v>0</v>
      </c>
      <c r="DN130" s="62"/>
      <c r="DO130" s="62"/>
      <c r="DP130" s="560"/>
      <c r="DQ130" s="62"/>
      <c r="DR130" s="62">
        <v>0</v>
      </c>
      <c r="DS130" s="62"/>
      <c r="DT130" s="62"/>
      <c r="DU130" s="560"/>
      <c r="DV130" s="62"/>
      <c r="DW130" s="62">
        <v>0</v>
      </c>
      <c r="DX130" s="62"/>
      <c r="DY130" s="62"/>
      <c r="DZ130" s="560"/>
      <c r="EA130" s="62"/>
      <c r="EB130" s="62">
        <v>0</v>
      </c>
      <c r="EC130" s="62"/>
      <c r="ED130" s="62"/>
      <c r="EE130" s="560"/>
      <c r="EF130" s="62"/>
      <c r="EG130" s="62">
        <v>0</v>
      </c>
      <c r="EH130" s="62"/>
      <c r="EI130" s="62"/>
      <c r="EJ130" s="560"/>
      <c r="EK130" s="62"/>
      <c r="EL130" s="62">
        <v>0</v>
      </c>
      <c r="EM130" s="62"/>
      <c r="EN130" s="62"/>
      <c r="EO130" s="153"/>
    </row>
    <row r="131" spans="4:145" ht="12.75" hidden="1" customHeight="1" x14ac:dyDescent="0.2">
      <c r="D131" s="153" t="s">
        <v>447</v>
      </c>
      <c r="E131" s="484"/>
      <c r="F131" s="490"/>
      <c r="G131" s="558">
        <v>0</v>
      </c>
      <c r="H131" s="559"/>
      <c r="I131" s="62"/>
      <c r="J131" s="560"/>
      <c r="K131" s="490"/>
      <c r="L131" s="558">
        <v>0</v>
      </c>
      <c r="M131" s="559"/>
      <c r="N131" s="62"/>
      <c r="O131" s="560"/>
      <c r="P131" s="490"/>
      <c r="Q131" s="558">
        <v>0</v>
      </c>
      <c r="R131" s="559"/>
      <c r="S131" s="62"/>
      <c r="T131" s="560"/>
      <c r="U131" s="490"/>
      <c r="V131" s="558">
        <v>0</v>
      </c>
      <c r="W131" s="559"/>
      <c r="X131" s="62"/>
      <c r="Y131" s="560"/>
      <c r="Z131" s="490"/>
      <c r="AA131" s="558">
        <v>0</v>
      </c>
      <c r="AB131" s="559"/>
      <c r="AC131" s="62"/>
      <c r="AD131" s="560"/>
      <c r="AE131" s="490"/>
      <c r="AF131" s="558">
        <v>0</v>
      </c>
      <c r="AG131" s="559"/>
      <c r="AH131" s="62"/>
      <c r="AI131" s="560"/>
      <c r="AJ131" s="490"/>
      <c r="AK131" s="558">
        <v>0</v>
      </c>
      <c r="AL131" s="559"/>
      <c r="AM131" s="62"/>
      <c r="AN131" s="560"/>
      <c r="AO131" s="490"/>
      <c r="AP131" s="558">
        <v>0</v>
      </c>
      <c r="AQ131" s="559"/>
      <c r="AR131" s="62"/>
      <c r="AS131" s="560"/>
      <c r="AT131" s="490"/>
      <c r="AU131" s="558">
        <v>0</v>
      </c>
      <c r="AV131" s="559"/>
      <c r="AW131" s="62"/>
      <c r="AX131" s="560"/>
      <c r="AY131" s="490"/>
      <c r="AZ131" s="558">
        <v>0</v>
      </c>
      <c r="BA131" s="559"/>
      <c r="BB131" s="62"/>
      <c r="BC131" s="560"/>
      <c r="BD131" s="490"/>
      <c r="BE131" s="558">
        <v>0</v>
      </c>
      <c r="BF131" s="559"/>
      <c r="BG131" s="62"/>
      <c r="BH131" s="560"/>
      <c r="BI131" s="490"/>
      <c r="BJ131" s="558">
        <v>0</v>
      </c>
      <c r="BK131" s="559"/>
      <c r="BL131" s="62"/>
      <c r="BM131" s="560"/>
      <c r="BN131" s="490"/>
      <c r="BO131" s="558">
        <v>0</v>
      </c>
      <c r="BP131" s="559"/>
      <c r="BQ131" s="62"/>
      <c r="BR131" s="560"/>
      <c r="BS131" s="490"/>
      <c r="BT131" s="558">
        <v>0</v>
      </c>
      <c r="BU131" s="559"/>
      <c r="BV131" s="62"/>
      <c r="BW131" s="560"/>
      <c r="BX131" s="490"/>
      <c r="BY131" s="558">
        <v>0</v>
      </c>
      <c r="BZ131" s="559"/>
      <c r="CA131" s="62"/>
      <c r="CB131" s="560"/>
      <c r="CC131" s="490"/>
      <c r="CD131" s="558">
        <v>0</v>
      </c>
      <c r="CE131" s="559"/>
      <c r="CF131" s="62"/>
      <c r="CG131" s="560"/>
      <c r="CH131" s="490"/>
      <c r="CI131" s="558">
        <v>0</v>
      </c>
      <c r="CJ131" s="559"/>
      <c r="CK131" s="62"/>
      <c r="CL131" s="560"/>
      <c r="CM131" s="490"/>
      <c r="CN131" s="558">
        <v>0</v>
      </c>
      <c r="CO131" s="559"/>
      <c r="CP131" s="62"/>
      <c r="CQ131" s="560"/>
      <c r="CR131" s="490"/>
      <c r="CS131" s="558">
        <v>0</v>
      </c>
      <c r="CT131" s="559"/>
      <c r="CU131" s="62"/>
      <c r="CV131" s="560"/>
      <c r="CW131" s="490"/>
      <c r="CX131" s="558">
        <v>0</v>
      </c>
      <c r="CY131" s="559"/>
      <c r="CZ131" s="62"/>
      <c r="DA131" s="560"/>
      <c r="DB131" s="490"/>
      <c r="DC131" s="558">
        <v>0</v>
      </c>
      <c r="DD131" s="559"/>
      <c r="DE131" s="62"/>
      <c r="DF131" s="560"/>
      <c r="DG131" s="490"/>
      <c r="DH131" s="558">
        <v>0</v>
      </c>
      <c r="DI131" s="559"/>
      <c r="DJ131" s="62"/>
      <c r="DK131" s="560"/>
      <c r="DL131" s="490"/>
      <c r="DM131" s="558">
        <v>0</v>
      </c>
      <c r="DN131" s="559"/>
      <c r="DO131" s="62"/>
      <c r="DP131" s="560"/>
      <c r="DQ131" s="490"/>
      <c r="DR131" s="558">
        <v>0</v>
      </c>
      <c r="DS131" s="559"/>
      <c r="DT131" s="62"/>
      <c r="DU131" s="560"/>
      <c r="DV131" s="490"/>
      <c r="DW131" s="558">
        <v>0</v>
      </c>
      <c r="DX131" s="559"/>
      <c r="DY131" s="62"/>
      <c r="DZ131" s="560"/>
      <c r="EA131" s="490"/>
      <c r="EB131" s="558">
        <v>0</v>
      </c>
      <c r="EC131" s="559"/>
      <c r="ED131" s="62"/>
      <c r="EE131" s="560"/>
      <c r="EF131" s="490"/>
      <c r="EG131" s="558">
        <v>0</v>
      </c>
      <c r="EH131" s="559"/>
      <c r="EI131" s="62"/>
      <c r="EJ131" s="560"/>
      <c r="EK131" s="490"/>
      <c r="EL131" s="558">
        <v>0</v>
      </c>
      <c r="EM131" s="559"/>
      <c r="EN131" s="62"/>
      <c r="EO131" s="153"/>
    </row>
    <row r="132" spans="4:145" ht="12.75" hidden="1" customHeight="1" x14ac:dyDescent="0.2">
      <c r="D132" s="153" t="s">
        <v>448</v>
      </c>
      <c r="E132" s="484"/>
      <c r="F132" s="504"/>
      <c r="G132" s="123">
        <v>0</v>
      </c>
      <c r="H132" s="122"/>
      <c r="I132" s="62"/>
      <c r="J132" s="560"/>
      <c r="K132" s="504"/>
      <c r="L132" s="123">
        <v>0</v>
      </c>
      <c r="M132" s="122"/>
      <c r="N132" s="62"/>
      <c r="O132" s="560"/>
      <c r="P132" s="504"/>
      <c r="Q132" s="123">
        <v>0</v>
      </c>
      <c r="R132" s="122"/>
      <c r="S132" s="62"/>
      <c r="T132" s="560"/>
      <c r="U132" s="504"/>
      <c r="V132" s="123">
        <v>0</v>
      </c>
      <c r="W132" s="122"/>
      <c r="X132" s="62"/>
      <c r="Y132" s="560"/>
      <c r="Z132" s="504"/>
      <c r="AA132" s="123">
        <v>0</v>
      </c>
      <c r="AB132" s="122"/>
      <c r="AC132" s="62"/>
      <c r="AD132" s="560"/>
      <c r="AE132" s="504"/>
      <c r="AF132" s="123">
        <v>0</v>
      </c>
      <c r="AG132" s="122"/>
      <c r="AH132" s="62"/>
      <c r="AI132" s="560"/>
      <c r="AJ132" s="504"/>
      <c r="AK132" s="123">
        <v>0</v>
      </c>
      <c r="AL132" s="122"/>
      <c r="AM132" s="62"/>
      <c r="AN132" s="560"/>
      <c r="AO132" s="504"/>
      <c r="AP132" s="123">
        <v>0</v>
      </c>
      <c r="AQ132" s="122"/>
      <c r="AR132" s="62"/>
      <c r="AS132" s="560"/>
      <c r="AT132" s="504"/>
      <c r="AU132" s="123">
        <v>0</v>
      </c>
      <c r="AV132" s="122"/>
      <c r="AW132" s="62"/>
      <c r="AX132" s="560"/>
      <c r="AY132" s="504"/>
      <c r="AZ132" s="123">
        <v>0</v>
      </c>
      <c r="BA132" s="122"/>
      <c r="BB132" s="62"/>
      <c r="BC132" s="560"/>
      <c r="BD132" s="504"/>
      <c r="BE132" s="123">
        <v>0</v>
      </c>
      <c r="BF132" s="122"/>
      <c r="BG132" s="62"/>
      <c r="BH132" s="560"/>
      <c r="BI132" s="504"/>
      <c r="BJ132" s="123">
        <v>0</v>
      </c>
      <c r="BK132" s="122"/>
      <c r="BL132" s="62"/>
      <c r="BM132" s="560"/>
      <c r="BN132" s="504"/>
      <c r="BO132" s="123">
        <v>0</v>
      </c>
      <c r="BP132" s="122"/>
      <c r="BQ132" s="62"/>
      <c r="BR132" s="560"/>
      <c r="BS132" s="504"/>
      <c r="BT132" s="123">
        <v>0</v>
      </c>
      <c r="BU132" s="122"/>
      <c r="BV132" s="62"/>
      <c r="BW132" s="560"/>
      <c r="BX132" s="504"/>
      <c r="BY132" s="123">
        <v>0</v>
      </c>
      <c r="BZ132" s="122"/>
      <c r="CA132" s="62"/>
      <c r="CB132" s="560"/>
      <c r="CC132" s="504"/>
      <c r="CD132" s="123">
        <v>0</v>
      </c>
      <c r="CE132" s="122"/>
      <c r="CF132" s="62"/>
      <c r="CG132" s="560"/>
      <c r="CH132" s="504"/>
      <c r="CI132" s="123">
        <v>0</v>
      </c>
      <c r="CJ132" s="122"/>
      <c r="CK132" s="62"/>
      <c r="CL132" s="560"/>
      <c r="CM132" s="504"/>
      <c r="CN132" s="123">
        <v>0</v>
      </c>
      <c r="CO132" s="122"/>
      <c r="CP132" s="62"/>
      <c r="CQ132" s="560"/>
      <c r="CR132" s="504"/>
      <c r="CS132" s="123">
        <v>0</v>
      </c>
      <c r="CT132" s="122"/>
      <c r="CU132" s="62"/>
      <c r="CV132" s="560"/>
      <c r="CW132" s="504"/>
      <c r="CX132" s="123">
        <v>0</v>
      </c>
      <c r="CY132" s="122"/>
      <c r="CZ132" s="62"/>
      <c r="DA132" s="560"/>
      <c r="DB132" s="504"/>
      <c r="DC132" s="123">
        <v>0</v>
      </c>
      <c r="DD132" s="122"/>
      <c r="DE132" s="62"/>
      <c r="DF132" s="560"/>
      <c r="DG132" s="504"/>
      <c r="DH132" s="123">
        <v>0</v>
      </c>
      <c r="DI132" s="122"/>
      <c r="DJ132" s="62"/>
      <c r="DK132" s="560"/>
      <c r="DL132" s="504"/>
      <c r="DM132" s="123">
        <v>0</v>
      </c>
      <c r="DN132" s="122"/>
      <c r="DO132" s="62"/>
      <c r="DP132" s="560"/>
      <c r="DQ132" s="504"/>
      <c r="DR132" s="123">
        <v>0</v>
      </c>
      <c r="DS132" s="122"/>
      <c r="DT132" s="62"/>
      <c r="DU132" s="560"/>
      <c r="DV132" s="504"/>
      <c r="DW132" s="123">
        <v>0</v>
      </c>
      <c r="DX132" s="122"/>
      <c r="DY132" s="62"/>
      <c r="DZ132" s="560"/>
      <c r="EA132" s="504"/>
      <c r="EB132" s="123">
        <v>0</v>
      </c>
      <c r="EC132" s="122"/>
      <c r="ED132" s="62"/>
      <c r="EE132" s="560"/>
      <c r="EF132" s="504"/>
      <c r="EG132" s="123">
        <v>0</v>
      </c>
      <c r="EH132" s="122"/>
      <c r="EI132" s="62"/>
      <c r="EJ132" s="560"/>
      <c r="EK132" s="504"/>
      <c r="EL132" s="123">
        <v>0</v>
      </c>
      <c r="EM132" s="122"/>
      <c r="EN132" s="62"/>
      <c r="EO132" s="153"/>
    </row>
    <row r="133" spans="4:145" hidden="1" x14ac:dyDescent="0.2">
      <c r="D133" s="153"/>
      <c r="E133" s="484"/>
      <c r="G133" s="62"/>
      <c r="H133" s="62"/>
      <c r="I133" s="62"/>
      <c r="J133" s="560"/>
      <c r="K133" s="62"/>
      <c r="L133" s="62"/>
      <c r="M133" s="62"/>
      <c r="N133" s="62"/>
      <c r="O133" s="560"/>
      <c r="P133" s="62"/>
      <c r="Q133" s="62"/>
      <c r="R133" s="62"/>
      <c r="S133" s="62"/>
      <c r="T133" s="560"/>
      <c r="U133" s="62"/>
      <c r="V133" s="62"/>
      <c r="W133" s="62"/>
      <c r="X133" s="62"/>
      <c r="Y133" s="560"/>
      <c r="Z133" s="62"/>
      <c r="AA133" s="62"/>
      <c r="AB133" s="62"/>
      <c r="AC133" s="62"/>
      <c r="AD133" s="560"/>
      <c r="AE133" s="62"/>
      <c r="AF133" s="62"/>
      <c r="AG133" s="62"/>
      <c r="AH133" s="62"/>
      <c r="AI133" s="560"/>
      <c r="AJ133" s="62"/>
      <c r="AK133" s="62"/>
      <c r="AL133" s="62"/>
      <c r="AM133" s="62"/>
      <c r="AN133" s="560"/>
      <c r="AO133" s="62"/>
      <c r="AP133" s="62"/>
      <c r="AQ133" s="62"/>
      <c r="AR133" s="62"/>
      <c r="AS133" s="560"/>
      <c r="AT133" s="62"/>
      <c r="AU133" s="62"/>
      <c r="AV133" s="62"/>
      <c r="AW133" s="62"/>
      <c r="AX133" s="560"/>
      <c r="AY133" s="62"/>
      <c r="AZ133" s="62"/>
      <c r="BA133" s="62"/>
      <c r="BB133" s="62"/>
      <c r="BC133" s="560"/>
      <c r="BD133" s="62"/>
      <c r="BE133" s="62"/>
      <c r="BF133" s="62"/>
      <c r="BG133" s="62"/>
      <c r="BH133" s="560"/>
      <c r="BI133" s="62"/>
      <c r="BJ133" s="62"/>
      <c r="BK133" s="62"/>
      <c r="BL133" s="62"/>
      <c r="BM133" s="560"/>
      <c r="BN133" s="62"/>
      <c r="BO133" s="62"/>
      <c r="BP133" s="62"/>
      <c r="BQ133" s="62"/>
      <c r="BR133" s="560"/>
      <c r="BS133" s="62"/>
      <c r="BT133" s="62"/>
      <c r="BU133" s="62"/>
      <c r="BV133" s="62"/>
      <c r="BW133" s="560"/>
      <c r="BX133" s="62"/>
      <c r="BY133" s="62"/>
      <c r="BZ133" s="62"/>
      <c r="CA133" s="62"/>
      <c r="CB133" s="560"/>
      <c r="CC133" s="62"/>
      <c r="CD133" s="62"/>
      <c r="CE133" s="62"/>
      <c r="CF133" s="62"/>
      <c r="CG133" s="560"/>
      <c r="CH133" s="62"/>
      <c r="CI133" s="62"/>
      <c r="CJ133" s="62"/>
      <c r="CK133" s="62"/>
      <c r="CL133" s="560"/>
      <c r="CM133" s="62"/>
      <c r="CN133" s="62"/>
      <c r="CO133" s="62"/>
      <c r="CP133" s="62"/>
      <c r="CQ133" s="560"/>
      <c r="CR133" s="62"/>
      <c r="CS133" s="62"/>
      <c r="CT133" s="62"/>
      <c r="CU133" s="62"/>
      <c r="CV133" s="560"/>
      <c r="CW133" s="62"/>
      <c r="CX133" s="62"/>
      <c r="CY133" s="62"/>
      <c r="CZ133" s="62"/>
      <c r="DA133" s="560"/>
      <c r="DB133" s="62"/>
      <c r="DC133" s="62"/>
      <c r="DD133" s="62"/>
      <c r="DE133" s="62"/>
      <c r="DF133" s="560"/>
      <c r="DG133" s="62"/>
      <c r="DH133" s="62"/>
      <c r="DI133" s="62"/>
      <c r="DJ133" s="62"/>
      <c r="DK133" s="560"/>
      <c r="DL133" s="62"/>
      <c r="DM133" s="62"/>
      <c r="DN133" s="62"/>
      <c r="DO133" s="62"/>
      <c r="DP133" s="560"/>
      <c r="DQ133" s="62"/>
      <c r="DR133" s="62"/>
      <c r="DS133" s="62"/>
      <c r="DT133" s="62"/>
      <c r="DU133" s="560"/>
      <c r="DV133" s="62"/>
      <c r="DW133" s="62"/>
      <c r="DX133" s="62"/>
      <c r="DY133" s="62"/>
      <c r="DZ133" s="560"/>
      <c r="EA133" s="62"/>
      <c r="EB133" s="62"/>
      <c r="EC133" s="62"/>
      <c r="ED133" s="62"/>
      <c r="EE133" s="560"/>
      <c r="EF133" s="62"/>
      <c r="EG133" s="62"/>
      <c r="EH133" s="62"/>
      <c r="EI133" s="62"/>
      <c r="EJ133" s="560"/>
      <c r="EK133" s="62"/>
      <c r="EL133" s="62"/>
      <c r="EM133" s="62"/>
      <c r="EN133" s="62"/>
      <c r="EO133" s="153"/>
    </row>
    <row r="134" spans="4:145" hidden="1" x14ac:dyDescent="0.2">
      <c r="D134" s="153" t="s">
        <v>456</v>
      </c>
      <c r="E134" s="484"/>
      <c r="G134" s="62">
        <v>0</v>
      </c>
      <c r="H134" s="62"/>
      <c r="I134" s="62"/>
      <c r="J134" s="560"/>
      <c r="K134" s="62"/>
      <c r="L134" s="62">
        <v>0</v>
      </c>
      <c r="M134" s="62"/>
      <c r="N134" s="62"/>
      <c r="O134" s="560"/>
      <c r="P134" s="62"/>
      <c r="Q134" s="62">
        <v>0</v>
      </c>
      <c r="R134" s="62"/>
      <c r="S134" s="62"/>
      <c r="T134" s="560"/>
      <c r="U134" s="62"/>
      <c r="V134" s="62">
        <v>0</v>
      </c>
      <c r="W134" s="62"/>
      <c r="X134" s="62"/>
      <c r="Y134" s="560"/>
      <c r="Z134" s="62"/>
      <c r="AA134" s="62">
        <v>0</v>
      </c>
      <c r="AB134" s="62"/>
      <c r="AC134" s="62"/>
      <c r="AD134" s="560"/>
      <c r="AE134" s="62"/>
      <c r="AF134" s="62">
        <v>0</v>
      </c>
      <c r="AG134" s="62"/>
      <c r="AH134" s="62"/>
      <c r="AI134" s="560"/>
      <c r="AJ134" s="62"/>
      <c r="AK134" s="62">
        <v>0</v>
      </c>
      <c r="AL134" s="62"/>
      <c r="AM134" s="62"/>
      <c r="AN134" s="560"/>
      <c r="AO134" s="62"/>
      <c r="AP134" s="62">
        <v>0</v>
      </c>
      <c r="AQ134" s="62"/>
      <c r="AR134" s="62"/>
      <c r="AS134" s="560"/>
      <c r="AT134" s="62"/>
      <c r="AU134" s="62">
        <v>0</v>
      </c>
      <c r="AV134" s="62"/>
      <c r="AW134" s="62"/>
      <c r="AX134" s="560"/>
      <c r="AY134" s="62"/>
      <c r="AZ134" s="62">
        <v>0</v>
      </c>
      <c r="BA134" s="62"/>
      <c r="BB134" s="62"/>
      <c r="BC134" s="560"/>
      <c r="BD134" s="62"/>
      <c r="BE134" s="62">
        <v>0</v>
      </c>
      <c r="BF134" s="62"/>
      <c r="BG134" s="62"/>
      <c r="BH134" s="560"/>
      <c r="BI134" s="62"/>
      <c r="BJ134" s="62">
        <v>0</v>
      </c>
      <c r="BK134" s="62"/>
      <c r="BL134" s="62"/>
      <c r="BM134" s="560"/>
      <c r="BN134" s="62"/>
      <c r="BO134" s="62">
        <v>0</v>
      </c>
      <c r="BP134" s="62"/>
      <c r="BQ134" s="62"/>
      <c r="BR134" s="560"/>
      <c r="BS134" s="62"/>
      <c r="BT134" s="62">
        <v>0</v>
      </c>
      <c r="BU134" s="62"/>
      <c r="BV134" s="62"/>
      <c r="BW134" s="560"/>
      <c r="BX134" s="62"/>
      <c r="BY134" s="62">
        <v>0</v>
      </c>
      <c r="BZ134" s="62"/>
      <c r="CA134" s="62"/>
      <c r="CB134" s="560"/>
      <c r="CC134" s="62"/>
      <c r="CD134" s="62">
        <v>0</v>
      </c>
      <c r="CE134" s="62"/>
      <c r="CF134" s="62"/>
      <c r="CG134" s="560"/>
      <c r="CH134" s="62"/>
      <c r="CI134" s="62">
        <v>0</v>
      </c>
      <c r="CJ134" s="62"/>
      <c r="CK134" s="62"/>
      <c r="CL134" s="560"/>
      <c r="CM134" s="62"/>
      <c r="CN134" s="62">
        <v>0</v>
      </c>
      <c r="CO134" s="62"/>
      <c r="CP134" s="62"/>
      <c r="CQ134" s="560"/>
      <c r="CR134" s="62"/>
      <c r="CS134" s="62">
        <v>0</v>
      </c>
      <c r="CT134" s="62"/>
      <c r="CU134" s="62"/>
      <c r="CV134" s="560"/>
      <c r="CW134" s="62"/>
      <c r="CX134" s="62">
        <v>0</v>
      </c>
      <c r="CY134" s="62"/>
      <c r="CZ134" s="62"/>
      <c r="DA134" s="560"/>
      <c r="DB134" s="62"/>
      <c r="DC134" s="62">
        <v>0</v>
      </c>
      <c r="DD134" s="62"/>
      <c r="DE134" s="62"/>
      <c r="DF134" s="560"/>
      <c r="DG134" s="62"/>
      <c r="DH134" s="62">
        <v>0</v>
      </c>
      <c r="DI134" s="62"/>
      <c r="DJ134" s="62"/>
      <c r="DK134" s="560"/>
      <c r="DL134" s="62"/>
      <c r="DM134" s="62">
        <v>0</v>
      </c>
      <c r="DN134" s="62"/>
      <c r="DO134" s="62"/>
      <c r="DP134" s="560"/>
      <c r="DQ134" s="62"/>
      <c r="DR134" s="62">
        <v>0</v>
      </c>
      <c r="DS134" s="62"/>
      <c r="DT134" s="62"/>
      <c r="DU134" s="560"/>
      <c r="DV134" s="62"/>
      <c r="DW134" s="62">
        <v>0</v>
      </c>
      <c r="DX134" s="62"/>
      <c r="DY134" s="62"/>
      <c r="DZ134" s="560"/>
      <c r="EA134" s="62"/>
      <c r="EB134" s="62">
        <v>0</v>
      </c>
      <c r="EC134" s="62"/>
      <c r="ED134" s="62"/>
      <c r="EE134" s="560"/>
      <c r="EF134" s="62"/>
      <c r="EG134" s="62">
        <v>0</v>
      </c>
      <c r="EH134" s="62"/>
      <c r="EI134" s="62"/>
      <c r="EJ134" s="560"/>
      <c r="EK134" s="62"/>
      <c r="EL134" s="62">
        <v>0</v>
      </c>
      <c r="EM134" s="62"/>
      <c r="EN134" s="62"/>
      <c r="EO134" s="153"/>
    </row>
    <row r="135" spans="4:145" hidden="1" x14ac:dyDescent="0.2">
      <c r="D135" s="153" t="s">
        <v>447</v>
      </c>
      <c r="E135" s="484"/>
      <c r="F135" s="490"/>
      <c r="G135" s="558">
        <v>0</v>
      </c>
      <c r="H135" s="559"/>
      <c r="I135" s="62"/>
      <c r="J135" s="560"/>
      <c r="K135" s="490"/>
      <c r="L135" s="558">
        <v>0</v>
      </c>
      <c r="M135" s="559"/>
      <c r="N135" s="62"/>
      <c r="O135" s="560"/>
      <c r="P135" s="490"/>
      <c r="Q135" s="558">
        <v>0</v>
      </c>
      <c r="R135" s="559"/>
      <c r="S135" s="62"/>
      <c r="T135" s="560"/>
      <c r="U135" s="490"/>
      <c r="V135" s="558">
        <v>0</v>
      </c>
      <c r="W135" s="559"/>
      <c r="X135" s="62"/>
      <c r="Y135" s="560"/>
      <c r="Z135" s="490"/>
      <c r="AA135" s="558">
        <v>0</v>
      </c>
      <c r="AB135" s="559"/>
      <c r="AC135" s="62"/>
      <c r="AD135" s="560"/>
      <c r="AE135" s="490"/>
      <c r="AF135" s="558">
        <v>0</v>
      </c>
      <c r="AG135" s="559"/>
      <c r="AH135" s="62"/>
      <c r="AI135" s="560"/>
      <c r="AJ135" s="490"/>
      <c r="AK135" s="558">
        <v>0</v>
      </c>
      <c r="AL135" s="559"/>
      <c r="AM135" s="62"/>
      <c r="AN135" s="560"/>
      <c r="AO135" s="490"/>
      <c r="AP135" s="558">
        <v>0</v>
      </c>
      <c r="AQ135" s="559"/>
      <c r="AR135" s="62"/>
      <c r="AS135" s="560"/>
      <c r="AT135" s="490"/>
      <c r="AU135" s="558">
        <v>0</v>
      </c>
      <c r="AV135" s="559"/>
      <c r="AW135" s="62"/>
      <c r="AX135" s="560"/>
      <c r="AY135" s="490"/>
      <c r="AZ135" s="558">
        <v>0</v>
      </c>
      <c r="BA135" s="559"/>
      <c r="BB135" s="62"/>
      <c r="BC135" s="560"/>
      <c r="BD135" s="490"/>
      <c r="BE135" s="558">
        <v>0</v>
      </c>
      <c r="BF135" s="559"/>
      <c r="BG135" s="62"/>
      <c r="BH135" s="560"/>
      <c r="BI135" s="490"/>
      <c r="BJ135" s="558">
        <v>0</v>
      </c>
      <c r="BK135" s="559"/>
      <c r="BL135" s="62"/>
      <c r="BM135" s="560"/>
      <c r="BN135" s="490"/>
      <c r="BO135" s="558">
        <v>0</v>
      </c>
      <c r="BP135" s="559"/>
      <c r="BQ135" s="62"/>
      <c r="BR135" s="560"/>
      <c r="BS135" s="490"/>
      <c r="BT135" s="558">
        <v>0</v>
      </c>
      <c r="BU135" s="559"/>
      <c r="BV135" s="62"/>
      <c r="BW135" s="560"/>
      <c r="BX135" s="490"/>
      <c r="BY135" s="558">
        <v>0</v>
      </c>
      <c r="BZ135" s="559"/>
      <c r="CA135" s="62"/>
      <c r="CB135" s="560"/>
      <c r="CC135" s="490"/>
      <c r="CD135" s="558">
        <v>0</v>
      </c>
      <c r="CE135" s="559"/>
      <c r="CF135" s="62"/>
      <c r="CG135" s="560"/>
      <c r="CH135" s="490"/>
      <c r="CI135" s="558">
        <v>0</v>
      </c>
      <c r="CJ135" s="559"/>
      <c r="CK135" s="62"/>
      <c r="CL135" s="560"/>
      <c r="CM135" s="490"/>
      <c r="CN135" s="558">
        <v>0</v>
      </c>
      <c r="CO135" s="559"/>
      <c r="CP135" s="62"/>
      <c r="CQ135" s="560"/>
      <c r="CR135" s="490"/>
      <c r="CS135" s="558">
        <v>0</v>
      </c>
      <c r="CT135" s="559"/>
      <c r="CU135" s="62"/>
      <c r="CV135" s="560"/>
      <c r="CW135" s="490"/>
      <c r="CX135" s="558">
        <v>0</v>
      </c>
      <c r="CY135" s="559"/>
      <c r="CZ135" s="62"/>
      <c r="DA135" s="560"/>
      <c r="DB135" s="490"/>
      <c r="DC135" s="558">
        <v>0</v>
      </c>
      <c r="DD135" s="559"/>
      <c r="DE135" s="62"/>
      <c r="DF135" s="560"/>
      <c r="DG135" s="490"/>
      <c r="DH135" s="558">
        <v>0</v>
      </c>
      <c r="DI135" s="559"/>
      <c r="DJ135" s="62"/>
      <c r="DK135" s="560"/>
      <c r="DL135" s="490"/>
      <c r="DM135" s="558">
        <v>0</v>
      </c>
      <c r="DN135" s="559"/>
      <c r="DO135" s="62"/>
      <c r="DP135" s="560"/>
      <c r="DQ135" s="490"/>
      <c r="DR135" s="558">
        <v>0</v>
      </c>
      <c r="DS135" s="559"/>
      <c r="DT135" s="62"/>
      <c r="DU135" s="560"/>
      <c r="DV135" s="490"/>
      <c r="DW135" s="558">
        <v>0</v>
      </c>
      <c r="DX135" s="559"/>
      <c r="DY135" s="62"/>
      <c r="DZ135" s="560"/>
      <c r="EA135" s="490"/>
      <c r="EB135" s="558">
        <v>0</v>
      </c>
      <c r="EC135" s="559"/>
      <c r="ED135" s="62"/>
      <c r="EE135" s="560"/>
      <c r="EF135" s="490"/>
      <c r="EG135" s="558">
        <v>0</v>
      </c>
      <c r="EH135" s="559"/>
      <c r="EI135" s="62"/>
      <c r="EJ135" s="560"/>
      <c r="EK135" s="490"/>
      <c r="EL135" s="558">
        <v>0</v>
      </c>
      <c r="EM135" s="559"/>
      <c r="EN135" s="62"/>
      <c r="EO135" s="153"/>
    </row>
    <row r="136" spans="4:145" hidden="1" x14ac:dyDescent="0.2">
      <c r="D136" s="153" t="s">
        <v>448</v>
      </c>
      <c r="E136" s="484"/>
      <c r="F136" s="504"/>
      <c r="G136" s="123">
        <v>0</v>
      </c>
      <c r="H136" s="122"/>
      <c r="I136" s="62"/>
      <c r="J136" s="560"/>
      <c r="K136" s="504"/>
      <c r="L136" s="123">
        <v>0</v>
      </c>
      <c r="M136" s="122"/>
      <c r="N136" s="62"/>
      <c r="O136" s="560"/>
      <c r="P136" s="504"/>
      <c r="Q136" s="123">
        <v>0</v>
      </c>
      <c r="R136" s="122"/>
      <c r="S136" s="62"/>
      <c r="T136" s="560"/>
      <c r="U136" s="504"/>
      <c r="V136" s="123">
        <v>0</v>
      </c>
      <c r="W136" s="122"/>
      <c r="X136" s="62"/>
      <c r="Y136" s="560"/>
      <c r="Z136" s="504"/>
      <c r="AA136" s="123">
        <v>0</v>
      </c>
      <c r="AB136" s="122"/>
      <c r="AC136" s="62"/>
      <c r="AD136" s="560"/>
      <c r="AE136" s="504"/>
      <c r="AF136" s="123">
        <v>0</v>
      </c>
      <c r="AG136" s="122"/>
      <c r="AH136" s="62"/>
      <c r="AI136" s="560"/>
      <c r="AJ136" s="504"/>
      <c r="AK136" s="123">
        <v>0</v>
      </c>
      <c r="AL136" s="122"/>
      <c r="AM136" s="62"/>
      <c r="AN136" s="560"/>
      <c r="AO136" s="504"/>
      <c r="AP136" s="123">
        <v>0</v>
      </c>
      <c r="AQ136" s="122"/>
      <c r="AR136" s="62"/>
      <c r="AS136" s="560"/>
      <c r="AT136" s="504"/>
      <c r="AU136" s="123">
        <v>0</v>
      </c>
      <c r="AV136" s="122"/>
      <c r="AW136" s="62"/>
      <c r="AX136" s="560"/>
      <c r="AY136" s="504"/>
      <c r="AZ136" s="123">
        <v>0</v>
      </c>
      <c r="BA136" s="122"/>
      <c r="BB136" s="62"/>
      <c r="BC136" s="560"/>
      <c r="BD136" s="504"/>
      <c r="BE136" s="123">
        <v>0</v>
      </c>
      <c r="BF136" s="122"/>
      <c r="BG136" s="62"/>
      <c r="BH136" s="560"/>
      <c r="BI136" s="504"/>
      <c r="BJ136" s="123">
        <v>0</v>
      </c>
      <c r="BK136" s="122"/>
      <c r="BL136" s="62"/>
      <c r="BM136" s="560"/>
      <c r="BN136" s="504"/>
      <c r="BO136" s="123">
        <v>0</v>
      </c>
      <c r="BP136" s="122"/>
      <c r="BQ136" s="62"/>
      <c r="BR136" s="560"/>
      <c r="BS136" s="504"/>
      <c r="BT136" s="123">
        <v>0</v>
      </c>
      <c r="BU136" s="122"/>
      <c r="BV136" s="62"/>
      <c r="BW136" s="560"/>
      <c r="BX136" s="504"/>
      <c r="BY136" s="123">
        <v>0</v>
      </c>
      <c r="BZ136" s="122"/>
      <c r="CA136" s="62"/>
      <c r="CB136" s="560"/>
      <c r="CC136" s="504"/>
      <c r="CD136" s="123">
        <v>0</v>
      </c>
      <c r="CE136" s="122"/>
      <c r="CF136" s="62"/>
      <c r="CG136" s="560"/>
      <c r="CH136" s="504"/>
      <c r="CI136" s="123">
        <v>0</v>
      </c>
      <c r="CJ136" s="122"/>
      <c r="CK136" s="62"/>
      <c r="CL136" s="560"/>
      <c r="CM136" s="504"/>
      <c r="CN136" s="123">
        <v>0</v>
      </c>
      <c r="CO136" s="122"/>
      <c r="CP136" s="62"/>
      <c r="CQ136" s="560"/>
      <c r="CR136" s="504"/>
      <c r="CS136" s="123">
        <v>0</v>
      </c>
      <c r="CT136" s="122"/>
      <c r="CU136" s="62"/>
      <c r="CV136" s="560"/>
      <c r="CW136" s="504"/>
      <c r="CX136" s="123">
        <v>0</v>
      </c>
      <c r="CY136" s="122"/>
      <c r="CZ136" s="62"/>
      <c r="DA136" s="560"/>
      <c r="DB136" s="504"/>
      <c r="DC136" s="123">
        <v>0</v>
      </c>
      <c r="DD136" s="122"/>
      <c r="DE136" s="62"/>
      <c r="DF136" s="560"/>
      <c r="DG136" s="504"/>
      <c r="DH136" s="123">
        <v>0</v>
      </c>
      <c r="DI136" s="122"/>
      <c r="DJ136" s="62"/>
      <c r="DK136" s="560"/>
      <c r="DL136" s="504"/>
      <c r="DM136" s="123">
        <v>0</v>
      </c>
      <c r="DN136" s="122"/>
      <c r="DO136" s="62"/>
      <c r="DP136" s="560"/>
      <c r="DQ136" s="504"/>
      <c r="DR136" s="123">
        <v>0</v>
      </c>
      <c r="DS136" s="122"/>
      <c r="DT136" s="62"/>
      <c r="DU136" s="560"/>
      <c r="DV136" s="504"/>
      <c r="DW136" s="123">
        <v>0</v>
      </c>
      <c r="DX136" s="122"/>
      <c r="DY136" s="62"/>
      <c r="DZ136" s="560"/>
      <c r="EA136" s="504"/>
      <c r="EB136" s="123">
        <v>0</v>
      </c>
      <c r="EC136" s="122"/>
      <c r="ED136" s="62"/>
      <c r="EE136" s="560"/>
      <c r="EF136" s="504"/>
      <c r="EG136" s="123">
        <v>0</v>
      </c>
      <c r="EH136" s="122"/>
      <c r="EI136" s="62"/>
      <c r="EJ136" s="560"/>
      <c r="EK136" s="504"/>
      <c r="EL136" s="123">
        <v>0</v>
      </c>
      <c r="EM136" s="122"/>
      <c r="EN136" s="62"/>
      <c r="EO136" s="153"/>
    </row>
    <row r="137" spans="4:145" hidden="1" x14ac:dyDescent="0.2">
      <c r="D137" s="153"/>
      <c r="E137" s="484"/>
      <c r="G137" s="62"/>
      <c r="H137" s="62"/>
      <c r="I137" s="62"/>
      <c r="J137" s="560"/>
      <c r="L137" s="62"/>
      <c r="M137" s="62"/>
      <c r="N137" s="62"/>
      <c r="O137" s="560"/>
      <c r="Q137" s="62"/>
      <c r="R137" s="62"/>
      <c r="S137" s="62"/>
      <c r="T137" s="560"/>
      <c r="V137" s="62"/>
      <c r="W137" s="62"/>
      <c r="X137" s="62"/>
      <c r="Y137" s="560"/>
      <c r="AA137" s="62"/>
      <c r="AB137" s="62"/>
      <c r="AC137" s="62"/>
      <c r="AD137" s="560"/>
      <c r="AF137" s="62"/>
      <c r="AG137" s="62"/>
      <c r="AH137" s="62"/>
      <c r="AI137" s="560"/>
      <c r="AK137" s="62"/>
      <c r="AL137" s="62"/>
      <c r="AM137" s="62"/>
      <c r="AN137" s="560"/>
      <c r="AP137" s="62"/>
      <c r="AQ137" s="62"/>
      <c r="AR137" s="62"/>
      <c r="AS137" s="560"/>
      <c r="AU137" s="62"/>
      <c r="AV137" s="62"/>
      <c r="AW137" s="62"/>
      <c r="AX137" s="560"/>
      <c r="AZ137" s="62"/>
      <c r="BA137" s="62"/>
      <c r="BB137" s="62"/>
      <c r="BC137" s="560"/>
      <c r="BE137" s="62"/>
      <c r="BF137" s="62"/>
      <c r="BG137" s="62"/>
      <c r="BH137" s="560"/>
      <c r="BJ137" s="62"/>
      <c r="BK137" s="62"/>
      <c r="BL137" s="62"/>
      <c r="BM137" s="560"/>
      <c r="BO137" s="62"/>
      <c r="BP137" s="62"/>
      <c r="BQ137" s="62"/>
      <c r="BR137" s="560"/>
      <c r="BT137" s="62"/>
      <c r="BU137" s="62"/>
      <c r="BV137" s="62"/>
      <c r="BW137" s="560"/>
      <c r="BY137" s="62"/>
      <c r="BZ137" s="62"/>
      <c r="CA137" s="62"/>
      <c r="CB137" s="560"/>
      <c r="CD137" s="62"/>
      <c r="CE137" s="62"/>
      <c r="CF137" s="62"/>
      <c r="CG137" s="560"/>
      <c r="CI137" s="62"/>
      <c r="CJ137" s="62"/>
      <c r="CK137" s="62"/>
      <c r="CL137" s="560"/>
      <c r="CN137" s="62"/>
      <c r="CO137" s="62"/>
      <c r="CP137" s="62"/>
      <c r="CQ137" s="560"/>
      <c r="CS137" s="62"/>
      <c r="CT137" s="62"/>
      <c r="CU137" s="62"/>
      <c r="CV137" s="560"/>
      <c r="CX137" s="62"/>
      <c r="CY137" s="62"/>
      <c r="CZ137" s="62"/>
      <c r="DA137" s="560"/>
      <c r="DC137" s="62"/>
      <c r="DD137" s="62"/>
      <c r="DE137" s="62"/>
      <c r="DF137" s="560"/>
      <c r="DH137" s="62"/>
      <c r="DI137" s="62"/>
      <c r="DJ137" s="62"/>
      <c r="DK137" s="560"/>
      <c r="DM137" s="62"/>
      <c r="DN137" s="62"/>
      <c r="DO137" s="62"/>
      <c r="DP137" s="560"/>
      <c r="DR137" s="62"/>
      <c r="DS137" s="62"/>
      <c r="DT137" s="62"/>
      <c r="DU137" s="560"/>
      <c r="DW137" s="62"/>
      <c r="DX137" s="62"/>
      <c r="DY137" s="62"/>
      <c r="DZ137" s="560"/>
      <c r="EB137" s="62"/>
      <c r="EC137" s="62"/>
      <c r="ED137" s="62"/>
      <c r="EE137" s="560"/>
      <c r="EG137" s="62"/>
      <c r="EH137" s="62"/>
      <c r="EI137" s="62"/>
      <c r="EJ137" s="560"/>
      <c r="EL137" s="62"/>
      <c r="EM137" s="62"/>
      <c r="EN137" s="62"/>
      <c r="EO137" s="153"/>
    </row>
    <row r="138" spans="4:145" hidden="1" x14ac:dyDescent="0.2">
      <c r="D138" s="153" t="s">
        <v>457</v>
      </c>
      <c r="E138" s="484"/>
      <c r="G138" s="62">
        <v>0</v>
      </c>
      <c r="H138" s="62"/>
      <c r="I138" s="62"/>
      <c r="J138" s="560"/>
      <c r="K138" s="62"/>
      <c r="L138" s="62">
        <v>0</v>
      </c>
      <c r="M138" s="62"/>
      <c r="N138" s="62"/>
      <c r="O138" s="560"/>
      <c r="P138" s="62"/>
      <c r="Q138" s="62">
        <v>0</v>
      </c>
      <c r="R138" s="62"/>
      <c r="S138" s="62"/>
      <c r="T138" s="560"/>
      <c r="U138" s="62"/>
      <c r="V138" s="62">
        <v>0</v>
      </c>
      <c r="W138" s="62"/>
      <c r="X138" s="62"/>
      <c r="Y138" s="560"/>
      <c r="Z138" s="62"/>
      <c r="AA138" s="62">
        <v>0</v>
      </c>
      <c r="AB138" s="62"/>
      <c r="AC138" s="62"/>
      <c r="AD138" s="560"/>
      <c r="AE138" s="62"/>
      <c r="AF138" s="62">
        <v>0</v>
      </c>
      <c r="AG138" s="62"/>
      <c r="AH138" s="62"/>
      <c r="AI138" s="560"/>
      <c r="AJ138" s="62"/>
      <c r="AK138" s="62">
        <v>0</v>
      </c>
      <c r="AL138" s="62"/>
      <c r="AM138" s="62"/>
      <c r="AN138" s="560"/>
      <c r="AO138" s="62"/>
      <c r="AP138" s="62">
        <v>0</v>
      </c>
      <c r="AQ138" s="62"/>
      <c r="AR138" s="62"/>
      <c r="AS138" s="560"/>
      <c r="AT138" s="62"/>
      <c r="AU138" s="62">
        <v>0</v>
      </c>
      <c r="AV138" s="62"/>
      <c r="AW138" s="62"/>
      <c r="AX138" s="560"/>
      <c r="AY138" s="62"/>
      <c r="AZ138" s="62">
        <v>0</v>
      </c>
      <c r="BA138" s="62"/>
      <c r="BB138" s="62"/>
      <c r="BC138" s="560"/>
      <c r="BD138" s="62"/>
      <c r="BE138" s="62">
        <v>0</v>
      </c>
      <c r="BF138" s="62"/>
      <c r="BG138" s="62"/>
      <c r="BH138" s="560"/>
      <c r="BI138" s="62"/>
      <c r="BJ138" s="62">
        <v>0</v>
      </c>
      <c r="BK138" s="62"/>
      <c r="BL138" s="62"/>
      <c r="BM138" s="560"/>
      <c r="BN138" s="62"/>
      <c r="BO138" s="62">
        <v>0</v>
      </c>
      <c r="BP138" s="62"/>
      <c r="BQ138" s="62"/>
      <c r="BR138" s="560"/>
      <c r="BS138" s="62"/>
      <c r="BT138" s="62">
        <v>0</v>
      </c>
      <c r="BU138" s="62"/>
      <c r="BV138" s="62"/>
      <c r="BW138" s="560"/>
      <c r="BX138" s="62"/>
      <c r="BY138" s="62">
        <v>0</v>
      </c>
      <c r="BZ138" s="62"/>
      <c r="CA138" s="62"/>
      <c r="CB138" s="560"/>
      <c r="CC138" s="62"/>
      <c r="CD138" s="62">
        <v>0</v>
      </c>
      <c r="CE138" s="62"/>
      <c r="CF138" s="62"/>
      <c r="CG138" s="560"/>
      <c r="CH138" s="62"/>
      <c r="CI138" s="62">
        <v>0</v>
      </c>
      <c r="CJ138" s="62"/>
      <c r="CK138" s="62"/>
      <c r="CL138" s="560"/>
      <c r="CM138" s="62"/>
      <c r="CN138" s="62">
        <v>0</v>
      </c>
      <c r="CO138" s="62"/>
      <c r="CP138" s="62"/>
      <c r="CQ138" s="560"/>
      <c r="CR138" s="62"/>
      <c r="CS138" s="62">
        <v>0</v>
      </c>
      <c r="CT138" s="62"/>
      <c r="CU138" s="62"/>
      <c r="CV138" s="560"/>
      <c r="CW138" s="62"/>
      <c r="CX138" s="62">
        <v>0</v>
      </c>
      <c r="CY138" s="62"/>
      <c r="CZ138" s="62"/>
      <c r="DA138" s="560"/>
      <c r="DB138" s="62"/>
      <c r="DC138" s="62">
        <v>0</v>
      </c>
      <c r="DD138" s="62"/>
      <c r="DE138" s="62"/>
      <c r="DF138" s="560"/>
      <c r="DG138" s="62"/>
      <c r="DH138" s="62">
        <v>0</v>
      </c>
      <c r="DI138" s="62"/>
      <c r="DJ138" s="62"/>
      <c r="DK138" s="560"/>
      <c r="DL138" s="62"/>
      <c r="DM138" s="62">
        <v>0</v>
      </c>
      <c r="DN138" s="62"/>
      <c r="DO138" s="62"/>
      <c r="DP138" s="560"/>
      <c r="DQ138" s="62"/>
      <c r="DR138" s="62">
        <v>0</v>
      </c>
      <c r="DS138" s="62"/>
      <c r="DT138" s="62"/>
      <c r="DU138" s="560"/>
      <c r="DV138" s="62"/>
      <c r="DW138" s="62">
        <v>0</v>
      </c>
      <c r="DX138" s="62"/>
      <c r="DY138" s="62"/>
      <c r="DZ138" s="560"/>
      <c r="EA138" s="62"/>
      <c r="EB138" s="62">
        <v>0</v>
      </c>
      <c r="EC138" s="62"/>
      <c r="ED138" s="62"/>
      <c r="EE138" s="560"/>
      <c r="EF138" s="62"/>
      <c r="EG138" s="62">
        <v>0</v>
      </c>
      <c r="EH138" s="62"/>
      <c r="EI138" s="62"/>
      <c r="EJ138" s="560"/>
      <c r="EK138" s="62"/>
      <c r="EL138" s="62">
        <v>0</v>
      </c>
      <c r="EM138" s="62"/>
      <c r="EN138" s="62"/>
      <c r="EO138" s="153"/>
    </row>
    <row r="139" spans="4:145" hidden="1" x14ac:dyDescent="0.2">
      <c r="D139" s="153" t="s">
        <v>447</v>
      </c>
      <c r="E139" s="484"/>
      <c r="F139" s="490"/>
      <c r="G139" s="558">
        <v>0</v>
      </c>
      <c r="H139" s="559"/>
      <c r="I139" s="62"/>
      <c r="J139" s="560"/>
      <c r="K139" s="490"/>
      <c r="L139" s="558">
        <v>0</v>
      </c>
      <c r="M139" s="559"/>
      <c r="N139" s="62"/>
      <c r="O139" s="560"/>
      <c r="P139" s="490"/>
      <c r="Q139" s="558">
        <v>0</v>
      </c>
      <c r="R139" s="559"/>
      <c r="S139" s="62"/>
      <c r="T139" s="560"/>
      <c r="U139" s="490"/>
      <c r="V139" s="558">
        <v>0</v>
      </c>
      <c r="W139" s="559"/>
      <c r="X139" s="62"/>
      <c r="Y139" s="560"/>
      <c r="Z139" s="490"/>
      <c r="AA139" s="558">
        <v>0</v>
      </c>
      <c r="AB139" s="559"/>
      <c r="AC139" s="62"/>
      <c r="AD139" s="560"/>
      <c r="AE139" s="490"/>
      <c r="AF139" s="558">
        <v>0</v>
      </c>
      <c r="AG139" s="559"/>
      <c r="AH139" s="62"/>
      <c r="AI139" s="560"/>
      <c r="AJ139" s="490"/>
      <c r="AK139" s="558">
        <v>0</v>
      </c>
      <c r="AL139" s="559"/>
      <c r="AM139" s="62"/>
      <c r="AN139" s="560"/>
      <c r="AO139" s="490"/>
      <c r="AP139" s="558">
        <v>0</v>
      </c>
      <c r="AQ139" s="559"/>
      <c r="AR139" s="62"/>
      <c r="AS139" s="560"/>
      <c r="AT139" s="490"/>
      <c r="AU139" s="558">
        <v>0</v>
      </c>
      <c r="AV139" s="559"/>
      <c r="AW139" s="62"/>
      <c r="AX139" s="560"/>
      <c r="AY139" s="490"/>
      <c r="AZ139" s="558">
        <v>0</v>
      </c>
      <c r="BA139" s="559"/>
      <c r="BB139" s="62"/>
      <c r="BC139" s="560"/>
      <c r="BD139" s="490"/>
      <c r="BE139" s="558">
        <v>0</v>
      </c>
      <c r="BF139" s="559"/>
      <c r="BG139" s="62"/>
      <c r="BH139" s="560"/>
      <c r="BI139" s="490"/>
      <c r="BJ139" s="558">
        <v>0</v>
      </c>
      <c r="BK139" s="559"/>
      <c r="BL139" s="62"/>
      <c r="BM139" s="560"/>
      <c r="BN139" s="490"/>
      <c r="BO139" s="558">
        <v>0</v>
      </c>
      <c r="BP139" s="559"/>
      <c r="BQ139" s="62"/>
      <c r="BR139" s="560"/>
      <c r="BS139" s="490"/>
      <c r="BT139" s="558">
        <v>0</v>
      </c>
      <c r="BU139" s="559"/>
      <c r="BV139" s="62"/>
      <c r="BW139" s="560"/>
      <c r="BX139" s="490"/>
      <c r="BY139" s="558">
        <v>0</v>
      </c>
      <c r="BZ139" s="559"/>
      <c r="CA139" s="62"/>
      <c r="CB139" s="560"/>
      <c r="CC139" s="490"/>
      <c r="CD139" s="558">
        <v>0</v>
      </c>
      <c r="CE139" s="559"/>
      <c r="CF139" s="62"/>
      <c r="CG139" s="560"/>
      <c r="CH139" s="490"/>
      <c r="CI139" s="558">
        <v>0</v>
      </c>
      <c r="CJ139" s="559"/>
      <c r="CK139" s="62"/>
      <c r="CL139" s="560"/>
      <c r="CM139" s="490"/>
      <c r="CN139" s="558">
        <v>0</v>
      </c>
      <c r="CO139" s="559"/>
      <c r="CP139" s="62"/>
      <c r="CQ139" s="560"/>
      <c r="CR139" s="490"/>
      <c r="CS139" s="558">
        <v>0</v>
      </c>
      <c r="CT139" s="559"/>
      <c r="CU139" s="62"/>
      <c r="CV139" s="560"/>
      <c r="CW139" s="490"/>
      <c r="CX139" s="558">
        <v>0</v>
      </c>
      <c r="CY139" s="559"/>
      <c r="CZ139" s="62"/>
      <c r="DA139" s="560"/>
      <c r="DB139" s="490"/>
      <c r="DC139" s="558">
        <v>0</v>
      </c>
      <c r="DD139" s="559"/>
      <c r="DE139" s="62"/>
      <c r="DF139" s="560"/>
      <c r="DG139" s="490"/>
      <c r="DH139" s="558">
        <v>0</v>
      </c>
      <c r="DI139" s="559"/>
      <c r="DJ139" s="62"/>
      <c r="DK139" s="560"/>
      <c r="DL139" s="490"/>
      <c r="DM139" s="558">
        <v>0</v>
      </c>
      <c r="DN139" s="559"/>
      <c r="DO139" s="62"/>
      <c r="DP139" s="560"/>
      <c r="DQ139" s="490"/>
      <c r="DR139" s="558">
        <v>0</v>
      </c>
      <c r="DS139" s="559"/>
      <c r="DT139" s="62"/>
      <c r="DU139" s="560"/>
      <c r="DV139" s="490"/>
      <c r="DW139" s="558">
        <v>0</v>
      </c>
      <c r="DX139" s="559"/>
      <c r="DY139" s="62"/>
      <c r="DZ139" s="560"/>
      <c r="EA139" s="490"/>
      <c r="EB139" s="558">
        <v>0</v>
      </c>
      <c r="EC139" s="559"/>
      <c r="ED139" s="62"/>
      <c r="EE139" s="560"/>
      <c r="EF139" s="490"/>
      <c r="EG139" s="558">
        <v>0</v>
      </c>
      <c r="EH139" s="559"/>
      <c r="EI139" s="62"/>
      <c r="EJ139" s="560"/>
      <c r="EK139" s="490"/>
      <c r="EL139" s="558">
        <v>0</v>
      </c>
      <c r="EM139" s="559"/>
      <c r="EN139" s="62"/>
      <c r="EO139" s="153"/>
    </row>
    <row r="140" spans="4:145" hidden="1" x14ac:dyDescent="0.2">
      <c r="D140" s="153" t="s">
        <v>448</v>
      </c>
      <c r="E140" s="484"/>
      <c r="F140" s="504"/>
      <c r="G140" s="123">
        <v>0</v>
      </c>
      <c r="H140" s="122"/>
      <c r="I140" s="62"/>
      <c r="J140" s="560"/>
      <c r="K140" s="504"/>
      <c r="L140" s="123">
        <v>0</v>
      </c>
      <c r="M140" s="122"/>
      <c r="N140" s="62"/>
      <c r="O140" s="560"/>
      <c r="P140" s="504"/>
      <c r="Q140" s="123">
        <v>0</v>
      </c>
      <c r="R140" s="122"/>
      <c r="S140" s="62"/>
      <c r="T140" s="560"/>
      <c r="U140" s="504"/>
      <c r="V140" s="123">
        <v>0</v>
      </c>
      <c r="W140" s="122"/>
      <c r="X140" s="62"/>
      <c r="Y140" s="560"/>
      <c r="Z140" s="504"/>
      <c r="AA140" s="123">
        <v>0</v>
      </c>
      <c r="AB140" s="122"/>
      <c r="AC140" s="62"/>
      <c r="AD140" s="560"/>
      <c r="AE140" s="504"/>
      <c r="AF140" s="123">
        <v>0</v>
      </c>
      <c r="AG140" s="122"/>
      <c r="AH140" s="62"/>
      <c r="AI140" s="560"/>
      <c r="AJ140" s="504"/>
      <c r="AK140" s="123">
        <v>0</v>
      </c>
      <c r="AL140" s="122"/>
      <c r="AM140" s="62"/>
      <c r="AN140" s="560"/>
      <c r="AO140" s="504"/>
      <c r="AP140" s="123">
        <v>0</v>
      </c>
      <c r="AQ140" s="122"/>
      <c r="AR140" s="62"/>
      <c r="AS140" s="560"/>
      <c r="AT140" s="504"/>
      <c r="AU140" s="123">
        <v>0</v>
      </c>
      <c r="AV140" s="122"/>
      <c r="AW140" s="62"/>
      <c r="AX140" s="560"/>
      <c r="AY140" s="504"/>
      <c r="AZ140" s="123">
        <v>0</v>
      </c>
      <c r="BA140" s="122"/>
      <c r="BB140" s="62"/>
      <c r="BC140" s="560"/>
      <c r="BD140" s="504"/>
      <c r="BE140" s="123">
        <v>0</v>
      </c>
      <c r="BF140" s="122"/>
      <c r="BG140" s="62"/>
      <c r="BH140" s="560"/>
      <c r="BI140" s="504"/>
      <c r="BJ140" s="123">
        <v>0</v>
      </c>
      <c r="BK140" s="122"/>
      <c r="BL140" s="62"/>
      <c r="BM140" s="560"/>
      <c r="BN140" s="504"/>
      <c r="BO140" s="123">
        <v>0</v>
      </c>
      <c r="BP140" s="122"/>
      <c r="BQ140" s="62"/>
      <c r="BR140" s="560"/>
      <c r="BS140" s="504"/>
      <c r="BT140" s="123">
        <v>0</v>
      </c>
      <c r="BU140" s="122"/>
      <c r="BV140" s="62"/>
      <c r="BW140" s="560"/>
      <c r="BX140" s="504"/>
      <c r="BY140" s="123">
        <v>0</v>
      </c>
      <c r="BZ140" s="122"/>
      <c r="CA140" s="62"/>
      <c r="CB140" s="560"/>
      <c r="CC140" s="504"/>
      <c r="CD140" s="123">
        <v>0</v>
      </c>
      <c r="CE140" s="122"/>
      <c r="CF140" s="62"/>
      <c r="CG140" s="560"/>
      <c r="CH140" s="504"/>
      <c r="CI140" s="123">
        <v>0</v>
      </c>
      <c r="CJ140" s="122"/>
      <c r="CK140" s="62"/>
      <c r="CL140" s="560"/>
      <c r="CM140" s="504"/>
      <c r="CN140" s="123">
        <v>0</v>
      </c>
      <c r="CO140" s="122"/>
      <c r="CP140" s="62"/>
      <c r="CQ140" s="560"/>
      <c r="CR140" s="504"/>
      <c r="CS140" s="123">
        <v>0</v>
      </c>
      <c r="CT140" s="122"/>
      <c r="CU140" s="62"/>
      <c r="CV140" s="560"/>
      <c r="CW140" s="504"/>
      <c r="CX140" s="123">
        <v>0</v>
      </c>
      <c r="CY140" s="122"/>
      <c r="CZ140" s="62"/>
      <c r="DA140" s="560"/>
      <c r="DB140" s="504"/>
      <c r="DC140" s="123">
        <v>0</v>
      </c>
      <c r="DD140" s="122"/>
      <c r="DE140" s="62"/>
      <c r="DF140" s="560"/>
      <c r="DG140" s="504"/>
      <c r="DH140" s="123">
        <v>0</v>
      </c>
      <c r="DI140" s="122"/>
      <c r="DJ140" s="62"/>
      <c r="DK140" s="560"/>
      <c r="DL140" s="504"/>
      <c r="DM140" s="123">
        <v>0</v>
      </c>
      <c r="DN140" s="122"/>
      <c r="DO140" s="62"/>
      <c r="DP140" s="560"/>
      <c r="DQ140" s="504"/>
      <c r="DR140" s="123">
        <v>0</v>
      </c>
      <c r="DS140" s="122"/>
      <c r="DT140" s="62"/>
      <c r="DU140" s="560"/>
      <c r="DV140" s="504"/>
      <c r="DW140" s="123">
        <v>0</v>
      </c>
      <c r="DX140" s="122"/>
      <c r="DY140" s="62"/>
      <c r="DZ140" s="560"/>
      <c r="EA140" s="504"/>
      <c r="EB140" s="123">
        <v>0</v>
      </c>
      <c r="EC140" s="122"/>
      <c r="ED140" s="62"/>
      <c r="EE140" s="560"/>
      <c r="EF140" s="504"/>
      <c r="EG140" s="123">
        <v>0</v>
      </c>
      <c r="EH140" s="122"/>
      <c r="EI140" s="62"/>
      <c r="EJ140" s="560"/>
      <c r="EK140" s="504"/>
      <c r="EL140" s="123">
        <v>0</v>
      </c>
      <c r="EM140" s="122"/>
      <c r="EN140" s="62"/>
      <c r="EO140" s="153"/>
    </row>
    <row r="141" spans="4:145" ht="12.75" hidden="1" customHeight="1" x14ac:dyDescent="0.2">
      <c r="D141" s="153"/>
      <c r="E141" s="484"/>
      <c r="G141" s="62"/>
      <c r="H141" s="62"/>
      <c r="I141" s="62"/>
      <c r="J141" s="560"/>
      <c r="K141" s="62"/>
      <c r="L141" s="62"/>
      <c r="M141" s="62"/>
      <c r="N141" s="62"/>
      <c r="O141" s="560"/>
      <c r="P141" s="62"/>
      <c r="Q141" s="62"/>
      <c r="R141" s="62"/>
      <c r="S141" s="62"/>
      <c r="T141" s="560"/>
      <c r="U141" s="62"/>
      <c r="V141" s="62"/>
      <c r="W141" s="62"/>
      <c r="X141" s="62"/>
      <c r="Y141" s="560"/>
      <c r="Z141" s="62"/>
      <c r="AA141" s="62"/>
      <c r="AB141" s="62"/>
      <c r="AC141" s="62"/>
      <c r="AD141" s="560"/>
      <c r="AE141" s="62"/>
      <c r="AF141" s="62"/>
      <c r="AG141" s="62"/>
      <c r="AH141" s="62"/>
      <c r="AI141" s="560"/>
      <c r="AJ141" s="62"/>
      <c r="AK141" s="62"/>
      <c r="AL141" s="62"/>
      <c r="AM141" s="62"/>
      <c r="AN141" s="560"/>
      <c r="AO141" s="62"/>
      <c r="AP141" s="62"/>
      <c r="AQ141" s="62"/>
      <c r="AR141" s="62"/>
      <c r="AS141" s="560"/>
      <c r="AT141" s="62"/>
      <c r="AU141" s="62"/>
      <c r="AV141" s="62"/>
      <c r="AW141" s="62"/>
      <c r="AX141" s="560"/>
      <c r="AY141" s="62"/>
      <c r="AZ141" s="62"/>
      <c r="BA141" s="62"/>
      <c r="BB141" s="62"/>
      <c r="BC141" s="560"/>
      <c r="BD141" s="62"/>
      <c r="BE141" s="62"/>
      <c r="BF141" s="62"/>
      <c r="BG141" s="62"/>
      <c r="BH141" s="560"/>
      <c r="BI141" s="62"/>
      <c r="BJ141" s="62"/>
      <c r="BK141" s="62"/>
      <c r="BL141" s="62"/>
      <c r="BM141" s="560"/>
      <c r="BN141" s="62"/>
      <c r="BO141" s="62"/>
      <c r="BP141" s="62"/>
      <c r="BQ141" s="62"/>
      <c r="BR141" s="560"/>
      <c r="BS141" s="62"/>
      <c r="BT141" s="62"/>
      <c r="BU141" s="62"/>
      <c r="BV141" s="62"/>
      <c r="BW141" s="560"/>
      <c r="BX141" s="62"/>
      <c r="BY141" s="62"/>
      <c r="BZ141" s="62"/>
      <c r="CA141" s="62"/>
      <c r="CB141" s="560"/>
      <c r="CC141" s="62"/>
      <c r="CD141" s="62"/>
      <c r="CE141" s="62"/>
      <c r="CF141" s="62"/>
      <c r="CG141" s="560"/>
      <c r="CH141" s="62"/>
      <c r="CI141" s="62"/>
      <c r="CJ141" s="62"/>
      <c r="CK141" s="62"/>
      <c r="CL141" s="560"/>
      <c r="CM141" s="62"/>
      <c r="CN141" s="62"/>
      <c r="CO141" s="62"/>
      <c r="CP141" s="62"/>
      <c r="CQ141" s="560"/>
      <c r="CR141" s="62"/>
      <c r="CS141" s="62"/>
      <c r="CT141" s="62"/>
      <c r="CU141" s="62"/>
      <c r="CV141" s="560"/>
      <c r="CW141" s="62"/>
      <c r="CX141" s="62"/>
      <c r="CY141" s="62"/>
      <c r="CZ141" s="62"/>
      <c r="DA141" s="560"/>
      <c r="DB141" s="62"/>
      <c r="DC141" s="62"/>
      <c r="DD141" s="62"/>
      <c r="DE141" s="62"/>
      <c r="DF141" s="560"/>
      <c r="DG141" s="62"/>
      <c r="DH141" s="62"/>
      <c r="DI141" s="62"/>
      <c r="DJ141" s="62"/>
      <c r="DK141" s="560"/>
      <c r="DL141" s="62"/>
      <c r="DM141" s="62"/>
      <c r="DN141" s="62"/>
      <c r="DO141" s="62"/>
      <c r="DP141" s="560"/>
      <c r="DQ141" s="62"/>
      <c r="DR141" s="62"/>
      <c r="DS141" s="62"/>
      <c r="DT141" s="62"/>
      <c r="DU141" s="560"/>
      <c r="DV141" s="62"/>
      <c r="DW141" s="62"/>
      <c r="DX141" s="62"/>
      <c r="DY141" s="62"/>
      <c r="DZ141" s="560"/>
      <c r="EA141" s="62"/>
      <c r="EB141" s="62"/>
      <c r="EC141" s="62"/>
      <c r="ED141" s="62"/>
      <c r="EE141" s="560"/>
      <c r="EF141" s="62"/>
      <c r="EG141" s="62"/>
      <c r="EH141" s="62"/>
      <c r="EI141" s="62"/>
      <c r="EJ141" s="560"/>
      <c r="EK141" s="62"/>
      <c r="EL141" s="62"/>
      <c r="EM141" s="62"/>
      <c r="EN141" s="62"/>
      <c r="EO141" s="153"/>
    </row>
    <row r="142" spans="4:145" ht="12.75" hidden="1" customHeight="1" x14ac:dyDescent="0.2">
      <c r="D142" s="153" t="s">
        <v>458</v>
      </c>
      <c r="E142" s="484"/>
      <c r="G142" s="62">
        <v>0</v>
      </c>
      <c r="H142" s="62"/>
      <c r="I142" s="62"/>
      <c r="J142" s="560"/>
      <c r="K142" s="62"/>
      <c r="L142" s="62">
        <v>0</v>
      </c>
      <c r="M142" s="62"/>
      <c r="N142" s="62"/>
      <c r="O142" s="560"/>
      <c r="P142" s="62"/>
      <c r="Q142" s="62">
        <v>0</v>
      </c>
      <c r="R142" s="62"/>
      <c r="S142" s="62"/>
      <c r="T142" s="560"/>
      <c r="U142" s="62"/>
      <c r="V142" s="62">
        <v>0</v>
      </c>
      <c r="W142" s="62"/>
      <c r="X142" s="62"/>
      <c r="Y142" s="560"/>
      <c r="Z142" s="62"/>
      <c r="AA142" s="62">
        <v>0</v>
      </c>
      <c r="AB142" s="62"/>
      <c r="AC142" s="62"/>
      <c r="AD142" s="560"/>
      <c r="AE142" s="62"/>
      <c r="AF142" s="62">
        <v>0</v>
      </c>
      <c r="AG142" s="62"/>
      <c r="AH142" s="62"/>
      <c r="AI142" s="560"/>
      <c r="AJ142" s="62"/>
      <c r="AK142" s="62">
        <v>0</v>
      </c>
      <c r="AL142" s="62"/>
      <c r="AM142" s="62"/>
      <c r="AN142" s="560"/>
      <c r="AO142" s="62"/>
      <c r="AP142" s="62">
        <v>0</v>
      </c>
      <c r="AQ142" s="62"/>
      <c r="AR142" s="62"/>
      <c r="AS142" s="560"/>
      <c r="AT142" s="62"/>
      <c r="AU142" s="62">
        <v>0</v>
      </c>
      <c r="AV142" s="62"/>
      <c r="AW142" s="62"/>
      <c r="AX142" s="560"/>
      <c r="AY142" s="62"/>
      <c r="AZ142" s="62">
        <v>0</v>
      </c>
      <c r="BA142" s="62"/>
      <c r="BB142" s="62"/>
      <c r="BC142" s="560"/>
      <c r="BD142" s="62"/>
      <c r="BE142" s="62">
        <v>0</v>
      </c>
      <c r="BF142" s="62"/>
      <c r="BG142" s="62"/>
      <c r="BH142" s="560"/>
      <c r="BI142" s="62"/>
      <c r="BJ142" s="62">
        <v>0</v>
      </c>
      <c r="BK142" s="62"/>
      <c r="BL142" s="62"/>
      <c r="BM142" s="560"/>
      <c r="BN142" s="62"/>
      <c r="BO142" s="62">
        <v>0</v>
      </c>
      <c r="BP142" s="62"/>
      <c r="BQ142" s="62"/>
      <c r="BR142" s="560"/>
      <c r="BS142" s="62"/>
      <c r="BT142" s="62">
        <v>0</v>
      </c>
      <c r="BU142" s="62"/>
      <c r="BV142" s="62"/>
      <c r="BW142" s="560"/>
      <c r="BX142" s="62"/>
      <c r="BY142" s="62">
        <v>0</v>
      </c>
      <c r="BZ142" s="62"/>
      <c r="CA142" s="62"/>
      <c r="CB142" s="560"/>
      <c r="CC142" s="62"/>
      <c r="CD142" s="62">
        <v>0</v>
      </c>
      <c r="CE142" s="62"/>
      <c r="CF142" s="62"/>
      <c r="CG142" s="560"/>
      <c r="CH142" s="62"/>
      <c r="CI142" s="62">
        <v>0</v>
      </c>
      <c r="CJ142" s="62"/>
      <c r="CK142" s="62"/>
      <c r="CL142" s="560"/>
      <c r="CM142" s="62"/>
      <c r="CN142" s="62">
        <v>0</v>
      </c>
      <c r="CO142" s="62"/>
      <c r="CP142" s="62"/>
      <c r="CQ142" s="560"/>
      <c r="CR142" s="62"/>
      <c r="CS142" s="62">
        <v>0</v>
      </c>
      <c r="CT142" s="62"/>
      <c r="CU142" s="62"/>
      <c r="CV142" s="560"/>
      <c r="CW142" s="62"/>
      <c r="CX142" s="62">
        <v>0</v>
      </c>
      <c r="CY142" s="62"/>
      <c r="CZ142" s="62"/>
      <c r="DA142" s="560"/>
      <c r="DB142" s="62"/>
      <c r="DC142" s="62">
        <v>0</v>
      </c>
      <c r="DD142" s="62"/>
      <c r="DE142" s="62"/>
      <c r="DF142" s="560"/>
      <c r="DG142" s="62"/>
      <c r="DH142" s="62">
        <v>0</v>
      </c>
      <c r="DI142" s="62"/>
      <c r="DJ142" s="62"/>
      <c r="DK142" s="560"/>
      <c r="DL142" s="62"/>
      <c r="DM142" s="62">
        <v>0</v>
      </c>
      <c r="DN142" s="62"/>
      <c r="DO142" s="62"/>
      <c r="DP142" s="560"/>
      <c r="DQ142" s="62"/>
      <c r="DR142" s="62">
        <v>0</v>
      </c>
      <c r="DS142" s="62"/>
      <c r="DT142" s="62"/>
      <c r="DU142" s="560"/>
      <c r="DV142" s="62"/>
      <c r="DW142" s="62">
        <v>0</v>
      </c>
      <c r="DX142" s="62"/>
      <c r="DY142" s="62"/>
      <c r="DZ142" s="560"/>
      <c r="EA142" s="62"/>
      <c r="EB142" s="62">
        <v>0</v>
      </c>
      <c r="EC142" s="62"/>
      <c r="ED142" s="62"/>
      <c r="EE142" s="560"/>
      <c r="EF142" s="62"/>
      <c r="EG142" s="62">
        <v>0</v>
      </c>
      <c r="EH142" s="62"/>
      <c r="EI142" s="62"/>
      <c r="EJ142" s="560"/>
      <c r="EK142" s="62"/>
      <c r="EL142" s="62">
        <v>0</v>
      </c>
      <c r="EM142" s="62"/>
      <c r="EN142" s="62"/>
      <c r="EO142" s="153"/>
    </row>
    <row r="143" spans="4:145" ht="12.75" hidden="1" customHeight="1" x14ac:dyDescent="0.2">
      <c r="D143" s="153" t="s">
        <v>447</v>
      </c>
      <c r="E143" s="484"/>
      <c r="F143" s="490"/>
      <c r="G143" s="558">
        <v>0</v>
      </c>
      <c r="H143" s="559"/>
      <c r="I143" s="62"/>
      <c r="J143" s="560"/>
      <c r="K143" s="561"/>
      <c r="L143" s="558">
        <v>0</v>
      </c>
      <c r="M143" s="559"/>
      <c r="N143" s="62"/>
      <c r="O143" s="560"/>
      <c r="P143" s="561"/>
      <c r="Q143" s="558">
        <v>0</v>
      </c>
      <c r="R143" s="559"/>
      <c r="S143" s="62"/>
      <c r="T143" s="560"/>
      <c r="U143" s="561"/>
      <c r="V143" s="558">
        <v>0</v>
      </c>
      <c r="W143" s="559"/>
      <c r="X143" s="62"/>
      <c r="Y143" s="560"/>
      <c r="Z143" s="561"/>
      <c r="AA143" s="558">
        <v>0</v>
      </c>
      <c r="AB143" s="559"/>
      <c r="AC143" s="62"/>
      <c r="AD143" s="560"/>
      <c r="AE143" s="561"/>
      <c r="AF143" s="558">
        <v>0</v>
      </c>
      <c r="AG143" s="559"/>
      <c r="AH143" s="62"/>
      <c r="AI143" s="560"/>
      <c r="AJ143" s="561"/>
      <c r="AK143" s="558">
        <v>0</v>
      </c>
      <c r="AL143" s="559"/>
      <c r="AM143" s="62"/>
      <c r="AN143" s="560"/>
      <c r="AO143" s="561"/>
      <c r="AP143" s="558">
        <v>0</v>
      </c>
      <c r="AQ143" s="559"/>
      <c r="AR143" s="62"/>
      <c r="AS143" s="560"/>
      <c r="AT143" s="561"/>
      <c r="AU143" s="558">
        <v>0</v>
      </c>
      <c r="AV143" s="559"/>
      <c r="AW143" s="62"/>
      <c r="AX143" s="560"/>
      <c r="AY143" s="561"/>
      <c r="AZ143" s="558">
        <v>0</v>
      </c>
      <c r="BA143" s="559"/>
      <c r="BB143" s="62"/>
      <c r="BC143" s="560"/>
      <c r="BD143" s="561"/>
      <c r="BE143" s="558">
        <v>0</v>
      </c>
      <c r="BF143" s="559"/>
      <c r="BG143" s="62"/>
      <c r="BH143" s="560"/>
      <c r="BI143" s="561"/>
      <c r="BJ143" s="558">
        <v>0</v>
      </c>
      <c r="BK143" s="559"/>
      <c r="BL143" s="62"/>
      <c r="BM143" s="560"/>
      <c r="BN143" s="561"/>
      <c r="BO143" s="558">
        <v>0</v>
      </c>
      <c r="BP143" s="559"/>
      <c r="BQ143" s="62"/>
      <c r="BR143" s="560"/>
      <c r="BS143" s="561"/>
      <c r="BT143" s="558">
        <v>0</v>
      </c>
      <c r="BU143" s="559"/>
      <c r="BV143" s="62"/>
      <c r="BW143" s="560"/>
      <c r="BX143" s="561"/>
      <c r="BY143" s="558">
        <v>0</v>
      </c>
      <c r="BZ143" s="559"/>
      <c r="CA143" s="62"/>
      <c r="CB143" s="560"/>
      <c r="CC143" s="561"/>
      <c r="CD143" s="558">
        <v>0</v>
      </c>
      <c r="CE143" s="559"/>
      <c r="CF143" s="62"/>
      <c r="CG143" s="560"/>
      <c r="CH143" s="561"/>
      <c r="CI143" s="558">
        <v>0</v>
      </c>
      <c r="CJ143" s="559"/>
      <c r="CK143" s="62"/>
      <c r="CL143" s="560"/>
      <c r="CM143" s="561"/>
      <c r="CN143" s="558">
        <v>0</v>
      </c>
      <c r="CO143" s="559"/>
      <c r="CP143" s="62"/>
      <c r="CQ143" s="560"/>
      <c r="CR143" s="561"/>
      <c r="CS143" s="558">
        <v>0</v>
      </c>
      <c r="CT143" s="559"/>
      <c r="CU143" s="62"/>
      <c r="CV143" s="560"/>
      <c r="CW143" s="561"/>
      <c r="CX143" s="558">
        <v>0</v>
      </c>
      <c r="CY143" s="559"/>
      <c r="CZ143" s="62"/>
      <c r="DA143" s="560"/>
      <c r="DB143" s="561"/>
      <c r="DC143" s="558">
        <v>0</v>
      </c>
      <c r="DD143" s="559"/>
      <c r="DE143" s="62"/>
      <c r="DF143" s="560"/>
      <c r="DG143" s="561"/>
      <c r="DH143" s="558">
        <v>0</v>
      </c>
      <c r="DI143" s="559"/>
      <c r="DJ143" s="62"/>
      <c r="DK143" s="560"/>
      <c r="DL143" s="561"/>
      <c r="DM143" s="558">
        <v>0</v>
      </c>
      <c r="DN143" s="559"/>
      <c r="DO143" s="62"/>
      <c r="DP143" s="560"/>
      <c r="DQ143" s="561"/>
      <c r="DR143" s="558">
        <v>0</v>
      </c>
      <c r="DS143" s="559"/>
      <c r="DT143" s="62"/>
      <c r="DU143" s="560"/>
      <c r="DV143" s="561"/>
      <c r="DW143" s="558">
        <v>0</v>
      </c>
      <c r="DX143" s="559"/>
      <c r="DY143" s="62"/>
      <c r="DZ143" s="560"/>
      <c r="EA143" s="561"/>
      <c r="EB143" s="558">
        <v>0</v>
      </c>
      <c r="EC143" s="559"/>
      <c r="ED143" s="62"/>
      <c r="EE143" s="560"/>
      <c r="EF143" s="561"/>
      <c r="EG143" s="558">
        <v>0</v>
      </c>
      <c r="EH143" s="559"/>
      <c r="EI143" s="62"/>
      <c r="EJ143" s="560"/>
      <c r="EK143" s="561"/>
      <c r="EL143" s="558">
        <v>0</v>
      </c>
      <c r="EM143" s="559"/>
      <c r="EN143" s="62"/>
      <c r="EO143" s="153"/>
    </row>
    <row r="144" spans="4:145" ht="12.75" hidden="1" customHeight="1" x14ac:dyDescent="0.2">
      <c r="D144" s="153" t="s">
        <v>448</v>
      </c>
      <c r="E144" s="484"/>
      <c r="F144" s="504"/>
      <c r="G144" s="123">
        <v>0</v>
      </c>
      <c r="H144" s="122"/>
      <c r="I144" s="62"/>
      <c r="J144" s="560"/>
      <c r="K144" s="569"/>
      <c r="L144" s="123">
        <v>0</v>
      </c>
      <c r="M144" s="122"/>
      <c r="N144" s="62"/>
      <c r="O144" s="560"/>
      <c r="P144" s="569"/>
      <c r="Q144" s="123">
        <v>0</v>
      </c>
      <c r="R144" s="122"/>
      <c r="S144" s="62"/>
      <c r="T144" s="560"/>
      <c r="U144" s="569"/>
      <c r="V144" s="123">
        <v>0</v>
      </c>
      <c r="W144" s="122"/>
      <c r="X144" s="62"/>
      <c r="Y144" s="560"/>
      <c r="Z144" s="569"/>
      <c r="AA144" s="123">
        <v>0</v>
      </c>
      <c r="AB144" s="122"/>
      <c r="AC144" s="62"/>
      <c r="AD144" s="560"/>
      <c r="AE144" s="569"/>
      <c r="AF144" s="123">
        <v>0</v>
      </c>
      <c r="AG144" s="122"/>
      <c r="AH144" s="62"/>
      <c r="AI144" s="560"/>
      <c r="AJ144" s="569"/>
      <c r="AK144" s="123">
        <v>0</v>
      </c>
      <c r="AL144" s="122"/>
      <c r="AM144" s="62"/>
      <c r="AN144" s="560"/>
      <c r="AO144" s="569"/>
      <c r="AP144" s="123">
        <v>0</v>
      </c>
      <c r="AQ144" s="122"/>
      <c r="AR144" s="62"/>
      <c r="AS144" s="560"/>
      <c r="AT144" s="569"/>
      <c r="AU144" s="123">
        <v>0</v>
      </c>
      <c r="AV144" s="122"/>
      <c r="AW144" s="62"/>
      <c r="AX144" s="560"/>
      <c r="AY144" s="569"/>
      <c r="AZ144" s="123">
        <v>0</v>
      </c>
      <c r="BA144" s="122"/>
      <c r="BB144" s="62"/>
      <c r="BC144" s="560"/>
      <c r="BD144" s="569"/>
      <c r="BE144" s="123">
        <v>0</v>
      </c>
      <c r="BF144" s="122"/>
      <c r="BG144" s="62"/>
      <c r="BH144" s="560"/>
      <c r="BI144" s="569"/>
      <c r="BJ144" s="123">
        <v>0</v>
      </c>
      <c r="BK144" s="122"/>
      <c r="BL144" s="62"/>
      <c r="BM144" s="560"/>
      <c r="BN144" s="569"/>
      <c r="BO144" s="123">
        <v>0</v>
      </c>
      <c r="BP144" s="122"/>
      <c r="BQ144" s="62"/>
      <c r="BR144" s="560"/>
      <c r="BS144" s="569"/>
      <c r="BT144" s="123">
        <v>0</v>
      </c>
      <c r="BU144" s="122"/>
      <c r="BV144" s="62"/>
      <c r="BW144" s="560"/>
      <c r="BX144" s="569"/>
      <c r="BY144" s="123">
        <v>0</v>
      </c>
      <c r="BZ144" s="122"/>
      <c r="CA144" s="62"/>
      <c r="CB144" s="560"/>
      <c r="CC144" s="569"/>
      <c r="CD144" s="123">
        <v>0</v>
      </c>
      <c r="CE144" s="122"/>
      <c r="CF144" s="62"/>
      <c r="CG144" s="560"/>
      <c r="CH144" s="569"/>
      <c r="CI144" s="123">
        <v>0</v>
      </c>
      <c r="CJ144" s="122"/>
      <c r="CK144" s="62"/>
      <c r="CL144" s="560"/>
      <c r="CM144" s="569"/>
      <c r="CN144" s="123">
        <v>0</v>
      </c>
      <c r="CO144" s="122"/>
      <c r="CP144" s="62"/>
      <c r="CQ144" s="560"/>
      <c r="CR144" s="569"/>
      <c r="CS144" s="123">
        <v>0</v>
      </c>
      <c r="CT144" s="122"/>
      <c r="CU144" s="62"/>
      <c r="CV144" s="560"/>
      <c r="CW144" s="569"/>
      <c r="CX144" s="123">
        <v>0</v>
      </c>
      <c r="CY144" s="122"/>
      <c r="CZ144" s="62"/>
      <c r="DA144" s="560"/>
      <c r="DB144" s="569"/>
      <c r="DC144" s="123">
        <v>0</v>
      </c>
      <c r="DD144" s="122"/>
      <c r="DE144" s="62"/>
      <c r="DF144" s="560"/>
      <c r="DG144" s="569"/>
      <c r="DH144" s="123">
        <v>0</v>
      </c>
      <c r="DI144" s="122"/>
      <c r="DJ144" s="62"/>
      <c r="DK144" s="560"/>
      <c r="DL144" s="569"/>
      <c r="DM144" s="123">
        <v>0</v>
      </c>
      <c r="DN144" s="122"/>
      <c r="DO144" s="62"/>
      <c r="DP144" s="560"/>
      <c r="DQ144" s="569"/>
      <c r="DR144" s="123">
        <v>0</v>
      </c>
      <c r="DS144" s="122"/>
      <c r="DT144" s="62"/>
      <c r="DU144" s="560"/>
      <c r="DV144" s="569"/>
      <c r="DW144" s="123">
        <v>0</v>
      </c>
      <c r="DX144" s="122"/>
      <c r="DY144" s="62"/>
      <c r="DZ144" s="560"/>
      <c r="EA144" s="569"/>
      <c r="EB144" s="123">
        <v>0</v>
      </c>
      <c r="EC144" s="122"/>
      <c r="ED144" s="62"/>
      <c r="EE144" s="560"/>
      <c r="EF144" s="569"/>
      <c r="EG144" s="123">
        <v>0</v>
      </c>
      <c r="EH144" s="122"/>
      <c r="EI144" s="62"/>
      <c r="EJ144" s="560"/>
      <c r="EK144" s="569"/>
      <c r="EL144" s="123">
        <v>0</v>
      </c>
      <c r="EM144" s="122"/>
      <c r="EN144" s="62"/>
      <c r="EO144" s="153"/>
    </row>
    <row r="145" spans="4:148" ht="12.75" hidden="1" customHeight="1" x14ac:dyDescent="0.2">
      <c r="D145" s="153"/>
      <c r="E145" s="484"/>
      <c r="G145" s="62"/>
      <c r="H145" s="62"/>
      <c r="I145" s="62"/>
      <c r="J145" s="560"/>
      <c r="K145" s="62"/>
      <c r="L145" s="62"/>
      <c r="M145" s="62"/>
      <c r="N145" s="62"/>
      <c r="O145" s="560"/>
      <c r="P145" s="62"/>
      <c r="Q145" s="62"/>
      <c r="R145" s="62"/>
      <c r="S145" s="62"/>
      <c r="T145" s="560"/>
      <c r="U145" s="62"/>
      <c r="V145" s="62"/>
      <c r="W145" s="62"/>
      <c r="X145" s="62"/>
      <c r="Y145" s="560"/>
      <c r="Z145" s="62"/>
      <c r="AA145" s="62"/>
      <c r="AB145" s="62"/>
      <c r="AC145" s="62"/>
      <c r="AD145" s="560"/>
      <c r="AE145" s="62"/>
      <c r="AF145" s="62"/>
      <c r="AG145" s="62"/>
      <c r="AH145" s="62"/>
      <c r="AI145" s="560"/>
      <c r="AJ145" s="62"/>
      <c r="AK145" s="62"/>
      <c r="AL145" s="62"/>
      <c r="AM145" s="62"/>
      <c r="AN145" s="560"/>
      <c r="AO145" s="62"/>
      <c r="AP145" s="62"/>
      <c r="AQ145" s="62"/>
      <c r="AR145" s="62"/>
      <c r="AS145" s="560"/>
      <c r="AT145" s="62"/>
      <c r="AU145" s="62"/>
      <c r="AV145" s="62"/>
      <c r="AW145" s="62"/>
      <c r="AX145" s="560"/>
      <c r="AY145" s="62"/>
      <c r="AZ145" s="62"/>
      <c r="BA145" s="62"/>
      <c r="BB145" s="62"/>
      <c r="BC145" s="560"/>
      <c r="BD145" s="62"/>
      <c r="BE145" s="62"/>
      <c r="BF145" s="62"/>
      <c r="BG145" s="62"/>
      <c r="BH145" s="560"/>
      <c r="BI145" s="62"/>
      <c r="BJ145" s="62"/>
      <c r="BK145" s="62"/>
      <c r="BL145" s="62"/>
      <c r="BM145" s="560"/>
      <c r="BN145" s="62"/>
      <c r="BO145" s="62"/>
      <c r="BP145" s="62"/>
      <c r="BQ145" s="62"/>
      <c r="BR145" s="560"/>
      <c r="BS145" s="62"/>
      <c r="BT145" s="62"/>
      <c r="BU145" s="62"/>
      <c r="BV145" s="62"/>
      <c r="BW145" s="560"/>
      <c r="BX145" s="62"/>
      <c r="BY145" s="62"/>
      <c r="BZ145" s="62"/>
      <c r="CA145" s="62"/>
      <c r="CB145" s="560"/>
      <c r="CC145" s="62"/>
      <c r="CD145" s="62"/>
      <c r="CE145" s="62"/>
      <c r="CF145" s="62"/>
      <c r="CG145" s="560"/>
      <c r="CH145" s="62"/>
      <c r="CI145" s="62"/>
      <c r="CJ145" s="62"/>
      <c r="CK145" s="62"/>
      <c r="CL145" s="560"/>
      <c r="CM145" s="62"/>
      <c r="CN145" s="62"/>
      <c r="CO145" s="62"/>
      <c r="CP145" s="62"/>
      <c r="CQ145" s="560"/>
      <c r="CR145" s="62"/>
      <c r="CS145" s="62"/>
      <c r="CT145" s="62"/>
      <c r="CU145" s="62"/>
      <c r="CV145" s="560"/>
      <c r="CW145" s="62"/>
      <c r="CX145" s="62"/>
      <c r="CY145" s="62"/>
      <c r="CZ145" s="62"/>
      <c r="DA145" s="560"/>
      <c r="DB145" s="62"/>
      <c r="DC145" s="62"/>
      <c r="DD145" s="62"/>
      <c r="DE145" s="62"/>
      <c r="DF145" s="560"/>
      <c r="DG145" s="62"/>
      <c r="DH145" s="62"/>
      <c r="DI145" s="62"/>
      <c r="DJ145" s="62"/>
      <c r="DK145" s="560"/>
      <c r="DL145" s="62"/>
      <c r="DM145" s="62"/>
      <c r="DN145" s="62"/>
      <c r="DO145" s="62"/>
      <c r="DP145" s="560"/>
      <c r="DQ145" s="62"/>
      <c r="DR145" s="62"/>
      <c r="DS145" s="62"/>
      <c r="DT145" s="62"/>
      <c r="DU145" s="560"/>
      <c r="DV145" s="62"/>
      <c r="DW145" s="62"/>
      <c r="DX145" s="62"/>
      <c r="DY145" s="62"/>
      <c r="DZ145" s="560"/>
      <c r="EA145" s="62"/>
      <c r="EB145" s="62"/>
      <c r="EC145" s="62"/>
      <c r="ED145" s="62"/>
      <c r="EE145" s="560"/>
      <c r="EF145" s="62"/>
      <c r="EG145" s="62"/>
      <c r="EH145" s="62"/>
      <c r="EI145" s="62"/>
      <c r="EJ145" s="560"/>
      <c r="EK145" s="62"/>
      <c r="EL145" s="62"/>
      <c r="EM145" s="62"/>
      <c r="EN145" s="62"/>
      <c r="EO145" s="153"/>
    </row>
    <row r="146" spans="4:148" ht="12.75" hidden="1" customHeight="1" x14ac:dyDescent="0.2">
      <c r="D146" s="153" t="s">
        <v>459</v>
      </c>
      <c r="E146" s="484"/>
      <c r="G146" s="62">
        <v>0</v>
      </c>
      <c r="H146" s="62"/>
      <c r="I146" s="62"/>
      <c r="J146" s="560"/>
      <c r="K146" s="62"/>
      <c r="L146" s="62">
        <v>0</v>
      </c>
      <c r="M146" s="62"/>
      <c r="N146" s="62"/>
      <c r="O146" s="560"/>
      <c r="P146" s="62"/>
      <c r="Q146" s="62">
        <v>0</v>
      </c>
      <c r="R146" s="62"/>
      <c r="S146" s="62"/>
      <c r="T146" s="560"/>
      <c r="U146" s="62"/>
      <c r="V146" s="62">
        <v>0</v>
      </c>
      <c r="W146" s="62"/>
      <c r="X146" s="62"/>
      <c r="Y146" s="560"/>
      <c r="Z146" s="62"/>
      <c r="AA146" s="62">
        <v>0</v>
      </c>
      <c r="AB146" s="62"/>
      <c r="AC146" s="62"/>
      <c r="AD146" s="560"/>
      <c r="AE146" s="62"/>
      <c r="AF146" s="62">
        <v>0</v>
      </c>
      <c r="AG146" s="62"/>
      <c r="AH146" s="62"/>
      <c r="AI146" s="560"/>
      <c r="AJ146" s="62"/>
      <c r="AK146" s="62">
        <v>0</v>
      </c>
      <c r="AL146" s="62"/>
      <c r="AM146" s="62"/>
      <c r="AN146" s="560"/>
      <c r="AO146" s="62"/>
      <c r="AP146" s="62">
        <v>0</v>
      </c>
      <c r="AQ146" s="62"/>
      <c r="AR146" s="62"/>
      <c r="AS146" s="560"/>
      <c r="AT146" s="62"/>
      <c r="AU146" s="62">
        <v>0</v>
      </c>
      <c r="AV146" s="62"/>
      <c r="AW146" s="62"/>
      <c r="AX146" s="560"/>
      <c r="AY146" s="62"/>
      <c r="AZ146" s="62">
        <v>0</v>
      </c>
      <c r="BA146" s="62"/>
      <c r="BB146" s="62"/>
      <c r="BC146" s="560"/>
      <c r="BD146" s="62"/>
      <c r="BE146" s="62">
        <v>0</v>
      </c>
      <c r="BF146" s="62"/>
      <c r="BG146" s="62"/>
      <c r="BH146" s="560"/>
      <c r="BI146" s="62"/>
      <c r="BJ146" s="62">
        <v>0</v>
      </c>
      <c r="BK146" s="62"/>
      <c r="BL146" s="62"/>
      <c r="BM146" s="560"/>
      <c r="BN146" s="62"/>
      <c r="BO146" s="62">
        <v>0</v>
      </c>
      <c r="BP146" s="62"/>
      <c r="BQ146" s="62"/>
      <c r="BR146" s="560"/>
      <c r="BS146" s="62"/>
      <c r="BT146" s="62">
        <v>0</v>
      </c>
      <c r="BU146" s="62"/>
      <c r="BV146" s="62"/>
      <c r="BW146" s="560"/>
      <c r="BX146" s="62"/>
      <c r="BY146" s="62">
        <v>0</v>
      </c>
      <c r="BZ146" s="62"/>
      <c r="CA146" s="62"/>
      <c r="CB146" s="560"/>
      <c r="CC146" s="62"/>
      <c r="CD146" s="62">
        <v>0</v>
      </c>
      <c r="CE146" s="62"/>
      <c r="CF146" s="62"/>
      <c r="CG146" s="560"/>
      <c r="CH146" s="62"/>
      <c r="CI146" s="62">
        <v>0</v>
      </c>
      <c r="CJ146" s="62"/>
      <c r="CK146" s="62"/>
      <c r="CL146" s="560"/>
      <c r="CM146" s="62"/>
      <c r="CN146" s="62">
        <v>0</v>
      </c>
      <c r="CO146" s="62"/>
      <c r="CP146" s="62"/>
      <c r="CQ146" s="560"/>
      <c r="CR146" s="62"/>
      <c r="CS146" s="62">
        <v>0</v>
      </c>
      <c r="CT146" s="62"/>
      <c r="CU146" s="62"/>
      <c r="CV146" s="560"/>
      <c r="CW146" s="62"/>
      <c r="CX146" s="62">
        <v>0</v>
      </c>
      <c r="CY146" s="62"/>
      <c r="CZ146" s="62"/>
      <c r="DA146" s="560"/>
      <c r="DB146" s="62"/>
      <c r="DC146" s="62">
        <v>0</v>
      </c>
      <c r="DD146" s="62"/>
      <c r="DE146" s="62"/>
      <c r="DF146" s="560"/>
      <c r="DG146" s="62"/>
      <c r="DH146" s="62">
        <v>0</v>
      </c>
      <c r="DI146" s="62"/>
      <c r="DJ146" s="62"/>
      <c r="DK146" s="560"/>
      <c r="DL146" s="62"/>
      <c r="DM146" s="62">
        <v>0</v>
      </c>
      <c r="DN146" s="62"/>
      <c r="DO146" s="62"/>
      <c r="DP146" s="560"/>
      <c r="DQ146" s="62"/>
      <c r="DR146" s="62">
        <v>0</v>
      </c>
      <c r="DS146" s="62"/>
      <c r="DT146" s="62"/>
      <c r="DU146" s="560"/>
      <c r="DV146" s="62"/>
      <c r="DW146" s="62">
        <v>0</v>
      </c>
      <c r="DX146" s="62"/>
      <c r="DY146" s="62"/>
      <c r="DZ146" s="560"/>
      <c r="EA146" s="62"/>
      <c r="EB146" s="62">
        <v>0</v>
      </c>
      <c r="EC146" s="62"/>
      <c r="ED146" s="62"/>
      <c r="EE146" s="560"/>
      <c r="EF146" s="62"/>
      <c r="EG146" s="62">
        <v>0</v>
      </c>
      <c r="EH146" s="62"/>
      <c r="EI146" s="62"/>
      <c r="EJ146" s="560"/>
      <c r="EK146" s="62"/>
      <c r="EL146" s="62">
        <v>0</v>
      </c>
      <c r="EM146" s="62"/>
      <c r="EN146" s="62"/>
      <c r="EO146" s="153"/>
    </row>
    <row r="147" spans="4:148" ht="12.75" hidden="1" customHeight="1" x14ac:dyDescent="0.2">
      <c r="D147" s="153" t="s">
        <v>447</v>
      </c>
      <c r="E147" s="484"/>
      <c r="F147" s="490"/>
      <c r="G147" s="558">
        <v>0</v>
      </c>
      <c r="H147" s="559"/>
      <c r="I147" s="62"/>
      <c r="J147" s="560"/>
      <c r="K147" s="561"/>
      <c r="L147" s="558">
        <v>0</v>
      </c>
      <c r="M147" s="559"/>
      <c r="N147" s="62"/>
      <c r="O147" s="560"/>
      <c r="P147" s="561"/>
      <c r="Q147" s="558">
        <v>0</v>
      </c>
      <c r="R147" s="559"/>
      <c r="S147" s="62"/>
      <c r="T147" s="560"/>
      <c r="U147" s="561"/>
      <c r="V147" s="558">
        <v>0</v>
      </c>
      <c r="W147" s="559"/>
      <c r="X147" s="62"/>
      <c r="Y147" s="560"/>
      <c r="Z147" s="561"/>
      <c r="AA147" s="558">
        <v>0</v>
      </c>
      <c r="AB147" s="559"/>
      <c r="AC147" s="62"/>
      <c r="AD147" s="560"/>
      <c r="AE147" s="561"/>
      <c r="AF147" s="558">
        <v>0</v>
      </c>
      <c r="AG147" s="559"/>
      <c r="AH147" s="62"/>
      <c r="AI147" s="560"/>
      <c r="AJ147" s="561"/>
      <c r="AK147" s="558">
        <v>0</v>
      </c>
      <c r="AL147" s="559"/>
      <c r="AM147" s="62"/>
      <c r="AN147" s="560"/>
      <c r="AO147" s="561"/>
      <c r="AP147" s="558">
        <v>0</v>
      </c>
      <c r="AQ147" s="559"/>
      <c r="AR147" s="62"/>
      <c r="AS147" s="560"/>
      <c r="AT147" s="561"/>
      <c r="AU147" s="558">
        <v>0</v>
      </c>
      <c r="AV147" s="559"/>
      <c r="AW147" s="62"/>
      <c r="AX147" s="560"/>
      <c r="AY147" s="561"/>
      <c r="AZ147" s="558">
        <v>0</v>
      </c>
      <c r="BA147" s="559"/>
      <c r="BB147" s="62"/>
      <c r="BC147" s="560"/>
      <c r="BD147" s="561"/>
      <c r="BE147" s="558">
        <v>0</v>
      </c>
      <c r="BF147" s="559"/>
      <c r="BG147" s="62"/>
      <c r="BH147" s="560"/>
      <c r="BI147" s="561"/>
      <c r="BJ147" s="558">
        <v>0</v>
      </c>
      <c r="BK147" s="559"/>
      <c r="BL147" s="62"/>
      <c r="BM147" s="560"/>
      <c r="BN147" s="561"/>
      <c r="BO147" s="558">
        <v>0</v>
      </c>
      <c r="BP147" s="559"/>
      <c r="BQ147" s="62"/>
      <c r="BR147" s="560"/>
      <c r="BS147" s="561"/>
      <c r="BT147" s="558">
        <v>0</v>
      </c>
      <c r="BU147" s="559"/>
      <c r="BV147" s="62"/>
      <c r="BW147" s="560"/>
      <c r="BX147" s="561"/>
      <c r="BY147" s="558">
        <v>0</v>
      </c>
      <c r="BZ147" s="559"/>
      <c r="CA147" s="62"/>
      <c r="CB147" s="560"/>
      <c r="CC147" s="561"/>
      <c r="CD147" s="558">
        <v>0</v>
      </c>
      <c r="CE147" s="559"/>
      <c r="CF147" s="62"/>
      <c r="CG147" s="560"/>
      <c r="CH147" s="561"/>
      <c r="CI147" s="558">
        <v>0</v>
      </c>
      <c r="CJ147" s="559"/>
      <c r="CK147" s="62"/>
      <c r="CL147" s="560"/>
      <c r="CM147" s="561"/>
      <c r="CN147" s="558">
        <v>0</v>
      </c>
      <c r="CO147" s="559"/>
      <c r="CP147" s="62"/>
      <c r="CQ147" s="560"/>
      <c r="CR147" s="561"/>
      <c r="CS147" s="558">
        <v>0</v>
      </c>
      <c r="CT147" s="559"/>
      <c r="CU147" s="62"/>
      <c r="CV147" s="560"/>
      <c r="CW147" s="561"/>
      <c r="CX147" s="558">
        <v>0</v>
      </c>
      <c r="CY147" s="559"/>
      <c r="CZ147" s="62"/>
      <c r="DA147" s="560"/>
      <c r="DB147" s="561"/>
      <c r="DC147" s="558">
        <v>0</v>
      </c>
      <c r="DD147" s="559"/>
      <c r="DE147" s="62"/>
      <c r="DF147" s="560"/>
      <c r="DG147" s="561"/>
      <c r="DH147" s="558">
        <v>0</v>
      </c>
      <c r="DI147" s="559"/>
      <c r="DJ147" s="62"/>
      <c r="DK147" s="560"/>
      <c r="DL147" s="561"/>
      <c r="DM147" s="558">
        <v>0</v>
      </c>
      <c r="DN147" s="559"/>
      <c r="DO147" s="62"/>
      <c r="DP147" s="560"/>
      <c r="DQ147" s="561"/>
      <c r="DR147" s="558">
        <v>0</v>
      </c>
      <c r="DS147" s="559"/>
      <c r="DT147" s="62"/>
      <c r="DU147" s="560"/>
      <c r="DV147" s="561"/>
      <c r="DW147" s="558">
        <v>0</v>
      </c>
      <c r="DX147" s="559"/>
      <c r="DY147" s="62"/>
      <c r="DZ147" s="560"/>
      <c r="EA147" s="561"/>
      <c r="EB147" s="558">
        <v>0</v>
      </c>
      <c r="EC147" s="559"/>
      <c r="ED147" s="62"/>
      <c r="EE147" s="560"/>
      <c r="EF147" s="561"/>
      <c r="EG147" s="558">
        <v>0</v>
      </c>
      <c r="EH147" s="559"/>
      <c r="EI147" s="62"/>
      <c r="EJ147" s="560"/>
      <c r="EK147" s="561"/>
      <c r="EL147" s="558">
        <v>0</v>
      </c>
      <c r="EM147" s="559"/>
      <c r="EN147" s="62"/>
      <c r="EO147" s="153"/>
    </row>
    <row r="148" spans="4:148" ht="12.75" hidden="1" customHeight="1" x14ac:dyDescent="0.2">
      <c r="D148" s="153" t="s">
        <v>448</v>
      </c>
      <c r="E148" s="484"/>
      <c r="F148" s="504"/>
      <c r="G148" s="123">
        <v>0</v>
      </c>
      <c r="H148" s="122"/>
      <c r="I148" s="62"/>
      <c r="J148" s="560"/>
      <c r="K148" s="569"/>
      <c r="L148" s="123">
        <v>0</v>
      </c>
      <c r="M148" s="122"/>
      <c r="N148" s="62"/>
      <c r="O148" s="560"/>
      <c r="P148" s="569"/>
      <c r="Q148" s="123">
        <v>0</v>
      </c>
      <c r="R148" s="122"/>
      <c r="S148" s="62"/>
      <c r="T148" s="560"/>
      <c r="U148" s="569"/>
      <c r="V148" s="123">
        <v>0</v>
      </c>
      <c r="W148" s="122"/>
      <c r="X148" s="62"/>
      <c r="Y148" s="560"/>
      <c r="Z148" s="569"/>
      <c r="AA148" s="123">
        <v>0</v>
      </c>
      <c r="AB148" s="122"/>
      <c r="AC148" s="62"/>
      <c r="AD148" s="560"/>
      <c r="AE148" s="569"/>
      <c r="AF148" s="123">
        <v>0</v>
      </c>
      <c r="AG148" s="122"/>
      <c r="AH148" s="62"/>
      <c r="AI148" s="560"/>
      <c r="AJ148" s="569"/>
      <c r="AK148" s="123">
        <v>0</v>
      </c>
      <c r="AL148" s="122"/>
      <c r="AM148" s="62"/>
      <c r="AN148" s="560"/>
      <c r="AO148" s="569"/>
      <c r="AP148" s="123">
        <v>0</v>
      </c>
      <c r="AQ148" s="122"/>
      <c r="AR148" s="62"/>
      <c r="AS148" s="560"/>
      <c r="AT148" s="569"/>
      <c r="AU148" s="123">
        <v>0</v>
      </c>
      <c r="AV148" s="122"/>
      <c r="AW148" s="62"/>
      <c r="AX148" s="560"/>
      <c r="AY148" s="569"/>
      <c r="AZ148" s="123">
        <v>0</v>
      </c>
      <c r="BA148" s="122"/>
      <c r="BB148" s="62"/>
      <c r="BC148" s="560"/>
      <c r="BD148" s="569"/>
      <c r="BE148" s="123">
        <v>0</v>
      </c>
      <c r="BF148" s="122"/>
      <c r="BG148" s="62"/>
      <c r="BH148" s="560"/>
      <c r="BI148" s="569"/>
      <c r="BJ148" s="123">
        <v>0</v>
      </c>
      <c r="BK148" s="122"/>
      <c r="BL148" s="62"/>
      <c r="BM148" s="560"/>
      <c r="BN148" s="569"/>
      <c r="BO148" s="123">
        <v>0</v>
      </c>
      <c r="BP148" s="122"/>
      <c r="BQ148" s="62"/>
      <c r="BR148" s="560"/>
      <c r="BS148" s="569"/>
      <c r="BT148" s="123">
        <v>0</v>
      </c>
      <c r="BU148" s="122"/>
      <c r="BV148" s="62"/>
      <c r="BW148" s="560"/>
      <c r="BX148" s="569"/>
      <c r="BY148" s="123">
        <v>0</v>
      </c>
      <c r="BZ148" s="122"/>
      <c r="CA148" s="62"/>
      <c r="CB148" s="560"/>
      <c r="CC148" s="569"/>
      <c r="CD148" s="123">
        <v>0</v>
      </c>
      <c r="CE148" s="122"/>
      <c r="CF148" s="62"/>
      <c r="CG148" s="560"/>
      <c r="CH148" s="569"/>
      <c r="CI148" s="123">
        <v>0</v>
      </c>
      <c r="CJ148" s="122"/>
      <c r="CK148" s="62"/>
      <c r="CL148" s="560"/>
      <c r="CM148" s="569"/>
      <c r="CN148" s="123">
        <v>0</v>
      </c>
      <c r="CO148" s="122"/>
      <c r="CP148" s="62"/>
      <c r="CQ148" s="560"/>
      <c r="CR148" s="569"/>
      <c r="CS148" s="123">
        <v>0</v>
      </c>
      <c r="CT148" s="122"/>
      <c r="CU148" s="62"/>
      <c r="CV148" s="560"/>
      <c r="CW148" s="569"/>
      <c r="CX148" s="123">
        <v>0</v>
      </c>
      <c r="CY148" s="122"/>
      <c r="CZ148" s="62"/>
      <c r="DA148" s="560"/>
      <c r="DB148" s="569"/>
      <c r="DC148" s="123">
        <v>0</v>
      </c>
      <c r="DD148" s="122"/>
      <c r="DE148" s="62"/>
      <c r="DF148" s="560"/>
      <c r="DG148" s="569"/>
      <c r="DH148" s="123">
        <v>0</v>
      </c>
      <c r="DI148" s="122"/>
      <c r="DJ148" s="62"/>
      <c r="DK148" s="560"/>
      <c r="DL148" s="569"/>
      <c r="DM148" s="123">
        <v>0</v>
      </c>
      <c r="DN148" s="122"/>
      <c r="DO148" s="62"/>
      <c r="DP148" s="560"/>
      <c r="DQ148" s="569"/>
      <c r="DR148" s="123">
        <v>0</v>
      </c>
      <c r="DS148" s="122"/>
      <c r="DT148" s="62"/>
      <c r="DU148" s="560"/>
      <c r="DV148" s="569"/>
      <c r="DW148" s="123">
        <v>0</v>
      </c>
      <c r="DX148" s="122"/>
      <c r="DY148" s="62"/>
      <c r="DZ148" s="560"/>
      <c r="EA148" s="569"/>
      <c r="EB148" s="123">
        <v>0</v>
      </c>
      <c r="EC148" s="122"/>
      <c r="ED148" s="62"/>
      <c r="EE148" s="560"/>
      <c r="EF148" s="569"/>
      <c r="EG148" s="123">
        <v>0</v>
      </c>
      <c r="EH148" s="122"/>
      <c r="EI148" s="62"/>
      <c r="EJ148" s="560"/>
      <c r="EK148" s="569"/>
      <c r="EL148" s="123">
        <v>0</v>
      </c>
      <c r="EM148" s="122"/>
      <c r="EN148" s="62"/>
      <c r="EO148" s="153"/>
    </row>
    <row r="149" spans="4:148" ht="12.75" hidden="1" customHeight="1" x14ac:dyDescent="0.2">
      <c r="D149" s="153"/>
      <c r="E149" s="484"/>
      <c r="G149" s="62"/>
      <c r="H149" s="62"/>
      <c r="I149" s="62"/>
      <c r="J149" s="560"/>
      <c r="K149" s="62"/>
      <c r="L149" s="62"/>
      <c r="M149" s="62"/>
      <c r="N149" s="62"/>
      <c r="O149" s="560"/>
      <c r="P149" s="62"/>
      <c r="Q149" s="62"/>
      <c r="R149" s="62"/>
      <c r="S149" s="62"/>
      <c r="T149" s="560"/>
      <c r="U149" s="62"/>
      <c r="V149" s="62"/>
      <c r="W149" s="62"/>
      <c r="X149" s="62"/>
      <c r="Y149" s="560"/>
      <c r="Z149" s="62"/>
      <c r="AA149" s="62"/>
      <c r="AB149" s="62"/>
      <c r="AC149" s="62"/>
      <c r="AD149" s="560"/>
      <c r="AE149" s="62"/>
      <c r="AF149" s="62"/>
      <c r="AG149" s="62"/>
      <c r="AH149" s="62"/>
      <c r="AI149" s="560"/>
      <c r="AJ149" s="62"/>
      <c r="AK149" s="62"/>
      <c r="AL149" s="62"/>
      <c r="AM149" s="62"/>
      <c r="AN149" s="560"/>
      <c r="AO149" s="62"/>
      <c r="AP149" s="62"/>
      <c r="AQ149" s="62"/>
      <c r="AR149" s="62"/>
      <c r="AS149" s="560"/>
      <c r="AT149" s="62"/>
      <c r="AU149" s="62"/>
      <c r="AV149" s="62"/>
      <c r="AW149" s="62"/>
      <c r="AX149" s="560"/>
      <c r="AY149" s="62"/>
      <c r="AZ149" s="62"/>
      <c r="BA149" s="62"/>
      <c r="BB149" s="62"/>
      <c r="BC149" s="560"/>
      <c r="BD149" s="62"/>
      <c r="BE149" s="62"/>
      <c r="BF149" s="62"/>
      <c r="BG149" s="62"/>
      <c r="BH149" s="560"/>
      <c r="BI149" s="62"/>
      <c r="BJ149" s="62"/>
      <c r="BK149" s="62"/>
      <c r="BL149" s="62"/>
      <c r="BM149" s="560"/>
      <c r="BN149" s="62"/>
      <c r="BO149" s="62"/>
      <c r="BP149" s="62"/>
      <c r="BQ149" s="62"/>
      <c r="BR149" s="560"/>
      <c r="BS149" s="62"/>
      <c r="BT149" s="62"/>
      <c r="BU149" s="62"/>
      <c r="BV149" s="62"/>
      <c r="BW149" s="560"/>
      <c r="BX149" s="62"/>
      <c r="BY149" s="62"/>
      <c r="BZ149" s="62"/>
      <c r="CA149" s="62"/>
      <c r="CB149" s="560"/>
      <c r="CC149" s="62"/>
      <c r="CD149" s="62"/>
      <c r="CE149" s="62"/>
      <c r="CF149" s="62"/>
      <c r="CG149" s="560"/>
      <c r="CH149" s="62"/>
      <c r="CI149" s="62"/>
      <c r="CJ149" s="62"/>
      <c r="CK149" s="62"/>
      <c r="CL149" s="560"/>
      <c r="CM149" s="62"/>
      <c r="CN149" s="62"/>
      <c r="CO149" s="62"/>
      <c r="CP149" s="62"/>
      <c r="CQ149" s="560"/>
      <c r="CR149" s="62"/>
      <c r="CS149" s="62"/>
      <c r="CT149" s="62"/>
      <c r="CU149" s="62"/>
      <c r="CV149" s="560"/>
      <c r="CW149" s="62"/>
      <c r="CX149" s="62"/>
      <c r="CY149" s="62"/>
      <c r="CZ149" s="62"/>
      <c r="DA149" s="560"/>
      <c r="DB149" s="62"/>
      <c r="DC149" s="62"/>
      <c r="DD149" s="62"/>
      <c r="DE149" s="62"/>
      <c r="DF149" s="560"/>
      <c r="DG149" s="62"/>
      <c r="DH149" s="62"/>
      <c r="DI149" s="62"/>
      <c r="DJ149" s="62"/>
      <c r="DK149" s="560"/>
      <c r="DL149" s="62"/>
      <c r="DM149" s="62"/>
      <c r="DN149" s="62"/>
      <c r="DO149" s="62"/>
      <c r="DP149" s="560"/>
      <c r="DQ149" s="62"/>
      <c r="DR149" s="62"/>
      <c r="DS149" s="62"/>
      <c r="DT149" s="62"/>
      <c r="DU149" s="560"/>
      <c r="DV149" s="62"/>
      <c r="DW149" s="62"/>
      <c r="DX149" s="62"/>
      <c r="DY149" s="62"/>
      <c r="DZ149" s="560"/>
      <c r="EA149" s="62"/>
      <c r="EB149" s="62"/>
      <c r="EC149" s="62"/>
      <c r="ED149" s="62"/>
      <c r="EE149" s="560"/>
      <c r="EF149" s="62"/>
      <c r="EG149" s="62"/>
      <c r="EH149" s="62"/>
      <c r="EI149" s="62"/>
      <c r="EJ149" s="560"/>
      <c r="EK149" s="62"/>
      <c r="EL149" s="62"/>
      <c r="EM149" s="62"/>
      <c r="EN149" s="62"/>
      <c r="EO149" s="153"/>
    </row>
    <row r="150" spans="4:148" s="49" customFormat="1" ht="12.75" hidden="1" customHeight="1" x14ac:dyDescent="0.2">
      <c r="D150" s="241" t="s">
        <v>460</v>
      </c>
      <c r="E150" s="486"/>
      <c r="G150" s="50">
        <v>0</v>
      </c>
      <c r="H150" s="50"/>
      <c r="I150" s="50"/>
      <c r="J150" s="556"/>
      <c r="K150" s="50"/>
      <c r="L150" s="50">
        <v>0</v>
      </c>
      <c r="M150" s="50"/>
      <c r="N150" s="50"/>
      <c r="O150" s="556"/>
      <c r="P150" s="50"/>
      <c r="Q150" s="50">
        <v>0</v>
      </c>
      <c r="R150" s="50"/>
      <c r="S150" s="50"/>
      <c r="T150" s="556"/>
      <c r="U150" s="50"/>
      <c r="V150" s="50">
        <v>0</v>
      </c>
      <c r="W150" s="50"/>
      <c r="X150" s="50"/>
      <c r="Y150" s="556"/>
      <c r="Z150" s="50"/>
      <c r="AA150" s="50">
        <v>0</v>
      </c>
      <c r="AB150" s="50"/>
      <c r="AC150" s="50"/>
      <c r="AD150" s="556"/>
      <c r="AE150" s="50"/>
      <c r="AF150" s="50">
        <v>0</v>
      </c>
      <c r="AG150" s="50"/>
      <c r="AH150" s="50"/>
      <c r="AI150" s="556"/>
      <c r="AJ150" s="50"/>
      <c r="AK150" s="50">
        <v>0</v>
      </c>
      <c r="AL150" s="50"/>
      <c r="AM150" s="50"/>
      <c r="AN150" s="556"/>
      <c r="AO150" s="50"/>
      <c r="AP150" s="50">
        <v>0</v>
      </c>
      <c r="AQ150" s="50"/>
      <c r="AR150" s="50"/>
      <c r="AS150" s="556"/>
      <c r="AT150" s="50"/>
      <c r="AU150" s="50">
        <v>0</v>
      </c>
      <c r="AV150" s="50"/>
      <c r="AW150" s="50"/>
      <c r="AX150" s="556"/>
      <c r="AY150" s="50"/>
      <c r="AZ150" s="50">
        <v>0</v>
      </c>
      <c r="BA150" s="50"/>
      <c r="BB150" s="50"/>
      <c r="BC150" s="556"/>
      <c r="BD150" s="50"/>
      <c r="BE150" s="50">
        <v>0</v>
      </c>
      <c r="BF150" s="50"/>
      <c r="BG150" s="50"/>
      <c r="BH150" s="556"/>
      <c r="BI150" s="50"/>
      <c r="BJ150" s="50">
        <v>0</v>
      </c>
      <c r="BK150" s="50"/>
      <c r="BL150" s="50"/>
      <c r="BM150" s="556"/>
      <c r="BN150" s="50"/>
      <c r="BO150" s="50">
        <v>0</v>
      </c>
      <c r="BP150" s="50"/>
      <c r="BQ150" s="50"/>
      <c r="BR150" s="556"/>
      <c r="BS150" s="50"/>
      <c r="BT150" s="50">
        <v>0</v>
      </c>
      <c r="BU150" s="50"/>
      <c r="BV150" s="50"/>
      <c r="BW150" s="556"/>
      <c r="BX150" s="50"/>
      <c r="BY150" s="50">
        <v>0</v>
      </c>
      <c r="BZ150" s="50"/>
      <c r="CA150" s="50"/>
      <c r="CB150" s="556"/>
      <c r="CC150" s="50"/>
      <c r="CD150" s="50">
        <v>0</v>
      </c>
      <c r="CE150" s="50"/>
      <c r="CF150" s="50"/>
      <c r="CG150" s="556"/>
      <c r="CH150" s="50"/>
      <c r="CI150" s="50">
        <v>0</v>
      </c>
      <c r="CJ150" s="50"/>
      <c r="CK150" s="50"/>
      <c r="CL150" s="556"/>
      <c r="CM150" s="50"/>
      <c r="CN150" s="50">
        <v>0</v>
      </c>
      <c r="CO150" s="50"/>
      <c r="CP150" s="50"/>
      <c r="CQ150" s="556"/>
      <c r="CR150" s="50"/>
      <c r="CS150" s="50">
        <v>0</v>
      </c>
      <c r="CT150" s="50"/>
      <c r="CU150" s="50"/>
      <c r="CV150" s="556"/>
      <c r="CW150" s="50"/>
      <c r="CX150" s="50">
        <v>0</v>
      </c>
      <c r="CY150" s="50"/>
      <c r="CZ150" s="50"/>
      <c r="DA150" s="556"/>
      <c r="DB150" s="50"/>
      <c r="DC150" s="50">
        <v>0</v>
      </c>
      <c r="DD150" s="50"/>
      <c r="DE150" s="50"/>
      <c r="DF150" s="556"/>
      <c r="DG150" s="50"/>
      <c r="DH150" s="50">
        <v>0</v>
      </c>
      <c r="DI150" s="50"/>
      <c r="DJ150" s="50"/>
      <c r="DK150" s="556"/>
      <c r="DL150" s="50"/>
      <c r="DM150" s="50">
        <v>0</v>
      </c>
      <c r="DN150" s="50"/>
      <c r="DO150" s="50"/>
      <c r="DP150" s="556"/>
      <c r="DQ150" s="50"/>
      <c r="DR150" s="50">
        <v>0</v>
      </c>
      <c r="DS150" s="50"/>
      <c r="DT150" s="50"/>
      <c r="DU150" s="556"/>
      <c r="DV150" s="50"/>
      <c r="DW150" s="50">
        <v>0</v>
      </c>
      <c r="DX150" s="50"/>
      <c r="DY150" s="50"/>
      <c r="DZ150" s="556"/>
      <c r="EA150" s="50"/>
      <c r="EB150" s="50">
        <v>0</v>
      </c>
      <c r="EC150" s="50"/>
      <c r="ED150" s="50"/>
      <c r="EE150" s="556"/>
      <c r="EF150" s="50"/>
      <c r="EG150" s="50">
        <v>0</v>
      </c>
      <c r="EH150" s="50"/>
      <c r="EI150" s="50"/>
      <c r="EJ150" s="556"/>
      <c r="EK150" s="50"/>
      <c r="EL150" s="50">
        <v>0</v>
      </c>
      <c r="EM150" s="50"/>
      <c r="EN150" s="50"/>
      <c r="EO150" s="241"/>
      <c r="EQ150" s="147"/>
      <c r="ER150" s="147"/>
    </row>
    <row r="151" spans="4:148" ht="12.75" hidden="1" customHeight="1" x14ac:dyDescent="0.2">
      <c r="D151" s="153" t="s">
        <v>447</v>
      </c>
      <c r="E151" s="484"/>
      <c r="F151" s="490"/>
      <c r="G151" s="558">
        <v>0</v>
      </c>
      <c r="H151" s="559"/>
      <c r="I151" s="62"/>
      <c r="J151" s="560"/>
      <c r="K151" s="561"/>
      <c r="L151" s="558">
        <v>0</v>
      </c>
      <c r="M151" s="559"/>
      <c r="N151" s="62"/>
      <c r="O151" s="560"/>
      <c r="P151" s="561"/>
      <c r="Q151" s="558">
        <v>0</v>
      </c>
      <c r="R151" s="559"/>
      <c r="S151" s="62"/>
      <c r="T151" s="560"/>
      <c r="U151" s="561"/>
      <c r="V151" s="558">
        <v>0</v>
      </c>
      <c r="W151" s="559"/>
      <c r="X151" s="62"/>
      <c r="Y151" s="560"/>
      <c r="Z151" s="561"/>
      <c r="AA151" s="558">
        <v>0</v>
      </c>
      <c r="AB151" s="559"/>
      <c r="AC151" s="62"/>
      <c r="AD151" s="560"/>
      <c r="AE151" s="561"/>
      <c r="AF151" s="558">
        <v>0</v>
      </c>
      <c r="AG151" s="559"/>
      <c r="AH151" s="62"/>
      <c r="AI151" s="560"/>
      <c r="AJ151" s="561"/>
      <c r="AK151" s="558">
        <v>0</v>
      </c>
      <c r="AL151" s="559"/>
      <c r="AM151" s="62"/>
      <c r="AN151" s="560"/>
      <c r="AO151" s="561"/>
      <c r="AP151" s="558">
        <v>0</v>
      </c>
      <c r="AQ151" s="559"/>
      <c r="AR151" s="62"/>
      <c r="AS151" s="560"/>
      <c r="AT151" s="561"/>
      <c r="AU151" s="558">
        <v>0</v>
      </c>
      <c r="AV151" s="559"/>
      <c r="AW151" s="62"/>
      <c r="AX151" s="560"/>
      <c r="AY151" s="561"/>
      <c r="AZ151" s="558">
        <v>0</v>
      </c>
      <c r="BA151" s="559"/>
      <c r="BB151" s="62"/>
      <c r="BC151" s="560"/>
      <c r="BD151" s="561"/>
      <c r="BE151" s="558">
        <v>0</v>
      </c>
      <c r="BF151" s="559"/>
      <c r="BG151" s="62"/>
      <c r="BH151" s="560"/>
      <c r="BI151" s="561"/>
      <c r="BJ151" s="558">
        <v>0</v>
      </c>
      <c r="BK151" s="559"/>
      <c r="BL151" s="62"/>
      <c r="BM151" s="560"/>
      <c r="BN151" s="561"/>
      <c r="BO151" s="558">
        <v>0</v>
      </c>
      <c r="BP151" s="559"/>
      <c r="BQ151" s="62"/>
      <c r="BR151" s="560"/>
      <c r="BS151" s="561"/>
      <c r="BT151" s="558">
        <v>0</v>
      </c>
      <c r="BU151" s="559"/>
      <c r="BV151" s="62"/>
      <c r="BW151" s="560"/>
      <c r="BX151" s="561"/>
      <c r="BY151" s="558">
        <v>0</v>
      </c>
      <c r="BZ151" s="559"/>
      <c r="CA151" s="62"/>
      <c r="CB151" s="560"/>
      <c r="CC151" s="561"/>
      <c r="CD151" s="558">
        <v>0</v>
      </c>
      <c r="CE151" s="559"/>
      <c r="CF151" s="62"/>
      <c r="CG151" s="560"/>
      <c r="CH151" s="561"/>
      <c r="CI151" s="558">
        <v>0</v>
      </c>
      <c r="CJ151" s="559"/>
      <c r="CK151" s="62"/>
      <c r="CL151" s="560"/>
      <c r="CM151" s="561"/>
      <c r="CN151" s="558">
        <v>0</v>
      </c>
      <c r="CO151" s="559"/>
      <c r="CP151" s="62"/>
      <c r="CQ151" s="560"/>
      <c r="CR151" s="561"/>
      <c r="CS151" s="558">
        <v>0</v>
      </c>
      <c r="CT151" s="559"/>
      <c r="CU151" s="62"/>
      <c r="CV151" s="560"/>
      <c r="CW151" s="561"/>
      <c r="CX151" s="558">
        <v>0</v>
      </c>
      <c r="CY151" s="559"/>
      <c r="CZ151" s="62"/>
      <c r="DA151" s="560"/>
      <c r="DB151" s="561"/>
      <c r="DC151" s="558">
        <v>0</v>
      </c>
      <c r="DD151" s="559"/>
      <c r="DE151" s="62"/>
      <c r="DF151" s="560"/>
      <c r="DG151" s="561"/>
      <c r="DH151" s="558">
        <v>0</v>
      </c>
      <c r="DI151" s="559"/>
      <c r="DJ151" s="62"/>
      <c r="DK151" s="560"/>
      <c r="DL151" s="561"/>
      <c r="DM151" s="558">
        <v>0</v>
      </c>
      <c r="DN151" s="559"/>
      <c r="DO151" s="62"/>
      <c r="DP151" s="560"/>
      <c r="DQ151" s="561"/>
      <c r="DR151" s="558">
        <v>0</v>
      </c>
      <c r="DS151" s="559"/>
      <c r="DT151" s="62"/>
      <c r="DU151" s="560"/>
      <c r="DV151" s="561"/>
      <c r="DW151" s="558">
        <v>0</v>
      </c>
      <c r="DX151" s="559"/>
      <c r="DY151" s="62"/>
      <c r="DZ151" s="560"/>
      <c r="EA151" s="561"/>
      <c r="EB151" s="558">
        <v>0</v>
      </c>
      <c r="EC151" s="559"/>
      <c r="ED151" s="62"/>
      <c r="EE151" s="560"/>
      <c r="EF151" s="561"/>
      <c r="EG151" s="558">
        <v>0</v>
      </c>
      <c r="EH151" s="559"/>
      <c r="EI151" s="62"/>
      <c r="EJ151" s="560"/>
      <c r="EK151" s="561"/>
      <c r="EL151" s="558">
        <v>0</v>
      </c>
      <c r="EM151" s="559"/>
      <c r="EN151" s="62"/>
      <c r="EO151" s="153"/>
    </row>
    <row r="152" spans="4:148" ht="12.75" hidden="1" customHeight="1" x14ac:dyDescent="0.2">
      <c r="D152" s="153" t="s">
        <v>448</v>
      </c>
      <c r="E152" s="484"/>
      <c r="F152" s="504"/>
      <c r="G152" s="123">
        <v>0</v>
      </c>
      <c r="H152" s="122"/>
      <c r="I152" s="62"/>
      <c r="J152" s="560"/>
      <c r="K152" s="569"/>
      <c r="L152" s="123">
        <v>0</v>
      </c>
      <c r="M152" s="122"/>
      <c r="N152" s="62"/>
      <c r="O152" s="560"/>
      <c r="P152" s="569"/>
      <c r="Q152" s="123">
        <v>0</v>
      </c>
      <c r="R152" s="122"/>
      <c r="S152" s="62"/>
      <c r="T152" s="560"/>
      <c r="U152" s="569"/>
      <c r="V152" s="123">
        <v>0</v>
      </c>
      <c r="W152" s="122"/>
      <c r="X152" s="62"/>
      <c r="Y152" s="560"/>
      <c r="Z152" s="569"/>
      <c r="AA152" s="123">
        <v>0</v>
      </c>
      <c r="AB152" s="122"/>
      <c r="AC152" s="62"/>
      <c r="AD152" s="560"/>
      <c r="AE152" s="569"/>
      <c r="AF152" s="123">
        <v>0</v>
      </c>
      <c r="AG152" s="122"/>
      <c r="AH152" s="62"/>
      <c r="AI152" s="560"/>
      <c r="AJ152" s="569"/>
      <c r="AK152" s="123">
        <v>0</v>
      </c>
      <c r="AL152" s="122"/>
      <c r="AM152" s="62"/>
      <c r="AN152" s="560"/>
      <c r="AO152" s="569"/>
      <c r="AP152" s="123">
        <v>0</v>
      </c>
      <c r="AQ152" s="122"/>
      <c r="AR152" s="62"/>
      <c r="AS152" s="560"/>
      <c r="AT152" s="569"/>
      <c r="AU152" s="123">
        <v>0</v>
      </c>
      <c r="AV152" s="122"/>
      <c r="AW152" s="62"/>
      <c r="AX152" s="560"/>
      <c r="AY152" s="569"/>
      <c r="AZ152" s="123">
        <v>0</v>
      </c>
      <c r="BA152" s="122"/>
      <c r="BB152" s="62"/>
      <c r="BC152" s="560"/>
      <c r="BD152" s="569"/>
      <c r="BE152" s="123">
        <v>0</v>
      </c>
      <c r="BF152" s="122"/>
      <c r="BG152" s="62"/>
      <c r="BH152" s="560"/>
      <c r="BI152" s="569"/>
      <c r="BJ152" s="123">
        <v>0</v>
      </c>
      <c r="BK152" s="122"/>
      <c r="BL152" s="62"/>
      <c r="BM152" s="560"/>
      <c r="BN152" s="569"/>
      <c r="BO152" s="123">
        <v>0</v>
      </c>
      <c r="BP152" s="122"/>
      <c r="BQ152" s="62"/>
      <c r="BR152" s="560"/>
      <c r="BS152" s="569"/>
      <c r="BT152" s="123">
        <v>0</v>
      </c>
      <c r="BU152" s="122"/>
      <c r="BV152" s="62"/>
      <c r="BW152" s="560"/>
      <c r="BX152" s="569"/>
      <c r="BY152" s="123">
        <v>0</v>
      </c>
      <c r="BZ152" s="122"/>
      <c r="CA152" s="62"/>
      <c r="CB152" s="560"/>
      <c r="CC152" s="569"/>
      <c r="CD152" s="123">
        <v>0</v>
      </c>
      <c r="CE152" s="122"/>
      <c r="CF152" s="62"/>
      <c r="CG152" s="560"/>
      <c r="CH152" s="569"/>
      <c r="CI152" s="123">
        <v>0</v>
      </c>
      <c r="CJ152" s="122"/>
      <c r="CK152" s="62"/>
      <c r="CL152" s="560"/>
      <c r="CM152" s="569"/>
      <c r="CN152" s="123">
        <v>0</v>
      </c>
      <c r="CO152" s="122"/>
      <c r="CP152" s="62"/>
      <c r="CQ152" s="560"/>
      <c r="CR152" s="569"/>
      <c r="CS152" s="123">
        <v>0</v>
      </c>
      <c r="CT152" s="122"/>
      <c r="CU152" s="62"/>
      <c r="CV152" s="560"/>
      <c r="CW152" s="569"/>
      <c r="CX152" s="123">
        <v>0</v>
      </c>
      <c r="CY152" s="122"/>
      <c r="CZ152" s="62"/>
      <c r="DA152" s="560"/>
      <c r="DB152" s="569"/>
      <c r="DC152" s="123">
        <v>0</v>
      </c>
      <c r="DD152" s="122"/>
      <c r="DE152" s="62"/>
      <c r="DF152" s="560"/>
      <c r="DG152" s="569"/>
      <c r="DH152" s="123">
        <v>0</v>
      </c>
      <c r="DI152" s="122"/>
      <c r="DJ152" s="62"/>
      <c r="DK152" s="560"/>
      <c r="DL152" s="569"/>
      <c r="DM152" s="123">
        <v>0</v>
      </c>
      <c r="DN152" s="122"/>
      <c r="DO152" s="62"/>
      <c r="DP152" s="560"/>
      <c r="DQ152" s="569"/>
      <c r="DR152" s="123">
        <v>0</v>
      </c>
      <c r="DS152" s="122"/>
      <c r="DT152" s="62"/>
      <c r="DU152" s="560"/>
      <c r="DV152" s="569"/>
      <c r="DW152" s="123">
        <v>0</v>
      </c>
      <c r="DX152" s="122"/>
      <c r="DY152" s="62"/>
      <c r="DZ152" s="560"/>
      <c r="EA152" s="569"/>
      <c r="EB152" s="123">
        <v>0</v>
      </c>
      <c r="EC152" s="122"/>
      <c r="ED152" s="62"/>
      <c r="EE152" s="560"/>
      <c r="EF152" s="569"/>
      <c r="EG152" s="123">
        <v>0</v>
      </c>
      <c r="EH152" s="122"/>
      <c r="EI152" s="62"/>
      <c r="EJ152" s="560"/>
      <c r="EK152" s="569"/>
      <c r="EL152" s="123">
        <v>0</v>
      </c>
      <c r="EM152" s="122"/>
      <c r="EN152" s="62"/>
      <c r="EO152" s="153"/>
    </row>
    <row r="153" spans="4:148" ht="12.75" hidden="1" customHeight="1" x14ac:dyDescent="0.2">
      <c r="D153" s="153"/>
      <c r="E153" s="484"/>
      <c r="G153" s="62"/>
      <c r="H153" s="62"/>
      <c r="I153" s="62"/>
      <c r="J153" s="560"/>
      <c r="K153" s="62"/>
      <c r="L153" s="62"/>
      <c r="M153" s="62"/>
      <c r="N153" s="62"/>
      <c r="O153" s="560"/>
      <c r="P153" s="62"/>
      <c r="Q153" s="62"/>
      <c r="R153" s="62"/>
      <c r="S153" s="62"/>
      <c r="T153" s="560"/>
      <c r="U153" s="62"/>
      <c r="V153" s="62"/>
      <c r="W153" s="62"/>
      <c r="X153" s="62"/>
      <c r="Y153" s="560"/>
      <c r="Z153" s="62"/>
      <c r="AA153" s="62"/>
      <c r="AB153" s="62"/>
      <c r="AC153" s="62"/>
      <c r="AD153" s="560"/>
      <c r="AE153" s="62"/>
      <c r="AF153" s="62"/>
      <c r="AG153" s="62"/>
      <c r="AH153" s="62"/>
      <c r="AI153" s="560"/>
      <c r="AJ153" s="62"/>
      <c r="AK153" s="62"/>
      <c r="AL153" s="62"/>
      <c r="AM153" s="62"/>
      <c r="AN153" s="560"/>
      <c r="AO153" s="62"/>
      <c r="AP153" s="62"/>
      <c r="AQ153" s="62"/>
      <c r="AR153" s="62"/>
      <c r="AS153" s="560"/>
      <c r="AT153" s="62"/>
      <c r="AU153" s="62"/>
      <c r="AV153" s="62"/>
      <c r="AW153" s="62"/>
      <c r="AX153" s="560"/>
      <c r="AY153" s="62"/>
      <c r="AZ153" s="62"/>
      <c r="BA153" s="62"/>
      <c r="BB153" s="62"/>
      <c r="BC153" s="560"/>
      <c r="BD153" s="62"/>
      <c r="BE153" s="62"/>
      <c r="BF153" s="62"/>
      <c r="BG153" s="62"/>
      <c r="BH153" s="560"/>
      <c r="BI153" s="62"/>
      <c r="BJ153" s="62"/>
      <c r="BK153" s="62"/>
      <c r="BL153" s="62"/>
      <c r="BM153" s="560"/>
      <c r="BN153" s="62"/>
      <c r="BO153" s="62"/>
      <c r="BP153" s="62"/>
      <c r="BQ153" s="62"/>
      <c r="BR153" s="560"/>
      <c r="BS153" s="62"/>
      <c r="BT153" s="62"/>
      <c r="BU153" s="62"/>
      <c r="BV153" s="62"/>
      <c r="BW153" s="560"/>
      <c r="BX153" s="62"/>
      <c r="BY153" s="62"/>
      <c r="BZ153" s="62"/>
      <c r="CA153" s="62"/>
      <c r="CB153" s="560"/>
      <c r="CC153" s="62"/>
      <c r="CD153" s="62"/>
      <c r="CE153" s="62"/>
      <c r="CF153" s="62"/>
      <c r="CG153" s="560"/>
      <c r="CH153" s="62"/>
      <c r="CI153" s="62"/>
      <c r="CJ153" s="62"/>
      <c r="CK153" s="62"/>
      <c r="CL153" s="560"/>
      <c r="CM153" s="62"/>
      <c r="CN153" s="62"/>
      <c r="CO153" s="62"/>
      <c r="CP153" s="62"/>
      <c r="CQ153" s="560"/>
      <c r="CR153" s="62"/>
      <c r="CS153" s="62"/>
      <c r="CT153" s="62"/>
      <c r="CU153" s="62"/>
      <c r="CV153" s="560"/>
      <c r="CW153" s="62"/>
      <c r="CX153" s="62"/>
      <c r="CY153" s="62"/>
      <c r="CZ153" s="62"/>
      <c r="DA153" s="560"/>
      <c r="DB153" s="62"/>
      <c r="DC153" s="62"/>
      <c r="DD153" s="62"/>
      <c r="DE153" s="62"/>
      <c r="DF153" s="560"/>
      <c r="DG153" s="62"/>
      <c r="DH153" s="62"/>
      <c r="DI153" s="62"/>
      <c r="DJ153" s="62"/>
      <c r="DK153" s="560"/>
      <c r="DL153" s="62"/>
      <c r="DM153" s="62"/>
      <c r="DN153" s="62"/>
      <c r="DO153" s="62"/>
      <c r="DP153" s="560"/>
      <c r="DQ153" s="62"/>
      <c r="DR153" s="62"/>
      <c r="DS153" s="62"/>
      <c r="DT153" s="62"/>
      <c r="DU153" s="560"/>
      <c r="DV153" s="62"/>
      <c r="DW153" s="62"/>
      <c r="DX153" s="62"/>
      <c r="DY153" s="62"/>
      <c r="DZ153" s="560"/>
      <c r="EA153" s="62"/>
      <c r="EB153" s="62"/>
      <c r="EC153" s="62"/>
      <c r="ED153" s="62"/>
      <c r="EE153" s="560"/>
      <c r="EF153" s="62"/>
      <c r="EG153" s="62"/>
      <c r="EH153" s="62"/>
      <c r="EI153" s="62"/>
      <c r="EJ153" s="560"/>
      <c r="EK153" s="62"/>
      <c r="EL153" s="62"/>
      <c r="EM153" s="62"/>
      <c r="EN153" s="62"/>
      <c r="EO153" s="153"/>
    </row>
    <row r="154" spans="4:148" ht="12.75" hidden="1" customHeight="1" x14ac:dyDescent="0.2">
      <c r="D154" s="153" t="s">
        <v>461</v>
      </c>
      <c r="E154" s="484"/>
      <c r="G154" s="62">
        <v>0</v>
      </c>
      <c r="H154" s="62"/>
      <c r="I154" s="62"/>
      <c r="J154" s="560"/>
      <c r="K154" s="62"/>
      <c r="L154" s="62">
        <v>0</v>
      </c>
      <c r="M154" s="62"/>
      <c r="N154" s="62"/>
      <c r="O154" s="560"/>
      <c r="P154" s="62"/>
      <c r="Q154" s="62">
        <v>0</v>
      </c>
      <c r="R154" s="62"/>
      <c r="S154" s="62"/>
      <c r="T154" s="560"/>
      <c r="U154" s="62"/>
      <c r="V154" s="62">
        <v>0</v>
      </c>
      <c r="W154" s="62"/>
      <c r="X154" s="62"/>
      <c r="Y154" s="560"/>
      <c r="Z154" s="62"/>
      <c r="AA154" s="62">
        <v>0</v>
      </c>
      <c r="AB154" s="62"/>
      <c r="AC154" s="62"/>
      <c r="AD154" s="560"/>
      <c r="AE154" s="62"/>
      <c r="AF154" s="62">
        <v>0</v>
      </c>
      <c r="AG154" s="62"/>
      <c r="AH154" s="62"/>
      <c r="AI154" s="560"/>
      <c r="AJ154" s="62"/>
      <c r="AK154" s="62">
        <v>0</v>
      </c>
      <c r="AL154" s="62"/>
      <c r="AM154" s="62"/>
      <c r="AN154" s="560"/>
      <c r="AO154" s="62"/>
      <c r="AP154" s="62">
        <v>0</v>
      </c>
      <c r="AQ154" s="62"/>
      <c r="AR154" s="62"/>
      <c r="AS154" s="560"/>
      <c r="AT154" s="62"/>
      <c r="AU154" s="62">
        <v>0</v>
      </c>
      <c r="AV154" s="62"/>
      <c r="AW154" s="62"/>
      <c r="AX154" s="560"/>
      <c r="AY154" s="62"/>
      <c r="AZ154" s="62">
        <v>0</v>
      </c>
      <c r="BA154" s="62"/>
      <c r="BB154" s="62"/>
      <c r="BC154" s="560"/>
      <c r="BD154" s="62"/>
      <c r="BE154" s="62">
        <v>0</v>
      </c>
      <c r="BF154" s="62"/>
      <c r="BG154" s="62"/>
      <c r="BH154" s="560"/>
      <c r="BI154" s="62"/>
      <c r="BJ154" s="62">
        <v>0</v>
      </c>
      <c r="BK154" s="62"/>
      <c r="BL154" s="62"/>
      <c r="BM154" s="560"/>
      <c r="BN154" s="62"/>
      <c r="BO154" s="62">
        <v>0</v>
      </c>
      <c r="BP154" s="62"/>
      <c r="BQ154" s="62"/>
      <c r="BR154" s="560"/>
      <c r="BS154" s="62"/>
      <c r="BT154" s="62">
        <v>0</v>
      </c>
      <c r="BU154" s="62"/>
      <c r="BV154" s="62"/>
      <c r="BW154" s="560"/>
      <c r="BX154" s="62"/>
      <c r="BY154" s="62">
        <v>0</v>
      </c>
      <c r="BZ154" s="62"/>
      <c r="CA154" s="62"/>
      <c r="CB154" s="560"/>
      <c r="CC154" s="62"/>
      <c r="CD154" s="62">
        <v>0</v>
      </c>
      <c r="CE154" s="62"/>
      <c r="CF154" s="62"/>
      <c r="CG154" s="560"/>
      <c r="CH154" s="62"/>
      <c r="CI154" s="62">
        <v>0</v>
      </c>
      <c r="CJ154" s="62"/>
      <c r="CK154" s="62"/>
      <c r="CL154" s="560"/>
      <c r="CM154" s="62"/>
      <c r="CN154" s="62">
        <v>0</v>
      </c>
      <c r="CO154" s="62"/>
      <c r="CP154" s="62"/>
      <c r="CQ154" s="560"/>
      <c r="CR154" s="62"/>
      <c r="CS154" s="62">
        <v>0</v>
      </c>
      <c r="CT154" s="62"/>
      <c r="CU154" s="62"/>
      <c r="CV154" s="560"/>
      <c r="CW154" s="62"/>
      <c r="CX154" s="62">
        <v>0</v>
      </c>
      <c r="CY154" s="62"/>
      <c r="CZ154" s="62"/>
      <c r="DA154" s="560"/>
      <c r="DB154" s="62"/>
      <c r="DC154" s="62">
        <v>0</v>
      </c>
      <c r="DD154" s="62"/>
      <c r="DE154" s="62"/>
      <c r="DF154" s="560"/>
      <c r="DG154" s="62"/>
      <c r="DH154" s="62">
        <v>0</v>
      </c>
      <c r="DI154" s="62"/>
      <c r="DJ154" s="62"/>
      <c r="DK154" s="560"/>
      <c r="DL154" s="62"/>
      <c r="DM154" s="62">
        <v>0</v>
      </c>
      <c r="DN154" s="62"/>
      <c r="DO154" s="62"/>
      <c r="DP154" s="560"/>
      <c r="DQ154" s="62"/>
      <c r="DR154" s="62">
        <v>0</v>
      </c>
      <c r="DS154" s="62"/>
      <c r="DT154" s="62"/>
      <c r="DU154" s="560"/>
      <c r="DV154" s="62"/>
      <c r="DW154" s="62">
        <v>0</v>
      </c>
      <c r="DX154" s="62"/>
      <c r="DY154" s="62"/>
      <c r="DZ154" s="560"/>
      <c r="EA154" s="62"/>
      <c r="EB154" s="62">
        <v>0</v>
      </c>
      <c r="EC154" s="62"/>
      <c r="ED154" s="62"/>
      <c r="EE154" s="560"/>
      <c r="EF154" s="62"/>
      <c r="EG154" s="62">
        <v>0</v>
      </c>
      <c r="EH154" s="62"/>
      <c r="EI154" s="62"/>
      <c r="EJ154" s="560"/>
      <c r="EK154" s="62"/>
      <c r="EL154" s="62">
        <v>0</v>
      </c>
      <c r="EM154" s="62"/>
      <c r="EN154" s="62"/>
      <c r="EO154" s="153"/>
    </row>
    <row r="155" spans="4:148" ht="12.75" hidden="1" customHeight="1" x14ac:dyDescent="0.2">
      <c r="D155" s="153" t="s">
        <v>447</v>
      </c>
      <c r="E155" s="484"/>
      <c r="F155" s="490"/>
      <c r="G155" s="558">
        <v>0</v>
      </c>
      <c r="H155" s="559"/>
      <c r="I155" s="62"/>
      <c r="J155" s="560"/>
      <c r="K155" s="561"/>
      <c r="L155" s="558">
        <v>0</v>
      </c>
      <c r="M155" s="559"/>
      <c r="N155" s="62"/>
      <c r="O155" s="560"/>
      <c r="P155" s="561"/>
      <c r="Q155" s="558">
        <v>0</v>
      </c>
      <c r="R155" s="559"/>
      <c r="S155" s="62"/>
      <c r="T155" s="560"/>
      <c r="U155" s="561"/>
      <c r="V155" s="558">
        <v>0</v>
      </c>
      <c r="W155" s="559"/>
      <c r="X155" s="62"/>
      <c r="Y155" s="560"/>
      <c r="Z155" s="561"/>
      <c r="AA155" s="558">
        <v>0</v>
      </c>
      <c r="AB155" s="559"/>
      <c r="AC155" s="62"/>
      <c r="AD155" s="560"/>
      <c r="AE155" s="561"/>
      <c r="AF155" s="558">
        <v>0</v>
      </c>
      <c r="AG155" s="559"/>
      <c r="AH155" s="62"/>
      <c r="AI155" s="560"/>
      <c r="AJ155" s="561"/>
      <c r="AK155" s="558">
        <v>0</v>
      </c>
      <c r="AL155" s="559"/>
      <c r="AM155" s="62"/>
      <c r="AN155" s="560"/>
      <c r="AO155" s="561"/>
      <c r="AP155" s="558">
        <v>0</v>
      </c>
      <c r="AQ155" s="559"/>
      <c r="AR155" s="62"/>
      <c r="AS155" s="560"/>
      <c r="AT155" s="561"/>
      <c r="AU155" s="558">
        <v>0</v>
      </c>
      <c r="AV155" s="559"/>
      <c r="AW155" s="62"/>
      <c r="AX155" s="560"/>
      <c r="AY155" s="561"/>
      <c r="AZ155" s="558">
        <v>0</v>
      </c>
      <c r="BA155" s="559"/>
      <c r="BB155" s="62"/>
      <c r="BC155" s="560"/>
      <c r="BD155" s="561"/>
      <c r="BE155" s="558">
        <v>0</v>
      </c>
      <c r="BF155" s="559"/>
      <c r="BG155" s="62"/>
      <c r="BH155" s="560"/>
      <c r="BI155" s="561"/>
      <c r="BJ155" s="558">
        <v>0</v>
      </c>
      <c r="BK155" s="559"/>
      <c r="BL155" s="62"/>
      <c r="BM155" s="560"/>
      <c r="BN155" s="561"/>
      <c r="BO155" s="558">
        <v>0</v>
      </c>
      <c r="BP155" s="559"/>
      <c r="BQ155" s="62"/>
      <c r="BR155" s="560"/>
      <c r="BS155" s="561"/>
      <c r="BT155" s="558">
        <v>0</v>
      </c>
      <c r="BU155" s="559"/>
      <c r="BV155" s="62"/>
      <c r="BW155" s="560"/>
      <c r="BX155" s="561"/>
      <c r="BY155" s="558">
        <v>0</v>
      </c>
      <c r="BZ155" s="559"/>
      <c r="CA155" s="62"/>
      <c r="CB155" s="560"/>
      <c r="CC155" s="561"/>
      <c r="CD155" s="558">
        <v>0</v>
      </c>
      <c r="CE155" s="559"/>
      <c r="CF155" s="62"/>
      <c r="CG155" s="560"/>
      <c r="CH155" s="561"/>
      <c r="CI155" s="558">
        <v>0</v>
      </c>
      <c r="CJ155" s="559"/>
      <c r="CK155" s="62"/>
      <c r="CL155" s="560"/>
      <c r="CM155" s="561"/>
      <c r="CN155" s="558">
        <v>0</v>
      </c>
      <c r="CO155" s="559"/>
      <c r="CP155" s="62"/>
      <c r="CQ155" s="560"/>
      <c r="CR155" s="561"/>
      <c r="CS155" s="558">
        <v>0</v>
      </c>
      <c r="CT155" s="559"/>
      <c r="CU155" s="62"/>
      <c r="CV155" s="560"/>
      <c r="CW155" s="561"/>
      <c r="CX155" s="558">
        <v>0</v>
      </c>
      <c r="CY155" s="559"/>
      <c r="CZ155" s="62"/>
      <c r="DA155" s="560"/>
      <c r="DB155" s="561"/>
      <c r="DC155" s="558">
        <v>0</v>
      </c>
      <c r="DD155" s="559"/>
      <c r="DE155" s="62"/>
      <c r="DF155" s="560"/>
      <c r="DG155" s="561"/>
      <c r="DH155" s="558">
        <v>0</v>
      </c>
      <c r="DI155" s="559"/>
      <c r="DJ155" s="62"/>
      <c r="DK155" s="560"/>
      <c r="DL155" s="561"/>
      <c r="DM155" s="558">
        <v>0</v>
      </c>
      <c r="DN155" s="559"/>
      <c r="DO155" s="62"/>
      <c r="DP155" s="560"/>
      <c r="DQ155" s="561"/>
      <c r="DR155" s="558">
        <v>0</v>
      </c>
      <c r="DS155" s="559"/>
      <c r="DT155" s="62"/>
      <c r="DU155" s="560"/>
      <c r="DV155" s="561"/>
      <c r="DW155" s="558">
        <v>0</v>
      </c>
      <c r="DX155" s="559"/>
      <c r="DY155" s="62"/>
      <c r="DZ155" s="560"/>
      <c r="EA155" s="561"/>
      <c r="EB155" s="558">
        <v>0</v>
      </c>
      <c r="EC155" s="559"/>
      <c r="ED155" s="62"/>
      <c r="EE155" s="560"/>
      <c r="EF155" s="561"/>
      <c r="EG155" s="558">
        <v>0</v>
      </c>
      <c r="EH155" s="559"/>
      <c r="EI155" s="62"/>
      <c r="EJ155" s="560"/>
      <c r="EK155" s="561"/>
      <c r="EL155" s="558">
        <v>0</v>
      </c>
      <c r="EM155" s="559"/>
      <c r="EN155" s="62"/>
      <c r="EO155" s="153"/>
    </row>
    <row r="156" spans="4:148" ht="12.75" hidden="1" customHeight="1" x14ac:dyDescent="0.2">
      <c r="D156" s="153" t="s">
        <v>448</v>
      </c>
      <c r="E156" s="484"/>
      <c r="F156" s="504"/>
      <c r="G156" s="123">
        <v>0</v>
      </c>
      <c r="H156" s="122"/>
      <c r="I156" s="62"/>
      <c r="J156" s="560"/>
      <c r="K156" s="569"/>
      <c r="L156" s="123">
        <v>0</v>
      </c>
      <c r="M156" s="122"/>
      <c r="N156" s="62"/>
      <c r="O156" s="560"/>
      <c r="P156" s="569"/>
      <c r="Q156" s="123">
        <v>0</v>
      </c>
      <c r="R156" s="122"/>
      <c r="S156" s="62"/>
      <c r="T156" s="560"/>
      <c r="U156" s="569"/>
      <c r="V156" s="123">
        <v>0</v>
      </c>
      <c r="W156" s="122"/>
      <c r="X156" s="62"/>
      <c r="Y156" s="560"/>
      <c r="Z156" s="569"/>
      <c r="AA156" s="123">
        <v>0</v>
      </c>
      <c r="AB156" s="122"/>
      <c r="AC156" s="62"/>
      <c r="AD156" s="560"/>
      <c r="AE156" s="569"/>
      <c r="AF156" s="123">
        <v>0</v>
      </c>
      <c r="AG156" s="122"/>
      <c r="AH156" s="62"/>
      <c r="AI156" s="560"/>
      <c r="AJ156" s="569"/>
      <c r="AK156" s="123">
        <v>0</v>
      </c>
      <c r="AL156" s="122"/>
      <c r="AM156" s="62"/>
      <c r="AN156" s="560"/>
      <c r="AO156" s="569"/>
      <c r="AP156" s="123">
        <v>0</v>
      </c>
      <c r="AQ156" s="122"/>
      <c r="AR156" s="62"/>
      <c r="AS156" s="560"/>
      <c r="AT156" s="569"/>
      <c r="AU156" s="123">
        <v>0</v>
      </c>
      <c r="AV156" s="122"/>
      <c r="AW156" s="62"/>
      <c r="AX156" s="560"/>
      <c r="AY156" s="569"/>
      <c r="AZ156" s="123">
        <v>0</v>
      </c>
      <c r="BA156" s="122"/>
      <c r="BB156" s="62"/>
      <c r="BC156" s="560"/>
      <c r="BD156" s="569"/>
      <c r="BE156" s="123">
        <v>0</v>
      </c>
      <c r="BF156" s="122"/>
      <c r="BG156" s="62"/>
      <c r="BH156" s="560"/>
      <c r="BI156" s="569"/>
      <c r="BJ156" s="123">
        <v>0</v>
      </c>
      <c r="BK156" s="122"/>
      <c r="BL156" s="62"/>
      <c r="BM156" s="560"/>
      <c r="BN156" s="569"/>
      <c r="BO156" s="123">
        <v>0</v>
      </c>
      <c r="BP156" s="122"/>
      <c r="BQ156" s="62"/>
      <c r="BR156" s="560"/>
      <c r="BS156" s="569"/>
      <c r="BT156" s="123">
        <v>0</v>
      </c>
      <c r="BU156" s="122"/>
      <c r="BV156" s="62"/>
      <c r="BW156" s="560"/>
      <c r="BX156" s="569"/>
      <c r="BY156" s="123">
        <v>0</v>
      </c>
      <c r="BZ156" s="122"/>
      <c r="CA156" s="62"/>
      <c r="CB156" s="560"/>
      <c r="CC156" s="569"/>
      <c r="CD156" s="123">
        <v>0</v>
      </c>
      <c r="CE156" s="122"/>
      <c r="CF156" s="62"/>
      <c r="CG156" s="560"/>
      <c r="CH156" s="569"/>
      <c r="CI156" s="123">
        <v>0</v>
      </c>
      <c r="CJ156" s="122"/>
      <c r="CK156" s="62"/>
      <c r="CL156" s="560"/>
      <c r="CM156" s="569"/>
      <c r="CN156" s="123">
        <v>0</v>
      </c>
      <c r="CO156" s="122"/>
      <c r="CP156" s="62"/>
      <c r="CQ156" s="560"/>
      <c r="CR156" s="569"/>
      <c r="CS156" s="123">
        <v>0</v>
      </c>
      <c r="CT156" s="122"/>
      <c r="CU156" s="62"/>
      <c r="CV156" s="560"/>
      <c r="CW156" s="569"/>
      <c r="CX156" s="123">
        <v>0</v>
      </c>
      <c r="CY156" s="122"/>
      <c r="CZ156" s="62"/>
      <c r="DA156" s="560"/>
      <c r="DB156" s="569"/>
      <c r="DC156" s="123">
        <v>0</v>
      </c>
      <c r="DD156" s="122"/>
      <c r="DE156" s="62"/>
      <c r="DF156" s="560"/>
      <c r="DG156" s="569"/>
      <c r="DH156" s="123">
        <v>0</v>
      </c>
      <c r="DI156" s="122"/>
      <c r="DJ156" s="62"/>
      <c r="DK156" s="560"/>
      <c r="DL156" s="569"/>
      <c r="DM156" s="123">
        <v>0</v>
      </c>
      <c r="DN156" s="122"/>
      <c r="DO156" s="62"/>
      <c r="DP156" s="560"/>
      <c r="DQ156" s="569"/>
      <c r="DR156" s="123">
        <v>0</v>
      </c>
      <c r="DS156" s="122"/>
      <c r="DT156" s="62"/>
      <c r="DU156" s="560"/>
      <c r="DV156" s="569"/>
      <c r="DW156" s="123">
        <v>0</v>
      </c>
      <c r="DX156" s="122"/>
      <c r="DY156" s="62"/>
      <c r="DZ156" s="560"/>
      <c r="EA156" s="569"/>
      <c r="EB156" s="123">
        <v>0</v>
      </c>
      <c r="EC156" s="122"/>
      <c r="ED156" s="62"/>
      <c r="EE156" s="560"/>
      <c r="EF156" s="569"/>
      <c r="EG156" s="123">
        <v>0</v>
      </c>
      <c r="EH156" s="122"/>
      <c r="EI156" s="62"/>
      <c r="EJ156" s="560"/>
      <c r="EK156" s="569"/>
      <c r="EL156" s="123">
        <v>0</v>
      </c>
      <c r="EM156" s="122"/>
      <c r="EN156" s="62"/>
      <c r="EO156" s="153"/>
    </row>
    <row r="157" spans="4:148" ht="12.75" hidden="1" customHeight="1" x14ac:dyDescent="0.2">
      <c r="D157" s="153"/>
      <c r="E157" s="484"/>
      <c r="G157" s="62"/>
      <c r="H157" s="62"/>
      <c r="I157" s="62"/>
      <c r="J157" s="560"/>
      <c r="K157" s="62"/>
      <c r="L157" s="62"/>
      <c r="M157" s="62"/>
      <c r="N157" s="62"/>
      <c r="O157" s="560"/>
      <c r="P157" s="62"/>
      <c r="Q157" s="62"/>
      <c r="R157" s="62"/>
      <c r="S157" s="62"/>
      <c r="T157" s="560"/>
      <c r="U157" s="62"/>
      <c r="V157" s="62"/>
      <c r="W157" s="62"/>
      <c r="X157" s="62"/>
      <c r="Y157" s="560"/>
      <c r="Z157" s="62"/>
      <c r="AA157" s="62"/>
      <c r="AB157" s="62"/>
      <c r="AC157" s="62"/>
      <c r="AD157" s="560"/>
      <c r="AE157" s="62"/>
      <c r="AF157" s="62"/>
      <c r="AG157" s="62"/>
      <c r="AH157" s="62"/>
      <c r="AI157" s="560"/>
      <c r="AJ157" s="62"/>
      <c r="AK157" s="62"/>
      <c r="AL157" s="62"/>
      <c r="AM157" s="62"/>
      <c r="AN157" s="560"/>
      <c r="AO157" s="62"/>
      <c r="AP157" s="62"/>
      <c r="AQ157" s="62"/>
      <c r="AR157" s="62"/>
      <c r="AS157" s="560"/>
      <c r="AT157" s="62"/>
      <c r="AU157" s="62"/>
      <c r="AV157" s="62"/>
      <c r="AW157" s="62"/>
      <c r="AX157" s="560"/>
      <c r="AY157" s="62"/>
      <c r="AZ157" s="62"/>
      <c r="BA157" s="62"/>
      <c r="BB157" s="62"/>
      <c r="BC157" s="560"/>
      <c r="BD157" s="62"/>
      <c r="BE157" s="62"/>
      <c r="BF157" s="62"/>
      <c r="BG157" s="62"/>
      <c r="BH157" s="560"/>
      <c r="BI157" s="62"/>
      <c r="BJ157" s="62"/>
      <c r="BK157" s="62"/>
      <c r="BL157" s="62"/>
      <c r="BM157" s="560"/>
      <c r="BN157" s="62"/>
      <c r="BO157" s="62"/>
      <c r="BP157" s="62"/>
      <c r="BQ157" s="62"/>
      <c r="BR157" s="560"/>
      <c r="BS157" s="62"/>
      <c r="BT157" s="62"/>
      <c r="BU157" s="62"/>
      <c r="BV157" s="62"/>
      <c r="BW157" s="560"/>
      <c r="BX157" s="62"/>
      <c r="BY157" s="62"/>
      <c r="BZ157" s="62"/>
      <c r="CA157" s="62"/>
      <c r="CB157" s="560"/>
      <c r="CC157" s="62"/>
      <c r="CD157" s="62"/>
      <c r="CE157" s="62"/>
      <c r="CF157" s="62"/>
      <c r="CG157" s="560"/>
      <c r="CH157" s="62"/>
      <c r="CI157" s="62"/>
      <c r="CJ157" s="62"/>
      <c r="CK157" s="62"/>
      <c r="CL157" s="560"/>
      <c r="CM157" s="62"/>
      <c r="CN157" s="62"/>
      <c r="CO157" s="62"/>
      <c r="CP157" s="62"/>
      <c r="CQ157" s="560"/>
      <c r="CR157" s="62"/>
      <c r="CS157" s="62"/>
      <c r="CT157" s="62"/>
      <c r="CU157" s="62"/>
      <c r="CV157" s="560"/>
      <c r="CW157" s="62"/>
      <c r="CX157" s="62"/>
      <c r="CY157" s="62"/>
      <c r="CZ157" s="62"/>
      <c r="DA157" s="560"/>
      <c r="DB157" s="62"/>
      <c r="DC157" s="62"/>
      <c r="DD157" s="62"/>
      <c r="DE157" s="62"/>
      <c r="DF157" s="560"/>
      <c r="DG157" s="62"/>
      <c r="DH157" s="62"/>
      <c r="DI157" s="62"/>
      <c r="DJ157" s="62"/>
      <c r="DK157" s="560"/>
      <c r="DL157" s="62"/>
      <c r="DM157" s="62"/>
      <c r="DN157" s="62"/>
      <c r="DO157" s="62"/>
      <c r="DP157" s="560"/>
      <c r="DQ157" s="62"/>
      <c r="DR157" s="62"/>
      <c r="DS157" s="62"/>
      <c r="DT157" s="62"/>
      <c r="DU157" s="560"/>
      <c r="DV157" s="62"/>
      <c r="DW157" s="62"/>
      <c r="DX157" s="62"/>
      <c r="DY157" s="62"/>
      <c r="DZ157" s="560"/>
      <c r="EA157" s="62"/>
      <c r="EB157" s="62"/>
      <c r="EC157" s="62"/>
      <c r="ED157" s="62"/>
      <c r="EE157" s="560"/>
      <c r="EF157" s="62"/>
      <c r="EG157" s="62"/>
      <c r="EH157" s="62"/>
      <c r="EI157" s="62"/>
      <c r="EJ157" s="560"/>
      <c r="EK157" s="62"/>
      <c r="EL157" s="62"/>
      <c r="EM157" s="62"/>
      <c r="EN157" s="62"/>
      <c r="EO157" s="153"/>
    </row>
    <row r="158" spans="4:148" ht="12.75" hidden="1" customHeight="1" x14ac:dyDescent="0.2">
      <c r="D158" s="153" t="s">
        <v>462</v>
      </c>
      <c r="E158" s="484"/>
      <c r="G158" s="62">
        <v>0</v>
      </c>
      <c r="H158" s="62"/>
      <c r="I158" s="62"/>
      <c r="J158" s="560"/>
      <c r="K158" s="62"/>
      <c r="L158" s="62">
        <v>0</v>
      </c>
      <c r="M158" s="62"/>
      <c r="N158" s="62"/>
      <c r="O158" s="560"/>
      <c r="P158" s="62"/>
      <c r="Q158" s="62">
        <v>0</v>
      </c>
      <c r="R158" s="62"/>
      <c r="S158" s="62"/>
      <c r="T158" s="560"/>
      <c r="U158" s="62"/>
      <c r="V158" s="62">
        <v>0</v>
      </c>
      <c r="W158" s="62"/>
      <c r="X158" s="62"/>
      <c r="Y158" s="560"/>
      <c r="Z158" s="62"/>
      <c r="AA158" s="62">
        <v>0</v>
      </c>
      <c r="AB158" s="62"/>
      <c r="AC158" s="62"/>
      <c r="AD158" s="560"/>
      <c r="AE158" s="62"/>
      <c r="AF158" s="62">
        <v>0</v>
      </c>
      <c r="AG158" s="62"/>
      <c r="AH158" s="62"/>
      <c r="AI158" s="560"/>
      <c r="AJ158" s="62"/>
      <c r="AK158" s="62">
        <v>0</v>
      </c>
      <c r="AL158" s="62"/>
      <c r="AM158" s="62"/>
      <c r="AN158" s="560"/>
      <c r="AO158" s="62"/>
      <c r="AP158" s="62">
        <v>0</v>
      </c>
      <c r="AQ158" s="62"/>
      <c r="AR158" s="62"/>
      <c r="AS158" s="560"/>
      <c r="AT158" s="62"/>
      <c r="AU158" s="62">
        <v>0</v>
      </c>
      <c r="AV158" s="62"/>
      <c r="AW158" s="62"/>
      <c r="AX158" s="560"/>
      <c r="AY158" s="62"/>
      <c r="AZ158" s="62">
        <v>0</v>
      </c>
      <c r="BA158" s="62"/>
      <c r="BB158" s="62"/>
      <c r="BC158" s="560"/>
      <c r="BD158" s="62"/>
      <c r="BE158" s="62">
        <v>0</v>
      </c>
      <c r="BF158" s="62"/>
      <c r="BG158" s="62"/>
      <c r="BH158" s="560"/>
      <c r="BI158" s="62"/>
      <c r="BJ158" s="62">
        <v>0</v>
      </c>
      <c r="BK158" s="62"/>
      <c r="BL158" s="62"/>
      <c r="BM158" s="560"/>
      <c r="BN158" s="62"/>
      <c r="BO158" s="62">
        <v>0</v>
      </c>
      <c r="BP158" s="62"/>
      <c r="BQ158" s="62"/>
      <c r="BR158" s="560"/>
      <c r="BS158" s="62"/>
      <c r="BT158" s="62">
        <v>0</v>
      </c>
      <c r="BU158" s="62"/>
      <c r="BV158" s="62"/>
      <c r="BW158" s="560"/>
      <c r="BX158" s="62"/>
      <c r="BY158" s="62">
        <v>0</v>
      </c>
      <c r="BZ158" s="62"/>
      <c r="CA158" s="62"/>
      <c r="CB158" s="560"/>
      <c r="CC158" s="62"/>
      <c r="CD158" s="62">
        <v>0</v>
      </c>
      <c r="CE158" s="62"/>
      <c r="CF158" s="62"/>
      <c r="CG158" s="560"/>
      <c r="CH158" s="62"/>
      <c r="CI158" s="62">
        <v>0</v>
      </c>
      <c r="CJ158" s="62"/>
      <c r="CK158" s="62"/>
      <c r="CL158" s="560"/>
      <c r="CM158" s="62"/>
      <c r="CN158" s="62">
        <v>0</v>
      </c>
      <c r="CO158" s="62"/>
      <c r="CP158" s="62"/>
      <c r="CQ158" s="560"/>
      <c r="CR158" s="62"/>
      <c r="CS158" s="62">
        <v>0</v>
      </c>
      <c r="CT158" s="62"/>
      <c r="CU158" s="62"/>
      <c r="CV158" s="560"/>
      <c r="CW158" s="62"/>
      <c r="CX158" s="62">
        <v>0</v>
      </c>
      <c r="CY158" s="62"/>
      <c r="CZ158" s="62"/>
      <c r="DA158" s="560"/>
      <c r="DB158" s="62"/>
      <c r="DC158" s="62">
        <v>0</v>
      </c>
      <c r="DD158" s="62"/>
      <c r="DE158" s="62"/>
      <c r="DF158" s="560"/>
      <c r="DG158" s="62"/>
      <c r="DH158" s="62">
        <v>0</v>
      </c>
      <c r="DI158" s="62"/>
      <c r="DJ158" s="62"/>
      <c r="DK158" s="560"/>
      <c r="DL158" s="62"/>
      <c r="DM158" s="62">
        <v>0</v>
      </c>
      <c r="DN158" s="62"/>
      <c r="DO158" s="62"/>
      <c r="DP158" s="560"/>
      <c r="DQ158" s="62"/>
      <c r="DR158" s="62">
        <v>0</v>
      </c>
      <c r="DS158" s="62"/>
      <c r="DT158" s="62"/>
      <c r="DU158" s="560"/>
      <c r="DV158" s="62"/>
      <c r="DW158" s="62">
        <v>0</v>
      </c>
      <c r="DX158" s="62"/>
      <c r="DY158" s="62"/>
      <c r="DZ158" s="560"/>
      <c r="EA158" s="62"/>
      <c r="EB158" s="62">
        <v>0</v>
      </c>
      <c r="EC158" s="62"/>
      <c r="ED158" s="62"/>
      <c r="EE158" s="560"/>
      <c r="EF158" s="62"/>
      <c r="EG158" s="62">
        <v>0</v>
      </c>
      <c r="EH158" s="62"/>
      <c r="EI158" s="62"/>
      <c r="EJ158" s="560"/>
      <c r="EK158" s="62"/>
      <c r="EL158" s="62">
        <v>0</v>
      </c>
      <c r="EM158" s="62"/>
      <c r="EN158" s="62"/>
      <c r="EO158" s="153"/>
    </row>
    <row r="159" spans="4:148" ht="12" hidden="1" customHeight="1" x14ac:dyDescent="0.2">
      <c r="D159" s="153" t="s">
        <v>447</v>
      </c>
      <c r="E159" s="484"/>
      <c r="F159" s="490"/>
      <c r="G159" s="558">
        <v>0</v>
      </c>
      <c r="H159" s="559"/>
      <c r="I159" s="62"/>
      <c r="J159" s="560"/>
      <c r="K159" s="561"/>
      <c r="L159" s="558">
        <v>0</v>
      </c>
      <c r="M159" s="559"/>
      <c r="N159" s="62"/>
      <c r="O159" s="560"/>
      <c r="P159" s="561"/>
      <c r="Q159" s="558">
        <v>0</v>
      </c>
      <c r="R159" s="559"/>
      <c r="S159" s="62"/>
      <c r="T159" s="560"/>
      <c r="U159" s="561"/>
      <c r="V159" s="558">
        <v>0</v>
      </c>
      <c r="W159" s="559"/>
      <c r="X159" s="62"/>
      <c r="Y159" s="560"/>
      <c r="Z159" s="561"/>
      <c r="AA159" s="558">
        <v>0</v>
      </c>
      <c r="AB159" s="559"/>
      <c r="AC159" s="62"/>
      <c r="AD159" s="560"/>
      <c r="AE159" s="561"/>
      <c r="AF159" s="558">
        <v>0</v>
      </c>
      <c r="AG159" s="559"/>
      <c r="AH159" s="62"/>
      <c r="AI159" s="560"/>
      <c r="AJ159" s="561"/>
      <c r="AK159" s="558">
        <v>0</v>
      </c>
      <c r="AL159" s="559"/>
      <c r="AM159" s="62"/>
      <c r="AN159" s="560"/>
      <c r="AO159" s="561"/>
      <c r="AP159" s="558">
        <v>0</v>
      </c>
      <c r="AQ159" s="559"/>
      <c r="AR159" s="62"/>
      <c r="AS159" s="560"/>
      <c r="AT159" s="561"/>
      <c r="AU159" s="558">
        <v>0</v>
      </c>
      <c r="AV159" s="559"/>
      <c r="AW159" s="62"/>
      <c r="AX159" s="560"/>
      <c r="AY159" s="561"/>
      <c r="AZ159" s="558">
        <v>0</v>
      </c>
      <c r="BA159" s="559"/>
      <c r="BB159" s="62"/>
      <c r="BC159" s="560"/>
      <c r="BD159" s="561"/>
      <c r="BE159" s="558">
        <v>0</v>
      </c>
      <c r="BF159" s="559"/>
      <c r="BG159" s="62"/>
      <c r="BH159" s="560"/>
      <c r="BI159" s="561"/>
      <c r="BJ159" s="558">
        <v>0</v>
      </c>
      <c r="BK159" s="559"/>
      <c r="BL159" s="62"/>
      <c r="BM159" s="560"/>
      <c r="BN159" s="561"/>
      <c r="BO159" s="558">
        <v>0</v>
      </c>
      <c r="BP159" s="559"/>
      <c r="BQ159" s="62"/>
      <c r="BR159" s="560"/>
      <c r="BS159" s="561"/>
      <c r="BT159" s="558">
        <v>0</v>
      </c>
      <c r="BU159" s="559"/>
      <c r="BV159" s="62"/>
      <c r="BW159" s="560"/>
      <c r="BX159" s="561"/>
      <c r="BY159" s="558">
        <v>0</v>
      </c>
      <c r="BZ159" s="559"/>
      <c r="CA159" s="62"/>
      <c r="CB159" s="560"/>
      <c r="CC159" s="561"/>
      <c r="CD159" s="558">
        <v>0</v>
      </c>
      <c r="CE159" s="559"/>
      <c r="CF159" s="62"/>
      <c r="CG159" s="560"/>
      <c r="CH159" s="561"/>
      <c r="CI159" s="558">
        <v>0</v>
      </c>
      <c r="CJ159" s="559"/>
      <c r="CK159" s="62"/>
      <c r="CL159" s="560"/>
      <c r="CM159" s="561"/>
      <c r="CN159" s="558">
        <v>0</v>
      </c>
      <c r="CO159" s="559"/>
      <c r="CP159" s="62"/>
      <c r="CQ159" s="560"/>
      <c r="CR159" s="561"/>
      <c r="CS159" s="558">
        <v>0</v>
      </c>
      <c r="CT159" s="559"/>
      <c r="CU159" s="62"/>
      <c r="CV159" s="560"/>
      <c r="CW159" s="561"/>
      <c r="CX159" s="558">
        <v>0</v>
      </c>
      <c r="CY159" s="559"/>
      <c r="CZ159" s="62"/>
      <c r="DA159" s="560"/>
      <c r="DB159" s="561"/>
      <c r="DC159" s="558">
        <v>0</v>
      </c>
      <c r="DD159" s="559"/>
      <c r="DE159" s="62"/>
      <c r="DF159" s="560"/>
      <c r="DG159" s="561"/>
      <c r="DH159" s="558">
        <v>0</v>
      </c>
      <c r="DI159" s="559"/>
      <c r="DJ159" s="62"/>
      <c r="DK159" s="560"/>
      <c r="DL159" s="561"/>
      <c r="DM159" s="558">
        <v>0</v>
      </c>
      <c r="DN159" s="559"/>
      <c r="DO159" s="62"/>
      <c r="DP159" s="560"/>
      <c r="DQ159" s="561"/>
      <c r="DR159" s="558">
        <v>0</v>
      </c>
      <c r="DS159" s="559"/>
      <c r="DT159" s="62"/>
      <c r="DU159" s="560"/>
      <c r="DV159" s="561"/>
      <c r="DW159" s="558">
        <v>0</v>
      </c>
      <c r="DX159" s="559"/>
      <c r="DY159" s="62"/>
      <c r="DZ159" s="560"/>
      <c r="EA159" s="561"/>
      <c r="EB159" s="558">
        <v>0</v>
      </c>
      <c r="EC159" s="559"/>
      <c r="ED159" s="62"/>
      <c r="EE159" s="560"/>
      <c r="EF159" s="561"/>
      <c r="EG159" s="558">
        <v>0</v>
      </c>
      <c r="EH159" s="559"/>
      <c r="EI159" s="62"/>
      <c r="EJ159" s="560"/>
      <c r="EK159" s="561"/>
      <c r="EL159" s="558">
        <v>0</v>
      </c>
      <c r="EM159" s="559"/>
      <c r="EN159" s="62"/>
      <c r="EO159" s="153"/>
    </row>
    <row r="160" spans="4:148" ht="12.75" hidden="1" customHeight="1" x14ac:dyDescent="0.2">
      <c r="D160" s="153" t="s">
        <v>448</v>
      </c>
      <c r="E160" s="484"/>
      <c r="F160" s="504"/>
      <c r="G160" s="123">
        <v>0</v>
      </c>
      <c r="H160" s="122"/>
      <c r="I160" s="62"/>
      <c r="J160" s="560"/>
      <c r="K160" s="569"/>
      <c r="L160" s="123">
        <v>0</v>
      </c>
      <c r="M160" s="122"/>
      <c r="N160" s="62"/>
      <c r="O160" s="560"/>
      <c r="P160" s="569"/>
      <c r="Q160" s="123">
        <v>0</v>
      </c>
      <c r="R160" s="122"/>
      <c r="S160" s="62"/>
      <c r="T160" s="560"/>
      <c r="U160" s="569"/>
      <c r="V160" s="123">
        <v>0</v>
      </c>
      <c r="W160" s="122"/>
      <c r="X160" s="62"/>
      <c r="Y160" s="560"/>
      <c r="Z160" s="569"/>
      <c r="AA160" s="123">
        <v>0</v>
      </c>
      <c r="AB160" s="122"/>
      <c r="AC160" s="62"/>
      <c r="AD160" s="560"/>
      <c r="AE160" s="569"/>
      <c r="AF160" s="123">
        <v>0</v>
      </c>
      <c r="AG160" s="122"/>
      <c r="AH160" s="62"/>
      <c r="AI160" s="560"/>
      <c r="AJ160" s="569"/>
      <c r="AK160" s="123">
        <v>0</v>
      </c>
      <c r="AL160" s="122"/>
      <c r="AM160" s="62"/>
      <c r="AN160" s="560"/>
      <c r="AO160" s="569"/>
      <c r="AP160" s="123">
        <v>0</v>
      </c>
      <c r="AQ160" s="122"/>
      <c r="AR160" s="62"/>
      <c r="AS160" s="560"/>
      <c r="AT160" s="569"/>
      <c r="AU160" s="123">
        <v>0</v>
      </c>
      <c r="AV160" s="122"/>
      <c r="AW160" s="62"/>
      <c r="AX160" s="560"/>
      <c r="AY160" s="569"/>
      <c r="AZ160" s="123">
        <v>0</v>
      </c>
      <c r="BA160" s="122"/>
      <c r="BB160" s="62"/>
      <c r="BC160" s="560"/>
      <c r="BD160" s="569"/>
      <c r="BE160" s="123">
        <v>0</v>
      </c>
      <c r="BF160" s="122"/>
      <c r="BG160" s="62"/>
      <c r="BH160" s="560"/>
      <c r="BI160" s="569"/>
      <c r="BJ160" s="123">
        <v>0</v>
      </c>
      <c r="BK160" s="122"/>
      <c r="BL160" s="62"/>
      <c r="BM160" s="560"/>
      <c r="BN160" s="569"/>
      <c r="BO160" s="123">
        <v>0</v>
      </c>
      <c r="BP160" s="122"/>
      <c r="BQ160" s="62"/>
      <c r="BR160" s="560"/>
      <c r="BS160" s="569"/>
      <c r="BT160" s="123">
        <v>0</v>
      </c>
      <c r="BU160" s="122"/>
      <c r="BV160" s="62"/>
      <c r="BW160" s="560"/>
      <c r="BX160" s="569"/>
      <c r="BY160" s="123">
        <v>0</v>
      </c>
      <c r="BZ160" s="122"/>
      <c r="CA160" s="62"/>
      <c r="CB160" s="560"/>
      <c r="CC160" s="569"/>
      <c r="CD160" s="123">
        <v>0</v>
      </c>
      <c r="CE160" s="122"/>
      <c r="CF160" s="62"/>
      <c r="CG160" s="560"/>
      <c r="CH160" s="569"/>
      <c r="CI160" s="123">
        <v>0</v>
      </c>
      <c r="CJ160" s="122"/>
      <c r="CK160" s="62"/>
      <c r="CL160" s="560"/>
      <c r="CM160" s="569"/>
      <c r="CN160" s="123">
        <v>0</v>
      </c>
      <c r="CO160" s="122"/>
      <c r="CP160" s="62"/>
      <c r="CQ160" s="560"/>
      <c r="CR160" s="569"/>
      <c r="CS160" s="123">
        <v>0</v>
      </c>
      <c r="CT160" s="122"/>
      <c r="CU160" s="62"/>
      <c r="CV160" s="560"/>
      <c r="CW160" s="569"/>
      <c r="CX160" s="123">
        <v>0</v>
      </c>
      <c r="CY160" s="122"/>
      <c r="CZ160" s="62"/>
      <c r="DA160" s="560"/>
      <c r="DB160" s="569"/>
      <c r="DC160" s="123">
        <v>0</v>
      </c>
      <c r="DD160" s="122"/>
      <c r="DE160" s="62"/>
      <c r="DF160" s="560"/>
      <c r="DG160" s="569"/>
      <c r="DH160" s="123">
        <v>0</v>
      </c>
      <c r="DI160" s="122"/>
      <c r="DJ160" s="62"/>
      <c r="DK160" s="560"/>
      <c r="DL160" s="569"/>
      <c r="DM160" s="123">
        <v>0</v>
      </c>
      <c r="DN160" s="122"/>
      <c r="DO160" s="62"/>
      <c r="DP160" s="560"/>
      <c r="DQ160" s="569"/>
      <c r="DR160" s="123">
        <v>0</v>
      </c>
      <c r="DS160" s="122"/>
      <c r="DT160" s="62"/>
      <c r="DU160" s="560"/>
      <c r="DV160" s="569"/>
      <c r="DW160" s="123">
        <v>0</v>
      </c>
      <c r="DX160" s="122"/>
      <c r="DY160" s="62"/>
      <c r="DZ160" s="560"/>
      <c r="EA160" s="569"/>
      <c r="EB160" s="123">
        <v>0</v>
      </c>
      <c r="EC160" s="122"/>
      <c r="ED160" s="62"/>
      <c r="EE160" s="560"/>
      <c r="EF160" s="569"/>
      <c r="EG160" s="123">
        <v>0</v>
      </c>
      <c r="EH160" s="122"/>
      <c r="EI160" s="62"/>
      <c r="EJ160" s="560"/>
      <c r="EK160" s="569"/>
      <c r="EL160" s="123">
        <v>0</v>
      </c>
      <c r="EM160" s="122"/>
      <c r="EN160" s="62"/>
      <c r="EO160" s="153"/>
    </row>
    <row r="161" spans="4:148" hidden="1" x14ac:dyDescent="0.2">
      <c r="D161" s="153"/>
      <c r="E161" s="484"/>
      <c r="G161" s="62"/>
      <c r="H161" s="62"/>
      <c r="I161" s="62"/>
      <c r="J161" s="560"/>
      <c r="K161" s="62"/>
      <c r="L161" s="62"/>
      <c r="M161" s="62"/>
      <c r="N161" s="62"/>
      <c r="O161" s="560"/>
      <c r="P161" s="62"/>
      <c r="Q161" s="62"/>
      <c r="R161" s="62"/>
      <c r="S161" s="62"/>
      <c r="T161" s="560"/>
      <c r="U161" s="62"/>
      <c r="V161" s="62"/>
      <c r="W161" s="62"/>
      <c r="X161" s="62"/>
      <c r="Y161" s="560"/>
      <c r="Z161" s="62"/>
      <c r="AA161" s="62"/>
      <c r="AB161" s="62"/>
      <c r="AC161" s="62"/>
      <c r="AD161" s="560"/>
      <c r="AE161" s="62"/>
      <c r="AF161" s="62"/>
      <c r="AG161" s="62"/>
      <c r="AH161" s="62"/>
      <c r="AI161" s="560"/>
      <c r="AJ161" s="62"/>
      <c r="AK161" s="62"/>
      <c r="AL161" s="62"/>
      <c r="AM161" s="62"/>
      <c r="AN161" s="560"/>
      <c r="AO161" s="62"/>
      <c r="AP161" s="62"/>
      <c r="AQ161" s="62"/>
      <c r="AR161" s="62"/>
      <c r="AS161" s="560"/>
      <c r="AT161" s="62"/>
      <c r="AU161" s="62"/>
      <c r="AV161" s="62"/>
      <c r="AW161" s="62"/>
      <c r="AX161" s="560"/>
      <c r="AY161" s="62"/>
      <c r="AZ161" s="62"/>
      <c r="BA161" s="62"/>
      <c r="BB161" s="62"/>
      <c r="BC161" s="560"/>
      <c r="BD161" s="62"/>
      <c r="BE161" s="62"/>
      <c r="BF161" s="62"/>
      <c r="BG161" s="62"/>
      <c r="BH161" s="560"/>
      <c r="BI161" s="62"/>
      <c r="BJ161" s="62"/>
      <c r="BK161" s="62"/>
      <c r="BL161" s="62"/>
      <c r="BM161" s="560"/>
      <c r="BN161" s="62"/>
      <c r="BO161" s="62"/>
      <c r="BP161" s="62"/>
      <c r="BQ161" s="62"/>
      <c r="BR161" s="560"/>
      <c r="BS161" s="62"/>
      <c r="BT161" s="62"/>
      <c r="BU161" s="62"/>
      <c r="BV161" s="62"/>
      <c r="BW161" s="560"/>
      <c r="BX161" s="62"/>
      <c r="BY161" s="62"/>
      <c r="BZ161" s="62"/>
      <c r="CA161" s="62"/>
      <c r="CB161" s="560"/>
      <c r="CC161" s="62"/>
      <c r="CD161" s="62"/>
      <c r="CE161" s="62"/>
      <c r="CF161" s="62"/>
      <c r="CG161" s="560"/>
      <c r="CH161" s="62"/>
      <c r="CI161" s="62"/>
      <c r="CJ161" s="62"/>
      <c r="CK161" s="62"/>
      <c r="CL161" s="560"/>
      <c r="CM161" s="62"/>
      <c r="CN161" s="62"/>
      <c r="CO161" s="62"/>
      <c r="CP161" s="62"/>
      <c r="CQ161" s="560"/>
      <c r="CR161" s="62"/>
      <c r="CS161" s="62"/>
      <c r="CT161" s="62"/>
      <c r="CU161" s="62"/>
      <c r="CV161" s="560"/>
      <c r="CW161" s="62"/>
      <c r="CX161" s="62"/>
      <c r="CY161" s="62"/>
      <c r="CZ161" s="62"/>
      <c r="DA161" s="560"/>
      <c r="DB161" s="62"/>
      <c r="DC161" s="62"/>
      <c r="DD161" s="62"/>
      <c r="DE161" s="62"/>
      <c r="DF161" s="560"/>
      <c r="DG161" s="62"/>
      <c r="DH161" s="62"/>
      <c r="DI161" s="62"/>
      <c r="DJ161" s="62"/>
      <c r="DK161" s="560"/>
      <c r="DL161" s="62"/>
      <c r="DM161" s="62"/>
      <c r="DN161" s="62"/>
      <c r="DO161" s="62"/>
      <c r="DP161" s="560"/>
      <c r="DQ161" s="62"/>
      <c r="DR161" s="62"/>
      <c r="DS161" s="62"/>
      <c r="DT161" s="62"/>
      <c r="DU161" s="560"/>
      <c r="DV161" s="62"/>
      <c r="DW161" s="62"/>
      <c r="DX161" s="62"/>
      <c r="DY161" s="62"/>
      <c r="DZ161" s="560"/>
      <c r="EA161" s="62"/>
      <c r="EB161" s="62"/>
      <c r="EC161" s="62"/>
      <c r="ED161" s="62"/>
      <c r="EE161" s="560"/>
      <c r="EF161" s="62"/>
      <c r="EG161" s="62"/>
      <c r="EH161" s="62"/>
      <c r="EI161" s="62"/>
      <c r="EJ161" s="560"/>
      <c r="EK161" s="62"/>
      <c r="EL161" s="62"/>
      <c r="EM161" s="62"/>
      <c r="EN161" s="62"/>
      <c r="EO161" s="153"/>
    </row>
    <row r="162" spans="4:148" s="49" customFormat="1" hidden="1" x14ac:dyDescent="0.2">
      <c r="D162" s="241" t="s">
        <v>463</v>
      </c>
      <c r="E162" s="486"/>
      <c r="G162" s="50">
        <v>0</v>
      </c>
      <c r="H162" s="50"/>
      <c r="I162" s="50"/>
      <c r="J162" s="556"/>
      <c r="K162" s="50"/>
      <c r="L162" s="50">
        <v>0</v>
      </c>
      <c r="M162" s="50"/>
      <c r="N162" s="50"/>
      <c r="O162" s="556"/>
      <c r="P162" s="50"/>
      <c r="Q162" s="50">
        <v>0</v>
      </c>
      <c r="R162" s="50"/>
      <c r="S162" s="50"/>
      <c r="T162" s="556"/>
      <c r="U162" s="50"/>
      <c r="V162" s="50">
        <v>0</v>
      </c>
      <c r="W162" s="50"/>
      <c r="X162" s="50"/>
      <c r="Y162" s="556"/>
      <c r="Z162" s="50"/>
      <c r="AA162" s="50">
        <v>0</v>
      </c>
      <c r="AB162" s="50"/>
      <c r="AC162" s="50"/>
      <c r="AD162" s="556"/>
      <c r="AE162" s="50"/>
      <c r="AF162" s="50">
        <v>0</v>
      </c>
      <c r="AG162" s="50"/>
      <c r="AH162" s="50"/>
      <c r="AI162" s="556"/>
      <c r="AJ162" s="50"/>
      <c r="AK162" s="50">
        <v>0</v>
      </c>
      <c r="AL162" s="50"/>
      <c r="AM162" s="50"/>
      <c r="AN162" s="556"/>
      <c r="AO162" s="50"/>
      <c r="AP162" s="50">
        <v>0</v>
      </c>
      <c r="AQ162" s="50"/>
      <c r="AR162" s="50"/>
      <c r="AS162" s="556"/>
      <c r="AT162" s="50"/>
      <c r="AU162" s="50">
        <v>0</v>
      </c>
      <c r="AV162" s="50"/>
      <c r="AW162" s="50"/>
      <c r="AX162" s="556"/>
      <c r="AY162" s="50"/>
      <c r="AZ162" s="50">
        <v>0</v>
      </c>
      <c r="BA162" s="50"/>
      <c r="BB162" s="50"/>
      <c r="BC162" s="556"/>
      <c r="BD162" s="50"/>
      <c r="BE162" s="50">
        <v>0</v>
      </c>
      <c r="BF162" s="50"/>
      <c r="BG162" s="50"/>
      <c r="BH162" s="556"/>
      <c r="BI162" s="50"/>
      <c r="BJ162" s="50">
        <v>0</v>
      </c>
      <c r="BK162" s="50"/>
      <c r="BL162" s="50"/>
      <c r="BM162" s="556"/>
      <c r="BN162" s="50"/>
      <c r="BO162" s="50">
        <v>0</v>
      </c>
      <c r="BP162" s="50"/>
      <c r="BQ162" s="50"/>
      <c r="BR162" s="556"/>
      <c r="BS162" s="50"/>
      <c r="BT162" s="50">
        <v>0</v>
      </c>
      <c r="BU162" s="50"/>
      <c r="BV162" s="50"/>
      <c r="BW162" s="556"/>
      <c r="BX162" s="50"/>
      <c r="BY162" s="50">
        <v>0</v>
      </c>
      <c r="BZ162" s="50"/>
      <c r="CA162" s="50"/>
      <c r="CB162" s="556"/>
      <c r="CC162" s="50"/>
      <c r="CD162" s="50">
        <v>0</v>
      </c>
      <c r="CE162" s="50"/>
      <c r="CF162" s="50"/>
      <c r="CG162" s="556"/>
      <c r="CH162" s="50"/>
      <c r="CI162" s="50">
        <v>0</v>
      </c>
      <c r="CJ162" s="50"/>
      <c r="CK162" s="50"/>
      <c r="CL162" s="556"/>
      <c r="CM162" s="50"/>
      <c r="CN162" s="50">
        <v>0</v>
      </c>
      <c r="CO162" s="50"/>
      <c r="CP162" s="50"/>
      <c r="CQ162" s="556"/>
      <c r="CR162" s="50"/>
      <c r="CS162" s="50">
        <v>0</v>
      </c>
      <c r="CT162" s="50"/>
      <c r="CU162" s="50"/>
      <c r="CV162" s="556"/>
      <c r="CW162" s="50"/>
      <c r="CX162" s="50">
        <v>0</v>
      </c>
      <c r="CY162" s="50"/>
      <c r="CZ162" s="50"/>
      <c r="DA162" s="556"/>
      <c r="DB162" s="50"/>
      <c r="DC162" s="50">
        <v>0</v>
      </c>
      <c r="DD162" s="50"/>
      <c r="DE162" s="50"/>
      <c r="DF162" s="556"/>
      <c r="DG162" s="50"/>
      <c r="DH162" s="50">
        <v>0</v>
      </c>
      <c r="DI162" s="50"/>
      <c r="DJ162" s="50"/>
      <c r="DK162" s="556"/>
      <c r="DL162" s="50"/>
      <c r="DM162" s="50">
        <v>0</v>
      </c>
      <c r="DN162" s="50"/>
      <c r="DO162" s="50"/>
      <c r="DP162" s="556"/>
      <c r="DQ162" s="50"/>
      <c r="DR162" s="50">
        <v>0</v>
      </c>
      <c r="DS162" s="50"/>
      <c r="DT162" s="50"/>
      <c r="DU162" s="556"/>
      <c r="DV162" s="50"/>
      <c r="DW162" s="50">
        <v>0</v>
      </c>
      <c r="DX162" s="50"/>
      <c r="DY162" s="50"/>
      <c r="DZ162" s="556"/>
      <c r="EA162" s="50"/>
      <c r="EB162" s="50">
        <v>0</v>
      </c>
      <c r="EC162" s="50"/>
      <c r="ED162" s="50"/>
      <c r="EE162" s="556"/>
      <c r="EF162" s="50"/>
      <c r="EG162" s="50">
        <v>0</v>
      </c>
      <c r="EH162" s="50"/>
      <c r="EI162" s="50"/>
      <c r="EJ162" s="556"/>
      <c r="EK162" s="50"/>
      <c r="EL162" s="50">
        <v>0</v>
      </c>
      <c r="EM162" s="50"/>
      <c r="EN162" s="50"/>
      <c r="EO162" s="241"/>
      <c r="EQ162" s="147"/>
      <c r="ER162" s="147"/>
    </row>
    <row r="163" spans="4:148" hidden="1" x14ac:dyDescent="0.2">
      <c r="D163" s="153" t="s">
        <v>447</v>
      </c>
      <c r="E163" s="484"/>
      <c r="F163" s="490"/>
      <c r="G163" s="558">
        <v>0</v>
      </c>
      <c r="H163" s="559"/>
      <c r="I163" s="62"/>
      <c r="J163" s="560"/>
      <c r="K163" s="561"/>
      <c r="L163" s="558">
        <v>0</v>
      </c>
      <c r="M163" s="559"/>
      <c r="N163" s="62"/>
      <c r="O163" s="560"/>
      <c r="P163" s="561"/>
      <c r="Q163" s="558">
        <v>0</v>
      </c>
      <c r="R163" s="559"/>
      <c r="S163" s="62"/>
      <c r="T163" s="560"/>
      <c r="U163" s="561"/>
      <c r="V163" s="558">
        <v>0</v>
      </c>
      <c r="W163" s="559"/>
      <c r="X163" s="62"/>
      <c r="Y163" s="560"/>
      <c r="Z163" s="561"/>
      <c r="AA163" s="558">
        <v>0</v>
      </c>
      <c r="AB163" s="559"/>
      <c r="AC163" s="62"/>
      <c r="AD163" s="560"/>
      <c r="AE163" s="561"/>
      <c r="AF163" s="558">
        <v>0</v>
      </c>
      <c r="AG163" s="559"/>
      <c r="AH163" s="62"/>
      <c r="AI163" s="560"/>
      <c r="AJ163" s="561"/>
      <c r="AK163" s="558">
        <v>0</v>
      </c>
      <c r="AL163" s="559"/>
      <c r="AM163" s="62"/>
      <c r="AN163" s="560"/>
      <c r="AO163" s="561"/>
      <c r="AP163" s="558">
        <v>0</v>
      </c>
      <c r="AQ163" s="559"/>
      <c r="AR163" s="62"/>
      <c r="AS163" s="560"/>
      <c r="AT163" s="561"/>
      <c r="AU163" s="558">
        <v>0</v>
      </c>
      <c r="AV163" s="559"/>
      <c r="AW163" s="62"/>
      <c r="AX163" s="560"/>
      <c r="AY163" s="561"/>
      <c r="AZ163" s="558">
        <v>0</v>
      </c>
      <c r="BA163" s="559"/>
      <c r="BB163" s="62"/>
      <c r="BC163" s="560"/>
      <c r="BD163" s="561"/>
      <c r="BE163" s="558">
        <v>0</v>
      </c>
      <c r="BF163" s="559"/>
      <c r="BG163" s="62"/>
      <c r="BH163" s="560"/>
      <c r="BI163" s="561"/>
      <c r="BJ163" s="558">
        <v>0</v>
      </c>
      <c r="BK163" s="559"/>
      <c r="BL163" s="62"/>
      <c r="BM163" s="560"/>
      <c r="BN163" s="561"/>
      <c r="BO163" s="558">
        <v>0</v>
      </c>
      <c r="BP163" s="559"/>
      <c r="BQ163" s="62"/>
      <c r="BR163" s="560"/>
      <c r="BS163" s="561"/>
      <c r="BT163" s="558">
        <v>0</v>
      </c>
      <c r="BU163" s="559"/>
      <c r="BV163" s="62"/>
      <c r="BW163" s="560"/>
      <c r="BX163" s="561"/>
      <c r="BY163" s="558">
        <v>0</v>
      </c>
      <c r="BZ163" s="559"/>
      <c r="CA163" s="62"/>
      <c r="CB163" s="560"/>
      <c r="CC163" s="561"/>
      <c r="CD163" s="558">
        <v>0</v>
      </c>
      <c r="CE163" s="559"/>
      <c r="CF163" s="62"/>
      <c r="CG163" s="560"/>
      <c r="CH163" s="561"/>
      <c r="CI163" s="558">
        <v>0</v>
      </c>
      <c r="CJ163" s="559"/>
      <c r="CK163" s="62"/>
      <c r="CL163" s="560"/>
      <c r="CM163" s="561"/>
      <c r="CN163" s="558">
        <v>0</v>
      </c>
      <c r="CO163" s="559"/>
      <c r="CP163" s="62"/>
      <c r="CQ163" s="560"/>
      <c r="CR163" s="561"/>
      <c r="CS163" s="558">
        <v>0</v>
      </c>
      <c r="CT163" s="559"/>
      <c r="CU163" s="62"/>
      <c r="CV163" s="560"/>
      <c r="CW163" s="561"/>
      <c r="CX163" s="558">
        <v>0</v>
      </c>
      <c r="CY163" s="559"/>
      <c r="CZ163" s="62"/>
      <c r="DA163" s="560"/>
      <c r="DB163" s="561"/>
      <c r="DC163" s="558">
        <v>0</v>
      </c>
      <c r="DD163" s="559"/>
      <c r="DE163" s="62"/>
      <c r="DF163" s="560"/>
      <c r="DG163" s="561"/>
      <c r="DH163" s="558">
        <v>0</v>
      </c>
      <c r="DI163" s="559"/>
      <c r="DJ163" s="62"/>
      <c r="DK163" s="560"/>
      <c r="DL163" s="561"/>
      <c r="DM163" s="558">
        <v>0</v>
      </c>
      <c r="DN163" s="559"/>
      <c r="DO163" s="62"/>
      <c r="DP163" s="560"/>
      <c r="DQ163" s="561"/>
      <c r="DR163" s="558">
        <v>0</v>
      </c>
      <c r="DS163" s="559"/>
      <c r="DT163" s="62"/>
      <c r="DU163" s="560"/>
      <c r="DV163" s="561"/>
      <c r="DW163" s="558">
        <v>0</v>
      </c>
      <c r="DX163" s="559"/>
      <c r="DY163" s="62"/>
      <c r="DZ163" s="560"/>
      <c r="EA163" s="561"/>
      <c r="EB163" s="558">
        <v>0</v>
      </c>
      <c r="EC163" s="559"/>
      <c r="ED163" s="62"/>
      <c r="EE163" s="560"/>
      <c r="EF163" s="561"/>
      <c r="EG163" s="558">
        <v>0</v>
      </c>
      <c r="EH163" s="559"/>
      <c r="EI163" s="62"/>
      <c r="EJ163" s="560"/>
      <c r="EK163" s="561"/>
      <c r="EL163" s="558">
        <v>0</v>
      </c>
      <c r="EM163" s="559"/>
      <c r="EN163" s="62"/>
      <c r="EO163" s="153"/>
    </row>
    <row r="164" spans="4:148" hidden="1" x14ac:dyDescent="0.2">
      <c r="D164" s="153" t="s">
        <v>448</v>
      </c>
      <c r="E164" s="484"/>
      <c r="F164" s="504"/>
      <c r="G164" s="123">
        <v>0</v>
      </c>
      <c r="H164" s="122"/>
      <c r="I164" s="62"/>
      <c r="J164" s="560"/>
      <c r="K164" s="569"/>
      <c r="L164" s="123">
        <v>0</v>
      </c>
      <c r="M164" s="122"/>
      <c r="N164" s="62"/>
      <c r="O164" s="560"/>
      <c r="P164" s="569"/>
      <c r="Q164" s="123">
        <v>0</v>
      </c>
      <c r="R164" s="122"/>
      <c r="S164" s="62"/>
      <c r="T164" s="560"/>
      <c r="U164" s="569"/>
      <c r="V164" s="123">
        <v>0</v>
      </c>
      <c r="W164" s="122"/>
      <c r="X164" s="62"/>
      <c r="Y164" s="560"/>
      <c r="Z164" s="569"/>
      <c r="AA164" s="123">
        <v>0</v>
      </c>
      <c r="AB164" s="122"/>
      <c r="AC164" s="62"/>
      <c r="AD164" s="560"/>
      <c r="AE164" s="569"/>
      <c r="AF164" s="123">
        <v>0</v>
      </c>
      <c r="AG164" s="122"/>
      <c r="AH164" s="62"/>
      <c r="AI164" s="560"/>
      <c r="AJ164" s="569"/>
      <c r="AK164" s="123">
        <v>0</v>
      </c>
      <c r="AL164" s="122"/>
      <c r="AM164" s="62"/>
      <c r="AN164" s="560"/>
      <c r="AO164" s="569"/>
      <c r="AP164" s="123">
        <v>0</v>
      </c>
      <c r="AQ164" s="122"/>
      <c r="AR164" s="62"/>
      <c r="AS164" s="560"/>
      <c r="AT164" s="569"/>
      <c r="AU164" s="123">
        <v>0</v>
      </c>
      <c r="AV164" s="122"/>
      <c r="AW164" s="62"/>
      <c r="AX164" s="560"/>
      <c r="AY164" s="569"/>
      <c r="AZ164" s="123">
        <v>0</v>
      </c>
      <c r="BA164" s="122"/>
      <c r="BB164" s="62"/>
      <c r="BC164" s="560"/>
      <c r="BD164" s="569"/>
      <c r="BE164" s="123">
        <v>0</v>
      </c>
      <c r="BF164" s="122"/>
      <c r="BG164" s="62"/>
      <c r="BH164" s="560"/>
      <c r="BI164" s="569"/>
      <c r="BJ164" s="123">
        <v>0</v>
      </c>
      <c r="BK164" s="122"/>
      <c r="BL164" s="62"/>
      <c r="BM164" s="560"/>
      <c r="BN164" s="569"/>
      <c r="BO164" s="123">
        <v>0</v>
      </c>
      <c r="BP164" s="122"/>
      <c r="BQ164" s="62"/>
      <c r="BR164" s="560"/>
      <c r="BS164" s="569"/>
      <c r="BT164" s="123">
        <v>0</v>
      </c>
      <c r="BU164" s="122"/>
      <c r="BV164" s="62"/>
      <c r="BW164" s="560"/>
      <c r="BX164" s="569"/>
      <c r="BY164" s="123">
        <v>0</v>
      </c>
      <c r="BZ164" s="122"/>
      <c r="CA164" s="62"/>
      <c r="CB164" s="560"/>
      <c r="CC164" s="569"/>
      <c r="CD164" s="123">
        <v>0</v>
      </c>
      <c r="CE164" s="122"/>
      <c r="CF164" s="62"/>
      <c r="CG164" s="560"/>
      <c r="CH164" s="569"/>
      <c r="CI164" s="123">
        <v>0</v>
      </c>
      <c r="CJ164" s="122"/>
      <c r="CK164" s="62"/>
      <c r="CL164" s="560"/>
      <c r="CM164" s="569"/>
      <c r="CN164" s="123">
        <v>0</v>
      </c>
      <c r="CO164" s="122"/>
      <c r="CP164" s="62"/>
      <c r="CQ164" s="560"/>
      <c r="CR164" s="569"/>
      <c r="CS164" s="123">
        <v>0</v>
      </c>
      <c r="CT164" s="122"/>
      <c r="CU164" s="62"/>
      <c r="CV164" s="560"/>
      <c r="CW164" s="569"/>
      <c r="CX164" s="123">
        <v>0</v>
      </c>
      <c r="CY164" s="122"/>
      <c r="CZ164" s="62"/>
      <c r="DA164" s="560"/>
      <c r="DB164" s="569"/>
      <c r="DC164" s="123">
        <v>0</v>
      </c>
      <c r="DD164" s="122"/>
      <c r="DE164" s="62"/>
      <c r="DF164" s="560"/>
      <c r="DG164" s="569"/>
      <c r="DH164" s="123">
        <v>0</v>
      </c>
      <c r="DI164" s="122"/>
      <c r="DJ164" s="62"/>
      <c r="DK164" s="560"/>
      <c r="DL164" s="569"/>
      <c r="DM164" s="123">
        <v>0</v>
      </c>
      <c r="DN164" s="122"/>
      <c r="DO164" s="62"/>
      <c r="DP164" s="560"/>
      <c r="DQ164" s="569"/>
      <c r="DR164" s="123">
        <v>0</v>
      </c>
      <c r="DS164" s="122"/>
      <c r="DT164" s="62"/>
      <c r="DU164" s="560"/>
      <c r="DV164" s="569"/>
      <c r="DW164" s="123">
        <v>0</v>
      </c>
      <c r="DX164" s="122"/>
      <c r="DY164" s="62"/>
      <c r="DZ164" s="560"/>
      <c r="EA164" s="569"/>
      <c r="EB164" s="123">
        <v>0</v>
      </c>
      <c r="EC164" s="122"/>
      <c r="ED164" s="62"/>
      <c r="EE164" s="560"/>
      <c r="EF164" s="569"/>
      <c r="EG164" s="123">
        <v>0</v>
      </c>
      <c r="EH164" s="122"/>
      <c r="EI164" s="62"/>
      <c r="EJ164" s="560"/>
      <c r="EK164" s="569"/>
      <c r="EL164" s="123">
        <v>0</v>
      </c>
      <c r="EM164" s="122"/>
      <c r="EN164" s="62"/>
      <c r="EO164" s="153"/>
    </row>
    <row r="165" spans="4:148" hidden="1" x14ac:dyDescent="0.2">
      <c r="D165" s="153"/>
      <c r="E165" s="484"/>
      <c r="G165" s="62"/>
      <c r="H165" s="62"/>
      <c r="I165" s="62"/>
      <c r="J165" s="560"/>
      <c r="K165" s="62"/>
      <c r="L165" s="62"/>
      <c r="M165" s="62"/>
      <c r="N165" s="62"/>
      <c r="O165" s="560"/>
      <c r="P165" s="62"/>
      <c r="Q165" s="62"/>
      <c r="R165" s="62"/>
      <c r="S165" s="62"/>
      <c r="T165" s="560"/>
      <c r="U165" s="62"/>
      <c r="V165" s="62"/>
      <c r="W165" s="62"/>
      <c r="X165" s="62"/>
      <c r="Y165" s="560"/>
      <c r="Z165" s="62"/>
      <c r="AA165" s="62"/>
      <c r="AB165" s="62"/>
      <c r="AC165" s="62"/>
      <c r="AD165" s="560"/>
      <c r="AE165" s="62"/>
      <c r="AF165" s="62"/>
      <c r="AG165" s="62"/>
      <c r="AH165" s="62"/>
      <c r="AI165" s="560"/>
      <c r="AJ165" s="62"/>
      <c r="AK165" s="62"/>
      <c r="AL165" s="62"/>
      <c r="AM165" s="62"/>
      <c r="AN165" s="560"/>
      <c r="AO165" s="62"/>
      <c r="AP165" s="62"/>
      <c r="AQ165" s="62"/>
      <c r="AR165" s="62"/>
      <c r="AS165" s="560"/>
      <c r="AT165" s="62"/>
      <c r="AU165" s="62"/>
      <c r="AV165" s="62"/>
      <c r="AW165" s="62"/>
      <c r="AX165" s="560"/>
      <c r="AY165" s="62"/>
      <c r="AZ165" s="62"/>
      <c r="BA165" s="62"/>
      <c r="BB165" s="62"/>
      <c r="BC165" s="560"/>
      <c r="BD165" s="62"/>
      <c r="BE165" s="62"/>
      <c r="BF165" s="62"/>
      <c r="BG165" s="62"/>
      <c r="BH165" s="560"/>
      <c r="BI165" s="62"/>
      <c r="BJ165" s="62"/>
      <c r="BK165" s="62"/>
      <c r="BL165" s="62"/>
      <c r="BM165" s="560"/>
      <c r="BN165" s="62"/>
      <c r="BO165" s="62"/>
      <c r="BP165" s="62"/>
      <c r="BQ165" s="62"/>
      <c r="BR165" s="560"/>
      <c r="BS165" s="62"/>
      <c r="BT165" s="62"/>
      <c r="BU165" s="62"/>
      <c r="BV165" s="62"/>
      <c r="BW165" s="560"/>
      <c r="BX165" s="62"/>
      <c r="BY165" s="62"/>
      <c r="BZ165" s="62"/>
      <c r="CA165" s="62"/>
      <c r="CB165" s="560"/>
      <c r="CC165" s="62"/>
      <c r="CD165" s="62"/>
      <c r="CE165" s="62"/>
      <c r="CF165" s="62"/>
      <c r="CG165" s="560"/>
      <c r="CH165" s="62"/>
      <c r="CI165" s="62"/>
      <c r="CJ165" s="62"/>
      <c r="CK165" s="62"/>
      <c r="CL165" s="560"/>
      <c r="CM165" s="62"/>
      <c r="CN165" s="62"/>
      <c r="CO165" s="62"/>
      <c r="CP165" s="62"/>
      <c r="CQ165" s="560"/>
      <c r="CR165" s="62"/>
      <c r="CS165" s="62"/>
      <c r="CT165" s="62"/>
      <c r="CU165" s="62"/>
      <c r="CV165" s="560"/>
      <c r="CW165" s="62"/>
      <c r="CX165" s="62"/>
      <c r="CY165" s="62"/>
      <c r="CZ165" s="62"/>
      <c r="DA165" s="560"/>
      <c r="DB165" s="62"/>
      <c r="DC165" s="62"/>
      <c r="DD165" s="62"/>
      <c r="DE165" s="62"/>
      <c r="DF165" s="560"/>
      <c r="DG165" s="62"/>
      <c r="DH165" s="62"/>
      <c r="DI165" s="62"/>
      <c r="DJ165" s="62"/>
      <c r="DK165" s="560"/>
      <c r="DL165" s="62"/>
      <c r="DM165" s="62"/>
      <c r="DN165" s="62"/>
      <c r="DO165" s="62"/>
      <c r="DP165" s="560"/>
      <c r="DQ165" s="62"/>
      <c r="DR165" s="62"/>
      <c r="DS165" s="62"/>
      <c r="DT165" s="62"/>
      <c r="DU165" s="560"/>
      <c r="DV165" s="62"/>
      <c r="DW165" s="62"/>
      <c r="DX165" s="62"/>
      <c r="DY165" s="62"/>
      <c r="DZ165" s="560"/>
      <c r="EA165" s="62"/>
      <c r="EB165" s="62"/>
      <c r="EC165" s="62"/>
      <c r="ED165" s="62"/>
      <c r="EE165" s="560"/>
      <c r="EF165" s="62"/>
      <c r="EG165" s="62"/>
      <c r="EH165" s="62"/>
      <c r="EI165" s="62"/>
      <c r="EJ165" s="560"/>
      <c r="EK165" s="62"/>
      <c r="EL165" s="62"/>
      <c r="EM165" s="62"/>
      <c r="EN165" s="62"/>
      <c r="EO165" s="153"/>
    </row>
    <row r="166" spans="4:148" hidden="1" x14ac:dyDescent="0.2">
      <c r="D166" s="153" t="s">
        <v>464</v>
      </c>
      <c r="E166" s="484"/>
      <c r="G166" s="62">
        <v>0</v>
      </c>
      <c r="H166" s="62"/>
      <c r="I166" s="62"/>
      <c r="J166" s="560"/>
      <c r="K166" s="62"/>
      <c r="L166" s="62">
        <v>0</v>
      </c>
      <c r="M166" s="62"/>
      <c r="N166" s="62"/>
      <c r="O166" s="560"/>
      <c r="P166" s="62"/>
      <c r="Q166" s="62">
        <v>0</v>
      </c>
      <c r="R166" s="62"/>
      <c r="S166" s="62"/>
      <c r="T166" s="560"/>
      <c r="U166" s="62"/>
      <c r="V166" s="62">
        <v>0</v>
      </c>
      <c r="W166" s="62"/>
      <c r="X166" s="62"/>
      <c r="Y166" s="560"/>
      <c r="Z166" s="62"/>
      <c r="AA166" s="62">
        <v>0</v>
      </c>
      <c r="AB166" s="62"/>
      <c r="AC166" s="62"/>
      <c r="AD166" s="560"/>
      <c r="AE166" s="62"/>
      <c r="AF166" s="62">
        <v>0</v>
      </c>
      <c r="AG166" s="62"/>
      <c r="AH166" s="62"/>
      <c r="AI166" s="560"/>
      <c r="AJ166" s="62"/>
      <c r="AK166" s="62">
        <v>0</v>
      </c>
      <c r="AL166" s="62"/>
      <c r="AM166" s="62"/>
      <c r="AN166" s="560"/>
      <c r="AO166" s="62"/>
      <c r="AP166" s="62">
        <v>0</v>
      </c>
      <c r="AQ166" s="62"/>
      <c r="AR166" s="62"/>
      <c r="AS166" s="560"/>
      <c r="AT166" s="62"/>
      <c r="AU166" s="62">
        <v>0</v>
      </c>
      <c r="AV166" s="62"/>
      <c r="AW166" s="62"/>
      <c r="AX166" s="560"/>
      <c r="AY166" s="62"/>
      <c r="AZ166" s="62">
        <v>0</v>
      </c>
      <c r="BA166" s="62"/>
      <c r="BB166" s="62"/>
      <c r="BC166" s="560"/>
      <c r="BD166" s="62"/>
      <c r="BE166" s="62">
        <v>0</v>
      </c>
      <c r="BF166" s="62"/>
      <c r="BG166" s="62"/>
      <c r="BH166" s="560"/>
      <c r="BI166" s="62"/>
      <c r="BJ166" s="62">
        <v>0</v>
      </c>
      <c r="BK166" s="62"/>
      <c r="BL166" s="62"/>
      <c r="BM166" s="560"/>
      <c r="BN166" s="62"/>
      <c r="BO166" s="62">
        <v>0</v>
      </c>
      <c r="BP166" s="62"/>
      <c r="BQ166" s="62"/>
      <c r="BR166" s="560"/>
      <c r="BS166" s="62"/>
      <c r="BT166" s="62">
        <v>0</v>
      </c>
      <c r="BU166" s="62"/>
      <c r="BV166" s="62"/>
      <c r="BW166" s="560"/>
      <c r="BX166" s="62"/>
      <c r="BY166" s="62">
        <v>0</v>
      </c>
      <c r="BZ166" s="62"/>
      <c r="CA166" s="62"/>
      <c r="CB166" s="560"/>
      <c r="CC166" s="62"/>
      <c r="CD166" s="62">
        <v>0</v>
      </c>
      <c r="CE166" s="62"/>
      <c r="CF166" s="62"/>
      <c r="CG166" s="560"/>
      <c r="CH166" s="62"/>
      <c r="CI166" s="62">
        <v>0</v>
      </c>
      <c r="CJ166" s="62"/>
      <c r="CK166" s="62"/>
      <c r="CL166" s="560"/>
      <c r="CM166" s="62"/>
      <c r="CN166" s="62">
        <v>0</v>
      </c>
      <c r="CO166" s="62"/>
      <c r="CP166" s="62"/>
      <c r="CQ166" s="560"/>
      <c r="CR166" s="62"/>
      <c r="CS166" s="62">
        <v>0</v>
      </c>
      <c r="CT166" s="62"/>
      <c r="CU166" s="62"/>
      <c r="CV166" s="560"/>
      <c r="CW166" s="62"/>
      <c r="CX166" s="62">
        <v>0</v>
      </c>
      <c r="CY166" s="62"/>
      <c r="CZ166" s="62"/>
      <c r="DA166" s="560"/>
      <c r="DB166" s="62"/>
      <c r="DC166" s="62">
        <v>0</v>
      </c>
      <c r="DD166" s="62"/>
      <c r="DE166" s="62"/>
      <c r="DF166" s="560"/>
      <c r="DG166" s="62"/>
      <c r="DH166" s="62">
        <v>0</v>
      </c>
      <c r="DI166" s="62"/>
      <c r="DJ166" s="62"/>
      <c r="DK166" s="560"/>
      <c r="DL166" s="62"/>
      <c r="DM166" s="62">
        <v>0</v>
      </c>
      <c r="DN166" s="62"/>
      <c r="DO166" s="62"/>
      <c r="DP166" s="560"/>
      <c r="DQ166" s="62"/>
      <c r="DR166" s="62">
        <v>0</v>
      </c>
      <c r="DS166" s="62"/>
      <c r="DT166" s="62"/>
      <c r="DU166" s="560"/>
      <c r="DV166" s="62"/>
      <c r="DW166" s="62">
        <v>0</v>
      </c>
      <c r="DX166" s="62"/>
      <c r="DY166" s="62"/>
      <c r="DZ166" s="560"/>
      <c r="EA166" s="62"/>
      <c r="EB166" s="62">
        <v>0</v>
      </c>
      <c r="EC166" s="62"/>
      <c r="ED166" s="62"/>
      <c r="EE166" s="560"/>
      <c r="EF166" s="62"/>
      <c r="EG166" s="62">
        <v>0</v>
      </c>
      <c r="EH166" s="62"/>
      <c r="EI166" s="62"/>
      <c r="EJ166" s="560"/>
      <c r="EK166" s="62"/>
      <c r="EL166" s="62">
        <v>0</v>
      </c>
      <c r="EM166" s="62"/>
      <c r="EN166" s="62"/>
      <c r="EO166" s="153"/>
    </row>
    <row r="167" spans="4:148" hidden="1" x14ac:dyDescent="0.2">
      <c r="D167" s="153" t="s">
        <v>447</v>
      </c>
      <c r="E167" s="484"/>
      <c r="F167" s="490"/>
      <c r="G167" s="558">
        <v>0</v>
      </c>
      <c r="H167" s="559"/>
      <c r="I167" s="62"/>
      <c r="J167" s="560"/>
      <c r="K167" s="561"/>
      <c r="L167" s="558">
        <v>0</v>
      </c>
      <c r="M167" s="559"/>
      <c r="N167" s="62"/>
      <c r="O167" s="560"/>
      <c r="P167" s="561"/>
      <c r="Q167" s="558">
        <v>0</v>
      </c>
      <c r="R167" s="559"/>
      <c r="S167" s="62"/>
      <c r="T167" s="560"/>
      <c r="U167" s="561"/>
      <c r="V167" s="558">
        <v>0</v>
      </c>
      <c r="W167" s="559"/>
      <c r="X167" s="62"/>
      <c r="Y167" s="560"/>
      <c r="Z167" s="561"/>
      <c r="AA167" s="558">
        <v>0</v>
      </c>
      <c r="AB167" s="559"/>
      <c r="AC167" s="62"/>
      <c r="AD167" s="560"/>
      <c r="AE167" s="561"/>
      <c r="AF167" s="558">
        <v>0</v>
      </c>
      <c r="AG167" s="559"/>
      <c r="AH167" s="62"/>
      <c r="AI167" s="560"/>
      <c r="AJ167" s="561"/>
      <c r="AK167" s="558">
        <v>0</v>
      </c>
      <c r="AL167" s="559"/>
      <c r="AM167" s="62"/>
      <c r="AN167" s="560"/>
      <c r="AO167" s="561"/>
      <c r="AP167" s="558">
        <v>0</v>
      </c>
      <c r="AQ167" s="559"/>
      <c r="AR167" s="62"/>
      <c r="AS167" s="560"/>
      <c r="AT167" s="561"/>
      <c r="AU167" s="558">
        <v>0</v>
      </c>
      <c r="AV167" s="559"/>
      <c r="AW167" s="62"/>
      <c r="AX167" s="560"/>
      <c r="AY167" s="561"/>
      <c r="AZ167" s="558">
        <v>0</v>
      </c>
      <c r="BA167" s="559"/>
      <c r="BB167" s="62"/>
      <c r="BC167" s="560"/>
      <c r="BD167" s="561"/>
      <c r="BE167" s="558">
        <v>0</v>
      </c>
      <c r="BF167" s="559"/>
      <c r="BG167" s="62"/>
      <c r="BH167" s="560"/>
      <c r="BI167" s="561"/>
      <c r="BJ167" s="558">
        <v>0</v>
      </c>
      <c r="BK167" s="559"/>
      <c r="BL167" s="62"/>
      <c r="BM167" s="560"/>
      <c r="BN167" s="561"/>
      <c r="BO167" s="558">
        <v>0</v>
      </c>
      <c r="BP167" s="559"/>
      <c r="BQ167" s="62"/>
      <c r="BR167" s="560"/>
      <c r="BS167" s="561"/>
      <c r="BT167" s="558">
        <v>0</v>
      </c>
      <c r="BU167" s="559"/>
      <c r="BV167" s="62"/>
      <c r="BW167" s="560"/>
      <c r="BX167" s="561"/>
      <c r="BY167" s="558">
        <v>0</v>
      </c>
      <c r="BZ167" s="559"/>
      <c r="CA167" s="62"/>
      <c r="CB167" s="560"/>
      <c r="CC167" s="561"/>
      <c r="CD167" s="558">
        <v>0</v>
      </c>
      <c r="CE167" s="559"/>
      <c r="CF167" s="62"/>
      <c r="CG167" s="560"/>
      <c r="CH167" s="561"/>
      <c r="CI167" s="558">
        <v>0</v>
      </c>
      <c r="CJ167" s="559"/>
      <c r="CK167" s="62"/>
      <c r="CL167" s="560"/>
      <c r="CM167" s="561"/>
      <c r="CN167" s="558">
        <v>0</v>
      </c>
      <c r="CO167" s="559"/>
      <c r="CP167" s="62"/>
      <c r="CQ167" s="560"/>
      <c r="CR167" s="561"/>
      <c r="CS167" s="558">
        <v>0</v>
      </c>
      <c r="CT167" s="559"/>
      <c r="CU167" s="62"/>
      <c r="CV167" s="560"/>
      <c r="CW167" s="561"/>
      <c r="CX167" s="558">
        <v>0</v>
      </c>
      <c r="CY167" s="559"/>
      <c r="CZ167" s="62"/>
      <c r="DA167" s="560"/>
      <c r="DB167" s="561"/>
      <c r="DC167" s="558">
        <v>0</v>
      </c>
      <c r="DD167" s="559"/>
      <c r="DE167" s="62"/>
      <c r="DF167" s="560"/>
      <c r="DG167" s="561"/>
      <c r="DH167" s="558">
        <v>0</v>
      </c>
      <c r="DI167" s="559"/>
      <c r="DJ167" s="62"/>
      <c r="DK167" s="560"/>
      <c r="DL167" s="561"/>
      <c r="DM167" s="558">
        <v>0</v>
      </c>
      <c r="DN167" s="559"/>
      <c r="DO167" s="62"/>
      <c r="DP167" s="560"/>
      <c r="DQ167" s="561"/>
      <c r="DR167" s="558">
        <v>0</v>
      </c>
      <c r="DS167" s="559"/>
      <c r="DT167" s="62"/>
      <c r="DU167" s="560"/>
      <c r="DV167" s="561"/>
      <c r="DW167" s="558">
        <v>0</v>
      </c>
      <c r="DX167" s="559"/>
      <c r="DY167" s="62"/>
      <c r="DZ167" s="560"/>
      <c r="EA167" s="561"/>
      <c r="EB167" s="558">
        <v>0</v>
      </c>
      <c r="EC167" s="559"/>
      <c r="ED167" s="62"/>
      <c r="EE167" s="560"/>
      <c r="EF167" s="561"/>
      <c r="EG167" s="558">
        <v>0</v>
      </c>
      <c r="EH167" s="559"/>
      <c r="EI167" s="62"/>
      <c r="EJ167" s="560"/>
      <c r="EK167" s="561"/>
      <c r="EL167" s="558">
        <v>0</v>
      </c>
      <c r="EM167" s="559"/>
      <c r="EN167" s="62"/>
      <c r="EO167" s="153"/>
    </row>
    <row r="168" spans="4:148" hidden="1" x14ac:dyDescent="0.2">
      <c r="D168" s="153" t="s">
        <v>448</v>
      </c>
      <c r="E168" s="484"/>
      <c r="F168" s="504"/>
      <c r="G168" s="123">
        <v>0</v>
      </c>
      <c r="H168" s="122"/>
      <c r="I168" s="62"/>
      <c r="J168" s="560"/>
      <c r="K168" s="569"/>
      <c r="L168" s="123">
        <v>0</v>
      </c>
      <c r="M168" s="122"/>
      <c r="N168" s="62"/>
      <c r="O168" s="560"/>
      <c r="P168" s="569"/>
      <c r="Q168" s="123">
        <v>0</v>
      </c>
      <c r="R168" s="122"/>
      <c r="S168" s="62"/>
      <c r="T168" s="560"/>
      <c r="U168" s="569"/>
      <c r="V168" s="123">
        <v>0</v>
      </c>
      <c r="W168" s="122"/>
      <c r="X168" s="62"/>
      <c r="Y168" s="560"/>
      <c r="Z168" s="569"/>
      <c r="AA168" s="123">
        <v>0</v>
      </c>
      <c r="AB168" s="122"/>
      <c r="AC168" s="62"/>
      <c r="AD168" s="560"/>
      <c r="AE168" s="569"/>
      <c r="AF168" s="123">
        <v>0</v>
      </c>
      <c r="AG168" s="122"/>
      <c r="AH168" s="62"/>
      <c r="AI168" s="560"/>
      <c r="AJ168" s="569"/>
      <c r="AK168" s="123">
        <v>0</v>
      </c>
      <c r="AL168" s="122"/>
      <c r="AM168" s="62"/>
      <c r="AN168" s="560"/>
      <c r="AO168" s="569"/>
      <c r="AP168" s="123">
        <v>0</v>
      </c>
      <c r="AQ168" s="122"/>
      <c r="AR168" s="62"/>
      <c r="AS168" s="560"/>
      <c r="AT168" s="569"/>
      <c r="AU168" s="123">
        <v>0</v>
      </c>
      <c r="AV168" s="122"/>
      <c r="AW168" s="62"/>
      <c r="AX168" s="560"/>
      <c r="AY168" s="569"/>
      <c r="AZ168" s="123">
        <v>0</v>
      </c>
      <c r="BA168" s="122"/>
      <c r="BB168" s="62"/>
      <c r="BC168" s="560"/>
      <c r="BD168" s="569"/>
      <c r="BE168" s="123">
        <v>0</v>
      </c>
      <c r="BF168" s="122"/>
      <c r="BG168" s="62"/>
      <c r="BH168" s="560"/>
      <c r="BI168" s="569"/>
      <c r="BJ168" s="123">
        <v>0</v>
      </c>
      <c r="BK168" s="122"/>
      <c r="BL168" s="62"/>
      <c r="BM168" s="560"/>
      <c r="BN168" s="569"/>
      <c r="BO168" s="123">
        <v>0</v>
      </c>
      <c r="BP168" s="122"/>
      <c r="BQ168" s="62"/>
      <c r="BR168" s="560"/>
      <c r="BS168" s="569"/>
      <c r="BT168" s="123">
        <v>0</v>
      </c>
      <c r="BU168" s="122"/>
      <c r="BV168" s="62"/>
      <c r="BW168" s="560"/>
      <c r="BX168" s="569"/>
      <c r="BY168" s="123">
        <v>0</v>
      </c>
      <c r="BZ168" s="122"/>
      <c r="CA168" s="62"/>
      <c r="CB168" s="560"/>
      <c r="CC168" s="569"/>
      <c r="CD168" s="123">
        <v>0</v>
      </c>
      <c r="CE168" s="122"/>
      <c r="CF168" s="62"/>
      <c r="CG168" s="560"/>
      <c r="CH168" s="569"/>
      <c r="CI168" s="123">
        <v>0</v>
      </c>
      <c r="CJ168" s="122"/>
      <c r="CK168" s="62"/>
      <c r="CL168" s="560"/>
      <c r="CM168" s="569"/>
      <c r="CN168" s="123">
        <v>0</v>
      </c>
      <c r="CO168" s="122"/>
      <c r="CP168" s="62"/>
      <c r="CQ168" s="560"/>
      <c r="CR168" s="569"/>
      <c r="CS168" s="123">
        <v>0</v>
      </c>
      <c r="CT168" s="122"/>
      <c r="CU168" s="62"/>
      <c r="CV168" s="560"/>
      <c r="CW168" s="569"/>
      <c r="CX168" s="123">
        <v>0</v>
      </c>
      <c r="CY168" s="122"/>
      <c r="CZ168" s="62"/>
      <c r="DA168" s="560"/>
      <c r="DB168" s="569"/>
      <c r="DC168" s="123">
        <v>0</v>
      </c>
      <c r="DD168" s="122"/>
      <c r="DE168" s="62"/>
      <c r="DF168" s="560"/>
      <c r="DG168" s="569"/>
      <c r="DH168" s="123">
        <v>0</v>
      </c>
      <c r="DI168" s="122"/>
      <c r="DJ168" s="62"/>
      <c r="DK168" s="560"/>
      <c r="DL168" s="569"/>
      <c r="DM168" s="123">
        <v>0</v>
      </c>
      <c r="DN168" s="122"/>
      <c r="DO168" s="62"/>
      <c r="DP168" s="560"/>
      <c r="DQ168" s="569"/>
      <c r="DR168" s="123">
        <v>0</v>
      </c>
      <c r="DS168" s="122"/>
      <c r="DT168" s="62"/>
      <c r="DU168" s="560"/>
      <c r="DV168" s="569"/>
      <c r="DW168" s="123">
        <v>0</v>
      </c>
      <c r="DX168" s="122"/>
      <c r="DY168" s="62"/>
      <c r="DZ168" s="560"/>
      <c r="EA168" s="569"/>
      <c r="EB168" s="123">
        <v>0</v>
      </c>
      <c r="EC168" s="122"/>
      <c r="ED168" s="62"/>
      <c r="EE168" s="560"/>
      <c r="EF168" s="569"/>
      <c r="EG168" s="123">
        <v>0</v>
      </c>
      <c r="EH168" s="122"/>
      <c r="EI168" s="62"/>
      <c r="EJ168" s="560"/>
      <c r="EK168" s="569"/>
      <c r="EL168" s="123">
        <v>0</v>
      </c>
      <c r="EM168" s="122"/>
      <c r="EN168" s="62"/>
      <c r="EO168" s="153"/>
    </row>
    <row r="169" spans="4:148" hidden="1" x14ac:dyDescent="0.2">
      <c r="D169" s="153"/>
      <c r="E169" s="484"/>
      <c r="G169" s="62"/>
      <c r="H169" s="62"/>
      <c r="I169" s="62"/>
      <c r="J169" s="560"/>
      <c r="K169" s="62"/>
      <c r="L169" s="62"/>
      <c r="M169" s="62"/>
      <c r="N169" s="62"/>
      <c r="O169" s="560"/>
      <c r="P169" s="62"/>
      <c r="Q169" s="62"/>
      <c r="R169" s="62"/>
      <c r="S169" s="62"/>
      <c r="T169" s="560"/>
      <c r="U169" s="62"/>
      <c r="V169" s="62"/>
      <c r="W169" s="62"/>
      <c r="X169" s="62"/>
      <c r="Y169" s="560"/>
      <c r="Z169" s="62"/>
      <c r="AA169" s="62"/>
      <c r="AB169" s="62"/>
      <c r="AC169" s="62"/>
      <c r="AD169" s="560"/>
      <c r="AE169" s="62"/>
      <c r="AF169" s="62"/>
      <c r="AG169" s="62"/>
      <c r="AH169" s="62"/>
      <c r="AI169" s="560"/>
      <c r="AJ169" s="62"/>
      <c r="AK169" s="62"/>
      <c r="AL169" s="62"/>
      <c r="AM169" s="62"/>
      <c r="AN169" s="560"/>
      <c r="AO169" s="62"/>
      <c r="AP169" s="62"/>
      <c r="AQ169" s="62"/>
      <c r="AR169" s="62"/>
      <c r="AS169" s="560"/>
      <c r="AT169" s="62"/>
      <c r="AU169" s="62"/>
      <c r="AV169" s="62"/>
      <c r="AW169" s="62"/>
      <c r="AX169" s="560"/>
      <c r="AY169" s="62"/>
      <c r="AZ169" s="62"/>
      <c r="BA169" s="62"/>
      <c r="BB169" s="62"/>
      <c r="BC169" s="560"/>
      <c r="BD169" s="62"/>
      <c r="BE169" s="62"/>
      <c r="BF169" s="62"/>
      <c r="BG169" s="62"/>
      <c r="BH169" s="560"/>
      <c r="BI169" s="62"/>
      <c r="BJ169" s="62"/>
      <c r="BK169" s="62"/>
      <c r="BL169" s="62"/>
      <c r="BM169" s="560"/>
      <c r="BN169" s="62"/>
      <c r="BO169" s="62"/>
      <c r="BP169" s="62"/>
      <c r="BQ169" s="62"/>
      <c r="BR169" s="560"/>
      <c r="BS169" s="62"/>
      <c r="BT169" s="62"/>
      <c r="BU169" s="62"/>
      <c r="BV169" s="62"/>
      <c r="BW169" s="560"/>
      <c r="BX169" s="62"/>
      <c r="BY169" s="62"/>
      <c r="BZ169" s="62"/>
      <c r="CA169" s="62"/>
      <c r="CB169" s="560"/>
      <c r="CC169" s="62"/>
      <c r="CD169" s="62"/>
      <c r="CE169" s="62"/>
      <c r="CF169" s="62"/>
      <c r="CG169" s="560"/>
      <c r="CH169" s="62"/>
      <c r="CI169" s="62"/>
      <c r="CJ169" s="62"/>
      <c r="CK169" s="62"/>
      <c r="CL169" s="560"/>
      <c r="CM169" s="62"/>
      <c r="CN169" s="62"/>
      <c r="CO169" s="62"/>
      <c r="CP169" s="62"/>
      <c r="CQ169" s="560"/>
      <c r="CR169" s="62"/>
      <c r="CS169" s="62"/>
      <c r="CT169" s="62"/>
      <c r="CU169" s="62"/>
      <c r="CV169" s="560"/>
      <c r="CW169" s="62"/>
      <c r="CX169" s="62"/>
      <c r="CY169" s="62"/>
      <c r="CZ169" s="62"/>
      <c r="DA169" s="560"/>
      <c r="DB169" s="62"/>
      <c r="DC169" s="62"/>
      <c r="DD169" s="62"/>
      <c r="DE169" s="62"/>
      <c r="DF169" s="560"/>
      <c r="DG169" s="62"/>
      <c r="DH169" s="62"/>
      <c r="DI169" s="62"/>
      <c r="DJ169" s="62"/>
      <c r="DK169" s="560"/>
      <c r="DL169" s="62"/>
      <c r="DM169" s="62"/>
      <c r="DN169" s="62"/>
      <c r="DO169" s="62"/>
      <c r="DP169" s="560"/>
      <c r="DQ169" s="62"/>
      <c r="DR169" s="62"/>
      <c r="DS169" s="62"/>
      <c r="DT169" s="62"/>
      <c r="DU169" s="560"/>
      <c r="DV169" s="62"/>
      <c r="DW169" s="62"/>
      <c r="DX169" s="62"/>
      <c r="DY169" s="62"/>
      <c r="DZ169" s="560"/>
      <c r="EA169" s="62"/>
      <c r="EB169" s="62"/>
      <c r="EC169" s="62"/>
      <c r="ED169" s="62"/>
      <c r="EE169" s="560"/>
      <c r="EF169" s="62"/>
      <c r="EG169" s="62"/>
      <c r="EH169" s="62"/>
      <c r="EI169" s="62"/>
      <c r="EJ169" s="560"/>
      <c r="EK169" s="62"/>
      <c r="EL169" s="62"/>
      <c r="EM169" s="62"/>
      <c r="EN169" s="62"/>
      <c r="EO169" s="153"/>
    </row>
    <row r="170" spans="4:148" hidden="1" x14ac:dyDescent="0.2">
      <c r="D170" s="153" t="s">
        <v>465</v>
      </c>
      <c r="E170" s="484"/>
      <c r="G170" s="62">
        <v>0</v>
      </c>
      <c r="H170" s="62"/>
      <c r="I170" s="62"/>
      <c r="J170" s="560"/>
      <c r="K170" s="62"/>
      <c r="L170" s="62">
        <v>0</v>
      </c>
      <c r="M170" s="62"/>
      <c r="N170" s="62"/>
      <c r="O170" s="560"/>
      <c r="P170" s="62"/>
      <c r="Q170" s="62">
        <v>0</v>
      </c>
      <c r="R170" s="62"/>
      <c r="S170" s="62"/>
      <c r="T170" s="560"/>
      <c r="U170" s="62"/>
      <c r="V170" s="62">
        <v>0</v>
      </c>
      <c r="W170" s="62"/>
      <c r="X170" s="62"/>
      <c r="Y170" s="560"/>
      <c r="Z170" s="62"/>
      <c r="AA170" s="62">
        <v>0</v>
      </c>
      <c r="AB170" s="62"/>
      <c r="AC170" s="62"/>
      <c r="AD170" s="560"/>
      <c r="AE170" s="62"/>
      <c r="AF170" s="62">
        <v>0</v>
      </c>
      <c r="AG170" s="62"/>
      <c r="AH170" s="62"/>
      <c r="AI170" s="560"/>
      <c r="AJ170" s="62"/>
      <c r="AK170" s="62">
        <v>0</v>
      </c>
      <c r="AL170" s="62"/>
      <c r="AM170" s="62"/>
      <c r="AN170" s="560"/>
      <c r="AO170" s="62"/>
      <c r="AP170" s="62">
        <v>0</v>
      </c>
      <c r="AQ170" s="62"/>
      <c r="AR170" s="62"/>
      <c r="AS170" s="560"/>
      <c r="AT170" s="62"/>
      <c r="AU170" s="62">
        <v>0</v>
      </c>
      <c r="AV170" s="62"/>
      <c r="AW170" s="62"/>
      <c r="AX170" s="560"/>
      <c r="AY170" s="62"/>
      <c r="AZ170" s="62">
        <v>0</v>
      </c>
      <c r="BA170" s="62"/>
      <c r="BB170" s="62"/>
      <c r="BC170" s="560"/>
      <c r="BD170" s="62"/>
      <c r="BE170" s="62">
        <v>0</v>
      </c>
      <c r="BF170" s="62"/>
      <c r="BG170" s="62"/>
      <c r="BH170" s="560"/>
      <c r="BI170" s="62"/>
      <c r="BJ170" s="62">
        <v>0</v>
      </c>
      <c r="BK170" s="62"/>
      <c r="BL170" s="62"/>
      <c r="BM170" s="560"/>
      <c r="BN170" s="62"/>
      <c r="BO170" s="62">
        <v>0</v>
      </c>
      <c r="BP170" s="62"/>
      <c r="BQ170" s="62"/>
      <c r="BR170" s="560"/>
      <c r="BS170" s="62"/>
      <c r="BT170" s="62">
        <v>0</v>
      </c>
      <c r="BU170" s="62"/>
      <c r="BV170" s="62"/>
      <c r="BW170" s="560"/>
      <c r="BX170" s="62"/>
      <c r="BY170" s="62">
        <v>0</v>
      </c>
      <c r="BZ170" s="62"/>
      <c r="CA170" s="62"/>
      <c r="CB170" s="560"/>
      <c r="CC170" s="62"/>
      <c r="CD170" s="62">
        <v>0</v>
      </c>
      <c r="CE170" s="62"/>
      <c r="CF170" s="62"/>
      <c r="CG170" s="560"/>
      <c r="CH170" s="62"/>
      <c r="CI170" s="62">
        <v>0</v>
      </c>
      <c r="CJ170" s="62"/>
      <c r="CK170" s="62"/>
      <c r="CL170" s="560"/>
      <c r="CM170" s="62"/>
      <c r="CN170" s="62">
        <v>0</v>
      </c>
      <c r="CO170" s="62"/>
      <c r="CP170" s="62"/>
      <c r="CQ170" s="560"/>
      <c r="CR170" s="62"/>
      <c r="CS170" s="62">
        <v>0</v>
      </c>
      <c r="CT170" s="62"/>
      <c r="CU170" s="62"/>
      <c r="CV170" s="560"/>
      <c r="CW170" s="62"/>
      <c r="CX170" s="62">
        <v>0</v>
      </c>
      <c r="CY170" s="62"/>
      <c r="CZ170" s="62"/>
      <c r="DA170" s="560"/>
      <c r="DB170" s="62"/>
      <c r="DC170" s="62">
        <v>0</v>
      </c>
      <c r="DD170" s="62"/>
      <c r="DE170" s="62"/>
      <c r="DF170" s="560"/>
      <c r="DG170" s="62"/>
      <c r="DH170" s="62">
        <v>0</v>
      </c>
      <c r="DI170" s="62"/>
      <c r="DJ170" s="62"/>
      <c r="DK170" s="560"/>
      <c r="DL170" s="62"/>
      <c r="DM170" s="62">
        <v>0</v>
      </c>
      <c r="DN170" s="62"/>
      <c r="DO170" s="62"/>
      <c r="DP170" s="560"/>
      <c r="DQ170" s="62"/>
      <c r="DR170" s="62">
        <v>0</v>
      </c>
      <c r="DS170" s="62"/>
      <c r="DT170" s="62"/>
      <c r="DU170" s="560"/>
      <c r="DV170" s="62"/>
      <c r="DW170" s="62">
        <v>0</v>
      </c>
      <c r="DX170" s="62"/>
      <c r="DY170" s="62"/>
      <c r="DZ170" s="560"/>
      <c r="EA170" s="62"/>
      <c r="EB170" s="62">
        <v>0</v>
      </c>
      <c r="EC170" s="62"/>
      <c r="ED170" s="62"/>
      <c r="EE170" s="560"/>
      <c r="EF170" s="62"/>
      <c r="EG170" s="62">
        <v>0</v>
      </c>
      <c r="EH170" s="62"/>
      <c r="EI170" s="62"/>
      <c r="EJ170" s="560"/>
      <c r="EK170" s="62"/>
      <c r="EL170" s="62">
        <v>0</v>
      </c>
      <c r="EM170" s="62"/>
      <c r="EN170" s="62"/>
      <c r="EO170" s="153"/>
    </row>
    <row r="171" spans="4:148" hidden="1" x14ac:dyDescent="0.2">
      <c r="D171" s="153" t="s">
        <v>447</v>
      </c>
      <c r="E171" s="484"/>
      <c r="F171" s="490"/>
      <c r="G171" s="558">
        <v>0</v>
      </c>
      <c r="H171" s="559"/>
      <c r="I171" s="62"/>
      <c r="J171" s="560"/>
      <c r="K171" s="561"/>
      <c r="L171" s="558">
        <v>0</v>
      </c>
      <c r="M171" s="559"/>
      <c r="N171" s="62"/>
      <c r="O171" s="560"/>
      <c r="P171" s="561"/>
      <c r="Q171" s="558">
        <v>0</v>
      </c>
      <c r="R171" s="559"/>
      <c r="S171" s="62"/>
      <c r="T171" s="560"/>
      <c r="U171" s="561"/>
      <c r="V171" s="558">
        <v>0</v>
      </c>
      <c r="W171" s="559"/>
      <c r="X171" s="62"/>
      <c r="Y171" s="560"/>
      <c r="Z171" s="561"/>
      <c r="AA171" s="558">
        <v>0</v>
      </c>
      <c r="AB171" s="559"/>
      <c r="AC171" s="62"/>
      <c r="AD171" s="560"/>
      <c r="AE171" s="561"/>
      <c r="AF171" s="558">
        <v>0</v>
      </c>
      <c r="AG171" s="559"/>
      <c r="AH171" s="62"/>
      <c r="AI171" s="560"/>
      <c r="AJ171" s="561"/>
      <c r="AK171" s="558">
        <v>0</v>
      </c>
      <c r="AL171" s="559"/>
      <c r="AM171" s="62"/>
      <c r="AN171" s="560"/>
      <c r="AO171" s="561"/>
      <c r="AP171" s="558">
        <v>0</v>
      </c>
      <c r="AQ171" s="559"/>
      <c r="AR171" s="62"/>
      <c r="AS171" s="560"/>
      <c r="AT171" s="561"/>
      <c r="AU171" s="558">
        <v>0</v>
      </c>
      <c r="AV171" s="559"/>
      <c r="AW171" s="62"/>
      <c r="AX171" s="560"/>
      <c r="AY171" s="561"/>
      <c r="AZ171" s="558">
        <v>0</v>
      </c>
      <c r="BA171" s="559"/>
      <c r="BB171" s="62"/>
      <c r="BC171" s="560"/>
      <c r="BD171" s="561"/>
      <c r="BE171" s="558">
        <v>0</v>
      </c>
      <c r="BF171" s="559"/>
      <c r="BG171" s="62"/>
      <c r="BH171" s="560"/>
      <c r="BI171" s="561"/>
      <c r="BJ171" s="558">
        <v>0</v>
      </c>
      <c r="BK171" s="559"/>
      <c r="BL171" s="62"/>
      <c r="BM171" s="560"/>
      <c r="BN171" s="561"/>
      <c r="BO171" s="558">
        <v>0</v>
      </c>
      <c r="BP171" s="559"/>
      <c r="BQ171" s="62"/>
      <c r="BR171" s="560"/>
      <c r="BS171" s="561"/>
      <c r="BT171" s="558">
        <v>0</v>
      </c>
      <c r="BU171" s="559"/>
      <c r="BV171" s="62"/>
      <c r="BW171" s="560"/>
      <c r="BX171" s="561"/>
      <c r="BY171" s="558">
        <v>0</v>
      </c>
      <c r="BZ171" s="559"/>
      <c r="CA171" s="62"/>
      <c r="CB171" s="560"/>
      <c r="CC171" s="561"/>
      <c r="CD171" s="558">
        <v>0</v>
      </c>
      <c r="CE171" s="559"/>
      <c r="CF171" s="62"/>
      <c r="CG171" s="560"/>
      <c r="CH171" s="561"/>
      <c r="CI171" s="558">
        <v>0</v>
      </c>
      <c r="CJ171" s="559"/>
      <c r="CK171" s="62"/>
      <c r="CL171" s="560"/>
      <c r="CM171" s="561"/>
      <c r="CN171" s="558">
        <v>0</v>
      </c>
      <c r="CO171" s="559"/>
      <c r="CP171" s="62"/>
      <c r="CQ171" s="560"/>
      <c r="CR171" s="561"/>
      <c r="CS171" s="558">
        <v>0</v>
      </c>
      <c r="CT171" s="559"/>
      <c r="CU171" s="62"/>
      <c r="CV171" s="560"/>
      <c r="CW171" s="561"/>
      <c r="CX171" s="558">
        <v>0</v>
      </c>
      <c r="CY171" s="559"/>
      <c r="CZ171" s="62"/>
      <c r="DA171" s="560"/>
      <c r="DB171" s="561"/>
      <c r="DC171" s="558">
        <v>0</v>
      </c>
      <c r="DD171" s="559"/>
      <c r="DE171" s="62"/>
      <c r="DF171" s="560"/>
      <c r="DG171" s="561"/>
      <c r="DH171" s="558">
        <v>0</v>
      </c>
      <c r="DI171" s="559"/>
      <c r="DJ171" s="62"/>
      <c r="DK171" s="560"/>
      <c r="DL171" s="561"/>
      <c r="DM171" s="558">
        <v>0</v>
      </c>
      <c r="DN171" s="559"/>
      <c r="DO171" s="62"/>
      <c r="DP171" s="560"/>
      <c r="DQ171" s="561"/>
      <c r="DR171" s="558">
        <v>0</v>
      </c>
      <c r="DS171" s="559"/>
      <c r="DT171" s="62"/>
      <c r="DU171" s="560"/>
      <c r="DV171" s="561"/>
      <c r="DW171" s="558">
        <v>0</v>
      </c>
      <c r="DX171" s="559"/>
      <c r="DY171" s="62"/>
      <c r="DZ171" s="560"/>
      <c r="EA171" s="561"/>
      <c r="EB171" s="558">
        <v>0</v>
      </c>
      <c r="EC171" s="559"/>
      <c r="ED171" s="62"/>
      <c r="EE171" s="560"/>
      <c r="EF171" s="561"/>
      <c r="EG171" s="558">
        <v>0</v>
      </c>
      <c r="EH171" s="559"/>
      <c r="EI171" s="62"/>
      <c r="EJ171" s="560"/>
      <c r="EK171" s="561"/>
      <c r="EL171" s="558">
        <v>0</v>
      </c>
      <c r="EM171" s="559"/>
      <c r="EN171" s="62"/>
      <c r="EO171" s="153"/>
    </row>
    <row r="172" spans="4:148" hidden="1" x14ac:dyDescent="0.2">
      <c r="D172" s="153" t="s">
        <v>448</v>
      </c>
      <c r="E172" s="484"/>
      <c r="F172" s="504"/>
      <c r="G172" s="123">
        <v>0</v>
      </c>
      <c r="H172" s="122"/>
      <c r="I172" s="62"/>
      <c r="J172" s="560"/>
      <c r="K172" s="569"/>
      <c r="L172" s="123">
        <v>0</v>
      </c>
      <c r="M172" s="122"/>
      <c r="N172" s="62"/>
      <c r="O172" s="560"/>
      <c r="P172" s="569"/>
      <c r="Q172" s="123">
        <v>0</v>
      </c>
      <c r="R172" s="122"/>
      <c r="S172" s="62"/>
      <c r="T172" s="560"/>
      <c r="U172" s="569"/>
      <c r="V172" s="123">
        <v>0</v>
      </c>
      <c r="W172" s="122"/>
      <c r="X172" s="62"/>
      <c r="Y172" s="560"/>
      <c r="Z172" s="569"/>
      <c r="AA172" s="123">
        <v>0</v>
      </c>
      <c r="AB172" s="122"/>
      <c r="AC172" s="62"/>
      <c r="AD172" s="560"/>
      <c r="AE172" s="569"/>
      <c r="AF172" s="123">
        <v>0</v>
      </c>
      <c r="AG172" s="122"/>
      <c r="AH172" s="62"/>
      <c r="AI172" s="560"/>
      <c r="AJ172" s="569"/>
      <c r="AK172" s="123">
        <v>0</v>
      </c>
      <c r="AL172" s="122"/>
      <c r="AM172" s="62"/>
      <c r="AN172" s="560"/>
      <c r="AO172" s="569"/>
      <c r="AP172" s="123">
        <v>0</v>
      </c>
      <c r="AQ172" s="122"/>
      <c r="AR172" s="62"/>
      <c r="AS172" s="560"/>
      <c r="AT172" s="569"/>
      <c r="AU172" s="123">
        <v>0</v>
      </c>
      <c r="AV172" s="122"/>
      <c r="AW172" s="62"/>
      <c r="AX172" s="560"/>
      <c r="AY172" s="569"/>
      <c r="AZ172" s="123">
        <v>0</v>
      </c>
      <c r="BA172" s="122"/>
      <c r="BB172" s="62"/>
      <c r="BC172" s="560"/>
      <c r="BD172" s="569"/>
      <c r="BE172" s="123">
        <v>0</v>
      </c>
      <c r="BF172" s="122"/>
      <c r="BG172" s="62"/>
      <c r="BH172" s="560"/>
      <c r="BI172" s="569"/>
      <c r="BJ172" s="123">
        <v>0</v>
      </c>
      <c r="BK172" s="122"/>
      <c r="BL172" s="62"/>
      <c r="BM172" s="560"/>
      <c r="BN172" s="569"/>
      <c r="BO172" s="123">
        <v>0</v>
      </c>
      <c r="BP172" s="122"/>
      <c r="BQ172" s="62"/>
      <c r="BR172" s="560"/>
      <c r="BS172" s="569"/>
      <c r="BT172" s="123">
        <v>0</v>
      </c>
      <c r="BU172" s="122"/>
      <c r="BV172" s="62"/>
      <c r="BW172" s="560"/>
      <c r="BX172" s="569"/>
      <c r="BY172" s="123">
        <v>0</v>
      </c>
      <c r="BZ172" s="122"/>
      <c r="CA172" s="62"/>
      <c r="CB172" s="560"/>
      <c r="CC172" s="569"/>
      <c r="CD172" s="123">
        <v>0</v>
      </c>
      <c r="CE172" s="122"/>
      <c r="CF172" s="62"/>
      <c r="CG172" s="560"/>
      <c r="CH172" s="569"/>
      <c r="CI172" s="123">
        <v>0</v>
      </c>
      <c r="CJ172" s="122"/>
      <c r="CK172" s="62"/>
      <c r="CL172" s="560"/>
      <c r="CM172" s="569"/>
      <c r="CN172" s="123">
        <v>0</v>
      </c>
      <c r="CO172" s="122"/>
      <c r="CP172" s="62"/>
      <c r="CQ172" s="560"/>
      <c r="CR172" s="569"/>
      <c r="CS172" s="123">
        <v>0</v>
      </c>
      <c r="CT172" s="122"/>
      <c r="CU172" s="62"/>
      <c r="CV172" s="560"/>
      <c r="CW172" s="569"/>
      <c r="CX172" s="123">
        <v>0</v>
      </c>
      <c r="CY172" s="122"/>
      <c r="CZ172" s="62"/>
      <c r="DA172" s="560"/>
      <c r="DB172" s="569"/>
      <c r="DC172" s="123">
        <v>0</v>
      </c>
      <c r="DD172" s="122"/>
      <c r="DE172" s="62"/>
      <c r="DF172" s="560"/>
      <c r="DG172" s="569"/>
      <c r="DH172" s="123">
        <v>0</v>
      </c>
      <c r="DI172" s="122"/>
      <c r="DJ172" s="62"/>
      <c r="DK172" s="560"/>
      <c r="DL172" s="569"/>
      <c r="DM172" s="123">
        <v>0</v>
      </c>
      <c r="DN172" s="122"/>
      <c r="DO172" s="62"/>
      <c r="DP172" s="560"/>
      <c r="DQ172" s="569"/>
      <c r="DR172" s="123">
        <v>0</v>
      </c>
      <c r="DS172" s="122"/>
      <c r="DT172" s="62"/>
      <c r="DU172" s="560"/>
      <c r="DV172" s="569"/>
      <c r="DW172" s="123">
        <v>0</v>
      </c>
      <c r="DX172" s="122"/>
      <c r="DY172" s="62"/>
      <c r="DZ172" s="560"/>
      <c r="EA172" s="569"/>
      <c r="EB172" s="123">
        <v>0</v>
      </c>
      <c r="EC172" s="122"/>
      <c r="ED172" s="62"/>
      <c r="EE172" s="560"/>
      <c r="EF172" s="569"/>
      <c r="EG172" s="123">
        <v>0</v>
      </c>
      <c r="EH172" s="122"/>
      <c r="EI172" s="62"/>
      <c r="EJ172" s="560"/>
      <c r="EK172" s="569"/>
      <c r="EL172" s="123">
        <v>0</v>
      </c>
      <c r="EM172" s="122"/>
      <c r="EN172" s="62"/>
      <c r="EO172" s="153"/>
    </row>
    <row r="173" spans="4:148" hidden="1" x14ac:dyDescent="0.2">
      <c r="D173" s="153"/>
      <c r="E173" s="484"/>
      <c r="G173" s="62"/>
      <c r="H173" s="62"/>
      <c r="I173" s="62"/>
      <c r="J173" s="560"/>
      <c r="K173" s="62"/>
      <c r="L173" s="62"/>
      <c r="M173" s="62"/>
      <c r="N173" s="62"/>
      <c r="O173" s="560"/>
      <c r="P173" s="62"/>
      <c r="Q173" s="62"/>
      <c r="R173" s="62"/>
      <c r="S173" s="62"/>
      <c r="T173" s="560"/>
      <c r="U173" s="62"/>
      <c r="V173" s="62"/>
      <c r="W173" s="62"/>
      <c r="X173" s="62"/>
      <c r="Y173" s="560"/>
      <c r="Z173" s="62"/>
      <c r="AA173" s="62"/>
      <c r="AB173" s="62"/>
      <c r="AC173" s="62"/>
      <c r="AD173" s="560"/>
      <c r="AE173" s="62"/>
      <c r="AF173" s="62"/>
      <c r="AG173" s="62"/>
      <c r="AH173" s="62"/>
      <c r="AI173" s="560"/>
      <c r="AJ173" s="62"/>
      <c r="AK173" s="62"/>
      <c r="AL173" s="62"/>
      <c r="AM173" s="62"/>
      <c r="AN173" s="560"/>
      <c r="AO173" s="62"/>
      <c r="AP173" s="62"/>
      <c r="AQ173" s="62"/>
      <c r="AR173" s="62"/>
      <c r="AS173" s="560"/>
      <c r="AT173" s="62"/>
      <c r="AU173" s="62"/>
      <c r="AV173" s="62"/>
      <c r="AW173" s="62"/>
      <c r="AX173" s="560"/>
      <c r="AY173" s="62"/>
      <c r="AZ173" s="62"/>
      <c r="BA173" s="62"/>
      <c r="BB173" s="62"/>
      <c r="BC173" s="560"/>
      <c r="BD173" s="62"/>
      <c r="BE173" s="62"/>
      <c r="BF173" s="62"/>
      <c r="BG173" s="62"/>
      <c r="BH173" s="560"/>
      <c r="BI173" s="62"/>
      <c r="BJ173" s="62"/>
      <c r="BK173" s="62"/>
      <c r="BL173" s="62"/>
      <c r="BM173" s="560"/>
      <c r="BN173" s="62"/>
      <c r="BO173" s="62"/>
      <c r="BP173" s="62"/>
      <c r="BQ173" s="62"/>
      <c r="BR173" s="560"/>
      <c r="BS173" s="62"/>
      <c r="BT173" s="62"/>
      <c r="BU173" s="62"/>
      <c r="BV173" s="62"/>
      <c r="BW173" s="560"/>
      <c r="BX173" s="62"/>
      <c r="BY173" s="62"/>
      <c r="BZ173" s="62"/>
      <c r="CA173" s="62"/>
      <c r="CB173" s="560"/>
      <c r="CC173" s="62"/>
      <c r="CD173" s="62"/>
      <c r="CE173" s="62"/>
      <c r="CF173" s="62"/>
      <c r="CG173" s="560"/>
      <c r="CH173" s="62"/>
      <c r="CI173" s="62"/>
      <c r="CJ173" s="62"/>
      <c r="CK173" s="62"/>
      <c r="CL173" s="560"/>
      <c r="CM173" s="62"/>
      <c r="CN173" s="62"/>
      <c r="CO173" s="62"/>
      <c r="CP173" s="62"/>
      <c r="CQ173" s="560"/>
      <c r="CR173" s="62"/>
      <c r="CS173" s="62"/>
      <c r="CT173" s="62"/>
      <c r="CU173" s="62"/>
      <c r="CV173" s="560"/>
      <c r="CW173" s="62"/>
      <c r="CX173" s="62"/>
      <c r="CY173" s="62"/>
      <c r="CZ173" s="62"/>
      <c r="DA173" s="560"/>
      <c r="DB173" s="62"/>
      <c r="DC173" s="62"/>
      <c r="DD173" s="62"/>
      <c r="DE173" s="62"/>
      <c r="DF173" s="560"/>
      <c r="DG173" s="62"/>
      <c r="DH173" s="62"/>
      <c r="DI173" s="62"/>
      <c r="DJ173" s="62"/>
      <c r="DK173" s="560"/>
      <c r="DL173" s="62"/>
      <c r="DM173" s="62"/>
      <c r="DN173" s="62"/>
      <c r="DO173" s="62"/>
      <c r="DP173" s="560"/>
      <c r="DQ173" s="62"/>
      <c r="DR173" s="62"/>
      <c r="DS173" s="62"/>
      <c r="DT173" s="62"/>
      <c r="DU173" s="560"/>
      <c r="DV173" s="62"/>
      <c r="DW173" s="62"/>
      <c r="DX173" s="62"/>
      <c r="DY173" s="62"/>
      <c r="DZ173" s="560"/>
      <c r="EA173" s="62"/>
      <c r="EB173" s="62"/>
      <c r="EC173" s="62"/>
      <c r="ED173" s="62"/>
      <c r="EE173" s="560"/>
      <c r="EF173" s="62"/>
      <c r="EG173" s="62"/>
      <c r="EH173" s="62"/>
      <c r="EI173" s="62"/>
      <c r="EJ173" s="560"/>
      <c r="EK173" s="62"/>
      <c r="EL173" s="62"/>
      <c r="EM173" s="62"/>
      <c r="EN173" s="62"/>
      <c r="EO173" s="153"/>
    </row>
    <row r="174" spans="4:148" hidden="1" x14ac:dyDescent="0.2">
      <c r="D174" s="153" t="s">
        <v>466</v>
      </c>
      <c r="E174" s="484"/>
      <c r="G174" s="62">
        <v>0</v>
      </c>
      <c r="H174" s="62"/>
      <c r="I174" s="62"/>
      <c r="J174" s="560"/>
      <c r="K174" s="62"/>
      <c r="L174" s="62">
        <v>0</v>
      </c>
      <c r="M174" s="62"/>
      <c r="N174" s="62"/>
      <c r="O174" s="560"/>
      <c r="P174" s="62"/>
      <c r="Q174" s="62">
        <v>0</v>
      </c>
      <c r="R174" s="62"/>
      <c r="S174" s="62"/>
      <c r="T174" s="560"/>
      <c r="U174" s="62"/>
      <c r="V174" s="62">
        <v>0</v>
      </c>
      <c r="W174" s="62"/>
      <c r="X174" s="62"/>
      <c r="Y174" s="560"/>
      <c r="Z174" s="62"/>
      <c r="AA174" s="62">
        <v>0</v>
      </c>
      <c r="AB174" s="62"/>
      <c r="AC174" s="62"/>
      <c r="AD174" s="560"/>
      <c r="AE174" s="62"/>
      <c r="AF174" s="62">
        <v>0</v>
      </c>
      <c r="AG174" s="62"/>
      <c r="AH174" s="62"/>
      <c r="AI174" s="560"/>
      <c r="AJ174" s="62"/>
      <c r="AK174" s="62">
        <v>0</v>
      </c>
      <c r="AL174" s="62"/>
      <c r="AM174" s="62"/>
      <c r="AN174" s="560"/>
      <c r="AO174" s="62"/>
      <c r="AP174" s="62">
        <v>0</v>
      </c>
      <c r="AQ174" s="62"/>
      <c r="AR174" s="62"/>
      <c r="AS174" s="560"/>
      <c r="AT174" s="62"/>
      <c r="AU174" s="62">
        <v>0</v>
      </c>
      <c r="AV174" s="62"/>
      <c r="AW174" s="62"/>
      <c r="AX174" s="560"/>
      <c r="AY174" s="62"/>
      <c r="AZ174" s="62">
        <v>0</v>
      </c>
      <c r="BA174" s="62"/>
      <c r="BB174" s="62"/>
      <c r="BC174" s="560"/>
      <c r="BD174" s="62"/>
      <c r="BE174" s="62">
        <v>0</v>
      </c>
      <c r="BF174" s="62"/>
      <c r="BG174" s="62"/>
      <c r="BH174" s="560"/>
      <c r="BI174" s="62"/>
      <c r="BJ174" s="62">
        <v>0</v>
      </c>
      <c r="BK174" s="62"/>
      <c r="BL174" s="62"/>
      <c r="BM174" s="560"/>
      <c r="BN174" s="62"/>
      <c r="BO174" s="62">
        <v>0</v>
      </c>
      <c r="BP174" s="62"/>
      <c r="BQ174" s="62"/>
      <c r="BR174" s="560"/>
      <c r="BS174" s="62"/>
      <c r="BT174" s="62">
        <v>0</v>
      </c>
      <c r="BU174" s="62"/>
      <c r="BV174" s="62"/>
      <c r="BW174" s="560"/>
      <c r="BX174" s="62"/>
      <c r="BY174" s="62">
        <v>0</v>
      </c>
      <c r="BZ174" s="62"/>
      <c r="CA174" s="62"/>
      <c r="CB174" s="560"/>
      <c r="CC174" s="62"/>
      <c r="CD174" s="62">
        <v>0</v>
      </c>
      <c r="CE174" s="62"/>
      <c r="CF174" s="62"/>
      <c r="CG174" s="560"/>
      <c r="CH174" s="62"/>
      <c r="CI174" s="62">
        <v>0</v>
      </c>
      <c r="CJ174" s="62"/>
      <c r="CK174" s="62"/>
      <c r="CL174" s="560"/>
      <c r="CM174" s="62"/>
      <c r="CN174" s="62">
        <v>0</v>
      </c>
      <c r="CO174" s="62"/>
      <c r="CP174" s="62"/>
      <c r="CQ174" s="560"/>
      <c r="CR174" s="62"/>
      <c r="CS174" s="62">
        <v>0</v>
      </c>
      <c r="CT174" s="62"/>
      <c r="CU174" s="62"/>
      <c r="CV174" s="560"/>
      <c r="CW174" s="62"/>
      <c r="CX174" s="62">
        <v>0</v>
      </c>
      <c r="CY174" s="62"/>
      <c r="CZ174" s="62"/>
      <c r="DA174" s="560"/>
      <c r="DB174" s="62"/>
      <c r="DC174" s="62">
        <v>0</v>
      </c>
      <c r="DD174" s="62"/>
      <c r="DE174" s="62"/>
      <c r="DF174" s="560"/>
      <c r="DG174" s="62"/>
      <c r="DH174" s="62">
        <v>0</v>
      </c>
      <c r="DI174" s="62"/>
      <c r="DJ174" s="62"/>
      <c r="DK174" s="560"/>
      <c r="DL174" s="62"/>
      <c r="DM174" s="62">
        <v>0</v>
      </c>
      <c r="DN174" s="62"/>
      <c r="DO174" s="62"/>
      <c r="DP174" s="560"/>
      <c r="DQ174" s="62"/>
      <c r="DR174" s="62">
        <v>0</v>
      </c>
      <c r="DS174" s="62"/>
      <c r="DT174" s="62"/>
      <c r="DU174" s="560"/>
      <c r="DV174" s="62"/>
      <c r="DW174" s="62">
        <v>0</v>
      </c>
      <c r="DX174" s="62"/>
      <c r="DY174" s="62"/>
      <c r="DZ174" s="560"/>
      <c r="EA174" s="62"/>
      <c r="EB174" s="62">
        <v>0</v>
      </c>
      <c r="EC174" s="62"/>
      <c r="ED174" s="62"/>
      <c r="EE174" s="560"/>
      <c r="EF174" s="62"/>
      <c r="EG174" s="62">
        <v>0</v>
      </c>
      <c r="EH174" s="62"/>
      <c r="EI174" s="62"/>
      <c r="EJ174" s="560"/>
      <c r="EK174" s="62"/>
      <c r="EL174" s="62">
        <v>0</v>
      </c>
      <c r="EM174" s="62"/>
      <c r="EN174" s="62"/>
      <c r="EO174" s="153"/>
    </row>
    <row r="175" spans="4:148" hidden="1" x14ac:dyDescent="0.2">
      <c r="D175" s="153" t="s">
        <v>447</v>
      </c>
      <c r="E175" s="484"/>
      <c r="F175" s="490"/>
      <c r="G175" s="558">
        <v>0</v>
      </c>
      <c r="H175" s="559"/>
      <c r="I175" s="62"/>
      <c r="J175" s="560"/>
      <c r="K175" s="561"/>
      <c r="L175" s="558">
        <v>0</v>
      </c>
      <c r="M175" s="559"/>
      <c r="N175" s="62"/>
      <c r="O175" s="560"/>
      <c r="P175" s="561"/>
      <c r="Q175" s="558">
        <v>0</v>
      </c>
      <c r="R175" s="559"/>
      <c r="S175" s="62"/>
      <c r="T175" s="560"/>
      <c r="U175" s="561"/>
      <c r="V175" s="558">
        <v>0</v>
      </c>
      <c r="W175" s="559"/>
      <c r="X175" s="62"/>
      <c r="Y175" s="560"/>
      <c r="Z175" s="561"/>
      <c r="AA175" s="558">
        <v>0</v>
      </c>
      <c r="AB175" s="559"/>
      <c r="AC175" s="62"/>
      <c r="AD175" s="560"/>
      <c r="AE175" s="561"/>
      <c r="AF175" s="558">
        <v>0</v>
      </c>
      <c r="AG175" s="559"/>
      <c r="AH175" s="62"/>
      <c r="AI175" s="560"/>
      <c r="AJ175" s="561"/>
      <c r="AK175" s="558">
        <v>0</v>
      </c>
      <c r="AL175" s="559"/>
      <c r="AM175" s="62"/>
      <c r="AN175" s="560"/>
      <c r="AO175" s="561"/>
      <c r="AP175" s="558">
        <v>0</v>
      </c>
      <c r="AQ175" s="559"/>
      <c r="AR175" s="62"/>
      <c r="AS175" s="560"/>
      <c r="AT175" s="561"/>
      <c r="AU175" s="558">
        <v>0</v>
      </c>
      <c r="AV175" s="559"/>
      <c r="AW175" s="62"/>
      <c r="AX175" s="560"/>
      <c r="AY175" s="561"/>
      <c r="AZ175" s="558">
        <v>0</v>
      </c>
      <c r="BA175" s="559"/>
      <c r="BB175" s="62"/>
      <c r="BC175" s="560"/>
      <c r="BD175" s="561"/>
      <c r="BE175" s="558">
        <v>0</v>
      </c>
      <c r="BF175" s="559"/>
      <c r="BG175" s="62"/>
      <c r="BH175" s="560"/>
      <c r="BI175" s="561"/>
      <c r="BJ175" s="558">
        <v>0</v>
      </c>
      <c r="BK175" s="559"/>
      <c r="BL175" s="62"/>
      <c r="BM175" s="560"/>
      <c r="BN175" s="561"/>
      <c r="BO175" s="558">
        <v>0</v>
      </c>
      <c r="BP175" s="559"/>
      <c r="BQ175" s="62"/>
      <c r="BR175" s="560"/>
      <c r="BS175" s="561"/>
      <c r="BT175" s="558">
        <v>0</v>
      </c>
      <c r="BU175" s="559"/>
      <c r="BV175" s="62"/>
      <c r="BW175" s="560"/>
      <c r="BX175" s="561"/>
      <c r="BY175" s="558">
        <v>0</v>
      </c>
      <c r="BZ175" s="559"/>
      <c r="CA175" s="62"/>
      <c r="CB175" s="560"/>
      <c r="CC175" s="561"/>
      <c r="CD175" s="558">
        <v>0</v>
      </c>
      <c r="CE175" s="559"/>
      <c r="CF175" s="62"/>
      <c r="CG175" s="560"/>
      <c r="CH175" s="561"/>
      <c r="CI175" s="558">
        <v>0</v>
      </c>
      <c r="CJ175" s="559"/>
      <c r="CK175" s="62"/>
      <c r="CL175" s="560"/>
      <c r="CM175" s="561"/>
      <c r="CN175" s="558">
        <v>0</v>
      </c>
      <c r="CO175" s="559"/>
      <c r="CP175" s="62"/>
      <c r="CQ175" s="560"/>
      <c r="CR175" s="561"/>
      <c r="CS175" s="558">
        <v>0</v>
      </c>
      <c r="CT175" s="559"/>
      <c r="CU175" s="62"/>
      <c r="CV175" s="560"/>
      <c r="CW175" s="561"/>
      <c r="CX175" s="558">
        <v>0</v>
      </c>
      <c r="CY175" s="559"/>
      <c r="CZ175" s="62"/>
      <c r="DA175" s="560"/>
      <c r="DB175" s="561"/>
      <c r="DC175" s="558">
        <v>0</v>
      </c>
      <c r="DD175" s="559"/>
      <c r="DE175" s="62"/>
      <c r="DF175" s="560"/>
      <c r="DG175" s="561"/>
      <c r="DH175" s="558">
        <v>0</v>
      </c>
      <c r="DI175" s="559"/>
      <c r="DJ175" s="62"/>
      <c r="DK175" s="560"/>
      <c r="DL175" s="561"/>
      <c r="DM175" s="558">
        <v>0</v>
      </c>
      <c r="DN175" s="559"/>
      <c r="DO175" s="62"/>
      <c r="DP175" s="560"/>
      <c r="DQ175" s="561"/>
      <c r="DR175" s="558">
        <v>0</v>
      </c>
      <c r="DS175" s="559"/>
      <c r="DT175" s="62"/>
      <c r="DU175" s="560"/>
      <c r="DV175" s="561"/>
      <c r="DW175" s="558">
        <v>0</v>
      </c>
      <c r="DX175" s="559"/>
      <c r="DY175" s="62"/>
      <c r="DZ175" s="560"/>
      <c r="EA175" s="561"/>
      <c r="EB175" s="558">
        <v>0</v>
      </c>
      <c r="EC175" s="559"/>
      <c r="ED175" s="62"/>
      <c r="EE175" s="560"/>
      <c r="EF175" s="561"/>
      <c r="EG175" s="558">
        <v>0</v>
      </c>
      <c r="EH175" s="559"/>
      <c r="EI175" s="62"/>
      <c r="EJ175" s="560"/>
      <c r="EK175" s="561"/>
      <c r="EL175" s="558">
        <v>0</v>
      </c>
      <c r="EM175" s="559"/>
      <c r="EN175" s="62"/>
      <c r="EO175" s="153"/>
    </row>
    <row r="176" spans="4:148" hidden="1" x14ac:dyDescent="0.2">
      <c r="D176" s="153" t="s">
        <v>448</v>
      </c>
      <c r="E176" s="484"/>
      <c r="F176" s="504"/>
      <c r="G176" s="123">
        <v>0</v>
      </c>
      <c r="H176" s="122"/>
      <c r="I176" s="62"/>
      <c r="J176" s="560"/>
      <c r="K176" s="569"/>
      <c r="L176" s="123">
        <v>0</v>
      </c>
      <c r="M176" s="122"/>
      <c r="N176" s="62"/>
      <c r="O176" s="560"/>
      <c r="P176" s="569"/>
      <c r="Q176" s="123">
        <v>0</v>
      </c>
      <c r="R176" s="122"/>
      <c r="S176" s="62"/>
      <c r="T176" s="560"/>
      <c r="U176" s="569"/>
      <c r="V176" s="123">
        <v>0</v>
      </c>
      <c r="W176" s="122"/>
      <c r="X176" s="62"/>
      <c r="Y176" s="560"/>
      <c r="Z176" s="569"/>
      <c r="AA176" s="123">
        <v>0</v>
      </c>
      <c r="AB176" s="122"/>
      <c r="AC176" s="62"/>
      <c r="AD176" s="560"/>
      <c r="AE176" s="569"/>
      <c r="AF176" s="123">
        <v>0</v>
      </c>
      <c r="AG176" s="122"/>
      <c r="AH176" s="62"/>
      <c r="AI176" s="560"/>
      <c r="AJ176" s="569"/>
      <c r="AK176" s="123">
        <v>0</v>
      </c>
      <c r="AL176" s="122"/>
      <c r="AM176" s="62"/>
      <c r="AN176" s="560"/>
      <c r="AO176" s="569"/>
      <c r="AP176" s="123">
        <v>0</v>
      </c>
      <c r="AQ176" s="122"/>
      <c r="AR176" s="62"/>
      <c r="AS176" s="560"/>
      <c r="AT176" s="569"/>
      <c r="AU176" s="123">
        <v>0</v>
      </c>
      <c r="AV176" s="122"/>
      <c r="AW176" s="62"/>
      <c r="AX176" s="560"/>
      <c r="AY176" s="569"/>
      <c r="AZ176" s="123">
        <v>0</v>
      </c>
      <c r="BA176" s="122"/>
      <c r="BB176" s="62"/>
      <c r="BC176" s="560"/>
      <c r="BD176" s="569"/>
      <c r="BE176" s="123">
        <v>0</v>
      </c>
      <c r="BF176" s="122"/>
      <c r="BG176" s="62"/>
      <c r="BH176" s="560"/>
      <c r="BI176" s="569"/>
      <c r="BJ176" s="123">
        <v>0</v>
      </c>
      <c r="BK176" s="122"/>
      <c r="BL176" s="62"/>
      <c r="BM176" s="560"/>
      <c r="BN176" s="569"/>
      <c r="BO176" s="123">
        <v>0</v>
      </c>
      <c r="BP176" s="122"/>
      <c r="BQ176" s="62"/>
      <c r="BR176" s="560"/>
      <c r="BS176" s="569"/>
      <c r="BT176" s="123">
        <v>0</v>
      </c>
      <c r="BU176" s="122"/>
      <c r="BV176" s="62"/>
      <c r="BW176" s="560"/>
      <c r="BX176" s="569"/>
      <c r="BY176" s="123">
        <v>0</v>
      </c>
      <c r="BZ176" s="122"/>
      <c r="CA176" s="62"/>
      <c r="CB176" s="560"/>
      <c r="CC176" s="569"/>
      <c r="CD176" s="123">
        <v>0</v>
      </c>
      <c r="CE176" s="122"/>
      <c r="CF176" s="62"/>
      <c r="CG176" s="560"/>
      <c r="CH176" s="569"/>
      <c r="CI176" s="123">
        <v>0</v>
      </c>
      <c r="CJ176" s="122"/>
      <c r="CK176" s="62"/>
      <c r="CL176" s="560"/>
      <c r="CM176" s="569"/>
      <c r="CN176" s="123">
        <v>0</v>
      </c>
      <c r="CO176" s="122"/>
      <c r="CP176" s="62"/>
      <c r="CQ176" s="560"/>
      <c r="CR176" s="569"/>
      <c r="CS176" s="123">
        <v>0</v>
      </c>
      <c r="CT176" s="122"/>
      <c r="CU176" s="62"/>
      <c r="CV176" s="560"/>
      <c r="CW176" s="569"/>
      <c r="CX176" s="123">
        <v>0</v>
      </c>
      <c r="CY176" s="122"/>
      <c r="CZ176" s="62"/>
      <c r="DA176" s="560"/>
      <c r="DB176" s="569"/>
      <c r="DC176" s="123">
        <v>0</v>
      </c>
      <c r="DD176" s="122"/>
      <c r="DE176" s="62"/>
      <c r="DF176" s="560"/>
      <c r="DG176" s="569"/>
      <c r="DH176" s="123">
        <v>0</v>
      </c>
      <c r="DI176" s="122"/>
      <c r="DJ176" s="62"/>
      <c r="DK176" s="560"/>
      <c r="DL176" s="569"/>
      <c r="DM176" s="123">
        <v>0</v>
      </c>
      <c r="DN176" s="122"/>
      <c r="DO176" s="62"/>
      <c r="DP176" s="560"/>
      <c r="DQ176" s="569"/>
      <c r="DR176" s="123">
        <v>0</v>
      </c>
      <c r="DS176" s="122"/>
      <c r="DT176" s="62"/>
      <c r="DU176" s="560"/>
      <c r="DV176" s="569"/>
      <c r="DW176" s="123">
        <v>0</v>
      </c>
      <c r="DX176" s="122"/>
      <c r="DY176" s="62"/>
      <c r="DZ176" s="560"/>
      <c r="EA176" s="569"/>
      <c r="EB176" s="123">
        <v>0</v>
      </c>
      <c r="EC176" s="122"/>
      <c r="ED176" s="62"/>
      <c r="EE176" s="560"/>
      <c r="EF176" s="569"/>
      <c r="EG176" s="123">
        <v>0</v>
      </c>
      <c r="EH176" s="122"/>
      <c r="EI176" s="62"/>
      <c r="EJ176" s="560"/>
      <c r="EK176" s="569"/>
      <c r="EL176" s="123">
        <v>0</v>
      </c>
      <c r="EM176" s="122"/>
      <c r="EN176" s="62"/>
      <c r="EO176" s="153"/>
    </row>
    <row r="177" spans="4:145" hidden="1" x14ac:dyDescent="0.2">
      <c r="D177" s="153"/>
      <c r="E177" s="484"/>
      <c r="G177" s="62"/>
      <c r="H177" s="62"/>
      <c r="I177" s="62"/>
      <c r="J177" s="560"/>
      <c r="K177" s="62"/>
      <c r="L177" s="62"/>
      <c r="M177" s="62"/>
      <c r="N177" s="62"/>
      <c r="O177" s="560"/>
      <c r="P177" s="62"/>
      <c r="Q177" s="62"/>
      <c r="R177" s="62"/>
      <c r="S177" s="62"/>
      <c r="T177" s="560"/>
      <c r="U177" s="62"/>
      <c r="V177" s="62"/>
      <c r="W177" s="62"/>
      <c r="X177" s="62"/>
      <c r="Y177" s="560"/>
      <c r="Z177" s="62"/>
      <c r="AA177" s="62"/>
      <c r="AB177" s="62"/>
      <c r="AC177" s="62"/>
      <c r="AD177" s="560"/>
      <c r="AE177" s="62"/>
      <c r="AF177" s="62"/>
      <c r="AG177" s="62"/>
      <c r="AH177" s="62"/>
      <c r="AI177" s="560"/>
      <c r="AJ177" s="62"/>
      <c r="AK177" s="62"/>
      <c r="AL177" s="62"/>
      <c r="AM177" s="62"/>
      <c r="AN177" s="560"/>
      <c r="AO177" s="62"/>
      <c r="AP177" s="62"/>
      <c r="AQ177" s="62"/>
      <c r="AR177" s="62"/>
      <c r="AS177" s="560"/>
      <c r="AT177" s="62"/>
      <c r="AU177" s="62"/>
      <c r="AV177" s="62"/>
      <c r="AW177" s="62"/>
      <c r="AX177" s="560"/>
      <c r="AY177" s="62"/>
      <c r="AZ177" s="62"/>
      <c r="BA177" s="62"/>
      <c r="BB177" s="62"/>
      <c r="BC177" s="560"/>
      <c r="BD177" s="62"/>
      <c r="BE177" s="62"/>
      <c r="BF177" s="62"/>
      <c r="BG177" s="62"/>
      <c r="BH177" s="560"/>
      <c r="BI177" s="62"/>
      <c r="BJ177" s="62"/>
      <c r="BK177" s="62"/>
      <c r="BL177" s="62"/>
      <c r="BM177" s="560"/>
      <c r="BN177" s="62"/>
      <c r="BO177" s="62"/>
      <c r="BP177" s="62"/>
      <c r="BQ177" s="62"/>
      <c r="BR177" s="560"/>
      <c r="BS177" s="62"/>
      <c r="BT177" s="62"/>
      <c r="BU177" s="62"/>
      <c r="BV177" s="62"/>
      <c r="BW177" s="560"/>
      <c r="BX177" s="62"/>
      <c r="BY177" s="62"/>
      <c r="BZ177" s="62"/>
      <c r="CA177" s="62"/>
      <c r="CB177" s="560"/>
      <c r="CC177" s="62"/>
      <c r="CD177" s="62"/>
      <c r="CE177" s="62"/>
      <c r="CF177" s="62"/>
      <c r="CG177" s="560"/>
      <c r="CH177" s="62"/>
      <c r="CI177" s="62"/>
      <c r="CJ177" s="62"/>
      <c r="CK177" s="62"/>
      <c r="CL177" s="560"/>
      <c r="CM177" s="62"/>
      <c r="CN177" s="62"/>
      <c r="CO177" s="62"/>
      <c r="CP177" s="62"/>
      <c r="CQ177" s="560"/>
      <c r="CR177" s="62"/>
      <c r="CS177" s="62"/>
      <c r="CT177" s="62"/>
      <c r="CU177" s="62"/>
      <c r="CV177" s="560"/>
      <c r="CW177" s="62"/>
      <c r="CX177" s="62"/>
      <c r="CY177" s="62"/>
      <c r="CZ177" s="62"/>
      <c r="DA177" s="560"/>
      <c r="DB177" s="62"/>
      <c r="DC177" s="62"/>
      <c r="DD177" s="62"/>
      <c r="DE177" s="62"/>
      <c r="DF177" s="560"/>
      <c r="DG177" s="62"/>
      <c r="DH177" s="62"/>
      <c r="DI177" s="62"/>
      <c r="DJ177" s="62"/>
      <c r="DK177" s="560"/>
      <c r="DL177" s="62"/>
      <c r="DM177" s="62"/>
      <c r="DN177" s="62"/>
      <c r="DO177" s="62"/>
      <c r="DP177" s="560"/>
      <c r="DQ177" s="62"/>
      <c r="DR177" s="62"/>
      <c r="DS177" s="62"/>
      <c r="DT177" s="62"/>
      <c r="DU177" s="560"/>
      <c r="DV177" s="62"/>
      <c r="DW177" s="62"/>
      <c r="DX177" s="62"/>
      <c r="DY177" s="62"/>
      <c r="DZ177" s="560"/>
      <c r="EA177" s="62"/>
      <c r="EB177" s="62"/>
      <c r="EC177" s="62"/>
      <c r="ED177" s="62"/>
      <c r="EE177" s="560"/>
      <c r="EF177" s="62"/>
      <c r="EG177" s="62"/>
      <c r="EH177" s="62"/>
      <c r="EI177" s="62"/>
      <c r="EJ177" s="560"/>
      <c r="EK177" s="62"/>
      <c r="EL177" s="62"/>
      <c r="EM177" s="62"/>
      <c r="EN177" s="62"/>
      <c r="EO177" s="153"/>
    </row>
    <row r="178" spans="4:145" hidden="1" x14ac:dyDescent="0.2">
      <c r="D178" s="153" t="s">
        <v>467</v>
      </c>
      <c r="E178" s="484"/>
      <c r="G178" s="62">
        <v>0</v>
      </c>
      <c r="H178" s="62"/>
      <c r="I178" s="62"/>
      <c r="J178" s="560"/>
      <c r="K178" s="62"/>
      <c r="L178" s="62">
        <v>0</v>
      </c>
      <c r="M178" s="62"/>
      <c r="N178" s="62"/>
      <c r="O178" s="560"/>
      <c r="P178" s="62"/>
      <c r="Q178" s="62">
        <v>0</v>
      </c>
      <c r="R178" s="62"/>
      <c r="S178" s="62"/>
      <c r="T178" s="560"/>
      <c r="U178" s="62"/>
      <c r="V178" s="62">
        <v>0</v>
      </c>
      <c r="W178" s="62"/>
      <c r="X178" s="62"/>
      <c r="Y178" s="560"/>
      <c r="Z178" s="62"/>
      <c r="AA178" s="62">
        <v>0</v>
      </c>
      <c r="AB178" s="62"/>
      <c r="AC178" s="62"/>
      <c r="AD178" s="560"/>
      <c r="AE178" s="62"/>
      <c r="AF178" s="62">
        <v>0</v>
      </c>
      <c r="AG178" s="62"/>
      <c r="AH178" s="62"/>
      <c r="AI178" s="560"/>
      <c r="AJ178" s="62"/>
      <c r="AK178" s="62">
        <v>0</v>
      </c>
      <c r="AL178" s="62"/>
      <c r="AM178" s="62"/>
      <c r="AN178" s="560"/>
      <c r="AO178" s="62"/>
      <c r="AP178" s="62">
        <v>0</v>
      </c>
      <c r="AQ178" s="62"/>
      <c r="AR178" s="62"/>
      <c r="AS178" s="560"/>
      <c r="AT178" s="62"/>
      <c r="AU178" s="62">
        <v>0</v>
      </c>
      <c r="AV178" s="62"/>
      <c r="AW178" s="62"/>
      <c r="AX178" s="560"/>
      <c r="AY178" s="62"/>
      <c r="AZ178" s="62">
        <v>0</v>
      </c>
      <c r="BA178" s="62"/>
      <c r="BB178" s="62"/>
      <c r="BC178" s="560"/>
      <c r="BD178" s="62"/>
      <c r="BE178" s="62">
        <v>0</v>
      </c>
      <c r="BF178" s="62"/>
      <c r="BG178" s="62"/>
      <c r="BH178" s="560"/>
      <c r="BI178" s="62"/>
      <c r="BJ178" s="62">
        <v>0</v>
      </c>
      <c r="BK178" s="62"/>
      <c r="BL178" s="62"/>
      <c r="BM178" s="560"/>
      <c r="BN178" s="62"/>
      <c r="BO178" s="62">
        <v>0</v>
      </c>
      <c r="BP178" s="62"/>
      <c r="BQ178" s="62"/>
      <c r="BR178" s="560"/>
      <c r="BS178" s="62"/>
      <c r="BT178" s="62">
        <v>0</v>
      </c>
      <c r="BU178" s="62"/>
      <c r="BV178" s="62"/>
      <c r="BW178" s="560"/>
      <c r="BX178" s="62"/>
      <c r="BY178" s="62">
        <v>0</v>
      </c>
      <c r="BZ178" s="62"/>
      <c r="CA178" s="62"/>
      <c r="CB178" s="560"/>
      <c r="CC178" s="62"/>
      <c r="CD178" s="62">
        <v>0</v>
      </c>
      <c r="CE178" s="62"/>
      <c r="CF178" s="62"/>
      <c r="CG178" s="560"/>
      <c r="CH178" s="62"/>
      <c r="CI178" s="62">
        <v>0</v>
      </c>
      <c r="CJ178" s="62"/>
      <c r="CK178" s="62"/>
      <c r="CL178" s="560"/>
      <c r="CM178" s="62"/>
      <c r="CN178" s="62">
        <v>0</v>
      </c>
      <c r="CO178" s="62"/>
      <c r="CP178" s="62"/>
      <c r="CQ178" s="560"/>
      <c r="CR178" s="62"/>
      <c r="CS178" s="62">
        <v>0</v>
      </c>
      <c r="CT178" s="62"/>
      <c r="CU178" s="62"/>
      <c r="CV178" s="560"/>
      <c r="CW178" s="62"/>
      <c r="CX178" s="62">
        <v>0</v>
      </c>
      <c r="CY178" s="62"/>
      <c r="CZ178" s="62"/>
      <c r="DA178" s="560"/>
      <c r="DB178" s="62"/>
      <c r="DC178" s="62">
        <v>0</v>
      </c>
      <c r="DD178" s="62"/>
      <c r="DE178" s="62"/>
      <c r="DF178" s="560"/>
      <c r="DG178" s="62"/>
      <c r="DH178" s="62">
        <v>0</v>
      </c>
      <c r="DI178" s="62"/>
      <c r="DJ178" s="62"/>
      <c r="DK178" s="560"/>
      <c r="DL178" s="62"/>
      <c r="DM178" s="62">
        <v>0</v>
      </c>
      <c r="DN178" s="62"/>
      <c r="DO178" s="62"/>
      <c r="DP178" s="560"/>
      <c r="DQ178" s="62"/>
      <c r="DR178" s="62">
        <v>0</v>
      </c>
      <c r="DS178" s="62"/>
      <c r="DT178" s="62"/>
      <c r="DU178" s="560"/>
      <c r="DV178" s="62"/>
      <c r="DW178" s="62">
        <v>0</v>
      </c>
      <c r="DX178" s="62"/>
      <c r="DY178" s="62"/>
      <c r="DZ178" s="560"/>
      <c r="EA178" s="62"/>
      <c r="EB178" s="62">
        <v>0</v>
      </c>
      <c r="EC178" s="62"/>
      <c r="ED178" s="62"/>
      <c r="EE178" s="560"/>
      <c r="EF178" s="62"/>
      <c r="EG178" s="62">
        <v>0</v>
      </c>
      <c r="EH178" s="62"/>
      <c r="EI178" s="62"/>
      <c r="EJ178" s="560"/>
      <c r="EK178" s="62"/>
      <c r="EL178" s="62">
        <v>0</v>
      </c>
      <c r="EM178" s="62"/>
      <c r="EN178" s="62"/>
      <c r="EO178" s="153"/>
    </row>
    <row r="179" spans="4:145" hidden="1" x14ac:dyDescent="0.2">
      <c r="D179" s="153" t="s">
        <v>447</v>
      </c>
      <c r="E179" s="484"/>
      <c r="F179" s="490"/>
      <c r="G179" s="558">
        <v>0</v>
      </c>
      <c r="H179" s="559"/>
      <c r="I179" s="62"/>
      <c r="J179" s="560"/>
      <c r="K179" s="561"/>
      <c r="L179" s="558">
        <v>0</v>
      </c>
      <c r="M179" s="559"/>
      <c r="N179" s="62"/>
      <c r="O179" s="560"/>
      <c r="P179" s="561"/>
      <c r="Q179" s="558">
        <v>0</v>
      </c>
      <c r="R179" s="559"/>
      <c r="S179" s="62"/>
      <c r="T179" s="560"/>
      <c r="U179" s="561"/>
      <c r="V179" s="558">
        <v>0</v>
      </c>
      <c r="W179" s="559"/>
      <c r="X179" s="62"/>
      <c r="Y179" s="560"/>
      <c r="Z179" s="561"/>
      <c r="AA179" s="558">
        <v>0</v>
      </c>
      <c r="AB179" s="559"/>
      <c r="AC179" s="62"/>
      <c r="AD179" s="560"/>
      <c r="AE179" s="561"/>
      <c r="AF179" s="558">
        <v>0</v>
      </c>
      <c r="AG179" s="559"/>
      <c r="AH179" s="62"/>
      <c r="AI179" s="560"/>
      <c r="AJ179" s="561"/>
      <c r="AK179" s="558">
        <v>0</v>
      </c>
      <c r="AL179" s="559"/>
      <c r="AM179" s="62"/>
      <c r="AN179" s="560"/>
      <c r="AO179" s="561"/>
      <c r="AP179" s="558">
        <v>0</v>
      </c>
      <c r="AQ179" s="559"/>
      <c r="AR179" s="62"/>
      <c r="AS179" s="560"/>
      <c r="AT179" s="561"/>
      <c r="AU179" s="558">
        <v>0</v>
      </c>
      <c r="AV179" s="559"/>
      <c r="AW179" s="62"/>
      <c r="AX179" s="560"/>
      <c r="AY179" s="561"/>
      <c r="AZ179" s="558">
        <v>0</v>
      </c>
      <c r="BA179" s="559"/>
      <c r="BB179" s="62"/>
      <c r="BC179" s="560"/>
      <c r="BD179" s="561"/>
      <c r="BE179" s="558">
        <v>0</v>
      </c>
      <c r="BF179" s="559"/>
      <c r="BG179" s="62"/>
      <c r="BH179" s="560"/>
      <c r="BI179" s="561"/>
      <c r="BJ179" s="558">
        <v>0</v>
      </c>
      <c r="BK179" s="559"/>
      <c r="BL179" s="62"/>
      <c r="BM179" s="560"/>
      <c r="BN179" s="561"/>
      <c r="BO179" s="558">
        <v>0</v>
      </c>
      <c r="BP179" s="559"/>
      <c r="BQ179" s="62"/>
      <c r="BR179" s="560"/>
      <c r="BS179" s="561"/>
      <c r="BT179" s="558">
        <v>0</v>
      </c>
      <c r="BU179" s="559"/>
      <c r="BV179" s="62"/>
      <c r="BW179" s="560"/>
      <c r="BX179" s="561"/>
      <c r="BY179" s="558">
        <v>0</v>
      </c>
      <c r="BZ179" s="559"/>
      <c r="CA179" s="62"/>
      <c r="CB179" s="560"/>
      <c r="CC179" s="561"/>
      <c r="CD179" s="558">
        <v>0</v>
      </c>
      <c r="CE179" s="559"/>
      <c r="CF179" s="62"/>
      <c r="CG179" s="560"/>
      <c r="CH179" s="561"/>
      <c r="CI179" s="558">
        <v>0</v>
      </c>
      <c r="CJ179" s="559"/>
      <c r="CK179" s="62"/>
      <c r="CL179" s="560"/>
      <c r="CM179" s="561"/>
      <c r="CN179" s="558">
        <v>0</v>
      </c>
      <c r="CO179" s="559"/>
      <c r="CP179" s="62"/>
      <c r="CQ179" s="560"/>
      <c r="CR179" s="561"/>
      <c r="CS179" s="558">
        <v>0</v>
      </c>
      <c r="CT179" s="559"/>
      <c r="CU179" s="62"/>
      <c r="CV179" s="560"/>
      <c r="CW179" s="561"/>
      <c r="CX179" s="558">
        <v>0</v>
      </c>
      <c r="CY179" s="559"/>
      <c r="CZ179" s="62"/>
      <c r="DA179" s="560"/>
      <c r="DB179" s="561"/>
      <c r="DC179" s="558">
        <v>0</v>
      </c>
      <c r="DD179" s="559"/>
      <c r="DE179" s="62"/>
      <c r="DF179" s="560"/>
      <c r="DG179" s="561"/>
      <c r="DH179" s="558">
        <v>0</v>
      </c>
      <c r="DI179" s="559"/>
      <c r="DJ179" s="62"/>
      <c r="DK179" s="560"/>
      <c r="DL179" s="561"/>
      <c r="DM179" s="558">
        <v>0</v>
      </c>
      <c r="DN179" s="559"/>
      <c r="DO179" s="62"/>
      <c r="DP179" s="560"/>
      <c r="DQ179" s="561"/>
      <c r="DR179" s="558">
        <v>0</v>
      </c>
      <c r="DS179" s="559"/>
      <c r="DT179" s="62"/>
      <c r="DU179" s="560"/>
      <c r="DV179" s="561"/>
      <c r="DW179" s="558">
        <v>0</v>
      </c>
      <c r="DX179" s="559"/>
      <c r="DY179" s="62"/>
      <c r="DZ179" s="560"/>
      <c r="EA179" s="561"/>
      <c r="EB179" s="558">
        <v>0</v>
      </c>
      <c r="EC179" s="559"/>
      <c r="ED179" s="62"/>
      <c r="EE179" s="560"/>
      <c r="EF179" s="561"/>
      <c r="EG179" s="558">
        <v>0</v>
      </c>
      <c r="EH179" s="559"/>
      <c r="EI179" s="62"/>
      <c r="EJ179" s="560"/>
      <c r="EK179" s="561"/>
      <c r="EL179" s="558">
        <v>0</v>
      </c>
      <c r="EM179" s="559"/>
      <c r="EN179" s="62"/>
      <c r="EO179" s="153"/>
    </row>
    <row r="180" spans="4:145" hidden="1" x14ac:dyDescent="0.2">
      <c r="D180" s="153" t="s">
        <v>448</v>
      </c>
      <c r="E180" s="484"/>
      <c r="F180" s="504"/>
      <c r="G180" s="123">
        <v>0</v>
      </c>
      <c r="H180" s="122"/>
      <c r="I180" s="62"/>
      <c r="J180" s="560"/>
      <c r="K180" s="569"/>
      <c r="L180" s="123">
        <v>0</v>
      </c>
      <c r="M180" s="122"/>
      <c r="N180" s="62"/>
      <c r="O180" s="560"/>
      <c r="P180" s="569"/>
      <c r="Q180" s="123">
        <v>0</v>
      </c>
      <c r="R180" s="122"/>
      <c r="S180" s="62"/>
      <c r="T180" s="560"/>
      <c r="U180" s="569"/>
      <c r="V180" s="123">
        <v>0</v>
      </c>
      <c r="W180" s="122"/>
      <c r="X180" s="62"/>
      <c r="Y180" s="560"/>
      <c r="Z180" s="569"/>
      <c r="AA180" s="123">
        <v>0</v>
      </c>
      <c r="AB180" s="122"/>
      <c r="AC180" s="62"/>
      <c r="AD180" s="560"/>
      <c r="AE180" s="569"/>
      <c r="AF180" s="123">
        <v>0</v>
      </c>
      <c r="AG180" s="122"/>
      <c r="AH180" s="62"/>
      <c r="AI180" s="560"/>
      <c r="AJ180" s="569"/>
      <c r="AK180" s="123">
        <v>0</v>
      </c>
      <c r="AL180" s="122"/>
      <c r="AM180" s="62"/>
      <c r="AN180" s="560"/>
      <c r="AO180" s="569"/>
      <c r="AP180" s="123">
        <v>0</v>
      </c>
      <c r="AQ180" s="122"/>
      <c r="AR180" s="62"/>
      <c r="AS180" s="560"/>
      <c r="AT180" s="569"/>
      <c r="AU180" s="123">
        <v>0</v>
      </c>
      <c r="AV180" s="122"/>
      <c r="AW180" s="62"/>
      <c r="AX180" s="560"/>
      <c r="AY180" s="569"/>
      <c r="AZ180" s="123">
        <v>0</v>
      </c>
      <c r="BA180" s="122"/>
      <c r="BB180" s="62"/>
      <c r="BC180" s="560"/>
      <c r="BD180" s="569"/>
      <c r="BE180" s="123">
        <v>0</v>
      </c>
      <c r="BF180" s="122"/>
      <c r="BG180" s="62"/>
      <c r="BH180" s="560"/>
      <c r="BI180" s="569"/>
      <c r="BJ180" s="123">
        <v>0</v>
      </c>
      <c r="BK180" s="122"/>
      <c r="BL180" s="62"/>
      <c r="BM180" s="560"/>
      <c r="BN180" s="569"/>
      <c r="BO180" s="123">
        <v>0</v>
      </c>
      <c r="BP180" s="122"/>
      <c r="BQ180" s="62"/>
      <c r="BR180" s="560"/>
      <c r="BS180" s="569"/>
      <c r="BT180" s="123">
        <v>0</v>
      </c>
      <c r="BU180" s="122"/>
      <c r="BV180" s="62"/>
      <c r="BW180" s="560"/>
      <c r="BX180" s="569"/>
      <c r="BY180" s="123">
        <v>0</v>
      </c>
      <c r="BZ180" s="122"/>
      <c r="CA180" s="62"/>
      <c r="CB180" s="560"/>
      <c r="CC180" s="569"/>
      <c r="CD180" s="123">
        <v>0</v>
      </c>
      <c r="CE180" s="122"/>
      <c r="CF180" s="62"/>
      <c r="CG180" s="560"/>
      <c r="CH180" s="569"/>
      <c r="CI180" s="123">
        <v>0</v>
      </c>
      <c r="CJ180" s="122"/>
      <c r="CK180" s="62"/>
      <c r="CL180" s="560"/>
      <c r="CM180" s="569"/>
      <c r="CN180" s="123">
        <v>0</v>
      </c>
      <c r="CO180" s="122"/>
      <c r="CP180" s="62"/>
      <c r="CQ180" s="560"/>
      <c r="CR180" s="569"/>
      <c r="CS180" s="123">
        <v>0</v>
      </c>
      <c r="CT180" s="122"/>
      <c r="CU180" s="62"/>
      <c r="CV180" s="560"/>
      <c r="CW180" s="569"/>
      <c r="CX180" s="123">
        <v>0</v>
      </c>
      <c r="CY180" s="122"/>
      <c r="CZ180" s="62"/>
      <c r="DA180" s="560"/>
      <c r="DB180" s="569"/>
      <c r="DC180" s="123">
        <v>0</v>
      </c>
      <c r="DD180" s="122"/>
      <c r="DE180" s="62"/>
      <c r="DF180" s="560"/>
      <c r="DG180" s="569"/>
      <c r="DH180" s="123">
        <v>0</v>
      </c>
      <c r="DI180" s="122"/>
      <c r="DJ180" s="62"/>
      <c r="DK180" s="560"/>
      <c r="DL180" s="569"/>
      <c r="DM180" s="123">
        <v>0</v>
      </c>
      <c r="DN180" s="122"/>
      <c r="DO180" s="62"/>
      <c r="DP180" s="560"/>
      <c r="DQ180" s="569"/>
      <c r="DR180" s="123">
        <v>0</v>
      </c>
      <c r="DS180" s="122"/>
      <c r="DT180" s="62"/>
      <c r="DU180" s="560"/>
      <c r="DV180" s="569"/>
      <c r="DW180" s="123">
        <v>0</v>
      </c>
      <c r="DX180" s="122"/>
      <c r="DY180" s="62"/>
      <c r="DZ180" s="560"/>
      <c r="EA180" s="569"/>
      <c r="EB180" s="123">
        <v>0</v>
      </c>
      <c r="EC180" s="122"/>
      <c r="ED180" s="62"/>
      <c r="EE180" s="560"/>
      <c r="EF180" s="569"/>
      <c r="EG180" s="123">
        <v>0</v>
      </c>
      <c r="EH180" s="122"/>
      <c r="EI180" s="62"/>
      <c r="EJ180" s="560"/>
      <c r="EK180" s="569"/>
      <c r="EL180" s="123">
        <v>0</v>
      </c>
      <c r="EM180" s="122"/>
      <c r="EN180" s="62"/>
      <c r="EO180" s="153"/>
    </row>
    <row r="181" spans="4:145" hidden="1" x14ac:dyDescent="0.2">
      <c r="D181" s="153"/>
      <c r="E181" s="484"/>
      <c r="G181" s="62"/>
      <c r="H181" s="62"/>
      <c r="I181" s="62"/>
      <c r="J181" s="560"/>
      <c r="K181" s="62"/>
      <c r="L181" s="62"/>
      <c r="M181" s="62"/>
      <c r="N181" s="62"/>
      <c r="O181" s="560"/>
      <c r="P181" s="62"/>
      <c r="Q181" s="62"/>
      <c r="R181" s="62"/>
      <c r="S181" s="62"/>
      <c r="T181" s="560"/>
      <c r="U181" s="62"/>
      <c r="V181" s="62"/>
      <c r="W181" s="62"/>
      <c r="X181" s="62"/>
      <c r="Y181" s="560"/>
      <c r="Z181" s="62"/>
      <c r="AA181" s="62"/>
      <c r="AB181" s="62"/>
      <c r="AC181" s="62"/>
      <c r="AD181" s="560"/>
      <c r="AE181" s="62"/>
      <c r="AF181" s="62"/>
      <c r="AG181" s="62"/>
      <c r="AH181" s="62"/>
      <c r="AI181" s="560"/>
      <c r="AJ181" s="62"/>
      <c r="AK181" s="62"/>
      <c r="AL181" s="62"/>
      <c r="AM181" s="62"/>
      <c r="AN181" s="560"/>
      <c r="AO181" s="62"/>
      <c r="AP181" s="62"/>
      <c r="AQ181" s="62"/>
      <c r="AR181" s="62"/>
      <c r="AS181" s="560"/>
      <c r="AT181" s="62"/>
      <c r="AU181" s="62"/>
      <c r="AV181" s="62"/>
      <c r="AW181" s="62"/>
      <c r="AX181" s="560"/>
      <c r="AY181" s="62"/>
      <c r="AZ181" s="62"/>
      <c r="BA181" s="62"/>
      <c r="BB181" s="62"/>
      <c r="BC181" s="560"/>
      <c r="BD181" s="62"/>
      <c r="BE181" s="62"/>
      <c r="BF181" s="62"/>
      <c r="BG181" s="62"/>
      <c r="BH181" s="560"/>
      <c r="BI181" s="62"/>
      <c r="BJ181" s="62"/>
      <c r="BK181" s="62"/>
      <c r="BL181" s="62"/>
      <c r="BM181" s="560"/>
      <c r="BN181" s="62"/>
      <c r="BO181" s="62"/>
      <c r="BP181" s="62"/>
      <c r="BQ181" s="62"/>
      <c r="BR181" s="560"/>
      <c r="BS181" s="62"/>
      <c r="BT181" s="62"/>
      <c r="BU181" s="62"/>
      <c r="BV181" s="62"/>
      <c r="BW181" s="560"/>
      <c r="BX181" s="62"/>
      <c r="BY181" s="62"/>
      <c r="BZ181" s="62"/>
      <c r="CA181" s="62"/>
      <c r="CB181" s="560"/>
      <c r="CC181" s="62"/>
      <c r="CD181" s="62"/>
      <c r="CE181" s="62"/>
      <c r="CF181" s="62"/>
      <c r="CG181" s="560"/>
      <c r="CH181" s="62"/>
      <c r="CI181" s="62"/>
      <c r="CJ181" s="62"/>
      <c r="CK181" s="62"/>
      <c r="CL181" s="560"/>
      <c r="CM181" s="62"/>
      <c r="CN181" s="62"/>
      <c r="CO181" s="62"/>
      <c r="CP181" s="62"/>
      <c r="CQ181" s="560"/>
      <c r="CR181" s="62"/>
      <c r="CS181" s="62"/>
      <c r="CT181" s="62"/>
      <c r="CU181" s="62"/>
      <c r="CV181" s="560"/>
      <c r="CW181" s="62"/>
      <c r="CX181" s="62"/>
      <c r="CY181" s="62"/>
      <c r="CZ181" s="62"/>
      <c r="DA181" s="560"/>
      <c r="DB181" s="62"/>
      <c r="DC181" s="62"/>
      <c r="DD181" s="62"/>
      <c r="DE181" s="62"/>
      <c r="DF181" s="560"/>
      <c r="DG181" s="62"/>
      <c r="DH181" s="62"/>
      <c r="DI181" s="62"/>
      <c r="DJ181" s="62"/>
      <c r="DK181" s="560"/>
      <c r="DL181" s="62"/>
      <c r="DM181" s="62"/>
      <c r="DN181" s="62"/>
      <c r="DO181" s="62"/>
      <c r="DP181" s="560"/>
      <c r="DQ181" s="62"/>
      <c r="DR181" s="62"/>
      <c r="DS181" s="62"/>
      <c r="DT181" s="62"/>
      <c r="DU181" s="560"/>
      <c r="DV181" s="62"/>
      <c r="DW181" s="62"/>
      <c r="DX181" s="62"/>
      <c r="DY181" s="62"/>
      <c r="DZ181" s="560"/>
      <c r="EA181" s="62"/>
      <c r="EB181" s="62"/>
      <c r="EC181" s="62"/>
      <c r="ED181" s="62"/>
      <c r="EE181" s="560"/>
      <c r="EF181" s="62"/>
      <c r="EG181" s="62"/>
      <c r="EH181" s="62"/>
      <c r="EI181" s="62"/>
      <c r="EJ181" s="560"/>
      <c r="EK181" s="62"/>
      <c r="EL181" s="62"/>
      <c r="EM181" s="62"/>
      <c r="EN181" s="62"/>
      <c r="EO181" s="153"/>
    </row>
    <row r="182" spans="4:145" x14ac:dyDescent="0.2">
      <c r="D182" s="236"/>
      <c r="E182" s="576"/>
      <c r="F182" s="149"/>
      <c r="G182" s="132"/>
      <c r="H182" s="132"/>
      <c r="I182" s="132"/>
      <c r="J182" s="577"/>
      <c r="K182" s="132"/>
      <c r="L182" s="132"/>
      <c r="M182" s="132"/>
      <c r="N182" s="132"/>
      <c r="O182" s="577"/>
      <c r="P182" s="132"/>
      <c r="Q182" s="132"/>
      <c r="R182" s="132"/>
      <c r="S182" s="132"/>
      <c r="T182" s="577"/>
      <c r="U182" s="132"/>
      <c r="V182" s="132"/>
      <c r="W182" s="132"/>
      <c r="X182" s="132"/>
      <c r="Y182" s="577"/>
      <c r="Z182" s="132"/>
      <c r="AA182" s="132"/>
      <c r="AB182" s="132"/>
      <c r="AC182" s="132"/>
      <c r="AD182" s="577"/>
      <c r="AE182" s="132"/>
      <c r="AF182" s="132"/>
      <c r="AG182" s="132"/>
      <c r="AH182" s="132"/>
      <c r="AI182" s="577"/>
      <c r="AJ182" s="132"/>
      <c r="AK182" s="132"/>
      <c r="AL182" s="132"/>
      <c r="AM182" s="132"/>
      <c r="AN182" s="577"/>
      <c r="AO182" s="132"/>
      <c r="AP182" s="132"/>
      <c r="AQ182" s="132"/>
      <c r="AR182" s="132"/>
      <c r="AS182" s="577"/>
      <c r="AT182" s="132"/>
      <c r="AU182" s="132"/>
      <c r="AV182" s="132"/>
      <c r="AW182" s="132"/>
      <c r="AX182" s="577"/>
      <c r="AY182" s="132"/>
      <c r="AZ182" s="132"/>
      <c r="BA182" s="132"/>
      <c r="BB182" s="132"/>
      <c r="BC182" s="577"/>
      <c r="BD182" s="132"/>
      <c r="BE182" s="132"/>
      <c r="BF182" s="132"/>
      <c r="BG182" s="132"/>
      <c r="BH182" s="577"/>
      <c r="BI182" s="132"/>
      <c r="BJ182" s="132"/>
      <c r="BK182" s="132"/>
      <c r="BL182" s="132"/>
      <c r="BM182" s="577"/>
      <c r="BN182" s="132"/>
      <c r="BO182" s="132"/>
      <c r="BP182" s="132"/>
      <c r="BQ182" s="132"/>
      <c r="BR182" s="577"/>
      <c r="BS182" s="132"/>
      <c r="BT182" s="132"/>
      <c r="BU182" s="132"/>
      <c r="BV182" s="132"/>
      <c r="BW182" s="577"/>
      <c r="BX182" s="132"/>
      <c r="BY182" s="132"/>
      <c r="BZ182" s="132"/>
      <c r="CA182" s="132"/>
      <c r="CB182" s="577"/>
      <c r="CC182" s="132"/>
      <c r="CD182" s="132"/>
      <c r="CE182" s="132"/>
      <c r="CF182" s="132"/>
      <c r="CG182" s="577"/>
      <c r="CH182" s="132"/>
      <c r="CI182" s="132"/>
      <c r="CJ182" s="132"/>
      <c r="CK182" s="132"/>
      <c r="CL182" s="577"/>
      <c r="CM182" s="132"/>
      <c r="CN182" s="132"/>
      <c r="CO182" s="132"/>
      <c r="CP182" s="132"/>
      <c r="CQ182" s="577"/>
      <c r="CR182" s="132"/>
      <c r="CS182" s="132"/>
      <c r="CT182" s="132"/>
      <c r="CU182" s="132"/>
      <c r="CV182" s="577"/>
      <c r="CW182" s="132"/>
      <c r="CX182" s="132"/>
      <c r="CY182" s="132"/>
      <c r="CZ182" s="132"/>
      <c r="DA182" s="577"/>
      <c r="DB182" s="132"/>
      <c r="DC182" s="132"/>
      <c r="DD182" s="132"/>
      <c r="DE182" s="132"/>
      <c r="DF182" s="577"/>
      <c r="DG182" s="132"/>
      <c r="DH182" s="132"/>
      <c r="DI182" s="132"/>
      <c r="DJ182" s="132"/>
      <c r="DK182" s="577"/>
      <c r="DL182" s="132"/>
      <c r="DM182" s="132"/>
      <c r="DN182" s="132"/>
      <c r="DO182" s="132"/>
      <c r="DP182" s="577"/>
      <c r="DQ182" s="132"/>
      <c r="DR182" s="132"/>
      <c r="DS182" s="132"/>
      <c r="DT182" s="132"/>
      <c r="DU182" s="577"/>
      <c r="DV182" s="132"/>
      <c r="DW182" s="132"/>
      <c r="DX182" s="132"/>
      <c r="DY182" s="132"/>
      <c r="DZ182" s="577"/>
      <c r="EA182" s="132"/>
      <c r="EB182" s="132"/>
      <c r="EC182" s="132"/>
      <c r="ED182" s="132"/>
      <c r="EE182" s="577"/>
      <c r="EF182" s="132"/>
      <c r="EG182" s="132"/>
      <c r="EH182" s="132"/>
      <c r="EI182" s="132"/>
      <c r="EJ182" s="577"/>
      <c r="EK182" s="132"/>
      <c r="EL182" s="132"/>
      <c r="EM182" s="132"/>
      <c r="EN182" s="133"/>
      <c r="EO182" s="153"/>
    </row>
    <row r="183" spans="4:145" x14ac:dyDescent="0.2"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</row>
    <row r="184" spans="4:145" ht="6" customHeight="1" x14ac:dyDescent="0.2"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</row>
    <row r="185" spans="4:145" x14ac:dyDescent="0.2"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</row>
    <row r="186" spans="4:145" x14ac:dyDescent="0.2">
      <c r="D186" s="168"/>
      <c r="E186" s="168"/>
      <c r="F186" s="168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</row>
    <row r="188" spans="4:145" ht="13.5" customHeight="1" x14ac:dyDescent="0.2"/>
    <row r="189" spans="4:145" hidden="1" x14ac:dyDescent="0.2">
      <c r="L189" s="147">
        <v>46626420</v>
      </c>
      <c r="M189" s="147">
        <v>0</v>
      </c>
      <c r="N189" s="147">
        <v>0</v>
      </c>
      <c r="O189" s="147">
        <v>0</v>
      </c>
      <c r="P189" s="147">
        <v>0</v>
      </c>
      <c r="Q189" s="147">
        <v>0</v>
      </c>
      <c r="R189" s="147">
        <v>0</v>
      </c>
      <c r="S189" s="147">
        <v>0</v>
      </c>
      <c r="T189" s="147">
        <v>0</v>
      </c>
      <c r="U189" s="147">
        <v>0</v>
      </c>
      <c r="V189" s="147">
        <v>-14088400</v>
      </c>
      <c r="W189" s="147">
        <v>0</v>
      </c>
      <c r="X189" s="147">
        <v>0</v>
      </c>
      <c r="Y189" s="147">
        <v>0</v>
      </c>
      <c r="Z189" s="147">
        <v>0</v>
      </c>
      <c r="AA189" s="147">
        <v>0</v>
      </c>
      <c r="AB189" s="147">
        <v>0</v>
      </c>
      <c r="AC189" s="147">
        <v>0</v>
      </c>
      <c r="AD189" s="147">
        <v>0</v>
      </c>
      <c r="AE189" s="147">
        <v>0</v>
      </c>
      <c r="AF189" s="147">
        <v>0</v>
      </c>
      <c r="AG189" s="147">
        <v>0</v>
      </c>
      <c r="AH189" s="147">
        <v>0</v>
      </c>
      <c r="AI189" s="147">
        <v>0</v>
      </c>
      <c r="AJ189" s="147">
        <v>0</v>
      </c>
      <c r="AK189" s="147">
        <v>0</v>
      </c>
      <c r="AL189" s="147">
        <v>0</v>
      </c>
      <c r="AM189" s="147">
        <v>0</v>
      </c>
      <c r="AN189" s="147">
        <v>0</v>
      </c>
      <c r="AO189" s="147">
        <v>0</v>
      </c>
      <c r="AP189" s="147">
        <v>0</v>
      </c>
      <c r="AQ189" s="147">
        <v>0</v>
      </c>
      <c r="AR189" s="147">
        <v>0</v>
      </c>
      <c r="AS189" s="147">
        <v>0</v>
      </c>
      <c r="AT189" s="147">
        <v>0</v>
      </c>
      <c r="AU189" s="147">
        <v>-6098240</v>
      </c>
      <c r="AV189" s="147">
        <v>0</v>
      </c>
      <c r="AW189" s="147">
        <v>0</v>
      </c>
      <c r="AX189" s="147">
        <v>0</v>
      </c>
      <c r="AY189" s="147">
        <v>0</v>
      </c>
      <c r="AZ189" s="147">
        <v>0</v>
      </c>
      <c r="BA189" s="147">
        <v>0</v>
      </c>
      <c r="BB189" s="147">
        <v>0</v>
      </c>
      <c r="BC189" s="147">
        <v>0</v>
      </c>
      <c r="BD189" s="147">
        <v>0</v>
      </c>
      <c r="BE189" s="147">
        <v>0</v>
      </c>
      <c r="BF189" s="147">
        <v>0</v>
      </c>
      <c r="BG189" s="147">
        <v>0</v>
      </c>
      <c r="BH189" s="147">
        <v>0</v>
      </c>
      <c r="BI189" s="147">
        <v>0</v>
      </c>
      <c r="BJ189" s="147">
        <v>0</v>
      </c>
      <c r="BK189" s="147">
        <v>0</v>
      </c>
      <c r="BL189" s="147">
        <v>0</v>
      </c>
      <c r="BM189" s="147">
        <v>0</v>
      </c>
      <c r="BN189" s="147">
        <v>0</v>
      </c>
      <c r="BO189" s="147">
        <v>-11128875</v>
      </c>
    </row>
    <row r="190" spans="4:145" hidden="1" x14ac:dyDescent="0.2">
      <c r="L190" s="147">
        <v>46626420</v>
      </c>
      <c r="M190" s="147">
        <v>0</v>
      </c>
      <c r="N190" s="147">
        <v>0</v>
      </c>
      <c r="O190" s="147">
        <v>0</v>
      </c>
      <c r="P190" s="147">
        <v>0</v>
      </c>
      <c r="Q190" s="147">
        <v>0</v>
      </c>
      <c r="R190" s="147">
        <v>0</v>
      </c>
      <c r="S190" s="147">
        <v>0</v>
      </c>
      <c r="T190" s="147">
        <v>0</v>
      </c>
      <c r="U190" s="147">
        <v>0</v>
      </c>
      <c r="V190" s="147">
        <v>-14088400</v>
      </c>
      <c r="W190" s="147">
        <v>0</v>
      </c>
      <c r="X190" s="147">
        <v>0</v>
      </c>
      <c r="Y190" s="147">
        <v>0</v>
      </c>
      <c r="Z190" s="147">
        <v>0</v>
      </c>
      <c r="AA190" s="147">
        <v>0</v>
      </c>
      <c r="AB190" s="147">
        <v>0</v>
      </c>
      <c r="AC190" s="147">
        <v>0</v>
      </c>
      <c r="AD190" s="147">
        <v>0</v>
      </c>
      <c r="AE190" s="147">
        <v>0</v>
      </c>
      <c r="AF190" s="147">
        <v>0</v>
      </c>
      <c r="AG190" s="147">
        <v>0</v>
      </c>
      <c r="AH190" s="147">
        <v>0</v>
      </c>
      <c r="AI190" s="147">
        <v>0</v>
      </c>
      <c r="AJ190" s="147">
        <v>0</v>
      </c>
      <c r="AK190" s="147">
        <v>0</v>
      </c>
      <c r="AL190" s="147">
        <v>0</v>
      </c>
      <c r="AM190" s="147">
        <v>0</v>
      </c>
      <c r="AN190" s="147">
        <v>0</v>
      </c>
      <c r="AO190" s="147">
        <v>0</v>
      </c>
      <c r="AP190" s="147">
        <v>0</v>
      </c>
      <c r="AQ190" s="147">
        <v>0</v>
      </c>
      <c r="AR190" s="147">
        <v>0</v>
      </c>
      <c r="AS190" s="147">
        <v>0</v>
      </c>
      <c r="AT190" s="147">
        <v>0</v>
      </c>
      <c r="AU190" s="147">
        <v>-6098240</v>
      </c>
      <c r="AV190" s="147">
        <v>0</v>
      </c>
      <c r="AW190" s="147">
        <v>0</v>
      </c>
      <c r="AX190" s="147">
        <v>0</v>
      </c>
      <c r="AY190" s="147">
        <v>0</v>
      </c>
      <c r="AZ190" s="147">
        <v>0</v>
      </c>
      <c r="BA190" s="147">
        <v>0</v>
      </c>
      <c r="BB190" s="147">
        <v>0</v>
      </c>
      <c r="BC190" s="147">
        <v>0</v>
      </c>
      <c r="BD190" s="147">
        <v>0</v>
      </c>
      <c r="BE190" s="147">
        <v>0</v>
      </c>
      <c r="BF190" s="147">
        <v>0</v>
      </c>
      <c r="BG190" s="147">
        <v>0</v>
      </c>
      <c r="BH190" s="147">
        <v>0</v>
      </c>
      <c r="BI190" s="147">
        <v>0</v>
      </c>
      <c r="BJ190" s="147">
        <v>0</v>
      </c>
      <c r="BK190" s="147">
        <v>0</v>
      </c>
      <c r="BL190" s="147">
        <v>0</v>
      </c>
      <c r="BM190" s="147">
        <v>0</v>
      </c>
      <c r="BN190" s="147">
        <v>0</v>
      </c>
      <c r="BO190" s="147">
        <v>-11128875</v>
      </c>
    </row>
    <row r="191" spans="4:145" hidden="1" x14ac:dyDescent="0.2">
      <c r="L191" s="147">
        <v>0</v>
      </c>
      <c r="M191" s="147">
        <v>0</v>
      </c>
      <c r="N191" s="147">
        <v>0</v>
      </c>
      <c r="O191" s="147">
        <v>0</v>
      </c>
      <c r="P191" s="147">
        <v>0</v>
      </c>
      <c r="Q191" s="147">
        <v>0</v>
      </c>
      <c r="R191" s="147">
        <v>0</v>
      </c>
      <c r="S191" s="147">
        <v>0</v>
      </c>
      <c r="T191" s="147">
        <v>0</v>
      </c>
      <c r="U191" s="147">
        <v>0</v>
      </c>
      <c r="V191" s="147">
        <v>0</v>
      </c>
      <c r="W191" s="147">
        <v>0</v>
      </c>
      <c r="X191" s="147">
        <v>0</v>
      </c>
      <c r="Y191" s="147">
        <v>0</v>
      </c>
      <c r="Z191" s="147">
        <v>0</v>
      </c>
      <c r="AA191" s="147">
        <v>0</v>
      </c>
      <c r="AB191" s="147">
        <v>0</v>
      </c>
      <c r="AC191" s="147">
        <v>0</v>
      </c>
      <c r="AD191" s="147">
        <v>0</v>
      </c>
      <c r="AE191" s="147">
        <v>0</v>
      </c>
      <c r="AF191" s="147">
        <v>0</v>
      </c>
      <c r="AG191" s="147">
        <v>0</v>
      </c>
      <c r="AH191" s="147">
        <v>0</v>
      </c>
      <c r="AI191" s="147">
        <v>0</v>
      </c>
      <c r="AJ191" s="147">
        <v>0</v>
      </c>
      <c r="AK191" s="147">
        <v>0</v>
      </c>
      <c r="AL191" s="147">
        <v>0</v>
      </c>
      <c r="AM191" s="147">
        <v>0</v>
      </c>
      <c r="AN191" s="147">
        <v>0</v>
      </c>
      <c r="AO191" s="147">
        <v>0</v>
      </c>
      <c r="AP191" s="147">
        <v>0</v>
      </c>
      <c r="AQ191" s="147">
        <v>0</v>
      </c>
      <c r="AR191" s="147">
        <v>0</v>
      </c>
      <c r="AS191" s="147">
        <v>0</v>
      </c>
      <c r="AT191" s="147">
        <v>0</v>
      </c>
      <c r="AU191" s="147">
        <v>0</v>
      </c>
      <c r="AV191" s="147">
        <v>0</v>
      </c>
      <c r="AW191" s="147">
        <v>0</v>
      </c>
      <c r="AX191" s="147">
        <v>0</v>
      </c>
      <c r="AY191" s="147">
        <v>0</v>
      </c>
      <c r="AZ191" s="147">
        <v>0</v>
      </c>
      <c r="BA191" s="147">
        <v>0</v>
      </c>
      <c r="BB191" s="147">
        <v>0</v>
      </c>
      <c r="BC191" s="147">
        <v>0</v>
      </c>
      <c r="BD191" s="147">
        <v>0</v>
      </c>
      <c r="BE191" s="147">
        <v>0</v>
      </c>
      <c r="BF191" s="147">
        <v>0</v>
      </c>
      <c r="BG191" s="147">
        <v>0</v>
      </c>
      <c r="BH191" s="147">
        <v>0</v>
      </c>
      <c r="BI191" s="147">
        <v>0</v>
      </c>
      <c r="BJ191" s="147">
        <v>0</v>
      </c>
      <c r="BK191" s="147">
        <v>0</v>
      </c>
      <c r="BL191" s="147">
        <v>0</v>
      </c>
      <c r="BM191" s="147">
        <v>0</v>
      </c>
      <c r="BN191" s="147">
        <v>0</v>
      </c>
      <c r="BO191" s="147">
        <v>0</v>
      </c>
      <c r="BU191" s="147">
        <v>0</v>
      </c>
      <c r="BV191" s="147">
        <v>0</v>
      </c>
      <c r="BW191" s="147">
        <v>0</v>
      </c>
      <c r="BX191" s="147">
        <v>0</v>
      </c>
      <c r="BZ191" s="147">
        <v>17227115</v>
      </c>
      <c r="CA191" s="147">
        <v>0</v>
      </c>
    </row>
    <row r="192" spans="4:145" hidden="1" x14ac:dyDescent="0.2">
      <c r="L192" s="147">
        <v>0</v>
      </c>
      <c r="M192" s="147">
        <v>0</v>
      </c>
      <c r="N192" s="147">
        <v>0</v>
      </c>
      <c r="O192" s="147">
        <v>0</v>
      </c>
      <c r="P192" s="147">
        <v>0</v>
      </c>
      <c r="Q192" s="147">
        <v>0</v>
      </c>
      <c r="R192" s="147">
        <v>0</v>
      </c>
      <c r="S192" s="147">
        <v>0</v>
      </c>
      <c r="T192" s="147">
        <v>0</v>
      </c>
      <c r="U192" s="147">
        <v>0</v>
      </c>
      <c r="V192" s="147">
        <v>0</v>
      </c>
      <c r="W192" s="147">
        <v>0</v>
      </c>
      <c r="X192" s="147">
        <v>0</v>
      </c>
      <c r="Y192" s="147">
        <v>0</v>
      </c>
      <c r="Z192" s="147">
        <v>0</v>
      </c>
      <c r="AA192" s="147">
        <v>0</v>
      </c>
      <c r="AB192" s="147">
        <v>0</v>
      </c>
      <c r="AC192" s="147">
        <v>0</v>
      </c>
      <c r="AD192" s="147">
        <v>0</v>
      </c>
      <c r="AE192" s="147">
        <v>0</v>
      </c>
      <c r="AF192" s="147">
        <v>0</v>
      </c>
      <c r="AG192" s="147">
        <v>0</v>
      </c>
      <c r="AH192" s="147">
        <v>0</v>
      </c>
      <c r="AI192" s="147">
        <v>0</v>
      </c>
      <c r="AJ192" s="147">
        <v>0</v>
      </c>
      <c r="AK192" s="147">
        <v>0</v>
      </c>
      <c r="AL192" s="147">
        <v>0</v>
      </c>
      <c r="AM192" s="147">
        <v>0</v>
      </c>
      <c r="AN192" s="147">
        <v>0</v>
      </c>
      <c r="AO192" s="147">
        <v>0</v>
      </c>
      <c r="AP192" s="147">
        <v>0</v>
      </c>
      <c r="AQ192" s="147">
        <v>0</v>
      </c>
      <c r="AR192" s="147">
        <v>0</v>
      </c>
      <c r="AS192" s="147">
        <v>0</v>
      </c>
      <c r="AT192" s="147">
        <v>0</v>
      </c>
      <c r="AU192" s="147">
        <v>0</v>
      </c>
      <c r="AV192" s="147">
        <v>0</v>
      </c>
      <c r="AW192" s="147">
        <v>0</v>
      </c>
      <c r="AX192" s="147">
        <v>0</v>
      </c>
      <c r="AY192" s="147">
        <v>0</v>
      </c>
      <c r="AZ192" s="147">
        <v>0</v>
      </c>
      <c r="BA192" s="147">
        <v>0</v>
      </c>
      <c r="BB192" s="147">
        <v>0</v>
      </c>
      <c r="BC192" s="147">
        <v>0</v>
      </c>
      <c r="BD192" s="147">
        <v>0</v>
      </c>
      <c r="BE192" s="147">
        <v>0</v>
      </c>
      <c r="BF192" s="147">
        <v>0</v>
      </c>
      <c r="BG192" s="147">
        <v>0</v>
      </c>
      <c r="BH192" s="147">
        <v>0</v>
      </c>
      <c r="BI192" s="147">
        <v>0</v>
      </c>
      <c r="BJ192" s="147">
        <v>0</v>
      </c>
      <c r="BK192" s="147">
        <v>0</v>
      </c>
      <c r="BL192" s="147">
        <v>0</v>
      </c>
      <c r="BM192" s="147">
        <v>0</v>
      </c>
      <c r="BN192" s="147">
        <v>0</v>
      </c>
      <c r="BO192" s="147">
        <v>0</v>
      </c>
      <c r="BU192" s="147">
        <v>0</v>
      </c>
      <c r="BV192" s="147">
        <v>0</v>
      </c>
      <c r="BW192" s="147">
        <v>0</v>
      </c>
      <c r="BX192" s="147">
        <v>0</v>
      </c>
      <c r="BZ192" s="147">
        <v>17227115</v>
      </c>
      <c r="CA192" s="147">
        <v>0</v>
      </c>
    </row>
    <row r="193" spans="12:79" hidden="1" x14ac:dyDescent="0.2">
      <c r="L193" s="147">
        <v>0</v>
      </c>
      <c r="M193" s="147">
        <v>0</v>
      </c>
      <c r="N193" s="147">
        <v>0</v>
      </c>
      <c r="O193" s="147">
        <v>0</v>
      </c>
      <c r="P193" s="147">
        <v>0</v>
      </c>
      <c r="Q193" s="147">
        <v>0</v>
      </c>
      <c r="R193" s="147">
        <v>0</v>
      </c>
      <c r="S193" s="147">
        <v>0</v>
      </c>
      <c r="T193" s="147">
        <v>0</v>
      </c>
      <c r="U193" s="147">
        <v>0</v>
      </c>
      <c r="V193" s="147">
        <v>0</v>
      </c>
      <c r="W193" s="147">
        <v>0</v>
      </c>
      <c r="X193" s="147">
        <v>0</v>
      </c>
      <c r="Y193" s="147">
        <v>0</v>
      </c>
      <c r="Z193" s="147">
        <v>0</v>
      </c>
      <c r="AA193" s="147">
        <v>0</v>
      </c>
      <c r="AB193" s="147">
        <v>0</v>
      </c>
      <c r="AC193" s="147">
        <v>0</v>
      </c>
      <c r="AD193" s="147">
        <v>0</v>
      </c>
      <c r="AE193" s="147">
        <v>0</v>
      </c>
      <c r="AF193" s="147">
        <v>0</v>
      </c>
      <c r="AG193" s="147">
        <v>0</v>
      </c>
      <c r="AH193" s="147">
        <v>0</v>
      </c>
      <c r="AI193" s="147">
        <v>0</v>
      </c>
      <c r="AJ193" s="147">
        <v>0</v>
      </c>
      <c r="AK193" s="147">
        <v>0</v>
      </c>
      <c r="AL193" s="147">
        <v>0</v>
      </c>
      <c r="AM193" s="147">
        <v>0</v>
      </c>
      <c r="AN193" s="147">
        <v>0</v>
      </c>
      <c r="AO193" s="147">
        <v>0</v>
      </c>
      <c r="AP193" s="147">
        <v>0</v>
      </c>
      <c r="AQ193" s="147">
        <v>0</v>
      </c>
      <c r="AR193" s="147">
        <v>0</v>
      </c>
      <c r="AS193" s="147">
        <v>0</v>
      </c>
      <c r="AT193" s="147">
        <v>0</v>
      </c>
      <c r="AU193" s="147">
        <v>0</v>
      </c>
      <c r="AV193" s="147">
        <v>0</v>
      </c>
      <c r="AW193" s="147">
        <v>0</v>
      </c>
      <c r="AX193" s="147">
        <v>0</v>
      </c>
      <c r="AY193" s="147">
        <v>0</v>
      </c>
      <c r="AZ193" s="147">
        <v>0</v>
      </c>
      <c r="BA193" s="147">
        <v>0</v>
      </c>
      <c r="BB193" s="147">
        <v>0</v>
      </c>
      <c r="BC193" s="147">
        <v>0</v>
      </c>
      <c r="BD193" s="147">
        <v>0</v>
      </c>
      <c r="BE193" s="147">
        <v>0</v>
      </c>
      <c r="BF193" s="147">
        <v>0</v>
      </c>
      <c r="BG193" s="147">
        <v>0</v>
      </c>
      <c r="BH193" s="147">
        <v>0</v>
      </c>
      <c r="BI193" s="147">
        <v>0</v>
      </c>
      <c r="BJ193" s="147">
        <v>0</v>
      </c>
      <c r="BK193" s="147">
        <v>0</v>
      </c>
      <c r="BL193" s="147">
        <v>0</v>
      </c>
      <c r="BM193" s="147">
        <v>0</v>
      </c>
      <c r="BN193" s="147">
        <v>0</v>
      </c>
      <c r="BO193" s="147">
        <v>0</v>
      </c>
      <c r="BU193" s="147">
        <v>0</v>
      </c>
      <c r="BV193" s="147">
        <v>0</v>
      </c>
      <c r="BW193" s="147">
        <v>0</v>
      </c>
      <c r="BX193" s="147">
        <v>0</v>
      </c>
      <c r="BZ193" s="147">
        <v>0</v>
      </c>
      <c r="CA193" s="147">
        <v>0</v>
      </c>
    </row>
    <row r="194" spans="12:79" hidden="1" x14ac:dyDescent="0.2">
      <c r="L194" s="147">
        <v>46626420</v>
      </c>
      <c r="M194" s="147">
        <v>0</v>
      </c>
      <c r="N194" s="147">
        <v>0</v>
      </c>
      <c r="O194" s="147">
        <v>0</v>
      </c>
      <c r="P194" s="147">
        <v>0</v>
      </c>
      <c r="Q194" s="147">
        <v>0</v>
      </c>
      <c r="R194" s="147">
        <v>0</v>
      </c>
      <c r="S194" s="147">
        <v>0</v>
      </c>
      <c r="T194" s="147">
        <v>0</v>
      </c>
      <c r="U194" s="147">
        <v>0</v>
      </c>
      <c r="V194" s="147">
        <v>-14088400</v>
      </c>
      <c r="W194" s="147">
        <v>0</v>
      </c>
      <c r="X194" s="147">
        <v>0</v>
      </c>
      <c r="Y194" s="147">
        <v>0</v>
      </c>
      <c r="Z194" s="147">
        <v>0</v>
      </c>
      <c r="AA194" s="147">
        <v>0</v>
      </c>
      <c r="AB194" s="147">
        <v>0</v>
      </c>
      <c r="AC194" s="147">
        <v>0</v>
      </c>
      <c r="AD194" s="147">
        <v>0</v>
      </c>
      <c r="AE194" s="147">
        <v>0</v>
      </c>
      <c r="AF194" s="147">
        <v>0</v>
      </c>
      <c r="AG194" s="147">
        <v>0</v>
      </c>
      <c r="AH194" s="147">
        <v>0</v>
      </c>
      <c r="AI194" s="147">
        <v>0</v>
      </c>
      <c r="AJ194" s="147">
        <v>0</v>
      </c>
      <c r="AK194" s="147">
        <v>0</v>
      </c>
      <c r="AL194" s="147">
        <v>0</v>
      </c>
      <c r="AM194" s="147">
        <v>0</v>
      </c>
      <c r="AN194" s="147">
        <v>0</v>
      </c>
      <c r="AO194" s="147">
        <v>0</v>
      </c>
      <c r="AP194" s="147">
        <v>0</v>
      </c>
      <c r="AQ194" s="147">
        <v>0</v>
      </c>
      <c r="AR194" s="147">
        <v>0</v>
      </c>
      <c r="AS194" s="147">
        <v>0</v>
      </c>
      <c r="AT194" s="147">
        <v>0</v>
      </c>
      <c r="AU194" s="147">
        <v>-6098240</v>
      </c>
      <c r="AV194" s="147">
        <v>0</v>
      </c>
      <c r="AW194" s="147">
        <v>0</v>
      </c>
      <c r="AX194" s="147">
        <v>0</v>
      </c>
      <c r="AY194" s="147">
        <v>0</v>
      </c>
      <c r="AZ194" s="147">
        <v>0</v>
      </c>
      <c r="BA194" s="147">
        <v>0</v>
      </c>
      <c r="BB194" s="147">
        <v>0</v>
      </c>
      <c r="BC194" s="147">
        <v>0</v>
      </c>
      <c r="BD194" s="147">
        <v>0</v>
      </c>
      <c r="BE194" s="147">
        <v>0</v>
      </c>
      <c r="BF194" s="147">
        <v>0</v>
      </c>
      <c r="BG194" s="147">
        <v>0</v>
      </c>
      <c r="BH194" s="147">
        <v>0</v>
      </c>
      <c r="BI194" s="147">
        <v>0</v>
      </c>
      <c r="BJ194" s="147">
        <v>0</v>
      </c>
      <c r="BK194" s="147">
        <v>0</v>
      </c>
      <c r="BL194" s="147">
        <v>0</v>
      </c>
      <c r="BM194" s="147">
        <v>0</v>
      </c>
      <c r="BN194" s="147">
        <v>0</v>
      </c>
      <c r="BO194" s="147">
        <v>-11128875</v>
      </c>
      <c r="BU194" s="147">
        <v>0</v>
      </c>
      <c r="BV194" s="147">
        <v>0</v>
      </c>
      <c r="BW194" s="147">
        <v>0</v>
      </c>
      <c r="BX194" s="147">
        <v>0</v>
      </c>
      <c r="BZ194" s="147">
        <v>0</v>
      </c>
      <c r="CA194" s="147">
        <v>0</v>
      </c>
    </row>
    <row r="195" spans="12:79" hidden="1" x14ac:dyDescent="0.2">
      <c r="L195" s="147">
        <v>46626420</v>
      </c>
      <c r="M195" s="147">
        <v>0</v>
      </c>
      <c r="N195" s="147">
        <v>0</v>
      </c>
      <c r="O195" s="147">
        <v>0</v>
      </c>
      <c r="P195" s="147">
        <v>0</v>
      </c>
      <c r="Q195" s="147">
        <v>0</v>
      </c>
      <c r="R195" s="147">
        <v>0</v>
      </c>
      <c r="S195" s="147">
        <v>0</v>
      </c>
      <c r="T195" s="147">
        <v>0</v>
      </c>
      <c r="U195" s="147">
        <v>0</v>
      </c>
      <c r="V195" s="147">
        <v>-14088400</v>
      </c>
      <c r="W195" s="147">
        <v>0</v>
      </c>
      <c r="X195" s="147">
        <v>0</v>
      </c>
      <c r="Y195" s="147">
        <v>0</v>
      </c>
      <c r="Z195" s="147">
        <v>0</v>
      </c>
      <c r="AA195" s="147">
        <v>0</v>
      </c>
      <c r="AB195" s="147">
        <v>0</v>
      </c>
      <c r="AC195" s="147">
        <v>0</v>
      </c>
      <c r="AD195" s="147">
        <v>0</v>
      </c>
      <c r="AE195" s="147">
        <v>0</v>
      </c>
      <c r="AF195" s="147">
        <v>0</v>
      </c>
      <c r="AG195" s="147">
        <v>0</v>
      </c>
      <c r="AH195" s="147">
        <v>0</v>
      </c>
      <c r="AI195" s="147">
        <v>0</v>
      </c>
      <c r="AJ195" s="147">
        <v>0</v>
      </c>
      <c r="AK195" s="147">
        <v>0</v>
      </c>
      <c r="AL195" s="147">
        <v>0</v>
      </c>
      <c r="AM195" s="147">
        <v>0</v>
      </c>
      <c r="AN195" s="147">
        <v>0</v>
      </c>
      <c r="AO195" s="147">
        <v>0</v>
      </c>
      <c r="AP195" s="147">
        <v>0</v>
      </c>
      <c r="AQ195" s="147">
        <v>0</v>
      </c>
      <c r="AR195" s="147">
        <v>0</v>
      </c>
      <c r="AS195" s="147">
        <v>0</v>
      </c>
      <c r="AT195" s="147">
        <v>0</v>
      </c>
      <c r="AU195" s="147">
        <v>-6098240</v>
      </c>
      <c r="AV195" s="147">
        <v>0</v>
      </c>
      <c r="AW195" s="147">
        <v>0</v>
      </c>
      <c r="AX195" s="147">
        <v>0</v>
      </c>
      <c r="AY195" s="147">
        <v>0</v>
      </c>
      <c r="AZ195" s="147">
        <v>0</v>
      </c>
      <c r="BA195" s="147">
        <v>0</v>
      </c>
      <c r="BB195" s="147">
        <v>0</v>
      </c>
      <c r="BC195" s="147">
        <v>0</v>
      </c>
      <c r="BD195" s="147">
        <v>0</v>
      </c>
      <c r="BE195" s="147">
        <v>0</v>
      </c>
      <c r="BF195" s="147">
        <v>0</v>
      </c>
      <c r="BG195" s="147">
        <v>0</v>
      </c>
      <c r="BH195" s="147">
        <v>0</v>
      </c>
      <c r="BI195" s="147">
        <v>0</v>
      </c>
      <c r="BJ195" s="147">
        <v>0</v>
      </c>
      <c r="BK195" s="147">
        <v>0</v>
      </c>
      <c r="BL195" s="147">
        <v>0</v>
      </c>
      <c r="BM195" s="147">
        <v>0</v>
      </c>
      <c r="BN195" s="147">
        <v>0</v>
      </c>
      <c r="BO195" s="147">
        <v>-11128875</v>
      </c>
      <c r="BU195" s="147">
        <v>0</v>
      </c>
      <c r="BV195" s="147">
        <v>0</v>
      </c>
      <c r="BW195" s="147">
        <v>0</v>
      </c>
      <c r="BX195" s="147">
        <v>0</v>
      </c>
      <c r="BZ195" s="147">
        <v>0</v>
      </c>
      <c r="CA195" s="147">
        <v>0</v>
      </c>
    </row>
    <row r="196" spans="12:79" hidden="1" x14ac:dyDescent="0.2">
      <c r="L196" s="147">
        <v>0</v>
      </c>
      <c r="M196" s="147">
        <v>0</v>
      </c>
      <c r="N196" s="147">
        <v>0</v>
      </c>
      <c r="O196" s="147">
        <v>0</v>
      </c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  <c r="AK196" s="147">
        <v>0</v>
      </c>
      <c r="AL196" s="147">
        <v>0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47">
        <v>0</v>
      </c>
      <c r="AU196" s="147">
        <v>0</v>
      </c>
      <c r="AV196" s="147">
        <v>0</v>
      </c>
      <c r="AW196" s="147">
        <v>0</v>
      </c>
      <c r="AX196" s="147">
        <v>0</v>
      </c>
      <c r="AY196" s="147">
        <v>0</v>
      </c>
      <c r="AZ196" s="147">
        <v>0</v>
      </c>
      <c r="BA196" s="147">
        <v>0</v>
      </c>
      <c r="BB196" s="147">
        <v>0</v>
      </c>
      <c r="BC196" s="147">
        <v>0</v>
      </c>
      <c r="BD196" s="147">
        <v>0</v>
      </c>
      <c r="BE196" s="147">
        <v>0</v>
      </c>
      <c r="BF196" s="147">
        <v>0</v>
      </c>
      <c r="BG196" s="147">
        <v>0</v>
      </c>
      <c r="BH196" s="147">
        <v>0</v>
      </c>
      <c r="BI196" s="147">
        <v>0</v>
      </c>
      <c r="BJ196" s="147">
        <v>0</v>
      </c>
      <c r="BK196" s="147">
        <v>0</v>
      </c>
      <c r="BL196" s="147">
        <v>0</v>
      </c>
      <c r="BM196" s="147">
        <v>0</v>
      </c>
      <c r="BN196" s="147">
        <v>0</v>
      </c>
      <c r="BO196" s="147">
        <v>0</v>
      </c>
      <c r="BU196" s="147">
        <v>0</v>
      </c>
      <c r="BV196" s="147">
        <v>0</v>
      </c>
      <c r="BW196" s="147">
        <v>0</v>
      </c>
      <c r="BX196" s="147">
        <v>0</v>
      </c>
      <c r="BZ196" s="147">
        <v>17227115</v>
      </c>
      <c r="CA196" s="147">
        <v>0</v>
      </c>
    </row>
    <row r="197" spans="12:79" hidden="1" x14ac:dyDescent="0.2">
      <c r="L197" s="147">
        <v>0</v>
      </c>
      <c r="M197" s="147">
        <v>0</v>
      </c>
      <c r="N197" s="147">
        <v>0</v>
      </c>
      <c r="O197" s="147">
        <v>0</v>
      </c>
      <c r="P197" s="147">
        <v>0</v>
      </c>
      <c r="Q197" s="147">
        <v>0</v>
      </c>
      <c r="R197" s="147">
        <v>0</v>
      </c>
      <c r="S197" s="147">
        <v>0</v>
      </c>
      <c r="T197" s="147">
        <v>0</v>
      </c>
      <c r="U197" s="147">
        <v>0</v>
      </c>
      <c r="V197" s="147">
        <v>0</v>
      </c>
      <c r="W197" s="147">
        <v>0</v>
      </c>
      <c r="X197" s="147">
        <v>0</v>
      </c>
      <c r="Y197" s="147">
        <v>0</v>
      </c>
      <c r="Z197" s="147">
        <v>0</v>
      </c>
      <c r="AA197" s="147">
        <v>0</v>
      </c>
      <c r="AB197" s="147">
        <v>0</v>
      </c>
      <c r="AC197" s="147">
        <v>0</v>
      </c>
      <c r="AD197" s="147">
        <v>0</v>
      </c>
      <c r="AE197" s="147">
        <v>0</v>
      </c>
      <c r="AF197" s="147">
        <v>0</v>
      </c>
      <c r="AG197" s="147">
        <v>0</v>
      </c>
      <c r="AH197" s="147">
        <v>0</v>
      </c>
      <c r="AI197" s="147">
        <v>0</v>
      </c>
      <c r="AJ197" s="147">
        <v>0</v>
      </c>
      <c r="AK197" s="147">
        <v>0</v>
      </c>
      <c r="AL197" s="147">
        <v>0</v>
      </c>
      <c r="AM197" s="147">
        <v>0</v>
      </c>
      <c r="AN197" s="147">
        <v>0</v>
      </c>
      <c r="AO197" s="147">
        <v>0</v>
      </c>
      <c r="AP197" s="147">
        <v>0</v>
      </c>
      <c r="AQ197" s="147">
        <v>0</v>
      </c>
      <c r="AR197" s="147">
        <v>0</v>
      </c>
      <c r="AS197" s="147">
        <v>0</v>
      </c>
      <c r="AT197" s="147">
        <v>0</v>
      </c>
      <c r="AU197" s="147">
        <v>0</v>
      </c>
      <c r="AV197" s="147">
        <v>0</v>
      </c>
      <c r="AW197" s="147">
        <v>0</v>
      </c>
      <c r="AX197" s="147">
        <v>0</v>
      </c>
      <c r="AY197" s="147">
        <v>0</v>
      </c>
      <c r="AZ197" s="147">
        <v>0</v>
      </c>
      <c r="BA197" s="147">
        <v>0</v>
      </c>
      <c r="BB197" s="147">
        <v>0</v>
      </c>
      <c r="BC197" s="147">
        <v>0</v>
      </c>
      <c r="BD197" s="147">
        <v>0</v>
      </c>
      <c r="BE197" s="147">
        <v>0</v>
      </c>
      <c r="BF197" s="147">
        <v>0</v>
      </c>
      <c r="BG197" s="147">
        <v>0</v>
      </c>
      <c r="BH197" s="147">
        <v>0</v>
      </c>
      <c r="BI197" s="147">
        <v>0</v>
      </c>
      <c r="BJ197" s="147">
        <v>0</v>
      </c>
      <c r="BK197" s="147">
        <v>0</v>
      </c>
      <c r="BL197" s="147">
        <v>0</v>
      </c>
      <c r="BM197" s="147">
        <v>0</v>
      </c>
      <c r="BN197" s="147">
        <v>0</v>
      </c>
      <c r="BO197" s="147">
        <v>0</v>
      </c>
      <c r="BU197" s="147">
        <v>0</v>
      </c>
      <c r="BV197" s="147">
        <v>0</v>
      </c>
      <c r="BW197" s="147">
        <v>0</v>
      </c>
      <c r="BX197" s="147">
        <v>0</v>
      </c>
      <c r="BZ197" s="147">
        <v>17227115</v>
      </c>
      <c r="CA197" s="147">
        <v>0</v>
      </c>
    </row>
    <row r="198" spans="12:79" hidden="1" x14ac:dyDescent="0.2">
      <c r="L198" s="147">
        <v>0</v>
      </c>
      <c r="M198" s="147">
        <v>0</v>
      </c>
      <c r="N198" s="147">
        <v>0</v>
      </c>
      <c r="O198" s="147">
        <v>0</v>
      </c>
      <c r="P198" s="147">
        <v>0</v>
      </c>
      <c r="Q198" s="147">
        <v>0</v>
      </c>
      <c r="R198" s="147">
        <v>0</v>
      </c>
      <c r="S198" s="147">
        <v>0</v>
      </c>
      <c r="T198" s="147">
        <v>0</v>
      </c>
      <c r="U198" s="147">
        <v>0</v>
      </c>
      <c r="V198" s="147">
        <v>0</v>
      </c>
      <c r="W198" s="147">
        <v>0</v>
      </c>
      <c r="X198" s="147">
        <v>0</v>
      </c>
      <c r="Y198" s="147">
        <v>0</v>
      </c>
      <c r="Z198" s="147">
        <v>0</v>
      </c>
      <c r="AA198" s="147">
        <v>0</v>
      </c>
      <c r="AB198" s="147">
        <v>0</v>
      </c>
      <c r="AC198" s="147">
        <v>0</v>
      </c>
      <c r="AD198" s="147">
        <v>0</v>
      </c>
      <c r="AE198" s="147">
        <v>0</v>
      </c>
      <c r="AF198" s="147">
        <v>0</v>
      </c>
      <c r="AG198" s="147">
        <v>0</v>
      </c>
      <c r="AH198" s="147">
        <v>0</v>
      </c>
      <c r="AI198" s="147">
        <v>0</v>
      </c>
      <c r="AJ198" s="147">
        <v>0</v>
      </c>
      <c r="AK198" s="147">
        <v>0</v>
      </c>
      <c r="AL198" s="147">
        <v>0</v>
      </c>
      <c r="AM198" s="147">
        <v>0</v>
      </c>
      <c r="AN198" s="147">
        <v>0</v>
      </c>
      <c r="AO198" s="147">
        <v>0</v>
      </c>
      <c r="AP198" s="147">
        <v>0</v>
      </c>
      <c r="AQ198" s="147">
        <v>0</v>
      </c>
      <c r="AR198" s="147">
        <v>0</v>
      </c>
      <c r="AS198" s="147">
        <v>0</v>
      </c>
      <c r="AT198" s="147">
        <v>0</v>
      </c>
      <c r="AU198" s="147">
        <v>0</v>
      </c>
      <c r="AV198" s="147">
        <v>0</v>
      </c>
      <c r="AW198" s="147">
        <v>0</v>
      </c>
      <c r="AX198" s="147">
        <v>0</v>
      </c>
      <c r="AY198" s="147">
        <v>0</v>
      </c>
      <c r="AZ198" s="147">
        <v>0</v>
      </c>
      <c r="BA198" s="147">
        <v>0</v>
      </c>
      <c r="BB198" s="147">
        <v>0</v>
      </c>
      <c r="BC198" s="147">
        <v>0</v>
      </c>
      <c r="BD198" s="147">
        <v>0</v>
      </c>
      <c r="BE198" s="147">
        <v>0</v>
      </c>
      <c r="BF198" s="147">
        <v>0</v>
      </c>
      <c r="BG198" s="147">
        <v>0</v>
      </c>
      <c r="BH198" s="147">
        <v>0</v>
      </c>
      <c r="BI198" s="147">
        <v>0</v>
      </c>
      <c r="BJ198" s="147">
        <v>0</v>
      </c>
      <c r="BK198" s="147">
        <v>0</v>
      </c>
      <c r="BL198" s="147">
        <v>0</v>
      </c>
      <c r="BM198" s="147">
        <v>0</v>
      </c>
      <c r="BN198" s="147">
        <v>0</v>
      </c>
      <c r="BO198" s="147">
        <v>0</v>
      </c>
      <c r="BU198" s="147">
        <v>0</v>
      </c>
      <c r="BV198" s="147">
        <v>0</v>
      </c>
      <c r="BW198" s="147">
        <v>0</v>
      </c>
      <c r="BX198" s="147">
        <v>0</v>
      </c>
      <c r="BZ198" s="147">
        <v>0</v>
      </c>
      <c r="CA198" s="147">
        <v>0</v>
      </c>
    </row>
    <row r="199" spans="12:79" hidden="1" x14ac:dyDescent="0.2">
      <c r="L199" s="147">
        <v>0</v>
      </c>
      <c r="M199" s="147">
        <v>0</v>
      </c>
      <c r="N199" s="147">
        <v>0</v>
      </c>
      <c r="O199" s="147">
        <v>0</v>
      </c>
      <c r="P199" s="147">
        <v>0</v>
      </c>
      <c r="Q199" s="147">
        <v>0</v>
      </c>
      <c r="R199" s="147">
        <v>0</v>
      </c>
      <c r="S199" s="147">
        <v>0</v>
      </c>
      <c r="T199" s="147">
        <v>0</v>
      </c>
      <c r="U199" s="147">
        <v>0</v>
      </c>
      <c r="V199" s="147">
        <v>0</v>
      </c>
      <c r="W199" s="147">
        <v>0</v>
      </c>
      <c r="X199" s="147">
        <v>0</v>
      </c>
      <c r="Y199" s="147">
        <v>0</v>
      </c>
      <c r="Z199" s="147">
        <v>0</v>
      </c>
      <c r="AA199" s="147">
        <v>0</v>
      </c>
      <c r="AB199" s="147">
        <v>0</v>
      </c>
      <c r="AC199" s="147">
        <v>0</v>
      </c>
      <c r="AD199" s="147">
        <v>0</v>
      </c>
      <c r="AE199" s="147">
        <v>0</v>
      </c>
      <c r="AF199" s="147">
        <v>0</v>
      </c>
      <c r="AG199" s="147">
        <v>0</v>
      </c>
      <c r="AH199" s="147">
        <v>0</v>
      </c>
      <c r="AI199" s="147">
        <v>0</v>
      </c>
      <c r="AJ199" s="147">
        <v>0</v>
      </c>
      <c r="AK199" s="147">
        <v>0</v>
      </c>
      <c r="AL199" s="147">
        <v>0</v>
      </c>
      <c r="AM199" s="147">
        <v>0</v>
      </c>
      <c r="AN199" s="147">
        <v>0</v>
      </c>
      <c r="AO199" s="147">
        <v>0</v>
      </c>
      <c r="AP199" s="147">
        <v>0</v>
      </c>
      <c r="AQ199" s="147">
        <v>0</v>
      </c>
      <c r="AR199" s="147">
        <v>0</v>
      </c>
      <c r="AS199" s="147">
        <v>0</v>
      </c>
      <c r="AT199" s="147">
        <v>0</v>
      </c>
      <c r="AU199" s="147">
        <v>0</v>
      </c>
      <c r="AV199" s="147">
        <v>0</v>
      </c>
      <c r="AW199" s="147">
        <v>0</v>
      </c>
      <c r="AX199" s="147">
        <v>0</v>
      </c>
      <c r="AY199" s="147">
        <v>0</v>
      </c>
      <c r="AZ199" s="147">
        <v>0</v>
      </c>
      <c r="BA199" s="147">
        <v>0</v>
      </c>
      <c r="BB199" s="147">
        <v>0</v>
      </c>
      <c r="BC199" s="147">
        <v>0</v>
      </c>
      <c r="BD199" s="147">
        <v>0</v>
      </c>
      <c r="BE199" s="147">
        <v>0</v>
      </c>
      <c r="BF199" s="147">
        <v>0</v>
      </c>
      <c r="BG199" s="147">
        <v>0</v>
      </c>
      <c r="BH199" s="147">
        <v>0</v>
      </c>
      <c r="BI199" s="147">
        <v>0</v>
      </c>
      <c r="BJ199" s="147">
        <v>0</v>
      </c>
      <c r="BK199" s="147">
        <v>0</v>
      </c>
      <c r="BL199" s="147">
        <v>0</v>
      </c>
      <c r="BM199" s="147">
        <v>0</v>
      </c>
      <c r="BN199" s="147">
        <v>0</v>
      </c>
      <c r="BO199" s="147">
        <v>-11128875</v>
      </c>
      <c r="BU199" s="147">
        <v>0</v>
      </c>
      <c r="BV199" s="147">
        <v>0</v>
      </c>
      <c r="BW199" s="147">
        <v>0</v>
      </c>
      <c r="BX199" s="147">
        <v>0</v>
      </c>
      <c r="BZ199" s="147">
        <v>0</v>
      </c>
      <c r="CA199" s="147">
        <v>0</v>
      </c>
    </row>
    <row r="200" spans="12:79" hidden="1" x14ac:dyDescent="0.2">
      <c r="L200" s="147">
        <v>0</v>
      </c>
      <c r="M200" s="147">
        <v>0</v>
      </c>
      <c r="N200" s="147">
        <v>0</v>
      </c>
      <c r="O200" s="147">
        <v>0</v>
      </c>
      <c r="P200" s="147">
        <v>0</v>
      </c>
      <c r="Q200" s="147">
        <v>0</v>
      </c>
      <c r="R200" s="147">
        <v>0</v>
      </c>
      <c r="S200" s="147">
        <v>0</v>
      </c>
      <c r="T200" s="147">
        <v>0</v>
      </c>
      <c r="U200" s="147">
        <v>0</v>
      </c>
      <c r="V200" s="147">
        <v>0</v>
      </c>
      <c r="W200" s="147">
        <v>0</v>
      </c>
      <c r="X200" s="147">
        <v>0</v>
      </c>
      <c r="Y200" s="147">
        <v>0</v>
      </c>
      <c r="Z200" s="147">
        <v>0</v>
      </c>
      <c r="AA200" s="147">
        <v>0</v>
      </c>
      <c r="AB200" s="147">
        <v>0</v>
      </c>
      <c r="AC200" s="147">
        <v>0</v>
      </c>
      <c r="AD200" s="147">
        <v>0</v>
      </c>
      <c r="AE200" s="147">
        <v>0</v>
      </c>
      <c r="AF200" s="147">
        <v>0</v>
      </c>
      <c r="AG200" s="147">
        <v>0</v>
      </c>
      <c r="AH200" s="147">
        <v>0</v>
      </c>
      <c r="AI200" s="147">
        <v>0</v>
      </c>
      <c r="AJ200" s="147">
        <v>0</v>
      </c>
      <c r="AK200" s="147">
        <v>0</v>
      </c>
      <c r="AL200" s="147">
        <v>0</v>
      </c>
      <c r="AM200" s="147">
        <v>0</v>
      </c>
      <c r="AN200" s="147">
        <v>0</v>
      </c>
      <c r="AO200" s="147">
        <v>0</v>
      </c>
      <c r="AP200" s="147">
        <v>0</v>
      </c>
      <c r="AQ200" s="147">
        <v>0</v>
      </c>
      <c r="AR200" s="147">
        <v>0</v>
      </c>
      <c r="AS200" s="147">
        <v>0</v>
      </c>
      <c r="AT200" s="147">
        <v>0</v>
      </c>
      <c r="AU200" s="147">
        <v>0</v>
      </c>
      <c r="AV200" s="147">
        <v>0</v>
      </c>
      <c r="AW200" s="147">
        <v>0</v>
      </c>
      <c r="AX200" s="147">
        <v>0</v>
      </c>
      <c r="AY200" s="147">
        <v>0</v>
      </c>
      <c r="AZ200" s="147">
        <v>0</v>
      </c>
      <c r="BA200" s="147">
        <v>0</v>
      </c>
      <c r="BB200" s="147">
        <v>0</v>
      </c>
      <c r="BC200" s="147">
        <v>0</v>
      </c>
      <c r="BD200" s="147">
        <v>0</v>
      </c>
      <c r="BE200" s="147">
        <v>0</v>
      </c>
      <c r="BF200" s="147">
        <v>0</v>
      </c>
      <c r="BG200" s="147">
        <v>0</v>
      </c>
      <c r="BH200" s="147">
        <v>0</v>
      </c>
      <c r="BI200" s="147">
        <v>0</v>
      </c>
      <c r="BJ200" s="147">
        <v>0</v>
      </c>
      <c r="BK200" s="147">
        <v>0</v>
      </c>
      <c r="BL200" s="147">
        <v>0</v>
      </c>
      <c r="BM200" s="147">
        <v>0</v>
      </c>
      <c r="BN200" s="147">
        <v>0</v>
      </c>
      <c r="BO200" s="147">
        <v>-11128875</v>
      </c>
      <c r="BU200" s="147">
        <v>0</v>
      </c>
      <c r="BV200" s="147">
        <v>0</v>
      </c>
      <c r="BW200" s="147">
        <v>0</v>
      </c>
      <c r="BX200" s="147">
        <v>0</v>
      </c>
      <c r="BZ200" s="147">
        <v>0</v>
      </c>
      <c r="CA200" s="147">
        <v>0</v>
      </c>
    </row>
    <row r="201" spans="12:79" hidden="1" x14ac:dyDescent="0.2">
      <c r="L201" s="147">
        <v>0</v>
      </c>
      <c r="M201" s="147">
        <v>0</v>
      </c>
      <c r="N201" s="147">
        <v>0</v>
      </c>
      <c r="O201" s="147">
        <v>0</v>
      </c>
      <c r="P201" s="147">
        <v>0</v>
      </c>
      <c r="Q201" s="147">
        <v>0</v>
      </c>
      <c r="R201" s="147">
        <v>0</v>
      </c>
      <c r="S201" s="147">
        <v>0</v>
      </c>
      <c r="T201" s="147">
        <v>0</v>
      </c>
      <c r="U201" s="147">
        <v>0</v>
      </c>
      <c r="V201" s="147">
        <v>0</v>
      </c>
      <c r="W201" s="147">
        <v>0</v>
      </c>
      <c r="X201" s="147">
        <v>0</v>
      </c>
      <c r="Y201" s="147">
        <v>0</v>
      </c>
      <c r="Z201" s="147">
        <v>0</v>
      </c>
      <c r="AA201" s="147">
        <v>0</v>
      </c>
      <c r="AB201" s="147">
        <v>0</v>
      </c>
      <c r="AC201" s="147">
        <v>0</v>
      </c>
      <c r="AD201" s="147">
        <v>0</v>
      </c>
      <c r="AE201" s="147">
        <v>0</v>
      </c>
      <c r="AF201" s="147">
        <v>0</v>
      </c>
      <c r="AG201" s="147">
        <v>0</v>
      </c>
      <c r="AH201" s="147">
        <v>0</v>
      </c>
      <c r="AI201" s="147">
        <v>0</v>
      </c>
      <c r="AJ201" s="147">
        <v>0</v>
      </c>
      <c r="AK201" s="147">
        <v>0</v>
      </c>
      <c r="AL201" s="147">
        <v>0</v>
      </c>
      <c r="AM201" s="147">
        <v>0</v>
      </c>
      <c r="AN201" s="147">
        <v>0</v>
      </c>
      <c r="AO201" s="147">
        <v>0</v>
      </c>
      <c r="AP201" s="147">
        <v>0</v>
      </c>
      <c r="AQ201" s="147">
        <v>0</v>
      </c>
      <c r="AR201" s="147">
        <v>0</v>
      </c>
      <c r="AS201" s="147">
        <v>0</v>
      </c>
      <c r="AT201" s="147">
        <v>0</v>
      </c>
      <c r="AU201" s="147">
        <v>0</v>
      </c>
      <c r="AV201" s="147">
        <v>0</v>
      </c>
      <c r="AW201" s="147">
        <v>0</v>
      </c>
      <c r="AX201" s="147">
        <v>0</v>
      </c>
      <c r="AY201" s="147">
        <v>0</v>
      </c>
      <c r="AZ201" s="147">
        <v>0</v>
      </c>
      <c r="BA201" s="147">
        <v>0</v>
      </c>
      <c r="BB201" s="147">
        <v>0</v>
      </c>
      <c r="BC201" s="147">
        <v>0</v>
      </c>
      <c r="BD201" s="147">
        <v>0</v>
      </c>
      <c r="BE201" s="147">
        <v>0</v>
      </c>
      <c r="BF201" s="147">
        <v>0</v>
      </c>
      <c r="BG201" s="147">
        <v>0</v>
      </c>
      <c r="BH201" s="147">
        <v>0</v>
      </c>
      <c r="BI201" s="147">
        <v>0</v>
      </c>
      <c r="BJ201" s="147">
        <v>0</v>
      </c>
      <c r="BK201" s="147">
        <v>0</v>
      </c>
      <c r="BL201" s="147">
        <v>0</v>
      </c>
      <c r="BM201" s="147">
        <v>0</v>
      </c>
      <c r="BN201" s="147">
        <v>0</v>
      </c>
      <c r="BO201" s="147">
        <v>0</v>
      </c>
      <c r="BU201" s="147">
        <v>0</v>
      </c>
      <c r="BV201" s="147">
        <v>0</v>
      </c>
      <c r="BW201" s="147">
        <v>0</v>
      </c>
      <c r="BX201" s="147">
        <v>0</v>
      </c>
      <c r="BZ201" s="147">
        <v>11128875</v>
      </c>
      <c r="CA201" s="147">
        <v>0</v>
      </c>
    </row>
    <row r="202" spans="12:79" hidden="1" x14ac:dyDescent="0.2">
      <c r="L202" s="147">
        <v>0</v>
      </c>
      <c r="M202" s="147">
        <v>0</v>
      </c>
      <c r="N202" s="147">
        <v>0</v>
      </c>
      <c r="O202" s="147">
        <v>0</v>
      </c>
      <c r="P202" s="147">
        <v>0</v>
      </c>
      <c r="Q202" s="147">
        <v>0</v>
      </c>
      <c r="R202" s="147">
        <v>0</v>
      </c>
      <c r="S202" s="147">
        <v>0</v>
      </c>
      <c r="T202" s="147">
        <v>0</v>
      </c>
      <c r="U202" s="147">
        <v>0</v>
      </c>
      <c r="V202" s="147">
        <v>0</v>
      </c>
      <c r="W202" s="147">
        <v>0</v>
      </c>
      <c r="X202" s="147">
        <v>0</v>
      </c>
      <c r="Y202" s="147">
        <v>0</v>
      </c>
      <c r="Z202" s="147">
        <v>0</v>
      </c>
      <c r="AA202" s="147">
        <v>0</v>
      </c>
      <c r="AB202" s="147">
        <v>0</v>
      </c>
      <c r="AC202" s="147">
        <v>0</v>
      </c>
      <c r="AD202" s="147">
        <v>0</v>
      </c>
      <c r="AE202" s="147">
        <v>0</v>
      </c>
      <c r="AF202" s="147">
        <v>0</v>
      </c>
      <c r="AG202" s="147">
        <v>0</v>
      </c>
      <c r="AH202" s="147">
        <v>0</v>
      </c>
      <c r="AI202" s="147">
        <v>0</v>
      </c>
      <c r="AJ202" s="147">
        <v>0</v>
      </c>
      <c r="AK202" s="147">
        <v>0</v>
      </c>
      <c r="AL202" s="147">
        <v>0</v>
      </c>
      <c r="AM202" s="147">
        <v>0</v>
      </c>
      <c r="AN202" s="147">
        <v>0</v>
      </c>
      <c r="AO202" s="147">
        <v>0</v>
      </c>
      <c r="AP202" s="147">
        <v>0</v>
      </c>
      <c r="AQ202" s="147">
        <v>0</v>
      </c>
      <c r="AR202" s="147">
        <v>0</v>
      </c>
      <c r="AS202" s="147">
        <v>0</v>
      </c>
      <c r="AT202" s="147">
        <v>0</v>
      </c>
      <c r="AU202" s="147">
        <v>0</v>
      </c>
      <c r="AV202" s="147">
        <v>0</v>
      </c>
      <c r="AW202" s="147">
        <v>0</v>
      </c>
      <c r="AX202" s="147">
        <v>0</v>
      </c>
      <c r="AY202" s="147">
        <v>0</v>
      </c>
      <c r="AZ202" s="147">
        <v>0</v>
      </c>
      <c r="BA202" s="147">
        <v>0</v>
      </c>
      <c r="BB202" s="147">
        <v>0</v>
      </c>
      <c r="BC202" s="147">
        <v>0</v>
      </c>
      <c r="BD202" s="147">
        <v>0</v>
      </c>
      <c r="BE202" s="147">
        <v>0</v>
      </c>
      <c r="BF202" s="147">
        <v>0</v>
      </c>
      <c r="BG202" s="147">
        <v>0</v>
      </c>
      <c r="BH202" s="147">
        <v>0</v>
      </c>
      <c r="BI202" s="147">
        <v>0</v>
      </c>
      <c r="BJ202" s="147">
        <v>0</v>
      </c>
      <c r="BK202" s="147">
        <v>0</v>
      </c>
      <c r="BL202" s="147">
        <v>0</v>
      </c>
      <c r="BM202" s="147">
        <v>0</v>
      </c>
      <c r="BN202" s="147">
        <v>0</v>
      </c>
      <c r="BO202" s="147">
        <v>0</v>
      </c>
      <c r="BU202" s="147">
        <v>0</v>
      </c>
      <c r="BV202" s="147">
        <v>0</v>
      </c>
      <c r="BW202" s="147">
        <v>0</v>
      </c>
      <c r="BX202" s="147">
        <v>0</v>
      </c>
      <c r="BZ202" s="147">
        <v>11128875</v>
      </c>
      <c r="CA202" s="147">
        <v>0</v>
      </c>
    </row>
    <row r="203" spans="12:79" hidden="1" x14ac:dyDescent="0.2">
      <c r="L203" s="147">
        <v>0</v>
      </c>
      <c r="M203" s="147">
        <v>0</v>
      </c>
      <c r="N203" s="147">
        <v>0</v>
      </c>
      <c r="O203" s="147">
        <v>0</v>
      </c>
      <c r="P203" s="147">
        <v>0</v>
      </c>
      <c r="Q203" s="147">
        <v>0</v>
      </c>
      <c r="R203" s="147">
        <v>0</v>
      </c>
      <c r="S203" s="147">
        <v>0</v>
      </c>
      <c r="T203" s="147">
        <v>0</v>
      </c>
      <c r="U203" s="147">
        <v>0</v>
      </c>
      <c r="V203" s="147">
        <v>0</v>
      </c>
      <c r="W203" s="147">
        <v>0</v>
      </c>
      <c r="X203" s="147">
        <v>0</v>
      </c>
      <c r="Y203" s="147">
        <v>0</v>
      </c>
      <c r="Z203" s="147">
        <v>0</v>
      </c>
      <c r="AA203" s="147">
        <v>0</v>
      </c>
      <c r="AB203" s="147">
        <v>0</v>
      </c>
      <c r="AC203" s="147">
        <v>0</v>
      </c>
      <c r="AD203" s="147">
        <v>0</v>
      </c>
      <c r="AE203" s="147">
        <v>0</v>
      </c>
      <c r="AF203" s="147">
        <v>0</v>
      </c>
      <c r="AG203" s="147">
        <v>0</v>
      </c>
      <c r="AH203" s="147">
        <v>0</v>
      </c>
      <c r="AI203" s="147">
        <v>0</v>
      </c>
      <c r="AJ203" s="147">
        <v>0</v>
      </c>
      <c r="AK203" s="147">
        <v>0</v>
      </c>
      <c r="AL203" s="147">
        <v>0</v>
      </c>
      <c r="AM203" s="147">
        <v>0</v>
      </c>
      <c r="AN203" s="147">
        <v>0</v>
      </c>
      <c r="AO203" s="147">
        <v>0</v>
      </c>
      <c r="AP203" s="147">
        <v>0</v>
      </c>
      <c r="AQ203" s="147">
        <v>0</v>
      </c>
      <c r="AR203" s="147">
        <v>0</v>
      </c>
      <c r="AS203" s="147">
        <v>0</v>
      </c>
      <c r="AT203" s="147">
        <v>0</v>
      </c>
      <c r="AU203" s="147">
        <v>0</v>
      </c>
      <c r="AV203" s="147">
        <v>0</v>
      </c>
      <c r="AW203" s="147">
        <v>0</v>
      </c>
      <c r="AX203" s="147">
        <v>0</v>
      </c>
      <c r="AY203" s="147">
        <v>0</v>
      </c>
      <c r="AZ203" s="147">
        <v>0</v>
      </c>
      <c r="BA203" s="147">
        <v>0</v>
      </c>
      <c r="BB203" s="147">
        <v>0</v>
      </c>
      <c r="BC203" s="147">
        <v>0</v>
      </c>
      <c r="BD203" s="147">
        <v>0</v>
      </c>
      <c r="BE203" s="147">
        <v>0</v>
      </c>
      <c r="BF203" s="147">
        <v>0</v>
      </c>
      <c r="BG203" s="147">
        <v>0</v>
      </c>
      <c r="BH203" s="147">
        <v>0</v>
      </c>
      <c r="BI203" s="147">
        <v>0</v>
      </c>
      <c r="BJ203" s="147">
        <v>0</v>
      </c>
      <c r="BK203" s="147">
        <v>0</v>
      </c>
      <c r="BL203" s="147">
        <v>0</v>
      </c>
      <c r="BM203" s="147">
        <v>0</v>
      </c>
      <c r="BN203" s="147">
        <v>0</v>
      </c>
      <c r="BO203" s="147">
        <v>0</v>
      </c>
      <c r="BU203" s="147">
        <v>0</v>
      </c>
      <c r="BV203" s="147">
        <v>0</v>
      </c>
      <c r="BW203" s="147">
        <v>0</v>
      </c>
      <c r="BX203" s="147">
        <v>0</v>
      </c>
      <c r="BZ203" s="147">
        <v>0</v>
      </c>
      <c r="CA203" s="147">
        <v>0</v>
      </c>
    </row>
    <row r="204" spans="12:79" hidden="1" x14ac:dyDescent="0.2">
      <c r="L204" s="147">
        <v>1484820</v>
      </c>
      <c r="M204" s="147">
        <v>0</v>
      </c>
      <c r="N204" s="147">
        <v>0</v>
      </c>
      <c r="O204" s="147">
        <v>0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7">
        <v>0</v>
      </c>
      <c r="Y204" s="147">
        <v>0</v>
      </c>
      <c r="Z204" s="147">
        <v>0</v>
      </c>
      <c r="AA204" s="147">
        <v>0</v>
      </c>
      <c r="AB204" s="147">
        <v>0</v>
      </c>
      <c r="AC204" s="147">
        <v>0</v>
      </c>
      <c r="AD204" s="147">
        <v>0</v>
      </c>
      <c r="AE204" s="147">
        <v>0</v>
      </c>
      <c r="AF204" s="147">
        <v>0</v>
      </c>
      <c r="AG204" s="147">
        <v>0</v>
      </c>
      <c r="AH204" s="147">
        <v>0</v>
      </c>
      <c r="AI204" s="147">
        <v>0</v>
      </c>
      <c r="AJ204" s="147">
        <v>0</v>
      </c>
      <c r="AK204" s="147">
        <v>0</v>
      </c>
      <c r="AL204" s="147">
        <v>0</v>
      </c>
      <c r="AM204" s="147">
        <v>0</v>
      </c>
      <c r="AN204" s="147">
        <v>0</v>
      </c>
      <c r="AO204" s="147">
        <v>0</v>
      </c>
      <c r="AP204" s="147">
        <v>0</v>
      </c>
      <c r="AQ204" s="147">
        <v>0</v>
      </c>
      <c r="AR204" s="147">
        <v>0</v>
      </c>
      <c r="AS204" s="147">
        <v>0</v>
      </c>
      <c r="AT204" s="147">
        <v>0</v>
      </c>
      <c r="AU204" s="147">
        <v>0</v>
      </c>
      <c r="AV204" s="147">
        <v>0</v>
      </c>
      <c r="AW204" s="147">
        <v>0</v>
      </c>
      <c r="AX204" s="147">
        <v>0</v>
      </c>
      <c r="AY204" s="147">
        <v>0</v>
      </c>
      <c r="AZ204" s="147">
        <v>0</v>
      </c>
      <c r="BA204" s="147">
        <v>0</v>
      </c>
      <c r="BB204" s="147">
        <v>0</v>
      </c>
      <c r="BC204" s="147">
        <v>0</v>
      </c>
      <c r="BD204" s="147">
        <v>0</v>
      </c>
      <c r="BE204" s="147">
        <v>0</v>
      </c>
      <c r="BF204" s="147">
        <v>0</v>
      </c>
      <c r="BG204" s="147">
        <v>0</v>
      </c>
      <c r="BH204" s="147">
        <v>0</v>
      </c>
      <c r="BI204" s="147">
        <v>0</v>
      </c>
      <c r="BJ204" s="147">
        <v>0</v>
      </c>
      <c r="BK204" s="147">
        <v>0</v>
      </c>
      <c r="BL204" s="147">
        <v>0</v>
      </c>
      <c r="BM204" s="147">
        <v>0</v>
      </c>
      <c r="BN204" s="147">
        <v>0</v>
      </c>
      <c r="BO204" s="147">
        <v>0</v>
      </c>
      <c r="BU204" s="147">
        <v>0</v>
      </c>
      <c r="BV204" s="147">
        <v>0</v>
      </c>
      <c r="BW204" s="147">
        <v>0</v>
      </c>
      <c r="BX204" s="147">
        <v>0</v>
      </c>
      <c r="BZ204" s="147">
        <v>0</v>
      </c>
      <c r="CA204" s="147">
        <v>0</v>
      </c>
    </row>
    <row r="205" spans="12:79" hidden="1" x14ac:dyDescent="0.2">
      <c r="L205" s="147">
        <v>1484820</v>
      </c>
      <c r="M205" s="147">
        <v>0</v>
      </c>
      <c r="N205" s="147">
        <v>0</v>
      </c>
      <c r="O205" s="147">
        <v>0</v>
      </c>
      <c r="P205" s="147">
        <v>0</v>
      </c>
      <c r="Q205" s="147">
        <v>0</v>
      </c>
      <c r="R205" s="147">
        <v>0</v>
      </c>
      <c r="S205" s="147">
        <v>0</v>
      </c>
      <c r="T205" s="147">
        <v>0</v>
      </c>
      <c r="U205" s="147">
        <v>0</v>
      </c>
      <c r="V205" s="147">
        <v>0</v>
      </c>
      <c r="W205" s="147">
        <v>0</v>
      </c>
      <c r="X205" s="147">
        <v>0</v>
      </c>
      <c r="Y205" s="147">
        <v>0</v>
      </c>
      <c r="Z205" s="147">
        <v>0</v>
      </c>
      <c r="AA205" s="147">
        <v>0</v>
      </c>
      <c r="AB205" s="147">
        <v>0</v>
      </c>
      <c r="AC205" s="147">
        <v>0</v>
      </c>
      <c r="AD205" s="147">
        <v>0</v>
      </c>
      <c r="AE205" s="147">
        <v>0</v>
      </c>
      <c r="AF205" s="147">
        <v>0</v>
      </c>
      <c r="AG205" s="147">
        <v>0</v>
      </c>
      <c r="AH205" s="147">
        <v>0</v>
      </c>
      <c r="AI205" s="147">
        <v>0</v>
      </c>
      <c r="AJ205" s="147">
        <v>0</v>
      </c>
      <c r="AK205" s="147">
        <v>0</v>
      </c>
      <c r="AL205" s="147">
        <v>0</v>
      </c>
      <c r="AM205" s="147">
        <v>0</v>
      </c>
      <c r="AN205" s="147">
        <v>0</v>
      </c>
      <c r="AO205" s="147">
        <v>0</v>
      </c>
      <c r="AP205" s="147">
        <v>0</v>
      </c>
      <c r="AQ205" s="147">
        <v>0</v>
      </c>
      <c r="AR205" s="147">
        <v>0</v>
      </c>
      <c r="AS205" s="147">
        <v>0</v>
      </c>
      <c r="AT205" s="147">
        <v>0</v>
      </c>
      <c r="AU205" s="147">
        <v>0</v>
      </c>
      <c r="AV205" s="147">
        <v>0</v>
      </c>
      <c r="AW205" s="147">
        <v>0</v>
      </c>
      <c r="AX205" s="147">
        <v>0</v>
      </c>
      <c r="AY205" s="147">
        <v>0</v>
      </c>
      <c r="AZ205" s="147">
        <v>0</v>
      </c>
      <c r="BA205" s="147">
        <v>0</v>
      </c>
      <c r="BB205" s="147">
        <v>0</v>
      </c>
      <c r="BC205" s="147">
        <v>0</v>
      </c>
      <c r="BD205" s="147">
        <v>0</v>
      </c>
      <c r="BE205" s="147">
        <v>0</v>
      </c>
      <c r="BF205" s="147">
        <v>0</v>
      </c>
      <c r="BG205" s="147">
        <v>0</v>
      </c>
      <c r="BH205" s="147">
        <v>0</v>
      </c>
      <c r="BI205" s="147">
        <v>0</v>
      </c>
      <c r="BJ205" s="147">
        <v>0</v>
      </c>
      <c r="BK205" s="147">
        <v>0</v>
      </c>
      <c r="BL205" s="147">
        <v>0</v>
      </c>
      <c r="BM205" s="147">
        <v>0</v>
      </c>
      <c r="BN205" s="147">
        <v>0</v>
      </c>
      <c r="BO205" s="147">
        <v>0</v>
      </c>
      <c r="BU205" s="147">
        <v>0</v>
      </c>
      <c r="BV205" s="147">
        <v>0</v>
      </c>
      <c r="BW205" s="147">
        <v>0</v>
      </c>
      <c r="BX205" s="147">
        <v>0</v>
      </c>
      <c r="BZ205" s="147">
        <v>0</v>
      </c>
      <c r="CA205" s="147">
        <v>0</v>
      </c>
    </row>
    <row r="206" spans="12:79" hidden="1" x14ac:dyDescent="0.2">
      <c r="L206" s="147">
        <v>0</v>
      </c>
      <c r="M206" s="147">
        <v>0</v>
      </c>
      <c r="N206" s="147">
        <v>0</v>
      </c>
      <c r="O206" s="147">
        <v>0</v>
      </c>
      <c r="P206" s="147">
        <v>0</v>
      </c>
      <c r="Q206" s="147">
        <v>0</v>
      </c>
      <c r="R206" s="147">
        <v>0</v>
      </c>
      <c r="S206" s="147">
        <v>0</v>
      </c>
      <c r="T206" s="147">
        <v>0</v>
      </c>
      <c r="U206" s="147">
        <v>0</v>
      </c>
      <c r="V206" s="147">
        <v>0</v>
      </c>
      <c r="W206" s="147">
        <v>0</v>
      </c>
      <c r="X206" s="147">
        <v>0</v>
      </c>
      <c r="Y206" s="147">
        <v>0</v>
      </c>
      <c r="Z206" s="147">
        <v>0</v>
      </c>
      <c r="AA206" s="147">
        <v>0</v>
      </c>
      <c r="AB206" s="147">
        <v>0</v>
      </c>
      <c r="AC206" s="147">
        <v>0</v>
      </c>
      <c r="AD206" s="147">
        <v>0</v>
      </c>
      <c r="AE206" s="147">
        <v>0</v>
      </c>
      <c r="AF206" s="147">
        <v>0</v>
      </c>
      <c r="AG206" s="147">
        <v>0</v>
      </c>
      <c r="AH206" s="147">
        <v>0</v>
      </c>
      <c r="AI206" s="147">
        <v>0</v>
      </c>
      <c r="AJ206" s="147">
        <v>0</v>
      </c>
      <c r="AK206" s="147">
        <v>0</v>
      </c>
      <c r="AL206" s="147">
        <v>0</v>
      </c>
      <c r="AM206" s="147">
        <v>0</v>
      </c>
      <c r="AN206" s="147">
        <v>0</v>
      </c>
      <c r="AO206" s="147">
        <v>0</v>
      </c>
      <c r="AP206" s="147">
        <v>0</v>
      </c>
      <c r="AQ206" s="147">
        <v>0</v>
      </c>
      <c r="AR206" s="147">
        <v>0</v>
      </c>
      <c r="AS206" s="147">
        <v>0</v>
      </c>
      <c r="AT206" s="147">
        <v>0</v>
      </c>
      <c r="AU206" s="147"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v>0</v>
      </c>
      <c r="BA206" s="147">
        <v>0</v>
      </c>
      <c r="BB206" s="147">
        <v>0</v>
      </c>
      <c r="BC206" s="147">
        <v>0</v>
      </c>
      <c r="BD206" s="147">
        <v>0</v>
      </c>
      <c r="BE206" s="147">
        <v>0</v>
      </c>
      <c r="BF206" s="147">
        <v>0</v>
      </c>
      <c r="BG206" s="147">
        <v>0</v>
      </c>
      <c r="BH206" s="147">
        <v>0</v>
      </c>
      <c r="BI206" s="147">
        <v>0</v>
      </c>
      <c r="BJ206" s="147">
        <v>0</v>
      </c>
      <c r="BK206" s="147">
        <v>0</v>
      </c>
      <c r="BL206" s="147">
        <v>0</v>
      </c>
      <c r="BM206" s="147">
        <v>0</v>
      </c>
      <c r="BN206" s="147">
        <v>0</v>
      </c>
      <c r="BO206" s="147">
        <v>0</v>
      </c>
      <c r="BU206" s="147">
        <v>0</v>
      </c>
      <c r="BV206" s="147">
        <v>0</v>
      </c>
      <c r="BW206" s="147">
        <v>0</v>
      </c>
      <c r="BX206" s="147">
        <v>0</v>
      </c>
      <c r="BZ206" s="147">
        <v>0</v>
      </c>
      <c r="CA206" s="147">
        <v>0</v>
      </c>
    </row>
    <row r="207" spans="12:79" hidden="1" x14ac:dyDescent="0.2">
      <c r="L207" s="147">
        <v>0</v>
      </c>
      <c r="M207" s="147">
        <v>0</v>
      </c>
      <c r="N207" s="147">
        <v>0</v>
      </c>
      <c r="O207" s="147">
        <v>0</v>
      </c>
      <c r="P207" s="147">
        <v>0</v>
      </c>
      <c r="Q207" s="147">
        <v>0</v>
      </c>
      <c r="R207" s="147">
        <v>0</v>
      </c>
      <c r="S207" s="147">
        <v>0</v>
      </c>
      <c r="T207" s="147">
        <v>0</v>
      </c>
      <c r="U207" s="147">
        <v>0</v>
      </c>
      <c r="V207" s="147">
        <v>0</v>
      </c>
      <c r="W207" s="147">
        <v>0</v>
      </c>
      <c r="X207" s="147">
        <v>0</v>
      </c>
      <c r="Y207" s="147">
        <v>0</v>
      </c>
      <c r="Z207" s="147">
        <v>0</v>
      </c>
      <c r="AA207" s="147">
        <v>0</v>
      </c>
      <c r="AB207" s="147">
        <v>0</v>
      </c>
      <c r="AC207" s="147">
        <v>0</v>
      </c>
      <c r="AD207" s="147">
        <v>0</v>
      </c>
      <c r="AE207" s="147">
        <v>0</v>
      </c>
      <c r="AF207" s="147">
        <v>0</v>
      </c>
      <c r="AG207" s="147">
        <v>0</v>
      </c>
      <c r="AH207" s="147">
        <v>0</v>
      </c>
      <c r="AI207" s="147">
        <v>0</v>
      </c>
      <c r="AJ207" s="147">
        <v>0</v>
      </c>
      <c r="AK207" s="147">
        <v>0</v>
      </c>
      <c r="AL207" s="147">
        <v>0</v>
      </c>
      <c r="AM207" s="147">
        <v>0</v>
      </c>
      <c r="AN207" s="147">
        <v>0</v>
      </c>
      <c r="AO207" s="147">
        <v>0</v>
      </c>
      <c r="AP207" s="147">
        <v>0</v>
      </c>
      <c r="AQ207" s="147">
        <v>0</v>
      </c>
      <c r="AR207" s="147">
        <v>0</v>
      </c>
      <c r="AS207" s="147">
        <v>0</v>
      </c>
      <c r="AT207" s="147">
        <v>0</v>
      </c>
      <c r="AU207" s="147">
        <v>0</v>
      </c>
      <c r="AV207" s="147">
        <v>0</v>
      </c>
      <c r="AW207" s="147">
        <v>0</v>
      </c>
      <c r="AX207" s="147">
        <v>0</v>
      </c>
      <c r="AY207" s="147">
        <v>0</v>
      </c>
      <c r="AZ207" s="147">
        <v>0</v>
      </c>
      <c r="BA207" s="147">
        <v>0</v>
      </c>
      <c r="BB207" s="147">
        <v>0</v>
      </c>
      <c r="BC207" s="147">
        <v>0</v>
      </c>
      <c r="BD207" s="147">
        <v>0</v>
      </c>
      <c r="BE207" s="147">
        <v>0</v>
      </c>
      <c r="BF207" s="147">
        <v>0</v>
      </c>
      <c r="BG207" s="147">
        <v>0</v>
      </c>
      <c r="BH207" s="147">
        <v>0</v>
      </c>
      <c r="BI207" s="147">
        <v>0</v>
      </c>
      <c r="BJ207" s="147">
        <v>0</v>
      </c>
      <c r="BK207" s="147">
        <v>0</v>
      </c>
      <c r="BL207" s="147">
        <v>0</v>
      </c>
      <c r="BM207" s="147">
        <v>0</v>
      </c>
      <c r="BN207" s="147">
        <v>0</v>
      </c>
      <c r="BO207" s="147">
        <v>0</v>
      </c>
      <c r="BU207" s="147">
        <v>0</v>
      </c>
      <c r="BV207" s="147">
        <v>0</v>
      </c>
      <c r="BW207" s="147">
        <v>0</v>
      </c>
      <c r="BX207" s="147">
        <v>0</v>
      </c>
      <c r="BZ207" s="147">
        <v>0</v>
      </c>
      <c r="CA207" s="147">
        <v>0</v>
      </c>
    </row>
    <row r="208" spans="12:79" hidden="1" x14ac:dyDescent="0.2">
      <c r="L208" s="147">
        <v>0</v>
      </c>
      <c r="M208" s="147">
        <v>0</v>
      </c>
      <c r="N208" s="147">
        <v>0</v>
      </c>
      <c r="O208" s="147">
        <v>0</v>
      </c>
      <c r="P208" s="147">
        <v>0</v>
      </c>
      <c r="Q208" s="147">
        <v>0</v>
      </c>
      <c r="R208" s="147">
        <v>0</v>
      </c>
      <c r="S208" s="147">
        <v>0</v>
      </c>
      <c r="T208" s="147">
        <v>0</v>
      </c>
      <c r="U208" s="147">
        <v>0</v>
      </c>
      <c r="V208" s="147">
        <v>0</v>
      </c>
      <c r="W208" s="147">
        <v>0</v>
      </c>
      <c r="X208" s="147">
        <v>0</v>
      </c>
      <c r="Y208" s="147">
        <v>0</v>
      </c>
      <c r="Z208" s="147">
        <v>0</v>
      </c>
      <c r="AA208" s="147">
        <v>0</v>
      </c>
      <c r="AB208" s="147">
        <v>0</v>
      </c>
      <c r="AC208" s="147">
        <v>0</v>
      </c>
      <c r="AD208" s="147">
        <v>0</v>
      </c>
      <c r="AE208" s="147">
        <v>0</v>
      </c>
      <c r="AF208" s="147">
        <v>0</v>
      </c>
      <c r="AG208" s="147">
        <v>0</v>
      </c>
      <c r="AH208" s="147">
        <v>0</v>
      </c>
      <c r="AI208" s="147">
        <v>0</v>
      </c>
      <c r="AJ208" s="147">
        <v>0</v>
      </c>
      <c r="AK208" s="147">
        <v>0</v>
      </c>
      <c r="AL208" s="147">
        <v>0</v>
      </c>
      <c r="AM208" s="147">
        <v>0</v>
      </c>
      <c r="AN208" s="147">
        <v>0</v>
      </c>
      <c r="AO208" s="147">
        <v>0</v>
      </c>
      <c r="AP208" s="147">
        <v>0</v>
      </c>
      <c r="AQ208" s="147">
        <v>0</v>
      </c>
      <c r="AR208" s="147">
        <v>0</v>
      </c>
      <c r="AS208" s="147">
        <v>0</v>
      </c>
      <c r="AT208" s="147">
        <v>0</v>
      </c>
      <c r="AU208" s="147">
        <v>0</v>
      </c>
      <c r="AV208" s="147">
        <v>0</v>
      </c>
      <c r="AW208" s="147">
        <v>0</v>
      </c>
      <c r="AX208" s="147">
        <v>0</v>
      </c>
      <c r="AY208" s="147">
        <v>0</v>
      </c>
      <c r="AZ208" s="147">
        <v>0</v>
      </c>
      <c r="BA208" s="147">
        <v>0</v>
      </c>
      <c r="BB208" s="147">
        <v>0</v>
      </c>
      <c r="BC208" s="147">
        <v>0</v>
      </c>
      <c r="BD208" s="147">
        <v>0</v>
      </c>
      <c r="BE208" s="147">
        <v>0</v>
      </c>
      <c r="BF208" s="147">
        <v>0</v>
      </c>
      <c r="BG208" s="147">
        <v>0</v>
      </c>
      <c r="BH208" s="147">
        <v>0</v>
      </c>
      <c r="BI208" s="147">
        <v>0</v>
      </c>
      <c r="BJ208" s="147">
        <v>0</v>
      </c>
      <c r="BK208" s="147">
        <v>0</v>
      </c>
      <c r="BL208" s="147">
        <v>0</v>
      </c>
      <c r="BM208" s="147">
        <v>0</v>
      </c>
      <c r="BN208" s="147">
        <v>0</v>
      </c>
      <c r="BO208" s="147">
        <v>0</v>
      </c>
      <c r="BU208" s="147">
        <v>0</v>
      </c>
      <c r="BV208" s="147">
        <v>0</v>
      </c>
      <c r="BW208" s="147">
        <v>0</v>
      </c>
      <c r="BX208" s="147">
        <v>0</v>
      </c>
      <c r="BZ208" s="147">
        <v>0</v>
      </c>
      <c r="CA208" s="147">
        <v>0</v>
      </c>
    </row>
    <row r="209" spans="12:79" hidden="1" x14ac:dyDescent="0.2">
      <c r="L209" s="147">
        <v>21066080</v>
      </c>
      <c r="M209" s="147">
        <v>0</v>
      </c>
      <c r="N209" s="147">
        <v>0</v>
      </c>
      <c r="O209" s="147">
        <v>0</v>
      </c>
      <c r="P209" s="147">
        <v>0</v>
      </c>
      <c r="Q209" s="147">
        <v>0</v>
      </c>
      <c r="R209" s="147">
        <v>0</v>
      </c>
      <c r="S209" s="147">
        <v>0</v>
      </c>
      <c r="T209" s="147">
        <v>0</v>
      </c>
      <c r="U209" s="147">
        <v>0</v>
      </c>
      <c r="V209" s="147">
        <v>0</v>
      </c>
      <c r="W209" s="147">
        <v>0</v>
      </c>
      <c r="X209" s="147">
        <v>0</v>
      </c>
      <c r="Y209" s="147">
        <v>0</v>
      </c>
      <c r="Z209" s="147">
        <v>0</v>
      </c>
      <c r="AA209" s="147">
        <v>0</v>
      </c>
      <c r="AB209" s="147">
        <v>0</v>
      </c>
      <c r="AC209" s="147">
        <v>0</v>
      </c>
      <c r="AD209" s="147">
        <v>0</v>
      </c>
      <c r="AE209" s="147">
        <v>0</v>
      </c>
      <c r="AF209" s="147">
        <v>0</v>
      </c>
      <c r="AG209" s="147">
        <v>0</v>
      </c>
      <c r="AH209" s="147">
        <v>0</v>
      </c>
      <c r="AI209" s="147">
        <v>0</v>
      </c>
      <c r="AJ209" s="147">
        <v>0</v>
      </c>
      <c r="AK209" s="147">
        <v>0</v>
      </c>
      <c r="AL209" s="147">
        <v>0</v>
      </c>
      <c r="AM209" s="147">
        <v>0</v>
      </c>
      <c r="AN209" s="147">
        <v>0</v>
      </c>
      <c r="AO209" s="147">
        <v>0</v>
      </c>
      <c r="AP209" s="147">
        <v>0</v>
      </c>
      <c r="AQ209" s="147">
        <v>0</v>
      </c>
      <c r="AR209" s="147">
        <v>0</v>
      </c>
      <c r="AS209" s="147">
        <v>0</v>
      </c>
      <c r="AT209" s="147">
        <v>0</v>
      </c>
      <c r="AU209" s="147">
        <v>0</v>
      </c>
      <c r="AV209" s="147">
        <v>0</v>
      </c>
      <c r="AW209" s="147">
        <v>0</v>
      </c>
      <c r="AX209" s="147">
        <v>0</v>
      </c>
      <c r="AY209" s="147">
        <v>0</v>
      </c>
      <c r="AZ209" s="147">
        <v>0</v>
      </c>
      <c r="BA209" s="147">
        <v>0</v>
      </c>
      <c r="BB209" s="147">
        <v>0</v>
      </c>
      <c r="BC209" s="147">
        <v>0</v>
      </c>
      <c r="BD209" s="147">
        <v>0</v>
      </c>
      <c r="BE209" s="147">
        <v>0</v>
      </c>
      <c r="BF209" s="147">
        <v>0</v>
      </c>
      <c r="BG209" s="147">
        <v>0</v>
      </c>
      <c r="BH209" s="147">
        <v>0</v>
      </c>
      <c r="BI209" s="147">
        <v>0</v>
      </c>
      <c r="BJ209" s="147">
        <v>0</v>
      </c>
      <c r="BK209" s="147">
        <v>0</v>
      </c>
      <c r="BL209" s="147">
        <v>0</v>
      </c>
      <c r="BM209" s="147">
        <v>0</v>
      </c>
      <c r="BN209" s="147">
        <v>0</v>
      </c>
      <c r="BO209" s="147">
        <v>0</v>
      </c>
      <c r="BU209" s="147">
        <v>0</v>
      </c>
      <c r="BV209" s="147">
        <v>0</v>
      </c>
      <c r="BW209" s="147">
        <v>0</v>
      </c>
      <c r="BX209" s="147">
        <v>0</v>
      </c>
      <c r="BZ209" s="147">
        <v>0</v>
      </c>
      <c r="CA209" s="147">
        <v>0</v>
      </c>
    </row>
    <row r="210" spans="12:79" hidden="1" x14ac:dyDescent="0.2">
      <c r="L210" s="147">
        <v>21066080</v>
      </c>
      <c r="M210" s="147">
        <v>0</v>
      </c>
      <c r="N210" s="147">
        <v>0</v>
      </c>
      <c r="O210" s="147">
        <v>0</v>
      </c>
      <c r="P210" s="147">
        <v>0</v>
      </c>
      <c r="Q210" s="147">
        <v>0</v>
      </c>
      <c r="R210" s="147">
        <v>0</v>
      </c>
      <c r="S210" s="147">
        <v>0</v>
      </c>
      <c r="T210" s="147">
        <v>0</v>
      </c>
      <c r="U210" s="147">
        <v>0</v>
      </c>
      <c r="V210" s="147">
        <v>0</v>
      </c>
      <c r="W210" s="147">
        <v>0</v>
      </c>
      <c r="X210" s="147">
        <v>0</v>
      </c>
      <c r="Y210" s="147">
        <v>0</v>
      </c>
      <c r="Z210" s="147">
        <v>0</v>
      </c>
      <c r="AA210" s="147">
        <v>0</v>
      </c>
      <c r="AB210" s="147">
        <v>0</v>
      </c>
      <c r="AC210" s="147">
        <v>0</v>
      </c>
      <c r="AD210" s="147">
        <v>0</v>
      </c>
      <c r="AE210" s="147">
        <v>0</v>
      </c>
      <c r="AF210" s="147">
        <v>0</v>
      </c>
      <c r="AG210" s="147">
        <v>0</v>
      </c>
      <c r="AH210" s="147">
        <v>0</v>
      </c>
      <c r="AI210" s="147">
        <v>0</v>
      </c>
      <c r="AJ210" s="147">
        <v>0</v>
      </c>
      <c r="AK210" s="147">
        <v>0</v>
      </c>
      <c r="AL210" s="147">
        <v>0</v>
      </c>
      <c r="AM210" s="147">
        <v>0</v>
      </c>
      <c r="AN210" s="147">
        <v>0</v>
      </c>
      <c r="AO210" s="147">
        <v>0</v>
      </c>
      <c r="AP210" s="147">
        <v>0</v>
      </c>
      <c r="AQ210" s="147">
        <v>0</v>
      </c>
      <c r="AR210" s="147">
        <v>0</v>
      </c>
      <c r="AS210" s="147">
        <v>0</v>
      </c>
      <c r="AT210" s="147">
        <v>0</v>
      </c>
      <c r="AU210" s="147">
        <v>0</v>
      </c>
      <c r="AV210" s="147">
        <v>0</v>
      </c>
      <c r="AW210" s="147">
        <v>0</v>
      </c>
      <c r="AX210" s="147">
        <v>0</v>
      </c>
      <c r="AY210" s="147">
        <v>0</v>
      </c>
      <c r="AZ210" s="147">
        <v>0</v>
      </c>
      <c r="BA210" s="147">
        <v>0</v>
      </c>
      <c r="BB210" s="147">
        <v>0</v>
      </c>
      <c r="BC210" s="147">
        <v>0</v>
      </c>
      <c r="BD210" s="147">
        <v>0</v>
      </c>
      <c r="BE210" s="147">
        <v>0</v>
      </c>
      <c r="BF210" s="147">
        <v>0</v>
      </c>
      <c r="BG210" s="147">
        <v>0</v>
      </c>
      <c r="BH210" s="147">
        <v>0</v>
      </c>
      <c r="BI210" s="147">
        <v>0</v>
      </c>
      <c r="BJ210" s="147">
        <v>0</v>
      </c>
      <c r="BK210" s="147">
        <v>0</v>
      </c>
      <c r="BL210" s="147">
        <v>0</v>
      </c>
      <c r="BM210" s="147">
        <v>0</v>
      </c>
      <c r="BN210" s="147">
        <v>0</v>
      </c>
      <c r="BO210" s="147">
        <v>0</v>
      </c>
      <c r="BU210" s="147">
        <v>0</v>
      </c>
      <c r="BV210" s="147">
        <v>0</v>
      </c>
      <c r="BW210" s="147">
        <v>0</v>
      </c>
      <c r="BX210" s="147">
        <v>0</v>
      </c>
      <c r="BZ210" s="147">
        <v>0</v>
      </c>
      <c r="CA210" s="147">
        <v>0</v>
      </c>
    </row>
    <row r="211" spans="12:79" hidden="1" x14ac:dyDescent="0.2">
      <c r="L211" s="147">
        <v>0</v>
      </c>
      <c r="M211" s="147">
        <v>0</v>
      </c>
      <c r="N211" s="147">
        <v>0</v>
      </c>
      <c r="O211" s="147">
        <v>0</v>
      </c>
      <c r="P211" s="147">
        <v>0</v>
      </c>
      <c r="Q211" s="147">
        <v>0</v>
      </c>
      <c r="R211" s="147">
        <v>0</v>
      </c>
      <c r="S211" s="147">
        <v>0</v>
      </c>
      <c r="T211" s="147">
        <v>0</v>
      </c>
      <c r="U211" s="147">
        <v>0</v>
      </c>
      <c r="V211" s="147">
        <v>0</v>
      </c>
      <c r="W211" s="147">
        <v>0</v>
      </c>
      <c r="X211" s="147">
        <v>0</v>
      </c>
      <c r="Y211" s="147">
        <v>0</v>
      </c>
      <c r="Z211" s="147">
        <v>0</v>
      </c>
      <c r="AA211" s="147">
        <v>0</v>
      </c>
      <c r="AB211" s="147">
        <v>0</v>
      </c>
      <c r="AC211" s="147">
        <v>0</v>
      </c>
      <c r="AD211" s="147">
        <v>0</v>
      </c>
      <c r="AE211" s="147">
        <v>0</v>
      </c>
      <c r="AF211" s="147">
        <v>0</v>
      </c>
      <c r="AG211" s="147">
        <v>0</v>
      </c>
      <c r="AH211" s="147">
        <v>0</v>
      </c>
      <c r="AI211" s="147">
        <v>0</v>
      </c>
      <c r="AJ211" s="147">
        <v>0</v>
      </c>
      <c r="AK211" s="147">
        <v>0</v>
      </c>
      <c r="AL211" s="147">
        <v>0</v>
      </c>
      <c r="AM211" s="147">
        <v>0</v>
      </c>
      <c r="AN211" s="147">
        <v>0</v>
      </c>
      <c r="AO211" s="147">
        <v>0</v>
      </c>
      <c r="AP211" s="147">
        <v>0</v>
      </c>
      <c r="AQ211" s="147">
        <v>0</v>
      </c>
      <c r="AR211" s="147">
        <v>0</v>
      </c>
      <c r="AS211" s="147">
        <v>0</v>
      </c>
      <c r="AT211" s="147">
        <v>0</v>
      </c>
      <c r="AU211" s="147">
        <v>0</v>
      </c>
      <c r="AV211" s="147">
        <v>0</v>
      </c>
      <c r="AW211" s="147">
        <v>0</v>
      </c>
      <c r="AX211" s="147">
        <v>0</v>
      </c>
      <c r="AY211" s="147">
        <v>0</v>
      </c>
      <c r="AZ211" s="147">
        <v>0</v>
      </c>
      <c r="BA211" s="147">
        <v>0</v>
      </c>
      <c r="BB211" s="147">
        <v>0</v>
      </c>
      <c r="BC211" s="147">
        <v>0</v>
      </c>
      <c r="BD211" s="147">
        <v>0</v>
      </c>
      <c r="BE211" s="147">
        <v>0</v>
      </c>
      <c r="BF211" s="147">
        <v>0</v>
      </c>
      <c r="BG211" s="147">
        <v>0</v>
      </c>
      <c r="BH211" s="147">
        <v>0</v>
      </c>
      <c r="BI211" s="147">
        <v>0</v>
      </c>
      <c r="BJ211" s="147">
        <v>0</v>
      </c>
      <c r="BK211" s="147">
        <v>0</v>
      </c>
      <c r="BL211" s="147">
        <v>0</v>
      </c>
      <c r="BM211" s="147">
        <v>0</v>
      </c>
      <c r="BN211" s="147">
        <v>0</v>
      </c>
      <c r="BO211" s="147">
        <v>0</v>
      </c>
      <c r="BU211" s="147">
        <v>0</v>
      </c>
      <c r="BV211" s="147">
        <v>0</v>
      </c>
      <c r="BW211" s="147">
        <v>0</v>
      </c>
      <c r="BX211" s="147">
        <v>0</v>
      </c>
      <c r="BZ211" s="147">
        <v>0</v>
      </c>
      <c r="CA211" s="147">
        <v>0</v>
      </c>
    </row>
    <row r="212" spans="12:79" hidden="1" x14ac:dyDescent="0.2">
      <c r="L212" s="147">
        <v>0</v>
      </c>
      <c r="M212" s="147">
        <v>0</v>
      </c>
      <c r="N212" s="147">
        <v>0</v>
      </c>
      <c r="O212" s="147">
        <v>0</v>
      </c>
      <c r="P212" s="147">
        <v>0</v>
      </c>
      <c r="Q212" s="147">
        <v>0</v>
      </c>
      <c r="R212" s="147">
        <v>0</v>
      </c>
      <c r="S212" s="147">
        <v>0</v>
      </c>
      <c r="T212" s="147">
        <v>0</v>
      </c>
      <c r="U212" s="147">
        <v>0</v>
      </c>
      <c r="V212" s="147">
        <v>0</v>
      </c>
      <c r="W212" s="147">
        <v>0</v>
      </c>
      <c r="X212" s="147">
        <v>0</v>
      </c>
      <c r="Y212" s="147">
        <v>0</v>
      </c>
      <c r="Z212" s="147">
        <v>0</v>
      </c>
      <c r="AA212" s="147">
        <v>0</v>
      </c>
      <c r="AB212" s="147">
        <v>0</v>
      </c>
      <c r="AC212" s="147">
        <v>0</v>
      </c>
      <c r="AD212" s="147">
        <v>0</v>
      </c>
      <c r="AE212" s="147">
        <v>0</v>
      </c>
      <c r="AF212" s="147">
        <v>0</v>
      </c>
      <c r="AG212" s="147">
        <v>0</v>
      </c>
      <c r="AH212" s="147">
        <v>0</v>
      </c>
      <c r="AI212" s="147">
        <v>0</v>
      </c>
      <c r="AJ212" s="147">
        <v>0</v>
      </c>
      <c r="AK212" s="147">
        <v>0</v>
      </c>
      <c r="AL212" s="147">
        <v>0</v>
      </c>
      <c r="AM212" s="147">
        <v>0</v>
      </c>
      <c r="AN212" s="147">
        <v>0</v>
      </c>
      <c r="AO212" s="147">
        <v>0</v>
      </c>
      <c r="AP212" s="147">
        <v>0</v>
      </c>
      <c r="AQ212" s="147">
        <v>0</v>
      </c>
      <c r="AR212" s="147">
        <v>0</v>
      </c>
      <c r="AS212" s="147">
        <v>0</v>
      </c>
      <c r="AT212" s="147">
        <v>0</v>
      </c>
      <c r="AU212" s="147">
        <v>0</v>
      </c>
      <c r="AV212" s="147">
        <v>0</v>
      </c>
      <c r="AW212" s="147">
        <v>0</v>
      </c>
      <c r="AX212" s="147">
        <v>0</v>
      </c>
      <c r="AY212" s="147">
        <v>0</v>
      </c>
      <c r="AZ212" s="147">
        <v>0</v>
      </c>
      <c r="BA212" s="147">
        <v>0</v>
      </c>
      <c r="BB212" s="147">
        <v>0</v>
      </c>
      <c r="BC212" s="147">
        <v>0</v>
      </c>
      <c r="BD212" s="147">
        <v>0</v>
      </c>
      <c r="BE212" s="147">
        <v>0</v>
      </c>
      <c r="BF212" s="147">
        <v>0</v>
      </c>
      <c r="BG212" s="147">
        <v>0</v>
      </c>
      <c r="BH212" s="147">
        <v>0</v>
      </c>
      <c r="BI212" s="147">
        <v>0</v>
      </c>
      <c r="BJ212" s="147">
        <v>0</v>
      </c>
      <c r="BK212" s="147">
        <v>0</v>
      </c>
      <c r="BL212" s="147">
        <v>0</v>
      </c>
      <c r="BM212" s="147">
        <v>0</v>
      </c>
      <c r="BN212" s="147">
        <v>0</v>
      </c>
      <c r="BO212" s="147">
        <v>0</v>
      </c>
      <c r="BU212" s="147">
        <v>0</v>
      </c>
      <c r="BV212" s="147">
        <v>0</v>
      </c>
      <c r="BW212" s="147">
        <v>0</v>
      </c>
      <c r="BX212" s="147">
        <v>0</v>
      </c>
      <c r="BZ212" s="147">
        <v>0</v>
      </c>
      <c r="CA212" s="147">
        <v>0</v>
      </c>
    </row>
    <row r="213" spans="12:79" hidden="1" x14ac:dyDescent="0.2">
      <c r="L213" s="147">
        <v>0</v>
      </c>
      <c r="M213" s="147">
        <v>0</v>
      </c>
      <c r="N213" s="147">
        <v>0</v>
      </c>
      <c r="O213" s="147">
        <v>0</v>
      </c>
      <c r="P213" s="147">
        <v>0</v>
      </c>
      <c r="Q213" s="147">
        <v>0</v>
      </c>
      <c r="R213" s="147">
        <v>0</v>
      </c>
      <c r="S213" s="147">
        <v>0</v>
      </c>
      <c r="T213" s="147">
        <v>0</v>
      </c>
      <c r="U213" s="147">
        <v>0</v>
      </c>
      <c r="V213" s="147">
        <v>0</v>
      </c>
      <c r="W213" s="147">
        <v>0</v>
      </c>
      <c r="X213" s="147">
        <v>0</v>
      </c>
      <c r="Y213" s="147">
        <v>0</v>
      </c>
      <c r="Z213" s="147">
        <v>0</v>
      </c>
      <c r="AA213" s="147">
        <v>0</v>
      </c>
      <c r="AB213" s="147">
        <v>0</v>
      </c>
      <c r="AC213" s="147">
        <v>0</v>
      </c>
      <c r="AD213" s="147">
        <v>0</v>
      </c>
      <c r="AE213" s="147">
        <v>0</v>
      </c>
      <c r="AF213" s="147">
        <v>0</v>
      </c>
      <c r="AG213" s="147">
        <v>0</v>
      </c>
      <c r="AH213" s="147">
        <v>0</v>
      </c>
      <c r="AI213" s="147">
        <v>0</v>
      </c>
      <c r="AJ213" s="147">
        <v>0</v>
      </c>
      <c r="AK213" s="147">
        <v>0</v>
      </c>
      <c r="AL213" s="147">
        <v>0</v>
      </c>
      <c r="AM213" s="147">
        <v>0</v>
      </c>
      <c r="AN213" s="147">
        <v>0</v>
      </c>
      <c r="AO213" s="147">
        <v>0</v>
      </c>
      <c r="AP213" s="147">
        <v>0</v>
      </c>
      <c r="AQ213" s="147">
        <v>0</v>
      </c>
      <c r="AR213" s="147">
        <v>0</v>
      </c>
      <c r="AS213" s="147">
        <v>0</v>
      </c>
      <c r="AT213" s="147">
        <v>0</v>
      </c>
      <c r="AU213" s="147">
        <v>0</v>
      </c>
      <c r="AV213" s="147">
        <v>0</v>
      </c>
      <c r="AW213" s="147">
        <v>0</v>
      </c>
      <c r="AX213" s="147">
        <v>0</v>
      </c>
      <c r="AY213" s="147">
        <v>0</v>
      </c>
      <c r="AZ213" s="147">
        <v>0</v>
      </c>
      <c r="BA213" s="147">
        <v>0</v>
      </c>
      <c r="BB213" s="147">
        <v>0</v>
      </c>
      <c r="BC213" s="147">
        <v>0</v>
      </c>
      <c r="BD213" s="147">
        <v>0</v>
      </c>
      <c r="BE213" s="147">
        <v>0</v>
      </c>
      <c r="BF213" s="147">
        <v>0</v>
      </c>
      <c r="BG213" s="147">
        <v>0</v>
      </c>
      <c r="BH213" s="147">
        <v>0</v>
      </c>
      <c r="BI213" s="147">
        <v>0</v>
      </c>
      <c r="BJ213" s="147">
        <v>0</v>
      </c>
      <c r="BK213" s="147">
        <v>0</v>
      </c>
      <c r="BL213" s="147">
        <v>0</v>
      </c>
      <c r="BM213" s="147">
        <v>0</v>
      </c>
      <c r="BN213" s="147">
        <v>0</v>
      </c>
      <c r="BO213" s="147">
        <v>0</v>
      </c>
      <c r="BU213" s="147">
        <v>0</v>
      </c>
      <c r="BV213" s="147">
        <v>0</v>
      </c>
      <c r="BW213" s="147">
        <v>0</v>
      </c>
      <c r="BX213" s="147">
        <v>0</v>
      </c>
      <c r="BZ213" s="147">
        <v>0</v>
      </c>
      <c r="CA213" s="147">
        <v>0</v>
      </c>
    </row>
    <row r="214" spans="12:79" hidden="1" x14ac:dyDescent="0.2">
      <c r="L214" s="147">
        <v>24075520</v>
      </c>
      <c r="M214" s="147">
        <v>0</v>
      </c>
      <c r="N214" s="147">
        <v>0</v>
      </c>
      <c r="O214" s="147">
        <v>0</v>
      </c>
      <c r="P214" s="147">
        <v>0</v>
      </c>
      <c r="Q214" s="147">
        <v>0</v>
      </c>
      <c r="R214" s="147">
        <v>0</v>
      </c>
      <c r="S214" s="147">
        <v>0</v>
      </c>
      <c r="T214" s="147">
        <v>0</v>
      </c>
      <c r="U214" s="147">
        <v>0</v>
      </c>
      <c r="V214" s="147">
        <v>0</v>
      </c>
      <c r="W214" s="147">
        <v>0</v>
      </c>
      <c r="X214" s="147">
        <v>0</v>
      </c>
      <c r="Y214" s="147">
        <v>0</v>
      </c>
      <c r="Z214" s="147">
        <v>0</v>
      </c>
      <c r="AA214" s="147">
        <v>0</v>
      </c>
      <c r="AB214" s="147">
        <v>0</v>
      </c>
      <c r="AC214" s="147">
        <v>0</v>
      </c>
      <c r="AD214" s="147">
        <v>0</v>
      </c>
      <c r="AE214" s="147">
        <v>0</v>
      </c>
      <c r="AF214" s="147">
        <v>0</v>
      </c>
      <c r="AG214" s="147">
        <v>0</v>
      </c>
      <c r="AH214" s="147">
        <v>0</v>
      </c>
      <c r="AI214" s="147">
        <v>0</v>
      </c>
      <c r="AJ214" s="147">
        <v>0</v>
      </c>
      <c r="AK214" s="147">
        <v>0</v>
      </c>
      <c r="AL214" s="147">
        <v>0</v>
      </c>
      <c r="AM214" s="147">
        <v>0</v>
      </c>
      <c r="AN214" s="147">
        <v>0</v>
      </c>
      <c r="AO214" s="147">
        <v>0</v>
      </c>
      <c r="AP214" s="147">
        <v>0</v>
      </c>
      <c r="AQ214" s="147">
        <v>0</v>
      </c>
      <c r="AR214" s="147">
        <v>0</v>
      </c>
      <c r="AS214" s="147">
        <v>0</v>
      </c>
      <c r="AT214" s="147">
        <v>0</v>
      </c>
      <c r="AU214" s="147">
        <v>0</v>
      </c>
      <c r="AV214" s="147">
        <v>0</v>
      </c>
      <c r="AW214" s="147">
        <v>0</v>
      </c>
      <c r="AX214" s="147">
        <v>0</v>
      </c>
      <c r="AY214" s="147">
        <v>0</v>
      </c>
      <c r="AZ214" s="147">
        <v>0</v>
      </c>
      <c r="BA214" s="147">
        <v>0</v>
      </c>
      <c r="BB214" s="147">
        <v>0</v>
      </c>
      <c r="BC214" s="147">
        <v>0</v>
      </c>
      <c r="BD214" s="147">
        <v>0</v>
      </c>
      <c r="BE214" s="147">
        <v>0</v>
      </c>
      <c r="BF214" s="147">
        <v>0</v>
      </c>
      <c r="BG214" s="147">
        <v>0</v>
      </c>
      <c r="BH214" s="147">
        <v>0</v>
      </c>
      <c r="BI214" s="147">
        <v>0</v>
      </c>
      <c r="BJ214" s="147">
        <v>0</v>
      </c>
      <c r="BK214" s="147">
        <v>0</v>
      </c>
      <c r="BL214" s="147">
        <v>0</v>
      </c>
      <c r="BM214" s="147">
        <v>0</v>
      </c>
      <c r="BN214" s="147">
        <v>0</v>
      </c>
      <c r="BO214" s="147">
        <v>0</v>
      </c>
      <c r="BU214" s="147">
        <v>0</v>
      </c>
      <c r="BV214" s="147">
        <v>0</v>
      </c>
      <c r="BW214" s="147">
        <v>0</v>
      </c>
      <c r="BX214" s="147">
        <v>0</v>
      </c>
      <c r="BZ214" s="147">
        <v>0</v>
      </c>
      <c r="CA214" s="147">
        <v>0</v>
      </c>
    </row>
    <row r="215" spans="12:79" hidden="1" x14ac:dyDescent="0.2">
      <c r="L215" s="147">
        <v>24075520</v>
      </c>
      <c r="M215" s="147">
        <v>0</v>
      </c>
      <c r="N215" s="147">
        <v>0</v>
      </c>
      <c r="O215" s="147">
        <v>0</v>
      </c>
      <c r="P215" s="147">
        <v>0</v>
      </c>
      <c r="Q215" s="147">
        <v>0</v>
      </c>
      <c r="R215" s="147">
        <v>0</v>
      </c>
      <c r="S215" s="147">
        <v>0</v>
      </c>
      <c r="T215" s="147">
        <v>0</v>
      </c>
      <c r="U215" s="147">
        <v>0</v>
      </c>
      <c r="V215" s="147">
        <v>0</v>
      </c>
      <c r="W215" s="147">
        <v>0</v>
      </c>
      <c r="X215" s="147">
        <v>0</v>
      </c>
      <c r="Y215" s="147">
        <v>0</v>
      </c>
      <c r="Z215" s="147">
        <v>0</v>
      </c>
      <c r="AA215" s="147">
        <v>0</v>
      </c>
      <c r="AB215" s="147">
        <v>0</v>
      </c>
      <c r="AC215" s="147">
        <v>0</v>
      </c>
      <c r="AD215" s="147">
        <v>0</v>
      </c>
      <c r="AE215" s="147">
        <v>0</v>
      </c>
      <c r="AF215" s="147">
        <v>0</v>
      </c>
      <c r="AG215" s="147">
        <v>0</v>
      </c>
      <c r="AH215" s="147">
        <v>0</v>
      </c>
      <c r="AI215" s="147">
        <v>0</v>
      </c>
      <c r="AJ215" s="147">
        <v>0</v>
      </c>
      <c r="AK215" s="147">
        <v>0</v>
      </c>
      <c r="AL215" s="147">
        <v>0</v>
      </c>
      <c r="AM215" s="147">
        <v>0</v>
      </c>
      <c r="AN215" s="147">
        <v>0</v>
      </c>
      <c r="AO215" s="147">
        <v>0</v>
      </c>
      <c r="AP215" s="147">
        <v>0</v>
      </c>
      <c r="AQ215" s="147">
        <v>0</v>
      </c>
      <c r="AR215" s="147">
        <v>0</v>
      </c>
      <c r="AS215" s="147">
        <v>0</v>
      </c>
      <c r="AT215" s="147">
        <v>0</v>
      </c>
      <c r="AU215" s="147">
        <v>0</v>
      </c>
      <c r="AV215" s="147">
        <v>0</v>
      </c>
      <c r="AW215" s="147">
        <v>0</v>
      </c>
      <c r="AX215" s="147">
        <v>0</v>
      </c>
      <c r="AY215" s="147">
        <v>0</v>
      </c>
      <c r="AZ215" s="147">
        <v>0</v>
      </c>
      <c r="BA215" s="147">
        <v>0</v>
      </c>
      <c r="BB215" s="147">
        <v>0</v>
      </c>
      <c r="BC215" s="147">
        <v>0</v>
      </c>
      <c r="BD215" s="147">
        <v>0</v>
      </c>
      <c r="BE215" s="147">
        <v>0</v>
      </c>
      <c r="BF215" s="147">
        <v>0</v>
      </c>
      <c r="BG215" s="147">
        <v>0</v>
      </c>
      <c r="BH215" s="147">
        <v>0</v>
      </c>
      <c r="BI215" s="147">
        <v>0</v>
      </c>
      <c r="BJ215" s="147">
        <v>0</v>
      </c>
      <c r="BK215" s="147">
        <v>0</v>
      </c>
      <c r="BL215" s="147">
        <v>0</v>
      </c>
      <c r="BM215" s="147">
        <v>0</v>
      </c>
      <c r="BN215" s="147">
        <v>0</v>
      </c>
      <c r="BO215" s="147">
        <v>0</v>
      </c>
      <c r="BU215" s="147" t="e">
        <v>#REF!</v>
      </c>
      <c r="BV215" s="147" t="e">
        <v>#REF!</v>
      </c>
      <c r="BW215" s="147" t="e">
        <v>#REF!</v>
      </c>
      <c r="BX215" s="147" t="e">
        <v>#REF!</v>
      </c>
      <c r="BZ215" s="147" t="e">
        <v>#REF!</v>
      </c>
      <c r="CA215" s="147" t="e">
        <v>#REF!</v>
      </c>
    </row>
    <row r="216" spans="12:79" hidden="1" x14ac:dyDescent="0.2">
      <c r="L216" s="147">
        <v>0</v>
      </c>
      <c r="M216" s="147">
        <v>0</v>
      </c>
      <c r="N216" s="147">
        <v>0</v>
      </c>
      <c r="O216" s="147">
        <v>0</v>
      </c>
      <c r="P216" s="147">
        <v>0</v>
      </c>
      <c r="Q216" s="147">
        <v>0</v>
      </c>
      <c r="R216" s="147">
        <v>0</v>
      </c>
      <c r="S216" s="147">
        <v>0</v>
      </c>
      <c r="T216" s="147">
        <v>0</v>
      </c>
      <c r="U216" s="147">
        <v>0</v>
      </c>
      <c r="V216" s="147">
        <v>0</v>
      </c>
      <c r="W216" s="147">
        <v>0</v>
      </c>
      <c r="X216" s="147">
        <v>0</v>
      </c>
      <c r="Y216" s="147">
        <v>0</v>
      </c>
      <c r="Z216" s="147">
        <v>0</v>
      </c>
      <c r="AA216" s="147">
        <v>0</v>
      </c>
      <c r="AB216" s="147">
        <v>0</v>
      </c>
      <c r="AC216" s="147">
        <v>0</v>
      </c>
      <c r="AD216" s="147">
        <v>0</v>
      </c>
      <c r="AE216" s="147">
        <v>0</v>
      </c>
      <c r="AF216" s="147">
        <v>0</v>
      </c>
      <c r="AG216" s="147">
        <v>0</v>
      </c>
      <c r="AH216" s="147">
        <v>0</v>
      </c>
      <c r="AI216" s="147">
        <v>0</v>
      </c>
      <c r="AJ216" s="147">
        <v>0</v>
      </c>
      <c r="AK216" s="147">
        <v>0</v>
      </c>
      <c r="AL216" s="147">
        <v>0</v>
      </c>
      <c r="AM216" s="147">
        <v>0</v>
      </c>
      <c r="AN216" s="147">
        <v>0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47">
        <v>0</v>
      </c>
      <c r="AU216" s="147"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v>0</v>
      </c>
      <c r="BA216" s="147">
        <v>0</v>
      </c>
      <c r="BB216" s="147">
        <v>0</v>
      </c>
      <c r="BC216" s="147">
        <v>0</v>
      </c>
      <c r="BD216" s="147">
        <v>0</v>
      </c>
      <c r="BE216" s="147">
        <v>0</v>
      </c>
      <c r="BF216" s="147">
        <v>0</v>
      </c>
      <c r="BG216" s="147">
        <v>0</v>
      </c>
      <c r="BH216" s="147">
        <v>0</v>
      </c>
      <c r="BI216" s="147">
        <v>0</v>
      </c>
      <c r="BJ216" s="147">
        <v>0</v>
      </c>
      <c r="BK216" s="147">
        <v>0</v>
      </c>
      <c r="BL216" s="147">
        <v>0</v>
      </c>
      <c r="BM216" s="147">
        <v>0</v>
      </c>
      <c r="BN216" s="147">
        <v>0</v>
      </c>
      <c r="BO216" s="147">
        <v>0</v>
      </c>
      <c r="BU216" s="147" t="e">
        <v>#REF!</v>
      </c>
      <c r="BV216" s="147" t="e">
        <v>#REF!</v>
      </c>
      <c r="BW216" s="147" t="e">
        <v>#REF!</v>
      </c>
      <c r="BX216" s="147" t="e">
        <v>#REF!</v>
      </c>
      <c r="BZ216" s="147" t="e">
        <v>#REF!</v>
      </c>
      <c r="CA216" s="147" t="e">
        <v>#REF!</v>
      </c>
    </row>
    <row r="217" spans="12:79" hidden="1" x14ac:dyDescent="0.2">
      <c r="L217" s="147">
        <v>0</v>
      </c>
      <c r="M217" s="147">
        <v>0</v>
      </c>
      <c r="N217" s="147">
        <v>0</v>
      </c>
      <c r="O217" s="147">
        <v>0</v>
      </c>
      <c r="P217" s="147">
        <v>0</v>
      </c>
      <c r="Q217" s="147">
        <v>0</v>
      </c>
      <c r="R217" s="147">
        <v>0</v>
      </c>
      <c r="S217" s="147">
        <v>0</v>
      </c>
      <c r="T217" s="147">
        <v>0</v>
      </c>
      <c r="U217" s="147">
        <v>0</v>
      </c>
      <c r="V217" s="147">
        <v>0</v>
      </c>
      <c r="W217" s="147">
        <v>0</v>
      </c>
      <c r="X217" s="147">
        <v>0</v>
      </c>
      <c r="Y217" s="147">
        <v>0</v>
      </c>
      <c r="Z217" s="147">
        <v>0</v>
      </c>
      <c r="AA217" s="147">
        <v>0</v>
      </c>
      <c r="AB217" s="147">
        <v>0</v>
      </c>
      <c r="AC217" s="147">
        <v>0</v>
      </c>
      <c r="AD217" s="147">
        <v>0</v>
      </c>
      <c r="AE217" s="147">
        <v>0</v>
      </c>
      <c r="AF217" s="147">
        <v>0</v>
      </c>
      <c r="AG217" s="147">
        <v>0</v>
      </c>
      <c r="AH217" s="147">
        <v>0</v>
      </c>
      <c r="AI217" s="147">
        <v>0</v>
      </c>
      <c r="AJ217" s="147">
        <v>0</v>
      </c>
      <c r="AK217" s="147">
        <v>0</v>
      </c>
      <c r="AL217" s="147">
        <v>0</v>
      </c>
      <c r="AM217" s="147">
        <v>0</v>
      </c>
      <c r="AN217" s="147">
        <v>0</v>
      </c>
      <c r="AO217" s="147">
        <v>0</v>
      </c>
      <c r="AP217" s="147">
        <v>0</v>
      </c>
      <c r="AQ217" s="147">
        <v>0</v>
      </c>
      <c r="AR217" s="147">
        <v>0</v>
      </c>
      <c r="AS217" s="147">
        <v>0</v>
      </c>
      <c r="AT217" s="147">
        <v>0</v>
      </c>
      <c r="AU217" s="147">
        <v>0</v>
      </c>
      <c r="AV217" s="147">
        <v>0</v>
      </c>
      <c r="AW217" s="147">
        <v>0</v>
      </c>
      <c r="AX217" s="147">
        <v>0</v>
      </c>
      <c r="AY217" s="147">
        <v>0</v>
      </c>
      <c r="AZ217" s="147">
        <v>0</v>
      </c>
      <c r="BA217" s="147">
        <v>0</v>
      </c>
      <c r="BB217" s="147">
        <v>0</v>
      </c>
      <c r="BC217" s="147">
        <v>0</v>
      </c>
      <c r="BD217" s="147">
        <v>0</v>
      </c>
      <c r="BE217" s="147">
        <v>0</v>
      </c>
      <c r="BF217" s="147">
        <v>0</v>
      </c>
      <c r="BG217" s="147">
        <v>0</v>
      </c>
      <c r="BH217" s="147">
        <v>0</v>
      </c>
      <c r="BI217" s="147">
        <v>0</v>
      </c>
      <c r="BJ217" s="147">
        <v>0</v>
      </c>
      <c r="BK217" s="147">
        <v>0</v>
      </c>
      <c r="BL217" s="147">
        <v>0</v>
      </c>
      <c r="BM217" s="147">
        <v>0</v>
      </c>
      <c r="BN217" s="147">
        <v>0</v>
      </c>
      <c r="BO217" s="147">
        <v>0</v>
      </c>
      <c r="BU217" s="147" t="e">
        <v>#REF!</v>
      </c>
      <c r="BV217" s="147" t="e">
        <v>#REF!</v>
      </c>
      <c r="BW217" s="147" t="e">
        <v>#REF!</v>
      </c>
      <c r="BX217" s="147" t="e">
        <v>#REF!</v>
      </c>
      <c r="BZ217" s="147" t="e">
        <v>#REF!</v>
      </c>
      <c r="CA217" s="147" t="e">
        <v>#REF!</v>
      </c>
    </row>
    <row r="218" spans="12:79" hidden="1" x14ac:dyDescent="0.2">
      <c r="L218" s="147">
        <v>0</v>
      </c>
      <c r="M218" s="147">
        <v>0</v>
      </c>
      <c r="N218" s="147">
        <v>0</v>
      </c>
      <c r="O218" s="147">
        <v>0</v>
      </c>
      <c r="P218" s="147">
        <v>0</v>
      </c>
      <c r="Q218" s="147">
        <v>0</v>
      </c>
      <c r="R218" s="147">
        <v>0</v>
      </c>
      <c r="S218" s="147">
        <v>0</v>
      </c>
      <c r="T218" s="147">
        <v>0</v>
      </c>
      <c r="U218" s="147">
        <v>0</v>
      </c>
      <c r="V218" s="147">
        <v>0</v>
      </c>
      <c r="W218" s="147">
        <v>0</v>
      </c>
      <c r="X218" s="147">
        <v>0</v>
      </c>
      <c r="Y218" s="147">
        <v>0</v>
      </c>
      <c r="Z218" s="147">
        <v>0</v>
      </c>
      <c r="AA218" s="147">
        <v>0</v>
      </c>
      <c r="AB218" s="147">
        <v>0</v>
      </c>
      <c r="AC218" s="147">
        <v>0</v>
      </c>
      <c r="AD218" s="147">
        <v>0</v>
      </c>
      <c r="AE218" s="147">
        <v>0</v>
      </c>
      <c r="AF218" s="147">
        <v>0</v>
      </c>
      <c r="AG218" s="147">
        <v>0</v>
      </c>
      <c r="AH218" s="147">
        <v>0</v>
      </c>
      <c r="AI218" s="147">
        <v>0</v>
      </c>
      <c r="AJ218" s="147">
        <v>0</v>
      </c>
      <c r="AK218" s="147">
        <v>0</v>
      </c>
      <c r="AL218" s="147">
        <v>0</v>
      </c>
      <c r="AM218" s="147">
        <v>0</v>
      </c>
      <c r="AN218" s="147">
        <v>0</v>
      </c>
      <c r="AO218" s="147">
        <v>0</v>
      </c>
      <c r="AP218" s="147">
        <v>0</v>
      </c>
      <c r="AQ218" s="147">
        <v>0</v>
      </c>
      <c r="AR218" s="147">
        <v>0</v>
      </c>
      <c r="AS218" s="147">
        <v>0</v>
      </c>
      <c r="AT218" s="147">
        <v>0</v>
      </c>
      <c r="AU218" s="147">
        <v>0</v>
      </c>
      <c r="AV218" s="147">
        <v>0</v>
      </c>
      <c r="AW218" s="147">
        <v>0</v>
      </c>
      <c r="AX218" s="147">
        <v>0</v>
      </c>
      <c r="AY218" s="147">
        <v>0</v>
      </c>
      <c r="AZ218" s="147">
        <v>0</v>
      </c>
      <c r="BA218" s="147">
        <v>0</v>
      </c>
      <c r="BB218" s="147">
        <v>0</v>
      </c>
      <c r="BC218" s="147">
        <v>0</v>
      </c>
      <c r="BD218" s="147">
        <v>0</v>
      </c>
      <c r="BE218" s="147">
        <v>0</v>
      </c>
      <c r="BF218" s="147">
        <v>0</v>
      </c>
      <c r="BG218" s="147">
        <v>0</v>
      </c>
      <c r="BH218" s="147">
        <v>0</v>
      </c>
      <c r="BI218" s="147">
        <v>0</v>
      </c>
      <c r="BJ218" s="147">
        <v>0</v>
      </c>
      <c r="BK218" s="147">
        <v>0</v>
      </c>
      <c r="BL218" s="147">
        <v>0</v>
      </c>
      <c r="BM218" s="147">
        <v>0</v>
      </c>
      <c r="BN218" s="147">
        <v>0</v>
      </c>
      <c r="BO218" s="147">
        <v>0</v>
      </c>
      <c r="BU218" s="147" t="e">
        <v>#REF!</v>
      </c>
      <c r="BV218" s="147" t="e">
        <v>#REF!</v>
      </c>
      <c r="BW218" s="147" t="e">
        <v>#REF!</v>
      </c>
      <c r="BX218" s="147" t="e">
        <v>#REF!</v>
      </c>
      <c r="BZ218" s="147" t="e">
        <v>#REF!</v>
      </c>
      <c r="CA218" s="147" t="e">
        <v>#REF!</v>
      </c>
    </row>
    <row r="219" spans="12:79" hidden="1" x14ac:dyDescent="0.2">
      <c r="L219" s="147">
        <v>0</v>
      </c>
      <c r="M219" s="147">
        <v>0</v>
      </c>
      <c r="N219" s="147">
        <v>0</v>
      </c>
      <c r="O219" s="147">
        <v>0</v>
      </c>
      <c r="P219" s="147">
        <v>0</v>
      </c>
      <c r="Q219" s="147">
        <v>0</v>
      </c>
      <c r="R219" s="147">
        <v>0</v>
      </c>
      <c r="S219" s="147">
        <v>0</v>
      </c>
      <c r="T219" s="147">
        <v>0</v>
      </c>
      <c r="U219" s="147">
        <v>0</v>
      </c>
      <c r="V219" s="147">
        <v>0</v>
      </c>
      <c r="W219" s="147">
        <v>0</v>
      </c>
      <c r="X219" s="147">
        <v>0</v>
      </c>
      <c r="Y219" s="147">
        <v>0</v>
      </c>
      <c r="Z219" s="147">
        <v>0</v>
      </c>
      <c r="AA219" s="147">
        <v>0</v>
      </c>
      <c r="AB219" s="147">
        <v>0</v>
      </c>
      <c r="AC219" s="147">
        <v>0</v>
      </c>
      <c r="AD219" s="147">
        <v>0</v>
      </c>
      <c r="AE219" s="147">
        <v>0</v>
      </c>
      <c r="AF219" s="147">
        <v>0</v>
      </c>
      <c r="AG219" s="147">
        <v>0</v>
      </c>
      <c r="AH219" s="147">
        <v>0</v>
      </c>
      <c r="AI219" s="147">
        <v>0</v>
      </c>
      <c r="AJ219" s="147">
        <v>0</v>
      </c>
      <c r="AK219" s="147">
        <v>0</v>
      </c>
      <c r="AL219" s="147">
        <v>0</v>
      </c>
      <c r="AM219" s="147">
        <v>0</v>
      </c>
      <c r="AN219" s="147">
        <v>0</v>
      </c>
      <c r="AO219" s="147">
        <v>0</v>
      </c>
      <c r="AP219" s="147">
        <v>0</v>
      </c>
      <c r="AQ219" s="147">
        <v>0</v>
      </c>
      <c r="AR219" s="147">
        <v>0</v>
      </c>
      <c r="AS219" s="147">
        <v>0</v>
      </c>
      <c r="AT219" s="147">
        <v>0</v>
      </c>
      <c r="AU219" s="147">
        <v>0</v>
      </c>
      <c r="AV219" s="147">
        <v>0</v>
      </c>
      <c r="AW219" s="147">
        <v>0</v>
      </c>
      <c r="AX219" s="147">
        <v>0</v>
      </c>
      <c r="AY219" s="147">
        <v>0</v>
      </c>
      <c r="AZ219" s="147">
        <v>0</v>
      </c>
      <c r="BA219" s="147">
        <v>0</v>
      </c>
      <c r="BB219" s="147">
        <v>0</v>
      </c>
      <c r="BC219" s="147">
        <v>0</v>
      </c>
      <c r="BD219" s="147">
        <v>0</v>
      </c>
      <c r="BE219" s="147">
        <v>0</v>
      </c>
      <c r="BF219" s="147">
        <v>0</v>
      </c>
      <c r="BG219" s="147">
        <v>0</v>
      </c>
      <c r="BH219" s="147">
        <v>0</v>
      </c>
      <c r="BI219" s="147">
        <v>0</v>
      </c>
      <c r="BJ219" s="147">
        <v>0</v>
      </c>
      <c r="BK219" s="147">
        <v>0</v>
      </c>
      <c r="BL219" s="147">
        <v>0</v>
      </c>
      <c r="BM219" s="147">
        <v>0</v>
      </c>
      <c r="BN219" s="147">
        <v>0</v>
      </c>
      <c r="BO219" s="147">
        <v>0</v>
      </c>
      <c r="BU219" s="147" t="e">
        <v>#REF!</v>
      </c>
      <c r="BV219" s="147" t="e">
        <v>#REF!</v>
      </c>
      <c r="BW219" s="147" t="e">
        <v>#REF!</v>
      </c>
      <c r="BX219" s="147" t="e">
        <v>#REF!</v>
      </c>
      <c r="BZ219" s="147" t="e">
        <v>#REF!</v>
      </c>
      <c r="CA219" s="147" t="e">
        <v>#REF!</v>
      </c>
    </row>
    <row r="220" spans="12:79" hidden="1" x14ac:dyDescent="0.2">
      <c r="L220" s="147">
        <v>0</v>
      </c>
      <c r="M220" s="147">
        <v>0</v>
      </c>
      <c r="N220" s="147">
        <v>0</v>
      </c>
      <c r="O220" s="147">
        <v>0</v>
      </c>
      <c r="P220" s="147">
        <v>0</v>
      </c>
      <c r="Q220" s="147">
        <v>0</v>
      </c>
      <c r="R220" s="147">
        <v>0</v>
      </c>
      <c r="S220" s="147">
        <v>0</v>
      </c>
      <c r="T220" s="147">
        <v>0</v>
      </c>
      <c r="U220" s="147">
        <v>0</v>
      </c>
      <c r="V220" s="147">
        <v>0</v>
      </c>
      <c r="W220" s="147">
        <v>0</v>
      </c>
      <c r="X220" s="147">
        <v>0</v>
      </c>
      <c r="Y220" s="147">
        <v>0</v>
      </c>
      <c r="Z220" s="147">
        <v>0</v>
      </c>
      <c r="AA220" s="147">
        <v>0</v>
      </c>
      <c r="AB220" s="147">
        <v>0</v>
      </c>
      <c r="AC220" s="147">
        <v>0</v>
      </c>
      <c r="AD220" s="147">
        <v>0</v>
      </c>
      <c r="AE220" s="147">
        <v>0</v>
      </c>
      <c r="AF220" s="147">
        <v>0</v>
      </c>
      <c r="AG220" s="147">
        <v>0</v>
      </c>
      <c r="AH220" s="147">
        <v>0</v>
      </c>
      <c r="AI220" s="147">
        <v>0</v>
      </c>
      <c r="AJ220" s="147">
        <v>0</v>
      </c>
      <c r="AK220" s="147">
        <v>0</v>
      </c>
      <c r="AL220" s="147">
        <v>0</v>
      </c>
      <c r="AM220" s="147">
        <v>0</v>
      </c>
      <c r="AN220" s="147">
        <v>0</v>
      </c>
      <c r="AO220" s="147">
        <v>0</v>
      </c>
      <c r="AP220" s="147">
        <v>0</v>
      </c>
      <c r="AQ220" s="147">
        <v>0</v>
      </c>
      <c r="AR220" s="147">
        <v>0</v>
      </c>
      <c r="AS220" s="147">
        <v>0</v>
      </c>
      <c r="AT220" s="147">
        <v>0</v>
      </c>
      <c r="AU220" s="147">
        <v>0</v>
      </c>
      <c r="AV220" s="147">
        <v>0</v>
      </c>
      <c r="AW220" s="147">
        <v>0</v>
      </c>
      <c r="AX220" s="147">
        <v>0</v>
      </c>
      <c r="AY220" s="147">
        <v>0</v>
      </c>
      <c r="AZ220" s="147">
        <v>0</v>
      </c>
      <c r="BA220" s="147">
        <v>0</v>
      </c>
      <c r="BB220" s="147">
        <v>0</v>
      </c>
      <c r="BC220" s="147">
        <v>0</v>
      </c>
      <c r="BD220" s="147">
        <v>0</v>
      </c>
      <c r="BE220" s="147">
        <v>0</v>
      </c>
      <c r="BF220" s="147">
        <v>0</v>
      </c>
      <c r="BG220" s="147">
        <v>0</v>
      </c>
      <c r="BH220" s="147">
        <v>0</v>
      </c>
      <c r="BI220" s="147">
        <v>0</v>
      </c>
      <c r="BJ220" s="147">
        <v>0</v>
      </c>
      <c r="BK220" s="147">
        <v>0</v>
      </c>
      <c r="BL220" s="147">
        <v>0</v>
      </c>
      <c r="BM220" s="147">
        <v>0</v>
      </c>
      <c r="BN220" s="147">
        <v>0</v>
      </c>
      <c r="BO220" s="147">
        <v>0</v>
      </c>
      <c r="BU220" s="147" t="e">
        <v>#REF!</v>
      </c>
      <c r="BV220" s="147" t="e">
        <v>#REF!</v>
      </c>
      <c r="BW220" s="147" t="e">
        <v>#REF!</v>
      </c>
      <c r="BX220" s="147" t="e">
        <v>#REF!</v>
      </c>
      <c r="BZ220" s="147" t="e">
        <v>#REF!</v>
      </c>
      <c r="CA220" s="147" t="e">
        <v>#REF!</v>
      </c>
    </row>
    <row r="221" spans="12:79" hidden="1" x14ac:dyDescent="0.2">
      <c r="L221" s="147">
        <v>0</v>
      </c>
      <c r="M221" s="147">
        <v>0</v>
      </c>
      <c r="N221" s="147">
        <v>0</v>
      </c>
      <c r="O221" s="147">
        <v>0</v>
      </c>
      <c r="P221" s="147">
        <v>0</v>
      </c>
      <c r="Q221" s="147">
        <v>0</v>
      </c>
      <c r="R221" s="147">
        <v>0</v>
      </c>
      <c r="S221" s="147">
        <v>0</v>
      </c>
      <c r="T221" s="147">
        <v>0</v>
      </c>
      <c r="U221" s="147">
        <v>0</v>
      </c>
      <c r="V221" s="147">
        <v>0</v>
      </c>
      <c r="W221" s="147">
        <v>0</v>
      </c>
      <c r="X221" s="147">
        <v>0</v>
      </c>
      <c r="Y221" s="147">
        <v>0</v>
      </c>
      <c r="Z221" s="147">
        <v>0</v>
      </c>
      <c r="AA221" s="147">
        <v>0</v>
      </c>
      <c r="AB221" s="147">
        <v>0</v>
      </c>
      <c r="AC221" s="147">
        <v>0</v>
      </c>
      <c r="AD221" s="147">
        <v>0</v>
      </c>
      <c r="AE221" s="147">
        <v>0</v>
      </c>
      <c r="AF221" s="147">
        <v>0</v>
      </c>
      <c r="AG221" s="147">
        <v>0</v>
      </c>
      <c r="AH221" s="147">
        <v>0</v>
      </c>
      <c r="AI221" s="147">
        <v>0</v>
      </c>
      <c r="AJ221" s="147">
        <v>0</v>
      </c>
      <c r="AK221" s="147">
        <v>0</v>
      </c>
      <c r="AL221" s="147">
        <v>0</v>
      </c>
      <c r="AM221" s="147">
        <v>0</v>
      </c>
      <c r="AN221" s="147">
        <v>0</v>
      </c>
      <c r="AO221" s="147">
        <v>0</v>
      </c>
      <c r="AP221" s="147">
        <v>0</v>
      </c>
      <c r="AQ221" s="147">
        <v>0</v>
      </c>
      <c r="AR221" s="147">
        <v>0</v>
      </c>
      <c r="AS221" s="147">
        <v>0</v>
      </c>
      <c r="AT221" s="147">
        <v>0</v>
      </c>
      <c r="AU221" s="147">
        <v>0</v>
      </c>
      <c r="AV221" s="147">
        <v>0</v>
      </c>
      <c r="AW221" s="147">
        <v>0</v>
      </c>
      <c r="AX221" s="147">
        <v>0</v>
      </c>
      <c r="AY221" s="147">
        <v>0</v>
      </c>
      <c r="AZ221" s="147">
        <v>0</v>
      </c>
      <c r="BA221" s="147">
        <v>0</v>
      </c>
      <c r="BB221" s="147">
        <v>0</v>
      </c>
      <c r="BC221" s="147">
        <v>0</v>
      </c>
      <c r="BD221" s="147">
        <v>0</v>
      </c>
      <c r="BE221" s="147">
        <v>0</v>
      </c>
      <c r="BF221" s="147">
        <v>0</v>
      </c>
      <c r="BG221" s="147">
        <v>0</v>
      </c>
      <c r="BH221" s="147">
        <v>0</v>
      </c>
      <c r="BI221" s="147">
        <v>0</v>
      </c>
      <c r="BJ221" s="147">
        <v>0</v>
      </c>
      <c r="BK221" s="147">
        <v>0</v>
      </c>
      <c r="BL221" s="147">
        <v>0</v>
      </c>
      <c r="BM221" s="147">
        <v>0</v>
      </c>
      <c r="BN221" s="147">
        <v>0</v>
      </c>
      <c r="BO221" s="147">
        <v>0</v>
      </c>
      <c r="BU221" s="147" t="e">
        <v>#REF!</v>
      </c>
      <c r="BV221" s="147" t="e">
        <v>#REF!</v>
      </c>
      <c r="BW221" s="147" t="e">
        <v>#REF!</v>
      </c>
      <c r="BX221" s="147" t="e">
        <v>#REF!</v>
      </c>
      <c r="BZ221" s="147" t="e">
        <v>#REF!</v>
      </c>
      <c r="CA221" s="147" t="e">
        <v>#REF!</v>
      </c>
    </row>
    <row r="222" spans="12:79" hidden="1" x14ac:dyDescent="0.2">
      <c r="L222" s="147">
        <v>0</v>
      </c>
      <c r="M222" s="147">
        <v>0</v>
      </c>
      <c r="N222" s="147">
        <v>0</v>
      </c>
      <c r="O222" s="147">
        <v>0</v>
      </c>
      <c r="P222" s="147">
        <v>0</v>
      </c>
      <c r="Q222" s="147">
        <v>0</v>
      </c>
      <c r="R222" s="147">
        <v>0</v>
      </c>
      <c r="S222" s="147">
        <v>0</v>
      </c>
      <c r="T222" s="147">
        <v>0</v>
      </c>
      <c r="U222" s="147">
        <v>0</v>
      </c>
      <c r="V222" s="147">
        <v>0</v>
      </c>
      <c r="W222" s="147">
        <v>0</v>
      </c>
      <c r="X222" s="147">
        <v>0</v>
      </c>
      <c r="Y222" s="147">
        <v>0</v>
      </c>
      <c r="Z222" s="147">
        <v>0</v>
      </c>
      <c r="AA222" s="147">
        <v>0</v>
      </c>
      <c r="AB222" s="147">
        <v>0</v>
      </c>
      <c r="AC222" s="147">
        <v>0</v>
      </c>
      <c r="AD222" s="147">
        <v>0</v>
      </c>
      <c r="AE222" s="147">
        <v>0</v>
      </c>
      <c r="AF222" s="147">
        <v>0</v>
      </c>
      <c r="AG222" s="147">
        <v>0</v>
      </c>
      <c r="AH222" s="147">
        <v>0</v>
      </c>
      <c r="AI222" s="147">
        <v>0</v>
      </c>
      <c r="AJ222" s="147">
        <v>0</v>
      </c>
      <c r="AK222" s="147">
        <v>0</v>
      </c>
      <c r="AL222" s="147">
        <v>0</v>
      </c>
      <c r="AM222" s="147">
        <v>0</v>
      </c>
      <c r="AN222" s="147">
        <v>0</v>
      </c>
      <c r="AO222" s="147">
        <v>0</v>
      </c>
      <c r="AP222" s="147">
        <v>0</v>
      </c>
      <c r="AQ222" s="147">
        <v>0</v>
      </c>
      <c r="AR222" s="147">
        <v>0</v>
      </c>
      <c r="AS222" s="147">
        <v>0</v>
      </c>
      <c r="AT222" s="147">
        <v>0</v>
      </c>
      <c r="AU222" s="147">
        <v>0</v>
      </c>
      <c r="AV222" s="147">
        <v>0</v>
      </c>
      <c r="AW222" s="147">
        <v>0</v>
      </c>
      <c r="AX222" s="147">
        <v>0</v>
      </c>
      <c r="AY222" s="147">
        <v>0</v>
      </c>
      <c r="AZ222" s="147">
        <v>0</v>
      </c>
      <c r="BA222" s="147">
        <v>0</v>
      </c>
      <c r="BB222" s="147">
        <v>0</v>
      </c>
      <c r="BC222" s="147">
        <v>0</v>
      </c>
      <c r="BD222" s="147">
        <v>0</v>
      </c>
      <c r="BE222" s="147">
        <v>0</v>
      </c>
      <c r="BF222" s="147">
        <v>0</v>
      </c>
      <c r="BG222" s="147">
        <v>0</v>
      </c>
      <c r="BH222" s="147">
        <v>0</v>
      </c>
      <c r="BI222" s="147">
        <v>0</v>
      </c>
      <c r="BJ222" s="147">
        <v>0</v>
      </c>
      <c r="BK222" s="147">
        <v>0</v>
      </c>
      <c r="BL222" s="147">
        <v>0</v>
      </c>
      <c r="BM222" s="147">
        <v>0</v>
      </c>
      <c r="BN222" s="147">
        <v>0</v>
      </c>
      <c r="BO222" s="147">
        <v>0</v>
      </c>
      <c r="BU222" s="147">
        <v>0</v>
      </c>
      <c r="BV222" s="147">
        <v>0</v>
      </c>
      <c r="BW222" s="147">
        <v>0</v>
      </c>
      <c r="BX222" s="147">
        <v>0</v>
      </c>
      <c r="BZ222" s="147">
        <v>0</v>
      </c>
      <c r="CA222" s="147">
        <v>0</v>
      </c>
    </row>
    <row r="223" spans="12:79" hidden="1" x14ac:dyDescent="0.2">
      <c r="L223" s="147" t="e">
        <v>#REF!</v>
      </c>
      <c r="M223" s="147" t="e">
        <v>#REF!</v>
      </c>
      <c r="N223" s="147" t="e">
        <v>#REF!</v>
      </c>
      <c r="O223" s="147" t="e">
        <v>#REF!</v>
      </c>
      <c r="P223" s="147" t="e">
        <v>#REF!</v>
      </c>
      <c r="Q223" s="147" t="e">
        <v>#REF!</v>
      </c>
      <c r="R223" s="147" t="e">
        <v>#REF!</v>
      </c>
      <c r="S223" s="147" t="e">
        <v>#REF!</v>
      </c>
      <c r="T223" s="147" t="e">
        <v>#REF!</v>
      </c>
      <c r="U223" s="147" t="e">
        <v>#REF!</v>
      </c>
      <c r="V223" s="147" t="e">
        <v>#REF!</v>
      </c>
      <c r="W223" s="147" t="e">
        <v>#REF!</v>
      </c>
      <c r="X223" s="147" t="e">
        <v>#REF!</v>
      </c>
      <c r="Y223" s="147" t="e">
        <v>#REF!</v>
      </c>
      <c r="Z223" s="147" t="e">
        <v>#REF!</v>
      </c>
      <c r="AA223" s="147" t="e">
        <v>#REF!</v>
      </c>
      <c r="AB223" s="147" t="e">
        <v>#REF!</v>
      </c>
      <c r="AC223" s="147" t="e">
        <v>#REF!</v>
      </c>
      <c r="AD223" s="147" t="e">
        <v>#REF!</v>
      </c>
      <c r="AE223" s="147" t="e">
        <v>#REF!</v>
      </c>
      <c r="AF223" s="147" t="e">
        <v>#REF!</v>
      </c>
      <c r="AG223" s="147" t="e">
        <v>#REF!</v>
      </c>
      <c r="AH223" s="147" t="e">
        <v>#REF!</v>
      </c>
      <c r="AI223" s="147" t="e">
        <v>#REF!</v>
      </c>
      <c r="AJ223" s="147" t="e">
        <v>#REF!</v>
      </c>
      <c r="AK223" s="147" t="e">
        <v>#REF!</v>
      </c>
      <c r="AL223" s="147" t="e">
        <v>#REF!</v>
      </c>
      <c r="AM223" s="147" t="e">
        <v>#REF!</v>
      </c>
      <c r="AN223" s="147" t="e">
        <v>#REF!</v>
      </c>
      <c r="AO223" s="147" t="e">
        <v>#REF!</v>
      </c>
      <c r="AP223" s="147" t="e">
        <v>#REF!</v>
      </c>
      <c r="AQ223" s="147" t="e">
        <v>#REF!</v>
      </c>
      <c r="AR223" s="147" t="e">
        <v>#REF!</v>
      </c>
      <c r="AS223" s="147" t="e">
        <v>#REF!</v>
      </c>
      <c r="AT223" s="147" t="e">
        <v>#REF!</v>
      </c>
      <c r="AU223" s="147" t="e">
        <v>#REF!</v>
      </c>
      <c r="AV223" s="147" t="e">
        <v>#REF!</v>
      </c>
      <c r="AW223" s="147" t="e">
        <v>#REF!</v>
      </c>
      <c r="AX223" s="147" t="e">
        <v>#REF!</v>
      </c>
      <c r="AY223" s="147" t="e">
        <v>#REF!</v>
      </c>
      <c r="AZ223" s="147" t="e">
        <v>#REF!</v>
      </c>
      <c r="BA223" s="147" t="e">
        <v>#REF!</v>
      </c>
      <c r="BB223" s="147" t="e">
        <v>#REF!</v>
      </c>
      <c r="BC223" s="147" t="e">
        <v>#REF!</v>
      </c>
      <c r="BD223" s="147" t="e">
        <v>#REF!</v>
      </c>
      <c r="BE223" s="147" t="e">
        <v>#REF!</v>
      </c>
      <c r="BF223" s="147" t="e">
        <v>#REF!</v>
      </c>
      <c r="BG223" s="147" t="e">
        <v>#REF!</v>
      </c>
      <c r="BH223" s="147" t="e">
        <v>#REF!</v>
      </c>
      <c r="BI223" s="147" t="e">
        <v>#REF!</v>
      </c>
      <c r="BJ223" s="147" t="e">
        <v>#REF!</v>
      </c>
      <c r="BK223" s="147" t="e">
        <v>#REF!</v>
      </c>
      <c r="BL223" s="147" t="e">
        <v>#REF!</v>
      </c>
      <c r="BM223" s="147" t="e">
        <v>#REF!</v>
      </c>
      <c r="BN223" s="147" t="e">
        <v>#REF!</v>
      </c>
      <c r="BO223" s="147" t="e">
        <v>#REF!</v>
      </c>
      <c r="BU223" s="147">
        <v>0</v>
      </c>
      <c r="BV223" s="147">
        <v>0</v>
      </c>
      <c r="BW223" s="147">
        <v>0</v>
      </c>
      <c r="BX223" s="147">
        <v>0</v>
      </c>
      <c r="BZ223" s="147">
        <v>0</v>
      </c>
      <c r="CA223" s="147">
        <v>0</v>
      </c>
    </row>
    <row r="224" spans="12:79" hidden="1" x14ac:dyDescent="0.2">
      <c r="L224" s="147" t="e">
        <v>#REF!</v>
      </c>
      <c r="M224" s="147" t="e">
        <v>#REF!</v>
      </c>
      <c r="N224" s="147" t="e">
        <v>#REF!</v>
      </c>
      <c r="O224" s="147" t="e">
        <v>#REF!</v>
      </c>
      <c r="P224" s="147" t="e">
        <v>#REF!</v>
      </c>
      <c r="Q224" s="147" t="e">
        <v>#REF!</v>
      </c>
      <c r="R224" s="147" t="e">
        <v>#REF!</v>
      </c>
      <c r="S224" s="147" t="e">
        <v>#REF!</v>
      </c>
      <c r="T224" s="147" t="e">
        <v>#REF!</v>
      </c>
      <c r="U224" s="147" t="e">
        <v>#REF!</v>
      </c>
      <c r="V224" s="147" t="e">
        <v>#REF!</v>
      </c>
      <c r="W224" s="147" t="e">
        <v>#REF!</v>
      </c>
      <c r="X224" s="147" t="e">
        <v>#REF!</v>
      </c>
      <c r="Y224" s="147" t="e">
        <v>#REF!</v>
      </c>
      <c r="Z224" s="147" t="e">
        <v>#REF!</v>
      </c>
      <c r="AA224" s="147" t="e">
        <v>#REF!</v>
      </c>
      <c r="AB224" s="147" t="e">
        <v>#REF!</v>
      </c>
      <c r="AC224" s="147" t="e">
        <v>#REF!</v>
      </c>
      <c r="AD224" s="147" t="e">
        <v>#REF!</v>
      </c>
      <c r="AE224" s="147" t="e">
        <v>#REF!</v>
      </c>
      <c r="AF224" s="147" t="e">
        <v>#REF!</v>
      </c>
      <c r="AG224" s="147" t="e">
        <v>#REF!</v>
      </c>
      <c r="AH224" s="147" t="e">
        <v>#REF!</v>
      </c>
      <c r="AI224" s="147" t="e">
        <v>#REF!</v>
      </c>
      <c r="AJ224" s="147" t="e">
        <v>#REF!</v>
      </c>
      <c r="AK224" s="147" t="e">
        <v>#REF!</v>
      </c>
      <c r="AL224" s="147" t="e">
        <v>#REF!</v>
      </c>
      <c r="AM224" s="147" t="e">
        <v>#REF!</v>
      </c>
      <c r="AN224" s="147" t="e">
        <v>#REF!</v>
      </c>
      <c r="AO224" s="147" t="e">
        <v>#REF!</v>
      </c>
      <c r="AP224" s="147" t="e">
        <v>#REF!</v>
      </c>
      <c r="AQ224" s="147" t="e">
        <v>#REF!</v>
      </c>
      <c r="AR224" s="147" t="e">
        <v>#REF!</v>
      </c>
      <c r="AS224" s="147" t="e">
        <v>#REF!</v>
      </c>
      <c r="AT224" s="147" t="e">
        <v>#REF!</v>
      </c>
      <c r="AU224" s="147" t="e">
        <v>#REF!</v>
      </c>
      <c r="AV224" s="147" t="e">
        <v>#REF!</v>
      </c>
      <c r="AW224" s="147" t="e">
        <v>#REF!</v>
      </c>
      <c r="AX224" s="147" t="e">
        <v>#REF!</v>
      </c>
      <c r="AY224" s="147" t="e">
        <v>#REF!</v>
      </c>
      <c r="AZ224" s="147" t="e">
        <v>#REF!</v>
      </c>
      <c r="BA224" s="147" t="e">
        <v>#REF!</v>
      </c>
      <c r="BB224" s="147" t="e">
        <v>#REF!</v>
      </c>
      <c r="BC224" s="147" t="e">
        <v>#REF!</v>
      </c>
      <c r="BD224" s="147" t="e">
        <v>#REF!</v>
      </c>
      <c r="BE224" s="147" t="e">
        <v>#REF!</v>
      </c>
      <c r="BF224" s="147" t="e">
        <v>#REF!</v>
      </c>
      <c r="BG224" s="147" t="e">
        <v>#REF!</v>
      </c>
      <c r="BH224" s="147" t="e">
        <v>#REF!</v>
      </c>
      <c r="BI224" s="147" t="e">
        <v>#REF!</v>
      </c>
      <c r="BJ224" s="147" t="e">
        <v>#REF!</v>
      </c>
      <c r="BK224" s="147" t="e">
        <v>#REF!</v>
      </c>
      <c r="BL224" s="147" t="e">
        <v>#REF!</v>
      </c>
      <c r="BM224" s="147" t="e">
        <v>#REF!</v>
      </c>
      <c r="BN224" s="147" t="e">
        <v>#REF!</v>
      </c>
      <c r="BO224" s="147" t="e">
        <v>#REF!</v>
      </c>
      <c r="BU224" s="147">
        <v>0</v>
      </c>
      <c r="BV224" s="147">
        <v>0</v>
      </c>
      <c r="BW224" s="147">
        <v>0</v>
      </c>
      <c r="BX224" s="147">
        <v>0</v>
      </c>
      <c r="BZ224" s="147">
        <v>0</v>
      </c>
      <c r="CA224" s="147">
        <v>0</v>
      </c>
    </row>
    <row r="225" spans="12:79" hidden="1" x14ac:dyDescent="0.2">
      <c r="L225" s="147" t="e">
        <v>#REF!</v>
      </c>
      <c r="M225" s="147" t="e">
        <v>#REF!</v>
      </c>
      <c r="N225" s="147" t="e">
        <v>#REF!</v>
      </c>
      <c r="O225" s="147" t="e">
        <v>#REF!</v>
      </c>
      <c r="P225" s="147" t="e">
        <v>#REF!</v>
      </c>
      <c r="Q225" s="147" t="e">
        <v>#REF!</v>
      </c>
      <c r="R225" s="147" t="e">
        <v>#REF!</v>
      </c>
      <c r="S225" s="147" t="e">
        <v>#REF!</v>
      </c>
      <c r="T225" s="147" t="e">
        <v>#REF!</v>
      </c>
      <c r="U225" s="147" t="e">
        <v>#REF!</v>
      </c>
      <c r="V225" s="147" t="e">
        <v>#REF!</v>
      </c>
      <c r="W225" s="147" t="e">
        <v>#REF!</v>
      </c>
      <c r="X225" s="147" t="e">
        <v>#REF!</v>
      </c>
      <c r="Y225" s="147" t="e">
        <v>#REF!</v>
      </c>
      <c r="Z225" s="147" t="e">
        <v>#REF!</v>
      </c>
      <c r="AA225" s="147" t="e">
        <v>#REF!</v>
      </c>
      <c r="AB225" s="147" t="e">
        <v>#REF!</v>
      </c>
      <c r="AC225" s="147" t="e">
        <v>#REF!</v>
      </c>
      <c r="AD225" s="147" t="e">
        <v>#REF!</v>
      </c>
      <c r="AE225" s="147" t="e">
        <v>#REF!</v>
      </c>
      <c r="AF225" s="147" t="e">
        <v>#REF!</v>
      </c>
      <c r="AG225" s="147" t="e">
        <v>#REF!</v>
      </c>
      <c r="AH225" s="147" t="e">
        <v>#REF!</v>
      </c>
      <c r="AI225" s="147" t="e">
        <v>#REF!</v>
      </c>
      <c r="AJ225" s="147" t="e">
        <v>#REF!</v>
      </c>
      <c r="AK225" s="147" t="e">
        <v>#REF!</v>
      </c>
      <c r="AL225" s="147" t="e">
        <v>#REF!</v>
      </c>
      <c r="AM225" s="147" t="e">
        <v>#REF!</v>
      </c>
      <c r="AN225" s="147" t="e">
        <v>#REF!</v>
      </c>
      <c r="AO225" s="147" t="e">
        <v>#REF!</v>
      </c>
      <c r="AP225" s="147" t="e">
        <v>#REF!</v>
      </c>
      <c r="AQ225" s="147" t="e">
        <v>#REF!</v>
      </c>
      <c r="AR225" s="147" t="e">
        <v>#REF!</v>
      </c>
      <c r="AS225" s="147" t="e">
        <v>#REF!</v>
      </c>
      <c r="AT225" s="147" t="e">
        <v>#REF!</v>
      </c>
      <c r="AU225" s="147" t="e">
        <v>#REF!</v>
      </c>
      <c r="AV225" s="147" t="e">
        <v>#REF!</v>
      </c>
      <c r="AW225" s="147" t="e">
        <v>#REF!</v>
      </c>
      <c r="AX225" s="147" t="e">
        <v>#REF!</v>
      </c>
      <c r="AY225" s="147" t="e">
        <v>#REF!</v>
      </c>
      <c r="AZ225" s="147" t="e">
        <v>#REF!</v>
      </c>
      <c r="BA225" s="147" t="e">
        <v>#REF!</v>
      </c>
      <c r="BB225" s="147" t="e">
        <v>#REF!</v>
      </c>
      <c r="BC225" s="147" t="e">
        <v>#REF!</v>
      </c>
      <c r="BD225" s="147" t="e">
        <v>#REF!</v>
      </c>
      <c r="BE225" s="147" t="e">
        <v>#REF!</v>
      </c>
      <c r="BF225" s="147" t="e">
        <v>#REF!</v>
      </c>
      <c r="BG225" s="147" t="e">
        <v>#REF!</v>
      </c>
      <c r="BH225" s="147" t="e">
        <v>#REF!</v>
      </c>
      <c r="BI225" s="147" t="e">
        <v>#REF!</v>
      </c>
      <c r="BJ225" s="147" t="e">
        <v>#REF!</v>
      </c>
      <c r="BK225" s="147" t="e">
        <v>#REF!</v>
      </c>
      <c r="BL225" s="147" t="e">
        <v>#REF!</v>
      </c>
      <c r="BM225" s="147" t="e">
        <v>#REF!</v>
      </c>
      <c r="BN225" s="147" t="e">
        <v>#REF!</v>
      </c>
      <c r="BO225" s="147" t="e">
        <v>#REF!</v>
      </c>
      <c r="BU225" s="147">
        <v>0</v>
      </c>
      <c r="BV225" s="147">
        <v>0</v>
      </c>
      <c r="BW225" s="147">
        <v>0</v>
      </c>
      <c r="BX225" s="147">
        <v>0</v>
      </c>
      <c r="BZ225" s="147">
        <v>0</v>
      </c>
      <c r="CA225" s="147">
        <v>0</v>
      </c>
    </row>
    <row r="226" spans="12:79" hidden="1" x14ac:dyDescent="0.2">
      <c r="L226" s="147" t="e">
        <v>#REF!</v>
      </c>
      <c r="M226" s="147" t="e">
        <v>#REF!</v>
      </c>
      <c r="N226" s="147" t="e">
        <v>#REF!</v>
      </c>
      <c r="O226" s="147" t="e">
        <v>#REF!</v>
      </c>
      <c r="P226" s="147" t="e">
        <v>#REF!</v>
      </c>
      <c r="Q226" s="147" t="e">
        <v>#REF!</v>
      </c>
      <c r="R226" s="147" t="e">
        <v>#REF!</v>
      </c>
      <c r="S226" s="147" t="e">
        <v>#REF!</v>
      </c>
      <c r="T226" s="147" t="e">
        <v>#REF!</v>
      </c>
      <c r="U226" s="147" t="e">
        <v>#REF!</v>
      </c>
      <c r="V226" s="147" t="e">
        <v>#REF!</v>
      </c>
      <c r="W226" s="147" t="e">
        <v>#REF!</v>
      </c>
      <c r="X226" s="147" t="e">
        <v>#REF!</v>
      </c>
      <c r="Y226" s="147" t="e">
        <v>#REF!</v>
      </c>
      <c r="Z226" s="147" t="e">
        <v>#REF!</v>
      </c>
      <c r="AA226" s="147" t="e">
        <v>#REF!</v>
      </c>
      <c r="AB226" s="147" t="e">
        <v>#REF!</v>
      </c>
      <c r="AC226" s="147" t="e">
        <v>#REF!</v>
      </c>
      <c r="AD226" s="147" t="e">
        <v>#REF!</v>
      </c>
      <c r="AE226" s="147" t="e">
        <v>#REF!</v>
      </c>
      <c r="AF226" s="147" t="e">
        <v>#REF!</v>
      </c>
      <c r="AG226" s="147" t="e">
        <v>#REF!</v>
      </c>
      <c r="AH226" s="147" t="e">
        <v>#REF!</v>
      </c>
      <c r="AI226" s="147" t="e">
        <v>#REF!</v>
      </c>
      <c r="AJ226" s="147" t="e">
        <v>#REF!</v>
      </c>
      <c r="AK226" s="147" t="e">
        <v>#REF!</v>
      </c>
      <c r="AL226" s="147" t="e">
        <v>#REF!</v>
      </c>
      <c r="AM226" s="147" t="e">
        <v>#REF!</v>
      </c>
      <c r="AN226" s="147" t="e">
        <v>#REF!</v>
      </c>
      <c r="AO226" s="147" t="e">
        <v>#REF!</v>
      </c>
      <c r="AP226" s="147" t="e">
        <v>#REF!</v>
      </c>
      <c r="AQ226" s="147" t="e">
        <v>#REF!</v>
      </c>
      <c r="AR226" s="147" t="e">
        <v>#REF!</v>
      </c>
      <c r="AS226" s="147" t="e">
        <v>#REF!</v>
      </c>
      <c r="AT226" s="147" t="e">
        <v>#REF!</v>
      </c>
      <c r="AU226" s="147" t="e">
        <v>#REF!</v>
      </c>
      <c r="AV226" s="147" t="e">
        <v>#REF!</v>
      </c>
      <c r="AW226" s="147" t="e">
        <v>#REF!</v>
      </c>
      <c r="AX226" s="147" t="e">
        <v>#REF!</v>
      </c>
      <c r="AY226" s="147" t="e">
        <v>#REF!</v>
      </c>
      <c r="AZ226" s="147" t="e">
        <v>#REF!</v>
      </c>
      <c r="BA226" s="147" t="e">
        <v>#REF!</v>
      </c>
      <c r="BB226" s="147" t="e">
        <v>#REF!</v>
      </c>
      <c r="BC226" s="147" t="e">
        <v>#REF!</v>
      </c>
      <c r="BD226" s="147" t="e">
        <v>#REF!</v>
      </c>
      <c r="BE226" s="147" t="e">
        <v>#REF!</v>
      </c>
      <c r="BF226" s="147" t="e">
        <v>#REF!</v>
      </c>
      <c r="BG226" s="147" t="e">
        <v>#REF!</v>
      </c>
      <c r="BH226" s="147" t="e">
        <v>#REF!</v>
      </c>
      <c r="BI226" s="147" t="e">
        <v>#REF!</v>
      </c>
      <c r="BJ226" s="147" t="e">
        <v>#REF!</v>
      </c>
      <c r="BK226" s="147" t="e">
        <v>#REF!</v>
      </c>
      <c r="BL226" s="147" t="e">
        <v>#REF!</v>
      </c>
      <c r="BM226" s="147" t="e">
        <v>#REF!</v>
      </c>
      <c r="BN226" s="147" t="e">
        <v>#REF!</v>
      </c>
      <c r="BO226" s="147" t="e">
        <v>#REF!</v>
      </c>
      <c r="BU226" s="147">
        <v>0</v>
      </c>
      <c r="BV226" s="147">
        <v>0</v>
      </c>
      <c r="BW226" s="147">
        <v>0</v>
      </c>
      <c r="BX226" s="147">
        <v>0</v>
      </c>
      <c r="BZ226" s="147">
        <v>0</v>
      </c>
      <c r="CA226" s="147">
        <v>0</v>
      </c>
    </row>
    <row r="227" spans="12:79" hidden="1" x14ac:dyDescent="0.2">
      <c r="L227" s="147" t="e">
        <v>#REF!</v>
      </c>
      <c r="M227" s="147" t="e">
        <v>#REF!</v>
      </c>
      <c r="N227" s="147" t="e">
        <v>#REF!</v>
      </c>
      <c r="O227" s="147" t="e">
        <v>#REF!</v>
      </c>
      <c r="P227" s="147" t="e">
        <v>#REF!</v>
      </c>
      <c r="Q227" s="147" t="e">
        <v>#REF!</v>
      </c>
      <c r="R227" s="147" t="e">
        <v>#REF!</v>
      </c>
      <c r="S227" s="147" t="e">
        <v>#REF!</v>
      </c>
      <c r="T227" s="147" t="e">
        <v>#REF!</v>
      </c>
      <c r="U227" s="147" t="e">
        <v>#REF!</v>
      </c>
      <c r="V227" s="147" t="e">
        <v>#REF!</v>
      </c>
      <c r="W227" s="147" t="e">
        <v>#REF!</v>
      </c>
      <c r="X227" s="147" t="e">
        <v>#REF!</v>
      </c>
      <c r="Y227" s="147" t="e">
        <v>#REF!</v>
      </c>
      <c r="Z227" s="147" t="e">
        <v>#REF!</v>
      </c>
      <c r="AA227" s="147" t="e">
        <v>#REF!</v>
      </c>
      <c r="AB227" s="147" t="e">
        <v>#REF!</v>
      </c>
      <c r="AC227" s="147" t="e">
        <v>#REF!</v>
      </c>
      <c r="AD227" s="147" t="e">
        <v>#REF!</v>
      </c>
      <c r="AE227" s="147" t="e">
        <v>#REF!</v>
      </c>
      <c r="AF227" s="147" t="e">
        <v>#REF!</v>
      </c>
      <c r="AG227" s="147" t="e">
        <v>#REF!</v>
      </c>
      <c r="AH227" s="147" t="e">
        <v>#REF!</v>
      </c>
      <c r="AI227" s="147" t="e">
        <v>#REF!</v>
      </c>
      <c r="AJ227" s="147" t="e">
        <v>#REF!</v>
      </c>
      <c r="AK227" s="147" t="e">
        <v>#REF!</v>
      </c>
      <c r="AL227" s="147" t="e">
        <v>#REF!</v>
      </c>
      <c r="AM227" s="147" t="e">
        <v>#REF!</v>
      </c>
      <c r="AN227" s="147" t="e">
        <v>#REF!</v>
      </c>
      <c r="AO227" s="147" t="e">
        <v>#REF!</v>
      </c>
      <c r="AP227" s="147" t="e">
        <v>#REF!</v>
      </c>
      <c r="AQ227" s="147" t="e">
        <v>#REF!</v>
      </c>
      <c r="AR227" s="147" t="e">
        <v>#REF!</v>
      </c>
      <c r="AS227" s="147" t="e">
        <v>#REF!</v>
      </c>
      <c r="AT227" s="147" t="e">
        <v>#REF!</v>
      </c>
      <c r="AU227" s="147" t="e">
        <v>#REF!</v>
      </c>
      <c r="AV227" s="147" t="e">
        <v>#REF!</v>
      </c>
      <c r="AW227" s="147" t="e">
        <v>#REF!</v>
      </c>
      <c r="AX227" s="147" t="e">
        <v>#REF!</v>
      </c>
      <c r="AY227" s="147" t="e">
        <v>#REF!</v>
      </c>
      <c r="AZ227" s="147" t="e">
        <v>#REF!</v>
      </c>
      <c r="BA227" s="147" t="e">
        <v>#REF!</v>
      </c>
      <c r="BB227" s="147" t="e">
        <v>#REF!</v>
      </c>
      <c r="BC227" s="147" t="e">
        <v>#REF!</v>
      </c>
      <c r="BD227" s="147" t="e">
        <v>#REF!</v>
      </c>
      <c r="BE227" s="147" t="e">
        <v>#REF!</v>
      </c>
      <c r="BF227" s="147" t="e">
        <v>#REF!</v>
      </c>
      <c r="BG227" s="147" t="e">
        <v>#REF!</v>
      </c>
      <c r="BH227" s="147" t="e">
        <v>#REF!</v>
      </c>
      <c r="BI227" s="147" t="e">
        <v>#REF!</v>
      </c>
      <c r="BJ227" s="147" t="e">
        <v>#REF!</v>
      </c>
      <c r="BK227" s="147" t="e">
        <v>#REF!</v>
      </c>
      <c r="BL227" s="147" t="e">
        <v>#REF!</v>
      </c>
      <c r="BM227" s="147" t="e">
        <v>#REF!</v>
      </c>
      <c r="BN227" s="147" t="e">
        <v>#REF!</v>
      </c>
      <c r="BO227" s="147" t="e">
        <v>#REF!</v>
      </c>
      <c r="BU227" s="147">
        <v>0</v>
      </c>
      <c r="BV227" s="147">
        <v>0</v>
      </c>
      <c r="BW227" s="147">
        <v>0</v>
      </c>
      <c r="BX227" s="147">
        <v>0</v>
      </c>
      <c r="BZ227" s="147">
        <v>0</v>
      </c>
      <c r="CA227" s="147">
        <v>0</v>
      </c>
    </row>
    <row r="228" spans="12:79" hidden="1" x14ac:dyDescent="0.2">
      <c r="L228" s="147" t="e">
        <v>#REF!</v>
      </c>
      <c r="M228" s="147" t="e">
        <v>#REF!</v>
      </c>
      <c r="N228" s="147" t="e">
        <v>#REF!</v>
      </c>
      <c r="O228" s="147" t="e">
        <v>#REF!</v>
      </c>
      <c r="P228" s="147" t="e">
        <v>#REF!</v>
      </c>
      <c r="Q228" s="147" t="e">
        <v>#REF!</v>
      </c>
      <c r="R228" s="147" t="e">
        <v>#REF!</v>
      </c>
      <c r="S228" s="147" t="e">
        <v>#REF!</v>
      </c>
      <c r="T228" s="147" t="e">
        <v>#REF!</v>
      </c>
      <c r="U228" s="147" t="e">
        <v>#REF!</v>
      </c>
      <c r="V228" s="147" t="e">
        <v>#REF!</v>
      </c>
      <c r="W228" s="147" t="e">
        <v>#REF!</v>
      </c>
      <c r="X228" s="147" t="e">
        <v>#REF!</v>
      </c>
      <c r="Y228" s="147" t="e">
        <v>#REF!</v>
      </c>
      <c r="Z228" s="147" t="e">
        <v>#REF!</v>
      </c>
      <c r="AA228" s="147" t="e">
        <v>#REF!</v>
      </c>
      <c r="AB228" s="147" t="e">
        <v>#REF!</v>
      </c>
      <c r="AC228" s="147" t="e">
        <v>#REF!</v>
      </c>
      <c r="AD228" s="147" t="e">
        <v>#REF!</v>
      </c>
      <c r="AE228" s="147" t="e">
        <v>#REF!</v>
      </c>
      <c r="AF228" s="147" t="e">
        <v>#REF!</v>
      </c>
      <c r="AG228" s="147" t="e">
        <v>#REF!</v>
      </c>
      <c r="AH228" s="147" t="e">
        <v>#REF!</v>
      </c>
      <c r="AI228" s="147" t="e">
        <v>#REF!</v>
      </c>
      <c r="AJ228" s="147" t="e">
        <v>#REF!</v>
      </c>
      <c r="AK228" s="147" t="e">
        <v>#REF!</v>
      </c>
      <c r="AL228" s="147" t="e">
        <v>#REF!</v>
      </c>
      <c r="AM228" s="147" t="e">
        <v>#REF!</v>
      </c>
      <c r="AN228" s="147" t="e">
        <v>#REF!</v>
      </c>
      <c r="AO228" s="147" t="e">
        <v>#REF!</v>
      </c>
      <c r="AP228" s="147" t="e">
        <v>#REF!</v>
      </c>
      <c r="AQ228" s="147" t="e">
        <v>#REF!</v>
      </c>
      <c r="AR228" s="147" t="e">
        <v>#REF!</v>
      </c>
      <c r="AS228" s="147" t="e">
        <v>#REF!</v>
      </c>
      <c r="AT228" s="147" t="e">
        <v>#REF!</v>
      </c>
      <c r="AU228" s="147" t="e">
        <v>#REF!</v>
      </c>
      <c r="AV228" s="147" t="e">
        <v>#REF!</v>
      </c>
      <c r="AW228" s="147" t="e">
        <v>#REF!</v>
      </c>
      <c r="AX228" s="147" t="e">
        <v>#REF!</v>
      </c>
      <c r="AY228" s="147" t="e">
        <v>#REF!</v>
      </c>
      <c r="AZ228" s="147" t="e">
        <v>#REF!</v>
      </c>
      <c r="BA228" s="147" t="e">
        <v>#REF!</v>
      </c>
      <c r="BB228" s="147" t="e">
        <v>#REF!</v>
      </c>
      <c r="BC228" s="147" t="e">
        <v>#REF!</v>
      </c>
      <c r="BD228" s="147" t="e">
        <v>#REF!</v>
      </c>
      <c r="BE228" s="147" t="e">
        <v>#REF!</v>
      </c>
      <c r="BF228" s="147" t="e">
        <v>#REF!</v>
      </c>
      <c r="BG228" s="147" t="e">
        <v>#REF!</v>
      </c>
      <c r="BH228" s="147" t="e">
        <v>#REF!</v>
      </c>
      <c r="BI228" s="147" t="e">
        <v>#REF!</v>
      </c>
      <c r="BJ228" s="147" t="e">
        <v>#REF!</v>
      </c>
      <c r="BK228" s="147" t="e">
        <v>#REF!</v>
      </c>
      <c r="BL228" s="147" t="e">
        <v>#REF!</v>
      </c>
      <c r="BM228" s="147" t="e">
        <v>#REF!</v>
      </c>
      <c r="BN228" s="147" t="e">
        <v>#REF!</v>
      </c>
      <c r="BO228" s="147" t="e">
        <v>#REF!</v>
      </c>
      <c r="BU228" s="147">
        <v>0</v>
      </c>
      <c r="BV228" s="147">
        <v>0</v>
      </c>
      <c r="BW228" s="147">
        <v>0</v>
      </c>
      <c r="BX228" s="147">
        <v>0</v>
      </c>
      <c r="BZ228" s="147">
        <v>0</v>
      </c>
      <c r="CA228" s="147">
        <v>0</v>
      </c>
    </row>
    <row r="229" spans="12:79" hidden="1" x14ac:dyDescent="0.2">
      <c r="L229" s="147" t="e">
        <v>#REF!</v>
      </c>
      <c r="M229" s="147" t="e">
        <v>#REF!</v>
      </c>
      <c r="N229" s="147" t="e">
        <v>#REF!</v>
      </c>
      <c r="O229" s="147" t="e">
        <v>#REF!</v>
      </c>
      <c r="P229" s="147" t="e">
        <v>#REF!</v>
      </c>
      <c r="Q229" s="147" t="e">
        <v>#REF!</v>
      </c>
      <c r="R229" s="147" t="e">
        <v>#REF!</v>
      </c>
      <c r="S229" s="147" t="e">
        <v>#REF!</v>
      </c>
      <c r="T229" s="147" t="e">
        <v>#REF!</v>
      </c>
      <c r="U229" s="147" t="e">
        <v>#REF!</v>
      </c>
      <c r="V229" s="147" t="e">
        <v>#REF!</v>
      </c>
      <c r="W229" s="147" t="e">
        <v>#REF!</v>
      </c>
      <c r="X229" s="147" t="e">
        <v>#REF!</v>
      </c>
      <c r="Y229" s="147" t="e">
        <v>#REF!</v>
      </c>
      <c r="Z229" s="147" t="e">
        <v>#REF!</v>
      </c>
      <c r="AA229" s="147" t="e">
        <v>#REF!</v>
      </c>
      <c r="AB229" s="147" t="e">
        <v>#REF!</v>
      </c>
      <c r="AC229" s="147" t="e">
        <v>#REF!</v>
      </c>
      <c r="AD229" s="147" t="e">
        <v>#REF!</v>
      </c>
      <c r="AE229" s="147" t="e">
        <v>#REF!</v>
      </c>
      <c r="AF229" s="147" t="e">
        <v>#REF!</v>
      </c>
      <c r="AG229" s="147" t="e">
        <v>#REF!</v>
      </c>
      <c r="AH229" s="147" t="e">
        <v>#REF!</v>
      </c>
      <c r="AI229" s="147" t="e">
        <v>#REF!</v>
      </c>
      <c r="AJ229" s="147" t="e">
        <v>#REF!</v>
      </c>
      <c r="AK229" s="147" t="e">
        <v>#REF!</v>
      </c>
      <c r="AL229" s="147" t="e">
        <v>#REF!</v>
      </c>
      <c r="AM229" s="147" t="e">
        <v>#REF!</v>
      </c>
      <c r="AN229" s="147" t="e">
        <v>#REF!</v>
      </c>
      <c r="AO229" s="147" t="e">
        <v>#REF!</v>
      </c>
      <c r="AP229" s="147" t="e">
        <v>#REF!</v>
      </c>
      <c r="AQ229" s="147" t="e">
        <v>#REF!</v>
      </c>
      <c r="AR229" s="147" t="e">
        <v>#REF!</v>
      </c>
      <c r="AS229" s="147" t="e">
        <v>#REF!</v>
      </c>
      <c r="AT229" s="147" t="e">
        <v>#REF!</v>
      </c>
      <c r="AU229" s="147" t="e">
        <v>#REF!</v>
      </c>
      <c r="AV229" s="147" t="e">
        <v>#REF!</v>
      </c>
      <c r="AW229" s="147" t="e">
        <v>#REF!</v>
      </c>
      <c r="AX229" s="147" t="e">
        <v>#REF!</v>
      </c>
      <c r="AY229" s="147" t="e">
        <v>#REF!</v>
      </c>
      <c r="AZ229" s="147" t="e">
        <v>#REF!</v>
      </c>
      <c r="BA229" s="147" t="e">
        <v>#REF!</v>
      </c>
      <c r="BB229" s="147" t="e">
        <v>#REF!</v>
      </c>
      <c r="BC229" s="147" t="e">
        <v>#REF!</v>
      </c>
      <c r="BD229" s="147" t="e">
        <v>#REF!</v>
      </c>
      <c r="BE229" s="147" t="e">
        <v>#REF!</v>
      </c>
      <c r="BF229" s="147" t="e">
        <v>#REF!</v>
      </c>
      <c r="BG229" s="147" t="e">
        <v>#REF!</v>
      </c>
      <c r="BH229" s="147" t="e">
        <v>#REF!</v>
      </c>
      <c r="BI229" s="147" t="e">
        <v>#REF!</v>
      </c>
      <c r="BJ229" s="147" t="e">
        <v>#REF!</v>
      </c>
      <c r="BK229" s="147" t="e">
        <v>#REF!</v>
      </c>
      <c r="BL229" s="147" t="e">
        <v>#REF!</v>
      </c>
      <c r="BM229" s="147" t="e">
        <v>#REF!</v>
      </c>
      <c r="BN229" s="147" t="e">
        <v>#REF!</v>
      </c>
      <c r="BO229" s="147" t="e">
        <v>#REF!</v>
      </c>
      <c r="BU229" s="147">
        <v>0</v>
      </c>
      <c r="BV229" s="147">
        <v>0</v>
      </c>
      <c r="BW229" s="147">
        <v>0</v>
      </c>
      <c r="BX229" s="147">
        <v>0</v>
      </c>
      <c r="BZ229" s="147">
        <v>0</v>
      </c>
      <c r="CA229" s="147">
        <v>0</v>
      </c>
    </row>
    <row r="230" spans="12:79" hidden="1" x14ac:dyDescent="0.2">
      <c r="L230" s="147">
        <v>0</v>
      </c>
      <c r="M230" s="147">
        <v>0</v>
      </c>
      <c r="N230" s="147">
        <v>0</v>
      </c>
      <c r="O230" s="147">
        <v>0</v>
      </c>
      <c r="P230" s="147">
        <v>0</v>
      </c>
      <c r="Q230" s="147">
        <v>0</v>
      </c>
      <c r="R230" s="147">
        <v>0</v>
      </c>
      <c r="S230" s="147">
        <v>0</v>
      </c>
      <c r="T230" s="147">
        <v>0</v>
      </c>
      <c r="U230" s="147">
        <v>0</v>
      </c>
      <c r="V230" s="147">
        <v>0</v>
      </c>
      <c r="W230" s="147">
        <v>0</v>
      </c>
      <c r="X230" s="147">
        <v>0</v>
      </c>
      <c r="Y230" s="147">
        <v>0</v>
      </c>
      <c r="Z230" s="147">
        <v>0</v>
      </c>
      <c r="AA230" s="147">
        <v>0</v>
      </c>
      <c r="AB230" s="147">
        <v>0</v>
      </c>
      <c r="AC230" s="147">
        <v>0</v>
      </c>
      <c r="AD230" s="147">
        <v>0</v>
      </c>
      <c r="AE230" s="147">
        <v>0</v>
      </c>
      <c r="AF230" s="147">
        <v>0</v>
      </c>
      <c r="AG230" s="147">
        <v>0</v>
      </c>
      <c r="AH230" s="147">
        <v>0</v>
      </c>
      <c r="AI230" s="147">
        <v>0</v>
      </c>
      <c r="AJ230" s="147">
        <v>0</v>
      </c>
      <c r="AK230" s="147">
        <v>0</v>
      </c>
      <c r="AL230" s="147">
        <v>0</v>
      </c>
      <c r="AM230" s="147">
        <v>0</v>
      </c>
      <c r="AN230" s="147">
        <v>0</v>
      </c>
      <c r="AO230" s="147">
        <v>0</v>
      </c>
      <c r="AP230" s="147">
        <v>0</v>
      </c>
      <c r="AQ230" s="147">
        <v>0</v>
      </c>
      <c r="AR230" s="147">
        <v>0</v>
      </c>
      <c r="AS230" s="147">
        <v>0</v>
      </c>
      <c r="AT230" s="147">
        <v>0</v>
      </c>
      <c r="AU230" s="147">
        <v>0</v>
      </c>
      <c r="AV230" s="147">
        <v>0</v>
      </c>
      <c r="AW230" s="147">
        <v>0</v>
      </c>
      <c r="AX230" s="147">
        <v>0</v>
      </c>
      <c r="AY230" s="147">
        <v>0</v>
      </c>
      <c r="AZ230" s="147">
        <v>0</v>
      </c>
      <c r="BA230" s="147">
        <v>0</v>
      </c>
      <c r="BB230" s="147">
        <v>0</v>
      </c>
      <c r="BC230" s="147">
        <v>0</v>
      </c>
      <c r="BD230" s="147">
        <v>0</v>
      </c>
      <c r="BE230" s="147">
        <v>0</v>
      </c>
      <c r="BF230" s="147">
        <v>0</v>
      </c>
      <c r="BG230" s="147">
        <v>0</v>
      </c>
      <c r="BH230" s="147">
        <v>0</v>
      </c>
      <c r="BI230" s="147">
        <v>0</v>
      </c>
      <c r="BJ230" s="147">
        <v>0</v>
      </c>
      <c r="BK230" s="147">
        <v>0</v>
      </c>
      <c r="BL230" s="147">
        <v>0</v>
      </c>
      <c r="BM230" s="147">
        <v>0</v>
      </c>
      <c r="BN230" s="147">
        <v>0</v>
      </c>
      <c r="BO230" s="147">
        <v>0</v>
      </c>
      <c r="BU230" s="147">
        <v>0</v>
      </c>
      <c r="BV230" s="147">
        <v>0</v>
      </c>
      <c r="BW230" s="147">
        <v>0</v>
      </c>
      <c r="BX230" s="147">
        <v>0</v>
      </c>
      <c r="BZ230" s="147">
        <v>0</v>
      </c>
      <c r="CA230" s="147">
        <v>0</v>
      </c>
    </row>
    <row r="231" spans="12:79" hidden="1" x14ac:dyDescent="0.2">
      <c r="L231" s="147">
        <v>0</v>
      </c>
      <c r="M231" s="147">
        <v>0</v>
      </c>
      <c r="N231" s="147">
        <v>0</v>
      </c>
      <c r="O231" s="147">
        <v>0</v>
      </c>
      <c r="P231" s="147">
        <v>0</v>
      </c>
      <c r="Q231" s="147">
        <v>0</v>
      </c>
      <c r="R231" s="147">
        <v>0</v>
      </c>
      <c r="S231" s="147">
        <v>0</v>
      </c>
      <c r="T231" s="147">
        <v>0</v>
      </c>
      <c r="U231" s="147">
        <v>0</v>
      </c>
      <c r="V231" s="147">
        <v>0</v>
      </c>
      <c r="W231" s="147">
        <v>0</v>
      </c>
      <c r="X231" s="147">
        <v>0</v>
      </c>
      <c r="Y231" s="147">
        <v>0</v>
      </c>
      <c r="Z231" s="147">
        <v>0</v>
      </c>
      <c r="AA231" s="147">
        <v>0</v>
      </c>
      <c r="AB231" s="147">
        <v>0</v>
      </c>
      <c r="AC231" s="147">
        <v>0</v>
      </c>
      <c r="AD231" s="147">
        <v>0</v>
      </c>
      <c r="AE231" s="147">
        <v>0</v>
      </c>
      <c r="AF231" s="147">
        <v>0</v>
      </c>
      <c r="AG231" s="147">
        <v>0</v>
      </c>
      <c r="AH231" s="147">
        <v>0</v>
      </c>
      <c r="AI231" s="147">
        <v>0</v>
      </c>
      <c r="AJ231" s="147">
        <v>0</v>
      </c>
      <c r="AK231" s="147">
        <v>0</v>
      </c>
      <c r="AL231" s="147">
        <v>0</v>
      </c>
      <c r="AM231" s="147">
        <v>0</v>
      </c>
      <c r="AN231" s="147">
        <v>0</v>
      </c>
      <c r="AO231" s="147">
        <v>0</v>
      </c>
      <c r="AP231" s="147">
        <v>0</v>
      </c>
      <c r="AQ231" s="147">
        <v>0</v>
      </c>
      <c r="AR231" s="147">
        <v>0</v>
      </c>
      <c r="AS231" s="147">
        <v>0</v>
      </c>
      <c r="AT231" s="147">
        <v>0</v>
      </c>
      <c r="AU231" s="147">
        <v>0</v>
      </c>
      <c r="AV231" s="147">
        <v>0</v>
      </c>
      <c r="AW231" s="147">
        <v>0</v>
      </c>
      <c r="AX231" s="147">
        <v>0</v>
      </c>
      <c r="AY231" s="147">
        <v>0</v>
      </c>
      <c r="AZ231" s="147">
        <v>0</v>
      </c>
      <c r="BA231" s="147">
        <v>0</v>
      </c>
      <c r="BB231" s="147">
        <v>0</v>
      </c>
      <c r="BC231" s="147">
        <v>0</v>
      </c>
      <c r="BD231" s="147">
        <v>0</v>
      </c>
      <c r="BE231" s="147">
        <v>0</v>
      </c>
      <c r="BF231" s="147">
        <v>0</v>
      </c>
      <c r="BG231" s="147">
        <v>0</v>
      </c>
      <c r="BH231" s="147">
        <v>0</v>
      </c>
      <c r="BI231" s="147">
        <v>0</v>
      </c>
      <c r="BJ231" s="147">
        <v>0</v>
      </c>
      <c r="BK231" s="147">
        <v>0</v>
      </c>
      <c r="BL231" s="147">
        <v>0</v>
      </c>
      <c r="BM231" s="147">
        <v>0</v>
      </c>
      <c r="BN231" s="147">
        <v>0</v>
      </c>
      <c r="BO231" s="147">
        <v>0</v>
      </c>
      <c r="BU231" s="147">
        <v>0</v>
      </c>
      <c r="BV231" s="147">
        <v>0</v>
      </c>
      <c r="BW231" s="147">
        <v>0</v>
      </c>
      <c r="BX231" s="147">
        <v>0</v>
      </c>
      <c r="BZ231" s="147">
        <v>0</v>
      </c>
      <c r="CA231" s="147">
        <v>0</v>
      </c>
    </row>
    <row r="232" spans="12:79" hidden="1" x14ac:dyDescent="0.2">
      <c r="L232" s="147">
        <v>0</v>
      </c>
      <c r="M232" s="147">
        <v>0</v>
      </c>
      <c r="N232" s="147">
        <v>0</v>
      </c>
      <c r="O232" s="147">
        <v>0</v>
      </c>
      <c r="P232" s="147">
        <v>0</v>
      </c>
      <c r="Q232" s="147">
        <v>0</v>
      </c>
      <c r="R232" s="147">
        <v>0</v>
      </c>
      <c r="S232" s="147">
        <v>0</v>
      </c>
      <c r="T232" s="147">
        <v>0</v>
      </c>
      <c r="U232" s="147">
        <v>0</v>
      </c>
      <c r="V232" s="147">
        <v>0</v>
      </c>
      <c r="W232" s="147">
        <v>0</v>
      </c>
      <c r="X232" s="147">
        <v>0</v>
      </c>
      <c r="Y232" s="147">
        <v>0</v>
      </c>
      <c r="Z232" s="147">
        <v>0</v>
      </c>
      <c r="AA232" s="147">
        <v>0</v>
      </c>
      <c r="AB232" s="147">
        <v>0</v>
      </c>
      <c r="AC232" s="147">
        <v>0</v>
      </c>
      <c r="AD232" s="147">
        <v>0</v>
      </c>
      <c r="AE232" s="147">
        <v>0</v>
      </c>
      <c r="AF232" s="147">
        <v>0</v>
      </c>
      <c r="AG232" s="147">
        <v>0</v>
      </c>
      <c r="AH232" s="147">
        <v>0</v>
      </c>
      <c r="AI232" s="147">
        <v>0</v>
      </c>
      <c r="AJ232" s="147">
        <v>0</v>
      </c>
      <c r="AK232" s="147">
        <v>0</v>
      </c>
      <c r="AL232" s="147">
        <v>0</v>
      </c>
      <c r="AM232" s="147">
        <v>0</v>
      </c>
      <c r="AN232" s="147">
        <v>0</v>
      </c>
      <c r="AO232" s="147">
        <v>0</v>
      </c>
      <c r="AP232" s="147">
        <v>0</v>
      </c>
      <c r="AQ232" s="147">
        <v>0</v>
      </c>
      <c r="AR232" s="147">
        <v>0</v>
      </c>
      <c r="AS232" s="147">
        <v>0</v>
      </c>
      <c r="AT232" s="147">
        <v>0</v>
      </c>
      <c r="AU232" s="147">
        <v>0</v>
      </c>
      <c r="AV232" s="147">
        <v>0</v>
      </c>
      <c r="AW232" s="147">
        <v>0</v>
      </c>
      <c r="AX232" s="147">
        <v>0</v>
      </c>
      <c r="AY232" s="147">
        <v>0</v>
      </c>
      <c r="AZ232" s="147">
        <v>0</v>
      </c>
      <c r="BA232" s="147">
        <v>0</v>
      </c>
      <c r="BB232" s="147">
        <v>0</v>
      </c>
      <c r="BC232" s="147">
        <v>0</v>
      </c>
      <c r="BD232" s="147">
        <v>0</v>
      </c>
      <c r="BE232" s="147">
        <v>0</v>
      </c>
      <c r="BF232" s="147">
        <v>0</v>
      </c>
      <c r="BG232" s="147">
        <v>0</v>
      </c>
      <c r="BH232" s="147">
        <v>0</v>
      </c>
      <c r="BI232" s="147">
        <v>0</v>
      </c>
      <c r="BJ232" s="147">
        <v>0</v>
      </c>
      <c r="BK232" s="147">
        <v>0</v>
      </c>
      <c r="BL232" s="147">
        <v>0</v>
      </c>
      <c r="BM232" s="147">
        <v>0</v>
      </c>
      <c r="BN232" s="147">
        <v>0</v>
      </c>
      <c r="BO232" s="147">
        <v>0</v>
      </c>
      <c r="BU232" s="147">
        <v>0</v>
      </c>
      <c r="BV232" s="147">
        <v>0</v>
      </c>
      <c r="BW232" s="147">
        <v>0</v>
      </c>
      <c r="BX232" s="147">
        <v>0</v>
      </c>
      <c r="BZ232" s="147">
        <v>0</v>
      </c>
      <c r="CA232" s="147">
        <v>0</v>
      </c>
    </row>
    <row r="233" spans="12:79" hidden="1" x14ac:dyDescent="0.2">
      <c r="L233" s="147">
        <v>0</v>
      </c>
      <c r="M233" s="147">
        <v>0</v>
      </c>
      <c r="N233" s="147">
        <v>0</v>
      </c>
      <c r="O233" s="147">
        <v>0</v>
      </c>
      <c r="P233" s="147">
        <v>0</v>
      </c>
      <c r="Q233" s="147">
        <v>0</v>
      </c>
      <c r="R233" s="147">
        <v>0</v>
      </c>
      <c r="S233" s="147">
        <v>0</v>
      </c>
      <c r="T233" s="147">
        <v>0</v>
      </c>
      <c r="U233" s="147">
        <v>0</v>
      </c>
      <c r="V233" s="147">
        <v>0</v>
      </c>
      <c r="W233" s="147">
        <v>0</v>
      </c>
      <c r="X233" s="147">
        <v>0</v>
      </c>
      <c r="Y233" s="147">
        <v>0</v>
      </c>
      <c r="Z233" s="147">
        <v>0</v>
      </c>
      <c r="AA233" s="147">
        <v>0</v>
      </c>
      <c r="AB233" s="147">
        <v>0</v>
      </c>
      <c r="AC233" s="147">
        <v>0</v>
      </c>
      <c r="AD233" s="147">
        <v>0</v>
      </c>
      <c r="AE233" s="147">
        <v>0</v>
      </c>
      <c r="AF233" s="147">
        <v>0</v>
      </c>
      <c r="AG233" s="147">
        <v>0</v>
      </c>
      <c r="AH233" s="147">
        <v>0</v>
      </c>
      <c r="AI233" s="147">
        <v>0</v>
      </c>
      <c r="AJ233" s="147">
        <v>0</v>
      </c>
      <c r="AK233" s="147">
        <v>0</v>
      </c>
      <c r="AL233" s="147">
        <v>0</v>
      </c>
      <c r="AM233" s="147">
        <v>0</v>
      </c>
      <c r="AN233" s="147">
        <v>0</v>
      </c>
      <c r="AO233" s="147">
        <v>0</v>
      </c>
      <c r="AP233" s="147">
        <v>0</v>
      </c>
      <c r="AQ233" s="147">
        <v>0</v>
      </c>
      <c r="AR233" s="147">
        <v>0</v>
      </c>
      <c r="AS233" s="147">
        <v>0</v>
      </c>
      <c r="AT233" s="147">
        <v>0</v>
      </c>
      <c r="AU233" s="147">
        <v>0</v>
      </c>
      <c r="AV233" s="147">
        <v>0</v>
      </c>
      <c r="AW233" s="147">
        <v>0</v>
      </c>
      <c r="AX233" s="147">
        <v>0</v>
      </c>
      <c r="AY233" s="147">
        <v>0</v>
      </c>
      <c r="AZ233" s="147">
        <v>0</v>
      </c>
      <c r="BA233" s="147">
        <v>0</v>
      </c>
      <c r="BB233" s="147">
        <v>0</v>
      </c>
      <c r="BC233" s="147">
        <v>0</v>
      </c>
      <c r="BD233" s="147">
        <v>0</v>
      </c>
      <c r="BE233" s="147">
        <v>0</v>
      </c>
      <c r="BF233" s="147">
        <v>0</v>
      </c>
      <c r="BG233" s="147">
        <v>0</v>
      </c>
      <c r="BH233" s="147">
        <v>0</v>
      </c>
      <c r="BI233" s="147">
        <v>0</v>
      </c>
      <c r="BJ233" s="147">
        <v>0</v>
      </c>
      <c r="BK233" s="147">
        <v>0</v>
      </c>
      <c r="BL233" s="147">
        <v>0</v>
      </c>
      <c r="BM233" s="147">
        <v>0</v>
      </c>
      <c r="BN233" s="147">
        <v>0</v>
      </c>
      <c r="BO233" s="147">
        <v>0</v>
      </c>
      <c r="BU233" s="147">
        <v>0</v>
      </c>
      <c r="BV233" s="147">
        <v>0</v>
      </c>
      <c r="BW233" s="147">
        <v>0</v>
      </c>
      <c r="BX233" s="147">
        <v>0</v>
      </c>
      <c r="BZ233" s="147">
        <v>0</v>
      </c>
      <c r="CA233" s="147">
        <v>0</v>
      </c>
    </row>
    <row r="234" spans="12:79" hidden="1" x14ac:dyDescent="0.2">
      <c r="L234" s="147">
        <v>0</v>
      </c>
      <c r="M234" s="147">
        <v>0</v>
      </c>
      <c r="N234" s="147">
        <v>0</v>
      </c>
      <c r="O234" s="147">
        <v>0</v>
      </c>
      <c r="P234" s="147">
        <v>0</v>
      </c>
      <c r="Q234" s="147">
        <v>0</v>
      </c>
      <c r="R234" s="147">
        <v>0</v>
      </c>
      <c r="S234" s="147">
        <v>0</v>
      </c>
      <c r="T234" s="147">
        <v>0</v>
      </c>
      <c r="U234" s="147">
        <v>0</v>
      </c>
      <c r="V234" s="147">
        <v>0</v>
      </c>
      <c r="W234" s="147">
        <v>0</v>
      </c>
      <c r="X234" s="147">
        <v>0</v>
      </c>
      <c r="Y234" s="147">
        <v>0</v>
      </c>
      <c r="Z234" s="147">
        <v>0</v>
      </c>
      <c r="AA234" s="147">
        <v>0</v>
      </c>
      <c r="AB234" s="147">
        <v>0</v>
      </c>
      <c r="AC234" s="147">
        <v>0</v>
      </c>
      <c r="AD234" s="147">
        <v>0</v>
      </c>
      <c r="AE234" s="147">
        <v>0</v>
      </c>
      <c r="AF234" s="147">
        <v>0</v>
      </c>
      <c r="AG234" s="147">
        <v>0</v>
      </c>
      <c r="AH234" s="147">
        <v>0</v>
      </c>
      <c r="AI234" s="147">
        <v>0</v>
      </c>
      <c r="AJ234" s="147">
        <v>0</v>
      </c>
      <c r="AK234" s="147">
        <v>0</v>
      </c>
      <c r="AL234" s="147">
        <v>0</v>
      </c>
      <c r="AM234" s="147">
        <v>0</v>
      </c>
      <c r="AN234" s="147">
        <v>0</v>
      </c>
      <c r="AO234" s="147">
        <v>0</v>
      </c>
      <c r="AP234" s="147">
        <v>0</v>
      </c>
      <c r="AQ234" s="147">
        <v>0</v>
      </c>
      <c r="AR234" s="147">
        <v>0</v>
      </c>
      <c r="AS234" s="147">
        <v>0</v>
      </c>
      <c r="AT234" s="147">
        <v>0</v>
      </c>
      <c r="AU234" s="147">
        <v>0</v>
      </c>
      <c r="AV234" s="147">
        <v>0</v>
      </c>
      <c r="AW234" s="147">
        <v>0</v>
      </c>
      <c r="AX234" s="147">
        <v>0</v>
      </c>
      <c r="AY234" s="147">
        <v>0</v>
      </c>
      <c r="AZ234" s="147">
        <v>0</v>
      </c>
      <c r="BA234" s="147">
        <v>0</v>
      </c>
      <c r="BB234" s="147">
        <v>0</v>
      </c>
      <c r="BC234" s="147">
        <v>0</v>
      </c>
      <c r="BD234" s="147">
        <v>0</v>
      </c>
      <c r="BE234" s="147">
        <v>0</v>
      </c>
      <c r="BF234" s="147">
        <v>0</v>
      </c>
      <c r="BG234" s="147">
        <v>0</v>
      </c>
      <c r="BH234" s="147">
        <v>0</v>
      </c>
      <c r="BI234" s="147">
        <v>0</v>
      </c>
      <c r="BJ234" s="147">
        <v>0</v>
      </c>
      <c r="BK234" s="147">
        <v>0</v>
      </c>
      <c r="BL234" s="147">
        <v>0</v>
      </c>
      <c r="BM234" s="147">
        <v>0</v>
      </c>
      <c r="BN234" s="147">
        <v>0</v>
      </c>
      <c r="BO234" s="147">
        <v>0</v>
      </c>
      <c r="BU234" s="147">
        <v>0</v>
      </c>
      <c r="BV234" s="147">
        <v>0</v>
      </c>
      <c r="BW234" s="147">
        <v>0</v>
      </c>
      <c r="BX234" s="147">
        <v>0</v>
      </c>
      <c r="BZ234" s="147">
        <v>0</v>
      </c>
      <c r="CA234" s="147">
        <v>0</v>
      </c>
    </row>
    <row r="235" spans="12:79" hidden="1" x14ac:dyDescent="0.2">
      <c r="L235" s="147">
        <v>0</v>
      </c>
      <c r="M235" s="147">
        <v>0</v>
      </c>
      <c r="N235" s="147">
        <v>0</v>
      </c>
      <c r="O235" s="147">
        <v>0</v>
      </c>
      <c r="P235" s="147">
        <v>0</v>
      </c>
      <c r="Q235" s="147">
        <v>0</v>
      </c>
      <c r="R235" s="147">
        <v>0</v>
      </c>
      <c r="S235" s="147">
        <v>0</v>
      </c>
      <c r="T235" s="147">
        <v>0</v>
      </c>
      <c r="U235" s="147">
        <v>0</v>
      </c>
      <c r="V235" s="147">
        <v>0</v>
      </c>
      <c r="W235" s="147">
        <v>0</v>
      </c>
      <c r="X235" s="147">
        <v>0</v>
      </c>
      <c r="Y235" s="147">
        <v>0</v>
      </c>
      <c r="Z235" s="147">
        <v>0</v>
      </c>
      <c r="AA235" s="147">
        <v>0</v>
      </c>
      <c r="AB235" s="147">
        <v>0</v>
      </c>
      <c r="AC235" s="147">
        <v>0</v>
      </c>
      <c r="AD235" s="147">
        <v>0</v>
      </c>
      <c r="AE235" s="147">
        <v>0</v>
      </c>
      <c r="AF235" s="147">
        <v>0</v>
      </c>
      <c r="AG235" s="147">
        <v>0</v>
      </c>
      <c r="AH235" s="147">
        <v>0</v>
      </c>
      <c r="AI235" s="147">
        <v>0</v>
      </c>
      <c r="AJ235" s="147">
        <v>0</v>
      </c>
      <c r="AK235" s="147">
        <v>0</v>
      </c>
      <c r="AL235" s="147">
        <v>0</v>
      </c>
      <c r="AM235" s="147">
        <v>0</v>
      </c>
      <c r="AN235" s="147">
        <v>0</v>
      </c>
      <c r="AO235" s="147">
        <v>0</v>
      </c>
      <c r="AP235" s="147">
        <v>0</v>
      </c>
      <c r="AQ235" s="147">
        <v>0</v>
      </c>
      <c r="AR235" s="147">
        <v>0</v>
      </c>
      <c r="AS235" s="147">
        <v>0</v>
      </c>
      <c r="AT235" s="147">
        <v>0</v>
      </c>
      <c r="AU235" s="147">
        <v>0</v>
      </c>
      <c r="AV235" s="147">
        <v>0</v>
      </c>
      <c r="AW235" s="147">
        <v>0</v>
      </c>
      <c r="AX235" s="147">
        <v>0</v>
      </c>
      <c r="AY235" s="147">
        <v>0</v>
      </c>
      <c r="AZ235" s="147">
        <v>0</v>
      </c>
      <c r="BA235" s="147">
        <v>0</v>
      </c>
      <c r="BB235" s="147">
        <v>0</v>
      </c>
      <c r="BC235" s="147">
        <v>0</v>
      </c>
      <c r="BD235" s="147">
        <v>0</v>
      </c>
      <c r="BE235" s="147">
        <v>0</v>
      </c>
      <c r="BF235" s="147">
        <v>0</v>
      </c>
      <c r="BG235" s="147">
        <v>0</v>
      </c>
      <c r="BH235" s="147">
        <v>0</v>
      </c>
      <c r="BI235" s="147">
        <v>0</v>
      </c>
      <c r="BJ235" s="147">
        <v>0</v>
      </c>
      <c r="BK235" s="147">
        <v>0</v>
      </c>
      <c r="BL235" s="147">
        <v>0</v>
      </c>
      <c r="BM235" s="147">
        <v>0</v>
      </c>
      <c r="BN235" s="147">
        <v>0</v>
      </c>
      <c r="BO235" s="147">
        <v>0</v>
      </c>
      <c r="BU235" s="147">
        <v>0</v>
      </c>
      <c r="BV235" s="147">
        <v>0</v>
      </c>
      <c r="BW235" s="147">
        <v>0</v>
      </c>
      <c r="BX235" s="147">
        <v>0</v>
      </c>
      <c r="BZ235" s="147">
        <v>0</v>
      </c>
      <c r="CA235" s="147">
        <v>0</v>
      </c>
    </row>
    <row r="236" spans="12:79" hidden="1" x14ac:dyDescent="0.2">
      <c r="L236" s="147">
        <v>0</v>
      </c>
      <c r="M236" s="147">
        <v>0</v>
      </c>
      <c r="N236" s="147">
        <v>0</v>
      </c>
      <c r="O236" s="147">
        <v>0</v>
      </c>
      <c r="P236" s="147">
        <v>0</v>
      </c>
      <c r="Q236" s="147">
        <v>0</v>
      </c>
      <c r="R236" s="147">
        <v>0</v>
      </c>
      <c r="S236" s="147">
        <v>0</v>
      </c>
      <c r="T236" s="147">
        <v>0</v>
      </c>
      <c r="U236" s="147">
        <v>0</v>
      </c>
      <c r="V236" s="147">
        <v>0</v>
      </c>
      <c r="W236" s="147">
        <v>0</v>
      </c>
      <c r="X236" s="147">
        <v>0</v>
      </c>
      <c r="Y236" s="147">
        <v>0</v>
      </c>
      <c r="Z236" s="147">
        <v>0</v>
      </c>
      <c r="AA236" s="147">
        <v>0</v>
      </c>
      <c r="AB236" s="147">
        <v>0</v>
      </c>
      <c r="AC236" s="147">
        <v>0</v>
      </c>
      <c r="AD236" s="147">
        <v>0</v>
      </c>
      <c r="AE236" s="147">
        <v>0</v>
      </c>
      <c r="AF236" s="147">
        <v>0</v>
      </c>
      <c r="AG236" s="147">
        <v>0</v>
      </c>
      <c r="AH236" s="147">
        <v>0</v>
      </c>
      <c r="AI236" s="147">
        <v>0</v>
      </c>
      <c r="AJ236" s="147">
        <v>0</v>
      </c>
      <c r="AK236" s="147">
        <v>0</v>
      </c>
      <c r="AL236" s="147">
        <v>0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47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>
        <v>0</v>
      </c>
      <c r="BD236" s="147">
        <v>0</v>
      </c>
      <c r="BE236" s="147">
        <v>0</v>
      </c>
      <c r="BF236" s="147">
        <v>0</v>
      </c>
      <c r="BG236" s="147">
        <v>0</v>
      </c>
      <c r="BH236" s="147">
        <v>0</v>
      </c>
      <c r="BI236" s="147">
        <v>0</v>
      </c>
      <c r="BJ236" s="147">
        <v>0</v>
      </c>
      <c r="BK236" s="147">
        <v>0</v>
      </c>
      <c r="BL236" s="147">
        <v>0</v>
      </c>
      <c r="BM236" s="147">
        <v>0</v>
      </c>
      <c r="BN236" s="147">
        <v>0</v>
      </c>
      <c r="BO236" s="147">
        <v>0</v>
      </c>
      <c r="BU236" s="147">
        <v>0</v>
      </c>
      <c r="BV236" s="147">
        <v>0</v>
      </c>
      <c r="BW236" s="147">
        <v>0</v>
      </c>
      <c r="BX236" s="147">
        <v>0</v>
      </c>
      <c r="BZ236" s="147">
        <v>0</v>
      </c>
      <c r="CA236" s="147">
        <v>0</v>
      </c>
    </row>
    <row r="237" spans="12:79" hidden="1" x14ac:dyDescent="0.2">
      <c r="L237" s="147">
        <v>0</v>
      </c>
      <c r="M237" s="147">
        <v>0</v>
      </c>
      <c r="N237" s="147">
        <v>0</v>
      </c>
      <c r="O237" s="147">
        <v>0</v>
      </c>
      <c r="P237" s="147">
        <v>0</v>
      </c>
      <c r="Q237" s="147">
        <v>0</v>
      </c>
      <c r="R237" s="147">
        <v>0</v>
      </c>
      <c r="S237" s="147">
        <v>0</v>
      </c>
      <c r="T237" s="147">
        <v>0</v>
      </c>
      <c r="U237" s="147">
        <v>0</v>
      </c>
      <c r="V237" s="147">
        <v>0</v>
      </c>
      <c r="W237" s="147">
        <v>0</v>
      </c>
      <c r="X237" s="147">
        <v>0</v>
      </c>
      <c r="Y237" s="147">
        <v>0</v>
      </c>
      <c r="Z237" s="147">
        <v>0</v>
      </c>
      <c r="AA237" s="147">
        <v>0</v>
      </c>
      <c r="AB237" s="147">
        <v>0</v>
      </c>
      <c r="AC237" s="147">
        <v>0</v>
      </c>
      <c r="AD237" s="147">
        <v>0</v>
      </c>
      <c r="AE237" s="147">
        <v>0</v>
      </c>
      <c r="AF237" s="147">
        <v>0</v>
      </c>
      <c r="AG237" s="147">
        <v>0</v>
      </c>
      <c r="AH237" s="147">
        <v>0</v>
      </c>
      <c r="AI237" s="147">
        <v>0</v>
      </c>
      <c r="AJ237" s="147">
        <v>0</v>
      </c>
      <c r="AK237" s="147">
        <v>0</v>
      </c>
      <c r="AL237" s="147">
        <v>0</v>
      </c>
      <c r="AM237" s="147">
        <v>0</v>
      </c>
      <c r="AN237" s="147">
        <v>0</v>
      </c>
      <c r="AO237" s="147">
        <v>0</v>
      </c>
      <c r="AP237" s="147">
        <v>0</v>
      </c>
      <c r="AQ237" s="147">
        <v>0</v>
      </c>
      <c r="AR237" s="147">
        <v>0</v>
      </c>
      <c r="AS237" s="147">
        <v>0</v>
      </c>
      <c r="AT237" s="147">
        <v>0</v>
      </c>
      <c r="AU237" s="147">
        <v>0</v>
      </c>
      <c r="AV237" s="147">
        <v>0</v>
      </c>
      <c r="AW237" s="147">
        <v>0</v>
      </c>
      <c r="AX237" s="147">
        <v>0</v>
      </c>
      <c r="AY237" s="147">
        <v>0</v>
      </c>
      <c r="AZ237" s="147">
        <v>0</v>
      </c>
      <c r="BA237" s="147">
        <v>0</v>
      </c>
      <c r="BB237" s="147">
        <v>0</v>
      </c>
      <c r="BC237" s="147">
        <v>0</v>
      </c>
      <c r="BD237" s="147">
        <v>0</v>
      </c>
      <c r="BE237" s="147">
        <v>0</v>
      </c>
      <c r="BF237" s="147">
        <v>0</v>
      </c>
      <c r="BG237" s="147">
        <v>0</v>
      </c>
      <c r="BH237" s="147">
        <v>0</v>
      </c>
      <c r="BI237" s="147">
        <v>0</v>
      </c>
      <c r="BJ237" s="147">
        <v>0</v>
      </c>
      <c r="BK237" s="147">
        <v>0</v>
      </c>
      <c r="BL237" s="147">
        <v>0</v>
      </c>
      <c r="BM237" s="147">
        <v>0</v>
      </c>
      <c r="BN237" s="147">
        <v>0</v>
      </c>
      <c r="BO237" s="147">
        <v>0</v>
      </c>
      <c r="BU237" s="147">
        <v>0</v>
      </c>
      <c r="BV237" s="147">
        <v>0</v>
      </c>
      <c r="BW237" s="147">
        <v>0</v>
      </c>
      <c r="BX237" s="147">
        <v>0</v>
      </c>
      <c r="BZ237" s="147">
        <v>0</v>
      </c>
      <c r="CA237" s="147">
        <v>0</v>
      </c>
    </row>
    <row r="238" spans="12:79" hidden="1" x14ac:dyDescent="0.2">
      <c r="L238" s="147">
        <v>0</v>
      </c>
      <c r="M238" s="147">
        <v>0</v>
      </c>
      <c r="N238" s="147">
        <v>0</v>
      </c>
      <c r="O238" s="147">
        <v>0</v>
      </c>
      <c r="P238" s="147">
        <v>0</v>
      </c>
      <c r="Q238" s="147">
        <v>0</v>
      </c>
      <c r="R238" s="147">
        <v>0</v>
      </c>
      <c r="S238" s="147">
        <v>0</v>
      </c>
      <c r="T238" s="147">
        <v>0</v>
      </c>
      <c r="U238" s="147">
        <v>0</v>
      </c>
      <c r="V238" s="147">
        <v>0</v>
      </c>
      <c r="W238" s="147">
        <v>0</v>
      </c>
      <c r="X238" s="147">
        <v>0</v>
      </c>
      <c r="Y238" s="147">
        <v>0</v>
      </c>
      <c r="Z238" s="147">
        <v>0</v>
      </c>
      <c r="AA238" s="147">
        <v>0</v>
      </c>
      <c r="AB238" s="147">
        <v>0</v>
      </c>
      <c r="AC238" s="147">
        <v>0</v>
      </c>
      <c r="AD238" s="147">
        <v>0</v>
      </c>
      <c r="AE238" s="147">
        <v>0</v>
      </c>
      <c r="AF238" s="147">
        <v>0</v>
      </c>
      <c r="AG238" s="147">
        <v>0</v>
      </c>
      <c r="AH238" s="147">
        <v>0</v>
      </c>
      <c r="AI238" s="147">
        <v>0</v>
      </c>
      <c r="AJ238" s="147">
        <v>0</v>
      </c>
      <c r="AK238" s="147">
        <v>0</v>
      </c>
      <c r="AL238" s="147">
        <v>0</v>
      </c>
      <c r="AM238" s="147">
        <v>0</v>
      </c>
      <c r="AN238" s="147">
        <v>0</v>
      </c>
      <c r="AO238" s="147">
        <v>0</v>
      </c>
      <c r="AP238" s="147">
        <v>0</v>
      </c>
      <c r="AQ238" s="147">
        <v>0</v>
      </c>
      <c r="AR238" s="147">
        <v>0</v>
      </c>
      <c r="AS238" s="147">
        <v>0</v>
      </c>
      <c r="AT238" s="147">
        <v>0</v>
      </c>
      <c r="AU238" s="147">
        <v>0</v>
      </c>
      <c r="AV238" s="147">
        <v>0</v>
      </c>
      <c r="AW238" s="147">
        <v>0</v>
      </c>
      <c r="AX238" s="147">
        <v>0</v>
      </c>
      <c r="AY238" s="147">
        <v>0</v>
      </c>
      <c r="AZ238" s="147">
        <v>0</v>
      </c>
      <c r="BA238" s="147">
        <v>0</v>
      </c>
      <c r="BB238" s="147">
        <v>0</v>
      </c>
      <c r="BC238" s="147">
        <v>0</v>
      </c>
      <c r="BD238" s="147">
        <v>0</v>
      </c>
      <c r="BE238" s="147">
        <v>0</v>
      </c>
      <c r="BF238" s="147">
        <v>0</v>
      </c>
      <c r="BG238" s="147">
        <v>0</v>
      </c>
      <c r="BH238" s="147">
        <v>0</v>
      </c>
      <c r="BI238" s="147">
        <v>0</v>
      </c>
      <c r="BJ238" s="147">
        <v>0</v>
      </c>
      <c r="BK238" s="147">
        <v>0</v>
      </c>
      <c r="BL238" s="147">
        <v>0</v>
      </c>
      <c r="BM238" s="147">
        <v>0</v>
      </c>
      <c r="BN238" s="147">
        <v>0</v>
      </c>
      <c r="BO238" s="147">
        <v>0</v>
      </c>
      <c r="BU238" s="147">
        <v>0</v>
      </c>
      <c r="BV238" s="147">
        <v>0</v>
      </c>
      <c r="BW238" s="147">
        <v>0</v>
      </c>
      <c r="BX238" s="147">
        <v>0</v>
      </c>
      <c r="BZ238" s="147">
        <v>0</v>
      </c>
      <c r="CA238" s="147">
        <v>0</v>
      </c>
    </row>
    <row r="239" spans="12:79" hidden="1" x14ac:dyDescent="0.2">
      <c r="L239" s="147">
        <v>0</v>
      </c>
      <c r="M239" s="147">
        <v>0</v>
      </c>
      <c r="N239" s="147">
        <v>0</v>
      </c>
      <c r="O239" s="147">
        <v>0</v>
      </c>
      <c r="P239" s="147">
        <v>0</v>
      </c>
      <c r="Q239" s="147">
        <v>0</v>
      </c>
      <c r="R239" s="147">
        <v>0</v>
      </c>
      <c r="S239" s="147">
        <v>0</v>
      </c>
      <c r="T239" s="147">
        <v>0</v>
      </c>
      <c r="U239" s="147">
        <v>0</v>
      </c>
      <c r="V239" s="147">
        <v>0</v>
      </c>
      <c r="W239" s="147">
        <v>0</v>
      </c>
      <c r="X239" s="147">
        <v>0</v>
      </c>
      <c r="Y239" s="147">
        <v>0</v>
      </c>
      <c r="Z239" s="147">
        <v>0</v>
      </c>
      <c r="AA239" s="147">
        <v>0</v>
      </c>
      <c r="AB239" s="147">
        <v>0</v>
      </c>
      <c r="AC239" s="147">
        <v>0</v>
      </c>
      <c r="AD239" s="147">
        <v>0</v>
      </c>
      <c r="AE239" s="147">
        <v>0</v>
      </c>
      <c r="AF239" s="147">
        <v>0</v>
      </c>
      <c r="AG239" s="147">
        <v>0</v>
      </c>
      <c r="AH239" s="147">
        <v>0</v>
      </c>
      <c r="AI239" s="147">
        <v>0</v>
      </c>
      <c r="AJ239" s="147">
        <v>0</v>
      </c>
      <c r="AK239" s="147">
        <v>0</v>
      </c>
      <c r="AL239" s="147">
        <v>0</v>
      </c>
      <c r="AM239" s="147">
        <v>0</v>
      </c>
      <c r="AN239" s="147">
        <v>0</v>
      </c>
      <c r="AO239" s="147">
        <v>0</v>
      </c>
      <c r="AP239" s="147">
        <v>0</v>
      </c>
      <c r="AQ239" s="147">
        <v>0</v>
      </c>
      <c r="AR239" s="147">
        <v>0</v>
      </c>
      <c r="AS239" s="147">
        <v>0</v>
      </c>
      <c r="AT239" s="147">
        <v>0</v>
      </c>
      <c r="AU239" s="147">
        <v>0</v>
      </c>
      <c r="AV239" s="147">
        <v>0</v>
      </c>
      <c r="AW239" s="147">
        <v>0</v>
      </c>
      <c r="AX239" s="147">
        <v>0</v>
      </c>
      <c r="AY239" s="147">
        <v>0</v>
      </c>
      <c r="AZ239" s="147">
        <v>0</v>
      </c>
      <c r="BA239" s="147">
        <v>0</v>
      </c>
      <c r="BB239" s="147">
        <v>0</v>
      </c>
      <c r="BC239" s="147">
        <v>0</v>
      </c>
      <c r="BD239" s="147">
        <v>0</v>
      </c>
      <c r="BE239" s="147">
        <v>0</v>
      </c>
      <c r="BF239" s="147">
        <v>0</v>
      </c>
      <c r="BG239" s="147">
        <v>0</v>
      </c>
      <c r="BH239" s="147">
        <v>0</v>
      </c>
      <c r="BI239" s="147">
        <v>0</v>
      </c>
      <c r="BJ239" s="147">
        <v>0</v>
      </c>
      <c r="BK239" s="147">
        <v>0</v>
      </c>
      <c r="BL239" s="147">
        <v>0</v>
      </c>
      <c r="BM239" s="147">
        <v>0</v>
      </c>
      <c r="BN239" s="147">
        <v>0</v>
      </c>
      <c r="BO239" s="147">
        <v>0</v>
      </c>
      <c r="BU239" s="147">
        <v>0</v>
      </c>
      <c r="BV239" s="147">
        <v>0</v>
      </c>
      <c r="BW239" s="147">
        <v>0</v>
      </c>
      <c r="BX239" s="147">
        <v>0</v>
      </c>
      <c r="BZ239" s="147">
        <v>0</v>
      </c>
      <c r="CA239" s="147">
        <v>0</v>
      </c>
    </row>
    <row r="240" spans="12:79" hidden="1" x14ac:dyDescent="0.2">
      <c r="L240" s="147">
        <v>0</v>
      </c>
      <c r="M240" s="147">
        <v>0</v>
      </c>
      <c r="N240" s="147">
        <v>0</v>
      </c>
      <c r="O240" s="147">
        <v>0</v>
      </c>
      <c r="P240" s="147">
        <v>0</v>
      </c>
      <c r="Q240" s="147">
        <v>0</v>
      </c>
      <c r="R240" s="147">
        <v>0</v>
      </c>
      <c r="S240" s="147">
        <v>0</v>
      </c>
      <c r="T240" s="147">
        <v>0</v>
      </c>
      <c r="U240" s="147">
        <v>0</v>
      </c>
      <c r="V240" s="147">
        <v>0</v>
      </c>
      <c r="W240" s="147">
        <v>0</v>
      </c>
      <c r="X240" s="147">
        <v>0</v>
      </c>
      <c r="Y240" s="147">
        <v>0</v>
      </c>
      <c r="Z240" s="147">
        <v>0</v>
      </c>
      <c r="AA240" s="147">
        <v>0</v>
      </c>
      <c r="AB240" s="147">
        <v>0</v>
      </c>
      <c r="AC240" s="147">
        <v>0</v>
      </c>
      <c r="AD240" s="147">
        <v>0</v>
      </c>
      <c r="AE240" s="147">
        <v>0</v>
      </c>
      <c r="AF240" s="147">
        <v>0</v>
      </c>
      <c r="AG240" s="147">
        <v>0</v>
      </c>
      <c r="AH240" s="147">
        <v>0</v>
      </c>
      <c r="AI240" s="147">
        <v>0</v>
      </c>
      <c r="AJ240" s="147">
        <v>0</v>
      </c>
      <c r="AK240" s="147">
        <v>0</v>
      </c>
      <c r="AL240" s="147">
        <v>0</v>
      </c>
      <c r="AM240" s="147">
        <v>0</v>
      </c>
      <c r="AN240" s="147">
        <v>0</v>
      </c>
      <c r="AO240" s="147">
        <v>0</v>
      </c>
      <c r="AP240" s="147">
        <v>0</v>
      </c>
      <c r="AQ240" s="147">
        <v>0</v>
      </c>
      <c r="AR240" s="147">
        <v>0</v>
      </c>
      <c r="AS240" s="147">
        <v>0</v>
      </c>
      <c r="AT240" s="147">
        <v>0</v>
      </c>
      <c r="AU240" s="147">
        <v>0</v>
      </c>
      <c r="AV240" s="147">
        <v>0</v>
      </c>
      <c r="AW240" s="147">
        <v>0</v>
      </c>
      <c r="AX240" s="147">
        <v>0</v>
      </c>
      <c r="AY240" s="147">
        <v>0</v>
      </c>
      <c r="AZ240" s="147">
        <v>0</v>
      </c>
      <c r="BA240" s="147">
        <v>0</v>
      </c>
      <c r="BB240" s="147">
        <v>0</v>
      </c>
      <c r="BC240" s="147">
        <v>0</v>
      </c>
      <c r="BD240" s="147">
        <v>0</v>
      </c>
      <c r="BE240" s="147">
        <v>0</v>
      </c>
      <c r="BF240" s="147">
        <v>0</v>
      </c>
      <c r="BG240" s="147">
        <v>0</v>
      </c>
      <c r="BH240" s="147">
        <v>0</v>
      </c>
      <c r="BI240" s="147">
        <v>0</v>
      </c>
      <c r="BJ240" s="147">
        <v>0</v>
      </c>
      <c r="BK240" s="147">
        <v>0</v>
      </c>
      <c r="BL240" s="147">
        <v>0</v>
      </c>
      <c r="BM240" s="147">
        <v>0</v>
      </c>
      <c r="BN240" s="147">
        <v>0</v>
      </c>
      <c r="BO240" s="147">
        <v>0</v>
      </c>
      <c r="BU240" s="147">
        <v>0</v>
      </c>
      <c r="BV240" s="147">
        <v>0</v>
      </c>
      <c r="BW240" s="147">
        <v>0</v>
      </c>
      <c r="BX240" s="147">
        <v>0</v>
      </c>
      <c r="BZ240" s="147">
        <v>0</v>
      </c>
      <c r="CA240" s="147">
        <v>0</v>
      </c>
    </row>
    <row r="241" spans="12:79" hidden="1" x14ac:dyDescent="0.2">
      <c r="L241" s="147">
        <v>0</v>
      </c>
      <c r="M241" s="147">
        <v>0</v>
      </c>
      <c r="N241" s="147">
        <v>0</v>
      </c>
      <c r="O241" s="147">
        <v>0</v>
      </c>
      <c r="P241" s="147">
        <v>0</v>
      </c>
      <c r="Q241" s="147">
        <v>0</v>
      </c>
      <c r="R241" s="147">
        <v>0</v>
      </c>
      <c r="S241" s="147">
        <v>0</v>
      </c>
      <c r="T241" s="147">
        <v>0</v>
      </c>
      <c r="U241" s="147">
        <v>0</v>
      </c>
      <c r="V241" s="147">
        <v>0</v>
      </c>
      <c r="W241" s="147">
        <v>0</v>
      </c>
      <c r="X241" s="147">
        <v>0</v>
      </c>
      <c r="Y241" s="147">
        <v>0</v>
      </c>
      <c r="Z241" s="147">
        <v>0</v>
      </c>
      <c r="AA241" s="147">
        <v>0</v>
      </c>
      <c r="AB241" s="147">
        <v>0</v>
      </c>
      <c r="AC241" s="147">
        <v>0</v>
      </c>
      <c r="AD241" s="147">
        <v>0</v>
      </c>
      <c r="AE241" s="147">
        <v>0</v>
      </c>
      <c r="AF241" s="147">
        <v>0</v>
      </c>
      <c r="AG241" s="147">
        <v>0</v>
      </c>
      <c r="AH241" s="147">
        <v>0</v>
      </c>
      <c r="AI241" s="147">
        <v>0</v>
      </c>
      <c r="AJ241" s="147">
        <v>0</v>
      </c>
      <c r="AK241" s="147">
        <v>0</v>
      </c>
      <c r="AL241" s="147">
        <v>0</v>
      </c>
      <c r="AM241" s="147">
        <v>0</v>
      </c>
      <c r="AN241" s="147">
        <v>0</v>
      </c>
      <c r="AO241" s="147">
        <v>0</v>
      </c>
      <c r="AP241" s="147">
        <v>0</v>
      </c>
      <c r="AQ241" s="147">
        <v>0</v>
      </c>
      <c r="AR241" s="147">
        <v>0</v>
      </c>
      <c r="AS241" s="147">
        <v>0</v>
      </c>
      <c r="AT241" s="147">
        <v>0</v>
      </c>
      <c r="AU241" s="147">
        <v>0</v>
      </c>
      <c r="AV241" s="147">
        <v>0</v>
      </c>
      <c r="AW241" s="147">
        <v>0</v>
      </c>
      <c r="AX241" s="147">
        <v>0</v>
      </c>
      <c r="AY241" s="147">
        <v>0</v>
      </c>
      <c r="AZ241" s="147">
        <v>0</v>
      </c>
      <c r="BA241" s="147">
        <v>0</v>
      </c>
      <c r="BB241" s="147">
        <v>0</v>
      </c>
      <c r="BC241" s="147">
        <v>0</v>
      </c>
      <c r="BD241" s="147">
        <v>0</v>
      </c>
      <c r="BE241" s="147">
        <v>0</v>
      </c>
      <c r="BF241" s="147">
        <v>0</v>
      </c>
      <c r="BG241" s="147">
        <v>0</v>
      </c>
      <c r="BH241" s="147">
        <v>0</v>
      </c>
      <c r="BI241" s="147">
        <v>0</v>
      </c>
      <c r="BJ241" s="147">
        <v>0</v>
      </c>
      <c r="BK241" s="147">
        <v>0</v>
      </c>
      <c r="BL241" s="147">
        <v>0</v>
      </c>
      <c r="BM241" s="147">
        <v>0</v>
      </c>
      <c r="BN241" s="147">
        <v>0</v>
      </c>
      <c r="BO241" s="147">
        <v>0</v>
      </c>
      <c r="BU241" s="147">
        <v>0</v>
      </c>
      <c r="BV241" s="147">
        <v>0</v>
      </c>
      <c r="BW241" s="147">
        <v>0</v>
      </c>
      <c r="BX241" s="147">
        <v>0</v>
      </c>
      <c r="BZ241" s="147">
        <v>0</v>
      </c>
      <c r="CA241" s="147">
        <v>0</v>
      </c>
    </row>
    <row r="242" spans="12:79" hidden="1" x14ac:dyDescent="0.2">
      <c r="L242" s="147">
        <v>0</v>
      </c>
      <c r="M242" s="147">
        <v>0</v>
      </c>
      <c r="N242" s="147">
        <v>0</v>
      </c>
      <c r="O242" s="147">
        <v>0</v>
      </c>
      <c r="P242" s="147">
        <v>0</v>
      </c>
      <c r="Q242" s="147">
        <v>0</v>
      </c>
      <c r="R242" s="147">
        <v>0</v>
      </c>
      <c r="S242" s="147">
        <v>0</v>
      </c>
      <c r="T242" s="147">
        <v>0</v>
      </c>
      <c r="U242" s="147">
        <v>0</v>
      </c>
      <c r="V242" s="147">
        <v>0</v>
      </c>
      <c r="W242" s="147">
        <v>0</v>
      </c>
      <c r="X242" s="147">
        <v>0</v>
      </c>
      <c r="Y242" s="147">
        <v>0</v>
      </c>
      <c r="Z242" s="147">
        <v>0</v>
      </c>
      <c r="AA242" s="147">
        <v>0</v>
      </c>
      <c r="AB242" s="147">
        <v>0</v>
      </c>
      <c r="AC242" s="147">
        <v>0</v>
      </c>
      <c r="AD242" s="147">
        <v>0</v>
      </c>
      <c r="AE242" s="147">
        <v>0</v>
      </c>
      <c r="AF242" s="147">
        <v>0</v>
      </c>
      <c r="AG242" s="147">
        <v>0</v>
      </c>
      <c r="AH242" s="147">
        <v>0</v>
      </c>
      <c r="AI242" s="147">
        <v>0</v>
      </c>
      <c r="AJ242" s="147">
        <v>0</v>
      </c>
      <c r="AK242" s="147">
        <v>0</v>
      </c>
      <c r="AL242" s="147">
        <v>0</v>
      </c>
      <c r="AM242" s="147">
        <v>0</v>
      </c>
      <c r="AN242" s="147">
        <v>0</v>
      </c>
      <c r="AO242" s="147">
        <v>0</v>
      </c>
      <c r="AP242" s="147">
        <v>0</v>
      </c>
      <c r="AQ242" s="147">
        <v>0</v>
      </c>
      <c r="AR242" s="147">
        <v>0</v>
      </c>
      <c r="AS242" s="147">
        <v>0</v>
      </c>
      <c r="AT242" s="147">
        <v>0</v>
      </c>
      <c r="AU242" s="147">
        <v>0</v>
      </c>
      <c r="AV242" s="147">
        <v>0</v>
      </c>
      <c r="AW242" s="147">
        <v>0</v>
      </c>
      <c r="AX242" s="147">
        <v>0</v>
      </c>
      <c r="AY242" s="147">
        <v>0</v>
      </c>
      <c r="AZ242" s="147">
        <v>0</v>
      </c>
      <c r="BA242" s="147">
        <v>0</v>
      </c>
      <c r="BB242" s="147">
        <v>0</v>
      </c>
      <c r="BC242" s="147">
        <v>0</v>
      </c>
      <c r="BD242" s="147">
        <v>0</v>
      </c>
      <c r="BE242" s="147">
        <v>0</v>
      </c>
      <c r="BF242" s="147">
        <v>0</v>
      </c>
      <c r="BG242" s="147">
        <v>0</v>
      </c>
      <c r="BH242" s="147">
        <v>0</v>
      </c>
      <c r="BI242" s="147">
        <v>0</v>
      </c>
      <c r="BJ242" s="147">
        <v>0</v>
      </c>
      <c r="BK242" s="147">
        <v>0</v>
      </c>
      <c r="BL242" s="147">
        <v>0</v>
      </c>
      <c r="BM242" s="147">
        <v>0</v>
      </c>
      <c r="BN242" s="147">
        <v>0</v>
      </c>
      <c r="BO242" s="147">
        <v>0</v>
      </c>
      <c r="BU242" s="147">
        <v>0</v>
      </c>
      <c r="BV242" s="147">
        <v>0</v>
      </c>
      <c r="BW242" s="147">
        <v>0</v>
      </c>
      <c r="BX242" s="147">
        <v>0</v>
      </c>
      <c r="BZ242" s="147">
        <v>0</v>
      </c>
      <c r="CA242" s="147">
        <v>0</v>
      </c>
    </row>
    <row r="243" spans="12:79" hidden="1" x14ac:dyDescent="0.2">
      <c r="L243" s="147">
        <v>0</v>
      </c>
      <c r="M243" s="147">
        <v>0</v>
      </c>
      <c r="N243" s="147">
        <v>0</v>
      </c>
      <c r="O243" s="147">
        <v>0</v>
      </c>
      <c r="P243" s="147">
        <v>0</v>
      </c>
      <c r="Q243" s="147">
        <v>0</v>
      </c>
      <c r="R243" s="147">
        <v>0</v>
      </c>
      <c r="S243" s="147">
        <v>0</v>
      </c>
      <c r="T243" s="147">
        <v>0</v>
      </c>
      <c r="U243" s="147">
        <v>0</v>
      </c>
      <c r="V243" s="147">
        <v>0</v>
      </c>
      <c r="W243" s="147">
        <v>0</v>
      </c>
      <c r="X243" s="147">
        <v>0</v>
      </c>
      <c r="Y243" s="147">
        <v>0</v>
      </c>
      <c r="Z243" s="147">
        <v>0</v>
      </c>
      <c r="AA243" s="147">
        <v>0</v>
      </c>
      <c r="AB243" s="147">
        <v>0</v>
      </c>
      <c r="AC243" s="147">
        <v>0</v>
      </c>
      <c r="AD243" s="147">
        <v>0</v>
      </c>
      <c r="AE243" s="147">
        <v>0</v>
      </c>
      <c r="AF243" s="147">
        <v>0</v>
      </c>
      <c r="AG243" s="147">
        <v>0</v>
      </c>
      <c r="AH243" s="147">
        <v>0</v>
      </c>
      <c r="AI243" s="147">
        <v>0</v>
      </c>
      <c r="AJ243" s="147">
        <v>0</v>
      </c>
      <c r="AK243" s="147">
        <v>0</v>
      </c>
      <c r="AL243" s="147">
        <v>0</v>
      </c>
      <c r="AM243" s="147">
        <v>0</v>
      </c>
      <c r="AN243" s="147">
        <v>0</v>
      </c>
      <c r="AO243" s="147">
        <v>0</v>
      </c>
      <c r="AP243" s="147">
        <v>0</v>
      </c>
      <c r="AQ243" s="147">
        <v>0</v>
      </c>
      <c r="AR243" s="147">
        <v>0</v>
      </c>
      <c r="AS243" s="147">
        <v>0</v>
      </c>
      <c r="AT243" s="147">
        <v>0</v>
      </c>
      <c r="AU243" s="147">
        <v>0</v>
      </c>
      <c r="AV243" s="147">
        <v>0</v>
      </c>
      <c r="AW243" s="147">
        <v>0</v>
      </c>
      <c r="AX243" s="147">
        <v>0</v>
      </c>
      <c r="AY243" s="147">
        <v>0</v>
      </c>
      <c r="AZ243" s="147">
        <v>0</v>
      </c>
      <c r="BA243" s="147">
        <v>0</v>
      </c>
      <c r="BB243" s="147">
        <v>0</v>
      </c>
      <c r="BC243" s="147">
        <v>0</v>
      </c>
      <c r="BD243" s="147">
        <v>0</v>
      </c>
      <c r="BE243" s="147">
        <v>0</v>
      </c>
      <c r="BF243" s="147">
        <v>0</v>
      </c>
      <c r="BG243" s="147">
        <v>0</v>
      </c>
      <c r="BH243" s="147">
        <v>0</v>
      </c>
      <c r="BI243" s="147">
        <v>0</v>
      </c>
      <c r="BJ243" s="147">
        <v>0</v>
      </c>
      <c r="BK243" s="147">
        <v>0</v>
      </c>
      <c r="BL243" s="147">
        <v>0</v>
      </c>
      <c r="BM243" s="147">
        <v>0</v>
      </c>
      <c r="BN243" s="147">
        <v>0</v>
      </c>
      <c r="BO243" s="147">
        <v>0</v>
      </c>
      <c r="BU243" s="147">
        <v>0</v>
      </c>
      <c r="BV243" s="147">
        <v>0</v>
      </c>
      <c r="BW243" s="147">
        <v>0</v>
      </c>
      <c r="BX243" s="147">
        <v>0</v>
      </c>
      <c r="BZ243" s="147">
        <v>0</v>
      </c>
      <c r="CA243" s="147">
        <v>0</v>
      </c>
    </row>
    <row r="244" spans="12:79" hidden="1" x14ac:dyDescent="0.2">
      <c r="L244" s="147">
        <v>0</v>
      </c>
      <c r="M244" s="147">
        <v>0</v>
      </c>
      <c r="N244" s="147">
        <v>0</v>
      </c>
      <c r="O244" s="147">
        <v>0</v>
      </c>
      <c r="P244" s="147">
        <v>0</v>
      </c>
      <c r="Q244" s="147">
        <v>0</v>
      </c>
      <c r="R244" s="147">
        <v>0</v>
      </c>
      <c r="S244" s="147">
        <v>0</v>
      </c>
      <c r="T244" s="147">
        <v>0</v>
      </c>
      <c r="U244" s="147">
        <v>0</v>
      </c>
      <c r="V244" s="147">
        <v>0</v>
      </c>
      <c r="W244" s="147">
        <v>0</v>
      </c>
      <c r="X244" s="147">
        <v>0</v>
      </c>
      <c r="Y244" s="147">
        <v>0</v>
      </c>
      <c r="Z244" s="147">
        <v>0</v>
      </c>
      <c r="AA244" s="147">
        <v>0</v>
      </c>
      <c r="AB244" s="147">
        <v>0</v>
      </c>
      <c r="AC244" s="147">
        <v>0</v>
      </c>
      <c r="AD244" s="147">
        <v>0</v>
      </c>
      <c r="AE244" s="147">
        <v>0</v>
      </c>
      <c r="AF244" s="147">
        <v>0</v>
      </c>
      <c r="AG244" s="147">
        <v>0</v>
      </c>
      <c r="AH244" s="147">
        <v>0</v>
      </c>
      <c r="AI244" s="147">
        <v>0</v>
      </c>
      <c r="AJ244" s="147">
        <v>0</v>
      </c>
      <c r="AK244" s="147">
        <v>0</v>
      </c>
      <c r="AL244" s="147">
        <v>0</v>
      </c>
      <c r="AM244" s="147">
        <v>0</v>
      </c>
      <c r="AN244" s="147">
        <v>0</v>
      </c>
      <c r="AO244" s="147">
        <v>0</v>
      </c>
      <c r="AP244" s="147">
        <v>0</v>
      </c>
      <c r="AQ244" s="147">
        <v>0</v>
      </c>
      <c r="AR244" s="147">
        <v>0</v>
      </c>
      <c r="AS244" s="147">
        <v>0</v>
      </c>
      <c r="AT244" s="147">
        <v>0</v>
      </c>
      <c r="AU244" s="147">
        <v>0</v>
      </c>
      <c r="AV244" s="147">
        <v>0</v>
      </c>
      <c r="AW244" s="147">
        <v>0</v>
      </c>
      <c r="AX244" s="147">
        <v>0</v>
      </c>
      <c r="AY244" s="147">
        <v>0</v>
      </c>
      <c r="AZ244" s="147">
        <v>0</v>
      </c>
      <c r="BA244" s="147">
        <v>0</v>
      </c>
      <c r="BB244" s="147">
        <v>0</v>
      </c>
      <c r="BC244" s="147">
        <v>0</v>
      </c>
      <c r="BD244" s="147">
        <v>0</v>
      </c>
      <c r="BE244" s="147">
        <v>0</v>
      </c>
      <c r="BF244" s="147">
        <v>0</v>
      </c>
      <c r="BG244" s="147">
        <v>0</v>
      </c>
      <c r="BH244" s="147">
        <v>0</v>
      </c>
      <c r="BI244" s="147">
        <v>0</v>
      </c>
      <c r="BJ244" s="147">
        <v>0</v>
      </c>
      <c r="BK244" s="147">
        <v>0</v>
      </c>
      <c r="BL244" s="147">
        <v>0</v>
      </c>
      <c r="BM244" s="147">
        <v>0</v>
      </c>
      <c r="BN244" s="147">
        <v>0</v>
      </c>
      <c r="BO244" s="147">
        <v>0</v>
      </c>
      <c r="BU244" s="147">
        <v>0</v>
      </c>
      <c r="BV244" s="147">
        <v>0</v>
      </c>
      <c r="BW244" s="147">
        <v>0</v>
      </c>
      <c r="BX244" s="147">
        <v>0</v>
      </c>
      <c r="BZ244" s="147">
        <v>0</v>
      </c>
      <c r="CA244" s="147">
        <v>0</v>
      </c>
    </row>
    <row r="245" spans="12:79" hidden="1" x14ac:dyDescent="0.2">
      <c r="L245" s="147">
        <v>0</v>
      </c>
      <c r="M245" s="147">
        <v>0</v>
      </c>
      <c r="N245" s="147">
        <v>0</v>
      </c>
      <c r="O245" s="147">
        <v>0</v>
      </c>
      <c r="P245" s="147">
        <v>0</v>
      </c>
      <c r="Q245" s="147">
        <v>0</v>
      </c>
      <c r="R245" s="147">
        <v>0</v>
      </c>
      <c r="S245" s="147">
        <v>0</v>
      </c>
      <c r="T245" s="147">
        <v>0</v>
      </c>
      <c r="U245" s="147">
        <v>0</v>
      </c>
      <c r="V245" s="147">
        <v>0</v>
      </c>
      <c r="W245" s="147">
        <v>0</v>
      </c>
      <c r="X245" s="147">
        <v>0</v>
      </c>
      <c r="Y245" s="147">
        <v>0</v>
      </c>
      <c r="Z245" s="147">
        <v>0</v>
      </c>
      <c r="AA245" s="147">
        <v>0</v>
      </c>
      <c r="AB245" s="147">
        <v>0</v>
      </c>
      <c r="AC245" s="147">
        <v>0</v>
      </c>
      <c r="AD245" s="147">
        <v>0</v>
      </c>
      <c r="AE245" s="147">
        <v>0</v>
      </c>
      <c r="AF245" s="147">
        <v>0</v>
      </c>
      <c r="AG245" s="147">
        <v>0</v>
      </c>
      <c r="AH245" s="147">
        <v>0</v>
      </c>
      <c r="AI245" s="147">
        <v>0</v>
      </c>
      <c r="AJ245" s="147">
        <v>0</v>
      </c>
      <c r="AK245" s="147">
        <v>0</v>
      </c>
      <c r="AL245" s="147">
        <v>0</v>
      </c>
      <c r="AM245" s="147">
        <v>0</v>
      </c>
      <c r="AN245" s="147">
        <v>0</v>
      </c>
      <c r="AO245" s="147">
        <v>0</v>
      </c>
      <c r="AP245" s="147">
        <v>0</v>
      </c>
      <c r="AQ245" s="147">
        <v>0</v>
      </c>
      <c r="AR245" s="147">
        <v>0</v>
      </c>
      <c r="AS245" s="147">
        <v>0</v>
      </c>
      <c r="AT245" s="147">
        <v>0</v>
      </c>
      <c r="AU245" s="147">
        <v>0</v>
      </c>
      <c r="AV245" s="147">
        <v>0</v>
      </c>
      <c r="AW245" s="147">
        <v>0</v>
      </c>
      <c r="AX245" s="147">
        <v>0</v>
      </c>
      <c r="AY245" s="147">
        <v>0</v>
      </c>
      <c r="AZ245" s="147">
        <v>0</v>
      </c>
      <c r="BA245" s="147">
        <v>0</v>
      </c>
      <c r="BB245" s="147">
        <v>0</v>
      </c>
      <c r="BC245" s="147">
        <v>0</v>
      </c>
      <c r="BD245" s="147">
        <v>0</v>
      </c>
      <c r="BE245" s="147">
        <v>0</v>
      </c>
      <c r="BF245" s="147">
        <v>0</v>
      </c>
      <c r="BG245" s="147">
        <v>0</v>
      </c>
      <c r="BH245" s="147">
        <v>0</v>
      </c>
      <c r="BI245" s="147">
        <v>0</v>
      </c>
      <c r="BJ245" s="147">
        <v>0</v>
      </c>
      <c r="BK245" s="147">
        <v>0</v>
      </c>
      <c r="BL245" s="147">
        <v>0</v>
      </c>
      <c r="BM245" s="147">
        <v>0</v>
      </c>
      <c r="BN245" s="147">
        <v>0</v>
      </c>
      <c r="BO245" s="147">
        <v>0</v>
      </c>
      <c r="BU245" s="147">
        <v>0</v>
      </c>
      <c r="BV245" s="147">
        <v>0</v>
      </c>
      <c r="BW245" s="147">
        <v>0</v>
      </c>
      <c r="BX245" s="147">
        <v>0</v>
      </c>
      <c r="BZ245" s="147">
        <v>0</v>
      </c>
      <c r="CA245" s="147">
        <v>0</v>
      </c>
    </row>
    <row r="246" spans="12:79" hidden="1" x14ac:dyDescent="0.2">
      <c r="L246" s="147">
        <v>0</v>
      </c>
      <c r="M246" s="147">
        <v>0</v>
      </c>
      <c r="N246" s="147">
        <v>0</v>
      </c>
      <c r="O246" s="147">
        <v>0</v>
      </c>
      <c r="P246" s="147">
        <v>0</v>
      </c>
      <c r="Q246" s="147">
        <v>0</v>
      </c>
      <c r="R246" s="147">
        <v>0</v>
      </c>
      <c r="S246" s="147">
        <v>0</v>
      </c>
      <c r="T246" s="147">
        <v>0</v>
      </c>
      <c r="U246" s="147">
        <v>0</v>
      </c>
      <c r="V246" s="147">
        <v>0</v>
      </c>
      <c r="W246" s="147">
        <v>0</v>
      </c>
      <c r="X246" s="147">
        <v>0</v>
      </c>
      <c r="Y246" s="147">
        <v>0</v>
      </c>
      <c r="Z246" s="147">
        <v>0</v>
      </c>
      <c r="AA246" s="147">
        <v>0</v>
      </c>
      <c r="AB246" s="147">
        <v>0</v>
      </c>
      <c r="AC246" s="147">
        <v>0</v>
      </c>
      <c r="AD246" s="147">
        <v>0</v>
      </c>
      <c r="AE246" s="147">
        <v>0</v>
      </c>
      <c r="AF246" s="147">
        <v>0</v>
      </c>
      <c r="AG246" s="147">
        <v>0</v>
      </c>
      <c r="AH246" s="147">
        <v>0</v>
      </c>
      <c r="AI246" s="147">
        <v>0</v>
      </c>
      <c r="AJ246" s="147">
        <v>0</v>
      </c>
      <c r="AK246" s="147">
        <v>0</v>
      </c>
      <c r="AL246" s="147">
        <v>0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47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>
        <v>0</v>
      </c>
      <c r="BD246" s="147">
        <v>0</v>
      </c>
      <c r="BE246" s="147">
        <v>0</v>
      </c>
      <c r="BF246" s="147">
        <v>0</v>
      </c>
      <c r="BG246" s="147">
        <v>0</v>
      </c>
      <c r="BH246" s="147">
        <v>0</v>
      </c>
      <c r="BI246" s="147">
        <v>0</v>
      </c>
      <c r="BJ246" s="147">
        <v>0</v>
      </c>
      <c r="BK246" s="147">
        <v>0</v>
      </c>
      <c r="BL246" s="147">
        <v>0</v>
      </c>
      <c r="BM246" s="147">
        <v>0</v>
      </c>
      <c r="BN246" s="147">
        <v>0</v>
      </c>
      <c r="BO246" s="147">
        <v>0</v>
      </c>
      <c r="BU246" s="147">
        <v>0</v>
      </c>
      <c r="BV246" s="147">
        <v>0</v>
      </c>
      <c r="BW246" s="147">
        <v>0</v>
      </c>
      <c r="BX246" s="147">
        <v>0</v>
      </c>
      <c r="BZ246" s="147">
        <v>0</v>
      </c>
      <c r="CA246" s="147">
        <v>0</v>
      </c>
    </row>
    <row r="247" spans="12:79" hidden="1" x14ac:dyDescent="0.2">
      <c r="L247" s="147">
        <v>0</v>
      </c>
      <c r="M247" s="147">
        <v>0</v>
      </c>
      <c r="N247" s="147">
        <v>0</v>
      </c>
      <c r="O247" s="147">
        <v>0</v>
      </c>
      <c r="P247" s="147">
        <v>0</v>
      </c>
      <c r="Q247" s="147">
        <v>0</v>
      </c>
      <c r="R247" s="147">
        <v>0</v>
      </c>
      <c r="S247" s="147">
        <v>0</v>
      </c>
      <c r="T247" s="147">
        <v>0</v>
      </c>
      <c r="U247" s="147">
        <v>0</v>
      </c>
      <c r="V247" s="147">
        <v>0</v>
      </c>
      <c r="W247" s="147">
        <v>0</v>
      </c>
      <c r="X247" s="147">
        <v>0</v>
      </c>
      <c r="Y247" s="147">
        <v>0</v>
      </c>
      <c r="Z247" s="147">
        <v>0</v>
      </c>
      <c r="AA247" s="147">
        <v>0</v>
      </c>
      <c r="AB247" s="147">
        <v>0</v>
      </c>
      <c r="AC247" s="147">
        <v>0</v>
      </c>
      <c r="AD247" s="147">
        <v>0</v>
      </c>
      <c r="AE247" s="147">
        <v>0</v>
      </c>
      <c r="AF247" s="147">
        <v>0</v>
      </c>
      <c r="AG247" s="147">
        <v>0</v>
      </c>
      <c r="AH247" s="147">
        <v>0</v>
      </c>
      <c r="AI247" s="147">
        <v>0</v>
      </c>
      <c r="AJ247" s="147">
        <v>0</v>
      </c>
      <c r="AK247" s="147">
        <v>0</v>
      </c>
      <c r="AL247" s="147">
        <v>0</v>
      </c>
      <c r="AM247" s="147">
        <v>0</v>
      </c>
      <c r="AN247" s="147">
        <v>0</v>
      </c>
      <c r="AO247" s="147">
        <v>0</v>
      </c>
      <c r="AP247" s="147">
        <v>0</v>
      </c>
      <c r="AQ247" s="147">
        <v>0</v>
      </c>
      <c r="AR247" s="147">
        <v>0</v>
      </c>
      <c r="AS247" s="147">
        <v>0</v>
      </c>
      <c r="AT247" s="147">
        <v>0</v>
      </c>
      <c r="AU247" s="147">
        <v>0</v>
      </c>
      <c r="AV247" s="147">
        <v>0</v>
      </c>
      <c r="AW247" s="147">
        <v>0</v>
      </c>
      <c r="AX247" s="147">
        <v>0</v>
      </c>
      <c r="AY247" s="147">
        <v>0</v>
      </c>
      <c r="AZ247" s="147">
        <v>0</v>
      </c>
      <c r="BA247" s="147">
        <v>0</v>
      </c>
      <c r="BB247" s="147">
        <v>0</v>
      </c>
      <c r="BC247" s="147">
        <v>0</v>
      </c>
      <c r="BD247" s="147">
        <v>0</v>
      </c>
      <c r="BE247" s="147">
        <v>0</v>
      </c>
      <c r="BF247" s="147">
        <v>0</v>
      </c>
      <c r="BG247" s="147">
        <v>0</v>
      </c>
      <c r="BH247" s="147">
        <v>0</v>
      </c>
      <c r="BI247" s="147">
        <v>0</v>
      </c>
      <c r="BJ247" s="147">
        <v>0</v>
      </c>
      <c r="BK247" s="147">
        <v>0</v>
      </c>
      <c r="BL247" s="147">
        <v>0</v>
      </c>
      <c r="BM247" s="147">
        <v>0</v>
      </c>
      <c r="BN247" s="147">
        <v>0</v>
      </c>
      <c r="BO247" s="147">
        <v>0</v>
      </c>
      <c r="BU247" s="147">
        <v>0</v>
      </c>
      <c r="BV247" s="147">
        <v>0</v>
      </c>
      <c r="BW247" s="147">
        <v>0</v>
      </c>
      <c r="BX247" s="147">
        <v>0</v>
      </c>
      <c r="BZ247" s="147">
        <v>0</v>
      </c>
      <c r="CA247" s="147">
        <v>0</v>
      </c>
    </row>
    <row r="248" spans="12:79" hidden="1" x14ac:dyDescent="0.2">
      <c r="L248" s="147">
        <v>0</v>
      </c>
      <c r="M248" s="147">
        <v>0</v>
      </c>
      <c r="N248" s="147">
        <v>0</v>
      </c>
      <c r="O248" s="147">
        <v>0</v>
      </c>
      <c r="P248" s="147">
        <v>0</v>
      </c>
      <c r="Q248" s="147">
        <v>0</v>
      </c>
      <c r="R248" s="147">
        <v>0</v>
      </c>
      <c r="S248" s="147">
        <v>0</v>
      </c>
      <c r="T248" s="147">
        <v>0</v>
      </c>
      <c r="U248" s="147">
        <v>0</v>
      </c>
      <c r="V248" s="147">
        <v>0</v>
      </c>
      <c r="W248" s="147">
        <v>0</v>
      </c>
      <c r="X248" s="147">
        <v>0</v>
      </c>
      <c r="Y248" s="147">
        <v>0</v>
      </c>
      <c r="Z248" s="147">
        <v>0</v>
      </c>
      <c r="AA248" s="147">
        <v>0</v>
      </c>
      <c r="AB248" s="147">
        <v>0</v>
      </c>
      <c r="AC248" s="147">
        <v>0</v>
      </c>
      <c r="AD248" s="147">
        <v>0</v>
      </c>
      <c r="AE248" s="147">
        <v>0</v>
      </c>
      <c r="AF248" s="147">
        <v>0</v>
      </c>
      <c r="AG248" s="147">
        <v>0</v>
      </c>
      <c r="AH248" s="147">
        <v>0</v>
      </c>
      <c r="AI248" s="147">
        <v>0</v>
      </c>
      <c r="AJ248" s="147">
        <v>0</v>
      </c>
      <c r="AK248" s="147">
        <v>0</v>
      </c>
      <c r="AL248" s="147">
        <v>0</v>
      </c>
      <c r="AM248" s="147">
        <v>0</v>
      </c>
      <c r="AN248" s="147">
        <v>0</v>
      </c>
      <c r="AO248" s="147">
        <v>0</v>
      </c>
      <c r="AP248" s="147">
        <v>0</v>
      </c>
      <c r="AQ248" s="147">
        <v>0</v>
      </c>
      <c r="AR248" s="147">
        <v>0</v>
      </c>
      <c r="AS248" s="147">
        <v>0</v>
      </c>
      <c r="AT248" s="147">
        <v>0</v>
      </c>
      <c r="AU248" s="147">
        <v>0</v>
      </c>
      <c r="AV248" s="147">
        <v>0</v>
      </c>
      <c r="AW248" s="147">
        <v>0</v>
      </c>
      <c r="AX248" s="147">
        <v>0</v>
      </c>
      <c r="AY248" s="147">
        <v>0</v>
      </c>
      <c r="AZ248" s="147">
        <v>0</v>
      </c>
      <c r="BA248" s="147">
        <v>0</v>
      </c>
      <c r="BB248" s="147">
        <v>0</v>
      </c>
      <c r="BC248" s="147">
        <v>0</v>
      </c>
      <c r="BD248" s="147">
        <v>0</v>
      </c>
      <c r="BE248" s="147">
        <v>0</v>
      </c>
      <c r="BF248" s="147">
        <v>0</v>
      </c>
      <c r="BG248" s="147">
        <v>0</v>
      </c>
      <c r="BH248" s="147">
        <v>0</v>
      </c>
      <c r="BI248" s="147">
        <v>0</v>
      </c>
      <c r="BJ248" s="147">
        <v>0</v>
      </c>
      <c r="BK248" s="147">
        <v>0</v>
      </c>
      <c r="BL248" s="147">
        <v>0</v>
      </c>
      <c r="BM248" s="147">
        <v>0</v>
      </c>
      <c r="BN248" s="147">
        <v>0</v>
      </c>
      <c r="BO248" s="147">
        <v>0</v>
      </c>
      <c r="BU248" s="147">
        <v>0</v>
      </c>
      <c r="BV248" s="147">
        <v>0</v>
      </c>
      <c r="BW248" s="147">
        <v>0</v>
      </c>
      <c r="BX248" s="147">
        <v>0</v>
      </c>
      <c r="BZ248" s="147">
        <v>0</v>
      </c>
      <c r="CA248" s="147">
        <v>0</v>
      </c>
    </row>
    <row r="249" spans="12:79" hidden="1" x14ac:dyDescent="0.2">
      <c r="L249" s="147">
        <v>0</v>
      </c>
      <c r="M249" s="147">
        <v>0</v>
      </c>
      <c r="N249" s="147">
        <v>0</v>
      </c>
      <c r="O249" s="147">
        <v>0</v>
      </c>
      <c r="P249" s="147">
        <v>0</v>
      </c>
      <c r="Q249" s="147">
        <v>0</v>
      </c>
      <c r="R249" s="147">
        <v>0</v>
      </c>
      <c r="S249" s="147">
        <v>0</v>
      </c>
      <c r="T249" s="147">
        <v>0</v>
      </c>
      <c r="U249" s="147">
        <v>0</v>
      </c>
      <c r="V249" s="147">
        <v>0</v>
      </c>
      <c r="W249" s="147">
        <v>0</v>
      </c>
      <c r="X249" s="147">
        <v>0</v>
      </c>
      <c r="Y249" s="147">
        <v>0</v>
      </c>
      <c r="Z249" s="147">
        <v>0</v>
      </c>
      <c r="AA249" s="147">
        <v>0</v>
      </c>
      <c r="AB249" s="147">
        <v>0</v>
      </c>
      <c r="AC249" s="147">
        <v>0</v>
      </c>
      <c r="AD249" s="147">
        <v>0</v>
      </c>
      <c r="AE249" s="147">
        <v>0</v>
      </c>
      <c r="AF249" s="147">
        <v>0</v>
      </c>
      <c r="AG249" s="147">
        <v>0</v>
      </c>
      <c r="AH249" s="147">
        <v>0</v>
      </c>
      <c r="AI249" s="147">
        <v>0</v>
      </c>
      <c r="AJ249" s="147">
        <v>0</v>
      </c>
      <c r="AK249" s="147">
        <v>0</v>
      </c>
      <c r="AL249" s="147">
        <v>0</v>
      </c>
      <c r="AM249" s="147">
        <v>0</v>
      </c>
      <c r="AN249" s="147">
        <v>0</v>
      </c>
      <c r="AO249" s="147">
        <v>0</v>
      </c>
      <c r="AP249" s="147">
        <v>0</v>
      </c>
      <c r="AQ249" s="147">
        <v>0</v>
      </c>
      <c r="AR249" s="147">
        <v>0</v>
      </c>
      <c r="AS249" s="147">
        <v>0</v>
      </c>
      <c r="AT249" s="147">
        <v>0</v>
      </c>
      <c r="AU249" s="147">
        <v>0</v>
      </c>
      <c r="AV249" s="147">
        <v>0</v>
      </c>
      <c r="AW249" s="147">
        <v>0</v>
      </c>
      <c r="AX249" s="147">
        <v>0</v>
      </c>
      <c r="AY249" s="147">
        <v>0</v>
      </c>
      <c r="AZ249" s="147">
        <v>0</v>
      </c>
      <c r="BA249" s="147">
        <v>0</v>
      </c>
      <c r="BB249" s="147">
        <v>0</v>
      </c>
      <c r="BC249" s="147">
        <v>0</v>
      </c>
      <c r="BD249" s="147">
        <v>0</v>
      </c>
      <c r="BE249" s="147">
        <v>0</v>
      </c>
      <c r="BF249" s="147">
        <v>0</v>
      </c>
      <c r="BG249" s="147">
        <v>0</v>
      </c>
      <c r="BH249" s="147">
        <v>0</v>
      </c>
      <c r="BI249" s="147">
        <v>0</v>
      </c>
      <c r="BJ249" s="147">
        <v>0</v>
      </c>
      <c r="BK249" s="147">
        <v>0</v>
      </c>
      <c r="BL249" s="147">
        <v>0</v>
      </c>
      <c r="BM249" s="147">
        <v>0</v>
      </c>
      <c r="BN249" s="147">
        <v>0</v>
      </c>
      <c r="BO249" s="147">
        <v>0</v>
      </c>
      <c r="BU249" s="147">
        <v>0</v>
      </c>
      <c r="BV249" s="147">
        <v>0</v>
      </c>
      <c r="BW249" s="147">
        <v>0</v>
      </c>
      <c r="BX249" s="147">
        <v>0</v>
      </c>
      <c r="BZ249" s="147">
        <v>0</v>
      </c>
      <c r="CA249" s="147">
        <v>0</v>
      </c>
    </row>
    <row r="250" spans="12:79" hidden="1" x14ac:dyDescent="0.2">
      <c r="L250" s="147">
        <v>0</v>
      </c>
      <c r="M250" s="147">
        <v>0</v>
      </c>
      <c r="N250" s="147">
        <v>0</v>
      </c>
      <c r="O250" s="147">
        <v>0</v>
      </c>
      <c r="P250" s="147">
        <v>0</v>
      </c>
      <c r="Q250" s="147">
        <v>0</v>
      </c>
      <c r="R250" s="147">
        <v>0</v>
      </c>
      <c r="S250" s="147">
        <v>0</v>
      </c>
      <c r="T250" s="147">
        <v>0</v>
      </c>
      <c r="U250" s="147">
        <v>0</v>
      </c>
      <c r="V250" s="147">
        <v>0</v>
      </c>
      <c r="W250" s="147">
        <v>0</v>
      </c>
      <c r="X250" s="147">
        <v>0</v>
      </c>
      <c r="Y250" s="147">
        <v>0</v>
      </c>
      <c r="Z250" s="147">
        <v>0</v>
      </c>
      <c r="AA250" s="147">
        <v>0</v>
      </c>
      <c r="AB250" s="147">
        <v>0</v>
      </c>
      <c r="AC250" s="147">
        <v>0</v>
      </c>
      <c r="AD250" s="147">
        <v>0</v>
      </c>
      <c r="AE250" s="147">
        <v>0</v>
      </c>
      <c r="AF250" s="147">
        <v>0</v>
      </c>
      <c r="AG250" s="147">
        <v>0</v>
      </c>
      <c r="AH250" s="147">
        <v>0</v>
      </c>
      <c r="AI250" s="147">
        <v>0</v>
      </c>
      <c r="AJ250" s="147">
        <v>0</v>
      </c>
      <c r="AK250" s="147">
        <v>0</v>
      </c>
      <c r="AL250" s="147">
        <v>0</v>
      </c>
      <c r="AM250" s="147">
        <v>0</v>
      </c>
      <c r="AN250" s="147">
        <v>0</v>
      </c>
      <c r="AO250" s="147">
        <v>0</v>
      </c>
      <c r="AP250" s="147">
        <v>0</v>
      </c>
      <c r="AQ250" s="147">
        <v>0</v>
      </c>
      <c r="AR250" s="147">
        <v>0</v>
      </c>
      <c r="AS250" s="147">
        <v>0</v>
      </c>
      <c r="AT250" s="147">
        <v>0</v>
      </c>
      <c r="AU250" s="147">
        <v>0</v>
      </c>
      <c r="AV250" s="147">
        <v>0</v>
      </c>
      <c r="AW250" s="147">
        <v>0</v>
      </c>
      <c r="AX250" s="147">
        <v>0</v>
      </c>
      <c r="AY250" s="147">
        <v>0</v>
      </c>
      <c r="AZ250" s="147">
        <v>0</v>
      </c>
      <c r="BA250" s="147">
        <v>0</v>
      </c>
      <c r="BB250" s="147">
        <v>0</v>
      </c>
      <c r="BC250" s="147">
        <v>0</v>
      </c>
      <c r="BD250" s="147">
        <v>0</v>
      </c>
      <c r="BE250" s="147">
        <v>0</v>
      </c>
      <c r="BF250" s="147">
        <v>0</v>
      </c>
      <c r="BG250" s="147">
        <v>0</v>
      </c>
      <c r="BH250" s="147">
        <v>0</v>
      </c>
      <c r="BI250" s="147">
        <v>0</v>
      </c>
      <c r="BJ250" s="147">
        <v>0</v>
      </c>
      <c r="BK250" s="147">
        <v>0</v>
      </c>
      <c r="BL250" s="147">
        <v>0</v>
      </c>
      <c r="BM250" s="147">
        <v>0</v>
      </c>
      <c r="BN250" s="147">
        <v>0</v>
      </c>
      <c r="BO250" s="147">
        <v>0</v>
      </c>
      <c r="BU250" s="147">
        <v>0</v>
      </c>
      <c r="BV250" s="147">
        <v>0</v>
      </c>
      <c r="BW250" s="147">
        <v>0</v>
      </c>
      <c r="BX250" s="147">
        <v>0</v>
      </c>
      <c r="BZ250" s="147">
        <v>0</v>
      </c>
      <c r="CA250" s="147">
        <v>0</v>
      </c>
    </row>
    <row r="251" spans="12:79" hidden="1" x14ac:dyDescent="0.2">
      <c r="L251" s="147">
        <v>0</v>
      </c>
      <c r="M251" s="147">
        <v>0</v>
      </c>
      <c r="N251" s="147">
        <v>0</v>
      </c>
      <c r="O251" s="147">
        <v>0</v>
      </c>
      <c r="P251" s="147">
        <v>0</v>
      </c>
      <c r="Q251" s="147">
        <v>0</v>
      </c>
      <c r="R251" s="147">
        <v>0</v>
      </c>
      <c r="S251" s="147">
        <v>0</v>
      </c>
      <c r="T251" s="147">
        <v>0</v>
      </c>
      <c r="U251" s="147">
        <v>0</v>
      </c>
      <c r="V251" s="147">
        <v>0</v>
      </c>
      <c r="W251" s="147">
        <v>0</v>
      </c>
      <c r="X251" s="147">
        <v>0</v>
      </c>
      <c r="Y251" s="147">
        <v>0</v>
      </c>
      <c r="Z251" s="147">
        <v>0</v>
      </c>
      <c r="AA251" s="147">
        <v>0</v>
      </c>
      <c r="AB251" s="147">
        <v>0</v>
      </c>
      <c r="AC251" s="147">
        <v>0</v>
      </c>
      <c r="AD251" s="147">
        <v>0</v>
      </c>
      <c r="AE251" s="147">
        <v>0</v>
      </c>
      <c r="AF251" s="147">
        <v>0</v>
      </c>
      <c r="AG251" s="147">
        <v>0</v>
      </c>
      <c r="AH251" s="147">
        <v>0</v>
      </c>
      <c r="AI251" s="147">
        <v>0</v>
      </c>
      <c r="AJ251" s="147">
        <v>0</v>
      </c>
      <c r="AK251" s="147">
        <v>0</v>
      </c>
      <c r="AL251" s="147">
        <v>0</v>
      </c>
      <c r="AM251" s="147">
        <v>0</v>
      </c>
      <c r="AN251" s="147">
        <v>0</v>
      </c>
      <c r="AO251" s="147">
        <v>0</v>
      </c>
      <c r="AP251" s="147">
        <v>0</v>
      </c>
      <c r="AQ251" s="147">
        <v>0</v>
      </c>
      <c r="AR251" s="147">
        <v>0</v>
      </c>
      <c r="AS251" s="147">
        <v>0</v>
      </c>
      <c r="AT251" s="147">
        <v>0</v>
      </c>
      <c r="AU251" s="147">
        <v>0</v>
      </c>
      <c r="AV251" s="147">
        <v>0</v>
      </c>
      <c r="AW251" s="147">
        <v>0</v>
      </c>
      <c r="AX251" s="147">
        <v>0</v>
      </c>
      <c r="AY251" s="147">
        <v>0</v>
      </c>
      <c r="AZ251" s="147">
        <v>0</v>
      </c>
      <c r="BA251" s="147">
        <v>0</v>
      </c>
      <c r="BB251" s="147">
        <v>0</v>
      </c>
      <c r="BC251" s="147">
        <v>0</v>
      </c>
      <c r="BD251" s="147">
        <v>0</v>
      </c>
      <c r="BE251" s="147">
        <v>0</v>
      </c>
      <c r="BF251" s="147">
        <v>0</v>
      </c>
      <c r="BG251" s="147">
        <v>0</v>
      </c>
      <c r="BH251" s="147">
        <v>0</v>
      </c>
      <c r="BI251" s="147">
        <v>0</v>
      </c>
      <c r="BJ251" s="147">
        <v>0</v>
      </c>
      <c r="BK251" s="147">
        <v>0</v>
      </c>
      <c r="BL251" s="147">
        <v>0</v>
      </c>
      <c r="BM251" s="147">
        <v>0</v>
      </c>
      <c r="BN251" s="147">
        <v>0</v>
      </c>
      <c r="BO251" s="147">
        <v>0</v>
      </c>
      <c r="BU251" s="147">
        <v>0</v>
      </c>
      <c r="BV251" s="147">
        <v>0</v>
      </c>
      <c r="BW251" s="147">
        <v>0</v>
      </c>
      <c r="BX251" s="147">
        <v>0</v>
      </c>
      <c r="BZ251" s="147">
        <v>0</v>
      </c>
      <c r="CA251" s="147">
        <v>0</v>
      </c>
    </row>
    <row r="252" spans="12:79" hidden="1" x14ac:dyDescent="0.2">
      <c r="L252" s="147">
        <v>0</v>
      </c>
      <c r="M252" s="147">
        <v>0</v>
      </c>
      <c r="N252" s="147">
        <v>0</v>
      </c>
      <c r="O252" s="147">
        <v>0</v>
      </c>
      <c r="P252" s="147">
        <v>0</v>
      </c>
      <c r="Q252" s="147">
        <v>0</v>
      </c>
      <c r="R252" s="147">
        <v>0</v>
      </c>
      <c r="S252" s="147">
        <v>0</v>
      </c>
      <c r="T252" s="147">
        <v>0</v>
      </c>
      <c r="U252" s="147">
        <v>0</v>
      </c>
      <c r="V252" s="147">
        <v>0</v>
      </c>
      <c r="W252" s="147">
        <v>0</v>
      </c>
      <c r="X252" s="147">
        <v>0</v>
      </c>
      <c r="Y252" s="147">
        <v>0</v>
      </c>
      <c r="Z252" s="147">
        <v>0</v>
      </c>
      <c r="AA252" s="147">
        <v>0</v>
      </c>
      <c r="AB252" s="147">
        <v>0</v>
      </c>
      <c r="AC252" s="147">
        <v>0</v>
      </c>
      <c r="AD252" s="147">
        <v>0</v>
      </c>
      <c r="AE252" s="147">
        <v>0</v>
      </c>
      <c r="AF252" s="147">
        <v>0</v>
      </c>
      <c r="AG252" s="147">
        <v>0</v>
      </c>
      <c r="AH252" s="147">
        <v>0</v>
      </c>
      <c r="AI252" s="147">
        <v>0</v>
      </c>
      <c r="AJ252" s="147">
        <v>0</v>
      </c>
      <c r="AK252" s="147">
        <v>0</v>
      </c>
      <c r="AL252" s="147">
        <v>0</v>
      </c>
      <c r="AM252" s="147">
        <v>0</v>
      </c>
      <c r="AN252" s="147">
        <v>0</v>
      </c>
      <c r="AO252" s="147">
        <v>0</v>
      </c>
      <c r="AP252" s="147">
        <v>0</v>
      </c>
      <c r="AQ252" s="147">
        <v>0</v>
      </c>
      <c r="AR252" s="147">
        <v>0</v>
      </c>
      <c r="AS252" s="147">
        <v>0</v>
      </c>
      <c r="AT252" s="147">
        <v>0</v>
      </c>
      <c r="AU252" s="147">
        <v>0</v>
      </c>
      <c r="AV252" s="147">
        <v>0</v>
      </c>
      <c r="AW252" s="147">
        <v>0</v>
      </c>
      <c r="AX252" s="147">
        <v>0</v>
      </c>
      <c r="AY252" s="147">
        <v>0</v>
      </c>
      <c r="AZ252" s="147">
        <v>0</v>
      </c>
      <c r="BA252" s="147">
        <v>0</v>
      </c>
      <c r="BB252" s="147">
        <v>0</v>
      </c>
      <c r="BC252" s="147">
        <v>0</v>
      </c>
      <c r="BD252" s="147">
        <v>0</v>
      </c>
      <c r="BE252" s="147">
        <v>0</v>
      </c>
      <c r="BF252" s="147">
        <v>0</v>
      </c>
      <c r="BG252" s="147">
        <v>0</v>
      </c>
      <c r="BH252" s="147">
        <v>0</v>
      </c>
      <c r="BI252" s="147">
        <v>0</v>
      </c>
      <c r="BJ252" s="147">
        <v>0</v>
      </c>
      <c r="BK252" s="147">
        <v>0</v>
      </c>
      <c r="BL252" s="147">
        <v>0</v>
      </c>
      <c r="BM252" s="147">
        <v>0</v>
      </c>
      <c r="BN252" s="147">
        <v>0</v>
      </c>
      <c r="BO252" s="147">
        <v>0</v>
      </c>
      <c r="BU252" s="147">
        <v>0</v>
      </c>
      <c r="BV252" s="147">
        <v>0</v>
      </c>
      <c r="BW252" s="147">
        <v>0</v>
      </c>
      <c r="BX252" s="147">
        <v>0</v>
      </c>
      <c r="BZ252" s="147">
        <v>0</v>
      </c>
      <c r="CA252" s="147">
        <v>0</v>
      </c>
    </row>
    <row r="253" spans="12:79" hidden="1" x14ac:dyDescent="0.2">
      <c r="L253" s="147">
        <v>0</v>
      </c>
      <c r="M253" s="147">
        <v>0</v>
      </c>
      <c r="N253" s="147">
        <v>0</v>
      </c>
      <c r="O253" s="147">
        <v>0</v>
      </c>
      <c r="P253" s="147">
        <v>0</v>
      </c>
      <c r="Q253" s="147">
        <v>0</v>
      </c>
      <c r="R253" s="147">
        <v>0</v>
      </c>
      <c r="S253" s="147">
        <v>0</v>
      </c>
      <c r="T253" s="147">
        <v>0</v>
      </c>
      <c r="U253" s="147">
        <v>0</v>
      </c>
      <c r="V253" s="147">
        <v>0</v>
      </c>
      <c r="W253" s="147">
        <v>0</v>
      </c>
      <c r="X253" s="147">
        <v>0</v>
      </c>
      <c r="Y253" s="147">
        <v>0</v>
      </c>
      <c r="Z253" s="147">
        <v>0</v>
      </c>
      <c r="AA253" s="147">
        <v>0</v>
      </c>
      <c r="AB253" s="147">
        <v>0</v>
      </c>
      <c r="AC253" s="147">
        <v>0</v>
      </c>
      <c r="AD253" s="147">
        <v>0</v>
      </c>
      <c r="AE253" s="147">
        <v>0</v>
      </c>
      <c r="AF253" s="147">
        <v>0</v>
      </c>
      <c r="AG253" s="147">
        <v>0</v>
      </c>
      <c r="AH253" s="147">
        <v>0</v>
      </c>
      <c r="AI253" s="147">
        <v>0</v>
      </c>
      <c r="AJ253" s="147">
        <v>0</v>
      </c>
      <c r="AK253" s="147">
        <v>0</v>
      </c>
      <c r="AL253" s="147">
        <v>0</v>
      </c>
      <c r="AM253" s="147">
        <v>0</v>
      </c>
      <c r="AN253" s="147">
        <v>0</v>
      </c>
      <c r="AO253" s="147">
        <v>0</v>
      </c>
      <c r="AP253" s="147">
        <v>0</v>
      </c>
      <c r="AQ253" s="147">
        <v>0</v>
      </c>
      <c r="AR253" s="147">
        <v>0</v>
      </c>
      <c r="AS253" s="147">
        <v>0</v>
      </c>
      <c r="AT253" s="147">
        <v>0</v>
      </c>
      <c r="AU253" s="147">
        <v>0</v>
      </c>
      <c r="AV253" s="147">
        <v>0</v>
      </c>
      <c r="AW253" s="147">
        <v>0</v>
      </c>
      <c r="AX253" s="147">
        <v>0</v>
      </c>
      <c r="AY253" s="147">
        <v>0</v>
      </c>
      <c r="AZ253" s="147">
        <v>0</v>
      </c>
      <c r="BA253" s="147">
        <v>0</v>
      </c>
      <c r="BB253" s="147">
        <v>0</v>
      </c>
      <c r="BC253" s="147">
        <v>0</v>
      </c>
      <c r="BD253" s="147">
        <v>0</v>
      </c>
      <c r="BE253" s="147">
        <v>0</v>
      </c>
      <c r="BF253" s="147">
        <v>0</v>
      </c>
      <c r="BG253" s="147">
        <v>0</v>
      </c>
      <c r="BH253" s="147">
        <v>0</v>
      </c>
      <c r="BI253" s="147">
        <v>0</v>
      </c>
      <c r="BJ253" s="147">
        <v>0</v>
      </c>
      <c r="BK253" s="147">
        <v>0</v>
      </c>
      <c r="BL253" s="147">
        <v>0</v>
      </c>
      <c r="BM253" s="147">
        <v>0</v>
      </c>
      <c r="BN253" s="147">
        <v>0</v>
      </c>
      <c r="BO253" s="147">
        <v>0</v>
      </c>
      <c r="BU253" s="147">
        <v>0</v>
      </c>
      <c r="BV253" s="147">
        <v>0</v>
      </c>
      <c r="BW253" s="147">
        <v>0</v>
      </c>
      <c r="BX253" s="147">
        <v>0</v>
      </c>
      <c r="BZ253" s="147">
        <v>0</v>
      </c>
      <c r="CA253" s="147">
        <v>0</v>
      </c>
    </row>
    <row r="254" spans="12:79" hidden="1" x14ac:dyDescent="0.2">
      <c r="L254" s="147">
        <v>0</v>
      </c>
      <c r="M254" s="147">
        <v>0</v>
      </c>
      <c r="N254" s="147">
        <v>0</v>
      </c>
      <c r="O254" s="147">
        <v>0</v>
      </c>
      <c r="P254" s="147">
        <v>0</v>
      </c>
      <c r="Q254" s="147">
        <v>0</v>
      </c>
      <c r="R254" s="147">
        <v>0</v>
      </c>
      <c r="S254" s="147">
        <v>0</v>
      </c>
      <c r="T254" s="147">
        <v>0</v>
      </c>
      <c r="U254" s="147">
        <v>0</v>
      </c>
      <c r="V254" s="147">
        <v>0</v>
      </c>
      <c r="W254" s="147">
        <v>0</v>
      </c>
      <c r="X254" s="147">
        <v>0</v>
      </c>
      <c r="Y254" s="147">
        <v>0</v>
      </c>
      <c r="Z254" s="147">
        <v>0</v>
      </c>
      <c r="AA254" s="147">
        <v>0</v>
      </c>
      <c r="AB254" s="147">
        <v>0</v>
      </c>
      <c r="AC254" s="147">
        <v>0</v>
      </c>
      <c r="AD254" s="147">
        <v>0</v>
      </c>
      <c r="AE254" s="147">
        <v>0</v>
      </c>
      <c r="AF254" s="147">
        <v>0</v>
      </c>
      <c r="AG254" s="147">
        <v>0</v>
      </c>
      <c r="AH254" s="147">
        <v>0</v>
      </c>
      <c r="AI254" s="147">
        <v>0</v>
      </c>
      <c r="AJ254" s="147">
        <v>0</v>
      </c>
      <c r="AK254" s="147">
        <v>0</v>
      </c>
      <c r="AL254" s="147">
        <v>0</v>
      </c>
      <c r="AM254" s="147">
        <v>0</v>
      </c>
      <c r="AN254" s="147">
        <v>0</v>
      </c>
      <c r="AO254" s="147">
        <v>0</v>
      </c>
      <c r="AP254" s="147">
        <v>0</v>
      </c>
      <c r="AQ254" s="147">
        <v>0</v>
      </c>
      <c r="AR254" s="147">
        <v>0</v>
      </c>
      <c r="AS254" s="147">
        <v>0</v>
      </c>
      <c r="AT254" s="147">
        <v>0</v>
      </c>
      <c r="AU254" s="147">
        <v>0</v>
      </c>
      <c r="AV254" s="147">
        <v>0</v>
      </c>
      <c r="AW254" s="147">
        <v>0</v>
      </c>
      <c r="AX254" s="147">
        <v>0</v>
      </c>
      <c r="AY254" s="147">
        <v>0</v>
      </c>
      <c r="AZ254" s="147">
        <v>0</v>
      </c>
      <c r="BA254" s="147">
        <v>0</v>
      </c>
      <c r="BB254" s="147">
        <v>0</v>
      </c>
      <c r="BC254" s="147">
        <v>0</v>
      </c>
      <c r="BD254" s="147">
        <v>0</v>
      </c>
      <c r="BE254" s="147">
        <v>0</v>
      </c>
      <c r="BF254" s="147">
        <v>0</v>
      </c>
      <c r="BG254" s="147">
        <v>0</v>
      </c>
      <c r="BH254" s="147">
        <v>0</v>
      </c>
      <c r="BI254" s="147">
        <v>0</v>
      </c>
      <c r="BJ254" s="147">
        <v>0</v>
      </c>
      <c r="BK254" s="147">
        <v>0</v>
      </c>
      <c r="BL254" s="147">
        <v>0</v>
      </c>
      <c r="BM254" s="147">
        <v>0</v>
      </c>
      <c r="BN254" s="147">
        <v>0</v>
      </c>
      <c r="BO254" s="147">
        <v>0</v>
      </c>
      <c r="BU254" s="147">
        <v>0</v>
      </c>
      <c r="BV254" s="147">
        <v>0</v>
      </c>
      <c r="BW254" s="147">
        <v>0</v>
      </c>
      <c r="BX254" s="147">
        <v>0</v>
      </c>
      <c r="BZ254" s="147">
        <v>0</v>
      </c>
      <c r="CA254" s="147">
        <v>0</v>
      </c>
    </row>
    <row r="255" spans="12:79" hidden="1" x14ac:dyDescent="0.2">
      <c r="L255" s="147">
        <v>0</v>
      </c>
      <c r="M255" s="147">
        <v>0</v>
      </c>
      <c r="N255" s="147">
        <v>0</v>
      </c>
      <c r="O255" s="147">
        <v>0</v>
      </c>
      <c r="P255" s="147">
        <v>0</v>
      </c>
      <c r="Q255" s="147">
        <v>0</v>
      </c>
      <c r="R255" s="147">
        <v>0</v>
      </c>
      <c r="S255" s="147">
        <v>0</v>
      </c>
      <c r="T255" s="147">
        <v>0</v>
      </c>
      <c r="U255" s="147">
        <v>0</v>
      </c>
      <c r="V255" s="147">
        <v>0</v>
      </c>
      <c r="W255" s="147">
        <v>0</v>
      </c>
      <c r="X255" s="147">
        <v>0</v>
      </c>
      <c r="Y255" s="147">
        <v>0</v>
      </c>
      <c r="Z255" s="147">
        <v>0</v>
      </c>
      <c r="AA255" s="147">
        <v>0</v>
      </c>
      <c r="AB255" s="147">
        <v>0</v>
      </c>
      <c r="AC255" s="147">
        <v>0</v>
      </c>
      <c r="AD255" s="147">
        <v>0</v>
      </c>
      <c r="AE255" s="147">
        <v>0</v>
      </c>
      <c r="AF255" s="147">
        <v>0</v>
      </c>
      <c r="AG255" s="147">
        <v>0</v>
      </c>
      <c r="AH255" s="147">
        <v>0</v>
      </c>
      <c r="AI255" s="147">
        <v>0</v>
      </c>
      <c r="AJ255" s="147">
        <v>0</v>
      </c>
      <c r="AK255" s="147">
        <v>0</v>
      </c>
      <c r="AL255" s="147">
        <v>0</v>
      </c>
      <c r="AM255" s="147">
        <v>0</v>
      </c>
      <c r="AN255" s="147">
        <v>0</v>
      </c>
      <c r="AO255" s="147">
        <v>0</v>
      </c>
      <c r="AP255" s="147">
        <v>0</v>
      </c>
      <c r="AQ255" s="147">
        <v>0</v>
      </c>
      <c r="AR255" s="147">
        <v>0</v>
      </c>
      <c r="AS255" s="147">
        <v>0</v>
      </c>
      <c r="AT255" s="147">
        <v>0</v>
      </c>
      <c r="AU255" s="147">
        <v>0</v>
      </c>
      <c r="AV255" s="147">
        <v>0</v>
      </c>
      <c r="AW255" s="147">
        <v>0</v>
      </c>
      <c r="AX255" s="147">
        <v>0</v>
      </c>
      <c r="AY255" s="147">
        <v>0</v>
      </c>
      <c r="AZ255" s="147">
        <v>0</v>
      </c>
      <c r="BA255" s="147">
        <v>0</v>
      </c>
      <c r="BB255" s="147">
        <v>0</v>
      </c>
      <c r="BC255" s="147">
        <v>0</v>
      </c>
      <c r="BD255" s="147">
        <v>0</v>
      </c>
      <c r="BE255" s="147">
        <v>0</v>
      </c>
      <c r="BF255" s="147">
        <v>0</v>
      </c>
      <c r="BG255" s="147">
        <v>0</v>
      </c>
      <c r="BH255" s="147">
        <v>0</v>
      </c>
      <c r="BI255" s="147">
        <v>0</v>
      </c>
      <c r="BJ255" s="147">
        <v>0</v>
      </c>
      <c r="BK255" s="147">
        <v>0</v>
      </c>
      <c r="BL255" s="147">
        <v>0</v>
      </c>
      <c r="BM255" s="147">
        <v>0</v>
      </c>
      <c r="BN255" s="147">
        <v>0</v>
      </c>
      <c r="BO255" s="147">
        <v>0</v>
      </c>
      <c r="BU255" s="147">
        <v>0</v>
      </c>
      <c r="BV255" s="147">
        <v>0</v>
      </c>
      <c r="BW255" s="147">
        <v>0</v>
      </c>
      <c r="BX255" s="147">
        <v>0</v>
      </c>
      <c r="BZ255" s="147">
        <v>0</v>
      </c>
      <c r="CA255" s="147">
        <v>0</v>
      </c>
    </row>
    <row r="256" spans="12:79" hidden="1" x14ac:dyDescent="0.2">
      <c r="L256" s="147">
        <v>0</v>
      </c>
      <c r="M256" s="147">
        <v>0</v>
      </c>
      <c r="N256" s="147">
        <v>0</v>
      </c>
      <c r="O256" s="147">
        <v>0</v>
      </c>
      <c r="P256" s="147">
        <v>0</v>
      </c>
      <c r="Q256" s="147">
        <v>0</v>
      </c>
      <c r="R256" s="147">
        <v>0</v>
      </c>
      <c r="S256" s="147">
        <v>0</v>
      </c>
      <c r="T256" s="147">
        <v>0</v>
      </c>
      <c r="U256" s="147">
        <v>0</v>
      </c>
      <c r="V256" s="147">
        <v>0</v>
      </c>
      <c r="W256" s="147">
        <v>0</v>
      </c>
      <c r="X256" s="147">
        <v>0</v>
      </c>
      <c r="Y256" s="147">
        <v>0</v>
      </c>
      <c r="Z256" s="147">
        <v>0</v>
      </c>
      <c r="AA256" s="147">
        <v>0</v>
      </c>
      <c r="AB256" s="147">
        <v>0</v>
      </c>
      <c r="AC256" s="147">
        <v>0</v>
      </c>
      <c r="AD256" s="147">
        <v>0</v>
      </c>
      <c r="AE256" s="147">
        <v>0</v>
      </c>
      <c r="AF256" s="147">
        <v>0</v>
      </c>
      <c r="AG256" s="147">
        <v>0</v>
      </c>
      <c r="AH256" s="147">
        <v>0</v>
      </c>
      <c r="AI256" s="147">
        <v>0</v>
      </c>
      <c r="AJ256" s="147">
        <v>0</v>
      </c>
      <c r="AK256" s="147">
        <v>0</v>
      </c>
      <c r="AL256" s="147">
        <v>0</v>
      </c>
      <c r="AM256" s="147">
        <v>0</v>
      </c>
      <c r="AN256" s="147">
        <v>0</v>
      </c>
      <c r="AO256" s="147">
        <v>0</v>
      </c>
      <c r="AP256" s="147">
        <v>0</v>
      </c>
      <c r="AQ256" s="147">
        <v>0</v>
      </c>
      <c r="AR256" s="147">
        <v>0</v>
      </c>
      <c r="AS256" s="147">
        <v>0</v>
      </c>
      <c r="AT256" s="147">
        <v>0</v>
      </c>
      <c r="AU256" s="147">
        <v>0</v>
      </c>
      <c r="AV256" s="147">
        <v>0</v>
      </c>
      <c r="AW256" s="147">
        <v>0</v>
      </c>
      <c r="AX256" s="147">
        <v>0</v>
      </c>
      <c r="AY256" s="147">
        <v>0</v>
      </c>
      <c r="AZ256" s="147">
        <v>0</v>
      </c>
      <c r="BA256" s="147">
        <v>0</v>
      </c>
      <c r="BB256" s="147">
        <v>0</v>
      </c>
      <c r="BC256" s="147">
        <v>0</v>
      </c>
      <c r="BD256" s="147">
        <v>0</v>
      </c>
      <c r="BE256" s="147">
        <v>0</v>
      </c>
      <c r="BF256" s="147">
        <v>0</v>
      </c>
      <c r="BG256" s="147">
        <v>0</v>
      </c>
      <c r="BH256" s="147">
        <v>0</v>
      </c>
      <c r="BI256" s="147">
        <v>0</v>
      </c>
      <c r="BJ256" s="147">
        <v>0</v>
      </c>
      <c r="BK256" s="147">
        <v>0</v>
      </c>
      <c r="BL256" s="147">
        <v>0</v>
      </c>
      <c r="BM256" s="147">
        <v>0</v>
      </c>
      <c r="BN256" s="147">
        <v>0</v>
      </c>
      <c r="BO256" s="147">
        <v>0</v>
      </c>
      <c r="BU256" s="147">
        <v>0</v>
      </c>
      <c r="BV256" s="147">
        <v>0</v>
      </c>
      <c r="BW256" s="147">
        <v>0</v>
      </c>
      <c r="BX256" s="147">
        <v>0</v>
      </c>
      <c r="BZ256" s="147">
        <v>0</v>
      </c>
      <c r="CA256" s="147">
        <v>0</v>
      </c>
    </row>
    <row r="257" spans="12:79" hidden="1" x14ac:dyDescent="0.2"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v>0</v>
      </c>
      <c r="R257" s="147">
        <v>0</v>
      </c>
      <c r="S257" s="147">
        <v>0</v>
      </c>
      <c r="T257" s="147">
        <v>0</v>
      </c>
      <c r="U257" s="147">
        <v>0</v>
      </c>
      <c r="V257" s="147">
        <v>0</v>
      </c>
      <c r="W257" s="147">
        <v>0</v>
      </c>
      <c r="X257" s="147">
        <v>0</v>
      </c>
      <c r="Y257" s="147">
        <v>0</v>
      </c>
      <c r="Z257" s="147">
        <v>0</v>
      </c>
      <c r="AA257" s="147">
        <v>0</v>
      </c>
      <c r="AB257" s="147">
        <v>0</v>
      </c>
      <c r="AC257" s="147">
        <v>0</v>
      </c>
      <c r="AD257" s="147">
        <v>0</v>
      </c>
      <c r="AE257" s="147">
        <v>0</v>
      </c>
      <c r="AF257" s="147">
        <v>0</v>
      </c>
      <c r="AG257" s="147">
        <v>0</v>
      </c>
      <c r="AH257" s="147">
        <v>0</v>
      </c>
      <c r="AI257" s="147">
        <v>0</v>
      </c>
      <c r="AJ257" s="147">
        <v>0</v>
      </c>
      <c r="AK257" s="147">
        <v>0</v>
      </c>
      <c r="AL257" s="147">
        <v>0</v>
      </c>
      <c r="AM257" s="147">
        <v>0</v>
      </c>
      <c r="AN257" s="147">
        <v>0</v>
      </c>
      <c r="AO257" s="147">
        <v>0</v>
      </c>
      <c r="AP257" s="147">
        <v>0</v>
      </c>
      <c r="AQ257" s="147">
        <v>0</v>
      </c>
      <c r="AR257" s="147">
        <v>0</v>
      </c>
      <c r="AS257" s="147">
        <v>0</v>
      </c>
      <c r="AT257" s="147">
        <v>0</v>
      </c>
      <c r="AU257" s="147">
        <v>0</v>
      </c>
      <c r="AV257" s="147">
        <v>0</v>
      </c>
      <c r="AW257" s="147">
        <v>0</v>
      </c>
      <c r="AX257" s="147">
        <v>0</v>
      </c>
      <c r="AY257" s="147">
        <v>0</v>
      </c>
      <c r="AZ257" s="147">
        <v>0</v>
      </c>
      <c r="BA257" s="147">
        <v>0</v>
      </c>
      <c r="BB257" s="147">
        <v>0</v>
      </c>
      <c r="BC257" s="147">
        <v>0</v>
      </c>
      <c r="BD257" s="147">
        <v>0</v>
      </c>
      <c r="BE257" s="147">
        <v>0</v>
      </c>
      <c r="BF257" s="147">
        <v>0</v>
      </c>
      <c r="BG257" s="147">
        <v>0</v>
      </c>
      <c r="BH257" s="147">
        <v>0</v>
      </c>
      <c r="BI257" s="147">
        <v>0</v>
      </c>
      <c r="BJ257" s="147">
        <v>0</v>
      </c>
      <c r="BK257" s="147">
        <v>0</v>
      </c>
      <c r="BL257" s="147">
        <v>0</v>
      </c>
      <c r="BM257" s="147">
        <v>0</v>
      </c>
      <c r="BN257" s="147">
        <v>0</v>
      </c>
      <c r="BO257" s="147">
        <v>0</v>
      </c>
      <c r="BU257" s="147">
        <v>0</v>
      </c>
      <c r="BV257" s="147">
        <v>0</v>
      </c>
      <c r="BW257" s="147">
        <v>0</v>
      </c>
      <c r="BX257" s="147">
        <v>0</v>
      </c>
      <c r="BZ257" s="147">
        <v>0</v>
      </c>
      <c r="CA257" s="147">
        <v>0</v>
      </c>
    </row>
    <row r="258" spans="12:79" hidden="1" x14ac:dyDescent="0.2"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v>0</v>
      </c>
      <c r="R258" s="147">
        <v>0</v>
      </c>
      <c r="S258" s="147">
        <v>0</v>
      </c>
      <c r="T258" s="147">
        <v>0</v>
      </c>
      <c r="U258" s="147">
        <v>0</v>
      </c>
      <c r="V258" s="147">
        <v>0</v>
      </c>
      <c r="W258" s="147">
        <v>0</v>
      </c>
      <c r="X258" s="147">
        <v>0</v>
      </c>
      <c r="Y258" s="147">
        <v>0</v>
      </c>
      <c r="Z258" s="147">
        <v>0</v>
      </c>
      <c r="AA258" s="147">
        <v>0</v>
      </c>
      <c r="AB258" s="147">
        <v>0</v>
      </c>
      <c r="AC258" s="147">
        <v>0</v>
      </c>
      <c r="AD258" s="147">
        <v>0</v>
      </c>
      <c r="AE258" s="147">
        <v>0</v>
      </c>
      <c r="AF258" s="147">
        <v>0</v>
      </c>
      <c r="AG258" s="147">
        <v>0</v>
      </c>
      <c r="AH258" s="147">
        <v>0</v>
      </c>
      <c r="AI258" s="147">
        <v>0</v>
      </c>
      <c r="AJ258" s="147">
        <v>0</v>
      </c>
      <c r="AK258" s="147">
        <v>0</v>
      </c>
      <c r="AL258" s="147">
        <v>0</v>
      </c>
      <c r="AM258" s="147">
        <v>0</v>
      </c>
      <c r="AN258" s="147">
        <v>0</v>
      </c>
      <c r="AO258" s="147">
        <v>0</v>
      </c>
      <c r="AP258" s="147">
        <v>0</v>
      </c>
      <c r="AQ258" s="147">
        <v>0</v>
      </c>
      <c r="AR258" s="147">
        <v>0</v>
      </c>
      <c r="AS258" s="147">
        <v>0</v>
      </c>
      <c r="AT258" s="147">
        <v>0</v>
      </c>
      <c r="AU258" s="147">
        <v>0</v>
      </c>
      <c r="AV258" s="147">
        <v>0</v>
      </c>
      <c r="AW258" s="147">
        <v>0</v>
      </c>
      <c r="AX258" s="147">
        <v>0</v>
      </c>
      <c r="AY258" s="147">
        <v>0</v>
      </c>
      <c r="AZ258" s="147">
        <v>0</v>
      </c>
      <c r="BA258" s="147">
        <v>0</v>
      </c>
      <c r="BB258" s="147">
        <v>0</v>
      </c>
      <c r="BC258" s="147">
        <v>0</v>
      </c>
      <c r="BD258" s="147">
        <v>0</v>
      </c>
      <c r="BE258" s="147">
        <v>0</v>
      </c>
      <c r="BF258" s="147">
        <v>0</v>
      </c>
      <c r="BG258" s="147">
        <v>0</v>
      </c>
      <c r="BH258" s="147">
        <v>0</v>
      </c>
      <c r="BI258" s="147">
        <v>0</v>
      </c>
      <c r="BJ258" s="147">
        <v>0</v>
      </c>
      <c r="BK258" s="147">
        <v>0</v>
      </c>
      <c r="BL258" s="147">
        <v>0</v>
      </c>
      <c r="BM258" s="147">
        <v>0</v>
      </c>
      <c r="BN258" s="147">
        <v>0</v>
      </c>
      <c r="BO258" s="147">
        <v>0</v>
      </c>
      <c r="BU258" s="147">
        <v>0</v>
      </c>
      <c r="BV258" s="147">
        <v>0</v>
      </c>
      <c r="BW258" s="147">
        <v>0</v>
      </c>
      <c r="BX258" s="147">
        <v>0</v>
      </c>
      <c r="BZ258" s="147">
        <v>0</v>
      </c>
      <c r="CA258" s="147">
        <v>0</v>
      </c>
    </row>
    <row r="259" spans="12:79" hidden="1" x14ac:dyDescent="0.2"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v>0</v>
      </c>
      <c r="R259" s="147">
        <v>0</v>
      </c>
      <c r="S259" s="147">
        <v>0</v>
      </c>
      <c r="T259" s="147">
        <v>0</v>
      </c>
      <c r="U259" s="147">
        <v>0</v>
      </c>
      <c r="V259" s="147">
        <v>0</v>
      </c>
      <c r="W259" s="147">
        <v>0</v>
      </c>
      <c r="X259" s="147">
        <v>0</v>
      </c>
      <c r="Y259" s="147">
        <v>0</v>
      </c>
      <c r="Z259" s="147">
        <v>0</v>
      </c>
      <c r="AA259" s="147">
        <v>0</v>
      </c>
      <c r="AB259" s="147">
        <v>0</v>
      </c>
      <c r="AC259" s="147">
        <v>0</v>
      </c>
      <c r="AD259" s="147">
        <v>0</v>
      </c>
      <c r="AE259" s="147">
        <v>0</v>
      </c>
      <c r="AF259" s="147">
        <v>0</v>
      </c>
      <c r="AG259" s="147">
        <v>0</v>
      </c>
      <c r="AH259" s="147">
        <v>0</v>
      </c>
      <c r="AI259" s="147">
        <v>0</v>
      </c>
      <c r="AJ259" s="147">
        <v>0</v>
      </c>
      <c r="AK259" s="147">
        <v>0</v>
      </c>
      <c r="AL259" s="147">
        <v>0</v>
      </c>
      <c r="AM259" s="147">
        <v>0</v>
      </c>
      <c r="AN259" s="147">
        <v>0</v>
      </c>
      <c r="AO259" s="147">
        <v>0</v>
      </c>
      <c r="AP259" s="147">
        <v>0</v>
      </c>
      <c r="AQ259" s="147">
        <v>0</v>
      </c>
      <c r="AR259" s="147">
        <v>0</v>
      </c>
      <c r="AS259" s="147">
        <v>0</v>
      </c>
      <c r="AT259" s="147">
        <v>0</v>
      </c>
      <c r="AU259" s="147">
        <v>0</v>
      </c>
      <c r="AV259" s="147">
        <v>0</v>
      </c>
      <c r="AW259" s="147">
        <v>0</v>
      </c>
      <c r="AX259" s="147">
        <v>0</v>
      </c>
      <c r="AY259" s="147">
        <v>0</v>
      </c>
      <c r="AZ259" s="147">
        <v>0</v>
      </c>
      <c r="BA259" s="147">
        <v>0</v>
      </c>
      <c r="BB259" s="147">
        <v>0</v>
      </c>
      <c r="BC259" s="147">
        <v>0</v>
      </c>
      <c r="BD259" s="147">
        <v>0</v>
      </c>
      <c r="BE259" s="147">
        <v>0</v>
      </c>
      <c r="BF259" s="147">
        <v>0</v>
      </c>
      <c r="BG259" s="147">
        <v>0</v>
      </c>
      <c r="BH259" s="147">
        <v>0</v>
      </c>
      <c r="BI259" s="147">
        <v>0</v>
      </c>
      <c r="BJ259" s="147">
        <v>0</v>
      </c>
      <c r="BK259" s="147">
        <v>0</v>
      </c>
      <c r="BL259" s="147">
        <v>0</v>
      </c>
      <c r="BM259" s="147">
        <v>0</v>
      </c>
      <c r="BN259" s="147">
        <v>0</v>
      </c>
      <c r="BO259" s="147">
        <v>0</v>
      </c>
      <c r="BU259" s="147">
        <v>0</v>
      </c>
      <c r="BV259" s="147">
        <v>0</v>
      </c>
      <c r="BW259" s="147">
        <v>0</v>
      </c>
      <c r="BX259" s="147">
        <v>0</v>
      </c>
      <c r="BZ259" s="147">
        <v>0</v>
      </c>
      <c r="CA259" s="147">
        <v>0</v>
      </c>
    </row>
    <row r="260" spans="12:79" hidden="1" x14ac:dyDescent="0.2"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v>0</v>
      </c>
      <c r="R260" s="147">
        <v>0</v>
      </c>
      <c r="S260" s="147">
        <v>0</v>
      </c>
      <c r="T260" s="147">
        <v>0</v>
      </c>
      <c r="U260" s="147">
        <v>0</v>
      </c>
      <c r="V260" s="147">
        <v>0</v>
      </c>
      <c r="W260" s="147">
        <v>0</v>
      </c>
      <c r="X260" s="147">
        <v>0</v>
      </c>
      <c r="Y260" s="147">
        <v>0</v>
      </c>
      <c r="Z260" s="147">
        <v>0</v>
      </c>
      <c r="AA260" s="147">
        <v>0</v>
      </c>
      <c r="AB260" s="147">
        <v>0</v>
      </c>
      <c r="AC260" s="147">
        <v>0</v>
      </c>
      <c r="AD260" s="147">
        <v>0</v>
      </c>
      <c r="AE260" s="147">
        <v>0</v>
      </c>
      <c r="AF260" s="147">
        <v>0</v>
      </c>
      <c r="AG260" s="147">
        <v>0</v>
      </c>
      <c r="AH260" s="147">
        <v>0</v>
      </c>
      <c r="AI260" s="147">
        <v>0</v>
      </c>
      <c r="AJ260" s="147">
        <v>0</v>
      </c>
      <c r="AK260" s="147">
        <v>0</v>
      </c>
      <c r="AL260" s="147">
        <v>0</v>
      </c>
      <c r="AM260" s="147">
        <v>0</v>
      </c>
      <c r="AN260" s="147">
        <v>0</v>
      </c>
      <c r="AO260" s="147">
        <v>0</v>
      </c>
      <c r="AP260" s="147">
        <v>0</v>
      </c>
      <c r="AQ260" s="147">
        <v>0</v>
      </c>
      <c r="AR260" s="147">
        <v>0</v>
      </c>
      <c r="AS260" s="147">
        <v>0</v>
      </c>
      <c r="AT260" s="147">
        <v>0</v>
      </c>
      <c r="AU260" s="147">
        <v>0</v>
      </c>
      <c r="AV260" s="147">
        <v>0</v>
      </c>
      <c r="AW260" s="147">
        <v>0</v>
      </c>
      <c r="AX260" s="147">
        <v>0</v>
      </c>
      <c r="AY260" s="147">
        <v>0</v>
      </c>
      <c r="AZ260" s="147">
        <v>0</v>
      </c>
      <c r="BA260" s="147">
        <v>0</v>
      </c>
      <c r="BB260" s="147">
        <v>0</v>
      </c>
      <c r="BC260" s="147">
        <v>0</v>
      </c>
      <c r="BD260" s="147">
        <v>0</v>
      </c>
      <c r="BE260" s="147">
        <v>0</v>
      </c>
      <c r="BF260" s="147">
        <v>0</v>
      </c>
      <c r="BG260" s="147">
        <v>0</v>
      </c>
      <c r="BH260" s="147">
        <v>0</v>
      </c>
      <c r="BI260" s="147">
        <v>0</v>
      </c>
      <c r="BJ260" s="147">
        <v>0</v>
      </c>
      <c r="BK260" s="147">
        <v>0</v>
      </c>
      <c r="BL260" s="147">
        <v>0</v>
      </c>
      <c r="BM260" s="147">
        <v>0</v>
      </c>
      <c r="BN260" s="147">
        <v>0</v>
      </c>
      <c r="BO260" s="147">
        <v>0</v>
      </c>
      <c r="BU260" s="147">
        <v>0</v>
      </c>
      <c r="BV260" s="147">
        <v>0</v>
      </c>
      <c r="BW260" s="147">
        <v>0</v>
      </c>
      <c r="BX260" s="147">
        <v>0</v>
      </c>
      <c r="BZ260" s="147">
        <v>0</v>
      </c>
      <c r="CA260" s="147">
        <v>0</v>
      </c>
    </row>
    <row r="261" spans="12:79" hidden="1" x14ac:dyDescent="0.2">
      <c r="L261" s="147">
        <v>0</v>
      </c>
      <c r="M261" s="147">
        <v>0</v>
      </c>
      <c r="N261" s="147">
        <v>0</v>
      </c>
      <c r="O261" s="147">
        <v>0</v>
      </c>
      <c r="P261" s="147">
        <v>0</v>
      </c>
      <c r="Q261" s="147">
        <v>0</v>
      </c>
      <c r="R261" s="147">
        <v>0</v>
      </c>
      <c r="S261" s="147">
        <v>0</v>
      </c>
      <c r="T261" s="147">
        <v>0</v>
      </c>
      <c r="U261" s="147">
        <v>0</v>
      </c>
      <c r="V261" s="147">
        <v>0</v>
      </c>
      <c r="W261" s="147">
        <v>0</v>
      </c>
      <c r="X261" s="147">
        <v>0</v>
      </c>
      <c r="Y261" s="147">
        <v>0</v>
      </c>
      <c r="Z261" s="147">
        <v>0</v>
      </c>
      <c r="AA261" s="147">
        <v>0</v>
      </c>
      <c r="AB261" s="147">
        <v>0</v>
      </c>
      <c r="AC261" s="147">
        <v>0</v>
      </c>
      <c r="AD261" s="147">
        <v>0</v>
      </c>
      <c r="AE261" s="147">
        <v>0</v>
      </c>
      <c r="AF261" s="147">
        <v>0</v>
      </c>
      <c r="AG261" s="147">
        <v>0</v>
      </c>
      <c r="AH261" s="147">
        <v>0</v>
      </c>
      <c r="AI261" s="147">
        <v>0</v>
      </c>
      <c r="AJ261" s="147">
        <v>0</v>
      </c>
      <c r="AK261" s="147">
        <v>0</v>
      </c>
      <c r="AL261" s="147">
        <v>0</v>
      </c>
      <c r="AM261" s="147">
        <v>0</v>
      </c>
      <c r="AN261" s="147">
        <v>0</v>
      </c>
      <c r="AO261" s="147">
        <v>0</v>
      </c>
      <c r="AP261" s="147">
        <v>0</v>
      </c>
      <c r="AQ261" s="147">
        <v>0</v>
      </c>
      <c r="AR261" s="147">
        <v>0</v>
      </c>
      <c r="AS261" s="147">
        <v>0</v>
      </c>
      <c r="AT261" s="147">
        <v>0</v>
      </c>
      <c r="AU261" s="147">
        <v>0</v>
      </c>
      <c r="AV261" s="147">
        <v>0</v>
      </c>
      <c r="AW261" s="147">
        <v>0</v>
      </c>
      <c r="AX261" s="147">
        <v>0</v>
      </c>
      <c r="AY261" s="147">
        <v>0</v>
      </c>
      <c r="AZ261" s="147">
        <v>0</v>
      </c>
      <c r="BA261" s="147">
        <v>0</v>
      </c>
      <c r="BB261" s="147">
        <v>0</v>
      </c>
      <c r="BC261" s="147">
        <v>0</v>
      </c>
      <c r="BD261" s="147">
        <v>0</v>
      </c>
      <c r="BE261" s="147">
        <v>0</v>
      </c>
      <c r="BF261" s="147">
        <v>0</v>
      </c>
      <c r="BG261" s="147">
        <v>0</v>
      </c>
      <c r="BH261" s="147">
        <v>0</v>
      </c>
      <c r="BI261" s="147">
        <v>0</v>
      </c>
      <c r="BJ261" s="147">
        <v>0</v>
      </c>
      <c r="BK261" s="147">
        <v>0</v>
      </c>
      <c r="BL261" s="147">
        <v>0</v>
      </c>
      <c r="BM261" s="147">
        <v>0</v>
      </c>
      <c r="BN261" s="147">
        <v>0</v>
      </c>
      <c r="BO261" s="147">
        <v>0</v>
      </c>
      <c r="BU261" s="147">
        <v>0</v>
      </c>
      <c r="BV261" s="147">
        <v>0</v>
      </c>
      <c r="BW261" s="147">
        <v>0</v>
      </c>
      <c r="BX261" s="147">
        <v>0</v>
      </c>
      <c r="BZ261" s="147">
        <v>0</v>
      </c>
      <c r="CA261" s="147">
        <v>0</v>
      </c>
    </row>
    <row r="262" spans="12:79" hidden="1" x14ac:dyDescent="0.2">
      <c r="L262" s="147">
        <v>0</v>
      </c>
      <c r="M262" s="147">
        <v>0</v>
      </c>
      <c r="N262" s="147">
        <v>0</v>
      </c>
      <c r="O262" s="147">
        <v>0</v>
      </c>
      <c r="P262" s="147">
        <v>0</v>
      </c>
      <c r="Q262" s="147">
        <v>0</v>
      </c>
      <c r="R262" s="147">
        <v>0</v>
      </c>
      <c r="S262" s="147">
        <v>0</v>
      </c>
      <c r="T262" s="147">
        <v>0</v>
      </c>
      <c r="U262" s="147">
        <v>0</v>
      </c>
      <c r="V262" s="147">
        <v>0</v>
      </c>
      <c r="W262" s="147">
        <v>0</v>
      </c>
      <c r="X262" s="147">
        <v>0</v>
      </c>
      <c r="Y262" s="147">
        <v>0</v>
      </c>
      <c r="Z262" s="147">
        <v>0</v>
      </c>
      <c r="AA262" s="147">
        <v>0</v>
      </c>
      <c r="AB262" s="147">
        <v>0</v>
      </c>
      <c r="AC262" s="147">
        <v>0</v>
      </c>
      <c r="AD262" s="147">
        <v>0</v>
      </c>
      <c r="AE262" s="147">
        <v>0</v>
      </c>
      <c r="AF262" s="147">
        <v>0</v>
      </c>
      <c r="AG262" s="147">
        <v>0</v>
      </c>
      <c r="AH262" s="147">
        <v>0</v>
      </c>
      <c r="AI262" s="147">
        <v>0</v>
      </c>
      <c r="AJ262" s="147">
        <v>0</v>
      </c>
      <c r="AK262" s="147">
        <v>0</v>
      </c>
      <c r="AL262" s="147">
        <v>0</v>
      </c>
      <c r="AM262" s="147">
        <v>0</v>
      </c>
      <c r="AN262" s="147">
        <v>0</v>
      </c>
      <c r="AO262" s="147">
        <v>0</v>
      </c>
      <c r="AP262" s="147">
        <v>0</v>
      </c>
      <c r="AQ262" s="147">
        <v>0</v>
      </c>
      <c r="AR262" s="147">
        <v>0</v>
      </c>
      <c r="AS262" s="147">
        <v>0</v>
      </c>
      <c r="AT262" s="147">
        <v>0</v>
      </c>
      <c r="AU262" s="147">
        <v>0</v>
      </c>
      <c r="AV262" s="147">
        <v>0</v>
      </c>
      <c r="AW262" s="147">
        <v>0</v>
      </c>
      <c r="AX262" s="147">
        <v>0</v>
      </c>
      <c r="AY262" s="147">
        <v>0</v>
      </c>
      <c r="AZ262" s="147">
        <v>0</v>
      </c>
      <c r="BA262" s="147">
        <v>0</v>
      </c>
      <c r="BB262" s="147">
        <v>0</v>
      </c>
      <c r="BC262" s="147">
        <v>0</v>
      </c>
      <c r="BD262" s="147">
        <v>0</v>
      </c>
      <c r="BE262" s="147">
        <v>0</v>
      </c>
      <c r="BF262" s="147">
        <v>0</v>
      </c>
      <c r="BG262" s="147">
        <v>0</v>
      </c>
      <c r="BH262" s="147">
        <v>0</v>
      </c>
      <c r="BI262" s="147">
        <v>0</v>
      </c>
      <c r="BJ262" s="147">
        <v>0</v>
      </c>
      <c r="BK262" s="147">
        <v>0</v>
      </c>
      <c r="BL262" s="147">
        <v>0</v>
      </c>
      <c r="BM262" s="147">
        <v>0</v>
      </c>
      <c r="BN262" s="147">
        <v>0</v>
      </c>
      <c r="BO262" s="147">
        <v>0</v>
      </c>
      <c r="BU262" s="147">
        <v>0</v>
      </c>
      <c r="BV262" s="147">
        <v>0</v>
      </c>
      <c r="BW262" s="147">
        <v>0</v>
      </c>
      <c r="BX262" s="147">
        <v>0</v>
      </c>
      <c r="BZ262" s="147">
        <v>3912780</v>
      </c>
      <c r="CA262" s="147">
        <v>0</v>
      </c>
    </row>
    <row r="263" spans="12:79" hidden="1" x14ac:dyDescent="0.2">
      <c r="L263" s="147">
        <v>0</v>
      </c>
      <c r="M263" s="147">
        <v>0</v>
      </c>
      <c r="N263" s="147">
        <v>0</v>
      </c>
      <c r="O263" s="147">
        <v>0</v>
      </c>
      <c r="P263" s="147">
        <v>0</v>
      </c>
      <c r="Q263" s="147">
        <v>0</v>
      </c>
      <c r="R263" s="147">
        <v>0</v>
      </c>
      <c r="S263" s="147">
        <v>0</v>
      </c>
      <c r="T263" s="147">
        <v>0</v>
      </c>
      <c r="U263" s="147">
        <v>0</v>
      </c>
      <c r="V263" s="147">
        <v>0</v>
      </c>
      <c r="W263" s="147">
        <v>0</v>
      </c>
      <c r="X263" s="147">
        <v>0</v>
      </c>
      <c r="Y263" s="147">
        <v>0</v>
      </c>
      <c r="Z263" s="147">
        <v>0</v>
      </c>
      <c r="AA263" s="147">
        <v>0</v>
      </c>
      <c r="AB263" s="147">
        <v>0</v>
      </c>
      <c r="AC263" s="147">
        <v>0</v>
      </c>
      <c r="AD263" s="147">
        <v>0</v>
      </c>
      <c r="AE263" s="147">
        <v>0</v>
      </c>
      <c r="AF263" s="147">
        <v>0</v>
      </c>
      <c r="AG263" s="147">
        <v>0</v>
      </c>
      <c r="AH263" s="147">
        <v>0</v>
      </c>
      <c r="AI263" s="147">
        <v>0</v>
      </c>
      <c r="AJ263" s="147">
        <v>0</v>
      </c>
      <c r="AK263" s="147">
        <v>0</v>
      </c>
      <c r="AL263" s="147">
        <v>0</v>
      </c>
      <c r="AM263" s="147">
        <v>0</v>
      </c>
      <c r="AN263" s="147">
        <v>0</v>
      </c>
      <c r="AO263" s="147">
        <v>0</v>
      </c>
      <c r="AP263" s="147">
        <v>0</v>
      </c>
      <c r="AQ263" s="147">
        <v>0</v>
      </c>
      <c r="AR263" s="147">
        <v>0</v>
      </c>
      <c r="AS263" s="147">
        <v>0</v>
      </c>
      <c r="AT263" s="147">
        <v>0</v>
      </c>
      <c r="AU263" s="147">
        <v>0</v>
      </c>
      <c r="AV263" s="147">
        <v>0</v>
      </c>
      <c r="AW263" s="147">
        <v>0</v>
      </c>
      <c r="AX263" s="147">
        <v>0</v>
      </c>
      <c r="AY263" s="147">
        <v>0</v>
      </c>
      <c r="AZ263" s="147">
        <v>0</v>
      </c>
      <c r="BA263" s="147">
        <v>0</v>
      </c>
      <c r="BB263" s="147">
        <v>0</v>
      </c>
      <c r="BC263" s="147">
        <v>0</v>
      </c>
      <c r="BD263" s="147">
        <v>0</v>
      </c>
      <c r="BE263" s="147">
        <v>0</v>
      </c>
      <c r="BF263" s="147">
        <v>0</v>
      </c>
      <c r="BG263" s="147">
        <v>0</v>
      </c>
      <c r="BH263" s="147">
        <v>0</v>
      </c>
      <c r="BI263" s="147">
        <v>0</v>
      </c>
      <c r="BJ263" s="147">
        <v>0</v>
      </c>
      <c r="BK263" s="147">
        <v>0</v>
      </c>
      <c r="BL263" s="147">
        <v>0</v>
      </c>
      <c r="BM263" s="147">
        <v>0</v>
      </c>
      <c r="BN263" s="147">
        <v>0</v>
      </c>
      <c r="BO263" s="147">
        <v>0</v>
      </c>
      <c r="BU263" s="147">
        <v>0</v>
      </c>
      <c r="BV263" s="147">
        <v>0</v>
      </c>
      <c r="BW263" s="147">
        <v>0</v>
      </c>
      <c r="BX263" s="147">
        <v>0</v>
      </c>
      <c r="BZ263" s="147">
        <v>3912780</v>
      </c>
      <c r="CA263" s="147">
        <v>0</v>
      </c>
    </row>
    <row r="264" spans="12:79" hidden="1" x14ac:dyDescent="0.2">
      <c r="L264" s="147">
        <v>0</v>
      </c>
      <c r="M264" s="147">
        <v>0</v>
      </c>
      <c r="N264" s="147">
        <v>0</v>
      </c>
      <c r="O264" s="147">
        <v>0</v>
      </c>
      <c r="P264" s="147">
        <v>0</v>
      </c>
      <c r="Q264" s="147">
        <v>0</v>
      </c>
      <c r="R264" s="147">
        <v>0</v>
      </c>
      <c r="S264" s="147">
        <v>0</v>
      </c>
      <c r="T264" s="147">
        <v>0</v>
      </c>
      <c r="U264" s="147">
        <v>0</v>
      </c>
      <c r="V264" s="147">
        <v>0</v>
      </c>
      <c r="W264" s="147">
        <v>0</v>
      </c>
      <c r="X264" s="147">
        <v>0</v>
      </c>
      <c r="Y264" s="147">
        <v>0</v>
      </c>
      <c r="Z264" s="147">
        <v>0</v>
      </c>
      <c r="AA264" s="147">
        <v>0</v>
      </c>
      <c r="AB264" s="147">
        <v>0</v>
      </c>
      <c r="AC264" s="147">
        <v>0</v>
      </c>
      <c r="AD264" s="147">
        <v>0</v>
      </c>
      <c r="AE264" s="147">
        <v>0</v>
      </c>
      <c r="AF264" s="147">
        <v>0</v>
      </c>
      <c r="AG264" s="147">
        <v>0</v>
      </c>
      <c r="AH264" s="147">
        <v>0</v>
      </c>
      <c r="AI264" s="147">
        <v>0</v>
      </c>
      <c r="AJ264" s="147">
        <v>0</v>
      </c>
      <c r="AK264" s="147">
        <v>0</v>
      </c>
      <c r="AL264" s="147">
        <v>0</v>
      </c>
      <c r="AM264" s="147">
        <v>0</v>
      </c>
      <c r="AN264" s="147">
        <v>0</v>
      </c>
      <c r="AO264" s="147">
        <v>0</v>
      </c>
      <c r="AP264" s="147">
        <v>0</v>
      </c>
      <c r="AQ264" s="147">
        <v>0</v>
      </c>
      <c r="AR264" s="147">
        <v>0</v>
      </c>
      <c r="AS264" s="147">
        <v>0</v>
      </c>
      <c r="AT264" s="147">
        <v>0</v>
      </c>
      <c r="AU264" s="147">
        <v>0</v>
      </c>
      <c r="AV264" s="147">
        <v>0</v>
      </c>
      <c r="AW264" s="147">
        <v>0</v>
      </c>
      <c r="AX264" s="147">
        <v>0</v>
      </c>
      <c r="AY264" s="147">
        <v>0</v>
      </c>
      <c r="AZ264" s="147">
        <v>0</v>
      </c>
      <c r="BA264" s="147">
        <v>0</v>
      </c>
      <c r="BB264" s="147">
        <v>0</v>
      </c>
      <c r="BC264" s="147">
        <v>0</v>
      </c>
      <c r="BD264" s="147">
        <v>0</v>
      </c>
      <c r="BE264" s="147">
        <v>0</v>
      </c>
      <c r="BF264" s="147">
        <v>0</v>
      </c>
      <c r="BG264" s="147">
        <v>0</v>
      </c>
      <c r="BH264" s="147">
        <v>0</v>
      </c>
      <c r="BI264" s="147">
        <v>0</v>
      </c>
      <c r="BJ264" s="147">
        <v>0</v>
      </c>
      <c r="BK264" s="147">
        <v>0</v>
      </c>
      <c r="BL264" s="147">
        <v>0</v>
      </c>
      <c r="BM264" s="147">
        <v>0</v>
      </c>
      <c r="BN264" s="147">
        <v>0</v>
      </c>
      <c r="BO264" s="147">
        <v>0</v>
      </c>
      <c r="BU264" s="147">
        <v>0</v>
      </c>
      <c r="BV264" s="147">
        <v>0</v>
      </c>
      <c r="BW264" s="147">
        <v>0</v>
      </c>
      <c r="BX264" s="147">
        <v>0</v>
      </c>
      <c r="BZ264" s="147">
        <v>0</v>
      </c>
      <c r="CA264" s="147">
        <v>0</v>
      </c>
    </row>
    <row r="265" spans="12:79" hidden="1" x14ac:dyDescent="0.2">
      <c r="L265" s="147">
        <v>0</v>
      </c>
      <c r="M265" s="147">
        <v>0</v>
      </c>
      <c r="N265" s="147">
        <v>0</v>
      </c>
      <c r="O265" s="147">
        <v>0</v>
      </c>
      <c r="P265" s="147">
        <v>0</v>
      </c>
      <c r="Q265" s="147">
        <v>0</v>
      </c>
      <c r="R265" s="147">
        <v>0</v>
      </c>
      <c r="S265" s="147">
        <v>0</v>
      </c>
      <c r="T265" s="147">
        <v>0</v>
      </c>
      <c r="U265" s="147">
        <v>0</v>
      </c>
      <c r="V265" s="147">
        <v>0</v>
      </c>
      <c r="W265" s="147">
        <v>0</v>
      </c>
      <c r="X265" s="147">
        <v>0</v>
      </c>
      <c r="Y265" s="147">
        <v>0</v>
      </c>
      <c r="Z265" s="147">
        <v>0</v>
      </c>
      <c r="AA265" s="147">
        <v>0</v>
      </c>
      <c r="AB265" s="147">
        <v>0</v>
      </c>
      <c r="AC265" s="147">
        <v>0</v>
      </c>
      <c r="AD265" s="147">
        <v>0</v>
      </c>
      <c r="AE265" s="147">
        <v>0</v>
      </c>
      <c r="AF265" s="147">
        <v>0</v>
      </c>
      <c r="AG265" s="147">
        <v>0</v>
      </c>
      <c r="AH265" s="147">
        <v>0</v>
      </c>
      <c r="AI265" s="147">
        <v>0</v>
      </c>
      <c r="AJ265" s="147">
        <v>0</v>
      </c>
      <c r="AK265" s="147">
        <v>0</v>
      </c>
      <c r="AL265" s="147">
        <v>0</v>
      </c>
      <c r="AM265" s="147">
        <v>0</v>
      </c>
      <c r="AN265" s="147">
        <v>0</v>
      </c>
      <c r="AO265" s="147">
        <v>0</v>
      </c>
      <c r="AP265" s="147">
        <v>0</v>
      </c>
      <c r="AQ265" s="147">
        <v>0</v>
      </c>
      <c r="AR265" s="147">
        <v>0</v>
      </c>
      <c r="AS265" s="147">
        <v>0</v>
      </c>
      <c r="AT265" s="147">
        <v>0</v>
      </c>
      <c r="AU265" s="147">
        <v>0</v>
      </c>
      <c r="AV265" s="147">
        <v>0</v>
      </c>
      <c r="AW265" s="147">
        <v>0</v>
      </c>
      <c r="AX265" s="147">
        <v>0</v>
      </c>
      <c r="AY265" s="147">
        <v>0</v>
      </c>
      <c r="AZ265" s="147">
        <v>0</v>
      </c>
      <c r="BA265" s="147">
        <v>0</v>
      </c>
      <c r="BB265" s="147">
        <v>0</v>
      </c>
      <c r="BC265" s="147">
        <v>0</v>
      </c>
      <c r="BD265" s="147">
        <v>0</v>
      </c>
      <c r="BE265" s="147">
        <v>0</v>
      </c>
      <c r="BF265" s="147">
        <v>0</v>
      </c>
      <c r="BG265" s="147">
        <v>0</v>
      </c>
      <c r="BH265" s="147">
        <v>0</v>
      </c>
      <c r="BI265" s="147">
        <v>0</v>
      </c>
      <c r="BJ265" s="147">
        <v>0</v>
      </c>
      <c r="BK265" s="147">
        <v>0</v>
      </c>
      <c r="BL265" s="147">
        <v>0</v>
      </c>
      <c r="BM265" s="147">
        <v>0</v>
      </c>
      <c r="BN265" s="147">
        <v>0</v>
      </c>
      <c r="BO265" s="147">
        <v>0</v>
      </c>
      <c r="BU265" s="147">
        <v>0</v>
      </c>
      <c r="BV265" s="147">
        <v>0</v>
      </c>
      <c r="BW265" s="147">
        <v>0</v>
      </c>
      <c r="BX265" s="147">
        <v>0</v>
      </c>
      <c r="BZ265" s="147">
        <v>0</v>
      </c>
      <c r="CA265" s="147">
        <v>0</v>
      </c>
    </row>
    <row r="266" spans="12:79" hidden="1" x14ac:dyDescent="0.2">
      <c r="L266" s="147">
        <v>0</v>
      </c>
      <c r="M266" s="147">
        <v>0</v>
      </c>
      <c r="N266" s="147">
        <v>0</v>
      </c>
      <c r="O266" s="147">
        <v>0</v>
      </c>
      <c r="P266" s="147">
        <v>0</v>
      </c>
      <c r="Q266" s="147">
        <v>0</v>
      </c>
      <c r="R266" s="147">
        <v>0</v>
      </c>
      <c r="S266" s="147">
        <v>0</v>
      </c>
      <c r="T266" s="147">
        <v>0</v>
      </c>
      <c r="U266" s="147">
        <v>0</v>
      </c>
      <c r="V266" s="147">
        <v>0</v>
      </c>
      <c r="W266" s="147">
        <v>0</v>
      </c>
      <c r="X266" s="147">
        <v>0</v>
      </c>
      <c r="Y266" s="147">
        <v>0</v>
      </c>
      <c r="Z266" s="147">
        <v>0</v>
      </c>
      <c r="AA266" s="147">
        <v>0</v>
      </c>
      <c r="AB266" s="147">
        <v>0</v>
      </c>
      <c r="AC266" s="147">
        <v>0</v>
      </c>
      <c r="AD266" s="147">
        <v>0</v>
      </c>
      <c r="AE266" s="147">
        <v>0</v>
      </c>
      <c r="AF266" s="147">
        <v>0</v>
      </c>
      <c r="AG266" s="147">
        <v>0</v>
      </c>
      <c r="AH266" s="147">
        <v>0</v>
      </c>
      <c r="AI266" s="147">
        <v>0</v>
      </c>
      <c r="AJ266" s="147">
        <v>0</v>
      </c>
      <c r="AK266" s="147">
        <v>0</v>
      </c>
      <c r="AL266" s="147">
        <v>0</v>
      </c>
      <c r="AM266" s="147">
        <v>0</v>
      </c>
      <c r="AN266" s="147">
        <v>0</v>
      </c>
      <c r="AO266" s="147">
        <v>0</v>
      </c>
      <c r="AP266" s="147">
        <v>0</v>
      </c>
      <c r="AQ266" s="147">
        <v>0</v>
      </c>
      <c r="AR266" s="147">
        <v>0</v>
      </c>
      <c r="AS266" s="147">
        <v>0</v>
      </c>
      <c r="AT266" s="147">
        <v>0</v>
      </c>
      <c r="AU266" s="147">
        <v>0</v>
      </c>
      <c r="AV266" s="147">
        <v>0</v>
      </c>
      <c r="AW266" s="147">
        <v>0</v>
      </c>
      <c r="AX266" s="147">
        <v>0</v>
      </c>
      <c r="AY266" s="147">
        <v>0</v>
      </c>
      <c r="AZ266" s="147">
        <v>0</v>
      </c>
      <c r="BA266" s="147">
        <v>0</v>
      </c>
      <c r="BB266" s="147">
        <v>0</v>
      </c>
      <c r="BC266" s="147">
        <v>0</v>
      </c>
      <c r="BD266" s="147">
        <v>0</v>
      </c>
      <c r="BE266" s="147">
        <v>0</v>
      </c>
      <c r="BF266" s="147">
        <v>0</v>
      </c>
      <c r="BG266" s="147">
        <v>0</v>
      </c>
      <c r="BH266" s="147">
        <v>0</v>
      </c>
      <c r="BI266" s="147">
        <v>0</v>
      </c>
      <c r="BJ266" s="147">
        <v>0</v>
      </c>
      <c r="BK266" s="147">
        <v>0</v>
      </c>
      <c r="BL266" s="147">
        <v>0</v>
      </c>
      <c r="BM266" s="147">
        <v>0</v>
      </c>
      <c r="BN266" s="147">
        <v>0</v>
      </c>
      <c r="BO266" s="147">
        <v>0</v>
      </c>
      <c r="BU266" s="147">
        <v>0</v>
      </c>
      <c r="BV266" s="147">
        <v>0</v>
      </c>
      <c r="BW266" s="147">
        <v>0</v>
      </c>
      <c r="BX266" s="147">
        <v>0</v>
      </c>
      <c r="BZ266" s="147">
        <v>0</v>
      </c>
      <c r="CA266" s="147">
        <v>0</v>
      </c>
    </row>
    <row r="267" spans="12:79" hidden="1" x14ac:dyDescent="0.2">
      <c r="L267" s="147">
        <v>0</v>
      </c>
      <c r="M267" s="147">
        <v>0</v>
      </c>
      <c r="N267" s="147">
        <v>0</v>
      </c>
      <c r="O267" s="147">
        <v>0</v>
      </c>
      <c r="P267" s="147">
        <v>0</v>
      </c>
      <c r="Q267" s="147">
        <v>0</v>
      </c>
      <c r="R267" s="147">
        <v>0</v>
      </c>
      <c r="S267" s="147">
        <v>0</v>
      </c>
      <c r="T267" s="147">
        <v>0</v>
      </c>
      <c r="U267" s="147">
        <v>0</v>
      </c>
      <c r="V267" s="147">
        <v>0</v>
      </c>
      <c r="W267" s="147">
        <v>0</v>
      </c>
      <c r="X267" s="147">
        <v>0</v>
      </c>
      <c r="Y267" s="147">
        <v>0</v>
      </c>
      <c r="Z267" s="147">
        <v>0</v>
      </c>
      <c r="AA267" s="147">
        <v>0</v>
      </c>
      <c r="AB267" s="147">
        <v>0</v>
      </c>
      <c r="AC267" s="147">
        <v>0</v>
      </c>
      <c r="AD267" s="147">
        <v>0</v>
      </c>
      <c r="AE267" s="147">
        <v>0</v>
      </c>
      <c r="AF267" s="147">
        <v>0</v>
      </c>
      <c r="AG267" s="147">
        <v>0</v>
      </c>
      <c r="AH267" s="147">
        <v>0</v>
      </c>
      <c r="AI267" s="147">
        <v>0</v>
      </c>
      <c r="AJ267" s="147">
        <v>0</v>
      </c>
      <c r="AK267" s="147">
        <v>0</v>
      </c>
      <c r="AL267" s="147">
        <v>0</v>
      </c>
      <c r="AM267" s="147">
        <v>0</v>
      </c>
      <c r="AN267" s="147">
        <v>0</v>
      </c>
      <c r="AO267" s="147">
        <v>0</v>
      </c>
      <c r="AP267" s="147">
        <v>0</v>
      </c>
      <c r="AQ267" s="147">
        <v>0</v>
      </c>
      <c r="AR267" s="147">
        <v>0</v>
      </c>
      <c r="AS267" s="147">
        <v>0</v>
      </c>
      <c r="AT267" s="147">
        <v>0</v>
      </c>
      <c r="AU267" s="147">
        <v>0</v>
      </c>
      <c r="AV267" s="147">
        <v>0</v>
      </c>
      <c r="AW267" s="147">
        <v>0</v>
      </c>
      <c r="AX267" s="147">
        <v>0</v>
      </c>
      <c r="AY267" s="147">
        <v>0</v>
      </c>
      <c r="AZ267" s="147">
        <v>0</v>
      </c>
      <c r="BA267" s="147">
        <v>0</v>
      </c>
      <c r="BB267" s="147">
        <v>0</v>
      </c>
      <c r="BC267" s="147">
        <v>0</v>
      </c>
      <c r="BD267" s="147">
        <v>0</v>
      </c>
      <c r="BE267" s="147">
        <v>0</v>
      </c>
      <c r="BF267" s="147">
        <v>0</v>
      </c>
      <c r="BG267" s="147">
        <v>0</v>
      </c>
      <c r="BH267" s="147">
        <v>0</v>
      </c>
      <c r="BI267" s="147">
        <v>0</v>
      </c>
      <c r="BJ267" s="147">
        <v>0</v>
      </c>
      <c r="BK267" s="147">
        <v>0</v>
      </c>
      <c r="BL267" s="147">
        <v>0</v>
      </c>
      <c r="BM267" s="147">
        <v>0</v>
      </c>
      <c r="BN267" s="147">
        <v>0</v>
      </c>
      <c r="BO267" s="147">
        <v>0</v>
      </c>
      <c r="BU267" s="147">
        <v>0</v>
      </c>
      <c r="BV267" s="147">
        <v>0</v>
      </c>
      <c r="BW267" s="147">
        <v>0</v>
      </c>
      <c r="BX267" s="147">
        <v>0</v>
      </c>
      <c r="BZ267" s="147">
        <v>3912780</v>
      </c>
      <c r="CA267" s="147">
        <v>0</v>
      </c>
    </row>
    <row r="268" spans="12:79" hidden="1" x14ac:dyDescent="0.2">
      <c r="L268" s="147">
        <v>0</v>
      </c>
      <c r="M268" s="147">
        <v>0</v>
      </c>
      <c r="N268" s="147">
        <v>0</v>
      </c>
      <c r="O268" s="147">
        <v>0</v>
      </c>
      <c r="P268" s="147">
        <v>0</v>
      </c>
      <c r="Q268" s="147">
        <v>0</v>
      </c>
      <c r="R268" s="147">
        <v>0</v>
      </c>
      <c r="S268" s="147">
        <v>0</v>
      </c>
      <c r="T268" s="147">
        <v>0</v>
      </c>
      <c r="U268" s="147">
        <v>0</v>
      </c>
      <c r="V268" s="147">
        <v>0</v>
      </c>
      <c r="W268" s="147">
        <v>0</v>
      </c>
      <c r="X268" s="147">
        <v>0</v>
      </c>
      <c r="Y268" s="147">
        <v>0</v>
      </c>
      <c r="Z268" s="147">
        <v>0</v>
      </c>
      <c r="AA268" s="147">
        <v>0</v>
      </c>
      <c r="AB268" s="147">
        <v>0</v>
      </c>
      <c r="AC268" s="147">
        <v>0</v>
      </c>
      <c r="AD268" s="147">
        <v>0</v>
      </c>
      <c r="AE268" s="147">
        <v>0</v>
      </c>
      <c r="AF268" s="147">
        <v>0</v>
      </c>
      <c r="AG268" s="147">
        <v>0</v>
      </c>
      <c r="AH268" s="147">
        <v>0</v>
      </c>
      <c r="AI268" s="147">
        <v>0</v>
      </c>
      <c r="AJ268" s="147">
        <v>0</v>
      </c>
      <c r="AK268" s="147">
        <v>0</v>
      </c>
      <c r="AL268" s="147">
        <v>0</v>
      </c>
      <c r="AM268" s="147">
        <v>0</v>
      </c>
      <c r="AN268" s="147">
        <v>0</v>
      </c>
      <c r="AO268" s="147">
        <v>0</v>
      </c>
      <c r="AP268" s="147">
        <v>0</v>
      </c>
      <c r="AQ268" s="147">
        <v>0</v>
      </c>
      <c r="AR268" s="147">
        <v>0</v>
      </c>
      <c r="AS268" s="147">
        <v>0</v>
      </c>
      <c r="AT268" s="147">
        <v>0</v>
      </c>
      <c r="AU268" s="147">
        <v>0</v>
      </c>
      <c r="AV268" s="147">
        <v>0</v>
      </c>
      <c r="AW268" s="147">
        <v>0</v>
      </c>
      <c r="AX268" s="147">
        <v>0</v>
      </c>
      <c r="AY268" s="147">
        <v>0</v>
      </c>
      <c r="AZ268" s="147">
        <v>0</v>
      </c>
      <c r="BA268" s="147">
        <v>0</v>
      </c>
      <c r="BB268" s="147">
        <v>0</v>
      </c>
      <c r="BC268" s="147">
        <v>0</v>
      </c>
      <c r="BD268" s="147">
        <v>0</v>
      </c>
      <c r="BE268" s="147">
        <v>0</v>
      </c>
      <c r="BF268" s="147">
        <v>0</v>
      </c>
      <c r="BG268" s="147">
        <v>0</v>
      </c>
      <c r="BH268" s="147">
        <v>0</v>
      </c>
      <c r="BI268" s="147">
        <v>0</v>
      </c>
      <c r="BJ268" s="147">
        <v>0</v>
      </c>
      <c r="BK268" s="147">
        <v>0</v>
      </c>
      <c r="BL268" s="147">
        <v>0</v>
      </c>
      <c r="BM268" s="147">
        <v>0</v>
      </c>
      <c r="BN268" s="147">
        <v>0</v>
      </c>
      <c r="BO268" s="147">
        <v>0</v>
      </c>
      <c r="BU268" s="147">
        <v>0</v>
      </c>
      <c r="BV268" s="147">
        <v>0</v>
      </c>
      <c r="BW268" s="147">
        <v>0</v>
      </c>
      <c r="BX268" s="147">
        <v>0</v>
      </c>
      <c r="BZ268" s="147">
        <v>1993488</v>
      </c>
      <c r="CA268" s="147">
        <v>0</v>
      </c>
    </row>
    <row r="269" spans="12:79" hidden="1" x14ac:dyDescent="0.2">
      <c r="L269" s="147">
        <v>0</v>
      </c>
      <c r="M269" s="147">
        <v>0</v>
      </c>
      <c r="N269" s="147">
        <v>0</v>
      </c>
      <c r="O269" s="147">
        <v>0</v>
      </c>
      <c r="P269" s="147">
        <v>0</v>
      </c>
      <c r="Q269" s="147">
        <v>0</v>
      </c>
      <c r="R269" s="147">
        <v>0</v>
      </c>
      <c r="S269" s="147">
        <v>0</v>
      </c>
      <c r="T269" s="147">
        <v>0</v>
      </c>
      <c r="U269" s="147">
        <v>0</v>
      </c>
      <c r="V269" s="147">
        <v>0</v>
      </c>
      <c r="W269" s="147">
        <v>0</v>
      </c>
      <c r="X269" s="147">
        <v>0</v>
      </c>
      <c r="Y269" s="147">
        <v>0</v>
      </c>
      <c r="Z269" s="147">
        <v>0</v>
      </c>
      <c r="AA269" s="147">
        <v>0</v>
      </c>
      <c r="AB269" s="147">
        <v>0</v>
      </c>
      <c r="AC269" s="147">
        <v>0</v>
      </c>
      <c r="AD269" s="147">
        <v>0</v>
      </c>
      <c r="AE269" s="147">
        <v>0</v>
      </c>
      <c r="AF269" s="147">
        <v>0</v>
      </c>
      <c r="AG269" s="147">
        <v>0</v>
      </c>
      <c r="AH269" s="147">
        <v>0</v>
      </c>
      <c r="AI269" s="147">
        <v>0</v>
      </c>
      <c r="AJ269" s="147">
        <v>0</v>
      </c>
      <c r="AK269" s="147">
        <v>0</v>
      </c>
      <c r="AL269" s="147">
        <v>0</v>
      </c>
      <c r="AM269" s="147">
        <v>0</v>
      </c>
      <c r="AN269" s="147">
        <v>0</v>
      </c>
      <c r="AO269" s="147">
        <v>0</v>
      </c>
      <c r="AP269" s="147">
        <v>0</v>
      </c>
      <c r="AQ269" s="147">
        <v>0</v>
      </c>
      <c r="AR269" s="147">
        <v>0</v>
      </c>
      <c r="AS269" s="147">
        <v>0</v>
      </c>
      <c r="AT269" s="147">
        <v>0</v>
      </c>
      <c r="AU269" s="147">
        <v>0</v>
      </c>
      <c r="AV269" s="147">
        <v>0</v>
      </c>
      <c r="AW269" s="147">
        <v>0</v>
      </c>
      <c r="AX269" s="147">
        <v>0</v>
      </c>
      <c r="AY269" s="147">
        <v>0</v>
      </c>
      <c r="AZ269" s="147">
        <v>0</v>
      </c>
      <c r="BA269" s="147">
        <v>0</v>
      </c>
      <c r="BB269" s="147">
        <v>0</v>
      </c>
      <c r="BC269" s="147">
        <v>0</v>
      </c>
      <c r="BD269" s="147">
        <v>0</v>
      </c>
      <c r="BE269" s="147">
        <v>0</v>
      </c>
      <c r="BF269" s="147">
        <v>0</v>
      </c>
      <c r="BG269" s="147">
        <v>0</v>
      </c>
      <c r="BH269" s="147">
        <v>0</v>
      </c>
      <c r="BI269" s="147">
        <v>0</v>
      </c>
      <c r="BJ269" s="147">
        <v>0</v>
      </c>
      <c r="BK269" s="147">
        <v>0</v>
      </c>
      <c r="BL269" s="147">
        <v>0</v>
      </c>
      <c r="BM269" s="147">
        <v>0</v>
      </c>
      <c r="BN269" s="147">
        <v>0</v>
      </c>
      <c r="BO269" s="147">
        <v>0</v>
      </c>
      <c r="BU269" s="147">
        <v>0</v>
      </c>
      <c r="BV269" s="147">
        <v>0</v>
      </c>
      <c r="BW269" s="147">
        <v>0</v>
      </c>
      <c r="BX269" s="147">
        <v>0</v>
      </c>
      <c r="BZ269" s="147">
        <v>1919292</v>
      </c>
      <c r="CA269" s="147">
        <v>0</v>
      </c>
    </row>
    <row r="270" spans="12:79" hidden="1" x14ac:dyDescent="0.2">
      <c r="L270" s="147">
        <v>0</v>
      </c>
      <c r="M270" s="147">
        <v>0</v>
      </c>
      <c r="N270" s="147">
        <v>0</v>
      </c>
      <c r="O270" s="147">
        <v>0</v>
      </c>
      <c r="P270" s="147">
        <v>0</v>
      </c>
      <c r="Q270" s="147">
        <v>15755546</v>
      </c>
      <c r="R270" s="147">
        <v>0</v>
      </c>
      <c r="S270" s="147">
        <v>0</v>
      </c>
      <c r="T270" s="147">
        <v>0</v>
      </c>
      <c r="U270" s="147">
        <v>0</v>
      </c>
      <c r="V270" s="147">
        <v>0</v>
      </c>
      <c r="W270" s="147">
        <v>0</v>
      </c>
      <c r="X270" s="147">
        <v>0</v>
      </c>
      <c r="Y270" s="147">
        <v>0</v>
      </c>
      <c r="Z270" s="147">
        <v>0</v>
      </c>
      <c r="AA270" s="147">
        <v>0</v>
      </c>
      <c r="AB270" s="147">
        <v>0</v>
      </c>
      <c r="AC270" s="147">
        <v>0</v>
      </c>
      <c r="AD270" s="147">
        <v>0</v>
      </c>
      <c r="AE270" s="147">
        <v>0</v>
      </c>
      <c r="AF270" s="147">
        <v>0</v>
      </c>
      <c r="AG270" s="147">
        <v>0</v>
      </c>
      <c r="AH270" s="147">
        <v>0</v>
      </c>
      <c r="AI270" s="147">
        <v>0</v>
      </c>
      <c r="AJ270" s="147">
        <v>0</v>
      </c>
      <c r="AK270" s="147">
        <v>-3912780</v>
      </c>
      <c r="AL270" s="147">
        <v>0</v>
      </c>
      <c r="AM270" s="147">
        <v>0</v>
      </c>
      <c r="AN270" s="147">
        <v>0</v>
      </c>
      <c r="AO270" s="147">
        <v>0</v>
      </c>
      <c r="AP270" s="147">
        <v>0</v>
      </c>
      <c r="AQ270" s="147">
        <v>0</v>
      </c>
      <c r="AR270" s="147">
        <v>0</v>
      </c>
      <c r="AS270" s="147">
        <v>0</v>
      </c>
      <c r="AT270" s="147">
        <v>0</v>
      </c>
      <c r="AU270" s="147">
        <v>0</v>
      </c>
      <c r="AV270" s="147">
        <v>0</v>
      </c>
      <c r="AW270" s="147">
        <v>0</v>
      </c>
      <c r="AX270" s="147">
        <v>0</v>
      </c>
      <c r="AY270" s="147">
        <v>0</v>
      </c>
      <c r="AZ270" s="147">
        <v>0</v>
      </c>
      <c r="BA270" s="147">
        <v>0</v>
      </c>
      <c r="BB270" s="147">
        <v>0</v>
      </c>
      <c r="BC270" s="147">
        <v>0</v>
      </c>
      <c r="BD270" s="147">
        <v>0</v>
      </c>
      <c r="BE270" s="147">
        <v>0</v>
      </c>
      <c r="BF270" s="147">
        <v>0</v>
      </c>
      <c r="BG270" s="147">
        <v>0</v>
      </c>
      <c r="BH270" s="147">
        <v>0</v>
      </c>
      <c r="BI270" s="147">
        <v>0</v>
      </c>
      <c r="BJ270" s="147">
        <v>0</v>
      </c>
      <c r="BK270" s="147">
        <v>0</v>
      </c>
      <c r="BL270" s="147">
        <v>0</v>
      </c>
      <c r="BM270" s="147">
        <v>0</v>
      </c>
      <c r="BN270" s="147">
        <v>0</v>
      </c>
      <c r="BO270" s="147">
        <v>0</v>
      </c>
      <c r="BU270" s="147">
        <v>0</v>
      </c>
      <c r="BV270" s="147">
        <v>0</v>
      </c>
      <c r="BW270" s="147">
        <v>0</v>
      </c>
      <c r="BX270" s="147">
        <v>0</v>
      </c>
      <c r="BZ270" s="147">
        <v>0</v>
      </c>
      <c r="CA270" s="147">
        <v>0</v>
      </c>
    </row>
    <row r="271" spans="12:79" hidden="1" x14ac:dyDescent="0.2">
      <c r="L271" s="147">
        <v>0</v>
      </c>
      <c r="M271" s="147">
        <v>0</v>
      </c>
      <c r="N271" s="147">
        <v>0</v>
      </c>
      <c r="O271" s="147">
        <v>0</v>
      </c>
      <c r="P271" s="147">
        <v>0</v>
      </c>
      <c r="Q271" s="147">
        <v>15755546</v>
      </c>
      <c r="R271" s="147">
        <v>0</v>
      </c>
      <c r="S271" s="147">
        <v>0</v>
      </c>
      <c r="T271" s="147">
        <v>0</v>
      </c>
      <c r="U271" s="147">
        <v>0</v>
      </c>
      <c r="V271" s="147">
        <v>0</v>
      </c>
      <c r="W271" s="147">
        <v>0</v>
      </c>
      <c r="X271" s="147">
        <v>0</v>
      </c>
      <c r="Y271" s="147">
        <v>0</v>
      </c>
      <c r="Z271" s="147">
        <v>0</v>
      </c>
      <c r="AA271" s="147">
        <v>0</v>
      </c>
      <c r="AB271" s="147">
        <v>0</v>
      </c>
      <c r="AC271" s="147">
        <v>0</v>
      </c>
      <c r="AD271" s="147">
        <v>0</v>
      </c>
      <c r="AE271" s="147">
        <v>0</v>
      </c>
      <c r="AF271" s="147">
        <v>0</v>
      </c>
      <c r="AG271" s="147">
        <v>0</v>
      </c>
      <c r="AH271" s="147">
        <v>0</v>
      </c>
      <c r="AI271" s="147">
        <v>0</v>
      </c>
      <c r="AJ271" s="147">
        <v>0</v>
      </c>
      <c r="AK271" s="147">
        <v>-3912780</v>
      </c>
      <c r="AL271" s="147">
        <v>0</v>
      </c>
      <c r="AM271" s="147">
        <v>0</v>
      </c>
      <c r="AN271" s="147">
        <v>0</v>
      </c>
      <c r="AO271" s="147">
        <v>0</v>
      </c>
      <c r="AP271" s="147">
        <v>0</v>
      </c>
      <c r="AQ271" s="147">
        <v>0</v>
      </c>
      <c r="AR271" s="147">
        <v>0</v>
      </c>
      <c r="AS271" s="147">
        <v>0</v>
      </c>
      <c r="AT271" s="147">
        <v>0</v>
      </c>
      <c r="AU271" s="147">
        <v>0</v>
      </c>
      <c r="AV271" s="147">
        <v>0</v>
      </c>
      <c r="AW271" s="147">
        <v>0</v>
      </c>
      <c r="AX271" s="147">
        <v>0</v>
      </c>
      <c r="AY271" s="147">
        <v>0</v>
      </c>
      <c r="AZ271" s="147">
        <v>0</v>
      </c>
      <c r="BA271" s="147">
        <v>0</v>
      </c>
      <c r="BB271" s="147">
        <v>0</v>
      </c>
      <c r="BC271" s="147">
        <v>0</v>
      </c>
      <c r="BD271" s="147">
        <v>0</v>
      </c>
      <c r="BE271" s="147">
        <v>0</v>
      </c>
      <c r="BF271" s="147">
        <v>0</v>
      </c>
      <c r="BG271" s="147">
        <v>0</v>
      </c>
      <c r="BH271" s="147">
        <v>0</v>
      </c>
      <c r="BI271" s="147">
        <v>0</v>
      </c>
      <c r="BJ271" s="147">
        <v>0</v>
      </c>
      <c r="BK271" s="147">
        <v>0</v>
      </c>
      <c r="BL271" s="147">
        <v>0</v>
      </c>
      <c r="BM271" s="147">
        <v>0</v>
      </c>
      <c r="BN271" s="147">
        <v>0</v>
      </c>
      <c r="BO271" s="147">
        <v>0</v>
      </c>
      <c r="BU271" s="147">
        <v>0</v>
      </c>
      <c r="BV271" s="147">
        <v>0</v>
      </c>
      <c r="BW271" s="147">
        <v>0</v>
      </c>
      <c r="BX271" s="147">
        <v>0</v>
      </c>
      <c r="BZ271" s="147">
        <v>0</v>
      </c>
      <c r="CA271" s="147">
        <v>0</v>
      </c>
    </row>
    <row r="272" spans="12:79" hidden="1" x14ac:dyDescent="0.2">
      <c r="L272" s="147">
        <v>0</v>
      </c>
      <c r="M272" s="147">
        <v>0</v>
      </c>
      <c r="N272" s="147">
        <v>0</v>
      </c>
      <c r="O272" s="147">
        <v>0</v>
      </c>
      <c r="P272" s="147">
        <v>0</v>
      </c>
      <c r="Q272" s="147">
        <v>0</v>
      </c>
      <c r="R272" s="147">
        <v>0</v>
      </c>
      <c r="S272" s="147">
        <v>0</v>
      </c>
      <c r="T272" s="147">
        <v>0</v>
      </c>
      <c r="U272" s="147">
        <v>0</v>
      </c>
      <c r="V272" s="147">
        <v>0</v>
      </c>
      <c r="W272" s="147">
        <v>0</v>
      </c>
      <c r="X272" s="147">
        <v>0</v>
      </c>
      <c r="Y272" s="147">
        <v>0</v>
      </c>
      <c r="Z272" s="147">
        <v>0</v>
      </c>
      <c r="AA272" s="147">
        <v>0</v>
      </c>
      <c r="AB272" s="147">
        <v>0</v>
      </c>
      <c r="AC272" s="147">
        <v>0</v>
      </c>
      <c r="AD272" s="147">
        <v>0</v>
      </c>
      <c r="AE272" s="147">
        <v>0</v>
      </c>
      <c r="AF272" s="147">
        <v>0</v>
      </c>
      <c r="AG272" s="147">
        <v>0</v>
      </c>
      <c r="AH272" s="147">
        <v>0</v>
      </c>
      <c r="AI272" s="147">
        <v>0</v>
      </c>
      <c r="AJ272" s="147">
        <v>0</v>
      </c>
      <c r="AK272" s="147">
        <v>0</v>
      </c>
      <c r="AL272" s="147">
        <v>0</v>
      </c>
      <c r="AM272" s="147">
        <v>0</v>
      </c>
      <c r="AN272" s="147">
        <v>0</v>
      </c>
      <c r="AO272" s="147">
        <v>0</v>
      </c>
      <c r="AP272" s="147">
        <v>0</v>
      </c>
      <c r="AQ272" s="147">
        <v>0</v>
      </c>
      <c r="AR272" s="147">
        <v>0</v>
      </c>
      <c r="AS272" s="147">
        <v>0</v>
      </c>
      <c r="AT272" s="147">
        <v>0</v>
      </c>
      <c r="AU272" s="147">
        <v>0</v>
      </c>
      <c r="AV272" s="147">
        <v>0</v>
      </c>
      <c r="AW272" s="147">
        <v>0</v>
      </c>
      <c r="AX272" s="147">
        <v>0</v>
      </c>
      <c r="AY272" s="147">
        <v>0</v>
      </c>
      <c r="AZ272" s="147">
        <v>0</v>
      </c>
      <c r="BA272" s="147">
        <v>0</v>
      </c>
      <c r="BB272" s="147">
        <v>0</v>
      </c>
      <c r="BC272" s="147">
        <v>0</v>
      </c>
      <c r="BD272" s="147">
        <v>0</v>
      </c>
      <c r="BE272" s="147">
        <v>0</v>
      </c>
      <c r="BF272" s="147">
        <v>0</v>
      </c>
      <c r="BG272" s="147">
        <v>0</v>
      </c>
      <c r="BH272" s="147">
        <v>0</v>
      </c>
      <c r="BI272" s="147">
        <v>0</v>
      </c>
      <c r="BJ272" s="147">
        <v>0</v>
      </c>
      <c r="BK272" s="147">
        <v>0</v>
      </c>
      <c r="BL272" s="147">
        <v>0</v>
      </c>
      <c r="BM272" s="147">
        <v>0</v>
      </c>
      <c r="BN272" s="147">
        <v>0</v>
      </c>
      <c r="BO272" s="147">
        <v>0</v>
      </c>
      <c r="BU272" s="147">
        <v>0</v>
      </c>
      <c r="BV272" s="147">
        <v>0</v>
      </c>
      <c r="BW272" s="147">
        <v>0</v>
      </c>
      <c r="BX272" s="147">
        <v>0</v>
      </c>
      <c r="BZ272" s="147">
        <v>0</v>
      </c>
      <c r="CA272" s="147">
        <v>0</v>
      </c>
    </row>
    <row r="273" spans="12:79" hidden="1" x14ac:dyDescent="0.2">
      <c r="L273" s="147">
        <v>0</v>
      </c>
      <c r="M273" s="147">
        <v>0</v>
      </c>
      <c r="N273" s="147">
        <v>0</v>
      </c>
      <c r="O273" s="147">
        <v>0</v>
      </c>
      <c r="P273" s="147">
        <v>0</v>
      </c>
      <c r="Q273" s="147">
        <v>0</v>
      </c>
      <c r="R273" s="147">
        <v>0</v>
      </c>
      <c r="S273" s="147">
        <v>0</v>
      </c>
      <c r="T273" s="147">
        <v>0</v>
      </c>
      <c r="U273" s="147">
        <v>0</v>
      </c>
      <c r="V273" s="147">
        <v>0</v>
      </c>
      <c r="W273" s="147">
        <v>0</v>
      </c>
      <c r="X273" s="147">
        <v>0</v>
      </c>
      <c r="Y273" s="147">
        <v>0</v>
      </c>
      <c r="Z273" s="147">
        <v>0</v>
      </c>
      <c r="AA273" s="147">
        <v>0</v>
      </c>
      <c r="AB273" s="147">
        <v>0</v>
      </c>
      <c r="AC273" s="147">
        <v>0</v>
      </c>
      <c r="AD273" s="147">
        <v>0</v>
      </c>
      <c r="AE273" s="147">
        <v>0</v>
      </c>
      <c r="AF273" s="147">
        <v>0</v>
      </c>
      <c r="AG273" s="147">
        <v>0</v>
      </c>
      <c r="AH273" s="147">
        <v>0</v>
      </c>
      <c r="AI273" s="147">
        <v>0</v>
      </c>
      <c r="AJ273" s="147">
        <v>0</v>
      </c>
      <c r="AK273" s="147">
        <v>0</v>
      </c>
      <c r="AL273" s="147">
        <v>0</v>
      </c>
      <c r="AM273" s="147">
        <v>0</v>
      </c>
      <c r="AN273" s="147">
        <v>0</v>
      </c>
      <c r="AO273" s="147">
        <v>0</v>
      </c>
      <c r="AP273" s="147">
        <v>0</v>
      </c>
      <c r="AQ273" s="147">
        <v>0</v>
      </c>
      <c r="AR273" s="147">
        <v>0</v>
      </c>
      <c r="AS273" s="147">
        <v>0</v>
      </c>
      <c r="AT273" s="147">
        <v>0</v>
      </c>
      <c r="AU273" s="147">
        <v>0</v>
      </c>
      <c r="AV273" s="147">
        <v>0</v>
      </c>
      <c r="AW273" s="147">
        <v>0</v>
      </c>
      <c r="AX273" s="147">
        <v>0</v>
      </c>
      <c r="AY273" s="147">
        <v>0</v>
      </c>
      <c r="AZ273" s="147">
        <v>0</v>
      </c>
      <c r="BA273" s="147">
        <v>0</v>
      </c>
      <c r="BB273" s="147">
        <v>0</v>
      </c>
      <c r="BC273" s="147">
        <v>0</v>
      </c>
      <c r="BD273" s="147">
        <v>0</v>
      </c>
      <c r="BE273" s="147">
        <v>0</v>
      </c>
      <c r="BF273" s="147">
        <v>0</v>
      </c>
      <c r="BG273" s="147">
        <v>0</v>
      </c>
      <c r="BH273" s="147">
        <v>0</v>
      </c>
      <c r="BI273" s="147">
        <v>0</v>
      </c>
      <c r="BJ273" s="147">
        <v>0</v>
      </c>
      <c r="BK273" s="147">
        <v>0</v>
      </c>
      <c r="BL273" s="147">
        <v>0</v>
      </c>
      <c r="BM273" s="147">
        <v>0</v>
      </c>
      <c r="BN273" s="147">
        <v>0</v>
      </c>
      <c r="BO273" s="147">
        <v>0</v>
      </c>
      <c r="BU273" s="147">
        <v>0</v>
      </c>
      <c r="BV273" s="147">
        <v>0</v>
      </c>
      <c r="BW273" s="147">
        <v>0</v>
      </c>
      <c r="BX273" s="147">
        <v>0</v>
      </c>
      <c r="BZ273" s="147">
        <v>0</v>
      </c>
      <c r="CA273" s="147">
        <v>0</v>
      </c>
    </row>
    <row r="274" spans="12:79" hidden="1" x14ac:dyDescent="0.2">
      <c r="L274" s="147">
        <v>0</v>
      </c>
      <c r="M274" s="147">
        <v>0</v>
      </c>
      <c r="N274" s="147">
        <v>0</v>
      </c>
      <c r="O274" s="147">
        <v>0</v>
      </c>
      <c r="P274" s="147">
        <v>0</v>
      </c>
      <c r="Q274" s="147">
        <v>0</v>
      </c>
      <c r="R274" s="147">
        <v>0</v>
      </c>
      <c r="S274" s="147">
        <v>0</v>
      </c>
      <c r="T274" s="147">
        <v>0</v>
      </c>
      <c r="U274" s="147">
        <v>0</v>
      </c>
      <c r="V274" s="147">
        <v>0</v>
      </c>
      <c r="W274" s="147">
        <v>0</v>
      </c>
      <c r="X274" s="147">
        <v>0</v>
      </c>
      <c r="Y274" s="147">
        <v>0</v>
      </c>
      <c r="Z274" s="147">
        <v>0</v>
      </c>
      <c r="AA274" s="147">
        <v>0</v>
      </c>
      <c r="AB274" s="147">
        <v>0</v>
      </c>
      <c r="AC274" s="147">
        <v>0</v>
      </c>
      <c r="AD274" s="147">
        <v>0</v>
      </c>
      <c r="AE274" s="147">
        <v>0</v>
      </c>
      <c r="AF274" s="147">
        <v>0</v>
      </c>
      <c r="AG274" s="147">
        <v>0</v>
      </c>
      <c r="AH274" s="147">
        <v>0</v>
      </c>
      <c r="AI274" s="147">
        <v>0</v>
      </c>
      <c r="AJ274" s="147">
        <v>0</v>
      </c>
      <c r="AK274" s="147">
        <v>0</v>
      </c>
      <c r="AL274" s="147">
        <v>0</v>
      </c>
      <c r="AM274" s="147">
        <v>0</v>
      </c>
      <c r="AN274" s="147">
        <v>0</v>
      </c>
      <c r="AO274" s="147">
        <v>0</v>
      </c>
      <c r="AP274" s="147">
        <v>0</v>
      </c>
      <c r="AQ274" s="147">
        <v>0</v>
      </c>
      <c r="AR274" s="147">
        <v>0</v>
      </c>
      <c r="AS274" s="147">
        <v>0</v>
      </c>
      <c r="AT274" s="147">
        <v>0</v>
      </c>
      <c r="AU274" s="147">
        <v>0</v>
      </c>
      <c r="AV274" s="147">
        <v>0</v>
      </c>
      <c r="AW274" s="147">
        <v>0</v>
      </c>
      <c r="AX274" s="147">
        <v>0</v>
      </c>
      <c r="AY274" s="147">
        <v>0</v>
      </c>
      <c r="AZ274" s="147">
        <v>0</v>
      </c>
      <c r="BA274" s="147">
        <v>0</v>
      </c>
      <c r="BB274" s="147">
        <v>0</v>
      </c>
      <c r="BC274" s="147">
        <v>0</v>
      </c>
      <c r="BD274" s="147">
        <v>0</v>
      </c>
      <c r="BE274" s="147">
        <v>0</v>
      </c>
      <c r="BF274" s="147">
        <v>0</v>
      </c>
      <c r="BG274" s="147">
        <v>0</v>
      </c>
      <c r="BH274" s="147">
        <v>0</v>
      </c>
      <c r="BI274" s="147">
        <v>0</v>
      </c>
      <c r="BJ274" s="147">
        <v>0</v>
      </c>
      <c r="BK274" s="147">
        <v>0</v>
      </c>
      <c r="BL274" s="147">
        <v>0</v>
      </c>
      <c r="BM274" s="147">
        <v>0</v>
      </c>
      <c r="BN274" s="147">
        <v>0</v>
      </c>
      <c r="BO274" s="147">
        <v>0</v>
      </c>
      <c r="BU274" s="147">
        <v>0</v>
      </c>
      <c r="BV274" s="147">
        <v>0</v>
      </c>
      <c r="BW274" s="147">
        <v>0</v>
      </c>
      <c r="BX274" s="147">
        <v>0</v>
      </c>
      <c r="BZ274" s="147">
        <v>0</v>
      </c>
      <c r="CA274" s="147">
        <v>0</v>
      </c>
    </row>
    <row r="275" spans="12:79" hidden="1" x14ac:dyDescent="0.2">
      <c r="L275" s="147">
        <v>0</v>
      </c>
      <c r="M275" s="147">
        <v>0</v>
      </c>
      <c r="N275" s="147">
        <v>0</v>
      </c>
      <c r="O275" s="147">
        <v>0</v>
      </c>
      <c r="P275" s="147">
        <v>0</v>
      </c>
      <c r="Q275" s="147">
        <v>15755546</v>
      </c>
      <c r="R275" s="147">
        <v>0</v>
      </c>
      <c r="S275" s="147">
        <v>0</v>
      </c>
      <c r="T275" s="147">
        <v>0</v>
      </c>
      <c r="U275" s="147">
        <v>0</v>
      </c>
      <c r="V275" s="147">
        <v>0</v>
      </c>
      <c r="W275" s="147">
        <v>0</v>
      </c>
      <c r="X275" s="147">
        <v>0</v>
      </c>
      <c r="Y275" s="147">
        <v>0</v>
      </c>
      <c r="Z275" s="147">
        <v>0</v>
      </c>
      <c r="AA275" s="147">
        <v>0</v>
      </c>
      <c r="AB275" s="147">
        <v>0</v>
      </c>
      <c r="AC275" s="147">
        <v>0</v>
      </c>
      <c r="AD275" s="147">
        <v>0</v>
      </c>
      <c r="AE275" s="147">
        <v>0</v>
      </c>
      <c r="AF275" s="147">
        <v>0</v>
      </c>
      <c r="AG275" s="147">
        <v>0</v>
      </c>
      <c r="AH275" s="147">
        <v>0</v>
      </c>
      <c r="AI275" s="147">
        <v>0</v>
      </c>
      <c r="AJ275" s="147">
        <v>0</v>
      </c>
      <c r="AK275" s="147">
        <v>-3912780</v>
      </c>
      <c r="AL275" s="147">
        <v>0</v>
      </c>
      <c r="AM275" s="147">
        <v>0</v>
      </c>
      <c r="AN275" s="147">
        <v>0</v>
      </c>
      <c r="AO275" s="147">
        <v>0</v>
      </c>
      <c r="AP275" s="147">
        <v>0</v>
      </c>
      <c r="AQ275" s="147">
        <v>0</v>
      </c>
      <c r="AR275" s="147">
        <v>0</v>
      </c>
      <c r="AS275" s="147">
        <v>0</v>
      </c>
      <c r="AT275" s="147">
        <v>0</v>
      </c>
      <c r="AU275" s="147">
        <v>0</v>
      </c>
      <c r="AV275" s="147">
        <v>0</v>
      </c>
      <c r="AW275" s="147">
        <v>0</v>
      </c>
      <c r="AX275" s="147">
        <v>0</v>
      </c>
      <c r="AY275" s="147">
        <v>0</v>
      </c>
      <c r="AZ275" s="147">
        <v>0</v>
      </c>
      <c r="BA275" s="147">
        <v>0</v>
      </c>
      <c r="BB275" s="147">
        <v>0</v>
      </c>
      <c r="BC275" s="147">
        <v>0</v>
      </c>
      <c r="BD275" s="147">
        <v>0</v>
      </c>
      <c r="BE275" s="147">
        <v>0</v>
      </c>
      <c r="BF275" s="147">
        <v>0</v>
      </c>
      <c r="BG275" s="147">
        <v>0</v>
      </c>
      <c r="BH275" s="147">
        <v>0</v>
      </c>
      <c r="BI275" s="147">
        <v>0</v>
      </c>
      <c r="BJ275" s="147">
        <v>0</v>
      </c>
      <c r="BK275" s="147">
        <v>0</v>
      </c>
      <c r="BL275" s="147">
        <v>0</v>
      </c>
      <c r="BM275" s="147">
        <v>0</v>
      </c>
      <c r="BN275" s="147">
        <v>0</v>
      </c>
      <c r="BO275" s="147">
        <v>0</v>
      </c>
      <c r="BU275" s="147">
        <v>0</v>
      </c>
      <c r="BV275" s="147">
        <v>0</v>
      </c>
      <c r="BW275" s="147">
        <v>0</v>
      </c>
      <c r="BX275" s="147">
        <v>0</v>
      </c>
      <c r="BZ275" s="147">
        <v>3912780</v>
      </c>
      <c r="CA275" s="147">
        <v>0</v>
      </c>
    </row>
    <row r="276" spans="12:79" hidden="1" x14ac:dyDescent="0.2">
      <c r="L276" s="147">
        <v>0</v>
      </c>
      <c r="M276" s="147">
        <v>0</v>
      </c>
      <c r="N276" s="147">
        <v>0</v>
      </c>
      <c r="O276" s="147">
        <v>0</v>
      </c>
      <c r="P276" s="147">
        <v>0</v>
      </c>
      <c r="Q276" s="147">
        <v>7113060</v>
      </c>
      <c r="R276" s="147">
        <v>0</v>
      </c>
      <c r="S276" s="147">
        <v>0</v>
      </c>
      <c r="T276" s="147">
        <v>0</v>
      </c>
      <c r="U276" s="147">
        <v>0</v>
      </c>
      <c r="V276" s="147">
        <v>0</v>
      </c>
      <c r="W276" s="147">
        <v>0</v>
      </c>
      <c r="X276" s="147">
        <v>0</v>
      </c>
      <c r="Y276" s="147">
        <v>0</v>
      </c>
      <c r="Z276" s="147">
        <v>0</v>
      </c>
      <c r="AA276" s="147">
        <v>0</v>
      </c>
      <c r="AB276" s="147">
        <v>0</v>
      </c>
      <c r="AC276" s="147">
        <v>0</v>
      </c>
      <c r="AD276" s="147">
        <v>0</v>
      </c>
      <c r="AE276" s="147">
        <v>0</v>
      </c>
      <c r="AF276" s="147">
        <v>0</v>
      </c>
      <c r="AG276" s="147">
        <v>0</v>
      </c>
      <c r="AH276" s="147">
        <v>0</v>
      </c>
      <c r="AI276" s="147">
        <v>0</v>
      </c>
      <c r="AJ276" s="147">
        <v>0</v>
      </c>
      <c r="AK276" s="147">
        <v>-1993488</v>
      </c>
      <c r="AL276" s="147">
        <v>0</v>
      </c>
      <c r="AM276" s="147">
        <v>0</v>
      </c>
      <c r="AN276" s="147">
        <v>0</v>
      </c>
      <c r="AO276" s="147">
        <v>0</v>
      </c>
      <c r="AP276" s="147">
        <v>0</v>
      </c>
      <c r="AQ276" s="147">
        <v>0</v>
      </c>
      <c r="AR276" s="147">
        <v>0</v>
      </c>
      <c r="AS276" s="147">
        <v>0</v>
      </c>
      <c r="AT276" s="147">
        <v>0</v>
      </c>
      <c r="AU276" s="147">
        <v>0</v>
      </c>
      <c r="AV276" s="147">
        <v>0</v>
      </c>
      <c r="AW276" s="147">
        <v>0</v>
      </c>
      <c r="AX276" s="147">
        <v>0</v>
      </c>
      <c r="AY276" s="147">
        <v>0</v>
      </c>
      <c r="AZ276" s="147">
        <v>0</v>
      </c>
      <c r="BA276" s="147">
        <v>0</v>
      </c>
      <c r="BB276" s="147">
        <v>0</v>
      </c>
      <c r="BC276" s="147">
        <v>0</v>
      </c>
      <c r="BD276" s="147">
        <v>0</v>
      </c>
      <c r="BE276" s="147">
        <v>0</v>
      </c>
      <c r="BF276" s="147">
        <v>0</v>
      </c>
      <c r="BG276" s="147">
        <v>0</v>
      </c>
      <c r="BH276" s="147">
        <v>0</v>
      </c>
      <c r="BI276" s="147">
        <v>0</v>
      </c>
      <c r="BJ276" s="147">
        <v>0</v>
      </c>
      <c r="BK276" s="147">
        <v>0</v>
      </c>
      <c r="BL276" s="147">
        <v>0</v>
      </c>
      <c r="BM276" s="147">
        <v>0</v>
      </c>
      <c r="BN276" s="147">
        <v>0</v>
      </c>
      <c r="BO276" s="147">
        <v>0</v>
      </c>
      <c r="BU276" s="147">
        <v>0</v>
      </c>
      <c r="BV276" s="147">
        <v>0</v>
      </c>
      <c r="BW276" s="147">
        <v>0</v>
      </c>
      <c r="BX276" s="147">
        <v>0</v>
      </c>
      <c r="BZ276" s="147">
        <v>1993488</v>
      </c>
      <c r="CA276" s="147">
        <v>0</v>
      </c>
    </row>
    <row r="277" spans="12:79" hidden="1" x14ac:dyDescent="0.2">
      <c r="L277" s="147">
        <v>0</v>
      </c>
      <c r="M277" s="147">
        <v>0</v>
      </c>
      <c r="N277" s="147">
        <v>0</v>
      </c>
      <c r="O277" s="147">
        <v>0</v>
      </c>
      <c r="P277" s="147">
        <v>0</v>
      </c>
      <c r="Q277" s="147">
        <v>8642486</v>
      </c>
      <c r="R277" s="147">
        <v>0</v>
      </c>
      <c r="S277" s="147">
        <v>0</v>
      </c>
      <c r="T277" s="147">
        <v>0</v>
      </c>
      <c r="U277" s="147">
        <v>0</v>
      </c>
      <c r="V277" s="147">
        <v>0</v>
      </c>
      <c r="W277" s="147">
        <v>0</v>
      </c>
      <c r="X277" s="147">
        <v>0</v>
      </c>
      <c r="Y277" s="147">
        <v>0</v>
      </c>
      <c r="Z277" s="147">
        <v>0</v>
      </c>
      <c r="AA277" s="147">
        <v>0</v>
      </c>
      <c r="AB277" s="147">
        <v>0</v>
      </c>
      <c r="AC277" s="147">
        <v>0</v>
      </c>
      <c r="AD277" s="147">
        <v>0</v>
      </c>
      <c r="AE277" s="147">
        <v>0</v>
      </c>
      <c r="AF277" s="147">
        <v>0</v>
      </c>
      <c r="AG277" s="147">
        <v>0</v>
      </c>
      <c r="AH277" s="147">
        <v>0</v>
      </c>
      <c r="AI277" s="147">
        <v>0</v>
      </c>
      <c r="AJ277" s="147">
        <v>0</v>
      </c>
      <c r="AK277" s="147">
        <v>-1919292</v>
      </c>
      <c r="AL277" s="147">
        <v>0</v>
      </c>
      <c r="AM277" s="147">
        <v>0</v>
      </c>
      <c r="AN277" s="147">
        <v>0</v>
      </c>
      <c r="AO277" s="147">
        <v>0</v>
      </c>
      <c r="AP277" s="147">
        <v>0</v>
      </c>
      <c r="AQ277" s="147">
        <v>0</v>
      </c>
      <c r="AR277" s="147">
        <v>0</v>
      </c>
      <c r="AS277" s="147">
        <v>0</v>
      </c>
      <c r="AT277" s="147">
        <v>0</v>
      </c>
      <c r="AU277" s="147">
        <v>0</v>
      </c>
      <c r="AV277" s="147">
        <v>0</v>
      </c>
      <c r="AW277" s="147">
        <v>0</v>
      </c>
      <c r="AX277" s="147">
        <v>0</v>
      </c>
      <c r="AY277" s="147">
        <v>0</v>
      </c>
      <c r="AZ277" s="147">
        <v>0</v>
      </c>
      <c r="BA277" s="147">
        <v>0</v>
      </c>
      <c r="BB277" s="147">
        <v>0</v>
      </c>
      <c r="BC277" s="147">
        <v>0</v>
      </c>
      <c r="BD277" s="147">
        <v>0</v>
      </c>
      <c r="BE277" s="147">
        <v>0</v>
      </c>
      <c r="BF277" s="147">
        <v>0</v>
      </c>
      <c r="BG277" s="147">
        <v>0</v>
      </c>
      <c r="BH277" s="147">
        <v>0</v>
      </c>
      <c r="BI277" s="147">
        <v>0</v>
      </c>
      <c r="BJ277" s="147">
        <v>0</v>
      </c>
      <c r="BK277" s="147">
        <v>0</v>
      </c>
      <c r="BL277" s="147">
        <v>0</v>
      </c>
      <c r="BM277" s="147">
        <v>0</v>
      </c>
      <c r="BN277" s="147">
        <v>0</v>
      </c>
      <c r="BO277" s="147">
        <v>0</v>
      </c>
      <c r="BU277" s="147">
        <v>0</v>
      </c>
      <c r="BV277" s="147">
        <v>0</v>
      </c>
      <c r="BW277" s="147">
        <v>0</v>
      </c>
      <c r="BX277" s="147">
        <v>0</v>
      </c>
      <c r="BZ277" s="147">
        <v>1919292</v>
      </c>
      <c r="CA277" s="147">
        <v>0</v>
      </c>
    </row>
    <row r="278" spans="12:79" hidden="1" x14ac:dyDescent="0.2">
      <c r="L278" s="147">
        <v>0</v>
      </c>
      <c r="M278" s="147">
        <v>0</v>
      </c>
      <c r="N278" s="147">
        <v>0</v>
      </c>
      <c r="O278" s="147">
        <v>0</v>
      </c>
      <c r="P278" s="147">
        <v>0</v>
      </c>
      <c r="Q278" s="147">
        <v>0</v>
      </c>
      <c r="R278" s="147">
        <v>0</v>
      </c>
      <c r="S278" s="147">
        <v>0</v>
      </c>
      <c r="T278" s="147">
        <v>0</v>
      </c>
      <c r="U278" s="147">
        <v>0</v>
      </c>
      <c r="V278" s="147">
        <v>0</v>
      </c>
      <c r="W278" s="147">
        <v>0</v>
      </c>
      <c r="X278" s="147">
        <v>0</v>
      </c>
      <c r="Y278" s="147">
        <v>0</v>
      </c>
      <c r="Z278" s="147">
        <v>0</v>
      </c>
      <c r="AA278" s="147">
        <v>0</v>
      </c>
      <c r="AB278" s="147">
        <v>0</v>
      </c>
      <c r="AC278" s="147">
        <v>0</v>
      </c>
      <c r="AD278" s="147">
        <v>0</v>
      </c>
      <c r="AE278" s="147">
        <v>0</v>
      </c>
      <c r="AF278" s="147">
        <v>0</v>
      </c>
      <c r="AG278" s="147">
        <v>0</v>
      </c>
      <c r="AH278" s="147">
        <v>0</v>
      </c>
      <c r="AI278" s="147">
        <v>0</v>
      </c>
      <c r="AJ278" s="147">
        <v>0</v>
      </c>
      <c r="AK278" s="147">
        <v>0</v>
      </c>
      <c r="AL278" s="147">
        <v>0</v>
      </c>
      <c r="AM278" s="147">
        <v>0</v>
      </c>
      <c r="AN278" s="147">
        <v>0</v>
      </c>
      <c r="AO278" s="147">
        <v>0</v>
      </c>
      <c r="AP278" s="147">
        <v>0</v>
      </c>
      <c r="AQ278" s="147">
        <v>0</v>
      </c>
      <c r="AR278" s="147">
        <v>0</v>
      </c>
      <c r="AS278" s="147">
        <v>0</v>
      </c>
      <c r="AT278" s="147">
        <v>0</v>
      </c>
      <c r="AU278" s="147">
        <v>0</v>
      </c>
      <c r="AV278" s="147">
        <v>0</v>
      </c>
      <c r="AW278" s="147">
        <v>0</v>
      </c>
      <c r="AX278" s="147">
        <v>0</v>
      </c>
      <c r="AY278" s="147">
        <v>0</v>
      </c>
      <c r="AZ278" s="147">
        <v>0</v>
      </c>
      <c r="BA278" s="147">
        <v>0</v>
      </c>
      <c r="BB278" s="147">
        <v>0</v>
      </c>
      <c r="BC278" s="147">
        <v>0</v>
      </c>
      <c r="BD278" s="147">
        <v>0</v>
      </c>
      <c r="BE278" s="147">
        <v>0</v>
      </c>
      <c r="BF278" s="147">
        <v>0</v>
      </c>
      <c r="BG278" s="147">
        <v>0</v>
      </c>
      <c r="BH278" s="147">
        <v>0</v>
      </c>
      <c r="BI278" s="147">
        <v>0</v>
      </c>
      <c r="BJ278" s="147">
        <v>0</v>
      </c>
      <c r="BK278" s="147">
        <v>0</v>
      </c>
      <c r="BL278" s="147">
        <v>0</v>
      </c>
      <c r="BM278" s="147">
        <v>0</v>
      </c>
      <c r="BN278" s="147">
        <v>0</v>
      </c>
      <c r="BO278" s="147">
        <v>0</v>
      </c>
      <c r="BU278" s="147">
        <v>0</v>
      </c>
      <c r="BV278" s="147">
        <v>0</v>
      </c>
      <c r="BW278" s="147">
        <v>0</v>
      </c>
      <c r="BX278" s="147">
        <v>0</v>
      </c>
      <c r="BZ278" s="147">
        <v>0</v>
      </c>
      <c r="CA278" s="147">
        <v>0</v>
      </c>
    </row>
    <row r="279" spans="12:79" hidden="1" x14ac:dyDescent="0.2">
      <c r="L279" s="147">
        <v>0</v>
      </c>
      <c r="M279" s="147">
        <v>0</v>
      </c>
      <c r="N279" s="147">
        <v>0</v>
      </c>
      <c r="O279" s="147">
        <v>0</v>
      </c>
      <c r="P279" s="147">
        <v>0</v>
      </c>
      <c r="Q279" s="147">
        <v>-6054</v>
      </c>
      <c r="R279" s="147">
        <v>0</v>
      </c>
      <c r="S279" s="147">
        <v>0</v>
      </c>
      <c r="T279" s="147">
        <v>0</v>
      </c>
      <c r="U279" s="147">
        <v>0</v>
      </c>
      <c r="V279" s="147">
        <v>0</v>
      </c>
      <c r="W279" s="147">
        <v>0</v>
      </c>
      <c r="X279" s="147">
        <v>0</v>
      </c>
      <c r="Y279" s="147">
        <v>0</v>
      </c>
      <c r="Z279" s="147">
        <v>0</v>
      </c>
      <c r="AA279" s="147">
        <v>0</v>
      </c>
      <c r="AB279" s="147">
        <v>0</v>
      </c>
      <c r="AC279" s="147">
        <v>0</v>
      </c>
      <c r="AD279" s="147">
        <v>0</v>
      </c>
      <c r="AE279" s="147">
        <v>0</v>
      </c>
      <c r="AF279" s="147">
        <v>0</v>
      </c>
      <c r="AG279" s="147">
        <v>0</v>
      </c>
      <c r="AH279" s="147">
        <v>0</v>
      </c>
      <c r="AI279" s="147">
        <v>0</v>
      </c>
      <c r="AJ279" s="147">
        <v>0</v>
      </c>
      <c r="AK279" s="147">
        <v>0</v>
      </c>
      <c r="AL279" s="147">
        <v>0</v>
      </c>
      <c r="AM279" s="147">
        <v>0</v>
      </c>
      <c r="AN279" s="147">
        <v>0</v>
      </c>
      <c r="AO279" s="147">
        <v>0</v>
      </c>
      <c r="AP279" s="147">
        <v>0</v>
      </c>
      <c r="AQ279" s="147">
        <v>0</v>
      </c>
      <c r="AR279" s="147">
        <v>0</v>
      </c>
      <c r="AS279" s="147">
        <v>0</v>
      </c>
      <c r="AT279" s="147">
        <v>0</v>
      </c>
      <c r="AU279" s="147">
        <v>0</v>
      </c>
      <c r="AV279" s="147">
        <v>0</v>
      </c>
      <c r="AW279" s="147">
        <v>0</v>
      </c>
      <c r="AX279" s="147">
        <v>0</v>
      </c>
      <c r="AY279" s="147">
        <v>0</v>
      </c>
      <c r="AZ279" s="147">
        <v>0</v>
      </c>
      <c r="BA279" s="147">
        <v>0</v>
      </c>
      <c r="BB279" s="147">
        <v>0</v>
      </c>
      <c r="BC279" s="147">
        <v>0</v>
      </c>
      <c r="BD279" s="147">
        <v>0</v>
      </c>
      <c r="BE279" s="147">
        <v>0</v>
      </c>
      <c r="BF279" s="147">
        <v>0</v>
      </c>
      <c r="BG279" s="147">
        <v>0</v>
      </c>
      <c r="BH279" s="147">
        <v>0</v>
      </c>
      <c r="BI279" s="147">
        <v>0</v>
      </c>
      <c r="BJ279" s="147">
        <v>0</v>
      </c>
      <c r="BK279" s="147">
        <v>0</v>
      </c>
      <c r="BL279" s="147">
        <v>0</v>
      </c>
      <c r="BM279" s="147">
        <v>0</v>
      </c>
      <c r="BN279" s="147">
        <v>0</v>
      </c>
      <c r="BO279" s="147">
        <v>0</v>
      </c>
      <c r="BU279" s="147">
        <v>0</v>
      </c>
      <c r="BV279" s="147">
        <v>0</v>
      </c>
      <c r="BW279" s="147">
        <v>0</v>
      </c>
      <c r="BX279" s="147">
        <v>0</v>
      </c>
      <c r="BZ279" s="147">
        <v>0</v>
      </c>
      <c r="CA279" s="147">
        <v>0</v>
      </c>
    </row>
    <row r="280" spans="12:79" hidden="1" x14ac:dyDescent="0.2">
      <c r="L280" s="147">
        <v>0</v>
      </c>
      <c r="M280" s="147">
        <v>0</v>
      </c>
      <c r="N280" s="147">
        <v>0</v>
      </c>
      <c r="O280" s="147">
        <v>0</v>
      </c>
      <c r="P280" s="147">
        <v>0</v>
      </c>
      <c r="Q280" s="147">
        <v>-1940</v>
      </c>
      <c r="R280" s="147">
        <v>0</v>
      </c>
      <c r="S280" s="147">
        <v>0</v>
      </c>
      <c r="T280" s="147">
        <v>0</v>
      </c>
      <c r="U280" s="147">
        <v>0</v>
      </c>
      <c r="V280" s="147">
        <v>0</v>
      </c>
      <c r="W280" s="147">
        <v>0</v>
      </c>
      <c r="X280" s="147">
        <v>0</v>
      </c>
      <c r="Y280" s="147">
        <v>0</v>
      </c>
      <c r="Z280" s="147">
        <v>0</v>
      </c>
      <c r="AA280" s="147">
        <v>0</v>
      </c>
      <c r="AB280" s="147">
        <v>0</v>
      </c>
      <c r="AC280" s="147">
        <v>0</v>
      </c>
      <c r="AD280" s="147">
        <v>0</v>
      </c>
      <c r="AE280" s="147">
        <v>0</v>
      </c>
      <c r="AF280" s="147">
        <v>0</v>
      </c>
      <c r="AG280" s="147">
        <v>0</v>
      </c>
      <c r="AH280" s="147">
        <v>0</v>
      </c>
      <c r="AI280" s="147">
        <v>0</v>
      </c>
      <c r="AJ280" s="147">
        <v>0</v>
      </c>
      <c r="AK280" s="147">
        <v>0</v>
      </c>
      <c r="AL280" s="147">
        <v>0</v>
      </c>
      <c r="AM280" s="147">
        <v>0</v>
      </c>
      <c r="AN280" s="147">
        <v>0</v>
      </c>
      <c r="AO280" s="147">
        <v>0</v>
      </c>
      <c r="AP280" s="147">
        <v>0</v>
      </c>
      <c r="AQ280" s="147">
        <v>0</v>
      </c>
      <c r="AR280" s="147">
        <v>0</v>
      </c>
      <c r="AS280" s="147">
        <v>0</v>
      </c>
      <c r="AT280" s="147">
        <v>0</v>
      </c>
      <c r="AU280" s="147">
        <v>0</v>
      </c>
      <c r="AV280" s="147">
        <v>0</v>
      </c>
      <c r="AW280" s="147">
        <v>0</v>
      </c>
      <c r="AX280" s="147">
        <v>0</v>
      </c>
      <c r="AY280" s="147">
        <v>0</v>
      </c>
      <c r="AZ280" s="147">
        <v>0</v>
      </c>
      <c r="BA280" s="147">
        <v>0</v>
      </c>
      <c r="BB280" s="147">
        <v>0</v>
      </c>
      <c r="BC280" s="147">
        <v>0</v>
      </c>
      <c r="BD280" s="147">
        <v>0</v>
      </c>
      <c r="BE280" s="147">
        <v>0</v>
      </c>
      <c r="BF280" s="147">
        <v>0</v>
      </c>
      <c r="BG280" s="147">
        <v>0</v>
      </c>
      <c r="BH280" s="147">
        <v>0</v>
      </c>
      <c r="BI280" s="147">
        <v>0</v>
      </c>
      <c r="BJ280" s="147">
        <v>0</v>
      </c>
      <c r="BK280" s="147">
        <v>0</v>
      </c>
      <c r="BL280" s="147">
        <v>0</v>
      </c>
      <c r="BM280" s="147">
        <v>0</v>
      </c>
      <c r="BN280" s="147">
        <v>0</v>
      </c>
      <c r="BO280" s="147">
        <v>0</v>
      </c>
      <c r="BU280" s="147">
        <v>0</v>
      </c>
      <c r="BV280" s="147">
        <v>0</v>
      </c>
      <c r="BW280" s="147">
        <v>0</v>
      </c>
      <c r="BX280" s="147">
        <v>0</v>
      </c>
      <c r="BZ280" s="147">
        <v>0</v>
      </c>
      <c r="CA280" s="147">
        <v>0</v>
      </c>
    </row>
    <row r="281" spans="12:79" hidden="1" x14ac:dyDescent="0.2">
      <c r="L281" s="147">
        <v>0</v>
      </c>
      <c r="M281" s="147">
        <v>0</v>
      </c>
      <c r="N281" s="147">
        <v>0</v>
      </c>
      <c r="O281" s="147">
        <v>0</v>
      </c>
      <c r="P281" s="147">
        <v>0</v>
      </c>
      <c r="Q281" s="147">
        <v>-4114</v>
      </c>
      <c r="R281" s="147">
        <v>0</v>
      </c>
      <c r="S281" s="147">
        <v>0</v>
      </c>
      <c r="T281" s="147">
        <v>0</v>
      </c>
      <c r="U281" s="147">
        <v>0</v>
      </c>
      <c r="V281" s="147">
        <v>0</v>
      </c>
      <c r="W281" s="147">
        <v>0</v>
      </c>
      <c r="X281" s="147">
        <v>0</v>
      </c>
      <c r="Y281" s="147">
        <v>0</v>
      </c>
      <c r="Z281" s="147">
        <v>0</v>
      </c>
      <c r="AA281" s="147">
        <v>0</v>
      </c>
      <c r="AB281" s="147">
        <v>0</v>
      </c>
      <c r="AC281" s="147">
        <v>0</v>
      </c>
      <c r="AD281" s="147">
        <v>0</v>
      </c>
      <c r="AE281" s="147">
        <v>0</v>
      </c>
      <c r="AF281" s="147">
        <v>0</v>
      </c>
      <c r="AG281" s="147">
        <v>0</v>
      </c>
      <c r="AH281" s="147">
        <v>0</v>
      </c>
      <c r="AI281" s="147">
        <v>0</v>
      </c>
      <c r="AJ281" s="147">
        <v>0</v>
      </c>
      <c r="AK281" s="147">
        <v>0</v>
      </c>
      <c r="AL281" s="147">
        <v>0</v>
      </c>
      <c r="AM281" s="147">
        <v>0</v>
      </c>
      <c r="AN281" s="147">
        <v>0</v>
      </c>
      <c r="AO281" s="147">
        <v>0</v>
      </c>
      <c r="AP281" s="147">
        <v>0</v>
      </c>
      <c r="AQ281" s="147">
        <v>0</v>
      </c>
      <c r="AR281" s="147">
        <v>0</v>
      </c>
      <c r="AS281" s="147">
        <v>0</v>
      </c>
      <c r="AT281" s="147">
        <v>0</v>
      </c>
      <c r="AU281" s="147">
        <v>0</v>
      </c>
      <c r="AV281" s="147">
        <v>0</v>
      </c>
      <c r="AW281" s="147">
        <v>0</v>
      </c>
      <c r="AX281" s="147">
        <v>0</v>
      </c>
      <c r="AY281" s="147">
        <v>0</v>
      </c>
      <c r="AZ281" s="147">
        <v>0</v>
      </c>
      <c r="BA281" s="147">
        <v>0</v>
      </c>
      <c r="BB281" s="147">
        <v>0</v>
      </c>
      <c r="BC281" s="147">
        <v>0</v>
      </c>
      <c r="BD281" s="147">
        <v>0</v>
      </c>
      <c r="BE281" s="147">
        <v>0</v>
      </c>
      <c r="BF281" s="147">
        <v>0</v>
      </c>
      <c r="BG281" s="147">
        <v>0</v>
      </c>
      <c r="BH281" s="147">
        <v>0</v>
      </c>
      <c r="BI281" s="147">
        <v>0</v>
      </c>
      <c r="BJ281" s="147">
        <v>0</v>
      </c>
      <c r="BK281" s="147">
        <v>0</v>
      </c>
      <c r="BL281" s="147">
        <v>0</v>
      </c>
      <c r="BM281" s="147">
        <v>0</v>
      </c>
      <c r="BN281" s="147">
        <v>0</v>
      </c>
      <c r="BO281" s="147">
        <v>0</v>
      </c>
      <c r="BU281" s="147">
        <v>0</v>
      </c>
      <c r="BV281" s="147">
        <v>0</v>
      </c>
      <c r="BW281" s="147">
        <v>0</v>
      </c>
      <c r="BX281" s="147">
        <v>0</v>
      </c>
      <c r="BZ281" s="147">
        <v>0</v>
      </c>
      <c r="CA281" s="147">
        <v>0</v>
      </c>
    </row>
    <row r="282" spans="12:79" hidden="1" x14ac:dyDescent="0.2">
      <c r="L282" s="147">
        <v>0</v>
      </c>
      <c r="M282" s="147">
        <v>0</v>
      </c>
      <c r="N282" s="147">
        <v>0</v>
      </c>
      <c r="O282" s="147">
        <v>0</v>
      </c>
      <c r="P282" s="147">
        <v>0</v>
      </c>
      <c r="Q282" s="147">
        <v>0</v>
      </c>
      <c r="R282" s="147">
        <v>0</v>
      </c>
      <c r="S282" s="147">
        <v>0</v>
      </c>
      <c r="T282" s="147">
        <v>0</v>
      </c>
      <c r="U282" s="147">
        <v>0</v>
      </c>
      <c r="V282" s="147">
        <v>0</v>
      </c>
      <c r="W282" s="147">
        <v>0</v>
      </c>
      <c r="X282" s="147">
        <v>0</v>
      </c>
      <c r="Y282" s="147">
        <v>0</v>
      </c>
      <c r="Z282" s="147">
        <v>0</v>
      </c>
      <c r="AA282" s="147">
        <v>0</v>
      </c>
      <c r="AB282" s="147">
        <v>0</v>
      </c>
      <c r="AC282" s="147">
        <v>0</v>
      </c>
      <c r="AD282" s="147">
        <v>0</v>
      </c>
      <c r="AE282" s="147">
        <v>0</v>
      </c>
      <c r="AF282" s="147">
        <v>0</v>
      </c>
      <c r="AG282" s="147">
        <v>0</v>
      </c>
      <c r="AH282" s="147">
        <v>0</v>
      </c>
      <c r="AI282" s="147">
        <v>0</v>
      </c>
      <c r="AJ282" s="147">
        <v>0</v>
      </c>
      <c r="AK282" s="147">
        <v>0</v>
      </c>
      <c r="AL282" s="147">
        <v>0</v>
      </c>
      <c r="AM282" s="147">
        <v>0</v>
      </c>
      <c r="AN282" s="147">
        <v>0</v>
      </c>
      <c r="AO282" s="147">
        <v>0</v>
      </c>
      <c r="AP282" s="147">
        <v>0</v>
      </c>
      <c r="AQ282" s="147">
        <v>0</v>
      </c>
      <c r="AR282" s="147">
        <v>0</v>
      </c>
      <c r="AS282" s="147">
        <v>0</v>
      </c>
      <c r="AT282" s="147">
        <v>0</v>
      </c>
      <c r="AU282" s="147">
        <v>0</v>
      </c>
      <c r="AV282" s="147">
        <v>0</v>
      </c>
      <c r="AW282" s="147">
        <v>0</v>
      </c>
      <c r="AX282" s="147">
        <v>0</v>
      </c>
      <c r="AY282" s="147">
        <v>0</v>
      </c>
      <c r="AZ282" s="147">
        <v>0</v>
      </c>
      <c r="BA282" s="147">
        <v>0</v>
      </c>
      <c r="BB282" s="147">
        <v>0</v>
      </c>
      <c r="BC282" s="147">
        <v>0</v>
      </c>
      <c r="BD282" s="147">
        <v>0</v>
      </c>
      <c r="BE282" s="147">
        <v>0</v>
      </c>
      <c r="BF282" s="147">
        <v>0</v>
      </c>
      <c r="BG282" s="147">
        <v>0</v>
      </c>
      <c r="BH282" s="147">
        <v>0</v>
      </c>
      <c r="BI282" s="147">
        <v>0</v>
      </c>
      <c r="BJ282" s="147">
        <v>0</v>
      </c>
      <c r="BK282" s="147">
        <v>0</v>
      </c>
      <c r="BL282" s="147">
        <v>0</v>
      </c>
      <c r="BM282" s="147">
        <v>0</v>
      </c>
      <c r="BN282" s="147">
        <v>0</v>
      </c>
      <c r="BO282" s="147">
        <v>0</v>
      </c>
      <c r="BU282" s="147">
        <v>0</v>
      </c>
      <c r="BV282" s="147">
        <v>0</v>
      </c>
      <c r="BW282" s="147">
        <v>0</v>
      </c>
      <c r="BX282" s="147">
        <v>0</v>
      </c>
      <c r="BZ282" s="147">
        <v>0</v>
      </c>
      <c r="CA282" s="147">
        <v>0</v>
      </c>
    </row>
    <row r="283" spans="12:79" hidden="1" x14ac:dyDescent="0.2">
      <c r="L283" s="147">
        <v>0</v>
      </c>
      <c r="M283" s="147">
        <v>0</v>
      </c>
      <c r="N283" s="147">
        <v>0</v>
      </c>
      <c r="O283" s="147">
        <v>0</v>
      </c>
      <c r="P283" s="147">
        <v>0</v>
      </c>
      <c r="Q283" s="147">
        <v>0</v>
      </c>
      <c r="R283" s="147">
        <v>0</v>
      </c>
      <c r="S283" s="147">
        <v>0</v>
      </c>
      <c r="T283" s="147">
        <v>0</v>
      </c>
      <c r="U283" s="147">
        <v>0</v>
      </c>
      <c r="V283" s="147">
        <v>0</v>
      </c>
      <c r="W283" s="147">
        <v>0</v>
      </c>
      <c r="X283" s="147">
        <v>0</v>
      </c>
      <c r="Y283" s="147">
        <v>0</v>
      </c>
      <c r="Z283" s="147">
        <v>0</v>
      </c>
      <c r="AA283" s="147">
        <v>0</v>
      </c>
      <c r="AB283" s="147">
        <v>0</v>
      </c>
      <c r="AC283" s="147">
        <v>0</v>
      </c>
      <c r="AD283" s="147">
        <v>0</v>
      </c>
      <c r="AE283" s="147">
        <v>0</v>
      </c>
      <c r="AF283" s="147">
        <v>0</v>
      </c>
      <c r="AG283" s="147">
        <v>0</v>
      </c>
      <c r="AH283" s="147">
        <v>0</v>
      </c>
      <c r="AI283" s="147">
        <v>0</v>
      </c>
      <c r="AJ283" s="147">
        <v>0</v>
      </c>
      <c r="AK283" s="147">
        <v>-3912780</v>
      </c>
      <c r="AL283" s="147">
        <v>0</v>
      </c>
      <c r="AM283" s="147">
        <v>0</v>
      </c>
      <c r="AN283" s="147">
        <v>0</v>
      </c>
      <c r="AO283" s="147">
        <v>0</v>
      </c>
      <c r="AP283" s="147">
        <v>0</v>
      </c>
      <c r="AQ283" s="147">
        <v>0</v>
      </c>
      <c r="AR283" s="147">
        <v>0</v>
      </c>
      <c r="AS283" s="147">
        <v>0</v>
      </c>
      <c r="AT283" s="147">
        <v>0</v>
      </c>
      <c r="AU283" s="147">
        <v>0</v>
      </c>
      <c r="AV283" s="147">
        <v>0</v>
      </c>
      <c r="AW283" s="147">
        <v>0</v>
      </c>
      <c r="AX283" s="147">
        <v>0</v>
      </c>
      <c r="AY283" s="147">
        <v>0</v>
      </c>
      <c r="AZ283" s="147">
        <v>0</v>
      </c>
      <c r="BA283" s="147">
        <v>0</v>
      </c>
      <c r="BB283" s="147">
        <v>0</v>
      </c>
      <c r="BC283" s="147">
        <v>0</v>
      </c>
      <c r="BD283" s="147">
        <v>0</v>
      </c>
      <c r="BE283" s="147">
        <v>0</v>
      </c>
      <c r="BF283" s="147">
        <v>0</v>
      </c>
      <c r="BG283" s="147">
        <v>0</v>
      </c>
      <c r="BH283" s="147">
        <v>0</v>
      </c>
      <c r="BI283" s="147">
        <v>0</v>
      </c>
      <c r="BJ283" s="147">
        <v>0</v>
      </c>
      <c r="BK283" s="147">
        <v>0</v>
      </c>
      <c r="BL283" s="147">
        <v>0</v>
      </c>
      <c r="BM283" s="147">
        <v>0</v>
      </c>
      <c r="BN283" s="147">
        <v>0</v>
      </c>
      <c r="BO283" s="147">
        <v>0</v>
      </c>
      <c r="BU283" s="147">
        <v>0</v>
      </c>
      <c r="BV283" s="147">
        <v>0</v>
      </c>
      <c r="BW283" s="147">
        <v>0</v>
      </c>
      <c r="BX283" s="147">
        <v>0</v>
      </c>
      <c r="BZ283" s="147">
        <v>0</v>
      </c>
      <c r="CA283" s="147">
        <v>0</v>
      </c>
    </row>
    <row r="284" spans="12:79" hidden="1" x14ac:dyDescent="0.2">
      <c r="L284" s="147">
        <v>0</v>
      </c>
      <c r="M284" s="147">
        <v>0</v>
      </c>
      <c r="N284" s="147">
        <v>0</v>
      </c>
      <c r="O284" s="147">
        <v>0</v>
      </c>
      <c r="P284" s="147">
        <v>0</v>
      </c>
      <c r="Q284" s="147">
        <v>0</v>
      </c>
      <c r="R284" s="147">
        <v>0</v>
      </c>
      <c r="S284" s="147">
        <v>0</v>
      </c>
      <c r="T284" s="147">
        <v>0</v>
      </c>
      <c r="U284" s="147">
        <v>0</v>
      </c>
      <c r="V284" s="147">
        <v>0</v>
      </c>
      <c r="W284" s="147">
        <v>0</v>
      </c>
      <c r="X284" s="147">
        <v>0</v>
      </c>
      <c r="Y284" s="147">
        <v>0</v>
      </c>
      <c r="Z284" s="147">
        <v>0</v>
      </c>
      <c r="AA284" s="147">
        <v>0</v>
      </c>
      <c r="AB284" s="147">
        <v>0</v>
      </c>
      <c r="AC284" s="147">
        <v>0</v>
      </c>
      <c r="AD284" s="147">
        <v>0</v>
      </c>
      <c r="AE284" s="147">
        <v>0</v>
      </c>
      <c r="AF284" s="147">
        <v>0</v>
      </c>
      <c r="AG284" s="147">
        <v>0</v>
      </c>
      <c r="AH284" s="147">
        <v>0</v>
      </c>
      <c r="AI284" s="147">
        <v>0</v>
      </c>
      <c r="AJ284" s="147">
        <v>0</v>
      </c>
      <c r="AK284" s="147">
        <v>-1993488</v>
      </c>
      <c r="AL284" s="147">
        <v>0</v>
      </c>
      <c r="AM284" s="147">
        <v>0</v>
      </c>
      <c r="AN284" s="147">
        <v>0</v>
      </c>
      <c r="AO284" s="147">
        <v>0</v>
      </c>
      <c r="AP284" s="147">
        <v>0</v>
      </c>
      <c r="AQ284" s="147">
        <v>0</v>
      </c>
      <c r="AR284" s="147">
        <v>0</v>
      </c>
      <c r="AS284" s="147">
        <v>0</v>
      </c>
      <c r="AT284" s="147">
        <v>0</v>
      </c>
      <c r="AU284" s="147">
        <v>0</v>
      </c>
      <c r="AV284" s="147">
        <v>0</v>
      </c>
      <c r="AW284" s="147">
        <v>0</v>
      </c>
      <c r="AX284" s="147">
        <v>0</v>
      </c>
      <c r="AY284" s="147">
        <v>0</v>
      </c>
      <c r="AZ284" s="147">
        <v>0</v>
      </c>
      <c r="BA284" s="147">
        <v>0</v>
      </c>
      <c r="BB284" s="147">
        <v>0</v>
      </c>
      <c r="BC284" s="147">
        <v>0</v>
      </c>
      <c r="BD284" s="147">
        <v>0</v>
      </c>
      <c r="BE284" s="147">
        <v>0</v>
      </c>
      <c r="BF284" s="147">
        <v>0</v>
      </c>
      <c r="BG284" s="147">
        <v>0</v>
      </c>
      <c r="BH284" s="147">
        <v>0</v>
      </c>
      <c r="BI284" s="147">
        <v>0</v>
      </c>
      <c r="BJ284" s="147">
        <v>0</v>
      </c>
      <c r="BK284" s="147">
        <v>0</v>
      </c>
      <c r="BL284" s="147">
        <v>0</v>
      </c>
      <c r="BM284" s="147">
        <v>0</v>
      </c>
      <c r="BN284" s="147">
        <v>0</v>
      </c>
      <c r="BO284" s="147">
        <v>0</v>
      </c>
      <c r="BU284" s="147">
        <v>0</v>
      </c>
      <c r="BV284" s="147">
        <v>0</v>
      </c>
      <c r="BW284" s="147">
        <v>0</v>
      </c>
      <c r="BX284" s="147">
        <v>0</v>
      </c>
      <c r="BZ284" s="147">
        <v>0</v>
      </c>
      <c r="CA284" s="147">
        <v>0</v>
      </c>
    </row>
    <row r="285" spans="12:79" hidden="1" x14ac:dyDescent="0.2">
      <c r="L285" s="147">
        <v>0</v>
      </c>
      <c r="M285" s="147">
        <v>0</v>
      </c>
      <c r="N285" s="147">
        <v>0</v>
      </c>
      <c r="O285" s="147">
        <v>0</v>
      </c>
      <c r="P285" s="147">
        <v>0</v>
      </c>
      <c r="Q285" s="147">
        <v>0</v>
      </c>
      <c r="R285" s="147">
        <v>0</v>
      </c>
      <c r="S285" s="147">
        <v>0</v>
      </c>
      <c r="T285" s="147">
        <v>0</v>
      </c>
      <c r="U285" s="147">
        <v>0</v>
      </c>
      <c r="V285" s="147">
        <v>0</v>
      </c>
      <c r="W285" s="147">
        <v>0</v>
      </c>
      <c r="X285" s="147">
        <v>0</v>
      </c>
      <c r="Y285" s="147">
        <v>0</v>
      </c>
      <c r="Z285" s="147">
        <v>0</v>
      </c>
      <c r="AA285" s="147">
        <v>0</v>
      </c>
      <c r="AB285" s="147">
        <v>0</v>
      </c>
      <c r="AC285" s="147">
        <v>0</v>
      </c>
      <c r="AD285" s="147">
        <v>0</v>
      </c>
      <c r="AE285" s="147">
        <v>0</v>
      </c>
      <c r="AF285" s="147">
        <v>0</v>
      </c>
      <c r="AG285" s="147">
        <v>0</v>
      </c>
      <c r="AH285" s="147">
        <v>0</v>
      </c>
      <c r="AI285" s="147">
        <v>0</v>
      </c>
      <c r="AJ285" s="147">
        <v>0</v>
      </c>
      <c r="AK285" s="147">
        <v>-1919292</v>
      </c>
      <c r="AL285" s="147">
        <v>0</v>
      </c>
      <c r="AM285" s="147">
        <v>0</v>
      </c>
      <c r="AN285" s="147">
        <v>0</v>
      </c>
      <c r="AO285" s="147">
        <v>0</v>
      </c>
      <c r="AP285" s="147">
        <v>0</v>
      </c>
      <c r="AQ285" s="147">
        <v>0</v>
      </c>
      <c r="AR285" s="147">
        <v>0</v>
      </c>
      <c r="AS285" s="147">
        <v>0</v>
      </c>
      <c r="AT285" s="147">
        <v>0</v>
      </c>
      <c r="AU285" s="147">
        <v>0</v>
      </c>
      <c r="AV285" s="147">
        <v>0</v>
      </c>
      <c r="AW285" s="147">
        <v>0</v>
      </c>
      <c r="AX285" s="147">
        <v>0</v>
      </c>
      <c r="AY285" s="147">
        <v>0</v>
      </c>
      <c r="AZ285" s="147">
        <v>0</v>
      </c>
      <c r="BA285" s="147">
        <v>0</v>
      </c>
      <c r="BB285" s="147">
        <v>0</v>
      </c>
      <c r="BC285" s="147">
        <v>0</v>
      </c>
      <c r="BD285" s="147">
        <v>0</v>
      </c>
      <c r="BE285" s="147">
        <v>0</v>
      </c>
      <c r="BF285" s="147">
        <v>0</v>
      </c>
      <c r="BG285" s="147">
        <v>0</v>
      </c>
      <c r="BH285" s="147">
        <v>0</v>
      </c>
      <c r="BI285" s="147">
        <v>0</v>
      </c>
      <c r="BJ285" s="147">
        <v>0</v>
      </c>
      <c r="BK285" s="147">
        <v>0</v>
      </c>
      <c r="BL285" s="147">
        <v>0</v>
      </c>
      <c r="BM285" s="147">
        <v>0</v>
      </c>
      <c r="BN285" s="147">
        <v>0</v>
      </c>
      <c r="BO285" s="147">
        <v>0</v>
      </c>
      <c r="BU285" s="147">
        <v>0</v>
      </c>
      <c r="BV285" s="147">
        <v>0</v>
      </c>
      <c r="BW285" s="147">
        <v>0</v>
      </c>
      <c r="BX285" s="147">
        <v>0</v>
      </c>
      <c r="BZ285" s="147">
        <v>0</v>
      </c>
      <c r="CA285" s="147">
        <v>0</v>
      </c>
    </row>
    <row r="286" spans="12:79" hidden="1" x14ac:dyDescent="0.2">
      <c r="L286" s="147">
        <v>0</v>
      </c>
      <c r="M286" s="147">
        <v>0</v>
      </c>
      <c r="N286" s="147">
        <v>0</v>
      </c>
      <c r="O286" s="147">
        <v>0</v>
      </c>
      <c r="P286" s="147">
        <v>0</v>
      </c>
      <c r="Q286" s="147">
        <v>0</v>
      </c>
      <c r="R286" s="147">
        <v>0</v>
      </c>
      <c r="S286" s="147">
        <v>0</v>
      </c>
      <c r="T286" s="147">
        <v>0</v>
      </c>
      <c r="U286" s="147">
        <v>0</v>
      </c>
      <c r="V286" s="147">
        <v>0</v>
      </c>
      <c r="W286" s="147">
        <v>0</v>
      </c>
      <c r="X286" s="147">
        <v>0</v>
      </c>
      <c r="Y286" s="147">
        <v>0</v>
      </c>
      <c r="Z286" s="147">
        <v>0</v>
      </c>
      <c r="AA286" s="147">
        <v>0</v>
      </c>
      <c r="AB286" s="147">
        <v>0</v>
      </c>
      <c r="AC286" s="147">
        <v>0</v>
      </c>
      <c r="AD286" s="147">
        <v>0</v>
      </c>
      <c r="AE286" s="147">
        <v>0</v>
      </c>
      <c r="AF286" s="147">
        <v>0</v>
      </c>
      <c r="AG286" s="147">
        <v>0</v>
      </c>
      <c r="AH286" s="147">
        <v>0</v>
      </c>
      <c r="AI286" s="147">
        <v>0</v>
      </c>
      <c r="AJ286" s="147">
        <v>0</v>
      </c>
      <c r="AK286" s="147">
        <v>0</v>
      </c>
      <c r="AL286" s="147">
        <v>0</v>
      </c>
      <c r="AM286" s="147">
        <v>0</v>
      </c>
      <c r="AN286" s="147">
        <v>0</v>
      </c>
      <c r="AO286" s="147">
        <v>0</v>
      </c>
      <c r="AP286" s="147">
        <v>0</v>
      </c>
      <c r="AQ286" s="147">
        <v>0</v>
      </c>
      <c r="AR286" s="147">
        <v>0</v>
      </c>
      <c r="AS286" s="147">
        <v>0</v>
      </c>
      <c r="AT286" s="147">
        <v>0</v>
      </c>
      <c r="AU286" s="147">
        <v>0</v>
      </c>
      <c r="AV286" s="147">
        <v>0</v>
      </c>
      <c r="AW286" s="147">
        <v>0</v>
      </c>
      <c r="AX286" s="147">
        <v>0</v>
      </c>
      <c r="AY286" s="147">
        <v>0</v>
      </c>
      <c r="AZ286" s="147">
        <v>0</v>
      </c>
      <c r="BA286" s="147">
        <v>0</v>
      </c>
      <c r="BB286" s="147">
        <v>0</v>
      </c>
      <c r="BC286" s="147">
        <v>0</v>
      </c>
      <c r="BD286" s="147">
        <v>0</v>
      </c>
      <c r="BE286" s="147">
        <v>0</v>
      </c>
      <c r="BF286" s="147">
        <v>0</v>
      </c>
      <c r="BG286" s="147">
        <v>0</v>
      </c>
      <c r="BH286" s="147">
        <v>0</v>
      </c>
      <c r="BI286" s="147">
        <v>0</v>
      </c>
      <c r="BJ286" s="147">
        <v>0</v>
      </c>
      <c r="BK286" s="147">
        <v>0</v>
      </c>
      <c r="BL286" s="147">
        <v>0</v>
      </c>
      <c r="BM286" s="147">
        <v>0</v>
      </c>
      <c r="BN286" s="147">
        <v>0</v>
      </c>
      <c r="BO286" s="147">
        <v>0</v>
      </c>
      <c r="BU286" s="147">
        <v>0</v>
      </c>
      <c r="BV286" s="147">
        <v>0</v>
      </c>
      <c r="BW286" s="147">
        <v>0</v>
      </c>
      <c r="BX286" s="147">
        <v>0</v>
      </c>
      <c r="BZ286" s="147">
        <v>0</v>
      </c>
      <c r="CA286" s="147">
        <v>0</v>
      </c>
    </row>
    <row r="287" spans="12:79" hidden="1" x14ac:dyDescent="0.2">
      <c r="L287" s="147">
        <v>0</v>
      </c>
      <c r="M287" s="147">
        <v>0</v>
      </c>
      <c r="N287" s="147">
        <v>0</v>
      </c>
      <c r="O287" s="147">
        <v>0</v>
      </c>
      <c r="P287" s="147">
        <v>0</v>
      </c>
      <c r="Q287" s="147">
        <v>15761600</v>
      </c>
      <c r="R287" s="147">
        <v>0</v>
      </c>
      <c r="S287" s="147">
        <v>0</v>
      </c>
      <c r="T287" s="147">
        <v>0</v>
      </c>
      <c r="U287" s="147">
        <v>0</v>
      </c>
      <c r="V287" s="147">
        <v>0</v>
      </c>
      <c r="W287" s="147">
        <v>0</v>
      </c>
      <c r="X287" s="147">
        <v>0</v>
      </c>
      <c r="Y287" s="147">
        <v>0</v>
      </c>
      <c r="Z287" s="147">
        <v>0</v>
      </c>
      <c r="AA287" s="147">
        <v>0</v>
      </c>
      <c r="AB287" s="147">
        <v>0</v>
      </c>
      <c r="AC287" s="147">
        <v>0</v>
      </c>
      <c r="AD287" s="147">
        <v>0</v>
      </c>
      <c r="AE287" s="147">
        <v>0</v>
      </c>
      <c r="AF287" s="147">
        <v>0</v>
      </c>
      <c r="AG287" s="147">
        <v>0</v>
      </c>
      <c r="AH287" s="147">
        <v>0</v>
      </c>
      <c r="AI287" s="147">
        <v>0</v>
      </c>
      <c r="AJ287" s="147">
        <v>0</v>
      </c>
      <c r="AK287" s="147">
        <v>0</v>
      </c>
      <c r="AL287" s="147">
        <v>0</v>
      </c>
      <c r="AM287" s="147">
        <v>0</v>
      </c>
      <c r="AN287" s="147">
        <v>0</v>
      </c>
      <c r="AO287" s="147">
        <v>0</v>
      </c>
      <c r="AP287" s="147">
        <v>0</v>
      </c>
      <c r="AQ287" s="147">
        <v>0</v>
      </c>
      <c r="AR287" s="147">
        <v>0</v>
      </c>
      <c r="AS287" s="147">
        <v>0</v>
      </c>
      <c r="AT287" s="147">
        <v>0</v>
      </c>
      <c r="AU287" s="147">
        <v>0</v>
      </c>
      <c r="AV287" s="147">
        <v>0</v>
      </c>
      <c r="AW287" s="147">
        <v>0</v>
      </c>
      <c r="AX287" s="147">
        <v>0</v>
      </c>
      <c r="AY287" s="147">
        <v>0</v>
      </c>
      <c r="AZ287" s="147">
        <v>0</v>
      </c>
      <c r="BA287" s="147">
        <v>0</v>
      </c>
      <c r="BB287" s="147">
        <v>0</v>
      </c>
      <c r="BC287" s="147">
        <v>0</v>
      </c>
      <c r="BD287" s="147">
        <v>0</v>
      </c>
      <c r="BE287" s="147">
        <v>0</v>
      </c>
      <c r="BF287" s="147">
        <v>0</v>
      </c>
      <c r="BG287" s="147">
        <v>0</v>
      </c>
      <c r="BH287" s="147">
        <v>0</v>
      </c>
      <c r="BI287" s="147">
        <v>0</v>
      </c>
      <c r="BJ287" s="147">
        <v>0</v>
      </c>
      <c r="BK287" s="147">
        <v>0</v>
      </c>
      <c r="BL287" s="147">
        <v>0</v>
      </c>
      <c r="BM287" s="147">
        <v>0</v>
      </c>
      <c r="BN287" s="147">
        <v>0</v>
      </c>
      <c r="BO287" s="147">
        <v>0</v>
      </c>
      <c r="BU287" s="147">
        <v>0</v>
      </c>
      <c r="BV287" s="147">
        <v>0</v>
      </c>
      <c r="BW287" s="147">
        <v>0</v>
      </c>
      <c r="BX287" s="147">
        <v>0</v>
      </c>
      <c r="BZ287" s="147">
        <v>0</v>
      </c>
      <c r="CA287" s="147">
        <v>0</v>
      </c>
    </row>
    <row r="288" spans="12:79" hidden="1" x14ac:dyDescent="0.2">
      <c r="L288" s="147">
        <v>0</v>
      </c>
      <c r="M288" s="147">
        <v>0</v>
      </c>
      <c r="N288" s="147">
        <v>0</v>
      </c>
      <c r="O288" s="147">
        <v>0</v>
      </c>
      <c r="P288" s="147">
        <v>0</v>
      </c>
      <c r="Q288" s="147">
        <v>7115000</v>
      </c>
      <c r="R288" s="147">
        <v>0</v>
      </c>
      <c r="S288" s="147">
        <v>0</v>
      </c>
      <c r="T288" s="147">
        <v>0</v>
      </c>
      <c r="U288" s="147">
        <v>0</v>
      </c>
      <c r="V288" s="147">
        <v>0</v>
      </c>
      <c r="W288" s="147">
        <v>0</v>
      </c>
      <c r="X288" s="147">
        <v>0</v>
      </c>
      <c r="Y288" s="147">
        <v>0</v>
      </c>
      <c r="Z288" s="147">
        <v>0</v>
      </c>
      <c r="AA288" s="147">
        <v>0</v>
      </c>
      <c r="AB288" s="147">
        <v>0</v>
      </c>
      <c r="AC288" s="147">
        <v>0</v>
      </c>
      <c r="AD288" s="147">
        <v>0</v>
      </c>
      <c r="AE288" s="147">
        <v>0</v>
      </c>
      <c r="AF288" s="147">
        <v>0</v>
      </c>
      <c r="AG288" s="147">
        <v>0</v>
      </c>
      <c r="AH288" s="147">
        <v>0</v>
      </c>
      <c r="AI288" s="147">
        <v>0</v>
      </c>
      <c r="AJ288" s="147">
        <v>0</v>
      </c>
      <c r="AK288" s="147">
        <v>0</v>
      </c>
      <c r="AL288" s="147">
        <v>0</v>
      </c>
      <c r="AM288" s="147">
        <v>0</v>
      </c>
      <c r="AN288" s="147">
        <v>0</v>
      </c>
      <c r="AO288" s="147">
        <v>0</v>
      </c>
      <c r="AP288" s="147">
        <v>0</v>
      </c>
      <c r="AQ288" s="147">
        <v>0</v>
      </c>
      <c r="AR288" s="147">
        <v>0</v>
      </c>
      <c r="AS288" s="147">
        <v>0</v>
      </c>
      <c r="AT288" s="147">
        <v>0</v>
      </c>
      <c r="AU288" s="147">
        <v>0</v>
      </c>
      <c r="AV288" s="147">
        <v>0</v>
      </c>
      <c r="AW288" s="147">
        <v>0</v>
      </c>
      <c r="AX288" s="147">
        <v>0</v>
      </c>
      <c r="AY288" s="147">
        <v>0</v>
      </c>
      <c r="AZ288" s="147">
        <v>0</v>
      </c>
      <c r="BA288" s="147">
        <v>0</v>
      </c>
      <c r="BB288" s="147">
        <v>0</v>
      </c>
      <c r="BC288" s="147">
        <v>0</v>
      </c>
      <c r="BD288" s="147">
        <v>0</v>
      </c>
      <c r="BE288" s="147">
        <v>0</v>
      </c>
      <c r="BF288" s="147">
        <v>0</v>
      </c>
      <c r="BG288" s="147">
        <v>0</v>
      </c>
      <c r="BH288" s="147">
        <v>0</v>
      </c>
      <c r="BI288" s="147">
        <v>0</v>
      </c>
      <c r="BJ288" s="147">
        <v>0</v>
      </c>
      <c r="BK288" s="147">
        <v>0</v>
      </c>
      <c r="BL288" s="147">
        <v>0</v>
      </c>
      <c r="BM288" s="147">
        <v>0</v>
      </c>
      <c r="BN288" s="147">
        <v>0</v>
      </c>
      <c r="BO288" s="147">
        <v>0</v>
      </c>
      <c r="BU288" s="147">
        <v>0</v>
      </c>
      <c r="BV288" s="147">
        <v>0</v>
      </c>
      <c r="BW288" s="147">
        <v>0</v>
      </c>
      <c r="BX288" s="147">
        <v>0</v>
      </c>
      <c r="BZ288" s="147">
        <v>0</v>
      </c>
      <c r="CA288" s="147">
        <v>0</v>
      </c>
    </row>
    <row r="289" spans="12:79" hidden="1" x14ac:dyDescent="0.2">
      <c r="L289" s="147">
        <v>0</v>
      </c>
      <c r="M289" s="147">
        <v>0</v>
      </c>
      <c r="N289" s="147">
        <v>0</v>
      </c>
      <c r="O289" s="147">
        <v>0</v>
      </c>
      <c r="P289" s="147">
        <v>0</v>
      </c>
      <c r="Q289" s="147">
        <v>8646600</v>
      </c>
      <c r="R289" s="147">
        <v>0</v>
      </c>
      <c r="S289" s="147">
        <v>0</v>
      </c>
      <c r="T289" s="147">
        <v>0</v>
      </c>
      <c r="U289" s="147">
        <v>0</v>
      </c>
      <c r="V289" s="147">
        <v>0</v>
      </c>
      <c r="W289" s="147">
        <v>0</v>
      </c>
      <c r="X289" s="147">
        <v>0</v>
      </c>
      <c r="Y289" s="147">
        <v>0</v>
      </c>
      <c r="Z289" s="147">
        <v>0</v>
      </c>
      <c r="AA289" s="147">
        <v>0</v>
      </c>
      <c r="AB289" s="147">
        <v>0</v>
      </c>
      <c r="AC289" s="147">
        <v>0</v>
      </c>
      <c r="AD289" s="147">
        <v>0</v>
      </c>
      <c r="AE289" s="147">
        <v>0</v>
      </c>
      <c r="AF289" s="147">
        <v>0</v>
      </c>
      <c r="AG289" s="147">
        <v>0</v>
      </c>
      <c r="AH289" s="147">
        <v>0</v>
      </c>
      <c r="AI289" s="147">
        <v>0</v>
      </c>
      <c r="AJ289" s="147">
        <v>0</v>
      </c>
      <c r="AK289" s="147">
        <v>0</v>
      </c>
      <c r="AL289" s="147">
        <v>0</v>
      </c>
      <c r="AM289" s="147">
        <v>0</v>
      </c>
      <c r="AN289" s="147">
        <v>0</v>
      </c>
      <c r="AO289" s="147">
        <v>0</v>
      </c>
      <c r="AP289" s="147">
        <v>0</v>
      </c>
      <c r="AQ289" s="147">
        <v>0</v>
      </c>
      <c r="AR289" s="147">
        <v>0</v>
      </c>
      <c r="AS289" s="147">
        <v>0</v>
      </c>
      <c r="AT289" s="147">
        <v>0</v>
      </c>
      <c r="AU289" s="147">
        <v>0</v>
      </c>
      <c r="AV289" s="147">
        <v>0</v>
      </c>
      <c r="AW289" s="147">
        <v>0</v>
      </c>
      <c r="AX289" s="147">
        <v>0</v>
      </c>
      <c r="AY289" s="147">
        <v>0</v>
      </c>
      <c r="AZ289" s="147">
        <v>0</v>
      </c>
      <c r="BA289" s="147">
        <v>0</v>
      </c>
      <c r="BB289" s="147">
        <v>0</v>
      </c>
      <c r="BC289" s="147">
        <v>0</v>
      </c>
      <c r="BD289" s="147">
        <v>0</v>
      </c>
      <c r="BE289" s="147">
        <v>0</v>
      </c>
      <c r="BF289" s="147">
        <v>0</v>
      </c>
      <c r="BG289" s="147">
        <v>0</v>
      </c>
      <c r="BH289" s="147">
        <v>0</v>
      </c>
      <c r="BI289" s="147">
        <v>0</v>
      </c>
      <c r="BJ289" s="147">
        <v>0</v>
      </c>
      <c r="BK289" s="147">
        <v>0</v>
      </c>
      <c r="BL289" s="147">
        <v>0</v>
      </c>
      <c r="BM289" s="147">
        <v>0</v>
      </c>
      <c r="BN289" s="147">
        <v>0</v>
      </c>
      <c r="BO289" s="147">
        <v>0</v>
      </c>
      <c r="BU289" s="147">
        <v>0</v>
      </c>
      <c r="BV289" s="147">
        <v>0</v>
      </c>
      <c r="BW289" s="147">
        <v>0</v>
      </c>
      <c r="BX289" s="147">
        <v>0</v>
      </c>
      <c r="BZ289" s="147">
        <v>0</v>
      </c>
      <c r="CA289" s="147">
        <v>0</v>
      </c>
    </row>
    <row r="290" spans="12:79" hidden="1" x14ac:dyDescent="0.2">
      <c r="L290" s="147">
        <v>0</v>
      </c>
      <c r="M290" s="147">
        <v>0</v>
      </c>
      <c r="N290" s="147">
        <v>0</v>
      </c>
      <c r="O290" s="147">
        <v>0</v>
      </c>
      <c r="P290" s="147">
        <v>0</v>
      </c>
      <c r="Q290" s="147">
        <v>0</v>
      </c>
      <c r="R290" s="147">
        <v>0</v>
      </c>
      <c r="S290" s="147">
        <v>0</v>
      </c>
      <c r="T290" s="147">
        <v>0</v>
      </c>
      <c r="U290" s="147">
        <v>0</v>
      </c>
      <c r="V290" s="147">
        <v>0</v>
      </c>
      <c r="W290" s="147">
        <v>0</v>
      </c>
      <c r="X290" s="147">
        <v>0</v>
      </c>
      <c r="Y290" s="147">
        <v>0</v>
      </c>
      <c r="Z290" s="147">
        <v>0</v>
      </c>
      <c r="AA290" s="147">
        <v>0</v>
      </c>
      <c r="AB290" s="147">
        <v>0</v>
      </c>
      <c r="AC290" s="147">
        <v>0</v>
      </c>
      <c r="AD290" s="147">
        <v>0</v>
      </c>
      <c r="AE290" s="147">
        <v>0</v>
      </c>
      <c r="AF290" s="147">
        <v>0</v>
      </c>
      <c r="AG290" s="147">
        <v>0</v>
      </c>
      <c r="AH290" s="147">
        <v>0</v>
      </c>
      <c r="AI290" s="147">
        <v>0</v>
      </c>
      <c r="AJ290" s="147">
        <v>0</v>
      </c>
      <c r="AK290" s="147">
        <v>0</v>
      </c>
      <c r="AL290" s="147">
        <v>0</v>
      </c>
      <c r="AM290" s="147">
        <v>0</v>
      </c>
      <c r="AN290" s="147">
        <v>0</v>
      </c>
      <c r="AO290" s="147">
        <v>0</v>
      </c>
      <c r="AP290" s="147">
        <v>0</v>
      </c>
      <c r="AQ290" s="147">
        <v>0</v>
      </c>
      <c r="AR290" s="147">
        <v>0</v>
      </c>
      <c r="AS290" s="147">
        <v>0</v>
      </c>
      <c r="AT290" s="147">
        <v>0</v>
      </c>
      <c r="AU290" s="147">
        <v>0</v>
      </c>
      <c r="AV290" s="147">
        <v>0</v>
      </c>
      <c r="AW290" s="147">
        <v>0</v>
      </c>
      <c r="AX290" s="147">
        <v>0</v>
      </c>
      <c r="AY290" s="147">
        <v>0</v>
      </c>
      <c r="AZ290" s="147">
        <v>0</v>
      </c>
      <c r="BA290" s="147">
        <v>0</v>
      </c>
      <c r="BB290" s="147">
        <v>0</v>
      </c>
      <c r="BC290" s="147">
        <v>0</v>
      </c>
      <c r="BD290" s="147">
        <v>0</v>
      </c>
      <c r="BE290" s="147">
        <v>0</v>
      </c>
      <c r="BF290" s="147">
        <v>0</v>
      </c>
      <c r="BG290" s="147">
        <v>0</v>
      </c>
      <c r="BH290" s="147">
        <v>0</v>
      </c>
      <c r="BI290" s="147">
        <v>0</v>
      </c>
      <c r="BJ290" s="147">
        <v>0</v>
      </c>
      <c r="BK290" s="147">
        <v>0</v>
      </c>
      <c r="BL290" s="147">
        <v>0</v>
      </c>
      <c r="BM290" s="147">
        <v>0</v>
      </c>
      <c r="BN290" s="147">
        <v>0</v>
      </c>
      <c r="BO290" s="147">
        <v>0</v>
      </c>
      <c r="BU290" s="147">
        <v>0</v>
      </c>
      <c r="BV290" s="147">
        <v>0</v>
      </c>
      <c r="BW290" s="147">
        <v>0</v>
      </c>
      <c r="BX290" s="147">
        <v>0</v>
      </c>
      <c r="BZ290" s="147">
        <v>0</v>
      </c>
      <c r="CA290" s="147">
        <v>0</v>
      </c>
    </row>
    <row r="291" spans="12:79" hidden="1" x14ac:dyDescent="0.2">
      <c r="L291" s="147">
        <v>0</v>
      </c>
      <c r="M291" s="147">
        <v>0</v>
      </c>
      <c r="N291" s="147">
        <v>0</v>
      </c>
      <c r="O291" s="147">
        <v>0</v>
      </c>
      <c r="P291" s="147">
        <v>0</v>
      </c>
      <c r="Q291" s="147">
        <v>0</v>
      </c>
      <c r="R291" s="147">
        <v>0</v>
      </c>
      <c r="S291" s="147">
        <v>0</v>
      </c>
      <c r="T291" s="147">
        <v>0</v>
      </c>
      <c r="U291" s="147">
        <v>0</v>
      </c>
      <c r="V291" s="147">
        <v>0</v>
      </c>
      <c r="W291" s="147">
        <v>0</v>
      </c>
      <c r="X291" s="147">
        <v>0</v>
      </c>
      <c r="Y291" s="147">
        <v>0</v>
      </c>
      <c r="Z291" s="147">
        <v>0</v>
      </c>
      <c r="AA291" s="147">
        <v>0</v>
      </c>
      <c r="AB291" s="147">
        <v>0</v>
      </c>
      <c r="AC291" s="147">
        <v>0</v>
      </c>
      <c r="AD291" s="147">
        <v>0</v>
      </c>
      <c r="AE291" s="147">
        <v>0</v>
      </c>
      <c r="AF291" s="147">
        <v>0</v>
      </c>
      <c r="AG291" s="147">
        <v>0</v>
      </c>
      <c r="AH291" s="147">
        <v>0</v>
      </c>
      <c r="AI291" s="147">
        <v>0</v>
      </c>
      <c r="AJ291" s="147">
        <v>0</v>
      </c>
      <c r="AK291" s="147">
        <v>0</v>
      </c>
      <c r="AL291" s="147">
        <v>0</v>
      </c>
      <c r="AM291" s="147">
        <v>0</v>
      </c>
      <c r="AN291" s="147">
        <v>0</v>
      </c>
      <c r="AO291" s="147">
        <v>0</v>
      </c>
      <c r="AP291" s="147">
        <v>0</v>
      </c>
      <c r="AQ291" s="147">
        <v>0</v>
      </c>
      <c r="AR291" s="147">
        <v>0</v>
      </c>
      <c r="AS291" s="147">
        <v>0</v>
      </c>
      <c r="AT291" s="147">
        <v>0</v>
      </c>
      <c r="AU291" s="147">
        <v>0</v>
      </c>
      <c r="AV291" s="147">
        <v>0</v>
      </c>
      <c r="AW291" s="147">
        <v>0</v>
      </c>
      <c r="AX291" s="147">
        <v>0</v>
      </c>
      <c r="AY291" s="147">
        <v>0</v>
      </c>
      <c r="AZ291" s="147">
        <v>0</v>
      </c>
      <c r="BA291" s="147">
        <v>0</v>
      </c>
      <c r="BB291" s="147">
        <v>0</v>
      </c>
      <c r="BC291" s="147">
        <v>0</v>
      </c>
      <c r="BD291" s="147">
        <v>0</v>
      </c>
      <c r="BE291" s="147">
        <v>0</v>
      </c>
      <c r="BF291" s="147">
        <v>0</v>
      </c>
      <c r="BG291" s="147">
        <v>0</v>
      </c>
      <c r="BH291" s="147">
        <v>0</v>
      </c>
      <c r="BI291" s="147">
        <v>0</v>
      </c>
      <c r="BJ291" s="147">
        <v>0</v>
      </c>
      <c r="BK291" s="147">
        <v>0</v>
      </c>
      <c r="BL291" s="147">
        <v>0</v>
      </c>
      <c r="BM291" s="147">
        <v>0</v>
      </c>
      <c r="BN291" s="147">
        <v>0</v>
      </c>
      <c r="BO291" s="147">
        <v>0</v>
      </c>
      <c r="BU291" s="147">
        <v>0</v>
      </c>
      <c r="BV291" s="147">
        <v>0</v>
      </c>
      <c r="BW291" s="147">
        <v>0</v>
      </c>
      <c r="BX291" s="147">
        <v>0</v>
      </c>
      <c r="BZ291" s="147">
        <v>0</v>
      </c>
      <c r="CA291" s="147">
        <v>0</v>
      </c>
    </row>
    <row r="292" spans="12:79" hidden="1" x14ac:dyDescent="0.2">
      <c r="L292" s="147">
        <v>0</v>
      </c>
      <c r="M292" s="147">
        <v>0</v>
      </c>
      <c r="N292" s="147">
        <v>0</v>
      </c>
      <c r="O292" s="147">
        <v>0</v>
      </c>
      <c r="P292" s="147">
        <v>0</v>
      </c>
      <c r="Q292" s="147">
        <v>0</v>
      </c>
      <c r="R292" s="147">
        <v>0</v>
      </c>
      <c r="S292" s="147">
        <v>0</v>
      </c>
      <c r="T292" s="147">
        <v>0</v>
      </c>
      <c r="U292" s="147">
        <v>0</v>
      </c>
      <c r="V292" s="147">
        <v>0</v>
      </c>
      <c r="W292" s="147">
        <v>0</v>
      </c>
      <c r="X292" s="147">
        <v>0</v>
      </c>
      <c r="Y292" s="147">
        <v>0</v>
      </c>
      <c r="Z292" s="147">
        <v>0</v>
      </c>
      <c r="AA292" s="147">
        <v>0</v>
      </c>
      <c r="AB292" s="147">
        <v>0</v>
      </c>
      <c r="AC292" s="147">
        <v>0</v>
      </c>
      <c r="AD292" s="147">
        <v>0</v>
      </c>
      <c r="AE292" s="147">
        <v>0</v>
      </c>
      <c r="AF292" s="147">
        <v>0</v>
      </c>
      <c r="AG292" s="147">
        <v>0</v>
      </c>
      <c r="AH292" s="147">
        <v>0</v>
      </c>
      <c r="AI292" s="147">
        <v>0</v>
      </c>
      <c r="AJ292" s="147">
        <v>0</v>
      </c>
      <c r="AK292" s="147">
        <v>0</v>
      </c>
      <c r="AL292" s="147">
        <v>0</v>
      </c>
      <c r="AM292" s="147">
        <v>0</v>
      </c>
      <c r="AN292" s="147">
        <v>0</v>
      </c>
      <c r="AO292" s="147">
        <v>0</v>
      </c>
      <c r="AP292" s="147">
        <v>0</v>
      </c>
      <c r="AQ292" s="147">
        <v>0</v>
      </c>
      <c r="AR292" s="147">
        <v>0</v>
      </c>
      <c r="AS292" s="147">
        <v>0</v>
      </c>
      <c r="AT292" s="147">
        <v>0</v>
      </c>
      <c r="AU292" s="147">
        <v>0</v>
      </c>
      <c r="AV292" s="147">
        <v>0</v>
      </c>
      <c r="AW292" s="147">
        <v>0</v>
      </c>
      <c r="AX292" s="147">
        <v>0</v>
      </c>
      <c r="AY292" s="147">
        <v>0</v>
      </c>
      <c r="AZ292" s="147">
        <v>0</v>
      </c>
      <c r="BA292" s="147">
        <v>0</v>
      </c>
      <c r="BB292" s="147">
        <v>0</v>
      </c>
      <c r="BC292" s="147">
        <v>0</v>
      </c>
      <c r="BD292" s="147">
        <v>0</v>
      </c>
      <c r="BE292" s="147">
        <v>0</v>
      </c>
      <c r="BF292" s="147">
        <v>0</v>
      </c>
      <c r="BG292" s="147">
        <v>0</v>
      </c>
      <c r="BH292" s="147">
        <v>0</v>
      </c>
      <c r="BI292" s="147">
        <v>0</v>
      </c>
      <c r="BJ292" s="147">
        <v>0</v>
      </c>
      <c r="BK292" s="147">
        <v>0</v>
      </c>
      <c r="BL292" s="147">
        <v>0</v>
      </c>
      <c r="BM292" s="147">
        <v>0</v>
      </c>
      <c r="BN292" s="147">
        <v>0</v>
      </c>
      <c r="BO292" s="147">
        <v>0</v>
      </c>
      <c r="BU292" s="147">
        <v>0</v>
      </c>
      <c r="BV292" s="147">
        <v>0</v>
      </c>
      <c r="BW292" s="147">
        <v>0</v>
      </c>
      <c r="BX292" s="147">
        <v>0</v>
      </c>
      <c r="BZ292" s="147">
        <v>0</v>
      </c>
      <c r="CA292" s="147">
        <v>0</v>
      </c>
    </row>
    <row r="293" spans="12:79" hidden="1" x14ac:dyDescent="0.2">
      <c r="L293" s="147">
        <v>0</v>
      </c>
      <c r="M293" s="147">
        <v>0</v>
      </c>
      <c r="N293" s="147">
        <v>0</v>
      </c>
      <c r="O293" s="147">
        <v>0</v>
      </c>
      <c r="P293" s="147">
        <v>0</v>
      </c>
      <c r="Q293" s="147">
        <v>0</v>
      </c>
      <c r="R293" s="147">
        <v>0</v>
      </c>
      <c r="S293" s="147">
        <v>0</v>
      </c>
      <c r="T293" s="147">
        <v>0</v>
      </c>
      <c r="U293" s="147">
        <v>0</v>
      </c>
      <c r="V293" s="147">
        <v>0</v>
      </c>
      <c r="W293" s="147">
        <v>0</v>
      </c>
      <c r="X293" s="147">
        <v>0</v>
      </c>
      <c r="Y293" s="147">
        <v>0</v>
      </c>
      <c r="Z293" s="147">
        <v>0</v>
      </c>
      <c r="AA293" s="147">
        <v>0</v>
      </c>
      <c r="AB293" s="147">
        <v>0</v>
      </c>
      <c r="AC293" s="147">
        <v>0</v>
      </c>
      <c r="AD293" s="147">
        <v>0</v>
      </c>
      <c r="AE293" s="147">
        <v>0</v>
      </c>
      <c r="AF293" s="147">
        <v>0</v>
      </c>
      <c r="AG293" s="147">
        <v>0</v>
      </c>
      <c r="AH293" s="147">
        <v>0</v>
      </c>
      <c r="AI293" s="147">
        <v>0</v>
      </c>
      <c r="AJ293" s="147">
        <v>0</v>
      </c>
      <c r="AK293" s="147">
        <v>0</v>
      </c>
      <c r="AL293" s="147">
        <v>0</v>
      </c>
      <c r="AM293" s="147">
        <v>0</v>
      </c>
      <c r="AN293" s="147">
        <v>0</v>
      </c>
      <c r="AO293" s="147">
        <v>0</v>
      </c>
      <c r="AP293" s="147">
        <v>0</v>
      </c>
      <c r="AQ293" s="147">
        <v>0</v>
      </c>
      <c r="AR293" s="147">
        <v>0</v>
      </c>
      <c r="AS293" s="147">
        <v>0</v>
      </c>
      <c r="AT293" s="147">
        <v>0</v>
      </c>
      <c r="AU293" s="147">
        <v>0</v>
      </c>
      <c r="AV293" s="147">
        <v>0</v>
      </c>
      <c r="AW293" s="147">
        <v>0</v>
      </c>
      <c r="AX293" s="147">
        <v>0</v>
      </c>
      <c r="AY293" s="147">
        <v>0</v>
      </c>
      <c r="AZ293" s="147">
        <v>0</v>
      </c>
      <c r="BA293" s="147">
        <v>0</v>
      </c>
      <c r="BB293" s="147">
        <v>0</v>
      </c>
      <c r="BC293" s="147">
        <v>0</v>
      </c>
      <c r="BD293" s="147">
        <v>0</v>
      </c>
      <c r="BE293" s="147">
        <v>0</v>
      </c>
      <c r="BF293" s="147">
        <v>0</v>
      </c>
      <c r="BG293" s="147">
        <v>0</v>
      </c>
      <c r="BH293" s="147">
        <v>0</v>
      </c>
      <c r="BI293" s="147">
        <v>0</v>
      </c>
      <c r="BJ293" s="147">
        <v>0</v>
      </c>
      <c r="BK293" s="147">
        <v>0</v>
      </c>
      <c r="BL293" s="147">
        <v>0</v>
      </c>
      <c r="BM293" s="147">
        <v>0</v>
      </c>
      <c r="BN293" s="147">
        <v>0</v>
      </c>
      <c r="BO293" s="147">
        <v>0</v>
      </c>
      <c r="BU293" s="147">
        <v>0</v>
      </c>
      <c r="BV293" s="147">
        <v>0</v>
      </c>
      <c r="BW293" s="147">
        <v>0</v>
      </c>
      <c r="BX293" s="147">
        <v>0</v>
      </c>
      <c r="BZ293" s="147">
        <v>0</v>
      </c>
      <c r="CA293" s="147">
        <v>0</v>
      </c>
    </row>
    <row r="294" spans="12:79" hidden="1" x14ac:dyDescent="0.2">
      <c r="L294" s="147">
        <v>0</v>
      </c>
      <c r="M294" s="147">
        <v>0</v>
      </c>
      <c r="N294" s="147">
        <v>0</v>
      </c>
      <c r="O294" s="147">
        <v>0</v>
      </c>
      <c r="P294" s="147">
        <v>0</v>
      </c>
      <c r="Q294" s="147">
        <v>0</v>
      </c>
      <c r="R294" s="147">
        <v>0</v>
      </c>
      <c r="S294" s="147">
        <v>0</v>
      </c>
      <c r="T294" s="147">
        <v>0</v>
      </c>
      <c r="U294" s="147">
        <v>0</v>
      </c>
      <c r="V294" s="147">
        <v>0</v>
      </c>
      <c r="W294" s="147">
        <v>0</v>
      </c>
      <c r="X294" s="147">
        <v>0</v>
      </c>
      <c r="Y294" s="147">
        <v>0</v>
      </c>
      <c r="Z294" s="147">
        <v>0</v>
      </c>
      <c r="AA294" s="147">
        <v>0</v>
      </c>
      <c r="AB294" s="147">
        <v>0</v>
      </c>
      <c r="AC294" s="147">
        <v>0</v>
      </c>
      <c r="AD294" s="147">
        <v>0</v>
      </c>
      <c r="AE294" s="147">
        <v>0</v>
      </c>
      <c r="AF294" s="147">
        <v>0</v>
      </c>
      <c r="AG294" s="147">
        <v>0</v>
      </c>
      <c r="AH294" s="147">
        <v>0</v>
      </c>
      <c r="AI294" s="147">
        <v>0</v>
      </c>
      <c r="AJ294" s="147">
        <v>0</v>
      </c>
      <c r="AK294" s="147">
        <v>0</v>
      </c>
      <c r="AL294" s="147">
        <v>0</v>
      </c>
      <c r="AM294" s="147">
        <v>0</v>
      </c>
      <c r="AN294" s="147">
        <v>0</v>
      </c>
      <c r="AO294" s="147">
        <v>0</v>
      </c>
      <c r="AP294" s="147">
        <v>0</v>
      </c>
      <c r="AQ294" s="147">
        <v>0</v>
      </c>
      <c r="AR294" s="147">
        <v>0</v>
      </c>
      <c r="AS294" s="147">
        <v>0</v>
      </c>
      <c r="AT294" s="147">
        <v>0</v>
      </c>
      <c r="AU294" s="147">
        <v>0</v>
      </c>
      <c r="AV294" s="147">
        <v>0</v>
      </c>
      <c r="AW294" s="147">
        <v>0</v>
      </c>
      <c r="AX294" s="147">
        <v>0</v>
      </c>
      <c r="AY294" s="147">
        <v>0</v>
      </c>
      <c r="AZ294" s="147">
        <v>0</v>
      </c>
      <c r="BA294" s="147">
        <v>0</v>
      </c>
      <c r="BB294" s="147">
        <v>0</v>
      </c>
      <c r="BC294" s="147">
        <v>0</v>
      </c>
      <c r="BD294" s="147">
        <v>0</v>
      </c>
      <c r="BE294" s="147">
        <v>0</v>
      </c>
      <c r="BF294" s="147">
        <v>0</v>
      </c>
      <c r="BG294" s="147">
        <v>0</v>
      </c>
      <c r="BH294" s="147">
        <v>0</v>
      </c>
      <c r="BI294" s="147">
        <v>0</v>
      </c>
      <c r="BJ294" s="147">
        <v>0</v>
      </c>
      <c r="BK294" s="147">
        <v>0</v>
      </c>
      <c r="BL294" s="147">
        <v>0</v>
      </c>
      <c r="BM294" s="147">
        <v>0</v>
      </c>
      <c r="BN294" s="147">
        <v>0</v>
      </c>
      <c r="BO294" s="147">
        <v>0</v>
      </c>
      <c r="BU294" s="147">
        <v>0</v>
      </c>
      <c r="BV294" s="147">
        <v>0</v>
      </c>
      <c r="BW294" s="147">
        <v>0</v>
      </c>
      <c r="BX294" s="147">
        <v>0</v>
      </c>
      <c r="BZ294" s="147">
        <v>0</v>
      </c>
      <c r="CA294" s="147">
        <v>0</v>
      </c>
    </row>
    <row r="295" spans="12:79" hidden="1" x14ac:dyDescent="0.2">
      <c r="L295" s="147">
        <v>0</v>
      </c>
      <c r="M295" s="147">
        <v>0</v>
      </c>
      <c r="N295" s="147">
        <v>0</v>
      </c>
      <c r="O295" s="147">
        <v>0</v>
      </c>
      <c r="P295" s="147">
        <v>0</v>
      </c>
      <c r="Q295" s="147">
        <v>0</v>
      </c>
      <c r="R295" s="147">
        <v>0</v>
      </c>
      <c r="S295" s="147">
        <v>0</v>
      </c>
      <c r="T295" s="147">
        <v>0</v>
      </c>
      <c r="U295" s="147">
        <v>0</v>
      </c>
      <c r="V295" s="147">
        <v>0</v>
      </c>
      <c r="W295" s="147">
        <v>0</v>
      </c>
      <c r="X295" s="147">
        <v>0</v>
      </c>
      <c r="Y295" s="147">
        <v>0</v>
      </c>
      <c r="Z295" s="147">
        <v>0</v>
      </c>
      <c r="AA295" s="147">
        <v>0</v>
      </c>
      <c r="AB295" s="147">
        <v>0</v>
      </c>
      <c r="AC295" s="147">
        <v>0</v>
      </c>
      <c r="AD295" s="147">
        <v>0</v>
      </c>
      <c r="AE295" s="147">
        <v>0</v>
      </c>
      <c r="AF295" s="147">
        <v>0</v>
      </c>
      <c r="AG295" s="147">
        <v>0</v>
      </c>
      <c r="AH295" s="147">
        <v>0</v>
      </c>
      <c r="AI295" s="147">
        <v>0</v>
      </c>
      <c r="AJ295" s="147">
        <v>0</v>
      </c>
      <c r="AK295" s="147">
        <v>0</v>
      </c>
      <c r="AL295" s="147">
        <v>0</v>
      </c>
      <c r="AM295" s="147">
        <v>0</v>
      </c>
      <c r="AN295" s="147">
        <v>0</v>
      </c>
      <c r="AO295" s="147">
        <v>0</v>
      </c>
      <c r="AP295" s="147">
        <v>0</v>
      </c>
      <c r="AQ295" s="147">
        <v>0</v>
      </c>
      <c r="AR295" s="147">
        <v>0</v>
      </c>
      <c r="AS295" s="147">
        <v>0</v>
      </c>
      <c r="AT295" s="147">
        <v>0</v>
      </c>
      <c r="AU295" s="147">
        <v>0</v>
      </c>
      <c r="AV295" s="147">
        <v>0</v>
      </c>
      <c r="AW295" s="147">
        <v>0</v>
      </c>
      <c r="AX295" s="147">
        <v>0</v>
      </c>
      <c r="AY295" s="147">
        <v>0</v>
      </c>
      <c r="AZ295" s="147">
        <v>0</v>
      </c>
      <c r="BA295" s="147">
        <v>0</v>
      </c>
      <c r="BB295" s="147">
        <v>0</v>
      </c>
      <c r="BC295" s="147">
        <v>0</v>
      </c>
      <c r="BD295" s="147">
        <v>0</v>
      </c>
      <c r="BE295" s="147">
        <v>0</v>
      </c>
      <c r="BF295" s="147">
        <v>0</v>
      </c>
      <c r="BG295" s="147">
        <v>0</v>
      </c>
      <c r="BH295" s="147">
        <v>0</v>
      </c>
      <c r="BI295" s="147">
        <v>0</v>
      </c>
      <c r="BJ295" s="147">
        <v>0</v>
      </c>
      <c r="BK295" s="147">
        <v>0</v>
      </c>
      <c r="BL295" s="147">
        <v>0</v>
      </c>
      <c r="BM295" s="147">
        <v>0</v>
      </c>
      <c r="BN295" s="147">
        <v>0</v>
      </c>
      <c r="BO295" s="147">
        <v>0</v>
      </c>
      <c r="BU295" s="147">
        <v>0</v>
      </c>
      <c r="BV295" s="147">
        <v>0</v>
      </c>
      <c r="BW295" s="147">
        <v>0</v>
      </c>
      <c r="BX295" s="147">
        <v>0</v>
      </c>
      <c r="BZ295" s="147">
        <v>0</v>
      </c>
      <c r="CA295" s="147">
        <v>0</v>
      </c>
    </row>
    <row r="296" spans="12:79" hidden="1" x14ac:dyDescent="0.2">
      <c r="L296" s="147">
        <v>0</v>
      </c>
      <c r="M296" s="147">
        <v>0</v>
      </c>
      <c r="N296" s="147">
        <v>0</v>
      </c>
      <c r="O296" s="147">
        <v>0</v>
      </c>
      <c r="P296" s="147">
        <v>0</v>
      </c>
      <c r="Q296" s="147">
        <v>0</v>
      </c>
      <c r="R296" s="147">
        <v>0</v>
      </c>
      <c r="S296" s="147">
        <v>0</v>
      </c>
      <c r="T296" s="147">
        <v>0</v>
      </c>
      <c r="U296" s="147">
        <v>0</v>
      </c>
      <c r="V296" s="147">
        <v>0</v>
      </c>
      <c r="W296" s="147">
        <v>0</v>
      </c>
      <c r="X296" s="147">
        <v>0</v>
      </c>
      <c r="Y296" s="147">
        <v>0</v>
      </c>
      <c r="Z296" s="147">
        <v>0</v>
      </c>
      <c r="AA296" s="147">
        <v>0</v>
      </c>
      <c r="AB296" s="147">
        <v>0</v>
      </c>
      <c r="AC296" s="147">
        <v>0</v>
      </c>
      <c r="AD296" s="147">
        <v>0</v>
      </c>
      <c r="AE296" s="147">
        <v>0</v>
      </c>
      <c r="AF296" s="147">
        <v>0</v>
      </c>
      <c r="AG296" s="147">
        <v>0</v>
      </c>
      <c r="AH296" s="147">
        <v>0</v>
      </c>
      <c r="AI296" s="147">
        <v>0</v>
      </c>
      <c r="AJ296" s="147">
        <v>0</v>
      </c>
      <c r="AK296" s="147">
        <v>0</v>
      </c>
      <c r="AL296" s="147">
        <v>0</v>
      </c>
      <c r="AM296" s="147">
        <v>0</v>
      </c>
      <c r="AN296" s="147">
        <v>0</v>
      </c>
      <c r="AO296" s="147">
        <v>0</v>
      </c>
      <c r="AP296" s="147">
        <v>0</v>
      </c>
      <c r="AQ296" s="147">
        <v>0</v>
      </c>
      <c r="AR296" s="147">
        <v>0</v>
      </c>
      <c r="AS296" s="147">
        <v>0</v>
      </c>
      <c r="AT296" s="147">
        <v>0</v>
      </c>
      <c r="AU296" s="147">
        <v>0</v>
      </c>
      <c r="AV296" s="147">
        <v>0</v>
      </c>
      <c r="AW296" s="147">
        <v>0</v>
      </c>
      <c r="AX296" s="147">
        <v>0</v>
      </c>
      <c r="AY296" s="147">
        <v>0</v>
      </c>
      <c r="AZ296" s="147">
        <v>0</v>
      </c>
      <c r="BA296" s="147">
        <v>0</v>
      </c>
      <c r="BB296" s="147">
        <v>0</v>
      </c>
      <c r="BC296" s="147">
        <v>0</v>
      </c>
      <c r="BD296" s="147">
        <v>0</v>
      </c>
      <c r="BE296" s="147">
        <v>0</v>
      </c>
      <c r="BF296" s="147">
        <v>0</v>
      </c>
      <c r="BG296" s="147">
        <v>0</v>
      </c>
      <c r="BH296" s="147">
        <v>0</v>
      </c>
      <c r="BI296" s="147">
        <v>0</v>
      </c>
      <c r="BJ296" s="147">
        <v>0</v>
      </c>
      <c r="BK296" s="147">
        <v>0</v>
      </c>
      <c r="BL296" s="147">
        <v>0</v>
      </c>
      <c r="BM296" s="147">
        <v>0</v>
      </c>
      <c r="BN296" s="147">
        <v>0</v>
      </c>
      <c r="BO296" s="147">
        <v>0</v>
      </c>
      <c r="BU296" s="147">
        <v>0</v>
      </c>
      <c r="BV296" s="147">
        <v>0</v>
      </c>
      <c r="BW296" s="147">
        <v>0</v>
      </c>
      <c r="BX296" s="147">
        <v>0</v>
      </c>
      <c r="BZ296" s="147">
        <v>0</v>
      </c>
      <c r="CA296" s="147">
        <v>0</v>
      </c>
    </row>
    <row r="297" spans="12:79" hidden="1" x14ac:dyDescent="0.2">
      <c r="L297" s="147">
        <v>0</v>
      </c>
      <c r="M297" s="147">
        <v>0</v>
      </c>
      <c r="N297" s="147">
        <v>0</v>
      </c>
      <c r="O297" s="147">
        <v>0</v>
      </c>
      <c r="P297" s="147">
        <v>0</v>
      </c>
      <c r="Q297" s="147">
        <v>0</v>
      </c>
      <c r="R297" s="147">
        <v>0</v>
      </c>
      <c r="S297" s="147">
        <v>0</v>
      </c>
      <c r="T297" s="147">
        <v>0</v>
      </c>
      <c r="U297" s="147">
        <v>0</v>
      </c>
      <c r="V297" s="147">
        <v>0</v>
      </c>
      <c r="W297" s="147">
        <v>0</v>
      </c>
      <c r="X297" s="147">
        <v>0</v>
      </c>
      <c r="Y297" s="147">
        <v>0</v>
      </c>
      <c r="Z297" s="147">
        <v>0</v>
      </c>
      <c r="AA297" s="147">
        <v>0</v>
      </c>
      <c r="AB297" s="147">
        <v>0</v>
      </c>
      <c r="AC297" s="147">
        <v>0</v>
      </c>
      <c r="AD297" s="147">
        <v>0</v>
      </c>
      <c r="AE297" s="147">
        <v>0</v>
      </c>
      <c r="AF297" s="147">
        <v>0</v>
      </c>
      <c r="AG297" s="147">
        <v>0</v>
      </c>
      <c r="AH297" s="147">
        <v>0</v>
      </c>
      <c r="AI297" s="147">
        <v>0</v>
      </c>
      <c r="AJ297" s="147">
        <v>0</v>
      </c>
      <c r="AK297" s="147">
        <v>0</v>
      </c>
      <c r="AL297" s="147">
        <v>0</v>
      </c>
      <c r="AM297" s="147">
        <v>0</v>
      </c>
      <c r="AN297" s="147">
        <v>0</v>
      </c>
      <c r="AO297" s="147">
        <v>0</v>
      </c>
      <c r="AP297" s="147">
        <v>0</v>
      </c>
      <c r="AQ297" s="147">
        <v>0</v>
      </c>
      <c r="AR297" s="147">
        <v>0</v>
      </c>
      <c r="AS297" s="147">
        <v>0</v>
      </c>
      <c r="AT297" s="147">
        <v>0</v>
      </c>
      <c r="AU297" s="147">
        <v>0</v>
      </c>
      <c r="AV297" s="147">
        <v>0</v>
      </c>
      <c r="AW297" s="147">
        <v>0</v>
      </c>
      <c r="AX297" s="147">
        <v>0</v>
      </c>
      <c r="AY297" s="147">
        <v>0</v>
      </c>
      <c r="AZ297" s="147">
        <v>0</v>
      </c>
      <c r="BA297" s="147">
        <v>0</v>
      </c>
      <c r="BB297" s="147">
        <v>0</v>
      </c>
      <c r="BC297" s="147">
        <v>0</v>
      </c>
      <c r="BD297" s="147">
        <v>0</v>
      </c>
      <c r="BE297" s="147">
        <v>0</v>
      </c>
      <c r="BF297" s="147">
        <v>0</v>
      </c>
      <c r="BG297" s="147">
        <v>0</v>
      </c>
      <c r="BH297" s="147">
        <v>0</v>
      </c>
      <c r="BI297" s="147">
        <v>0</v>
      </c>
      <c r="BJ297" s="147">
        <v>0</v>
      </c>
      <c r="BK297" s="147">
        <v>0</v>
      </c>
      <c r="BL297" s="147">
        <v>0</v>
      </c>
      <c r="BM297" s="147">
        <v>0</v>
      </c>
      <c r="BN297" s="147">
        <v>0</v>
      </c>
      <c r="BO297" s="147">
        <v>0</v>
      </c>
      <c r="BU297" s="147">
        <v>0</v>
      </c>
      <c r="BV297" s="147">
        <v>0</v>
      </c>
      <c r="BW297" s="147">
        <v>0</v>
      </c>
      <c r="BX297" s="147">
        <v>0</v>
      </c>
      <c r="BZ297" s="147">
        <v>0</v>
      </c>
      <c r="CA297" s="147">
        <v>0</v>
      </c>
    </row>
    <row r="298" spans="12:79" hidden="1" x14ac:dyDescent="0.2">
      <c r="L298" s="147">
        <v>0</v>
      </c>
      <c r="M298" s="147">
        <v>0</v>
      </c>
      <c r="N298" s="147">
        <v>0</v>
      </c>
      <c r="O298" s="147">
        <v>0</v>
      </c>
      <c r="P298" s="147">
        <v>0</v>
      </c>
      <c r="Q298" s="147">
        <v>0</v>
      </c>
      <c r="R298" s="147">
        <v>0</v>
      </c>
      <c r="S298" s="147">
        <v>0</v>
      </c>
      <c r="T298" s="147">
        <v>0</v>
      </c>
      <c r="U298" s="147">
        <v>0</v>
      </c>
      <c r="V298" s="147">
        <v>0</v>
      </c>
      <c r="W298" s="147">
        <v>0</v>
      </c>
      <c r="X298" s="147">
        <v>0</v>
      </c>
      <c r="Y298" s="147">
        <v>0</v>
      </c>
      <c r="Z298" s="147">
        <v>0</v>
      </c>
      <c r="AA298" s="147">
        <v>0</v>
      </c>
      <c r="AB298" s="147">
        <v>0</v>
      </c>
      <c r="AC298" s="147">
        <v>0</v>
      </c>
      <c r="AD298" s="147">
        <v>0</v>
      </c>
      <c r="AE298" s="147">
        <v>0</v>
      </c>
      <c r="AF298" s="147">
        <v>0</v>
      </c>
      <c r="AG298" s="147">
        <v>0</v>
      </c>
      <c r="AH298" s="147">
        <v>0</v>
      </c>
      <c r="AI298" s="147">
        <v>0</v>
      </c>
      <c r="AJ298" s="147">
        <v>0</v>
      </c>
      <c r="AK298" s="147">
        <v>0</v>
      </c>
      <c r="AL298" s="147">
        <v>0</v>
      </c>
      <c r="AM298" s="147">
        <v>0</v>
      </c>
      <c r="AN298" s="147">
        <v>0</v>
      </c>
      <c r="AO298" s="147">
        <v>0</v>
      </c>
      <c r="AP298" s="147">
        <v>0</v>
      </c>
      <c r="AQ298" s="147">
        <v>0</v>
      </c>
      <c r="AR298" s="147">
        <v>0</v>
      </c>
      <c r="AS298" s="147">
        <v>0</v>
      </c>
      <c r="AT298" s="147">
        <v>0</v>
      </c>
      <c r="AU298" s="147">
        <v>0</v>
      </c>
      <c r="AV298" s="147">
        <v>0</v>
      </c>
      <c r="AW298" s="147">
        <v>0</v>
      </c>
      <c r="AX298" s="147">
        <v>0</v>
      </c>
      <c r="AY298" s="147">
        <v>0</v>
      </c>
      <c r="AZ298" s="147">
        <v>0</v>
      </c>
      <c r="BA298" s="147">
        <v>0</v>
      </c>
      <c r="BB298" s="147">
        <v>0</v>
      </c>
      <c r="BC298" s="147">
        <v>0</v>
      </c>
      <c r="BD298" s="147">
        <v>0</v>
      </c>
      <c r="BE298" s="147">
        <v>0</v>
      </c>
      <c r="BF298" s="147">
        <v>0</v>
      </c>
      <c r="BG298" s="147">
        <v>0</v>
      </c>
      <c r="BH298" s="147">
        <v>0</v>
      </c>
      <c r="BI298" s="147">
        <v>0</v>
      </c>
      <c r="BJ298" s="147">
        <v>0</v>
      </c>
      <c r="BK298" s="147">
        <v>0</v>
      </c>
      <c r="BL298" s="147">
        <v>0</v>
      </c>
      <c r="BM298" s="147">
        <v>0</v>
      </c>
      <c r="BN298" s="147">
        <v>0</v>
      </c>
      <c r="BO298" s="147">
        <v>0</v>
      </c>
      <c r="BU298" s="147">
        <v>0</v>
      </c>
      <c r="BV298" s="147">
        <v>0</v>
      </c>
      <c r="BW298" s="147">
        <v>0</v>
      </c>
      <c r="BX298" s="147">
        <v>0</v>
      </c>
      <c r="BZ298" s="147">
        <v>0</v>
      </c>
      <c r="CA298" s="147">
        <v>0</v>
      </c>
    </row>
    <row r="299" spans="12:79" hidden="1" x14ac:dyDescent="0.2">
      <c r="L299" s="147">
        <v>0</v>
      </c>
      <c r="M299" s="147">
        <v>0</v>
      </c>
      <c r="N299" s="147">
        <v>0</v>
      </c>
      <c r="O299" s="147">
        <v>0</v>
      </c>
      <c r="P299" s="147">
        <v>0</v>
      </c>
      <c r="Q299" s="147">
        <v>0</v>
      </c>
      <c r="R299" s="147">
        <v>0</v>
      </c>
      <c r="S299" s="147">
        <v>0</v>
      </c>
      <c r="T299" s="147">
        <v>0</v>
      </c>
      <c r="U299" s="147">
        <v>0</v>
      </c>
      <c r="V299" s="147">
        <v>0</v>
      </c>
      <c r="W299" s="147">
        <v>0</v>
      </c>
      <c r="X299" s="147">
        <v>0</v>
      </c>
      <c r="Y299" s="147">
        <v>0</v>
      </c>
      <c r="Z299" s="147">
        <v>0</v>
      </c>
      <c r="AA299" s="147">
        <v>0</v>
      </c>
      <c r="AB299" s="147">
        <v>0</v>
      </c>
      <c r="AC299" s="147">
        <v>0</v>
      </c>
      <c r="AD299" s="147">
        <v>0</v>
      </c>
      <c r="AE299" s="147">
        <v>0</v>
      </c>
      <c r="AF299" s="147">
        <v>0</v>
      </c>
      <c r="AG299" s="147">
        <v>0</v>
      </c>
      <c r="AH299" s="147">
        <v>0</v>
      </c>
      <c r="AI299" s="147">
        <v>0</v>
      </c>
      <c r="AJ299" s="147">
        <v>0</v>
      </c>
      <c r="AK299" s="147">
        <v>0</v>
      </c>
      <c r="AL299" s="147">
        <v>0</v>
      </c>
      <c r="AM299" s="147">
        <v>0</v>
      </c>
      <c r="AN299" s="147">
        <v>0</v>
      </c>
      <c r="AO299" s="147">
        <v>0</v>
      </c>
      <c r="AP299" s="147">
        <v>0</v>
      </c>
      <c r="AQ299" s="147">
        <v>0</v>
      </c>
      <c r="AR299" s="147">
        <v>0</v>
      </c>
      <c r="AS299" s="147">
        <v>0</v>
      </c>
      <c r="AT299" s="147">
        <v>0</v>
      </c>
      <c r="AU299" s="147">
        <v>0</v>
      </c>
      <c r="AV299" s="147">
        <v>0</v>
      </c>
      <c r="AW299" s="147">
        <v>0</v>
      </c>
      <c r="AX299" s="147">
        <v>0</v>
      </c>
      <c r="AY299" s="147">
        <v>0</v>
      </c>
      <c r="AZ299" s="147">
        <v>0</v>
      </c>
      <c r="BA299" s="147">
        <v>0</v>
      </c>
      <c r="BB299" s="147">
        <v>0</v>
      </c>
      <c r="BC299" s="147">
        <v>0</v>
      </c>
      <c r="BD299" s="147">
        <v>0</v>
      </c>
      <c r="BE299" s="147">
        <v>0</v>
      </c>
      <c r="BF299" s="147">
        <v>0</v>
      </c>
      <c r="BG299" s="147">
        <v>0</v>
      </c>
      <c r="BH299" s="147">
        <v>0</v>
      </c>
      <c r="BI299" s="147">
        <v>0</v>
      </c>
      <c r="BJ299" s="147">
        <v>0</v>
      </c>
      <c r="BK299" s="147">
        <v>0</v>
      </c>
      <c r="BL299" s="147">
        <v>0</v>
      </c>
      <c r="BM299" s="147">
        <v>0</v>
      </c>
      <c r="BN299" s="147">
        <v>0</v>
      </c>
      <c r="BO299" s="147">
        <v>0</v>
      </c>
      <c r="BU299" s="147">
        <v>0</v>
      </c>
      <c r="BV299" s="147">
        <v>0</v>
      </c>
      <c r="BW299" s="147">
        <v>0</v>
      </c>
      <c r="BX299" s="147">
        <v>0</v>
      </c>
      <c r="BZ299" s="147">
        <v>0</v>
      </c>
      <c r="CA299" s="147">
        <v>0</v>
      </c>
    </row>
    <row r="300" spans="12:79" hidden="1" x14ac:dyDescent="0.2">
      <c r="L300" s="147">
        <v>0</v>
      </c>
      <c r="M300" s="147">
        <v>0</v>
      </c>
      <c r="N300" s="147">
        <v>0</v>
      </c>
      <c r="O300" s="147">
        <v>0</v>
      </c>
      <c r="P300" s="147">
        <v>0</v>
      </c>
      <c r="Q300" s="147">
        <v>0</v>
      </c>
      <c r="R300" s="147">
        <v>0</v>
      </c>
      <c r="S300" s="147">
        <v>0</v>
      </c>
      <c r="T300" s="147">
        <v>0</v>
      </c>
      <c r="U300" s="147">
        <v>0</v>
      </c>
      <c r="V300" s="147">
        <v>0</v>
      </c>
      <c r="W300" s="147">
        <v>0</v>
      </c>
      <c r="X300" s="147">
        <v>0</v>
      </c>
      <c r="Y300" s="147">
        <v>0</v>
      </c>
      <c r="Z300" s="147">
        <v>0</v>
      </c>
      <c r="AA300" s="147">
        <v>0</v>
      </c>
      <c r="AB300" s="147">
        <v>0</v>
      </c>
      <c r="AC300" s="147">
        <v>0</v>
      </c>
      <c r="AD300" s="147">
        <v>0</v>
      </c>
      <c r="AE300" s="147">
        <v>0</v>
      </c>
      <c r="AF300" s="147">
        <v>0</v>
      </c>
      <c r="AG300" s="147">
        <v>0</v>
      </c>
      <c r="AH300" s="147">
        <v>0</v>
      </c>
      <c r="AI300" s="147">
        <v>0</v>
      </c>
      <c r="AJ300" s="147">
        <v>0</v>
      </c>
      <c r="AK300" s="147">
        <v>0</v>
      </c>
      <c r="AL300" s="147">
        <v>0</v>
      </c>
      <c r="AM300" s="147">
        <v>0</v>
      </c>
      <c r="AN300" s="147">
        <v>0</v>
      </c>
      <c r="AO300" s="147">
        <v>0</v>
      </c>
      <c r="AP300" s="147">
        <v>0</v>
      </c>
      <c r="AQ300" s="147">
        <v>0</v>
      </c>
      <c r="AR300" s="147">
        <v>0</v>
      </c>
      <c r="AS300" s="147">
        <v>0</v>
      </c>
      <c r="AT300" s="147">
        <v>0</v>
      </c>
      <c r="AU300" s="147">
        <v>0</v>
      </c>
      <c r="AV300" s="147">
        <v>0</v>
      </c>
      <c r="AW300" s="147">
        <v>0</v>
      </c>
      <c r="AX300" s="147">
        <v>0</v>
      </c>
      <c r="AY300" s="147">
        <v>0</v>
      </c>
      <c r="AZ300" s="147">
        <v>0</v>
      </c>
      <c r="BA300" s="147">
        <v>0</v>
      </c>
      <c r="BB300" s="147">
        <v>0</v>
      </c>
      <c r="BC300" s="147">
        <v>0</v>
      </c>
      <c r="BD300" s="147">
        <v>0</v>
      </c>
      <c r="BE300" s="147">
        <v>0</v>
      </c>
      <c r="BF300" s="147">
        <v>0</v>
      </c>
      <c r="BG300" s="147">
        <v>0</v>
      </c>
      <c r="BH300" s="147">
        <v>0</v>
      </c>
      <c r="BI300" s="147">
        <v>0</v>
      </c>
      <c r="BJ300" s="147">
        <v>0</v>
      </c>
      <c r="BK300" s="147">
        <v>0</v>
      </c>
      <c r="BL300" s="147">
        <v>0</v>
      </c>
      <c r="BM300" s="147">
        <v>0</v>
      </c>
      <c r="BN300" s="147">
        <v>0</v>
      </c>
      <c r="BO300" s="147">
        <v>0</v>
      </c>
      <c r="BU300" s="147">
        <v>0</v>
      </c>
      <c r="BV300" s="147">
        <v>0</v>
      </c>
      <c r="BW300" s="147">
        <v>0</v>
      </c>
      <c r="BX300" s="147">
        <v>0</v>
      </c>
      <c r="BZ300" s="147">
        <v>0</v>
      </c>
      <c r="CA300" s="147">
        <v>0</v>
      </c>
    </row>
    <row r="301" spans="12:79" hidden="1" x14ac:dyDescent="0.2">
      <c r="L301" s="147">
        <v>0</v>
      </c>
      <c r="M301" s="147">
        <v>0</v>
      </c>
      <c r="N301" s="147">
        <v>0</v>
      </c>
      <c r="O301" s="147">
        <v>0</v>
      </c>
      <c r="P301" s="147">
        <v>0</v>
      </c>
      <c r="Q301" s="147">
        <v>0</v>
      </c>
      <c r="R301" s="147">
        <v>0</v>
      </c>
      <c r="S301" s="147">
        <v>0</v>
      </c>
      <c r="T301" s="147">
        <v>0</v>
      </c>
      <c r="U301" s="147">
        <v>0</v>
      </c>
      <c r="V301" s="147">
        <v>0</v>
      </c>
      <c r="W301" s="147">
        <v>0</v>
      </c>
      <c r="X301" s="147">
        <v>0</v>
      </c>
      <c r="Y301" s="147">
        <v>0</v>
      </c>
      <c r="Z301" s="147">
        <v>0</v>
      </c>
      <c r="AA301" s="147">
        <v>0</v>
      </c>
      <c r="AB301" s="147">
        <v>0</v>
      </c>
      <c r="AC301" s="147">
        <v>0</v>
      </c>
      <c r="AD301" s="147">
        <v>0</v>
      </c>
      <c r="AE301" s="147">
        <v>0</v>
      </c>
      <c r="AF301" s="147">
        <v>0</v>
      </c>
      <c r="AG301" s="147">
        <v>0</v>
      </c>
      <c r="AH301" s="147">
        <v>0</v>
      </c>
      <c r="AI301" s="147">
        <v>0</v>
      </c>
      <c r="AJ301" s="147">
        <v>0</v>
      </c>
      <c r="AK301" s="147">
        <v>0</v>
      </c>
      <c r="AL301" s="147">
        <v>0</v>
      </c>
      <c r="AM301" s="147">
        <v>0</v>
      </c>
      <c r="AN301" s="147">
        <v>0</v>
      </c>
      <c r="AO301" s="147">
        <v>0</v>
      </c>
      <c r="AP301" s="147">
        <v>0</v>
      </c>
      <c r="AQ301" s="147">
        <v>0</v>
      </c>
      <c r="AR301" s="147">
        <v>0</v>
      </c>
      <c r="AS301" s="147">
        <v>0</v>
      </c>
      <c r="AT301" s="147">
        <v>0</v>
      </c>
      <c r="AU301" s="147">
        <v>0</v>
      </c>
      <c r="AV301" s="147">
        <v>0</v>
      </c>
      <c r="AW301" s="147">
        <v>0</v>
      </c>
      <c r="AX301" s="147">
        <v>0</v>
      </c>
      <c r="AY301" s="147">
        <v>0</v>
      </c>
      <c r="AZ301" s="147">
        <v>0</v>
      </c>
      <c r="BA301" s="147">
        <v>0</v>
      </c>
      <c r="BB301" s="147">
        <v>0</v>
      </c>
      <c r="BC301" s="147">
        <v>0</v>
      </c>
      <c r="BD301" s="147">
        <v>0</v>
      </c>
      <c r="BE301" s="147">
        <v>0</v>
      </c>
      <c r="BF301" s="147">
        <v>0</v>
      </c>
      <c r="BG301" s="147">
        <v>0</v>
      </c>
      <c r="BH301" s="147">
        <v>0</v>
      </c>
      <c r="BI301" s="147">
        <v>0</v>
      </c>
      <c r="BJ301" s="147">
        <v>0</v>
      </c>
      <c r="BK301" s="147">
        <v>0</v>
      </c>
      <c r="BL301" s="147">
        <v>0</v>
      </c>
      <c r="BM301" s="147">
        <v>0</v>
      </c>
      <c r="BN301" s="147">
        <v>0</v>
      </c>
      <c r="BO301" s="147">
        <v>0</v>
      </c>
      <c r="BU301" s="147">
        <v>0</v>
      </c>
      <c r="BV301" s="147">
        <v>0</v>
      </c>
      <c r="BW301" s="147">
        <v>0</v>
      </c>
      <c r="BX301" s="147">
        <v>0</v>
      </c>
      <c r="BZ301" s="147">
        <v>0</v>
      </c>
      <c r="CA301" s="147">
        <v>0</v>
      </c>
    </row>
    <row r="302" spans="12:79" hidden="1" x14ac:dyDescent="0.2">
      <c r="L302" s="147">
        <v>0</v>
      </c>
      <c r="M302" s="147">
        <v>0</v>
      </c>
      <c r="N302" s="147">
        <v>0</v>
      </c>
      <c r="O302" s="147">
        <v>0</v>
      </c>
      <c r="P302" s="147">
        <v>0</v>
      </c>
      <c r="Q302" s="147">
        <v>0</v>
      </c>
      <c r="R302" s="147">
        <v>0</v>
      </c>
      <c r="S302" s="147">
        <v>0</v>
      </c>
      <c r="T302" s="147">
        <v>0</v>
      </c>
      <c r="U302" s="147">
        <v>0</v>
      </c>
      <c r="V302" s="147">
        <v>0</v>
      </c>
      <c r="W302" s="147">
        <v>0</v>
      </c>
      <c r="X302" s="147">
        <v>0</v>
      </c>
      <c r="Y302" s="147">
        <v>0</v>
      </c>
      <c r="Z302" s="147">
        <v>0</v>
      </c>
      <c r="AA302" s="147">
        <v>0</v>
      </c>
      <c r="AB302" s="147">
        <v>0</v>
      </c>
      <c r="AC302" s="147">
        <v>0</v>
      </c>
      <c r="AD302" s="147">
        <v>0</v>
      </c>
      <c r="AE302" s="147">
        <v>0</v>
      </c>
      <c r="AF302" s="147">
        <v>0</v>
      </c>
      <c r="AG302" s="147">
        <v>0</v>
      </c>
      <c r="AH302" s="147">
        <v>0</v>
      </c>
      <c r="AI302" s="147">
        <v>0</v>
      </c>
      <c r="AJ302" s="147">
        <v>0</v>
      </c>
      <c r="AK302" s="147">
        <v>0</v>
      </c>
      <c r="AL302" s="147">
        <v>0</v>
      </c>
      <c r="AM302" s="147">
        <v>0</v>
      </c>
      <c r="AN302" s="147">
        <v>0</v>
      </c>
      <c r="AO302" s="147">
        <v>0</v>
      </c>
      <c r="AP302" s="147">
        <v>0</v>
      </c>
      <c r="AQ302" s="147">
        <v>0</v>
      </c>
      <c r="AR302" s="147">
        <v>0</v>
      </c>
      <c r="AS302" s="147">
        <v>0</v>
      </c>
      <c r="AT302" s="147">
        <v>0</v>
      </c>
      <c r="AU302" s="147">
        <v>0</v>
      </c>
      <c r="AV302" s="147">
        <v>0</v>
      </c>
      <c r="AW302" s="147">
        <v>0</v>
      </c>
      <c r="AX302" s="147">
        <v>0</v>
      </c>
      <c r="AY302" s="147">
        <v>0</v>
      </c>
      <c r="AZ302" s="147">
        <v>0</v>
      </c>
      <c r="BA302" s="147">
        <v>0</v>
      </c>
      <c r="BB302" s="147">
        <v>0</v>
      </c>
      <c r="BC302" s="147">
        <v>0</v>
      </c>
      <c r="BD302" s="147">
        <v>0</v>
      </c>
      <c r="BE302" s="147">
        <v>0</v>
      </c>
      <c r="BF302" s="147">
        <v>0</v>
      </c>
      <c r="BG302" s="147">
        <v>0</v>
      </c>
      <c r="BH302" s="147">
        <v>0</v>
      </c>
      <c r="BI302" s="147">
        <v>0</v>
      </c>
      <c r="BJ302" s="147">
        <v>0</v>
      </c>
      <c r="BK302" s="147">
        <v>0</v>
      </c>
      <c r="BL302" s="147">
        <v>0</v>
      </c>
      <c r="BM302" s="147">
        <v>0</v>
      </c>
      <c r="BN302" s="147">
        <v>0</v>
      </c>
      <c r="BO302" s="147">
        <v>0</v>
      </c>
      <c r="BU302" s="147">
        <v>0</v>
      </c>
      <c r="BV302" s="147">
        <v>0</v>
      </c>
      <c r="BW302" s="147">
        <v>0</v>
      </c>
      <c r="BX302" s="147">
        <v>0</v>
      </c>
      <c r="BZ302" s="147">
        <v>0</v>
      </c>
      <c r="CA302" s="147">
        <v>0</v>
      </c>
    </row>
    <row r="303" spans="12:79" hidden="1" x14ac:dyDescent="0.2">
      <c r="L303" s="147">
        <v>0</v>
      </c>
      <c r="M303" s="147">
        <v>0</v>
      </c>
      <c r="N303" s="147">
        <v>0</v>
      </c>
      <c r="O303" s="147">
        <v>0</v>
      </c>
      <c r="P303" s="147">
        <v>0</v>
      </c>
      <c r="Q303" s="147">
        <v>0</v>
      </c>
      <c r="R303" s="147">
        <v>0</v>
      </c>
      <c r="S303" s="147">
        <v>0</v>
      </c>
      <c r="T303" s="147">
        <v>0</v>
      </c>
      <c r="U303" s="147">
        <v>0</v>
      </c>
      <c r="V303" s="147">
        <v>0</v>
      </c>
      <c r="W303" s="147">
        <v>0</v>
      </c>
      <c r="X303" s="147">
        <v>0</v>
      </c>
      <c r="Y303" s="147">
        <v>0</v>
      </c>
      <c r="Z303" s="147">
        <v>0</v>
      </c>
      <c r="AA303" s="147">
        <v>0</v>
      </c>
      <c r="AB303" s="147">
        <v>0</v>
      </c>
      <c r="AC303" s="147">
        <v>0</v>
      </c>
      <c r="AD303" s="147">
        <v>0</v>
      </c>
      <c r="AE303" s="147">
        <v>0</v>
      </c>
      <c r="AF303" s="147">
        <v>0</v>
      </c>
      <c r="AG303" s="147">
        <v>0</v>
      </c>
      <c r="AH303" s="147">
        <v>0</v>
      </c>
      <c r="AI303" s="147">
        <v>0</v>
      </c>
      <c r="AJ303" s="147">
        <v>0</v>
      </c>
      <c r="AK303" s="147">
        <v>0</v>
      </c>
      <c r="AL303" s="147">
        <v>0</v>
      </c>
      <c r="AM303" s="147">
        <v>0</v>
      </c>
      <c r="AN303" s="147">
        <v>0</v>
      </c>
      <c r="AO303" s="147">
        <v>0</v>
      </c>
      <c r="AP303" s="147">
        <v>0</v>
      </c>
      <c r="AQ303" s="147">
        <v>0</v>
      </c>
      <c r="AR303" s="147">
        <v>0</v>
      </c>
      <c r="AS303" s="147">
        <v>0</v>
      </c>
      <c r="AT303" s="147">
        <v>0</v>
      </c>
      <c r="AU303" s="147">
        <v>0</v>
      </c>
      <c r="AV303" s="147">
        <v>0</v>
      </c>
      <c r="AW303" s="147">
        <v>0</v>
      </c>
      <c r="AX303" s="147">
        <v>0</v>
      </c>
      <c r="AY303" s="147">
        <v>0</v>
      </c>
      <c r="AZ303" s="147">
        <v>0</v>
      </c>
      <c r="BA303" s="147">
        <v>0</v>
      </c>
      <c r="BB303" s="147">
        <v>0</v>
      </c>
      <c r="BC303" s="147">
        <v>0</v>
      </c>
      <c r="BD303" s="147">
        <v>0</v>
      </c>
      <c r="BE303" s="147">
        <v>0</v>
      </c>
      <c r="BF303" s="147">
        <v>0</v>
      </c>
      <c r="BG303" s="147">
        <v>0</v>
      </c>
      <c r="BH303" s="147">
        <v>0</v>
      </c>
      <c r="BI303" s="147">
        <v>0</v>
      </c>
      <c r="BJ303" s="147">
        <v>0</v>
      </c>
      <c r="BK303" s="147">
        <v>0</v>
      </c>
      <c r="BL303" s="147">
        <v>0</v>
      </c>
      <c r="BM303" s="147">
        <v>0</v>
      </c>
      <c r="BN303" s="147">
        <v>0</v>
      </c>
      <c r="BO303" s="147">
        <v>0</v>
      </c>
      <c r="BU303" s="147">
        <v>0</v>
      </c>
      <c r="BV303" s="147">
        <v>0</v>
      </c>
      <c r="BW303" s="147">
        <v>0</v>
      </c>
      <c r="BX303" s="147">
        <v>0</v>
      </c>
      <c r="BZ303" s="147">
        <v>0</v>
      </c>
      <c r="CA303" s="147">
        <v>0</v>
      </c>
    </row>
    <row r="304" spans="12:79" hidden="1" x14ac:dyDescent="0.2">
      <c r="L304" s="147">
        <v>0</v>
      </c>
      <c r="M304" s="147">
        <v>0</v>
      </c>
      <c r="N304" s="147">
        <v>0</v>
      </c>
      <c r="O304" s="147">
        <v>0</v>
      </c>
      <c r="P304" s="147">
        <v>0</v>
      </c>
      <c r="Q304" s="147">
        <v>0</v>
      </c>
      <c r="R304" s="147">
        <v>0</v>
      </c>
      <c r="S304" s="147">
        <v>0</v>
      </c>
      <c r="T304" s="147">
        <v>0</v>
      </c>
      <c r="U304" s="147">
        <v>0</v>
      </c>
      <c r="V304" s="147">
        <v>0</v>
      </c>
      <c r="W304" s="147">
        <v>0</v>
      </c>
      <c r="X304" s="147">
        <v>0</v>
      </c>
      <c r="Y304" s="147">
        <v>0</v>
      </c>
      <c r="Z304" s="147">
        <v>0</v>
      </c>
      <c r="AA304" s="147">
        <v>0</v>
      </c>
      <c r="AB304" s="147">
        <v>0</v>
      </c>
      <c r="AC304" s="147">
        <v>0</v>
      </c>
      <c r="AD304" s="147">
        <v>0</v>
      </c>
      <c r="AE304" s="147">
        <v>0</v>
      </c>
      <c r="AF304" s="147">
        <v>0</v>
      </c>
      <c r="AG304" s="147">
        <v>0</v>
      </c>
      <c r="AH304" s="147">
        <v>0</v>
      </c>
      <c r="AI304" s="147">
        <v>0</v>
      </c>
      <c r="AJ304" s="147">
        <v>0</v>
      </c>
      <c r="AK304" s="147">
        <v>0</v>
      </c>
      <c r="AL304" s="147">
        <v>0</v>
      </c>
      <c r="AM304" s="147">
        <v>0</v>
      </c>
      <c r="AN304" s="147">
        <v>0</v>
      </c>
      <c r="AO304" s="147">
        <v>0</v>
      </c>
      <c r="AP304" s="147">
        <v>0</v>
      </c>
      <c r="AQ304" s="147">
        <v>0</v>
      </c>
      <c r="AR304" s="147">
        <v>0</v>
      </c>
      <c r="AS304" s="147">
        <v>0</v>
      </c>
      <c r="AT304" s="147">
        <v>0</v>
      </c>
      <c r="AU304" s="147">
        <v>0</v>
      </c>
      <c r="AV304" s="147">
        <v>0</v>
      </c>
      <c r="AW304" s="147">
        <v>0</v>
      </c>
      <c r="AX304" s="147">
        <v>0</v>
      </c>
      <c r="AY304" s="147">
        <v>0</v>
      </c>
      <c r="AZ304" s="147">
        <v>0</v>
      </c>
      <c r="BA304" s="147">
        <v>0</v>
      </c>
      <c r="BB304" s="147">
        <v>0</v>
      </c>
      <c r="BC304" s="147">
        <v>0</v>
      </c>
      <c r="BD304" s="147">
        <v>0</v>
      </c>
      <c r="BE304" s="147">
        <v>0</v>
      </c>
      <c r="BF304" s="147">
        <v>0</v>
      </c>
      <c r="BG304" s="147">
        <v>0</v>
      </c>
      <c r="BH304" s="147">
        <v>0</v>
      </c>
      <c r="BI304" s="147">
        <v>0</v>
      </c>
      <c r="BJ304" s="147">
        <v>0</v>
      </c>
      <c r="BK304" s="147">
        <v>0</v>
      </c>
      <c r="BL304" s="147">
        <v>0</v>
      </c>
      <c r="BM304" s="147">
        <v>0</v>
      </c>
      <c r="BN304" s="147">
        <v>0</v>
      </c>
      <c r="BO304" s="147">
        <v>0</v>
      </c>
      <c r="BU304" s="147">
        <v>0</v>
      </c>
      <c r="BV304" s="147">
        <v>0</v>
      </c>
      <c r="BW304" s="147">
        <v>0</v>
      </c>
      <c r="BX304" s="147">
        <v>0</v>
      </c>
      <c r="BZ304" s="147">
        <v>0</v>
      </c>
      <c r="CA304" s="147">
        <v>0</v>
      </c>
    </row>
    <row r="305" spans="12:79" hidden="1" x14ac:dyDescent="0.2">
      <c r="L305" s="147">
        <v>0</v>
      </c>
      <c r="M305" s="147">
        <v>0</v>
      </c>
      <c r="N305" s="147">
        <v>0</v>
      </c>
      <c r="O305" s="147">
        <v>0</v>
      </c>
      <c r="P305" s="147">
        <v>0</v>
      </c>
      <c r="Q305" s="147">
        <v>0</v>
      </c>
      <c r="R305" s="147">
        <v>0</v>
      </c>
      <c r="S305" s="147">
        <v>0</v>
      </c>
      <c r="T305" s="147">
        <v>0</v>
      </c>
      <c r="U305" s="147">
        <v>0</v>
      </c>
      <c r="V305" s="147">
        <v>0</v>
      </c>
      <c r="W305" s="147">
        <v>0</v>
      </c>
      <c r="X305" s="147">
        <v>0</v>
      </c>
      <c r="Y305" s="147">
        <v>0</v>
      </c>
      <c r="Z305" s="147">
        <v>0</v>
      </c>
      <c r="AA305" s="147">
        <v>0</v>
      </c>
      <c r="AB305" s="147">
        <v>0</v>
      </c>
      <c r="AC305" s="147">
        <v>0</v>
      </c>
      <c r="AD305" s="147">
        <v>0</v>
      </c>
      <c r="AE305" s="147">
        <v>0</v>
      </c>
      <c r="AF305" s="147">
        <v>0</v>
      </c>
      <c r="AG305" s="147">
        <v>0</v>
      </c>
      <c r="AH305" s="147">
        <v>0</v>
      </c>
      <c r="AI305" s="147">
        <v>0</v>
      </c>
      <c r="AJ305" s="147">
        <v>0</v>
      </c>
      <c r="AK305" s="147">
        <v>0</v>
      </c>
      <c r="AL305" s="147">
        <v>0</v>
      </c>
      <c r="AM305" s="147">
        <v>0</v>
      </c>
      <c r="AN305" s="147">
        <v>0</v>
      </c>
      <c r="AO305" s="147">
        <v>0</v>
      </c>
      <c r="AP305" s="147">
        <v>0</v>
      </c>
      <c r="AQ305" s="147">
        <v>0</v>
      </c>
      <c r="AR305" s="147">
        <v>0</v>
      </c>
      <c r="AS305" s="147">
        <v>0</v>
      </c>
      <c r="AT305" s="147">
        <v>0</v>
      </c>
      <c r="AU305" s="147">
        <v>0</v>
      </c>
      <c r="AV305" s="147">
        <v>0</v>
      </c>
      <c r="AW305" s="147">
        <v>0</v>
      </c>
      <c r="AX305" s="147">
        <v>0</v>
      </c>
      <c r="AY305" s="147">
        <v>0</v>
      </c>
      <c r="AZ305" s="147">
        <v>0</v>
      </c>
      <c r="BA305" s="147">
        <v>0</v>
      </c>
      <c r="BB305" s="147">
        <v>0</v>
      </c>
      <c r="BC305" s="147">
        <v>0</v>
      </c>
      <c r="BD305" s="147">
        <v>0</v>
      </c>
      <c r="BE305" s="147">
        <v>0</v>
      </c>
      <c r="BF305" s="147">
        <v>0</v>
      </c>
      <c r="BG305" s="147">
        <v>0</v>
      </c>
      <c r="BH305" s="147">
        <v>0</v>
      </c>
      <c r="BI305" s="147">
        <v>0</v>
      </c>
      <c r="BJ305" s="147">
        <v>0</v>
      </c>
      <c r="BK305" s="147">
        <v>0</v>
      </c>
      <c r="BL305" s="147">
        <v>0</v>
      </c>
      <c r="BM305" s="147">
        <v>0</v>
      </c>
      <c r="BN305" s="147">
        <v>0</v>
      </c>
      <c r="BO305" s="147">
        <v>0</v>
      </c>
      <c r="BU305" s="147">
        <v>0</v>
      </c>
      <c r="BV305" s="147">
        <v>0</v>
      </c>
      <c r="BW305" s="147">
        <v>0</v>
      </c>
      <c r="BX305" s="147">
        <v>0</v>
      </c>
      <c r="BZ305" s="147">
        <v>0</v>
      </c>
      <c r="CA305" s="147">
        <v>0</v>
      </c>
    </row>
    <row r="306" spans="12:79" hidden="1" x14ac:dyDescent="0.2">
      <c r="L306" s="147">
        <v>0</v>
      </c>
      <c r="M306" s="147">
        <v>0</v>
      </c>
      <c r="N306" s="147">
        <v>0</v>
      </c>
      <c r="O306" s="147">
        <v>0</v>
      </c>
      <c r="P306" s="147">
        <v>0</v>
      </c>
      <c r="Q306" s="147">
        <v>0</v>
      </c>
      <c r="R306" s="147">
        <v>0</v>
      </c>
      <c r="S306" s="147">
        <v>0</v>
      </c>
      <c r="T306" s="147">
        <v>0</v>
      </c>
      <c r="U306" s="147">
        <v>0</v>
      </c>
      <c r="V306" s="147">
        <v>0</v>
      </c>
      <c r="W306" s="147">
        <v>0</v>
      </c>
      <c r="X306" s="147">
        <v>0</v>
      </c>
      <c r="Y306" s="147">
        <v>0</v>
      </c>
      <c r="Z306" s="147">
        <v>0</v>
      </c>
      <c r="AA306" s="147">
        <v>0</v>
      </c>
      <c r="AB306" s="147">
        <v>0</v>
      </c>
      <c r="AC306" s="147">
        <v>0</v>
      </c>
      <c r="AD306" s="147">
        <v>0</v>
      </c>
      <c r="AE306" s="147">
        <v>0</v>
      </c>
      <c r="AF306" s="147">
        <v>0</v>
      </c>
      <c r="AG306" s="147">
        <v>0</v>
      </c>
      <c r="AH306" s="147">
        <v>0</v>
      </c>
      <c r="AI306" s="147">
        <v>0</v>
      </c>
      <c r="AJ306" s="147">
        <v>0</v>
      </c>
      <c r="AK306" s="147">
        <v>0</v>
      </c>
      <c r="AL306" s="147">
        <v>0</v>
      </c>
      <c r="AM306" s="147">
        <v>0</v>
      </c>
      <c r="AN306" s="147">
        <v>0</v>
      </c>
      <c r="AO306" s="147">
        <v>0</v>
      </c>
      <c r="AP306" s="147">
        <v>0</v>
      </c>
      <c r="AQ306" s="147">
        <v>0</v>
      </c>
      <c r="AR306" s="147">
        <v>0</v>
      </c>
      <c r="AS306" s="147">
        <v>0</v>
      </c>
      <c r="AT306" s="147">
        <v>0</v>
      </c>
      <c r="AU306" s="147">
        <v>0</v>
      </c>
      <c r="AV306" s="147">
        <v>0</v>
      </c>
      <c r="AW306" s="147">
        <v>0</v>
      </c>
      <c r="AX306" s="147">
        <v>0</v>
      </c>
      <c r="AY306" s="147">
        <v>0</v>
      </c>
      <c r="AZ306" s="147">
        <v>0</v>
      </c>
      <c r="BA306" s="147">
        <v>0</v>
      </c>
      <c r="BB306" s="147">
        <v>0</v>
      </c>
      <c r="BC306" s="147">
        <v>0</v>
      </c>
      <c r="BD306" s="147">
        <v>0</v>
      </c>
      <c r="BE306" s="147">
        <v>0</v>
      </c>
      <c r="BF306" s="147">
        <v>0</v>
      </c>
      <c r="BG306" s="147">
        <v>0</v>
      </c>
      <c r="BH306" s="147">
        <v>0</v>
      </c>
      <c r="BI306" s="147">
        <v>0</v>
      </c>
      <c r="BJ306" s="147">
        <v>0</v>
      </c>
      <c r="BK306" s="147">
        <v>0</v>
      </c>
      <c r="BL306" s="147">
        <v>0</v>
      </c>
      <c r="BM306" s="147">
        <v>0</v>
      </c>
      <c r="BN306" s="147">
        <v>0</v>
      </c>
      <c r="BO306" s="147">
        <v>0</v>
      </c>
      <c r="BU306" s="147">
        <v>0</v>
      </c>
      <c r="BV306" s="147">
        <v>0</v>
      </c>
      <c r="BW306" s="147">
        <v>0</v>
      </c>
      <c r="BX306" s="147">
        <v>0</v>
      </c>
      <c r="BZ306" s="147">
        <v>0</v>
      </c>
      <c r="CA306" s="147">
        <v>0</v>
      </c>
    </row>
    <row r="307" spans="12:79" hidden="1" x14ac:dyDescent="0.2">
      <c r="L307" s="147">
        <v>0</v>
      </c>
      <c r="M307" s="147">
        <v>0</v>
      </c>
      <c r="N307" s="147">
        <v>0</v>
      </c>
      <c r="O307" s="147">
        <v>0</v>
      </c>
      <c r="P307" s="147">
        <v>0</v>
      </c>
      <c r="Q307" s="147">
        <v>0</v>
      </c>
      <c r="R307" s="147">
        <v>0</v>
      </c>
      <c r="S307" s="147">
        <v>0</v>
      </c>
      <c r="T307" s="147">
        <v>0</v>
      </c>
      <c r="U307" s="147">
        <v>0</v>
      </c>
      <c r="V307" s="147">
        <v>0</v>
      </c>
      <c r="W307" s="147">
        <v>0</v>
      </c>
      <c r="X307" s="147">
        <v>0</v>
      </c>
      <c r="Y307" s="147">
        <v>0</v>
      </c>
      <c r="Z307" s="147">
        <v>0</v>
      </c>
      <c r="AA307" s="147">
        <v>0</v>
      </c>
      <c r="AB307" s="147">
        <v>0</v>
      </c>
      <c r="AC307" s="147">
        <v>0</v>
      </c>
      <c r="AD307" s="147">
        <v>0</v>
      </c>
      <c r="AE307" s="147">
        <v>0</v>
      </c>
      <c r="AF307" s="147">
        <v>0</v>
      </c>
      <c r="AG307" s="147">
        <v>0</v>
      </c>
      <c r="AH307" s="147">
        <v>0</v>
      </c>
      <c r="AI307" s="147">
        <v>0</v>
      </c>
      <c r="AJ307" s="147">
        <v>0</v>
      </c>
      <c r="AK307" s="147">
        <v>0</v>
      </c>
      <c r="AL307" s="147">
        <v>0</v>
      </c>
      <c r="AM307" s="147">
        <v>0</v>
      </c>
      <c r="AN307" s="147">
        <v>0</v>
      </c>
      <c r="AO307" s="147">
        <v>0</v>
      </c>
      <c r="AP307" s="147">
        <v>0</v>
      </c>
      <c r="AQ307" s="147">
        <v>0</v>
      </c>
      <c r="AR307" s="147">
        <v>0</v>
      </c>
      <c r="AS307" s="147">
        <v>0</v>
      </c>
      <c r="AT307" s="147">
        <v>0</v>
      </c>
      <c r="AU307" s="147">
        <v>0</v>
      </c>
      <c r="AV307" s="147">
        <v>0</v>
      </c>
      <c r="AW307" s="147">
        <v>0</v>
      </c>
      <c r="AX307" s="147">
        <v>0</v>
      </c>
      <c r="AY307" s="147">
        <v>0</v>
      </c>
      <c r="AZ307" s="147">
        <v>0</v>
      </c>
      <c r="BA307" s="147">
        <v>0</v>
      </c>
      <c r="BB307" s="147">
        <v>0</v>
      </c>
      <c r="BC307" s="147">
        <v>0</v>
      </c>
      <c r="BD307" s="147">
        <v>0</v>
      </c>
      <c r="BE307" s="147">
        <v>0</v>
      </c>
      <c r="BF307" s="147">
        <v>0</v>
      </c>
      <c r="BG307" s="147">
        <v>0</v>
      </c>
      <c r="BH307" s="147">
        <v>0</v>
      </c>
      <c r="BI307" s="147">
        <v>0</v>
      </c>
      <c r="BJ307" s="147">
        <v>0</v>
      </c>
      <c r="BK307" s="147">
        <v>0</v>
      </c>
      <c r="BL307" s="147">
        <v>0</v>
      </c>
      <c r="BM307" s="147">
        <v>0</v>
      </c>
      <c r="BN307" s="147">
        <v>0</v>
      </c>
      <c r="BO307" s="147">
        <v>0</v>
      </c>
      <c r="BU307" s="147">
        <v>0</v>
      </c>
      <c r="BV307" s="147">
        <v>0</v>
      </c>
      <c r="BW307" s="147">
        <v>0</v>
      </c>
      <c r="BX307" s="147">
        <v>0</v>
      </c>
      <c r="BZ307" s="147">
        <v>0</v>
      </c>
      <c r="CA307" s="147">
        <v>0</v>
      </c>
    </row>
    <row r="308" spans="12:79" hidden="1" x14ac:dyDescent="0.2">
      <c r="L308" s="147">
        <v>0</v>
      </c>
      <c r="M308" s="147">
        <v>0</v>
      </c>
      <c r="N308" s="147">
        <v>0</v>
      </c>
      <c r="O308" s="147">
        <v>0</v>
      </c>
      <c r="P308" s="147">
        <v>0</v>
      </c>
      <c r="Q308" s="147">
        <v>0</v>
      </c>
      <c r="R308" s="147">
        <v>0</v>
      </c>
      <c r="S308" s="147">
        <v>0</v>
      </c>
      <c r="T308" s="147">
        <v>0</v>
      </c>
      <c r="U308" s="147">
        <v>0</v>
      </c>
      <c r="V308" s="147">
        <v>0</v>
      </c>
      <c r="W308" s="147">
        <v>0</v>
      </c>
      <c r="X308" s="147">
        <v>0</v>
      </c>
      <c r="Y308" s="147">
        <v>0</v>
      </c>
      <c r="Z308" s="147">
        <v>0</v>
      </c>
      <c r="AA308" s="147">
        <v>0</v>
      </c>
      <c r="AB308" s="147">
        <v>0</v>
      </c>
      <c r="AC308" s="147">
        <v>0</v>
      </c>
      <c r="AD308" s="147">
        <v>0</v>
      </c>
      <c r="AE308" s="147">
        <v>0</v>
      </c>
      <c r="AF308" s="147">
        <v>0</v>
      </c>
      <c r="AG308" s="147">
        <v>0</v>
      </c>
      <c r="AH308" s="147">
        <v>0</v>
      </c>
      <c r="AI308" s="147">
        <v>0</v>
      </c>
      <c r="AJ308" s="147">
        <v>0</v>
      </c>
      <c r="AK308" s="147">
        <v>0</v>
      </c>
      <c r="AL308" s="147">
        <v>0</v>
      </c>
      <c r="AM308" s="147">
        <v>0</v>
      </c>
      <c r="AN308" s="147">
        <v>0</v>
      </c>
      <c r="AO308" s="147">
        <v>0</v>
      </c>
      <c r="AP308" s="147">
        <v>0</v>
      </c>
      <c r="AQ308" s="147">
        <v>0</v>
      </c>
      <c r="AR308" s="147">
        <v>0</v>
      </c>
      <c r="AS308" s="147">
        <v>0</v>
      </c>
      <c r="AT308" s="147">
        <v>0</v>
      </c>
      <c r="AU308" s="147">
        <v>0</v>
      </c>
      <c r="AV308" s="147">
        <v>0</v>
      </c>
      <c r="AW308" s="147">
        <v>0</v>
      </c>
      <c r="AX308" s="147">
        <v>0</v>
      </c>
      <c r="AY308" s="147">
        <v>0</v>
      </c>
      <c r="AZ308" s="147">
        <v>0</v>
      </c>
      <c r="BA308" s="147">
        <v>0</v>
      </c>
      <c r="BB308" s="147">
        <v>0</v>
      </c>
      <c r="BC308" s="147">
        <v>0</v>
      </c>
      <c r="BD308" s="147">
        <v>0</v>
      </c>
      <c r="BE308" s="147">
        <v>0</v>
      </c>
      <c r="BF308" s="147">
        <v>0</v>
      </c>
      <c r="BG308" s="147">
        <v>0</v>
      </c>
      <c r="BH308" s="147">
        <v>0</v>
      </c>
      <c r="BI308" s="147">
        <v>0</v>
      </c>
      <c r="BJ308" s="147">
        <v>0</v>
      </c>
      <c r="BK308" s="147">
        <v>0</v>
      </c>
      <c r="BL308" s="147">
        <v>0</v>
      </c>
      <c r="BM308" s="147">
        <v>0</v>
      </c>
      <c r="BN308" s="147">
        <v>0</v>
      </c>
      <c r="BO308" s="147">
        <v>0</v>
      </c>
      <c r="BU308" s="147">
        <v>0</v>
      </c>
      <c r="BV308" s="147">
        <v>0</v>
      </c>
      <c r="BW308" s="147">
        <v>0</v>
      </c>
      <c r="BX308" s="147">
        <v>0</v>
      </c>
      <c r="BZ308" s="147">
        <v>0</v>
      </c>
      <c r="CA308" s="147">
        <v>0</v>
      </c>
    </row>
    <row r="309" spans="12:79" hidden="1" x14ac:dyDescent="0.2">
      <c r="L309" s="147">
        <v>0</v>
      </c>
      <c r="M309" s="147">
        <v>0</v>
      </c>
      <c r="N309" s="147">
        <v>0</v>
      </c>
      <c r="O309" s="147">
        <v>0</v>
      </c>
      <c r="P309" s="147">
        <v>0</v>
      </c>
      <c r="Q309" s="147">
        <v>0</v>
      </c>
      <c r="R309" s="147">
        <v>0</v>
      </c>
      <c r="S309" s="147">
        <v>0</v>
      </c>
      <c r="T309" s="147">
        <v>0</v>
      </c>
      <c r="U309" s="147">
        <v>0</v>
      </c>
      <c r="V309" s="147">
        <v>0</v>
      </c>
      <c r="W309" s="147">
        <v>0</v>
      </c>
      <c r="X309" s="147">
        <v>0</v>
      </c>
      <c r="Y309" s="147">
        <v>0</v>
      </c>
      <c r="Z309" s="147">
        <v>0</v>
      </c>
      <c r="AA309" s="147">
        <v>0</v>
      </c>
      <c r="AB309" s="147">
        <v>0</v>
      </c>
      <c r="AC309" s="147">
        <v>0</v>
      </c>
      <c r="AD309" s="147">
        <v>0</v>
      </c>
      <c r="AE309" s="147">
        <v>0</v>
      </c>
      <c r="AF309" s="147">
        <v>0</v>
      </c>
      <c r="AG309" s="147">
        <v>0</v>
      </c>
      <c r="AH309" s="147">
        <v>0</v>
      </c>
      <c r="AI309" s="147">
        <v>0</v>
      </c>
      <c r="AJ309" s="147">
        <v>0</v>
      </c>
      <c r="AK309" s="147">
        <v>0</v>
      </c>
      <c r="AL309" s="147">
        <v>0</v>
      </c>
      <c r="AM309" s="147">
        <v>0</v>
      </c>
      <c r="AN309" s="147">
        <v>0</v>
      </c>
      <c r="AO309" s="147">
        <v>0</v>
      </c>
      <c r="AP309" s="147">
        <v>0</v>
      </c>
      <c r="AQ309" s="147">
        <v>0</v>
      </c>
      <c r="AR309" s="147">
        <v>0</v>
      </c>
      <c r="AS309" s="147">
        <v>0</v>
      </c>
      <c r="AT309" s="147">
        <v>0</v>
      </c>
      <c r="AU309" s="147">
        <v>0</v>
      </c>
      <c r="AV309" s="147">
        <v>0</v>
      </c>
      <c r="AW309" s="147">
        <v>0</v>
      </c>
      <c r="AX309" s="147">
        <v>0</v>
      </c>
      <c r="AY309" s="147">
        <v>0</v>
      </c>
      <c r="AZ309" s="147">
        <v>0</v>
      </c>
      <c r="BA309" s="147">
        <v>0</v>
      </c>
      <c r="BB309" s="147">
        <v>0</v>
      </c>
      <c r="BC309" s="147">
        <v>0</v>
      </c>
      <c r="BD309" s="147">
        <v>0</v>
      </c>
      <c r="BE309" s="147">
        <v>0</v>
      </c>
      <c r="BF309" s="147">
        <v>0</v>
      </c>
      <c r="BG309" s="147">
        <v>0</v>
      </c>
      <c r="BH309" s="147">
        <v>0</v>
      </c>
      <c r="BI309" s="147">
        <v>0</v>
      </c>
      <c r="BJ309" s="147">
        <v>0</v>
      </c>
      <c r="BK309" s="147">
        <v>0</v>
      </c>
      <c r="BL309" s="147">
        <v>0</v>
      </c>
      <c r="BM309" s="147">
        <v>0</v>
      </c>
      <c r="BN309" s="147">
        <v>0</v>
      </c>
      <c r="BO309" s="147">
        <v>0</v>
      </c>
      <c r="BU309" s="147">
        <v>0</v>
      </c>
      <c r="BV309" s="147">
        <v>0</v>
      </c>
      <c r="BW309" s="147">
        <v>0</v>
      </c>
      <c r="BX309" s="147">
        <v>0</v>
      </c>
      <c r="BZ309" s="147">
        <v>0</v>
      </c>
      <c r="CA309" s="147">
        <v>0</v>
      </c>
    </row>
    <row r="310" spans="12:79" hidden="1" x14ac:dyDescent="0.2">
      <c r="L310" s="147">
        <v>0</v>
      </c>
      <c r="M310" s="147">
        <v>0</v>
      </c>
      <c r="N310" s="147">
        <v>0</v>
      </c>
      <c r="O310" s="147">
        <v>0</v>
      </c>
      <c r="P310" s="147">
        <v>0</v>
      </c>
      <c r="Q310" s="147">
        <v>0</v>
      </c>
      <c r="R310" s="147">
        <v>0</v>
      </c>
      <c r="S310" s="147">
        <v>0</v>
      </c>
      <c r="T310" s="147">
        <v>0</v>
      </c>
      <c r="U310" s="147">
        <v>0</v>
      </c>
      <c r="V310" s="147">
        <v>0</v>
      </c>
      <c r="W310" s="147">
        <v>0</v>
      </c>
      <c r="X310" s="147">
        <v>0</v>
      </c>
      <c r="Y310" s="147">
        <v>0</v>
      </c>
      <c r="Z310" s="147">
        <v>0</v>
      </c>
      <c r="AA310" s="147">
        <v>0</v>
      </c>
      <c r="AB310" s="147">
        <v>0</v>
      </c>
      <c r="AC310" s="147">
        <v>0</v>
      </c>
      <c r="AD310" s="147">
        <v>0</v>
      </c>
      <c r="AE310" s="147">
        <v>0</v>
      </c>
      <c r="AF310" s="147">
        <v>0</v>
      </c>
      <c r="AG310" s="147">
        <v>0</v>
      </c>
      <c r="AH310" s="147">
        <v>0</v>
      </c>
      <c r="AI310" s="147">
        <v>0</v>
      </c>
      <c r="AJ310" s="147">
        <v>0</v>
      </c>
      <c r="AK310" s="147">
        <v>0</v>
      </c>
      <c r="AL310" s="147">
        <v>0</v>
      </c>
      <c r="AM310" s="147">
        <v>0</v>
      </c>
      <c r="AN310" s="147">
        <v>0</v>
      </c>
      <c r="AO310" s="147">
        <v>0</v>
      </c>
      <c r="AP310" s="147">
        <v>0</v>
      </c>
      <c r="AQ310" s="147">
        <v>0</v>
      </c>
      <c r="AR310" s="147">
        <v>0</v>
      </c>
      <c r="AS310" s="147">
        <v>0</v>
      </c>
      <c r="AT310" s="147">
        <v>0</v>
      </c>
      <c r="AU310" s="147">
        <v>0</v>
      </c>
      <c r="AV310" s="147">
        <v>0</v>
      </c>
      <c r="AW310" s="147">
        <v>0</v>
      </c>
      <c r="AX310" s="147">
        <v>0</v>
      </c>
      <c r="AY310" s="147">
        <v>0</v>
      </c>
      <c r="AZ310" s="147">
        <v>0</v>
      </c>
      <c r="BA310" s="147">
        <v>0</v>
      </c>
      <c r="BB310" s="147">
        <v>0</v>
      </c>
      <c r="BC310" s="147">
        <v>0</v>
      </c>
      <c r="BD310" s="147">
        <v>0</v>
      </c>
      <c r="BE310" s="147">
        <v>0</v>
      </c>
      <c r="BF310" s="147">
        <v>0</v>
      </c>
      <c r="BG310" s="147">
        <v>0</v>
      </c>
      <c r="BH310" s="147">
        <v>0</v>
      </c>
      <c r="BI310" s="147">
        <v>0</v>
      </c>
      <c r="BJ310" s="147">
        <v>0</v>
      </c>
      <c r="BK310" s="147">
        <v>0</v>
      </c>
      <c r="BL310" s="147">
        <v>0</v>
      </c>
      <c r="BM310" s="147">
        <v>0</v>
      </c>
      <c r="BN310" s="147">
        <v>0</v>
      </c>
      <c r="BO310" s="147">
        <v>0</v>
      </c>
      <c r="BU310" s="147">
        <v>0</v>
      </c>
      <c r="BV310" s="147">
        <v>0</v>
      </c>
      <c r="BW310" s="147">
        <v>0</v>
      </c>
      <c r="BX310" s="147">
        <v>0</v>
      </c>
      <c r="BZ310" s="147">
        <v>0</v>
      </c>
      <c r="CA310" s="147">
        <v>0</v>
      </c>
    </row>
    <row r="311" spans="12:79" hidden="1" x14ac:dyDescent="0.2">
      <c r="L311" s="147">
        <v>0</v>
      </c>
      <c r="M311" s="147">
        <v>0</v>
      </c>
      <c r="N311" s="147">
        <v>0</v>
      </c>
      <c r="O311" s="147">
        <v>0</v>
      </c>
      <c r="P311" s="147">
        <v>0</v>
      </c>
      <c r="Q311" s="147">
        <v>0</v>
      </c>
      <c r="R311" s="147">
        <v>0</v>
      </c>
      <c r="S311" s="147">
        <v>0</v>
      </c>
      <c r="T311" s="147">
        <v>0</v>
      </c>
      <c r="U311" s="147">
        <v>0</v>
      </c>
      <c r="V311" s="147">
        <v>0</v>
      </c>
      <c r="W311" s="147">
        <v>0</v>
      </c>
      <c r="X311" s="147">
        <v>0</v>
      </c>
      <c r="Y311" s="147">
        <v>0</v>
      </c>
      <c r="Z311" s="147">
        <v>0</v>
      </c>
      <c r="AA311" s="147">
        <v>0</v>
      </c>
      <c r="AB311" s="147">
        <v>0</v>
      </c>
      <c r="AC311" s="147">
        <v>0</v>
      </c>
      <c r="AD311" s="147">
        <v>0</v>
      </c>
      <c r="AE311" s="147">
        <v>0</v>
      </c>
      <c r="AF311" s="147">
        <v>0</v>
      </c>
      <c r="AG311" s="147">
        <v>0</v>
      </c>
      <c r="AH311" s="147">
        <v>0</v>
      </c>
      <c r="AI311" s="147">
        <v>0</v>
      </c>
      <c r="AJ311" s="147">
        <v>0</v>
      </c>
      <c r="AK311" s="147">
        <v>0</v>
      </c>
      <c r="AL311" s="147">
        <v>0</v>
      </c>
      <c r="AM311" s="147">
        <v>0</v>
      </c>
      <c r="AN311" s="147">
        <v>0</v>
      </c>
      <c r="AO311" s="147">
        <v>0</v>
      </c>
      <c r="AP311" s="147">
        <v>0</v>
      </c>
      <c r="AQ311" s="147">
        <v>0</v>
      </c>
      <c r="AR311" s="147">
        <v>0</v>
      </c>
      <c r="AS311" s="147">
        <v>0</v>
      </c>
      <c r="AT311" s="147">
        <v>0</v>
      </c>
      <c r="AU311" s="147">
        <v>0</v>
      </c>
      <c r="AV311" s="147">
        <v>0</v>
      </c>
      <c r="AW311" s="147">
        <v>0</v>
      </c>
      <c r="AX311" s="147">
        <v>0</v>
      </c>
      <c r="AY311" s="147">
        <v>0</v>
      </c>
      <c r="AZ311" s="147">
        <v>0</v>
      </c>
      <c r="BA311" s="147">
        <v>0</v>
      </c>
      <c r="BB311" s="147">
        <v>0</v>
      </c>
      <c r="BC311" s="147">
        <v>0</v>
      </c>
      <c r="BD311" s="147">
        <v>0</v>
      </c>
      <c r="BE311" s="147">
        <v>0</v>
      </c>
      <c r="BF311" s="147">
        <v>0</v>
      </c>
      <c r="BG311" s="147">
        <v>0</v>
      </c>
      <c r="BH311" s="147">
        <v>0</v>
      </c>
      <c r="BI311" s="147">
        <v>0</v>
      </c>
      <c r="BJ311" s="147">
        <v>0</v>
      </c>
      <c r="BK311" s="147">
        <v>0</v>
      </c>
      <c r="BL311" s="147">
        <v>0</v>
      </c>
      <c r="BM311" s="147">
        <v>0</v>
      </c>
      <c r="BN311" s="147">
        <v>0</v>
      </c>
      <c r="BO311" s="147">
        <v>0</v>
      </c>
      <c r="BU311" s="147">
        <v>0</v>
      </c>
      <c r="BV311" s="147">
        <v>0</v>
      </c>
      <c r="BW311" s="147">
        <v>0</v>
      </c>
      <c r="BX311" s="147">
        <v>0</v>
      </c>
      <c r="BZ311" s="147">
        <v>0</v>
      </c>
      <c r="CA311" s="147">
        <v>0</v>
      </c>
    </row>
    <row r="312" spans="12:79" hidden="1" x14ac:dyDescent="0.2">
      <c r="L312" s="147">
        <v>0</v>
      </c>
      <c r="M312" s="147">
        <v>0</v>
      </c>
      <c r="N312" s="147">
        <v>0</v>
      </c>
      <c r="O312" s="147">
        <v>0</v>
      </c>
      <c r="P312" s="147">
        <v>0</v>
      </c>
      <c r="Q312" s="147">
        <v>0</v>
      </c>
      <c r="R312" s="147">
        <v>0</v>
      </c>
      <c r="S312" s="147">
        <v>0</v>
      </c>
      <c r="T312" s="147">
        <v>0</v>
      </c>
      <c r="U312" s="147">
        <v>0</v>
      </c>
      <c r="V312" s="147">
        <v>0</v>
      </c>
      <c r="W312" s="147">
        <v>0</v>
      </c>
      <c r="X312" s="147">
        <v>0</v>
      </c>
      <c r="Y312" s="147">
        <v>0</v>
      </c>
      <c r="Z312" s="147">
        <v>0</v>
      </c>
      <c r="AA312" s="147">
        <v>0</v>
      </c>
      <c r="AB312" s="147">
        <v>0</v>
      </c>
      <c r="AC312" s="147">
        <v>0</v>
      </c>
      <c r="AD312" s="147">
        <v>0</v>
      </c>
      <c r="AE312" s="147">
        <v>0</v>
      </c>
      <c r="AF312" s="147">
        <v>0</v>
      </c>
      <c r="AG312" s="147">
        <v>0</v>
      </c>
      <c r="AH312" s="147">
        <v>0</v>
      </c>
      <c r="AI312" s="147">
        <v>0</v>
      </c>
      <c r="AJ312" s="147">
        <v>0</v>
      </c>
      <c r="AK312" s="147">
        <v>0</v>
      </c>
      <c r="AL312" s="147">
        <v>0</v>
      </c>
      <c r="AM312" s="147">
        <v>0</v>
      </c>
      <c r="AN312" s="147">
        <v>0</v>
      </c>
      <c r="AO312" s="147">
        <v>0</v>
      </c>
      <c r="AP312" s="147">
        <v>0</v>
      </c>
      <c r="AQ312" s="147">
        <v>0</v>
      </c>
      <c r="AR312" s="147">
        <v>0</v>
      </c>
      <c r="AS312" s="147">
        <v>0</v>
      </c>
      <c r="AT312" s="147">
        <v>0</v>
      </c>
      <c r="AU312" s="147">
        <v>0</v>
      </c>
      <c r="AV312" s="147">
        <v>0</v>
      </c>
      <c r="AW312" s="147">
        <v>0</v>
      </c>
      <c r="AX312" s="147">
        <v>0</v>
      </c>
      <c r="AY312" s="147">
        <v>0</v>
      </c>
      <c r="AZ312" s="147">
        <v>0</v>
      </c>
      <c r="BA312" s="147">
        <v>0</v>
      </c>
      <c r="BB312" s="147">
        <v>0</v>
      </c>
      <c r="BC312" s="147">
        <v>0</v>
      </c>
      <c r="BD312" s="147">
        <v>0</v>
      </c>
      <c r="BE312" s="147">
        <v>0</v>
      </c>
      <c r="BF312" s="147">
        <v>0</v>
      </c>
      <c r="BG312" s="147">
        <v>0</v>
      </c>
      <c r="BH312" s="147">
        <v>0</v>
      </c>
      <c r="BI312" s="147">
        <v>0</v>
      </c>
      <c r="BJ312" s="147">
        <v>0</v>
      </c>
      <c r="BK312" s="147">
        <v>0</v>
      </c>
      <c r="BL312" s="147">
        <v>0</v>
      </c>
      <c r="BM312" s="147">
        <v>0</v>
      </c>
      <c r="BN312" s="147">
        <v>0</v>
      </c>
      <c r="BO312" s="147">
        <v>0</v>
      </c>
      <c r="BU312" s="147">
        <v>0</v>
      </c>
      <c r="BV312" s="147">
        <v>0</v>
      </c>
      <c r="BW312" s="147">
        <v>0</v>
      </c>
      <c r="BX312" s="147">
        <v>0</v>
      </c>
      <c r="BZ312" s="147">
        <v>0</v>
      </c>
      <c r="CA312" s="147">
        <v>0</v>
      </c>
    </row>
    <row r="313" spans="12:79" hidden="1" x14ac:dyDescent="0.2">
      <c r="L313" s="147">
        <v>0</v>
      </c>
      <c r="M313" s="147">
        <v>0</v>
      </c>
      <c r="N313" s="147">
        <v>0</v>
      </c>
      <c r="O313" s="147">
        <v>0</v>
      </c>
      <c r="P313" s="147">
        <v>0</v>
      </c>
      <c r="Q313" s="147">
        <v>0</v>
      </c>
      <c r="R313" s="147">
        <v>0</v>
      </c>
      <c r="S313" s="147">
        <v>0</v>
      </c>
      <c r="T313" s="147">
        <v>0</v>
      </c>
      <c r="U313" s="147">
        <v>0</v>
      </c>
      <c r="V313" s="147">
        <v>0</v>
      </c>
      <c r="W313" s="147">
        <v>0</v>
      </c>
      <c r="X313" s="147">
        <v>0</v>
      </c>
      <c r="Y313" s="147">
        <v>0</v>
      </c>
      <c r="Z313" s="147">
        <v>0</v>
      </c>
      <c r="AA313" s="147">
        <v>0</v>
      </c>
      <c r="AB313" s="147">
        <v>0</v>
      </c>
      <c r="AC313" s="147">
        <v>0</v>
      </c>
      <c r="AD313" s="147">
        <v>0</v>
      </c>
      <c r="AE313" s="147">
        <v>0</v>
      </c>
      <c r="AF313" s="147">
        <v>0</v>
      </c>
      <c r="AG313" s="147">
        <v>0</v>
      </c>
      <c r="AH313" s="147">
        <v>0</v>
      </c>
      <c r="AI313" s="147">
        <v>0</v>
      </c>
      <c r="AJ313" s="147">
        <v>0</v>
      </c>
      <c r="AK313" s="147">
        <v>0</v>
      </c>
      <c r="AL313" s="147">
        <v>0</v>
      </c>
      <c r="AM313" s="147">
        <v>0</v>
      </c>
      <c r="AN313" s="147">
        <v>0</v>
      </c>
      <c r="AO313" s="147">
        <v>0</v>
      </c>
      <c r="AP313" s="147">
        <v>0</v>
      </c>
      <c r="AQ313" s="147">
        <v>0</v>
      </c>
      <c r="AR313" s="147">
        <v>0</v>
      </c>
      <c r="AS313" s="147">
        <v>0</v>
      </c>
      <c r="AT313" s="147">
        <v>0</v>
      </c>
      <c r="AU313" s="147">
        <v>0</v>
      </c>
      <c r="AV313" s="147">
        <v>0</v>
      </c>
      <c r="AW313" s="147">
        <v>0</v>
      </c>
      <c r="AX313" s="147">
        <v>0</v>
      </c>
      <c r="AY313" s="147">
        <v>0</v>
      </c>
      <c r="AZ313" s="147">
        <v>0</v>
      </c>
      <c r="BA313" s="147">
        <v>0</v>
      </c>
      <c r="BB313" s="147">
        <v>0</v>
      </c>
      <c r="BC313" s="147">
        <v>0</v>
      </c>
      <c r="BD313" s="147">
        <v>0</v>
      </c>
      <c r="BE313" s="147">
        <v>0</v>
      </c>
      <c r="BF313" s="147">
        <v>0</v>
      </c>
      <c r="BG313" s="147">
        <v>0</v>
      </c>
      <c r="BH313" s="147">
        <v>0</v>
      </c>
      <c r="BI313" s="147">
        <v>0</v>
      </c>
      <c r="BJ313" s="147">
        <v>0</v>
      </c>
      <c r="BK313" s="147">
        <v>0</v>
      </c>
      <c r="BL313" s="147">
        <v>0</v>
      </c>
      <c r="BM313" s="147">
        <v>0</v>
      </c>
      <c r="BN313" s="147">
        <v>0</v>
      </c>
      <c r="BO313" s="147">
        <v>0</v>
      </c>
      <c r="BU313" s="147">
        <v>0</v>
      </c>
      <c r="BV313" s="147">
        <v>0</v>
      </c>
      <c r="BW313" s="147">
        <v>0</v>
      </c>
      <c r="BX313" s="147">
        <v>0</v>
      </c>
      <c r="BZ313" s="147">
        <v>0</v>
      </c>
      <c r="CA313" s="147">
        <v>0</v>
      </c>
    </row>
    <row r="314" spans="12:79" hidden="1" x14ac:dyDescent="0.2">
      <c r="L314" s="147">
        <v>0</v>
      </c>
      <c r="M314" s="147">
        <v>0</v>
      </c>
      <c r="N314" s="147">
        <v>0</v>
      </c>
      <c r="O314" s="147">
        <v>0</v>
      </c>
      <c r="P314" s="147">
        <v>0</v>
      </c>
      <c r="Q314" s="147">
        <v>0</v>
      </c>
      <c r="R314" s="147">
        <v>0</v>
      </c>
      <c r="S314" s="147">
        <v>0</v>
      </c>
      <c r="T314" s="147">
        <v>0</v>
      </c>
      <c r="U314" s="147">
        <v>0</v>
      </c>
      <c r="V314" s="147">
        <v>0</v>
      </c>
      <c r="W314" s="147">
        <v>0</v>
      </c>
      <c r="X314" s="147">
        <v>0</v>
      </c>
      <c r="Y314" s="147">
        <v>0</v>
      </c>
      <c r="Z314" s="147">
        <v>0</v>
      </c>
      <c r="AA314" s="147">
        <v>0</v>
      </c>
      <c r="AB314" s="147">
        <v>0</v>
      </c>
      <c r="AC314" s="147">
        <v>0</v>
      </c>
      <c r="AD314" s="147">
        <v>0</v>
      </c>
      <c r="AE314" s="147">
        <v>0</v>
      </c>
      <c r="AF314" s="147">
        <v>0</v>
      </c>
      <c r="AG314" s="147">
        <v>0</v>
      </c>
      <c r="AH314" s="147">
        <v>0</v>
      </c>
      <c r="AI314" s="147">
        <v>0</v>
      </c>
      <c r="AJ314" s="147">
        <v>0</v>
      </c>
      <c r="AK314" s="147">
        <v>0</v>
      </c>
      <c r="AL314" s="147">
        <v>0</v>
      </c>
      <c r="AM314" s="147">
        <v>0</v>
      </c>
      <c r="AN314" s="147">
        <v>0</v>
      </c>
      <c r="AO314" s="147">
        <v>0</v>
      </c>
      <c r="AP314" s="147">
        <v>0</v>
      </c>
      <c r="AQ314" s="147">
        <v>0</v>
      </c>
      <c r="AR314" s="147">
        <v>0</v>
      </c>
      <c r="AS314" s="147">
        <v>0</v>
      </c>
      <c r="AT314" s="147">
        <v>0</v>
      </c>
      <c r="AU314" s="147">
        <v>0</v>
      </c>
      <c r="AV314" s="147">
        <v>0</v>
      </c>
      <c r="AW314" s="147">
        <v>0</v>
      </c>
      <c r="AX314" s="147">
        <v>0</v>
      </c>
      <c r="AY314" s="147">
        <v>0</v>
      </c>
      <c r="AZ314" s="147">
        <v>0</v>
      </c>
      <c r="BA314" s="147">
        <v>0</v>
      </c>
      <c r="BB314" s="147">
        <v>0</v>
      </c>
      <c r="BC314" s="147">
        <v>0</v>
      </c>
      <c r="BD314" s="147">
        <v>0</v>
      </c>
      <c r="BE314" s="147">
        <v>0</v>
      </c>
      <c r="BF314" s="147">
        <v>0</v>
      </c>
      <c r="BG314" s="147">
        <v>0</v>
      </c>
      <c r="BH314" s="147">
        <v>0</v>
      </c>
      <c r="BI314" s="147">
        <v>0</v>
      </c>
      <c r="BJ314" s="147">
        <v>0</v>
      </c>
      <c r="BK314" s="147">
        <v>0</v>
      </c>
      <c r="BL314" s="147">
        <v>0</v>
      </c>
      <c r="BM314" s="147">
        <v>0</v>
      </c>
      <c r="BN314" s="147">
        <v>0</v>
      </c>
      <c r="BO314" s="147">
        <v>0</v>
      </c>
      <c r="BU314" s="147">
        <v>0</v>
      </c>
      <c r="BV314" s="147">
        <v>0</v>
      </c>
      <c r="BW314" s="147">
        <v>0</v>
      </c>
      <c r="BX314" s="147">
        <v>0</v>
      </c>
      <c r="BZ314" s="147">
        <v>0</v>
      </c>
      <c r="CA314" s="147">
        <v>0</v>
      </c>
    </row>
    <row r="315" spans="12:79" hidden="1" x14ac:dyDescent="0.2">
      <c r="L315" s="147">
        <v>0</v>
      </c>
      <c r="M315" s="147">
        <v>0</v>
      </c>
      <c r="N315" s="147">
        <v>0</v>
      </c>
      <c r="O315" s="147">
        <v>0</v>
      </c>
      <c r="P315" s="147">
        <v>0</v>
      </c>
      <c r="Q315" s="147">
        <v>0</v>
      </c>
      <c r="R315" s="147">
        <v>0</v>
      </c>
      <c r="S315" s="147">
        <v>0</v>
      </c>
      <c r="T315" s="147">
        <v>0</v>
      </c>
      <c r="U315" s="147">
        <v>0</v>
      </c>
      <c r="V315" s="147">
        <v>0</v>
      </c>
      <c r="W315" s="147">
        <v>0</v>
      </c>
      <c r="X315" s="147">
        <v>0</v>
      </c>
      <c r="Y315" s="147">
        <v>0</v>
      </c>
      <c r="Z315" s="147">
        <v>0</v>
      </c>
      <c r="AA315" s="147">
        <v>0</v>
      </c>
      <c r="AB315" s="147">
        <v>0</v>
      </c>
      <c r="AC315" s="147">
        <v>0</v>
      </c>
      <c r="AD315" s="147">
        <v>0</v>
      </c>
      <c r="AE315" s="147">
        <v>0</v>
      </c>
      <c r="AF315" s="147">
        <v>0</v>
      </c>
      <c r="AG315" s="147">
        <v>0</v>
      </c>
      <c r="AH315" s="147">
        <v>0</v>
      </c>
      <c r="AI315" s="147">
        <v>0</v>
      </c>
      <c r="AJ315" s="147">
        <v>0</v>
      </c>
      <c r="AK315" s="147">
        <v>0</v>
      </c>
      <c r="AL315" s="147">
        <v>0</v>
      </c>
      <c r="AM315" s="147">
        <v>0</v>
      </c>
      <c r="AN315" s="147">
        <v>0</v>
      </c>
      <c r="AO315" s="147">
        <v>0</v>
      </c>
      <c r="AP315" s="147">
        <v>0</v>
      </c>
      <c r="AQ315" s="147">
        <v>0</v>
      </c>
      <c r="AR315" s="147">
        <v>0</v>
      </c>
      <c r="AS315" s="147">
        <v>0</v>
      </c>
      <c r="AT315" s="147">
        <v>0</v>
      </c>
      <c r="AU315" s="147">
        <v>0</v>
      </c>
      <c r="AV315" s="147">
        <v>0</v>
      </c>
      <c r="AW315" s="147">
        <v>0</v>
      </c>
      <c r="AX315" s="147">
        <v>0</v>
      </c>
      <c r="AY315" s="147">
        <v>0</v>
      </c>
      <c r="AZ315" s="147">
        <v>0</v>
      </c>
      <c r="BA315" s="147">
        <v>0</v>
      </c>
      <c r="BB315" s="147">
        <v>0</v>
      </c>
      <c r="BC315" s="147">
        <v>0</v>
      </c>
      <c r="BD315" s="147">
        <v>0</v>
      </c>
      <c r="BE315" s="147">
        <v>0</v>
      </c>
      <c r="BF315" s="147">
        <v>0</v>
      </c>
      <c r="BG315" s="147">
        <v>0</v>
      </c>
      <c r="BH315" s="147">
        <v>0</v>
      </c>
      <c r="BI315" s="147">
        <v>0</v>
      </c>
      <c r="BJ315" s="147">
        <v>0</v>
      </c>
      <c r="BK315" s="147">
        <v>0</v>
      </c>
      <c r="BL315" s="147">
        <v>0</v>
      </c>
      <c r="BM315" s="147">
        <v>0</v>
      </c>
      <c r="BN315" s="147">
        <v>0</v>
      </c>
      <c r="BO315" s="147">
        <v>0</v>
      </c>
      <c r="BU315" s="147">
        <v>0</v>
      </c>
      <c r="BV315" s="147">
        <v>0</v>
      </c>
      <c r="BW315" s="147">
        <v>0</v>
      </c>
      <c r="BX315" s="147">
        <v>0</v>
      </c>
      <c r="BZ315" s="147">
        <v>0</v>
      </c>
      <c r="CA315" s="147">
        <v>0</v>
      </c>
    </row>
    <row r="316" spans="12:79" hidden="1" x14ac:dyDescent="0.2">
      <c r="L316" s="147">
        <v>0</v>
      </c>
      <c r="M316" s="147">
        <v>0</v>
      </c>
      <c r="N316" s="147">
        <v>0</v>
      </c>
      <c r="O316" s="147">
        <v>0</v>
      </c>
      <c r="P316" s="147">
        <v>0</v>
      </c>
      <c r="Q316" s="147">
        <v>0</v>
      </c>
      <c r="R316" s="147">
        <v>0</v>
      </c>
      <c r="S316" s="147">
        <v>0</v>
      </c>
      <c r="T316" s="147">
        <v>0</v>
      </c>
      <c r="U316" s="147">
        <v>0</v>
      </c>
      <c r="V316" s="147">
        <v>0</v>
      </c>
      <c r="W316" s="147">
        <v>0</v>
      </c>
      <c r="X316" s="147">
        <v>0</v>
      </c>
      <c r="Y316" s="147">
        <v>0</v>
      </c>
      <c r="Z316" s="147">
        <v>0</v>
      </c>
      <c r="AA316" s="147">
        <v>0</v>
      </c>
      <c r="AB316" s="147">
        <v>0</v>
      </c>
      <c r="AC316" s="147">
        <v>0</v>
      </c>
      <c r="AD316" s="147">
        <v>0</v>
      </c>
      <c r="AE316" s="147">
        <v>0</v>
      </c>
      <c r="AF316" s="147">
        <v>0</v>
      </c>
      <c r="AG316" s="147">
        <v>0</v>
      </c>
      <c r="AH316" s="147">
        <v>0</v>
      </c>
      <c r="AI316" s="147">
        <v>0</v>
      </c>
      <c r="AJ316" s="147">
        <v>0</v>
      </c>
      <c r="AK316" s="147">
        <v>0</v>
      </c>
      <c r="AL316" s="147">
        <v>0</v>
      </c>
      <c r="AM316" s="147">
        <v>0</v>
      </c>
      <c r="AN316" s="147">
        <v>0</v>
      </c>
      <c r="AO316" s="147">
        <v>0</v>
      </c>
      <c r="AP316" s="147">
        <v>0</v>
      </c>
      <c r="AQ316" s="147">
        <v>0</v>
      </c>
      <c r="AR316" s="147">
        <v>0</v>
      </c>
      <c r="AS316" s="147">
        <v>0</v>
      </c>
      <c r="AT316" s="147">
        <v>0</v>
      </c>
      <c r="AU316" s="147">
        <v>0</v>
      </c>
      <c r="AV316" s="147">
        <v>0</v>
      </c>
      <c r="AW316" s="147">
        <v>0</v>
      </c>
      <c r="AX316" s="147">
        <v>0</v>
      </c>
      <c r="AY316" s="147">
        <v>0</v>
      </c>
      <c r="AZ316" s="147">
        <v>0</v>
      </c>
      <c r="BA316" s="147">
        <v>0</v>
      </c>
      <c r="BB316" s="147">
        <v>0</v>
      </c>
      <c r="BC316" s="147">
        <v>0</v>
      </c>
      <c r="BD316" s="147">
        <v>0</v>
      </c>
      <c r="BE316" s="147">
        <v>0</v>
      </c>
      <c r="BF316" s="147">
        <v>0</v>
      </c>
      <c r="BG316" s="147">
        <v>0</v>
      </c>
      <c r="BH316" s="147">
        <v>0</v>
      </c>
      <c r="BI316" s="147">
        <v>0</v>
      </c>
      <c r="BJ316" s="147">
        <v>0</v>
      </c>
      <c r="BK316" s="147">
        <v>0</v>
      </c>
      <c r="BL316" s="147">
        <v>0</v>
      </c>
      <c r="BM316" s="147">
        <v>0</v>
      </c>
      <c r="BN316" s="147">
        <v>0</v>
      </c>
      <c r="BO316" s="147">
        <v>0</v>
      </c>
      <c r="BU316" s="147">
        <v>0</v>
      </c>
      <c r="BV316" s="147">
        <v>0</v>
      </c>
      <c r="BW316" s="147">
        <v>0</v>
      </c>
      <c r="BX316" s="147">
        <v>0</v>
      </c>
      <c r="BZ316" s="147">
        <v>0</v>
      </c>
      <c r="CA316" s="147">
        <v>0</v>
      </c>
    </row>
    <row r="317" spans="12:79" hidden="1" x14ac:dyDescent="0.2">
      <c r="L317" s="147">
        <v>0</v>
      </c>
      <c r="M317" s="147">
        <v>0</v>
      </c>
      <c r="N317" s="147">
        <v>0</v>
      </c>
      <c r="O317" s="147">
        <v>0</v>
      </c>
      <c r="P317" s="147">
        <v>0</v>
      </c>
      <c r="Q317" s="147">
        <v>0</v>
      </c>
      <c r="R317" s="147">
        <v>0</v>
      </c>
      <c r="S317" s="147">
        <v>0</v>
      </c>
      <c r="T317" s="147">
        <v>0</v>
      </c>
      <c r="U317" s="147">
        <v>0</v>
      </c>
      <c r="V317" s="147">
        <v>0</v>
      </c>
      <c r="W317" s="147">
        <v>0</v>
      </c>
      <c r="X317" s="147">
        <v>0</v>
      </c>
      <c r="Y317" s="147">
        <v>0</v>
      </c>
      <c r="Z317" s="147">
        <v>0</v>
      </c>
      <c r="AA317" s="147">
        <v>0</v>
      </c>
      <c r="AB317" s="147">
        <v>0</v>
      </c>
      <c r="AC317" s="147">
        <v>0</v>
      </c>
      <c r="AD317" s="147">
        <v>0</v>
      </c>
      <c r="AE317" s="147">
        <v>0</v>
      </c>
      <c r="AF317" s="147">
        <v>0</v>
      </c>
      <c r="AG317" s="147">
        <v>0</v>
      </c>
      <c r="AH317" s="147">
        <v>0</v>
      </c>
      <c r="AI317" s="147">
        <v>0</v>
      </c>
      <c r="AJ317" s="147">
        <v>0</v>
      </c>
      <c r="AK317" s="147">
        <v>0</v>
      </c>
      <c r="AL317" s="147">
        <v>0</v>
      </c>
      <c r="AM317" s="147">
        <v>0</v>
      </c>
      <c r="AN317" s="147">
        <v>0</v>
      </c>
      <c r="AO317" s="147">
        <v>0</v>
      </c>
      <c r="AP317" s="147">
        <v>0</v>
      </c>
      <c r="AQ317" s="147">
        <v>0</v>
      </c>
      <c r="AR317" s="147">
        <v>0</v>
      </c>
      <c r="AS317" s="147">
        <v>0</v>
      </c>
      <c r="AT317" s="147">
        <v>0</v>
      </c>
      <c r="AU317" s="147">
        <v>0</v>
      </c>
      <c r="AV317" s="147">
        <v>0</v>
      </c>
      <c r="AW317" s="147">
        <v>0</v>
      </c>
      <c r="AX317" s="147">
        <v>0</v>
      </c>
      <c r="AY317" s="147">
        <v>0</v>
      </c>
      <c r="AZ317" s="147">
        <v>0</v>
      </c>
      <c r="BA317" s="147">
        <v>0</v>
      </c>
      <c r="BB317" s="147">
        <v>0</v>
      </c>
      <c r="BC317" s="147">
        <v>0</v>
      </c>
      <c r="BD317" s="147">
        <v>0</v>
      </c>
      <c r="BE317" s="147">
        <v>0</v>
      </c>
      <c r="BF317" s="147">
        <v>0</v>
      </c>
      <c r="BG317" s="147">
        <v>0</v>
      </c>
      <c r="BH317" s="147">
        <v>0</v>
      </c>
      <c r="BI317" s="147">
        <v>0</v>
      </c>
      <c r="BJ317" s="147">
        <v>0</v>
      </c>
      <c r="BK317" s="147">
        <v>0</v>
      </c>
      <c r="BL317" s="147">
        <v>0</v>
      </c>
      <c r="BM317" s="147">
        <v>0</v>
      </c>
      <c r="BN317" s="147">
        <v>0</v>
      </c>
      <c r="BO317" s="147">
        <v>0</v>
      </c>
      <c r="BU317" s="147">
        <v>0</v>
      </c>
      <c r="BV317" s="147">
        <v>0</v>
      </c>
      <c r="BW317" s="147">
        <v>0</v>
      </c>
      <c r="BX317" s="147">
        <v>0</v>
      </c>
      <c r="BZ317" s="147">
        <v>0</v>
      </c>
      <c r="CA317" s="147">
        <v>0</v>
      </c>
    </row>
    <row r="318" spans="12:79" hidden="1" x14ac:dyDescent="0.2">
      <c r="L318" s="147">
        <v>0</v>
      </c>
      <c r="M318" s="147">
        <v>0</v>
      </c>
      <c r="N318" s="147">
        <v>0</v>
      </c>
      <c r="O318" s="147">
        <v>0</v>
      </c>
      <c r="P318" s="147">
        <v>0</v>
      </c>
      <c r="Q318" s="147">
        <v>0</v>
      </c>
      <c r="R318" s="147">
        <v>0</v>
      </c>
      <c r="S318" s="147">
        <v>0</v>
      </c>
      <c r="T318" s="147">
        <v>0</v>
      </c>
      <c r="U318" s="147">
        <v>0</v>
      </c>
      <c r="V318" s="147">
        <v>0</v>
      </c>
      <c r="W318" s="147">
        <v>0</v>
      </c>
      <c r="X318" s="147">
        <v>0</v>
      </c>
      <c r="Y318" s="147">
        <v>0</v>
      </c>
      <c r="Z318" s="147">
        <v>0</v>
      </c>
      <c r="AA318" s="147">
        <v>0</v>
      </c>
      <c r="AB318" s="147">
        <v>0</v>
      </c>
      <c r="AC318" s="147">
        <v>0</v>
      </c>
      <c r="AD318" s="147">
        <v>0</v>
      </c>
      <c r="AE318" s="147">
        <v>0</v>
      </c>
      <c r="AF318" s="147">
        <v>0</v>
      </c>
      <c r="AG318" s="147">
        <v>0</v>
      </c>
      <c r="AH318" s="147">
        <v>0</v>
      </c>
      <c r="AI318" s="147">
        <v>0</v>
      </c>
      <c r="AJ318" s="147">
        <v>0</v>
      </c>
      <c r="AK318" s="147">
        <v>0</v>
      </c>
      <c r="AL318" s="147">
        <v>0</v>
      </c>
      <c r="AM318" s="147">
        <v>0</v>
      </c>
      <c r="AN318" s="147">
        <v>0</v>
      </c>
      <c r="AO318" s="147">
        <v>0</v>
      </c>
      <c r="AP318" s="147">
        <v>0</v>
      </c>
      <c r="AQ318" s="147">
        <v>0</v>
      </c>
      <c r="AR318" s="147">
        <v>0</v>
      </c>
      <c r="AS318" s="147">
        <v>0</v>
      </c>
      <c r="AT318" s="147">
        <v>0</v>
      </c>
      <c r="AU318" s="147">
        <v>0</v>
      </c>
      <c r="AV318" s="147">
        <v>0</v>
      </c>
      <c r="AW318" s="147">
        <v>0</v>
      </c>
      <c r="AX318" s="147">
        <v>0</v>
      </c>
      <c r="AY318" s="147">
        <v>0</v>
      </c>
      <c r="AZ318" s="147">
        <v>0</v>
      </c>
      <c r="BA318" s="147">
        <v>0</v>
      </c>
      <c r="BB318" s="147">
        <v>0</v>
      </c>
      <c r="BC318" s="147">
        <v>0</v>
      </c>
      <c r="BD318" s="147">
        <v>0</v>
      </c>
      <c r="BE318" s="147">
        <v>0</v>
      </c>
      <c r="BF318" s="147">
        <v>0</v>
      </c>
      <c r="BG318" s="147">
        <v>0</v>
      </c>
      <c r="BH318" s="147">
        <v>0</v>
      </c>
      <c r="BI318" s="147">
        <v>0</v>
      </c>
      <c r="BJ318" s="147">
        <v>0</v>
      </c>
      <c r="BK318" s="147">
        <v>0</v>
      </c>
      <c r="BL318" s="147">
        <v>0</v>
      </c>
      <c r="BM318" s="147">
        <v>0</v>
      </c>
      <c r="BN318" s="147">
        <v>0</v>
      </c>
      <c r="BO318" s="147">
        <v>0</v>
      </c>
      <c r="BU318" s="147">
        <v>0</v>
      </c>
      <c r="BV318" s="147">
        <v>0</v>
      </c>
      <c r="BW318" s="147">
        <v>0</v>
      </c>
      <c r="BX318" s="147">
        <v>0</v>
      </c>
      <c r="BZ318" s="147">
        <v>0</v>
      </c>
      <c r="CA318" s="147">
        <v>0</v>
      </c>
    </row>
    <row r="319" spans="12:79" hidden="1" x14ac:dyDescent="0.2">
      <c r="L319" s="147">
        <v>0</v>
      </c>
      <c r="M319" s="147">
        <v>0</v>
      </c>
      <c r="N319" s="147">
        <v>0</v>
      </c>
      <c r="O319" s="147">
        <v>0</v>
      </c>
      <c r="P319" s="147">
        <v>0</v>
      </c>
      <c r="Q319" s="147">
        <v>0</v>
      </c>
      <c r="R319" s="147">
        <v>0</v>
      </c>
      <c r="S319" s="147">
        <v>0</v>
      </c>
      <c r="T319" s="147">
        <v>0</v>
      </c>
      <c r="U319" s="147">
        <v>0</v>
      </c>
      <c r="V319" s="147">
        <v>0</v>
      </c>
      <c r="W319" s="147">
        <v>0</v>
      </c>
      <c r="X319" s="147">
        <v>0</v>
      </c>
      <c r="Y319" s="147">
        <v>0</v>
      </c>
      <c r="Z319" s="147">
        <v>0</v>
      </c>
      <c r="AA319" s="147">
        <v>0</v>
      </c>
      <c r="AB319" s="147">
        <v>0</v>
      </c>
      <c r="AC319" s="147">
        <v>0</v>
      </c>
      <c r="AD319" s="147">
        <v>0</v>
      </c>
      <c r="AE319" s="147">
        <v>0</v>
      </c>
      <c r="AF319" s="147">
        <v>0</v>
      </c>
      <c r="AG319" s="147">
        <v>0</v>
      </c>
      <c r="AH319" s="147">
        <v>0</v>
      </c>
      <c r="AI319" s="147">
        <v>0</v>
      </c>
      <c r="AJ319" s="147">
        <v>0</v>
      </c>
      <c r="AK319" s="147">
        <v>0</v>
      </c>
      <c r="AL319" s="147">
        <v>0</v>
      </c>
      <c r="AM319" s="147">
        <v>0</v>
      </c>
      <c r="AN319" s="147">
        <v>0</v>
      </c>
      <c r="AO319" s="147">
        <v>0</v>
      </c>
      <c r="AP319" s="147">
        <v>0</v>
      </c>
      <c r="AQ319" s="147">
        <v>0</v>
      </c>
      <c r="AR319" s="147">
        <v>0</v>
      </c>
      <c r="AS319" s="147">
        <v>0</v>
      </c>
      <c r="AT319" s="147">
        <v>0</v>
      </c>
      <c r="AU319" s="147">
        <v>0</v>
      </c>
      <c r="AV319" s="147">
        <v>0</v>
      </c>
      <c r="AW319" s="147">
        <v>0</v>
      </c>
      <c r="AX319" s="147">
        <v>0</v>
      </c>
      <c r="AY319" s="147">
        <v>0</v>
      </c>
      <c r="AZ319" s="147">
        <v>0</v>
      </c>
      <c r="BA319" s="147">
        <v>0</v>
      </c>
      <c r="BB319" s="147">
        <v>0</v>
      </c>
      <c r="BC319" s="147">
        <v>0</v>
      </c>
      <c r="BD319" s="147">
        <v>0</v>
      </c>
      <c r="BE319" s="147">
        <v>0</v>
      </c>
      <c r="BF319" s="147">
        <v>0</v>
      </c>
      <c r="BG319" s="147">
        <v>0</v>
      </c>
      <c r="BH319" s="147">
        <v>0</v>
      </c>
      <c r="BI319" s="147">
        <v>0</v>
      </c>
      <c r="BJ319" s="147">
        <v>0</v>
      </c>
      <c r="BK319" s="147">
        <v>0</v>
      </c>
      <c r="BL319" s="147">
        <v>0</v>
      </c>
      <c r="BM319" s="147">
        <v>0</v>
      </c>
      <c r="BN319" s="147">
        <v>0</v>
      </c>
      <c r="BO319" s="147">
        <v>0</v>
      </c>
      <c r="BU319" s="147">
        <v>0</v>
      </c>
      <c r="BV319" s="147">
        <v>0</v>
      </c>
      <c r="BW319" s="147">
        <v>0</v>
      </c>
      <c r="BX319" s="147">
        <v>0</v>
      </c>
      <c r="BZ319" s="147">
        <v>0</v>
      </c>
      <c r="CA319" s="147">
        <v>0</v>
      </c>
    </row>
    <row r="320" spans="12:79" hidden="1" x14ac:dyDescent="0.2">
      <c r="L320" s="147">
        <v>0</v>
      </c>
      <c r="M320" s="147">
        <v>0</v>
      </c>
      <c r="N320" s="147">
        <v>0</v>
      </c>
      <c r="O320" s="147">
        <v>0</v>
      </c>
      <c r="P320" s="147">
        <v>0</v>
      </c>
      <c r="Q320" s="147">
        <v>0</v>
      </c>
      <c r="R320" s="147">
        <v>0</v>
      </c>
      <c r="S320" s="147">
        <v>0</v>
      </c>
      <c r="T320" s="147">
        <v>0</v>
      </c>
      <c r="U320" s="147">
        <v>0</v>
      </c>
      <c r="V320" s="147">
        <v>0</v>
      </c>
      <c r="W320" s="147">
        <v>0</v>
      </c>
      <c r="X320" s="147">
        <v>0</v>
      </c>
      <c r="Y320" s="147">
        <v>0</v>
      </c>
      <c r="Z320" s="147">
        <v>0</v>
      </c>
      <c r="AA320" s="147">
        <v>0</v>
      </c>
      <c r="AB320" s="147">
        <v>0</v>
      </c>
      <c r="AC320" s="147">
        <v>0</v>
      </c>
      <c r="AD320" s="147">
        <v>0</v>
      </c>
      <c r="AE320" s="147">
        <v>0</v>
      </c>
      <c r="AF320" s="147">
        <v>0</v>
      </c>
      <c r="AG320" s="147">
        <v>0</v>
      </c>
      <c r="AH320" s="147">
        <v>0</v>
      </c>
      <c r="AI320" s="147">
        <v>0</v>
      </c>
      <c r="AJ320" s="147">
        <v>0</v>
      </c>
      <c r="AK320" s="147">
        <v>0</v>
      </c>
      <c r="AL320" s="147">
        <v>0</v>
      </c>
      <c r="AM320" s="147">
        <v>0</v>
      </c>
      <c r="AN320" s="147">
        <v>0</v>
      </c>
      <c r="AO320" s="147">
        <v>0</v>
      </c>
      <c r="AP320" s="147">
        <v>0</v>
      </c>
      <c r="AQ320" s="147">
        <v>0</v>
      </c>
      <c r="AR320" s="147">
        <v>0</v>
      </c>
      <c r="AS320" s="147">
        <v>0</v>
      </c>
      <c r="AT320" s="147">
        <v>0</v>
      </c>
      <c r="AU320" s="147">
        <v>0</v>
      </c>
      <c r="AV320" s="147">
        <v>0</v>
      </c>
      <c r="AW320" s="147">
        <v>0</v>
      </c>
      <c r="AX320" s="147">
        <v>0</v>
      </c>
      <c r="AY320" s="147">
        <v>0</v>
      </c>
      <c r="AZ320" s="147">
        <v>0</v>
      </c>
      <c r="BA320" s="147">
        <v>0</v>
      </c>
      <c r="BB320" s="147">
        <v>0</v>
      </c>
      <c r="BC320" s="147">
        <v>0</v>
      </c>
      <c r="BD320" s="147">
        <v>0</v>
      </c>
      <c r="BE320" s="147">
        <v>0</v>
      </c>
      <c r="BF320" s="147">
        <v>0</v>
      </c>
      <c r="BG320" s="147">
        <v>0</v>
      </c>
      <c r="BH320" s="147">
        <v>0</v>
      </c>
      <c r="BI320" s="147">
        <v>0</v>
      </c>
      <c r="BJ320" s="147">
        <v>0</v>
      </c>
      <c r="BK320" s="147">
        <v>0</v>
      </c>
      <c r="BL320" s="147">
        <v>0</v>
      </c>
      <c r="BM320" s="147">
        <v>0</v>
      </c>
      <c r="BN320" s="147">
        <v>0</v>
      </c>
      <c r="BO320" s="147">
        <v>0</v>
      </c>
      <c r="BU320" s="147">
        <v>0</v>
      </c>
      <c r="BV320" s="147">
        <v>0</v>
      </c>
      <c r="BW320" s="147">
        <v>0</v>
      </c>
      <c r="BX320" s="147">
        <v>0</v>
      </c>
      <c r="BZ320" s="147">
        <v>0</v>
      </c>
      <c r="CA320" s="147">
        <v>0</v>
      </c>
    </row>
    <row r="321" spans="12:79" hidden="1" x14ac:dyDescent="0.2">
      <c r="L321" s="147">
        <v>0</v>
      </c>
      <c r="M321" s="147">
        <v>0</v>
      </c>
      <c r="N321" s="147">
        <v>0</v>
      </c>
      <c r="O321" s="147">
        <v>0</v>
      </c>
      <c r="P321" s="147">
        <v>0</v>
      </c>
      <c r="Q321" s="147">
        <v>0</v>
      </c>
      <c r="R321" s="147">
        <v>0</v>
      </c>
      <c r="S321" s="147">
        <v>0</v>
      </c>
      <c r="T321" s="147">
        <v>0</v>
      </c>
      <c r="U321" s="147">
        <v>0</v>
      </c>
      <c r="V321" s="147">
        <v>0</v>
      </c>
      <c r="W321" s="147">
        <v>0</v>
      </c>
      <c r="X321" s="147">
        <v>0</v>
      </c>
      <c r="Y321" s="147">
        <v>0</v>
      </c>
      <c r="Z321" s="147">
        <v>0</v>
      </c>
      <c r="AA321" s="147">
        <v>0</v>
      </c>
      <c r="AB321" s="147">
        <v>0</v>
      </c>
      <c r="AC321" s="147">
        <v>0</v>
      </c>
      <c r="AD321" s="147">
        <v>0</v>
      </c>
      <c r="AE321" s="147">
        <v>0</v>
      </c>
      <c r="AF321" s="147">
        <v>0</v>
      </c>
      <c r="AG321" s="147">
        <v>0</v>
      </c>
      <c r="AH321" s="147">
        <v>0</v>
      </c>
      <c r="AI321" s="147">
        <v>0</v>
      </c>
      <c r="AJ321" s="147">
        <v>0</v>
      </c>
      <c r="AK321" s="147">
        <v>0</v>
      </c>
      <c r="AL321" s="147">
        <v>0</v>
      </c>
      <c r="AM321" s="147">
        <v>0</v>
      </c>
      <c r="AN321" s="147">
        <v>0</v>
      </c>
      <c r="AO321" s="147">
        <v>0</v>
      </c>
      <c r="AP321" s="147">
        <v>0</v>
      </c>
      <c r="AQ321" s="147">
        <v>0</v>
      </c>
      <c r="AR321" s="147">
        <v>0</v>
      </c>
      <c r="AS321" s="147">
        <v>0</v>
      </c>
      <c r="AT321" s="147">
        <v>0</v>
      </c>
      <c r="AU321" s="147">
        <v>0</v>
      </c>
      <c r="AV321" s="147">
        <v>0</v>
      </c>
      <c r="AW321" s="147">
        <v>0</v>
      </c>
      <c r="AX321" s="147">
        <v>0</v>
      </c>
      <c r="AY321" s="147">
        <v>0</v>
      </c>
      <c r="AZ321" s="147">
        <v>0</v>
      </c>
      <c r="BA321" s="147">
        <v>0</v>
      </c>
      <c r="BB321" s="147">
        <v>0</v>
      </c>
      <c r="BC321" s="147">
        <v>0</v>
      </c>
      <c r="BD321" s="147">
        <v>0</v>
      </c>
      <c r="BE321" s="147">
        <v>0</v>
      </c>
      <c r="BF321" s="147">
        <v>0</v>
      </c>
      <c r="BG321" s="147">
        <v>0</v>
      </c>
      <c r="BH321" s="147">
        <v>0</v>
      </c>
      <c r="BI321" s="147">
        <v>0</v>
      </c>
      <c r="BJ321" s="147">
        <v>0</v>
      </c>
      <c r="BK321" s="147">
        <v>0</v>
      </c>
      <c r="BL321" s="147">
        <v>0</v>
      </c>
      <c r="BM321" s="147">
        <v>0</v>
      </c>
      <c r="BN321" s="147">
        <v>0</v>
      </c>
      <c r="BO321" s="147">
        <v>0</v>
      </c>
      <c r="BU321" s="147">
        <v>0</v>
      </c>
      <c r="BV321" s="147">
        <v>0</v>
      </c>
      <c r="BW321" s="147">
        <v>0</v>
      </c>
      <c r="BX321" s="147">
        <v>0</v>
      </c>
      <c r="BZ321" s="147">
        <v>0</v>
      </c>
      <c r="CA321" s="147">
        <v>0</v>
      </c>
    </row>
    <row r="322" spans="12:79" hidden="1" x14ac:dyDescent="0.2">
      <c r="L322" s="147">
        <v>0</v>
      </c>
      <c r="M322" s="147">
        <v>0</v>
      </c>
      <c r="N322" s="147">
        <v>0</v>
      </c>
      <c r="O322" s="147">
        <v>0</v>
      </c>
      <c r="P322" s="147">
        <v>0</v>
      </c>
      <c r="Q322" s="147">
        <v>0</v>
      </c>
      <c r="R322" s="147">
        <v>0</v>
      </c>
      <c r="S322" s="147">
        <v>0</v>
      </c>
      <c r="T322" s="147">
        <v>0</v>
      </c>
      <c r="U322" s="147">
        <v>0</v>
      </c>
      <c r="V322" s="147">
        <v>0</v>
      </c>
      <c r="W322" s="147">
        <v>0</v>
      </c>
      <c r="X322" s="147">
        <v>0</v>
      </c>
      <c r="Y322" s="147">
        <v>0</v>
      </c>
      <c r="Z322" s="147">
        <v>0</v>
      </c>
      <c r="AA322" s="147">
        <v>0</v>
      </c>
      <c r="AB322" s="147">
        <v>0</v>
      </c>
      <c r="AC322" s="147">
        <v>0</v>
      </c>
      <c r="AD322" s="147">
        <v>0</v>
      </c>
      <c r="AE322" s="147">
        <v>0</v>
      </c>
      <c r="AF322" s="147">
        <v>0</v>
      </c>
      <c r="AG322" s="147">
        <v>0</v>
      </c>
      <c r="AH322" s="147">
        <v>0</v>
      </c>
      <c r="AI322" s="147">
        <v>0</v>
      </c>
      <c r="AJ322" s="147">
        <v>0</v>
      </c>
      <c r="AK322" s="147">
        <v>0</v>
      </c>
      <c r="AL322" s="147">
        <v>0</v>
      </c>
      <c r="AM322" s="147">
        <v>0</v>
      </c>
      <c r="AN322" s="147">
        <v>0</v>
      </c>
      <c r="AO322" s="147">
        <v>0</v>
      </c>
      <c r="AP322" s="147">
        <v>0</v>
      </c>
      <c r="AQ322" s="147">
        <v>0</v>
      </c>
      <c r="AR322" s="147">
        <v>0</v>
      </c>
      <c r="AS322" s="147">
        <v>0</v>
      </c>
      <c r="AT322" s="147">
        <v>0</v>
      </c>
      <c r="AU322" s="147">
        <v>0</v>
      </c>
      <c r="AV322" s="147">
        <v>0</v>
      </c>
      <c r="AW322" s="147">
        <v>0</v>
      </c>
      <c r="AX322" s="147">
        <v>0</v>
      </c>
      <c r="AY322" s="147">
        <v>0</v>
      </c>
      <c r="AZ322" s="147">
        <v>0</v>
      </c>
      <c r="BA322" s="147">
        <v>0</v>
      </c>
      <c r="BB322" s="147">
        <v>0</v>
      </c>
      <c r="BC322" s="147">
        <v>0</v>
      </c>
      <c r="BD322" s="147">
        <v>0</v>
      </c>
      <c r="BE322" s="147">
        <v>0</v>
      </c>
      <c r="BF322" s="147">
        <v>0</v>
      </c>
      <c r="BG322" s="147">
        <v>0</v>
      </c>
      <c r="BH322" s="147">
        <v>0</v>
      </c>
      <c r="BI322" s="147">
        <v>0</v>
      </c>
      <c r="BJ322" s="147">
        <v>0</v>
      </c>
      <c r="BK322" s="147">
        <v>0</v>
      </c>
      <c r="BL322" s="147">
        <v>0</v>
      </c>
      <c r="BM322" s="147">
        <v>0</v>
      </c>
      <c r="BN322" s="147">
        <v>0</v>
      </c>
      <c r="BO322" s="147">
        <v>0</v>
      </c>
      <c r="BU322" s="147">
        <v>0</v>
      </c>
      <c r="BV322" s="147">
        <v>0</v>
      </c>
      <c r="BW322" s="147">
        <v>0</v>
      </c>
      <c r="BX322" s="147">
        <v>0</v>
      </c>
      <c r="BZ322" s="147">
        <v>0</v>
      </c>
      <c r="CA322" s="147">
        <v>0</v>
      </c>
    </row>
    <row r="323" spans="12:79" hidden="1" x14ac:dyDescent="0.2">
      <c r="L323" s="147">
        <v>0</v>
      </c>
      <c r="M323" s="147">
        <v>0</v>
      </c>
      <c r="N323" s="147">
        <v>0</v>
      </c>
      <c r="O323" s="147">
        <v>0</v>
      </c>
      <c r="P323" s="147">
        <v>0</v>
      </c>
      <c r="Q323" s="147">
        <v>0</v>
      </c>
      <c r="R323" s="147">
        <v>0</v>
      </c>
      <c r="S323" s="147">
        <v>0</v>
      </c>
      <c r="T323" s="147">
        <v>0</v>
      </c>
      <c r="U323" s="147">
        <v>0</v>
      </c>
      <c r="V323" s="147">
        <v>0</v>
      </c>
      <c r="W323" s="147">
        <v>0</v>
      </c>
      <c r="X323" s="147">
        <v>0</v>
      </c>
      <c r="Y323" s="147">
        <v>0</v>
      </c>
      <c r="Z323" s="147">
        <v>0</v>
      </c>
      <c r="AA323" s="147">
        <v>0</v>
      </c>
      <c r="AB323" s="147">
        <v>0</v>
      </c>
      <c r="AC323" s="147">
        <v>0</v>
      </c>
      <c r="AD323" s="147">
        <v>0</v>
      </c>
      <c r="AE323" s="147">
        <v>0</v>
      </c>
      <c r="AF323" s="147">
        <v>0</v>
      </c>
      <c r="AG323" s="147">
        <v>0</v>
      </c>
      <c r="AH323" s="147">
        <v>0</v>
      </c>
      <c r="AI323" s="147">
        <v>0</v>
      </c>
      <c r="AJ323" s="147">
        <v>0</v>
      </c>
      <c r="AK323" s="147">
        <v>0</v>
      </c>
      <c r="AL323" s="147">
        <v>0</v>
      </c>
      <c r="AM323" s="147">
        <v>0</v>
      </c>
      <c r="AN323" s="147">
        <v>0</v>
      </c>
      <c r="AO323" s="147">
        <v>0</v>
      </c>
      <c r="AP323" s="147">
        <v>0</v>
      </c>
      <c r="AQ323" s="147">
        <v>0</v>
      </c>
      <c r="AR323" s="147">
        <v>0</v>
      </c>
      <c r="AS323" s="147">
        <v>0</v>
      </c>
      <c r="AT323" s="147">
        <v>0</v>
      </c>
      <c r="AU323" s="147">
        <v>0</v>
      </c>
      <c r="AV323" s="147">
        <v>0</v>
      </c>
      <c r="AW323" s="147">
        <v>0</v>
      </c>
      <c r="AX323" s="147">
        <v>0</v>
      </c>
      <c r="AY323" s="147">
        <v>0</v>
      </c>
      <c r="AZ323" s="147">
        <v>0</v>
      </c>
      <c r="BA323" s="147">
        <v>0</v>
      </c>
      <c r="BB323" s="147">
        <v>0</v>
      </c>
      <c r="BC323" s="147">
        <v>0</v>
      </c>
      <c r="BD323" s="147">
        <v>0</v>
      </c>
      <c r="BE323" s="147">
        <v>0</v>
      </c>
      <c r="BF323" s="147">
        <v>0</v>
      </c>
      <c r="BG323" s="147">
        <v>0</v>
      </c>
      <c r="BH323" s="147">
        <v>0</v>
      </c>
      <c r="BI323" s="147">
        <v>0</v>
      </c>
      <c r="BJ323" s="147">
        <v>0</v>
      </c>
      <c r="BK323" s="147">
        <v>0</v>
      </c>
      <c r="BL323" s="147">
        <v>0</v>
      </c>
      <c r="BM323" s="147">
        <v>0</v>
      </c>
      <c r="BN323" s="147">
        <v>0</v>
      </c>
      <c r="BO323" s="147">
        <v>0</v>
      </c>
      <c r="BU323" s="147">
        <v>0</v>
      </c>
      <c r="BV323" s="147">
        <v>0</v>
      </c>
      <c r="BW323" s="147">
        <v>0</v>
      </c>
      <c r="BX323" s="147">
        <v>0</v>
      </c>
      <c r="BZ323" s="147">
        <v>0</v>
      </c>
      <c r="CA323" s="147">
        <v>0</v>
      </c>
    </row>
    <row r="324" spans="12:79" hidden="1" x14ac:dyDescent="0.2">
      <c r="L324" s="147">
        <v>0</v>
      </c>
      <c r="M324" s="147">
        <v>0</v>
      </c>
      <c r="N324" s="147">
        <v>0</v>
      </c>
      <c r="O324" s="147">
        <v>0</v>
      </c>
      <c r="P324" s="147">
        <v>0</v>
      </c>
      <c r="Q324" s="147">
        <v>0</v>
      </c>
      <c r="R324" s="147">
        <v>0</v>
      </c>
      <c r="S324" s="147">
        <v>0</v>
      </c>
      <c r="T324" s="147">
        <v>0</v>
      </c>
      <c r="U324" s="147">
        <v>0</v>
      </c>
      <c r="V324" s="147">
        <v>0</v>
      </c>
      <c r="W324" s="147">
        <v>0</v>
      </c>
      <c r="X324" s="147">
        <v>0</v>
      </c>
      <c r="Y324" s="147">
        <v>0</v>
      </c>
      <c r="Z324" s="147">
        <v>0</v>
      </c>
      <c r="AA324" s="147">
        <v>0</v>
      </c>
      <c r="AB324" s="147">
        <v>0</v>
      </c>
      <c r="AC324" s="147">
        <v>0</v>
      </c>
      <c r="AD324" s="147">
        <v>0</v>
      </c>
      <c r="AE324" s="147">
        <v>0</v>
      </c>
      <c r="AF324" s="147">
        <v>0</v>
      </c>
      <c r="AG324" s="147">
        <v>0</v>
      </c>
      <c r="AH324" s="147">
        <v>0</v>
      </c>
      <c r="AI324" s="147">
        <v>0</v>
      </c>
      <c r="AJ324" s="147">
        <v>0</v>
      </c>
      <c r="AK324" s="147">
        <v>0</v>
      </c>
      <c r="AL324" s="147">
        <v>0</v>
      </c>
      <c r="AM324" s="147">
        <v>0</v>
      </c>
      <c r="AN324" s="147">
        <v>0</v>
      </c>
      <c r="AO324" s="147">
        <v>0</v>
      </c>
      <c r="AP324" s="147">
        <v>0</v>
      </c>
      <c r="AQ324" s="147">
        <v>0</v>
      </c>
      <c r="AR324" s="147">
        <v>0</v>
      </c>
      <c r="AS324" s="147">
        <v>0</v>
      </c>
      <c r="AT324" s="147">
        <v>0</v>
      </c>
      <c r="AU324" s="147">
        <v>0</v>
      </c>
      <c r="AV324" s="147">
        <v>0</v>
      </c>
      <c r="AW324" s="147">
        <v>0</v>
      </c>
      <c r="AX324" s="147">
        <v>0</v>
      </c>
      <c r="AY324" s="147">
        <v>0</v>
      </c>
      <c r="AZ324" s="147">
        <v>0</v>
      </c>
      <c r="BA324" s="147">
        <v>0</v>
      </c>
      <c r="BB324" s="147">
        <v>0</v>
      </c>
      <c r="BC324" s="147">
        <v>0</v>
      </c>
      <c r="BD324" s="147">
        <v>0</v>
      </c>
      <c r="BE324" s="147">
        <v>0</v>
      </c>
      <c r="BF324" s="147">
        <v>0</v>
      </c>
      <c r="BG324" s="147">
        <v>0</v>
      </c>
      <c r="BH324" s="147">
        <v>0</v>
      </c>
      <c r="BI324" s="147">
        <v>0</v>
      </c>
      <c r="BJ324" s="147">
        <v>0</v>
      </c>
      <c r="BK324" s="147">
        <v>0</v>
      </c>
      <c r="BL324" s="147">
        <v>0</v>
      </c>
      <c r="BM324" s="147">
        <v>0</v>
      </c>
      <c r="BN324" s="147">
        <v>0</v>
      </c>
      <c r="BO324" s="147">
        <v>0</v>
      </c>
      <c r="BU324" s="147">
        <v>0</v>
      </c>
      <c r="BV324" s="147">
        <v>0</v>
      </c>
      <c r="BW324" s="147">
        <v>0</v>
      </c>
      <c r="BX324" s="147">
        <v>0</v>
      </c>
      <c r="BZ324" s="147">
        <v>0</v>
      </c>
      <c r="CA324" s="147">
        <v>0</v>
      </c>
    </row>
    <row r="325" spans="12:79" hidden="1" x14ac:dyDescent="0.2">
      <c r="L325" s="147">
        <v>0</v>
      </c>
      <c r="M325" s="147">
        <v>0</v>
      </c>
      <c r="N325" s="147">
        <v>0</v>
      </c>
      <c r="O325" s="147">
        <v>0</v>
      </c>
      <c r="P325" s="147">
        <v>0</v>
      </c>
      <c r="Q325" s="147">
        <v>0</v>
      </c>
      <c r="R325" s="147">
        <v>0</v>
      </c>
      <c r="S325" s="147">
        <v>0</v>
      </c>
      <c r="T325" s="147">
        <v>0</v>
      </c>
      <c r="U325" s="147">
        <v>0</v>
      </c>
      <c r="V325" s="147">
        <v>0</v>
      </c>
      <c r="W325" s="147">
        <v>0</v>
      </c>
      <c r="X325" s="147">
        <v>0</v>
      </c>
      <c r="Y325" s="147">
        <v>0</v>
      </c>
      <c r="Z325" s="147">
        <v>0</v>
      </c>
      <c r="AA325" s="147">
        <v>0</v>
      </c>
      <c r="AB325" s="147">
        <v>0</v>
      </c>
      <c r="AC325" s="147">
        <v>0</v>
      </c>
      <c r="AD325" s="147">
        <v>0</v>
      </c>
      <c r="AE325" s="147">
        <v>0</v>
      </c>
      <c r="AF325" s="147">
        <v>0</v>
      </c>
      <c r="AG325" s="147">
        <v>0</v>
      </c>
      <c r="AH325" s="147">
        <v>0</v>
      </c>
      <c r="AI325" s="147">
        <v>0</v>
      </c>
      <c r="AJ325" s="147">
        <v>0</v>
      </c>
      <c r="AK325" s="147">
        <v>0</v>
      </c>
      <c r="AL325" s="147">
        <v>0</v>
      </c>
      <c r="AM325" s="147">
        <v>0</v>
      </c>
      <c r="AN325" s="147">
        <v>0</v>
      </c>
      <c r="AO325" s="147">
        <v>0</v>
      </c>
      <c r="AP325" s="147">
        <v>0</v>
      </c>
      <c r="AQ325" s="147">
        <v>0</v>
      </c>
      <c r="AR325" s="147">
        <v>0</v>
      </c>
      <c r="AS325" s="147">
        <v>0</v>
      </c>
      <c r="AT325" s="147">
        <v>0</v>
      </c>
      <c r="AU325" s="147">
        <v>0</v>
      </c>
      <c r="AV325" s="147">
        <v>0</v>
      </c>
      <c r="AW325" s="147">
        <v>0</v>
      </c>
      <c r="AX325" s="147">
        <v>0</v>
      </c>
      <c r="AY325" s="147">
        <v>0</v>
      </c>
      <c r="AZ325" s="147">
        <v>0</v>
      </c>
      <c r="BA325" s="147">
        <v>0</v>
      </c>
      <c r="BB325" s="147">
        <v>0</v>
      </c>
      <c r="BC325" s="147">
        <v>0</v>
      </c>
      <c r="BD325" s="147">
        <v>0</v>
      </c>
      <c r="BE325" s="147">
        <v>0</v>
      </c>
      <c r="BF325" s="147">
        <v>0</v>
      </c>
      <c r="BG325" s="147">
        <v>0</v>
      </c>
      <c r="BH325" s="147">
        <v>0</v>
      </c>
      <c r="BI325" s="147">
        <v>0</v>
      </c>
      <c r="BJ325" s="147">
        <v>0</v>
      </c>
      <c r="BK325" s="147">
        <v>0</v>
      </c>
      <c r="BL325" s="147">
        <v>0</v>
      </c>
      <c r="BM325" s="147">
        <v>0</v>
      </c>
      <c r="BN325" s="147">
        <v>0</v>
      </c>
      <c r="BO325" s="147">
        <v>0</v>
      </c>
      <c r="BU325" s="147">
        <v>0</v>
      </c>
      <c r="BV325" s="147">
        <v>0</v>
      </c>
      <c r="BW325" s="147">
        <v>0</v>
      </c>
      <c r="BX325" s="147">
        <v>0</v>
      </c>
      <c r="BZ325" s="147">
        <v>0</v>
      </c>
      <c r="CA325" s="147">
        <v>0</v>
      </c>
    </row>
    <row r="326" spans="12:79" hidden="1" x14ac:dyDescent="0.2">
      <c r="L326" s="147">
        <v>0</v>
      </c>
      <c r="M326" s="147">
        <v>0</v>
      </c>
      <c r="N326" s="147">
        <v>0</v>
      </c>
      <c r="O326" s="147">
        <v>0</v>
      </c>
      <c r="P326" s="147">
        <v>0</v>
      </c>
      <c r="Q326" s="147">
        <v>0</v>
      </c>
      <c r="R326" s="147">
        <v>0</v>
      </c>
      <c r="S326" s="147">
        <v>0</v>
      </c>
      <c r="T326" s="147">
        <v>0</v>
      </c>
      <c r="U326" s="147">
        <v>0</v>
      </c>
      <c r="V326" s="147">
        <v>0</v>
      </c>
      <c r="W326" s="147">
        <v>0</v>
      </c>
      <c r="X326" s="147">
        <v>0</v>
      </c>
      <c r="Y326" s="147">
        <v>0</v>
      </c>
      <c r="Z326" s="147">
        <v>0</v>
      </c>
      <c r="AA326" s="147">
        <v>0</v>
      </c>
      <c r="AB326" s="147">
        <v>0</v>
      </c>
      <c r="AC326" s="147">
        <v>0</v>
      </c>
      <c r="AD326" s="147">
        <v>0</v>
      </c>
      <c r="AE326" s="147">
        <v>0</v>
      </c>
      <c r="AF326" s="147">
        <v>0</v>
      </c>
      <c r="AG326" s="147">
        <v>0</v>
      </c>
      <c r="AH326" s="147">
        <v>0</v>
      </c>
      <c r="AI326" s="147">
        <v>0</v>
      </c>
      <c r="AJ326" s="147">
        <v>0</v>
      </c>
      <c r="AK326" s="147">
        <v>0</v>
      </c>
      <c r="AL326" s="147">
        <v>0</v>
      </c>
      <c r="AM326" s="147">
        <v>0</v>
      </c>
      <c r="AN326" s="147">
        <v>0</v>
      </c>
      <c r="AO326" s="147">
        <v>0</v>
      </c>
      <c r="AP326" s="147">
        <v>0</v>
      </c>
      <c r="AQ326" s="147">
        <v>0</v>
      </c>
      <c r="AR326" s="147">
        <v>0</v>
      </c>
      <c r="AS326" s="147">
        <v>0</v>
      </c>
      <c r="AT326" s="147">
        <v>0</v>
      </c>
      <c r="AU326" s="147">
        <v>0</v>
      </c>
      <c r="AV326" s="147">
        <v>0</v>
      </c>
      <c r="AW326" s="147">
        <v>0</v>
      </c>
      <c r="AX326" s="147">
        <v>0</v>
      </c>
      <c r="AY326" s="147">
        <v>0</v>
      </c>
      <c r="AZ326" s="147">
        <v>0</v>
      </c>
      <c r="BA326" s="147">
        <v>0</v>
      </c>
      <c r="BB326" s="147">
        <v>0</v>
      </c>
      <c r="BC326" s="147">
        <v>0</v>
      </c>
      <c r="BD326" s="147">
        <v>0</v>
      </c>
      <c r="BE326" s="147">
        <v>0</v>
      </c>
      <c r="BF326" s="147">
        <v>0</v>
      </c>
      <c r="BG326" s="147">
        <v>0</v>
      </c>
      <c r="BH326" s="147">
        <v>0</v>
      </c>
      <c r="BI326" s="147">
        <v>0</v>
      </c>
      <c r="BJ326" s="147">
        <v>0</v>
      </c>
      <c r="BK326" s="147">
        <v>0</v>
      </c>
      <c r="BL326" s="147">
        <v>0</v>
      </c>
      <c r="BM326" s="147">
        <v>0</v>
      </c>
      <c r="BN326" s="147">
        <v>0</v>
      </c>
      <c r="BO326" s="147">
        <v>0</v>
      </c>
      <c r="BU326" s="147">
        <v>0</v>
      </c>
      <c r="BV326" s="147">
        <v>0</v>
      </c>
      <c r="BW326" s="147">
        <v>0</v>
      </c>
      <c r="BX326" s="147">
        <v>0</v>
      </c>
      <c r="BZ326" s="147">
        <v>0</v>
      </c>
      <c r="CA326" s="147">
        <v>0</v>
      </c>
    </row>
    <row r="327" spans="12:79" hidden="1" x14ac:dyDescent="0.2">
      <c r="L327" s="147">
        <v>0</v>
      </c>
      <c r="M327" s="147">
        <v>0</v>
      </c>
      <c r="N327" s="147">
        <v>0</v>
      </c>
      <c r="O327" s="147">
        <v>0</v>
      </c>
      <c r="P327" s="147">
        <v>0</v>
      </c>
      <c r="Q327" s="147">
        <v>0</v>
      </c>
      <c r="R327" s="147">
        <v>0</v>
      </c>
      <c r="S327" s="147">
        <v>0</v>
      </c>
      <c r="T327" s="147">
        <v>0</v>
      </c>
      <c r="U327" s="147">
        <v>0</v>
      </c>
      <c r="V327" s="147">
        <v>0</v>
      </c>
      <c r="W327" s="147">
        <v>0</v>
      </c>
      <c r="X327" s="147">
        <v>0</v>
      </c>
      <c r="Y327" s="147">
        <v>0</v>
      </c>
      <c r="Z327" s="147">
        <v>0</v>
      </c>
      <c r="AA327" s="147">
        <v>0</v>
      </c>
      <c r="AB327" s="147">
        <v>0</v>
      </c>
      <c r="AC327" s="147">
        <v>0</v>
      </c>
      <c r="AD327" s="147">
        <v>0</v>
      </c>
      <c r="AE327" s="147">
        <v>0</v>
      </c>
      <c r="AF327" s="147">
        <v>0</v>
      </c>
      <c r="AG327" s="147">
        <v>0</v>
      </c>
      <c r="AH327" s="147">
        <v>0</v>
      </c>
      <c r="AI327" s="147">
        <v>0</v>
      </c>
      <c r="AJ327" s="147">
        <v>0</v>
      </c>
      <c r="AK327" s="147">
        <v>0</v>
      </c>
      <c r="AL327" s="147">
        <v>0</v>
      </c>
      <c r="AM327" s="147">
        <v>0</v>
      </c>
      <c r="AN327" s="147">
        <v>0</v>
      </c>
      <c r="AO327" s="147">
        <v>0</v>
      </c>
      <c r="AP327" s="147">
        <v>0</v>
      </c>
      <c r="AQ327" s="147">
        <v>0</v>
      </c>
      <c r="AR327" s="147">
        <v>0</v>
      </c>
      <c r="AS327" s="147">
        <v>0</v>
      </c>
      <c r="AT327" s="147">
        <v>0</v>
      </c>
      <c r="AU327" s="147">
        <v>0</v>
      </c>
      <c r="AV327" s="147">
        <v>0</v>
      </c>
      <c r="AW327" s="147">
        <v>0</v>
      </c>
      <c r="AX327" s="147">
        <v>0</v>
      </c>
      <c r="AY327" s="147">
        <v>0</v>
      </c>
      <c r="AZ327" s="147">
        <v>0</v>
      </c>
      <c r="BA327" s="147">
        <v>0</v>
      </c>
      <c r="BB327" s="147">
        <v>0</v>
      </c>
      <c r="BC327" s="147">
        <v>0</v>
      </c>
      <c r="BD327" s="147">
        <v>0</v>
      </c>
      <c r="BE327" s="147">
        <v>0</v>
      </c>
      <c r="BF327" s="147">
        <v>0</v>
      </c>
      <c r="BG327" s="147">
        <v>0</v>
      </c>
      <c r="BH327" s="147">
        <v>0</v>
      </c>
      <c r="BI327" s="147">
        <v>0</v>
      </c>
      <c r="BJ327" s="147">
        <v>0</v>
      </c>
      <c r="BK327" s="147">
        <v>0</v>
      </c>
      <c r="BL327" s="147">
        <v>0</v>
      </c>
      <c r="BM327" s="147">
        <v>0</v>
      </c>
      <c r="BN327" s="147">
        <v>0</v>
      </c>
      <c r="BO327" s="147">
        <v>0</v>
      </c>
      <c r="BU327" s="147">
        <v>0</v>
      </c>
      <c r="BV327" s="147">
        <v>0</v>
      </c>
      <c r="BW327" s="147">
        <v>0</v>
      </c>
      <c r="BX327" s="147">
        <v>0</v>
      </c>
      <c r="BZ327" s="147">
        <v>0</v>
      </c>
      <c r="CA327" s="147">
        <v>0</v>
      </c>
    </row>
    <row r="328" spans="12:79" hidden="1" x14ac:dyDescent="0.2">
      <c r="L328" s="147">
        <v>0</v>
      </c>
      <c r="M328" s="147">
        <v>0</v>
      </c>
      <c r="N328" s="147">
        <v>0</v>
      </c>
      <c r="O328" s="147">
        <v>0</v>
      </c>
      <c r="P328" s="147">
        <v>0</v>
      </c>
      <c r="Q328" s="147">
        <v>0</v>
      </c>
      <c r="R328" s="147">
        <v>0</v>
      </c>
      <c r="S328" s="147">
        <v>0</v>
      </c>
      <c r="T328" s="147">
        <v>0</v>
      </c>
      <c r="U328" s="147">
        <v>0</v>
      </c>
      <c r="V328" s="147">
        <v>0</v>
      </c>
      <c r="W328" s="147">
        <v>0</v>
      </c>
      <c r="X328" s="147">
        <v>0</v>
      </c>
      <c r="Y328" s="147">
        <v>0</v>
      </c>
      <c r="Z328" s="147">
        <v>0</v>
      </c>
      <c r="AA328" s="147">
        <v>0</v>
      </c>
      <c r="AB328" s="147">
        <v>0</v>
      </c>
      <c r="AC328" s="147">
        <v>0</v>
      </c>
      <c r="AD328" s="147">
        <v>0</v>
      </c>
      <c r="AE328" s="147">
        <v>0</v>
      </c>
      <c r="AF328" s="147">
        <v>0</v>
      </c>
      <c r="AG328" s="147">
        <v>0</v>
      </c>
      <c r="AH328" s="147">
        <v>0</v>
      </c>
      <c r="AI328" s="147">
        <v>0</v>
      </c>
      <c r="AJ328" s="147">
        <v>0</v>
      </c>
      <c r="AK328" s="147">
        <v>0</v>
      </c>
      <c r="AL328" s="147">
        <v>0</v>
      </c>
      <c r="AM328" s="147">
        <v>0</v>
      </c>
      <c r="AN328" s="147">
        <v>0</v>
      </c>
      <c r="AO328" s="147">
        <v>0</v>
      </c>
      <c r="AP328" s="147">
        <v>0</v>
      </c>
      <c r="AQ328" s="147">
        <v>0</v>
      </c>
      <c r="AR328" s="147">
        <v>0</v>
      </c>
      <c r="AS328" s="147">
        <v>0</v>
      </c>
      <c r="AT328" s="147">
        <v>0</v>
      </c>
      <c r="AU328" s="147">
        <v>0</v>
      </c>
      <c r="AV328" s="147">
        <v>0</v>
      </c>
      <c r="AW328" s="147">
        <v>0</v>
      </c>
      <c r="AX328" s="147">
        <v>0</v>
      </c>
      <c r="AY328" s="147">
        <v>0</v>
      </c>
      <c r="AZ328" s="147">
        <v>0</v>
      </c>
      <c r="BA328" s="147">
        <v>0</v>
      </c>
      <c r="BB328" s="147">
        <v>0</v>
      </c>
      <c r="BC328" s="147">
        <v>0</v>
      </c>
      <c r="BD328" s="147">
        <v>0</v>
      </c>
      <c r="BE328" s="147">
        <v>0</v>
      </c>
      <c r="BF328" s="147">
        <v>0</v>
      </c>
      <c r="BG328" s="147">
        <v>0</v>
      </c>
      <c r="BH328" s="147">
        <v>0</v>
      </c>
      <c r="BI328" s="147">
        <v>0</v>
      </c>
      <c r="BJ328" s="147">
        <v>0</v>
      </c>
      <c r="BK328" s="147">
        <v>0</v>
      </c>
      <c r="BL328" s="147">
        <v>0</v>
      </c>
      <c r="BM328" s="147">
        <v>0</v>
      </c>
      <c r="BN328" s="147">
        <v>0</v>
      </c>
      <c r="BO328" s="147">
        <v>0</v>
      </c>
      <c r="BU328" s="147">
        <v>0</v>
      </c>
      <c r="BV328" s="147">
        <v>0</v>
      </c>
      <c r="BW328" s="147">
        <v>0</v>
      </c>
      <c r="BX328" s="147">
        <v>0</v>
      </c>
      <c r="BZ328" s="147">
        <v>0</v>
      </c>
      <c r="CA328" s="147">
        <v>0</v>
      </c>
    </row>
    <row r="329" spans="12:79" hidden="1" x14ac:dyDescent="0.2">
      <c r="L329" s="147">
        <v>0</v>
      </c>
      <c r="M329" s="147">
        <v>0</v>
      </c>
      <c r="N329" s="147">
        <v>0</v>
      </c>
      <c r="O329" s="147">
        <v>0</v>
      </c>
      <c r="P329" s="147">
        <v>0</v>
      </c>
      <c r="Q329" s="147">
        <v>0</v>
      </c>
      <c r="R329" s="147">
        <v>0</v>
      </c>
      <c r="S329" s="147">
        <v>0</v>
      </c>
      <c r="T329" s="147">
        <v>0</v>
      </c>
      <c r="U329" s="147">
        <v>0</v>
      </c>
      <c r="V329" s="147">
        <v>0</v>
      </c>
      <c r="W329" s="147">
        <v>0</v>
      </c>
      <c r="X329" s="147">
        <v>0</v>
      </c>
      <c r="Y329" s="147">
        <v>0</v>
      </c>
      <c r="Z329" s="147">
        <v>0</v>
      </c>
      <c r="AA329" s="147">
        <v>0</v>
      </c>
      <c r="AB329" s="147">
        <v>0</v>
      </c>
      <c r="AC329" s="147">
        <v>0</v>
      </c>
      <c r="AD329" s="147">
        <v>0</v>
      </c>
      <c r="AE329" s="147">
        <v>0</v>
      </c>
      <c r="AF329" s="147">
        <v>0</v>
      </c>
      <c r="AG329" s="147">
        <v>0</v>
      </c>
      <c r="AH329" s="147">
        <v>0</v>
      </c>
      <c r="AI329" s="147">
        <v>0</v>
      </c>
      <c r="AJ329" s="147">
        <v>0</v>
      </c>
      <c r="AK329" s="147">
        <v>0</v>
      </c>
      <c r="AL329" s="147">
        <v>0</v>
      </c>
      <c r="AM329" s="147">
        <v>0</v>
      </c>
      <c r="AN329" s="147">
        <v>0</v>
      </c>
      <c r="AO329" s="147">
        <v>0</v>
      </c>
      <c r="AP329" s="147">
        <v>0</v>
      </c>
      <c r="AQ329" s="147">
        <v>0</v>
      </c>
      <c r="AR329" s="147">
        <v>0</v>
      </c>
      <c r="AS329" s="147">
        <v>0</v>
      </c>
      <c r="AT329" s="147">
        <v>0</v>
      </c>
      <c r="AU329" s="147">
        <v>0</v>
      </c>
      <c r="AV329" s="147">
        <v>0</v>
      </c>
      <c r="AW329" s="147">
        <v>0</v>
      </c>
      <c r="AX329" s="147">
        <v>0</v>
      </c>
      <c r="AY329" s="147">
        <v>0</v>
      </c>
      <c r="AZ329" s="147">
        <v>0</v>
      </c>
      <c r="BA329" s="147">
        <v>0</v>
      </c>
      <c r="BB329" s="147">
        <v>0</v>
      </c>
      <c r="BC329" s="147">
        <v>0</v>
      </c>
      <c r="BD329" s="147">
        <v>0</v>
      </c>
      <c r="BE329" s="147">
        <v>0</v>
      </c>
      <c r="BF329" s="147">
        <v>0</v>
      </c>
      <c r="BG329" s="147">
        <v>0</v>
      </c>
      <c r="BH329" s="147">
        <v>0</v>
      </c>
      <c r="BI329" s="147">
        <v>0</v>
      </c>
      <c r="BJ329" s="147">
        <v>0</v>
      </c>
      <c r="BK329" s="147">
        <v>0</v>
      </c>
      <c r="BL329" s="147">
        <v>0</v>
      </c>
      <c r="BM329" s="147">
        <v>0</v>
      </c>
      <c r="BN329" s="147">
        <v>0</v>
      </c>
      <c r="BO329" s="147">
        <v>0</v>
      </c>
      <c r="BU329" s="147">
        <v>0</v>
      </c>
      <c r="BV329" s="147">
        <v>0</v>
      </c>
      <c r="BW329" s="147">
        <v>0</v>
      </c>
      <c r="BX329" s="147">
        <v>0</v>
      </c>
      <c r="BZ329" s="147">
        <v>0</v>
      </c>
      <c r="CA329" s="147">
        <v>0</v>
      </c>
    </row>
    <row r="330" spans="12:79" hidden="1" x14ac:dyDescent="0.2">
      <c r="L330" s="147">
        <v>0</v>
      </c>
      <c r="M330" s="147">
        <v>0</v>
      </c>
      <c r="N330" s="147">
        <v>0</v>
      </c>
      <c r="O330" s="147">
        <v>0</v>
      </c>
      <c r="P330" s="147">
        <v>0</v>
      </c>
      <c r="Q330" s="147">
        <v>0</v>
      </c>
      <c r="R330" s="147">
        <v>0</v>
      </c>
      <c r="S330" s="147">
        <v>0</v>
      </c>
      <c r="T330" s="147">
        <v>0</v>
      </c>
      <c r="U330" s="147">
        <v>0</v>
      </c>
      <c r="V330" s="147">
        <v>0</v>
      </c>
      <c r="W330" s="147">
        <v>0</v>
      </c>
      <c r="X330" s="147">
        <v>0</v>
      </c>
      <c r="Y330" s="147">
        <v>0</v>
      </c>
      <c r="Z330" s="147">
        <v>0</v>
      </c>
      <c r="AA330" s="147">
        <v>0</v>
      </c>
      <c r="AB330" s="147">
        <v>0</v>
      </c>
      <c r="AC330" s="147">
        <v>0</v>
      </c>
      <c r="AD330" s="147">
        <v>0</v>
      </c>
      <c r="AE330" s="147">
        <v>0</v>
      </c>
      <c r="AF330" s="147">
        <v>0</v>
      </c>
      <c r="AG330" s="147">
        <v>0</v>
      </c>
      <c r="AH330" s="147">
        <v>0</v>
      </c>
      <c r="AI330" s="147">
        <v>0</v>
      </c>
      <c r="AJ330" s="147">
        <v>0</v>
      </c>
      <c r="AK330" s="147">
        <v>0</v>
      </c>
      <c r="AL330" s="147">
        <v>0</v>
      </c>
      <c r="AM330" s="147">
        <v>0</v>
      </c>
      <c r="AN330" s="147">
        <v>0</v>
      </c>
      <c r="AO330" s="147">
        <v>0</v>
      </c>
      <c r="AP330" s="147">
        <v>0</v>
      </c>
      <c r="AQ330" s="147">
        <v>0</v>
      </c>
      <c r="AR330" s="147">
        <v>0</v>
      </c>
      <c r="AS330" s="147">
        <v>0</v>
      </c>
      <c r="AT330" s="147">
        <v>0</v>
      </c>
      <c r="AU330" s="147">
        <v>0</v>
      </c>
      <c r="AV330" s="147">
        <v>0</v>
      </c>
      <c r="AW330" s="147">
        <v>0</v>
      </c>
      <c r="AX330" s="147">
        <v>0</v>
      </c>
      <c r="AY330" s="147">
        <v>0</v>
      </c>
      <c r="AZ330" s="147">
        <v>0</v>
      </c>
      <c r="BA330" s="147">
        <v>0</v>
      </c>
      <c r="BB330" s="147">
        <v>0</v>
      </c>
      <c r="BC330" s="147">
        <v>0</v>
      </c>
      <c r="BD330" s="147">
        <v>0</v>
      </c>
      <c r="BE330" s="147">
        <v>0</v>
      </c>
      <c r="BF330" s="147">
        <v>0</v>
      </c>
      <c r="BG330" s="147">
        <v>0</v>
      </c>
      <c r="BH330" s="147">
        <v>0</v>
      </c>
      <c r="BI330" s="147">
        <v>0</v>
      </c>
      <c r="BJ330" s="147">
        <v>0</v>
      </c>
      <c r="BK330" s="147">
        <v>0</v>
      </c>
      <c r="BL330" s="147">
        <v>0</v>
      </c>
      <c r="BM330" s="147">
        <v>0</v>
      </c>
      <c r="BN330" s="147">
        <v>0</v>
      </c>
      <c r="BO330" s="147">
        <v>0</v>
      </c>
      <c r="BU330" s="147">
        <v>0</v>
      </c>
      <c r="BV330" s="147">
        <v>0</v>
      </c>
      <c r="BW330" s="147">
        <v>0</v>
      </c>
      <c r="BX330" s="147">
        <v>0</v>
      </c>
      <c r="BZ330" s="147">
        <v>0</v>
      </c>
      <c r="CA330" s="147">
        <v>0</v>
      </c>
    </row>
    <row r="331" spans="12:79" hidden="1" x14ac:dyDescent="0.2">
      <c r="L331" s="147">
        <v>0</v>
      </c>
      <c r="M331" s="147">
        <v>0</v>
      </c>
      <c r="N331" s="147">
        <v>0</v>
      </c>
      <c r="O331" s="147">
        <v>0</v>
      </c>
      <c r="P331" s="147">
        <v>0</v>
      </c>
      <c r="Q331" s="147">
        <v>0</v>
      </c>
      <c r="R331" s="147">
        <v>0</v>
      </c>
      <c r="S331" s="147">
        <v>0</v>
      </c>
      <c r="T331" s="147">
        <v>0</v>
      </c>
      <c r="U331" s="147">
        <v>0</v>
      </c>
      <c r="V331" s="147">
        <v>0</v>
      </c>
      <c r="W331" s="147">
        <v>0</v>
      </c>
      <c r="X331" s="147">
        <v>0</v>
      </c>
      <c r="Y331" s="147">
        <v>0</v>
      </c>
      <c r="Z331" s="147">
        <v>0</v>
      </c>
      <c r="AA331" s="147">
        <v>0</v>
      </c>
      <c r="AB331" s="147">
        <v>0</v>
      </c>
      <c r="AC331" s="147">
        <v>0</v>
      </c>
      <c r="AD331" s="147">
        <v>0</v>
      </c>
      <c r="AE331" s="147">
        <v>0</v>
      </c>
      <c r="AF331" s="147">
        <v>0</v>
      </c>
      <c r="AG331" s="147">
        <v>0</v>
      </c>
      <c r="AH331" s="147">
        <v>0</v>
      </c>
      <c r="AI331" s="147">
        <v>0</v>
      </c>
      <c r="AJ331" s="147">
        <v>0</v>
      </c>
      <c r="AK331" s="147">
        <v>0</v>
      </c>
      <c r="AL331" s="147">
        <v>0</v>
      </c>
      <c r="AM331" s="147">
        <v>0</v>
      </c>
      <c r="AN331" s="147">
        <v>0</v>
      </c>
      <c r="AO331" s="147">
        <v>0</v>
      </c>
      <c r="AP331" s="147">
        <v>0</v>
      </c>
      <c r="AQ331" s="147">
        <v>0</v>
      </c>
      <c r="AR331" s="147">
        <v>0</v>
      </c>
      <c r="AS331" s="147">
        <v>0</v>
      </c>
      <c r="AT331" s="147">
        <v>0</v>
      </c>
      <c r="AU331" s="147">
        <v>0</v>
      </c>
      <c r="AV331" s="147">
        <v>0</v>
      </c>
      <c r="AW331" s="147">
        <v>0</v>
      </c>
      <c r="AX331" s="147">
        <v>0</v>
      </c>
      <c r="AY331" s="147">
        <v>0</v>
      </c>
      <c r="AZ331" s="147">
        <v>0</v>
      </c>
      <c r="BA331" s="147">
        <v>0</v>
      </c>
      <c r="BB331" s="147">
        <v>0</v>
      </c>
      <c r="BC331" s="147">
        <v>0</v>
      </c>
      <c r="BD331" s="147">
        <v>0</v>
      </c>
      <c r="BE331" s="147">
        <v>0</v>
      </c>
      <c r="BF331" s="147">
        <v>0</v>
      </c>
      <c r="BG331" s="147">
        <v>0</v>
      </c>
      <c r="BH331" s="147">
        <v>0</v>
      </c>
      <c r="BI331" s="147">
        <v>0</v>
      </c>
      <c r="BJ331" s="147">
        <v>0</v>
      </c>
      <c r="BK331" s="147">
        <v>0</v>
      </c>
      <c r="BL331" s="147">
        <v>0</v>
      </c>
      <c r="BM331" s="147">
        <v>0</v>
      </c>
      <c r="BN331" s="147">
        <v>0</v>
      </c>
      <c r="BO331" s="147">
        <v>0</v>
      </c>
      <c r="BU331" s="147">
        <v>0</v>
      </c>
      <c r="BV331" s="147">
        <v>0</v>
      </c>
      <c r="BW331" s="147">
        <v>0</v>
      </c>
      <c r="BX331" s="147">
        <v>0</v>
      </c>
      <c r="BZ331" s="147">
        <v>0</v>
      </c>
      <c r="CA331" s="147">
        <v>0</v>
      </c>
    </row>
    <row r="332" spans="12:79" hidden="1" x14ac:dyDescent="0.2">
      <c r="L332" s="147">
        <v>0</v>
      </c>
      <c r="M332" s="147">
        <v>0</v>
      </c>
      <c r="N332" s="147">
        <v>0</v>
      </c>
      <c r="O332" s="147">
        <v>0</v>
      </c>
      <c r="P332" s="147">
        <v>0</v>
      </c>
      <c r="Q332" s="147">
        <v>0</v>
      </c>
      <c r="R332" s="147">
        <v>0</v>
      </c>
      <c r="S332" s="147">
        <v>0</v>
      </c>
      <c r="T332" s="147">
        <v>0</v>
      </c>
      <c r="U332" s="147">
        <v>0</v>
      </c>
      <c r="V332" s="147">
        <v>0</v>
      </c>
      <c r="W332" s="147">
        <v>0</v>
      </c>
      <c r="X332" s="147">
        <v>0</v>
      </c>
      <c r="Y332" s="147">
        <v>0</v>
      </c>
      <c r="Z332" s="147">
        <v>0</v>
      </c>
      <c r="AA332" s="147">
        <v>0</v>
      </c>
      <c r="AB332" s="147">
        <v>0</v>
      </c>
      <c r="AC332" s="147">
        <v>0</v>
      </c>
      <c r="AD332" s="147">
        <v>0</v>
      </c>
      <c r="AE332" s="147">
        <v>0</v>
      </c>
      <c r="AF332" s="147">
        <v>0</v>
      </c>
      <c r="AG332" s="147">
        <v>0</v>
      </c>
      <c r="AH332" s="147">
        <v>0</v>
      </c>
      <c r="AI332" s="147">
        <v>0</v>
      </c>
      <c r="AJ332" s="147">
        <v>0</v>
      </c>
      <c r="AK332" s="147">
        <v>0</v>
      </c>
      <c r="AL332" s="147">
        <v>0</v>
      </c>
      <c r="AM332" s="147">
        <v>0</v>
      </c>
      <c r="AN332" s="147">
        <v>0</v>
      </c>
      <c r="AO332" s="147">
        <v>0</v>
      </c>
      <c r="AP332" s="147">
        <v>0</v>
      </c>
      <c r="AQ332" s="147">
        <v>0</v>
      </c>
      <c r="AR332" s="147">
        <v>0</v>
      </c>
      <c r="AS332" s="147">
        <v>0</v>
      </c>
      <c r="AT332" s="147">
        <v>0</v>
      </c>
      <c r="AU332" s="147">
        <v>0</v>
      </c>
      <c r="AV332" s="147">
        <v>0</v>
      </c>
      <c r="AW332" s="147">
        <v>0</v>
      </c>
      <c r="AX332" s="147">
        <v>0</v>
      </c>
      <c r="AY332" s="147">
        <v>0</v>
      </c>
      <c r="AZ332" s="147">
        <v>0</v>
      </c>
      <c r="BA332" s="147">
        <v>0</v>
      </c>
      <c r="BB332" s="147">
        <v>0</v>
      </c>
      <c r="BC332" s="147">
        <v>0</v>
      </c>
      <c r="BD332" s="147">
        <v>0</v>
      </c>
      <c r="BE332" s="147">
        <v>0</v>
      </c>
      <c r="BF332" s="147">
        <v>0</v>
      </c>
      <c r="BG332" s="147">
        <v>0</v>
      </c>
      <c r="BH332" s="147">
        <v>0</v>
      </c>
      <c r="BI332" s="147">
        <v>0</v>
      </c>
      <c r="BJ332" s="147">
        <v>0</v>
      </c>
      <c r="BK332" s="147">
        <v>0</v>
      </c>
      <c r="BL332" s="147">
        <v>0</v>
      </c>
      <c r="BM332" s="147">
        <v>0</v>
      </c>
      <c r="BN332" s="147">
        <v>0</v>
      </c>
      <c r="BO332" s="147">
        <v>0</v>
      </c>
      <c r="BU332" s="147">
        <v>0</v>
      </c>
      <c r="BV332" s="147">
        <v>0</v>
      </c>
      <c r="BW332" s="147">
        <v>0</v>
      </c>
      <c r="BX332" s="147">
        <v>0</v>
      </c>
      <c r="BZ332" s="147">
        <v>0</v>
      </c>
      <c r="CA332" s="147">
        <v>0</v>
      </c>
    </row>
    <row r="333" spans="12:79" hidden="1" x14ac:dyDescent="0.2">
      <c r="L333" s="147">
        <v>0</v>
      </c>
      <c r="M333" s="147">
        <v>0</v>
      </c>
      <c r="N333" s="147">
        <v>0</v>
      </c>
      <c r="O333" s="147">
        <v>0</v>
      </c>
      <c r="P333" s="147">
        <v>0</v>
      </c>
      <c r="Q333" s="147">
        <v>0</v>
      </c>
      <c r="R333" s="147">
        <v>0</v>
      </c>
      <c r="S333" s="147">
        <v>0</v>
      </c>
      <c r="T333" s="147">
        <v>0</v>
      </c>
      <c r="U333" s="147">
        <v>0</v>
      </c>
      <c r="V333" s="147">
        <v>0</v>
      </c>
      <c r="W333" s="147">
        <v>0</v>
      </c>
      <c r="X333" s="147">
        <v>0</v>
      </c>
      <c r="Y333" s="147">
        <v>0</v>
      </c>
      <c r="Z333" s="147">
        <v>0</v>
      </c>
      <c r="AA333" s="147">
        <v>0</v>
      </c>
      <c r="AB333" s="147">
        <v>0</v>
      </c>
      <c r="AC333" s="147">
        <v>0</v>
      </c>
      <c r="AD333" s="147">
        <v>0</v>
      </c>
      <c r="AE333" s="147">
        <v>0</v>
      </c>
      <c r="AF333" s="147">
        <v>0</v>
      </c>
      <c r="AG333" s="147">
        <v>0</v>
      </c>
      <c r="AH333" s="147">
        <v>0</v>
      </c>
      <c r="AI333" s="147">
        <v>0</v>
      </c>
      <c r="AJ333" s="147">
        <v>0</v>
      </c>
      <c r="AK333" s="147">
        <v>0</v>
      </c>
      <c r="AL333" s="147">
        <v>0</v>
      </c>
      <c r="AM333" s="147">
        <v>0</v>
      </c>
      <c r="AN333" s="147">
        <v>0</v>
      </c>
      <c r="AO333" s="147">
        <v>0</v>
      </c>
      <c r="AP333" s="147">
        <v>0</v>
      </c>
      <c r="AQ333" s="147">
        <v>0</v>
      </c>
      <c r="AR333" s="147">
        <v>0</v>
      </c>
      <c r="AS333" s="147">
        <v>0</v>
      </c>
      <c r="AT333" s="147">
        <v>0</v>
      </c>
      <c r="AU333" s="147">
        <v>0</v>
      </c>
      <c r="AV333" s="147">
        <v>0</v>
      </c>
      <c r="AW333" s="147">
        <v>0</v>
      </c>
      <c r="AX333" s="147">
        <v>0</v>
      </c>
      <c r="AY333" s="147">
        <v>0</v>
      </c>
      <c r="AZ333" s="147">
        <v>0</v>
      </c>
      <c r="BA333" s="147">
        <v>0</v>
      </c>
      <c r="BB333" s="147">
        <v>0</v>
      </c>
      <c r="BC333" s="147">
        <v>0</v>
      </c>
      <c r="BD333" s="147">
        <v>0</v>
      </c>
      <c r="BE333" s="147">
        <v>0</v>
      </c>
      <c r="BF333" s="147">
        <v>0</v>
      </c>
      <c r="BG333" s="147">
        <v>0</v>
      </c>
      <c r="BH333" s="147">
        <v>0</v>
      </c>
      <c r="BI333" s="147">
        <v>0</v>
      </c>
      <c r="BJ333" s="147">
        <v>0</v>
      </c>
      <c r="BK333" s="147">
        <v>0</v>
      </c>
      <c r="BL333" s="147">
        <v>0</v>
      </c>
      <c r="BM333" s="147">
        <v>0</v>
      </c>
      <c r="BN333" s="147">
        <v>0</v>
      </c>
      <c r="BO333" s="147">
        <v>0</v>
      </c>
      <c r="BU333" s="147">
        <v>0</v>
      </c>
      <c r="BV333" s="147">
        <v>0</v>
      </c>
      <c r="BW333" s="147">
        <v>0</v>
      </c>
      <c r="BX333" s="147">
        <v>0</v>
      </c>
      <c r="BZ333" s="147">
        <v>0</v>
      </c>
      <c r="CA333" s="147">
        <v>0</v>
      </c>
    </row>
    <row r="334" spans="12:79" hidden="1" x14ac:dyDescent="0.2">
      <c r="L334" s="147">
        <v>0</v>
      </c>
      <c r="M334" s="147">
        <v>0</v>
      </c>
      <c r="N334" s="147">
        <v>0</v>
      </c>
      <c r="O334" s="147">
        <v>0</v>
      </c>
      <c r="P334" s="147">
        <v>0</v>
      </c>
      <c r="Q334" s="147">
        <v>0</v>
      </c>
      <c r="R334" s="147">
        <v>0</v>
      </c>
      <c r="S334" s="147">
        <v>0</v>
      </c>
      <c r="T334" s="147">
        <v>0</v>
      </c>
      <c r="U334" s="147">
        <v>0</v>
      </c>
      <c r="V334" s="147">
        <v>0</v>
      </c>
      <c r="W334" s="147">
        <v>0</v>
      </c>
      <c r="X334" s="147">
        <v>0</v>
      </c>
      <c r="Y334" s="147">
        <v>0</v>
      </c>
      <c r="Z334" s="147">
        <v>0</v>
      </c>
      <c r="AA334" s="147">
        <v>0</v>
      </c>
      <c r="AB334" s="147">
        <v>0</v>
      </c>
      <c r="AC334" s="147">
        <v>0</v>
      </c>
      <c r="AD334" s="147">
        <v>0</v>
      </c>
      <c r="AE334" s="147">
        <v>0</v>
      </c>
      <c r="AF334" s="147">
        <v>0</v>
      </c>
      <c r="AG334" s="147">
        <v>0</v>
      </c>
      <c r="AH334" s="147">
        <v>0</v>
      </c>
      <c r="AI334" s="147">
        <v>0</v>
      </c>
      <c r="AJ334" s="147">
        <v>0</v>
      </c>
      <c r="AK334" s="147">
        <v>0</v>
      </c>
      <c r="AL334" s="147">
        <v>0</v>
      </c>
      <c r="AM334" s="147">
        <v>0</v>
      </c>
      <c r="AN334" s="147">
        <v>0</v>
      </c>
      <c r="AO334" s="147">
        <v>0</v>
      </c>
      <c r="AP334" s="147">
        <v>0</v>
      </c>
      <c r="AQ334" s="147">
        <v>0</v>
      </c>
      <c r="AR334" s="147">
        <v>0</v>
      </c>
      <c r="AS334" s="147">
        <v>0</v>
      </c>
      <c r="AT334" s="147">
        <v>0</v>
      </c>
      <c r="AU334" s="147">
        <v>0</v>
      </c>
      <c r="AV334" s="147">
        <v>0</v>
      </c>
      <c r="AW334" s="147">
        <v>0</v>
      </c>
      <c r="AX334" s="147">
        <v>0</v>
      </c>
      <c r="AY334" s="147">
        <v>0</v>
      </c>
      <c r="AZ334" s="147">
        <v>0</v>
      </c>
      <c r="BA334" s="147">
        <v>0</v>
      </c>
      <c r="BB334" s="147">
        <v>0</v>
      </c>
      <c r="BC334" s="147">
        <v>0</v>
      </c>
      <c r="BD334" s="147">
        <v>0</v>
      </c>
      <c r="BE334" s="147">
        <v>0</v>
      </c>
      <c r="BF334" s="147">
        <v>0</v>
      </c>
      <c r="BG334" s="147">
        <v>0</v>
      </c>
      <c r="BH334" s="147">
        <v>0</v>
      </c>
      <c r="BI334" s="147">
        <v>0</v>
      </c>
      <c r="BJ334" s="147">
        <v>0</v>
      </c>
      <c r="BK334" s="147">
        <v>0</v>
      </c>
      <c r="BL334" s="147">
        <v>0</v>
      </c>
      <c r="BM334" s="147">
        <v>0</v>
      </c>
      <c r="BN334" s="147">
        <v>0</v>
      </c>
      <c r="BO334" s="147">
        <v>0</v>
      </c>
      <c r="BU334" s="147">
        <v>0</v>
      </c>
      <c r="BV334" s="147">
        <v>0</v>
      </c>
      <c r="BW334" s="147">
        <v>0</v>
      </c>
      <c r="BX334" s="147">
        <v>0</v>
      </c>
      <c r="BZ334" s="147">
        <v>0</v>
      </c>
      <c r="CA334" s="147">
        <v>0</v>
      </c>
    </row>
    <row r="335" spans="12:79" hidden="1" x14ac:dyDescent="0.2">
      <c r="L335" s="147">
        <v>0</v>
      </c>
      <c r="M335" s="147">
        <v>0</v>
      </c>
      <c r="N335" s="147">
        <v>0</v>
      </c>
      <c r="O335" s="147">
        <v>0</v>
      </c>
      <c r="P335" s="147">
        <v>0</v>
      </c>
      <c r="Q335" s="147">
        <v>0</v>
      </c>
      <c r="R335" s="147">
        <v>0</v>
      </c>
      <c r="S335" s="147">
        <v>0</v>
      </c>
      <c r="T335" s="147">
        <v>0</v>
      </c>
      <c r="U335" s="147">
        <v>0</v>
      </c>
      <c r="V335" s="147">
        <v>0</v>
      </c>
      <c r="W335" s="147">
        <v>0</v>
      </c>
      <c r="X335" s="147">
        <v>0</v>
      </c>
      <c r="Y335" s="147">
        <v>0</v>
      </c>
      <c r="Z335" s="147">
        <v>0</v>
      </c>
      <c r="AA335" s="147">
        <v>0</v>
      </c>
      <c r="AB335" s="147">
        <v>0</v>
      </c>
      <c r="AC335" s="147">
        <v>0</v>
      </c>
      <c r="AD335" s="147">
        <v>0</v>
      </c>
      <c r="AE335" s="147">
        <v>0</v>
      </c>
      <c r="AF335" s="147">
        <v>0</v>
      </c>
      <c r="AG335" s="147">
        <v>0</v>
      </c>
      <c r="AH335" s="147">
        <v>0</v>
      </c>
      <c r="AI335" s="147">
        <v>0</v>
      </c>
      <c r="AJ335" s="147">
        <v>0</v>
      </c>
      <c r="AK335" s="147">
        <v>0</v>
      </c>
      <c r="AL335" s="147">
        <v>0</v>
      </c>
      <c r="AM335" s="147">
        <v>0</v>
      </c>
      <c r="AN335" s="147">
        <v>0</v>
      </c>
      <c r="AO335" s="147">
        <v>0</v>
      </c>
      <c r="AP335" s="147">
        <v>0</v>
      </c>
      <c r="AQ335" s="147">
        <v>0</v>
      </c>
      <c r="AR335" s="147">
        <v>0</v>
      </c>
      <c r="AS335" s="147">
        <v>0</v>
      </c>
      <c r="AT335" s="147">
        <v>0</v>
      </c>
      <c r="AU335" s="147">
        <v>0</v>
      </c>
      <c r="AV335" s="147">
        <v>0</v>
      </c>
      <c r="AW335" s="147">
        <v>0</v>
      </c>
      <c r="AX335" s="147">
        <v>0</v>
      </c>
      <c r="AY335" s="147">
        <v>0</v>
      </c>
      <c r="AZ335" s="147">
        <v>0</v>
      </c>
      <c r="BA335" s="147">
        <v>0</v>
      </c>
      <c r="BB335" s="147">
        <v>0</v>
      </c>
      <c r="BC335" s="147">
        <v>0</v>
      </c>
      <c r="BD335" s="147">
        <v>0</v>
      </c>
      <c r="BE335" s="147">
        <v>0</v>
      </c>
      <c r="BF335" s="147">
        <v>0</v>
      </c>
      <c r="BG335" s="147">
        <v>0</v>
      </c>
      <c r="BH335" s="147">
        <v>0</v>
      </c>
      <c r="BI335" s="147">
        <v>0</v>
      </c>
      <c r="BJ335" s="147">
        <v>0</v>
      </c>
      <c r="BK335" s="147">
        <v>0</v>
      </c>
      <c r="BL335" s="147">
        <v>0</v>
      </c>
      <c r="BM335" s="147">
        <v>0</v>
      </c>
      <c r="BN335" s="147">
        <v>0</v>
      </c>
      <c r="BO335" s="147">
        <v>0</v>
      </c>
      <c r="BU335" s="147">
        <v>0</v>
      </c>
      <c r="BV335" s="147">
        <v>0</v>
      </c>
      <c r="BW335" s="147">
        <v>0</v>
      </c>
      <c r="BX335" s="147">
        <v>0</v>
      </c>
      <c r="BZ335" s="147">
        <v>0</v>
      </c>
      <c r="CA335" s="147">
        <v>0</v>
      </c>
    </row>
    <row r="336" spans="12:79" hidden="1" x14ac:dyDescent="0.2">
      <c r="L336" s="147">
        <v>0</v>
      </c>
      <c r="M336" s="147">
        <v>0</v>
      </c>
      <c r="N336" s="147">
        <v>0</v>
      </c>
      <c r="O336" s="147">
        <v>0</v>
      </c>
      <c r="P336" s="147">
        <v>0</v>
      </c>
      <c r="Q336" s="147">
        <v>0</v>
      </c>
      <c r="R336" s="147">
        <v>0</v>
      </c>
      <c r="S336" s="147">
        <v>0</v>
      </c>
      <c r="T336" s="147">
        <v>0</v>
      </c>
      <c r="U336" s="147">
        <v>0</v>
      </c>
      <c r="V336" s="147">
        <v>0</v>
      </c>
      <c r="W336" s="147">
        <v>0</v>
      </c>
      <c r="X336" s="147">
        <v>0</v>
      </c>
      <c r="Y336" s="147">
        <v>0</v>
      </c>
      <c r="Z336" s="147">
        <v>0</v>
      </c>
      <c r="AA336" s="147">
        <v>0</v>
      </c>
      <c r="AB336" s="147">
        <v>0</v>
      </c>
      <c r="AC336" s="147">
        <v>0</v>
      </c>
      <c r="AD336" s="147">
        <v>0</v>
      </c>
      <c r="AE336" s="147">
        <v>0</v>
      </c>
      <c r="AF336" s="147">
        <v>0</v>
      </c>
      <c r="AG336" s="147">
        <v>0</v>
      </c>
      <c r="AH336" s="147">
        <v>0</v>
      </c>
      <c r="AI336" s="147">
        <v>0</v>
      </c>
      <c r="AJ336" s="147">
        <v>0</v>
      </c>
      <c r="AK336" s="147">
        <v>0</v>
      </c>
      <c r="AL336" s="147">
        <v>0</v>
      </c>
      <c r="AM336" s="147">
        <v>0</v>
      </c>
      <c r="AN336" s="147">
        <v>0</v>
      </c>
      <c r="AO336" s="147">
        <v>0</v>
      </c>
      <c r="AP336" s="147">
        <v>0</v>
      </c>
      <c r="AQ336" s="147">
        <v>0</v>
      </c>
      <c r="AR336" s="147">
        <v>0</v>
      </c>
      <c r="AS336" s="147">
        <v>0</v>
      </c>
      <c r="AT336" s="147">
        <v>0</v>
      </c>
      <c r="AU336" s="147">
        <v>0</v>
      </c>
      <c r="AV336" s="147">
        <v>0</v>
      </c>
      <c r="AW336" s="147">
        <v>0</v>
      </c>
      <c r="AX336" s="147">
        <v>0</v>
      </c>
      <c r="AY336" s="147">
        <v>0</v>
      </c>
      <c r="AZ336" s="147">
        <v>0</v>
      </c>
      <c r="BA336" s="147">
        <v>0</v>
      </c>
      <c r="BB336" s="147">
        <v>0</v>
      </c>
      <c r="BC336" s="147">
        <v>0</v>
      </c>
      <c r="BD336" s="147">
        <v>0</v>
      </c>
      <c r="BE336" s="147">
        <v>0</v>
      </c>
      <c r="BF336" s="147">
        <v>0</v>
      </c>
      <c r="BG336" s="147">
        <v>0</v>
      </c>
      <c r="BH336" s="147">
        <v>0</v>
      </c>
      <c r="BI336" s="147">
        <v>0</v>
      </c>
      <c r="BJ336" s="147">
        <v>0</v>
      </c>
      <c r="BK336" s="147">
        <v>0</v>
      </c>
      <c r="BL336" s="147">
        <v>0</v>
      </c>
      <c r="BM336" s="147">
        <v>0</v>
      </c>
      <c r="BN336" s="147">
        <v>0</v>
      </c>
      <c r="BO336" s="147">
        <v>0</v>
      </c>
      <c r="BU336" s="147">
        <v>0</v>
      </c>
      <c r="BV336" s="147">
        <v>0</v>
      </c>
      <c r="BW336" s="147">
        <v>0</v>
      </c>
      <c r="BX336" s="147">
        <v>0</v>
      </c>
      <c r="BZ336" s="147">
        <v>0</v>
      </c>
      <c r="CA336" s="147">
        <v>0</v>
      </c>
    </row>
    <row r="337" spans="12:79" hidden="1" x14ac:dyDescent="0.2">
      <c r="L337" s="147">
        <v>0</v>
      </c>
      <c r="M337" s="147">
        <v>0</v>
      </c>
      <c r="N337" s="147">
        <v>0</v>
      </c>
      <c r="O337" s="147">
        <v>0</v>
      </c>
      <c r="P337" s="147">
        <v>0</v>
      </c>
      <c r="Q337" s="147">
        <v>0</v>
      </c>
      <c r="R337" s="147">
        <v>0</v>
      </c>
      <c r="S337" s="147">
        <v>0</v>
      </c>
      <c r="T337" s="147">
        <v>0</v>
      </c>
      <c r="U337" s="147">
        <v>0</v>
      </c>
      <c r="V337" s="147">
        <v>0</v>
      </c>
      <c r="W337" s="147">
        <v>0</v>
      </c>
      <c r="X337" s="147">
        <v>0</v>
      </c>
      <c r="Y337" s="147">
        <v>0</v>
      </c>
      <c r="Z337" s="147">
        <v>0</v>
      </c>
      <c r="AA337" s="147">
        <v>0</v>
      </c>
      <c r="AB337" s="147">
        <v>0</v>
      </c>
      <c r="AC337" s="147">
        <v>0</v>
      </c>
      <c r="AD337" s="147">
        <v>0</v>
      </c>
      <c r="AE337" s="147">
        <v>0</v>
      </c>
      <c r="AF337" s="147">
        <v>0</v>
      </c>
      <c r="AG337" s="147">
        <v>0</v>
      </c>
      <c r="AH337" s="147">
        <v>0</v>
      </c>
      <c r="AI337" s="147">
        <v>0</v>
      </c>
      <c r="AJ337" s="147">
        <v>0</v>
      </c>
      <c r="AK337" s="147">
        <v>0</v>
      </c>
      <c r="AL337" s="147">
        <v>0</v>
      </c>
      <c r="AM337" s="147">
        <v>0</v>
      </c>
      <c r="AN337" s="147">
        <v>0</v>
      </c>
      <c r="AO337" s="147">
        <v>0</v>
      </c>
      <c r="AP337" s="147">
        <v>0</v>
      </c>
      <c r="AQ337" s="147">
        <v>0</v>
      </c>
      <c r="AR337" s="147">
        <v>0</v>
      </c>
      <c r="AS337" s="147">
        <v>0</v>
      </c>
      <c r="AT337" s="147">
        <v>0</v>
      </c>
      <c r="AU337" s="147">
        <v>0</v>
      </c>
      <c r="AV337" s="147">
        <v>0</v>
      </c>
      <c r="AW337" s="147">
        <v>0</v>
      </c>
      <c r="AX337" s="147">
        <v>0</v>
      </c>
      <c r="AY337" s="147">
        <v>0</v>
      </c>
      <c r="AZ337" s="147">
        <v>0</v>
      </c>
      <c r="BA337" s="147">
        <v>0</v>
      </c>
      <c r="BB337" s="147">
        <v>0</v>
      </c>
      <c r="BC337" s="147">
        <v>0</v>
      </c>
      <c r="BD337" s="147">
        <v>0</v>
      </c>
      <c r="BE337" s="147">
        <v>0</v>
      </c>
      <c r="BF337" s="147">
        <v>0</v>
      </c>
      <c r="BG337" s="147">
        <v>0</v>
      </c>
      <c r="BH337" s="147">
        <v>0</v>
      </c>
      <c r="BI337" s="147">
        <v>0</v>
      </c>
      <c r="BJ337" s="147">
        <v>0</v>
      </c>
      <c r="BK337" s="147">
        <v>0</v>
      </c>
      <c r="BL337" s="147">
        <v>0</v>
      </c>
      <c r="BM337" s="147">
        <v>0</v>
      </c>
      <c r="BN337" s="147">
        <v>0</v>
      </c>
      <c r="BO337" s="147">
        <v>0</v>
      </c>
      <c r="BU337" s="147">
        <v>0</v>
      </c>
      <c r="BV337" s="147">
        <v>0</v>
      </c>
      <c r="BW337" s="147">
        <v>0</v>
      </c>
      <c r="BX337" s="147">
        <v>0</v>
      </c>
      <c r="BZ337" s="147">
        <v>0</v>
      </c>
      <c r="CA337" s="147">
        <v>0</v>
      </c>
    </row>
    <row r="338" spans="12:79" hidden="1" x14ac:dyDescent="0.2">
      <c r="L338" s="147">
        <v>0</v>
      </c>
      <c r="M338" s="147">
        <v>0</v>
      </c>
      <c r="N338" s="147">
        <v>0</v>
      </c>
      <c r="O338" s="147">
        <v>0</v>
      </c>
      <c r="P338" s="147">
        <v>0</v>
      </c>
      <c r="Q338" s="147">
        <v>0</v>
      </c>
      <c r="R338" s="147">
        <v>0</v>
      </c>
      <c r="S338" s="147">
        <v>0</v>
      </c>
      <c r="T338" s="147">
        <v>0</v>
      </c>
      <c r="U338" s="147">
        <v>0</v>
      </c>
      <c r="V338" s="147">
        <v>0</v>
      </c>
      <c r="W338" s="147">
        <v>0</v>
      </c>
      <c r="X338" s="147">
        <v>0</v>
      </c>
      <c r="Y338" s="147">
        <v>0</v>
      </c>
      <c r="Z338" s="147">
        <v>0</v>
      </c>
      <c r="AA338" s="147">
        <v>0</v>
      </c>
      <c r="AB338" s="147">
        <v>0</v>
      </c>
      <c r="AC338" s="147">
        <v>0</v>
      </c>
      <c r="AD338" s="147">
        <v>0</v>
      </c>
      <c r="AE338" s="147">
        <v>0</v>
      </c>
      <c r="AF338" s="147">
        <v>0</v>
      </c>
      <c r="AG338" s="147">
        <v>0</v>
      </c>
      <c r="AH338" s="147">
        <v>0</v>
      </c>
      <c r="AI338" s="147">
        <v>0</v>
      </c>
      <c r="AJ338" s="147">
        <v>0</v>
      </c>
      <c r="AK338" s="147">
        <v>0</v>
      </c>
      <c r="AL338" s="147">
        <v>0</v>
      </c>
      <c r="AM338" s="147">
        <v>0</v>
      </c>
      <c r="AN338" s="147">
        <v>0</v>
      </c>
      <c r="AO338" s="147">
        <v>0</v>
      </c>
      <c r="AP338" s="147">
        <v>0</v>
      </c>
      <c r="AQ338" s="147">
        <v>0</v>
      </c>
      <c r="AR338" s="147">
        <v>0</v>
      </c>
      <c r="AS338" s="147">
        <v>0</v>
      </c>
      <c r="AT338" s="147">
        <v>0</v>
      </c>
      <c r="AU338" s="147">
        <v>0</v>
      </c>
      <c r="AV338" s="147">
        <v>0</v>
      </c>
      <c r="AW338" s="147">
        <v>0</v>
      </c>
      <c r="AX338" s="147">
        <v>0</v>
      </c>
      <c r="AY338" s="147">
        <v>0</v>
      </c>
      <c r="AZ338" s="147">
        <v>0</v>
      </c>
      <c r="BA338" s="147">
        <v>0</v>
      </c>
      <c r="BB338" s="147">
        <v>0</v>
      </c>
      <c r="BC338" s="147">
        <v>0</v>
      </c>
      <c r="BD338" s="147">
        <v>0</v>
      </c>
      <c r="BE338" s="147">
        <v>0</v>
      </c>
      <c r="BF338" s="147">
        <v>0</v>
      </c>
      <c r="BG338" s="147">
        <v>0</v>
      </c>
      <c r="BH338" s="147">
        <v>0</v>
      </c>
      <c r="BI338" s="147">
        <v>0</v>
      </c>
      <c r="BJ338" s="147">
        <v>0</v>
      </c>
      <c r="BK338" s="147">
        <v>0</v>
      </c>
      <c r="BL338" s="147">
        <v>0</v>
      </c>
      <c r="BM338" s="147">
        <v>0</v>
      </c>
      <c r="BN338" s="147">
        <v>0</v>
      </c>
      <c r="BO338" s="147">
        <v>0</v>
      </c>
      <c r="BU338" s="147">
        <v>0</v>
      </c>
      <c r="BV338" s="147">
        <v>0</v>
      </c>
      <c r="BW338" s="147">
        <v>0</v>
      </c>
      <c r="BX338" s="147">
        <v>0</v>
      </c>
      <c r="BZ338" s="147">
        <v>0</v>
      </c>
      <c r="CA338" s="147">
        <v>0</v>
      </c>
    </row>
    <row r="339" spans="12:79" hidden="1" x14ac:dyDescent="0.2">
      <c r="L339" s="147">
        <v>0</v>
      </c>
      <c r="M339" s="147">
        <v>0</v>
      </c>
      <c r="N339" s="147">
        <v>0</v>
      </c>
      <c r="O339" s="147">
        <v>0</v>
      </c>
      <c r="P339" s="147">
        <v>0</v>
      </c>
      <c r="Q339" s="147">
        <v>0</v>
      </c>
      <c r="R339" s="147">
        <v>0</v>
      </c>
      <c r="S339" s="147">
        <v>0</v>
      </c>
      <c r="T339" s="147">
        <v>0</v>
      </c>
      <c r="U339" s="147">
        <v>0</v>
      </c>
      <c r="V339" s="147">
        <v>0</v>
      </c>
      <c r="W339" s="147">
        <v>0</v>
      </c>
      <c r="X339" s="147">
        <v>0</v>
      </c>
      <c r="Y339" s="147">
        <v>0</v>
      </c>
      <c r="Z339" s="147">
        <v>0</v>
      </c>
      <c r="AA339" s="147">
        <v>0</v>
      </c>
      <c r="AB339" s="147">
        <v>0</v>
      </c>
      <c r="AC339" s="147">
        <v>0</v>
      </c>
      <c r="AD339" s="147">
        <v>0</v>
      </c>
      <c r="AE339" s="147">
        <v>0</v>
      </c>
      <c r="AF339" s="147">
        <v>0</v>
      </c>
      <c r="AG339" s="147">
        <v>0</v>
      </c>
      <c r="AH339" s="147">
        <v>0</v>
      </c>
      <c r="AI339" s="147">
        <v>0</v>
      </c>
      <c r="AJ339" s="147">
        <v>0</v>
      </c>
      <c r="AK339" s="147">
        <v>0</v>
      </c>
      <c r="AL339" s="147">
        <v>0</v>
      </c>
      <c r="AM339" s="147">
        <v>0</v>
      </c>
      <c r="AN339" s="147">
        <v>0</v>
      </c>
      <c r="AO339" s="147">
        <v>0</v>
      </c>
      <c r="AP339" s="147">
        <v>0</v>
      </c>
      <c r="AQ339" s="147">
        <v>0</v>
      </c>
      <c r="AR339" s="147">
        <v>0</v>
      </c>
      <c r="AS339" s="147">
        <v>0</v>
      </c>
      <c r="AT339" s="147">
        <v>0</v>
      </c>
      <c r="AU339" s="147">
        <v>0</v>
      </c>
      <c r="AV339" s="147">
        <v>0</v>
      </c>
      <c r="AW339" s="147">
        <v>0</v>
      </c>
      <c r="AX339" s="147">
        <v>0</v>
      </c>
      <c r="AY339" s="147">
        <v>0</v>
      </c>
      <c r="AZ339" s="147">
        <v>0</v>
      </c>
      <c r="BA339" s="147">
        <v>0</v>
      </c>
      <c r="BB339" s="147">
        <v>0</v>
      </c>
      <c r="BC339" s="147">
        <v>0</v>
      </c>
      <c r="BD339" s="147">
        <v>0</v>
      </c>
      <c r="BE339" s="147">
        <v>0</v>
      </c>
      <c r="BF339" s="147">
        <v>0</v>
      </c>
      <c r="BG339" s="147">
        <v>0</v>
      </c>
      <c r="BH339" s="147">
        <v>0</v>
      </c>
      <c r="BI339" s="147">
        <v>0</v>
      </c>
      <c r="BJ339" s="147">
        <v>0</v>
      </c>
      <c r="BK339" s="147">
        <v>0</v>
      </c>
      <c r="BL339" s="147">
        <v>0</v>
      </c>
      <c r="BM339" s="147">
        <v>0</v>
      </c>
      <c r="BN339" s="147">
        <v>0</v>
      </c>
      <c r="BO339" s="147">
        <v>0</v>
      </c>
      <c r="BU339" s="147">
        <v>0</v>
      </c>
      <c r="BV339" s="147">
        <v>0</v>
      </c>
      <c r="BW339" s="147">
        <v>0</v>
      </c>
      <c r="BX339" s="147">
        <v>0</v>
      </c>
      <c r="BZ339" s="147">
        <v>0</v>
      </c>
      <c r="CA339" s="147">
        <v>0</v>
      </c>
    </row>
    <row r="340" spans="12:79" hidden="1" x14ac:dyDescent="0.2">
      <c r="L340" s="147">
        <v>0</v>
      </c>
      <c r="M340" s="147">
        <v>0</v>
      </c>
      <c r="N340" s="147">
        <v>0</v>
      </c>
      <c r="O340" s="147">
        <v>0</v>
      </c>
      <c r="P340" s="147">
        <v>0</v>
      </c>
      <c r="Q340" s="147">
        <v>0</v>
      </c>
      <c r="R340" s="147">
        <v>0</v>
      </c>
      <c r="S340" s="147">
        <v>0</v>
      </c>
      <c r="T340" s="147">
        <v>0</v>
      </c>
      <c r="U340" s="147">
        <v>0</v>
      </c>
      <c r="V340" s="147">
        <v>0</v>
      </c>
      <c r="W340" s="147">
        <v>0</v>
      </c>
      <c r="X340" s="147">
        <v>0</v>
      </c>
      <c r="Y340" s="147">
        <v>0</v>
      </c>
      <c r="Z340" s="147">
        <v>0</v>
      </c>
      <c r="AA340" s="147">
        <v>0</v>
      </c>
      <c r="AB340" s="147">
        <v>0</v>
      </c>
      <c r="AC340" s="147">
        <v>0</v>
      </c>
      <c r="AD340" s="147">
        <v>0</v>
      </c>
      <c r="AE340" s="147">
        <v>0</v>
      </c>
      <c r="AF340" s="147">
        <v>0</v>
      </c>
      <c r="AG340" s="147">
        <v>0</v>
      </c>
      <c r="AH340" s="147">
        <v>0</v>
      </c>
      <c r="AI340" s="147">
        <v>0</v>
      </c>
      <c r="AJ340" s="147">
        <v>0</v>
      </c>
      <c r="AK340" s="147">
        <v>0</v>
      </c>
      <c r="AL340" s="147">
        <v>0</v>
      </c>
      <c r="AM340" s="147">
        <v>0</v>
      </c>
      <c r="AN340" s="147">
        <v>0</v>
      </c>
      <c r="AO340" s="147">
        <v>0</v>
      </c>
      <c r="AP340" s="147">
        <v>0</v>
      </c>
      <c r="AQ340" s="147">
        <v>0</v>
      </c>
      <c r="AR340" s="147">
        <v>0</v>
      </c>
      <c r="AS340" s="147">
        <v>0</v>
      </c>
      <c r="AT340" s="147">
        <v>0</v>
      </c>
      <c r="AU340" s="147">
        <v>0</v>
      </c>
      <c r="AV340" s="147">
        <v>0</v>
      </c>
      <c r="AW340" s="147">
        <v>0</v>
      </c>
      <c r="AX340" s="147">
        <v>0</v>
      </c>
      <c r="AY340" s="147">
        <v>0</v>
      </c>
      <c r="AZ340" s="147">
        <v>0</v>
      </c>
      <c r="BA340" s="147">
        <v>0</v>
      </c>
      <c r="BB340" s="147">
        <v>0</v>
      </c>
      <c r="BC340" s="147">
        <v>0</v>
      </c>
      <c r="BD340" s="147">
        <v>0</v>
      </c>
      <c r="BE340" s="147">
        <v>0</v>
      </c>
      <c r="BF340" s="147">
        <v>0</v>
      </c>
      <c r="BG340" s="147">
        <v>0</v>
      </c>
      <c r="BH340" s="147">
        <v>0</v>
      </c>
      <c r="BI340" s="147">
        <v>0</v>
      </c>
      <c r="BJ340" s="147">
        <v>0</v>
      </c>
      <c r="BK340" s="147">
        <v>0</v>
      </c>
      <c r="BL340" s="147">
        <v>0</v>
      </c>
      <c r="BM340" s="147">
        <v>0</v>
      </c>
      <c r="BN340" s="147">
        <v>0</v>
      </c>
      <c r="BO340" s="147">
        <v>0</v>
      </c>
      <c r="BU340" s="147">
        <v>0</v>
      </c>
      <c r="BV340" s="147">
        <v>0</v>
      </c>
      <c r="BW340" s="147">
        <v>0</v>
      </c>
      <c r="BX340" s="147">
        <v>0</v>
      </c>
      <c r="BZ340" s="147">
        <v>0</v>
      </c>
      <c r="CA340" s="147">
        <v>0</v>
      </c>
    </row>
    <row r="341" spans="12:79" hidden="1" x14ac:dyDescent="0.2">
      <c r="L341" s="147">
        <v>0</v>
      </c>
      <c r="M341" s="147">
        <v>0</v>
      </c>
      <c r="N341" s="147">
        <v>0</v>
      </c>
      <c r="O341" s="147">
        <v>0</v>
      </c>
      <c r="P341" s="147">
        <v>0</v>
      </c>
      <c r="Q341" s="147">
        <v>0</v>
      </c>
      <c r="R341" s="147">
        <v>0</v>
      </c>
      <c r="S341" s="147">
        <v>0</v>
      </c>
      <c r="T341" s="147">
        <v>0</v>
      </c>
      <c r="U341" s="147">
        <v>0</v>
      </c>
      <c r="V341" s="147">
        <v>0</v>
      </c>
      <c r="W341" s="147">
        <v>0</v>
      </c>
      <c r="X341" s="147">
        <v>0</v>
      </c>
      <c r="Y341" s="147">
        <v>0</v>
      </c>
      <c r="Z341" s="147">
        <v>0</v>
      </c>
      <c r="AA341" s="147">
        <v>0</v>
      </c>
      <c r="AB341" s="147">
        <v>0</v>
      </c>
      <c r="AC341" s="147">
        <v>0</v>
      </c>
      <c r="AD341" s="147">
        <v>0</v>
      </c>
      <c r="AE341" s="147">
        <v>0</v>
      </c>
      <c r="AF341" s="147">
        <v>0</v>
      </c>
      <c r="AG341" s="147">
        <v>0</v>
      </c>
      <c r="AH341" s="147">
        <v>0</v>
      </c>
      <c r="AI341" s="147">
        <v>0</v>
      </c>
      <c r="AJ341" s="147">
        <v>0</v>
      </c>
      <c r="AK341" s="147">
        <v>0</v>
      </c>
      <c r="AL341" s="147">
        <v>0</v>
      </c>
      <c r="AM341" s="147">
        <v>0</v>
      </c>
      <c r="AN341" s="147">
        <v>0</v>
      </c>
      <c r="AO341" s="147">
        <v>0</v>
      </c>
      <c r="AP341" s="147">
        <v>0</v>
      </c>
      <c r="AQ341" s="147">
        <v>0</v>
      </c>
      <c r="AR341" s="147">
        <v>0</v>
      </c>
      <c r="AS341" s="147">
        <v>0</v>
      </c>
      <c r="AT341" s="147">
        <v>0</v>
      </c>
      <c r="AU341" s="147">
        <v>0</v>
      </c>
      <c r="AV341" s="147">
        <v>0</v>
      </c>
      <c r="AW341" s="147">
        <v>0</v>
      </c>
      <c r="AX341" s="147">
        <v>0</v>
      </c>
      <c r="AY341" s="147">
        <v>0</v>
      </c>
      <c r="AZ341" s="147">
        <v>0</v>
      </c>
      <c r="BA341" s="147">
        <v>0</v>
      </c>
      <c r="BB341" s="147">
        <v>0</v>
      </c>
      <c r="BC341" s="147">
        <v>0</v>
      </c>
      <c r="BD341" s="147">
        <v>0</v>
      </c>
      <c r="BE341" s="147">
        <v>0</v>
      </c>
      <c r="BF341" s="147">
        <v>0</v>
      </c>
      <c r="BG341" s="147">
        <v>0</v>
      </c>
      <c r="BH341" s="147">
        <v>0</v>
      </c>
      <c r="BI341" s="147">
        <v>0</v>
      </c>
      <c r="BJ341" s="147">
        <v>0</v>
      </c>
      <c r="BK341" s="147">
        <v>0</v>
      </c>
      <c r="BL341" s="147">
        <v>0</v>
      </c>
      <c r="BM341" s="147">
        <v>0</v>
      </c>
      <c r="BN341" s="147">
        <v>0</v>
      </c>
      <c r="BO341" s="147">
        <v>0</v>
      </c>
      <c r="BU341" s="147">
        <v>0</v>
      </c>
      <c r="BV341" s="147">
        <v>0</v>
      </c>
      <c r="BW341" s="147">
        <v>0</v>
      </c>
      <c r="BX341" s="147">
        <v>0</v>
      </c>
      <c r="BZ341" s="147">
        <v>0</v>
      </c>
      <c r="CA341" s="147">
        <v>0</v>
      </c>
    </row>
    <row r="342" spans="12:79" hidden="1" x14ac:dyDescent="0.2">
      <c r="L342" s="147">
        <v>0</v>
      </c>
      <c r="M342" s="147">
        <v>0</v>
      </c>
      <c r="N342" s="147">
        <v>0</v>
      </c>
      <c r="O342" s="147">
        <v>0</v>
      </c>
      <c r="P342" s="147">
        <v>0</v>
      </c>
      <c r="Q342" s="147">
        <v>0</v>
      </c>
      <c r="R342" s="147">
        <v>0</v>
      </c>
      <c r="S342" s="147">
        <v>0</v>
      </c>
      <c r="T342" s="147">
        <v>0</v>
      </c>
      <c r="U342" s="147">
        <v>0</v>
      </c>
      <c r="V342" s="147">
        <v>0</v>
      </c>
      <c r="W342" s="147">
        <v>0</v>
      </c>
      <c r="X342" s="147">
        <v>0</v>
      </c>
      <c r="Y342" s="147">
        <v>0</v>
      </c>
      <c r="Z342" s="147">
        <v>0</v>
      </c>
      <c r="AA342" s="147">
        <v>0</v>
      </c>
      <c r="AB342" s="147">
        <v>0</v>
      </c>
      <c r="AC342" s="147">
        <v>0</v>
      </c>
      <c r="AD342" s="147">
        <v>0</v>
      </c>
      <c r="AE342" s="147">
        <v>0</v>
      </c>
      <c r="AF342" s="147">
        <v>0</v>
      </c>
      <c r="AG342" s="147">
        <v>0</v>
      </c>
      <c r="AH342" s="147">
        <v>0</v>
      </c>
      <c r="AI342" s="147">
        <v>0</v>
      </c>
      <c r="AJ342" s="147">
        <v>0</v>
      </c>
      <c r="AK342" s="147">
        <v>0</v>
      </c>
      <c r="AL342" s="147">
        <v>0</v>
      </c>
      <c r="AM342" s="147">
        <v>0</v>
      </c>
      <c r="AN342" s="147">
        <v>0</v>
      </c>
      <c r="AO342" s="147">
        <v>0</v>
      </c>
      <c r="AP342" s="147">
        <v>0</v>
      </c>
      <c r="AQ342" s="147">
        <v>0</v>
      </c>
      <c r="AR342" s="147">
        <v>0</v>
      </c>
      <c r="AS342" s="147">
        <v>0</v>
      </c>
      <c r="AT342" s="147">
        <v>0</v>
      </c>
      <c r="AU342" s="147">
        <v>0</v>
      </c>
      <c r="AV342" s="147">
        <v>0</v>
      </c>
      <c r="AW342" s="147">
        <v>0</v>
      </c>
      <c r="AX342" s="147">
        <v>0</v>
      </c>
      <c r="AY342" s="147">
        <v>0</v>
      </c>
      <c r="AZ342" s="147">
        <v>0</v>
      </c>
      <c r="BA342" s="147">
        <v>0</v>
      </c>
      <c r="BB342" s="147">
        <v>0</v>
      </c>
      <c r="BC342" s="147">
        <v>0</v>
      </c>
      <c r="BD342" s="147">
        <v>0</v>
      </c>
      <c r="BE342" s="147">
        <v>0</v>
      </c>
      <c r="BF342" s="147">
        <v>0</v>
      </c>
      <c r="BG342" s="147">
        <v>0</v>
      </c>
      <c r="BH342" s="147">
        <v>0</v>
      </c>
      <c r="BI342" s="147">
        <v>0</v>
      </c>
      <c r="BJ342" s="147">
        <v>0</v>
      </c>
      <c r="BK342" s="147">
        <v>0</v>
      </c>
      <c r="BL342" s="147">
        <v>0</v>
      </c>
      <c r="BM342" s="147">
        <v>0</v>
      </c>
      <c r="BN342" s="147">
        <v>0</v>
      </c>
      <c r="BO342" s="147">
        <v>0</v>
      </c>
      <c r="BU342" s="147">
        <v>0</v>
      </c>
      <c r="BV342" s="147">
        <v>0</v>
      </c>
      <c r="BW342" s="147">
        <v>0</v>
      </c>
      <c r="BX342" s="147">
        <v>0</v>
      </c>
      <c r="BZ342" s="147">
        <v>0</v>
      </c>
      <c r="CA342" s="147">
        <v>0</v>
      </c>
    </row>
    <row r="343" spans="12:79" hidden="1" x14ac:dyDescent="0.2">
      <c r="L343" s="147">
        <v>0</v>
      </c>
      <c r="M343" s="147">
        <v>0</v>
      </c>
      <c r="N343" s="147">
        <v>0</v>
      </c>
      <c r="O343" s="147">
        <v>0</v>
      </c>
      <c r="P343" s="147">
        <v>0</v>
      </c>
      <c r="Q343" s="147">
        <v>0</v>
      </c>
      <c r="R343" s="147">
        <v>0</v>
      </c>
      <c r="S343" s="147">
        <v>0</v>
      </c>
      <c r="T343" s="147">
        <v>0</v>
      </c>
      <c r="U343" s="147">
        <v>0</v>
      </c>
      <c r="V343" s="147">
        <v>0</v>
      </c>
      <c r="W343" s="147">
        <v>0</v>
      </c>
      <c r="X343" s="147">
        <v>0</v>
      </c>
      <c r="Y343" s="147">
        <v>0</v>
      </c>
      <c r="Z343" s="147">
        <v>0</v>
      </c>
      <c r="AA343" s="147">
        <v>0</v>
      </c>
      <c r="AB343" s="147">
        <v>0</v>
      </c>
      <c r="AC343" s="147">
        <v>0</v>
      </c>
      <c r="AD343" s="147">
        <v>0</v>
      </c>
      <c r="AE343" s="147">
        <v>0</v>
      </c>
      <c r="AF343" s="147">
        <v>0</v>
      </c>
      <c r="AG343" s="147">
        <v>0</v>
      </c>
      <c r="AH343" s="147">
        <v>0</v>
      </c>
      <c r="AI343" s="147">
        <v>0</v>
      </c>
      <c r="AJ343" s="147">
        <v>0</v>
      </c>
      <c r="AK343" s="147">
        <v>0</v>
      </c>
      <c r="AL343" s="147">
        <v>0</v>
      </c>
      <c r="AM343" s="147">
        <v>0</v>
      </c>
      <c r="AN343" s="147">
        <v>0</v>
      </c>
      <c r="AO343" s="147">
        <v>0</v>
      </c>
      <c r="AP343" s="147">
        <v>0</v>
      </c>
      <c r="AQ343" s="147">
        <v>0</v>
      </c>
      <c r="AR343" s="147">
        <v>0</v>
      </c>
      <c r="AS343" s="147">
        <v>0</v>
      </c>
      <c r="AT343" s="147">
        <v>0</v>
      </c>
      <c r="AU343" s="147">
        <v>0</v>
      </c>
      <c r="AV343" s="147">
        <v>0</v>
      </c>
      <c r="AW343" s="147">
        <v>0</v>
      </c>
      <c r="AX343" s="147">
        <v>0</v>
      </c>
      <c r="AY343" s="147">
        <v>0</v>
      </c>
      <c r="AZ343" s="147">
        <v>0</v>
      </c>
      <c r="BA343" s="147">
        <v>0</v>
      </c>
      <c r="BB343" s="147">
        <v>0</v>
      </c>
      <c r="BC343" s="147">
        <v>0</v>
      </c>
      <c r="BD343" s="147">
        <v>0</v>
      </c>
      <c r="BE343" s="147">
        <v>0</v>
      </c>
      <c r="BF343" s="147">
        <v>0</v>
      </c>
      <c r="BG343" s="147">
        <v>0</v>
      </c>
      <c r="BH343" s="147">
        <v>0</v>
      </c>
      <c r="BI343" s="147">
        <v>0</v>
      </c>
      <c r="BJ343" s="147">
        <v>0</v>
      </c>
      <c r="BK343" s="147">
        <v>0</v>
      </c>
      <c r="BL343" s="147">
        <v>0</v>
      </c>
      <c r="BM343" s="147">
        <v>0</v>
      </c>
      <c r="BN343" s="147">
        <v>0</v>
      </c>
      <c r="BO343" s="147">
        <v>0</v>
      </c>
      <c r="BU343" s="147">
        <v>0</v>
      </c>
      <c r="BV343" s="147">
        <v>0</v>
      </c>
      <c r="BW343" s="147">
        <v>0</v>
      </c>
      <c r="BX343" s="147">
        <v>0</v>
      </c>
      <c r="BZ343" s="147">
        <v>0</v>
      </c>
      <c r="CA343" s="147">
        <v>0</v>
      </c>
    </row>
    <row r="344" spans="12:79" hidden="1" x14ac:dyDescent="0.2">
      <c r="L344" s="147">
        <v>0</v>
      </c>
      <c r="M344" s="147">
        <v>0</v>
      </c>
      <c r="N344" s="147">
        <v>0</v>
      </c>
      <c r="O344" s="147">
        <v>0</v>
      </c>
      <c r="P344" s="147">
        <v>0</v>
      </c>
      <c r="Q344" s="147">
        <v>0</v>
      </c>
      <c r="R344" s="147">
        <v>0</v>
      </c>
      <c r="S344" s="147">
        <v>0</v>
      </c>
      <c r="T344" s="147">
        <v>0</v>
      </c>
      <c r="U344" s="147">
        <v>0</v>
      </c>
      <c r="V344" s="147">
        <v>0</v>
      </c>
      <c r="W344" s="147">
        <v>0</v>
      </c>
      <c r="X344" s="147">
        <v>0</v>
      </c>
      <c r="Y344" s="147">
        <v>0</v>
      </c>
      <c r="Z344" s="147">
        <v>0</v>
      </c>
      <c r="AA344" s="147">
        <v>0</v>
      </c>
      <c r="AB344" s="147">
        <v>0</v>
      </c>
      <c r="AC344" s="147">
        <v>0</v>
      </c>
      <c r="AD344" s="147">
        <v>0</v>
      </c>
      <c r="AE344" s="147">
        <v>0</v>
      </c>
      <c r="AF344" s="147">
        <v>0</v>
      </c>
      <c r="AG344" s="147">
        <v>0</v>
      </c>
      <c r="AH344" s="147">
        <v>0</v>
      </c>
      <c r="AI344" s="147">
        <v>0</v>
      </c>
      <c r="AJ344" s="147">
        <v>0</v>
      </c>
      <c r="AK344" s="147">
        <v>0</v>
      </c>
      <c r="AL344" s="147">
        <v>0</v>
      </c>
      <c r="AM344" s="147">
        <v>0</v>
      </c>
      <c r="AN344" s="147">
        <v>0</v>
      </c>
      <c r="AO344" s="147">
        <v>0</v>
      </c>
      <c r="AP344" s="147">
        <v>0</v>
      </c>
      <c r="AQ344" s="147">
        <v>0</v>
      </c>
      <c r="AR344" s="147">
        <v>0</v>
      </c>
      <c r="AS344" s="147">
        <v>0</v>
      </c>
      <c r="AT344" s="147">
        <v>0</v>
      </c>
      <c r="AU344" s="147">
        <v>0</v>
      </c>
      <c r="AV344" s="147">
        <v>0</v>
      </c>
      <c r="AW344" s="147">
        <v>0</v>
      </c>
      <c r="AX344" s="147">
        <v>0</v>
      </c>
      <c r="AY344" s="147">
        <v>0</v>
      </c>
      <c r="AZ344" s="147">
        <v>0</v>
      </c>
      <c r="BA344" s="147">
        <v>0</v>
      </c>
      <c r="BB344" s="147">
        <v>0</v>
      </c>
      <c r="BC344" s="147">
        <v>0</v>
      </c>
      <c r="BD344" s="147">
        <v>0</v>
      </c>
      <c r="BE344" s="147">
        <v>0</v>
      </c>
      <c r="BF344" s="147">
        <v>0</v>
      </c>
      <c r="BG344" s="147">
        <v>0</v>
      </c>
      <c r="BH344" s="147">
        <v>0</v>
      </c>
      <c r="BI344" s="147">
        <v>0</v>
      </c>
      <c r="BJ344" s="147">
        <v>0</v>
      </c>
      <c r="BK344" s="147">
        <v>0</v>
      </c>
      <c r="BL344" s="147">
        <v>0</v>
      </c>
      <c r="BM344" s="147">
        <v>0</v>
      </c>
      <c r="BN344" s="147">
        <v>0</v>
      </c>
      <c r="BO344" s="147">
        <v>0</v>
      </c>
      <c r="BU344" s="147">
        <v>0</v>
      </c>
      <c r="BV344" s="147">
        <v>0</v>
      </c>
      <c r="BW344" s="147">
        <v>0</v>
      </c>
      <c r="BX344" s="147">
        <v>0</v>
      </c>
      <c r="BZ344" s="147">
        <v>0</v>
      </c>
      <c r="CA344" s="147">
        <v>0</v>
      </c>
    </row>
    <row r="345" spans="12:79" hidden="1" x14ac:dyDescent="0.2">
      <c r="L345" s="147">
        <v>0</v>
      </c>
      <c r="M345" s="147">
        <v>0</v>
      </c>
      <c r="N345" s="147">
        <v>0</v>
      </c>
      <c r="O345" s="147">
        <v>0</v>
      </c>
      <c r="P345" s="147">
        <v>0</v>
      </c>
      <c r="Q345" s="147">
        <v>0</v>
      </c>
      <c r="R345" s="147">
        <v>0</v>
      </c>
      <c r="S345" s="147">
        <v>0</v>
      </c>
      <c r="T345" s="147">
        <v>0</v>
      </c>
      <c r="U345" s="147">
        <v>0</v>
      </c>
      <c r="V345" s="147">
        <v>0</v>
      </c>
      <c r="W345" s="147">
        <v>0</v>
      </c>
      <c r="X345" s="147">
        <v>0</v>
      </c>
      <c r="Y345" s="147">
        <v>0</v>
      </c>
      <c r="Z345" s="147">
        <v>0</v>
      </c>
      <c r="AA345" s="147">
        <v>0</v>
      </c>
      <c r="AB345" s="147">
        <v>0</v>
      </c>
      <c r="AC345" s="147">
        <v>0</v>
      </c>
      <c r="AD345" s="147">
        <v>0</v>
      </c>
      <c r="AE345" s="147">
        <v>0</v>
      </c>
      <c r="AF345" s="147">
        <v>0</v>
      </c>
      <c r="AG345" s="147">
        <v>0</v>
      </c>
      <c r="AH345" s="147">
        <v>0</v>
      </c>
      <c r="AI345" s="147">
        <v>0</v>
      </c>
      <c r="AJ345" s="147">
        <v>0</v>
      </c>
      <c r="AK345" s="147">
        <v>0</v>
      </c>
      <c r="AL345" s="147">
        <v>0</v>
      </c>
      <c r="AM345" s="147">
        <v>0</v>
      </c>
      <c r="AN345" s="147">
        <v>0</v>
      </c>
      <c r="AO345" s="147">
        <v>0</v>
      </c>
      <c r="AP345" s="147">
        <v>0</v>
      </c>
      <c r="AQ345" s="147">
        <v>0</v>
      </c>
      <c r="AR345" s="147">
        <v>0</v>
      </c>
      <c r="AS345" s="147">
        <v>0</v>
      </c>
      <c r="AT345" s="147">
        <v>0</v>
      </c>
      <c r="AU345" s="147">
        <v>0</v>
      </c>
      <c r="AV345" s="147">
        <v>0</v>
      </c>
      <c r="AW345" s="147">
        <v>0</v>
      </c>
      <c r="AX345" s="147">
        <v>0</v>
      </c>
      <c r="AY345" s="147">
        <v>0</v>
      </c>
      <c r="AZ345" s="147">
        <v>0</v>
      </c>
      <c r="BA345" s="147">
        <v>0</v>
      </c>
      <c r="BB345" s="147">
        <v>0</v>
      </c>
      <c r="BC345" s="147">
        <v>0</v>
      </c>
      <c r="BD345" s="147">
        <v>0</v>
      </c>
      <c r="BE345" s="147">
        <v>0</v>
      </c>
      <c r="BF345" s="147">
        <v>0</v>
      </c>
      <c r="BG345" s="147">
        <v>0</v>
      </c>
      <c r="BH345" s="147">
        <v>0</v>
      </c>
      <c r="BI345" s="147">
        <v>0</v>
      </c>
      <c r="BJ345" s="147">
        <v>0</v>
      </c>
      <c r="BK345" s="147">
        <v>0</v>
      </c>
      <c r="BL345" s="147">
        <v>0</v>
      </c>
      <c r="BM345" s="147">
        <v>0</v>
      </c>
      <c r="BN345" s="147">
        <v>0</v>
      </c>
      <c r="BO345" s="147">
        <v>0</v>
      </c>
      <c r="BU345" s="147">
        <v>0</v>
      </c>
      <c r="BV345" s="147">
        <v>0</v>
      </c>
      <c r="BW345" s="147">
        <v>0</v>
      </c>
      <c r="BX345" s="147">
        <v>0</v>
      </c>
      <c r="BZ345" s="147">
        <v>0</v>
      </c>
      <c r="CA345" s="147">
        <v>0</v>
      </c>
    </row>
    <row r="346" spans="12:79" hidden="1" x14ac:dyDescent="0.2">
      <c r="L346" s="147">
        <v>0</v>
      </c>
      <c r="M346" s="147">
        <v>0</v>
      </c>
      <c r="N346" s="147">
        <v>0</v>
      </c>
      <c r="O346" s="147">
        <v>0</v>
      </c>
      <c r="P346" s="147">
        <v>0</v>
      </c>
      <c r="Q346" s="147">
        <v>0</v>
      </c>
      <c r="R346" s="147">
        <v>0</v>
      </c>
      <c r="S346" s="147">
        <v>0</v>
      </c>
      <c r="T346" s="147">
        <v>0</v>
      </c>
      <c r="U346" s="147">
        <v>0</v>
      </c>
      <c r="V346" s="147">
        <v>0</v>
      </c>
      <c r="W346" s="147">
        <v>0</v>
      </c>
      <c r="X346" s="147">
        <v>0</v>
      </c>
      <c r="Y346" s="147">
        <v>0</v>
      </c>
      <c r="Z346" s="147">
        <v>0</v>
      </c>
      <c r="AA346" s="147">
        <v>0</v>
      </c>
      <c r="AB346" s="147">
        <v>0</v>
      </c>
      <c r="AC346" s="147">
        <v>0</v>
      </c>
      <c r="AD346" s="147">
        <v>0</v>
      </c>
      <c r="AE346" s="147">
        <v>0</v>
      </c>
      <c r="AF346" s="147">
        <v>0</v>
      </c>
      <c r="AG346" s="147">
        <v>0</v>
      </c>
      <c r="AH346" s="147">
        <v>0</v>
      </c>
      <c r="AI346" s="147">
        <v>0</v>
      </c>
      <c r="AJ346" s="147">
        <v>0</v>
      </c>
      <c r="AK346" s="147">
        <v>0</v>
      </c>
      <c r="AL346" s="147">
        <v>0</v>
      </c>
      <c r="AM346" s="147">
        <v>0</v>
      </c>
      <c r="AN346" s="147">
        <v>0</v>
      </c>
      <c r="AO346" s="147">
        <v>0</v>
      </c>
      <c r="AP346" s="147">
        <v>0</v>
      </c>
      <c r="AQ346" s="147">
        <v>0</v>
      </c>
      <c r="AR346" s="147">
        <v>0</v>
      </c>
      <c r="AS346" s="147">
        <v>0</v>
      </c>
      <c r="AT346" s="147">
        <v>0</v>
      </c>
      <c r="AU346" s="147">
        <v>0</v>
      </c>
      <c r="AV346" s="147">
        <v>0</v>
      </c>
      <c r="AW346" s="147">
        <v>0</v>
      </c>
      <c r="AX346" s="147">
        <v>0</v>
      </c>
      <c r="AY346" s="147">
        <v>0</v>
      </c>
      <c r="AZ346" s="147">
        <v>0</v>
      </c>
      <c r="BA346" s="147">
        <v>0</v>
      </c>
      <c r="BB346" s="147">
        <v>0</v>
      </c>
      <c r="BC346" s="147">
        <v>0</v>
      </c>
      <c r="BD346" s="147">
        <v>0</v>
      </c>
      <c r="BE346" s="147">
        <v>0</v>
      </c>
      <c r="BF346" s="147">
        <v>0</v>
      </c>
      <c r="BG346" s="147">
        <v>0</v>
      </c>
      <c r="BH346" s="147">
        <v>0</v>
      </c>
      <c r="BI346" s="147">
        <v>0</v>
      </c>
      <c r="BJ346" s="147">
        <v>0</v>
      </c>
      <c r="BK346" s="147">
        <v>0</v>
      </c>
      <c r="BL346" s="147">
        <v>0</v>
      </c>
      <c r="BM346" s="147">
        <v>0</v>
      </c>
      <c r="BN346" s="147">
        <v>0</v>
      </c>
      <c r="BO346" s="147">
        <v>0</v>
      </c>
      <c r="BU346" s="147">
        <v>0</v>
      </c>
      <c r="BV346" s="147">
        <v>0</v>
      </c>
      <c r="BW346" s="147">
        <v>0</v>
      </c>
      <c r="BX346" s="147">
        <v>0</v>
      </c>
      <c r="BZ346" s="147">
        <v>0</v>
      </c>
      <c r="CA346" s="147">
        <v>0</v>
      </c>
    </row>
    <row r="347" spans="12:79" hidden="1" x14ac:dyDescent="0.2">
      <c r="L347" s="147">
        <v>0</v>
      </c>
      <c r="M347" s="147">
        <v>0</v>
      </c>
      <c r="N347" s="147">
        <v>0</v>
      </c>
      <c r="O347" s="147">
        <v>0</v>
      </c>
      <c r="P347" s="147">
        <v>0</v>
      </c>
      <c r="Q347" s="147">
        <v>0</v>
      </c>
      <c r="R347" s="147">
        <v>0</v>
      </c>
      <c r="S347" s="147">
        <v>0</v>
      </c>
      <c r="T347" s="147">
        <v>0</v>
      </c>
      <c r="U347" s="147">
        <v>0</v>
      </c>
      <c r="V347" s="147">
        <v>0</v>
      </c>
      <c r="W347" s="147">
        <v>0</v>
      </c>
      <c r="X347" s="147">
        <v>0</v>
      </c>
      <c r="Y347" s="147">
        <v>0</v>
      </c>
      <c r="Z347" s="147">
        <v>0</v>
      </c>
      <c r="AA347" s="147">
        <v>0</v>
      </c>
      <c r="AB347" s="147">
        <v>0</v>
      </c>
      <c r="AC347" s="147">
        <v>0</v>
      </c>
      <c r="AD347" s="147">
        <v>0</v>
      </c>
      <c r="AE347" s="147">
        <v>0</v>
      </c>
      <c r="AF347" s="147">
        <v>0</v>
      </c>
      <c r="AG347" s="147">
        <v>0</v>
      </c>
      <c r="AH347" s="147">
        <v>0</v>
      </c>
      <c r="AI347" s="147">
        <v>0</v>
      </c>
      <c r="AJ347" s="147">
        <v>0</v>
      </c>
      <c r="AK347" s="147">
        <v>0</v>
      </c>
      <c r="AL347" s="147">
        <v>0</v>
      </c>
      <c r="AM347" s="147">
        <v>0</v>
      </c>
      <c r="AN347" s="147">
        <v>0</v>
      </c>
      <c r="AO347" s="147">
        <v>0</v>
      </c>
      <c r="AP347" s="147">
        <v>0</v>
      </c>
      <c r="AQ347" s="147">
        <v>0</v>
      </c>
      <c r="AR347" s="147">
        <v>0</v>
      </c>
      <c r="AS347" s="147">
        <v>0</v>
      </c>
      <c r="AT347" s="147">
        <v>0</v>
      </c>
      <c r="AU347" s="147">
        <v>0</v>
      </c>
      <c r="AV347" s="147">
        <v>0</v>
      </c>
      <c r="AW347" s="147">
        <v>0</v>
      </c>
      <c r="AX347" s="147">
        <v>0</v>
      </c>
      <c r="AY347" s="147">
        <v>0</v>
      </c>
      <c r="AZ347" s="147">
        <v>0</v>
      </c>
      <c r="BA347" s="147">
        <v>0</v>
      </c>
      <c r="BB347" s="147">
        <v>0</v>
      </c>
      <c r="BC347" s="147">
        <v>0</v>
      </c>
      <c r="BD347" s="147">
        <v>0</v>
      </c>
      <c r="BE347" s="147">
        <v>0</v>
      </c>
      <c r="BF347" s="147">
        <v>0</v>
      </c>
      <c r="BG347" s="147">
        <v>0</v>
      </c>
      <c r="BH347" s="147">
        <v>0</v>
      </c>
      <c r="BI347" s="147">
        <v>0</v>
      </c>
      <c r="BJ347" s="147">
        <v>0</v>
      </c>
      <c r="BK347" s="147">
        <v>0</v>
      </c>
      <c r="BL347" s="147">
        <v>0</v>
      </c>
      <c r="BM347" s="147">
        <v>0</v>
      </c>
      <c r="BN347" s="147">
        <v>0</v>
      </c>
      <c r="BO347" s="147">
        <v>0</v>
      </c>
      <c r="BU347" s="147">
        <v>0</v>
      </c>
      <c r="BV347" s="147">
        <v>0</v>
      </c>
      <c r="BW347" s="147">
        <v>0</v>
      </c>
      <c r="BX347" s="147">
        <v>0</v>
      </c>
      <c r="BZ347" s="147">
        <v>0</v>
      </c>
      <c r="CA347" s="147">
        <v>0</v>
      </c>
    </row>
    <row r="348" spans="12:79" hidden="1" x14ac:dyDescent="0.2">
      <c r="L348" s="147">
        <v>0</v>
      </c>
      <c r="M348" s="147">
        <v>0</v>
      </c>
      <c r="N348" s="147">
        <v>0</v>
      </c>
      <c r="O348" s="147">
        <v>0</v>
      </c>
      <c r="P348" s="147">
        <v>0</v>
      </c>
      <c r="Q348" s="147">
        <v>0</v>
      </c>
      <c r="R348" s="147">
        <v>0</v>
      </c>
      <c r="S348" s="147">
        <v>0</v>
      </c>
      <c r="T348" s="147">
        <v>0</v>
      </c>
      <c r="U348" s="147">
        <v>0</v>
      </c>
      <c r="V348" s="147">
        <v>0</v>
      </c>
      <c r="W348" s="147">
        <v>0</v>
      </c>
      <c r="X348" s="147">
        <v>0</v>
      </c>
      <c r="Y348" s="147">
        <v>0</v>
      </c>
      <c r="Z348" s="147">
        <v>0</v>
      </c>
      <c r="AA348" s="147">
        <v>0</v>
      </c>
      <c r="AB348" s="147">
        <v>0</v>
      </c>
      <c r="AC348" s="147">
        <v>0</v>
      </c>
      <c r="AD348" s="147">
        <v>0</v>
      </c>
      <c r="AE348" s="147">
        <v>0</v>
      </c>
      <c r="AF348" s="147">
        <v>0</v>
      </c>
      <c r="AG348" s="147">
        <v>0</v>
      </c>
      <c r="AH348" s="147">
        <v>0</v>
      </c>
      <c r="AI348" s="147">
        <v>0</v>
      </c>
      <c r="AJ348" s="147">
        <v>0</v>
      </c>
      <c r="AK348" s="147">
        <v>0</v>
      </c>
      <c r="AL348" s="147">
        <v>0</v>
      </c>
      <c r="AM348" s="147">
        <v>0</v>
      </c>
      <c r="AN348" s="147">
        <v>0</v>
      </c>
      <c r="AO348" s="147">
        <v>0</v>
      </c>
      <c r="AP348" s="147">
        <v>0</v>
      </c>
      <c r="AQ348" s="147">
        <v>0</v>
      </c>
      <c r="AR348" s="147">
        <v>0</v>
      </c>
      <c r="AS348" s="147">
        <v>0</v>
      </c>
      <c r="AT348" s="147">
        <v>0</v>
      </c>
      <c r="AU348" s="147">
        <v>0</v>
      </c>
      <c r="AV348" s="147">
        <v>0</v>
      </c>
      <c r="AW348" s="147">
        <v>0</v>
      </c>
      <c r="AX348" s="147">
        <v>0</v>
      </c>
      <c r="AY348" s="147">
        <v>0</v>
      </c>
      <c r="AZ348" s="147">
        <v>0</v>
      </c>
      <c r="BA348" s="147">
        <v>0</v>
      </c>
      <c r="BB348" s="147">
        <v>0</v>
      </c>
      <c r="BC348" s="147">
        <v>0</v>
      </c>
      <c r="BD348" s="147">
        <v>0</v>
      </c>
      <c r="BE348" s="147">
        <v>0</v>
      </c>
      <c r="BF348" s="147">
        <v>0</v>
      </c>
      <c r="BG348" s="147">
        <v>0</v>
      </c>
      <c r="BH348" s="147">
        <v>0</v>
      </c>
      <c r="BI348" s="147">
        <v>0</v>
      </c>
      <c r="BJ348" s="147">
        <v>0</v>
      </c>
      <c r="BK348" s="147">
        <v>0</v>
      </c>
      <c r="BL348" s="147">
        <v>0</v>
      </c>
      <c r="BM348" s="147">
        <v>0</v>
      </c>
      <c r="BN348" s="147">
        <v>0</v>
      </c>
      <c r="BO348" s="147">
        <v>0</v>
      </c>
      <c r="BU348" s="147">
        <v>0</v>
      </c>
      <c r="BV348" s="147">
        <v>0</v>
      </c>
      <c r="BW348" s="147">
        <v>0</v>
      </c>
      <c r="BX348" s="147">
        <v>0</v>
      </c>
      <c r="BZ348" s="147">
        <v>0</v>
      </c>
      <c r="CA348" s="147">
        <v>0</v>
      </c>
    </row>
    <row r="349" spans="12:79" hidden="1" x14ac:dyDescent="0.2">
      <c r="L349" s="147">
        <v>0</v>
      </c>
      <c r="M349" s="147">
        <v>0</v>
      </c>
      <c r="N349" s="147">
        <v>0</v>
      </c>
      <c r="O349" s="147">
        <v>0</v>
      </c>
      <c r="P349" s="147">
        <v>0</v>
      </c>
      <c r="Q349" s="147">
        <v>0</v>
      </c>
      <c r="R349" s="147">
        <v>0</v>
      </c>
      <c r="S349" s="147">
        <v>0</v>
      </c>
      <c r="T349" s="147">
        <v>0</v>
      </c>
      <c r="U349" s="147">
        <v>0</v>
      </c>
      <c r="V349" s="147">
        <v>0</v>
      </c>
      <c r="W349" s="147">
        <v>0</v>
      </c>
      <c r="X349" s="147">
        <v>0</v>
      </c>
      <c r="Y349" s="147">
        <v>0</v>
      </c>
      <c r="Z349" s="147">
        <v>0</v>
      </c>
      <c r="AA349" s="147">
        <v>0</v>
      </c>
      <c r="AB349" s="147">
        <v>0</v>
      </c>
      <c r="AC349" s="147">
        <v>0</v>
      </c>
      <c r="AD349" s="147">
        <v>0</v>
      </c>
      <c r="AE349" s="147">
        <v>0</v>
      </c>
      <c r="AF349" s="147">
        <v>0</v>
      </c>
      <c r="AG349" s="147">
        <v>0</v>
      </c>
      <c r="AH349" s="147">
        <v>0</v>
      </c>
      <c r="AI349" s="147">
        <v>0</v>
      </c>
      <c r="AJ349" s="147">
        <v>0</v>
      </c>
      <c r="AK349" s="147">
        <v>0</v>
      </c>
      <c r="AL349" s="147">
        <v>0</v>
      </c>
      <c r="AM349" s="147">
        <v>0</v>
      </c>
      <c r="AN349" s="147">
        <v>0</v>
      </c>
      <c r="AO349" s="147">
        <v>0</v>
      </c>
      <c r="AP349" s="147">
        <v>0</v>
      </c>
      <c r="AQ349" s="147">
        <v>0</v>
      </c>
      <c r="AR349" s="147">
        <v>0</v>
      </c>
      <c r="AS349" s="147">
        <v>0</v>
      </c>
      <c r="AT349" s="147">
        <v>0</v>
      </c>
      <c r="AU349" s="147">
        <v>0</v>
      </c>
      <c r="AV349" s="147">
        <v>0</v>
      </c>
      <c r="AW349" s="147">
        <v>0</v>
      </c>
      <c r="AX349" s="147">
        <v>0</v>
      </c>
      <c r="AY349" s="147">
        <v>0</v>
      </c>
      <c r="AZ349" s="147">
        <v>0</v>
      </c>
      <c r="BA349" s="147">
        <v>0</v>
      </c>
      <c r="BB349" s="147">
        <v>0</v>
      </c>
      <c r="BC349" s="147">
        <v>0</v>
      </c>
      <c r="BD349" s="147">
        <v>0</v>
      </c>
      <c r="BE349" s="147">
        <v>0</v>
      </c>
      <c r="BF349" s="147">
        <v>0</v>
      </c>
      <c r="BG349" s="147">
        <v>0</v>
      </c>
      <c r="BH349" s="147">
        <v>0</v>
      </c>
      <c r="BI349" s="147">
        <v>0</v>
      </c>
      <c r="BJ349" s="147">
        <v>0</v>
      </c>
      <c r="BK349" s="147">
        <v>0</v>
      </c>
      <c r="BL349" s="147">
        <v>0</v>
      </c>
      <c r="BM349" s="147">
        <v>0</v>
      </c>
      <c r="BN349" s="147">
        <v>0</v>
      </c>
      <c r="BO349" s="147">
        <v>0</v>
      </c>
      <c r="BU349" s="147">
        <v>0</v>
      </c>
      <c r="BV349" s="147">
        <v>0</v>
      </c>
      <c r="BW349" s="147">
        <v>0</v>
      </c>
      <c r="BX349" s="147">
        <v>0</v>
      </c>
      <c r="BZ349" s="147">
        <v>0</v>
      </c>
      <c r="CA349" s="147">
        <v>0</v>
      </c>
    </row>
    <row r="350" spans="12:79" hidden="1" x14ac:dyDescent="0.2">
      <c r="L350" s="147">
        <v>0</v>
      </c>
      <c r="M350" s="147">
        <v>0</v>
      </c>
      <c r="N350" s="147">
        <v>0</v>
      </c>
      <c r="O350" s="147">
        <v>0</v>
      </c>
      <c r="P350" s="147">
        <v>0</v>
      </c>
      <c r="Q350" s="147">
        <v>0</v>
      </c>
      <c r="R350" s="147">
        <v>0</v>
      </c>
      <c r="S350" s="147">
        <v>0</v>
      </c>
      <c r="T350" s="147">
        <v>0</v>
      </c>
      <c r="U350" s="147">
        <v>0</v>
      </c>
      <c r="V350" s="147">
        <v>0</v>
      </c>
      <c r="W350" s="147">
        <v>0</v>
      </c>
      <c r="X350" s="147">
        <v>0</v>
      </c>
      <c r="Y350" s="147">
        <v>0</v>
      </c>
      <c r="Z350" s="147">
        <v>0</v>
      </c>
      <c r="AA350" s="147">
        <v>0</v>
      </c>
      <c r="AB350" s="147">
        <v>0</v>
      </c>
      <c r="AC350" s="147">
        <v>0</v>
      </c>
      <c r="AD350" s="147">
        <v>0</v>
      </c>
      <c r="AE350" s="147">
        <v>0</v>
      </c>
      <c r="AF350" s="147">
        <v>0</v>
      </c>
      <c r="AG350" s="147">
        <v>0</v>
      </c>
      <c r="AH350" s="147">
        <v>0</v>
      </c>
      <c r="AI350" s="147">
        <v>0</v>
      </c>
      <c r="AJ350" s="147">
        <v>0</v>
      </c>
      <c r="AK350" s="147">
        <v>0</v>
      </c>
      <c r="AL350" s="147">
        <v>0</v>
      </c>
      <c r="AM350" s="147">
        <v>0</v>
      </c>
      <c r="AN350" s="147">
        <v>0</v>
      </c>
      <c r="AO350" s="147">
        <v>0</v>
      </c>
      <c r="AP350" s="147">
        <v>0</v>
      </c>
      <c r="AQ350" s="147">
        <v>0</v>
      </c>
      <c r="AR350" s="147">
        <v>0</v>
      </c>
      <c r="AS350" s="147">
        <v>0</v>
      </c>
      <c r="AT350" s="147">
        <v>0</v>
      </c>
      <c r="AU350" s="147">
        <v>0</v>
      </c>
      <c r="AV350" s="147">
        <v>0</v>
      </c>
      <c r="AW350" s="147">
        <v>0</v>
      </c>
      <c r="AX350" s="147">
        <v>0</v>
      </c>
      <c r="AY350" s="147">
        <v>0</v>
      </c>
      <c r="AZ350" s="147">
        <v>0</v>
      </c>
      <c r="BA350" s="147">
        <v>0</v>
      </c>
      <c r="BB350" s="147">
        <v>0</v>
      </c>
      <c r="BC350" s="147">
        <v>0</v>
      </c>
      <c r="BD350" s="147">
        <v>0</v>
      </c>
      <c r="BE350" s="147">
        <v>0</v>
      </c>
      <c r="BF350" s="147">
        <v>0</v>
      </c>
      <c r="BG350" s="147">
        <v>0</v>
      </c>
      <c r="BH350" s="147">
        <v>0</v>
      </c>
      <c r="BI350" s="147">
        <v>0</v>
      </c>
      <c r="BJ350" s="147">
        <v>0</v>
      </c>
      <c r="BK350" s="147">
        <v>0</v>
      </c>
      <c r="BL350" s="147">
        <v>0</v>
      </c>
      <c r="BM350" s="147">
        <v>0</v>
      </c>
      <c r="BN350" s="147">
        <v>0</v>
      </c>
      <c r="BO350" s="147">
        <v>0</v>
      </c>
      <c r="BU350" s="147">
        <v>0</v>
      </c>
      <c r="BV350" s="147">
        <v>0</v>
      </c>
      <c r="BW350" s="147">
        <v>0</v>
      </c>
      <c r="BX350" s="147">
        <v>0</v>
      </c>
      <c r="BZ350" s="147">
        <v>0</v>
      </c>
      <c r="CA350" s="147">
        <v>0</v>
      </c>
    </row>
    <row r="351" spans="12:79" hidden="1" x14ac:dyDescent="0.2">
      <c r="L351" s="147">
        <v>0</v>
      </c>
      <c r="M351" s="147">
        <v>0</v>
      </c>
      <c r="N351" s="147">
        <v>0</v>
      </c>
      <c r="O351" s="147">
        <v>0</v>
      </c>
      <c r="P351" s="147">
        <v>0</v>
      </c>
      <c r="Q351" s="147">
        <v>0</v>
      </c>
      <c r="R351" s="147">
        <v>0</v>
      </c>
      <c r="S351" s="147">
        <v>0</v>
      </c>
      <c r="T351" s="147">
        <v>0</v>
      </c>
      <c r="U351" s="147">
        <v>0</v>
      </c>
      <c r="V351" s="147">
        <v>0</v>
      </c>
      <c r="W351" s="147">
        <v>0</v>
      </c>
      <c r="X351" s="147">
        <v>0</v>
      </c>
      <c r="Y351" s="147">
        <v>0</v>
      </c>
      <c r="Z351" s="147">
        <v>0</v>
      </c>
      <c r="AA351" s="147">
        <v>0</v>
      </c>
      <c r="AB351" s="147">
        <v>0</v>
      </c>
      <c r="AC351" s="147">
        <v>0</v>
      </c>
      <c r="AD351" s="147">
        <v>0</v>
      </c>
      <c r="AE351" s="147">
        <v>0</v>
      </c>
      <c r="AF351" s="147">
        <v>0</v>
      </c>
      <c r="AG351" s="147">
        <v>0</v>
      </c>
      <c r="AH351" s="147">
        <v>0</v>
      </c>
      <c r="AI351" s="147">
        <v>0</v>
      </c>
      <c r="AJ351" s="147">
        <v>0</v>
      </c>
      <c r="AK351" s="147">
        <v>0</v>
      </c>
      <c r="AL351" s="147">
        <v>0</v>
      </c>
      <c r="AM351" s="147">
        <v>0</v>
      </c>
      <c r="AN351" s="147">
        <v>0</v>
      </c>
      <c r="AO351" s="147">
        <v>0</v>
      </c>
      <c r="AP351" s="147">
        <v>0</v>
      </c>
      <c r="AQ351" s="147">
        <v>0</v>
      </c>
      <c r="AR351" s="147">
        <v>0</v>
      </c>
      <c r="AS351" s="147">
        <v>0</v>
      </c>
      <c r="AT351" s="147">
        <v>0</v>
      </c>
      <c r="AU351" s="147">
        <v>0</v>
      </c>
      <c r="AV351" s="147">
        <v>0</v>
      </c>
      <c r="AW351" s="147">
        <v>0</v>
      </c>
      <c r="AX351" s="147">
        <v>0</v>
      </c>
      <c r="AY351" s="147">
        <v>0</v>
      </c>
      <c r="AZ351" s="147">
        <v>0</v>
      </c>
      <c r="BA351" s="147">
        <v>0</v>
      </c>
      <c r="BB351" s="147">
        <v>0</v>
      </c>
      <c r="BC351" s="147">
        <v>0</v>
      </c>
      <c r="BD351" s="147">
        <v>0</v>
      </c>
      <c r="BE351" s="147">
        <v>0</v>
      </c>
      <c r="BF351" s="147">
        <v>0</v>
      </c>
      <c r="BG351" s="147">
        <v>0</v>
      </c>
      <c r="BH351" s="147">
        <v>0</v>
      </c>
      <c r="BI351" s="147">
        <v>0</v>
      </c>
      <c r="BJ351" s="147">
        <v>0</v>
      </c>
      <c r="BK351" s="147">
        <v>0</v>
      </c>
      <c r="BL351" s="147">
        <v>0</v>
      </c>
      <c r="BM351" s="147">
        <v>0</v>
      </c>
      <c r="BN351" s="147">
        <v>0</v>
      </c>
      <c r="BO351" s="147">
        <v>0</v>
      </c>
      <c r="BU351" s="147">
        <v>0</v>
      </c>
      <c r="BV351" s="147">
        <v>0</v>
      </c>
      <c r="BW351" s="147">
        <v>0</v>
      </c>
      <c r="BX351" s="147">
        <v>0</v>
      </c>
      <c r="BZ351" s="147">
        <v>0</v>
      </c>
      <c r="CA351" s="147">
        <v>0</v>
      </c>
    </row>
    <row r="352" spans="12:79" hidden="1" x14ac:dyDescent="0.2">
      <c r="L352" s="147">
        <v>0</v>
      </c>
      <c r="M352" s="147">
        <v>0</v>
      </c>
      <c r="N352" s="147">
        <v>0</v>
      </c>
      <c r="O352" s="147">
        <v>0</v>
      </c>
      <c r="P352" s="147">
        <v>0</v>
      </c>
      <c r="Q352" s="147">
        <v>0</v>
      </c>
      <c r="R352" s="147">
        <v>0</v>
      </c>
      <c r="S352" s="147">
        <v>0</v>
      </c>
      <c r="T352" s="147">
        <v>0</v>
      </c>
      <c r="U352" s="147">
        <v>0</v>
      </c>
      <c r="V352" s="147">
        <v>0</v>
      </c>
      <c r="W352" s="147">
        <v>0</v>
      </c>
      <c r="X352" s="147">
        <v>0</v>
      </c>
      <c r="Y352" s="147">
        <v>0</v>
      </c>
      <c r="Z352" s="147">
        <v>0</v>
      </c>
      <c r="AA352" s="147">
        <v>0</v>
      </c>
      <c r="AB352" s="147">
        <v>0</v>
      </c>
      <c r="AC352" s="147">
        <v>0</v>
      </c>
      <c r="AD352" s="147">
        <v>0</v>
      </c>
      <c r="AE352" s="147">
        <v>0</v>
      </c>
      <c r="AF352" s="147">
        <v>0</v>
      </c>
      <c r="AG352" s="147">
        <v>0</v>
      </c>
      <c r="AH352" s="147">
        <v>0</v>
      </c>
      <c r="AI352" s="147">
        <v>0</v>
      </c>
      <c r="AJ352" s="147">
        <v>0</v>
      </c>
      <c r="AK352" s="147">
        <v>0</v>
      </c>
      <c r="AL352" s="147">
        <v>0</v>
      </c>
      <c r="AM352" s="147">
        <v>0</v>
      </c>
      <c r="AN352" s="147">
        <v>0</v>
      </c>
      <c r="AO352" s="147">
        <v>0</v>
      </c>
      <c r="AP352" s="147">
        <v>0</v>
      </c>
      <c r="AQ352" s="147">
        <v>0</v>
      </c>
      <c r="AR352" s="147">
        <v>0</v>
      </c>
      <c r="AS352" s="147">
        <v>0</v>
      </c>
      <c r="AT352" s="147">
        <v>0</v>
      </c>
      <c r="AU352" s="147">
        <v>0</v>
      </c>
      <c r="AV352" s="147">
        <v>0</v>
      </c>
      <c r="AW352" s="147">
        <v>0</v>
      </c>
      <c r="AX352" s="147">
        <v>0</v>
      </c>
      <c r="AY352" s="147">
        <v>0</v>
      </c>
      <c r="AZ352" s="147">
        <v>0</v>
      </c>
      <c r="BA352" s="147">
        <v>0</v>
      </c>
      <c r="BB352" s="147">
        <v>0</v>
      </c>
      <c r="BC352" s="147">
        <v>0</v>
      </c>
      <c r="BD352" s="147">
        <v>0</v>
      </c>
      <c r="BE352" s="147">
        <v>0</v>
      </c>
      <c r="BF352" s="147">
        <v>0</v>
      </c>
      <c r="BG352" s="147">
        <v>0</v>
      </c>
      <c r="BH352" s="147">
        <v>0</v>
      </c>
      <c r="BI352" s="147">
        <v>0</v>
      </c>
      <c r="BJ352" s="147">
        <v>0</v>
      </c>
      <c r="BK352" s="147">
        <v>0</v>
      </c>
      <c r="BL352" s="147">
        <v>0</v>
      </c>
      <c r="BM352" s="147">
        <v>0</v>
      </c>
      <c r="BN352" s="147">
        <v>0</v>
      </c>
      <c r="BO352" s="147">
        <v>0</v>
      </c>
    </row>
    <row r="353" spans="12:67" hidden="1" x14ac:dyDescent="0.2">
      <c r="L353" s="147">
        <v>0</v>
      </c>
      <c r="M353" s="147">
        <v>0</v>
      </c>
      <c r="N353" s="147">
        <v>0</v>
      </c>
      <c r="O353" s="147">
        <v>0</v>
      </c>
      <c r="P353" s="147">
        <v>0</v>
      </c>
      <c r="Q353" s="147">
        <v>0</v>
      </c>
      <c r="R353" s="147">
        <v>0</v>
      </c>
      <c r="S353" s="147">
        <v>0</v>
      </c>
      <c r="T353" s="147">
        <v>0</v>
      </c>
      <c r="U353" s="147">
        <v>0</v>
      </c>
      <c r="V353" s="147">
        <v>0</v>
      </c>
      <c r="W353" s="147">
        <v>0</v>
      </c>
      <c r="X353" s="147">
        <v>0</v>
      </c>
      <c r="Y353" s="147">
        <v>0</v>
      </c>
      <c r="Z353" s="147">
        <v>0</v>
      </c>
      <c r="AA353" s="147">
        <v>0</v>
      </c>
      <c r="AB353" s="147">
        <v>0</v>
      </c>
      <c r="AC353" s="147">
        <v>0</v>
      </c>
      <c r="AD353" s="147">
        <v>0</v>
      </c>
      <c r="AE353" s="147">
        <v>0</v>
      </c>
      <c r="AF353" s="147">
        <v>0</v>
      </c>
      <c r="AG353" s="147">
        <v>0</v>
      </c>
      <c r="AH353" s="147">
        <v>0</v>
      </c>
      <c r="AI353" s="147">
        <v>0</v>
      </c>
      <c r="AJ353" s="147">
        <v>0</v>
      </c>
      <c r="AK353" s="147">
        <v>0</v>
      </c>
      <c r="AL353" s="147">
        <v>0</v>
      </c>
      <c r="AM353" s="147">
        <v>0</v>
      </c>
      <c r="AN353" s="147">
        <v>0</v>
      </c>
      <c r="AO353" s="147">
        <v>0</v>
      </c>
      <c r="AP353" s="147">
        <v>0</v>
      </c>
      <c r="AQ353" s="147">
        <v>0</v>
      </c>
      <c r="AR353" s="147">
        <v>0</v>
      </c>
      <c r="AS353" s="147">
        <v>0</v>
      </c>
      <c r="AT353" s="147">
        <v>0</v>
      </c>
      <c r="AU353" s="147">
        <v>0</v>
      </c>
      <c r="AV353" s="147">
        <v>0</v>
      </c>
      <c r="AW353" s="147">
        <v>0</v>
      </c>
      <c r="AX353" s="147">
        <v>0</v>
      </c>
      <c r="AY353" s="147">
        <v>0</v>
      </c>
      <c r="AZ353" s="147">
        <v>0</v>
      </c>
      <c r="BA353" s="147">
        <v>0</v>
      </c>
      <c r="BB353" s="147">
        <v>0</v>
      </c>
      <c r="BC353" s="147">
        <v>0</v>
      </c>
      <c r="BD353" s="147">
        <v>0</v>
      </c>
      <c r="BE353" s="147">
        <v>0</v>
      </c>
      <c r="BF353" s="147">
        <v>0</v>
      </c>
      <c r="BG353" s="147">
        <v>0</v>
      </c>
      <c r="BH353" s="147">
        <v>0</v>
      </c>
      <c r="BI353" s="147">
        <v>0</v>
      </c>
      <c r="BJ353" s="147">
        <v>0</v>
      </c>
      <c r="BK353" s="147">
        <v>0</v>
      </c>
      <c r="BL353" s="147">
        <v>0</v>
      </c>
      <c r="BM353" s="147">
        <v>0</v>
      </c>
      <c r="BN353" s="147">
        <v>0</v>
      </c>
      <c r="BO353" s="147">
        <v>0</v>
      </c>
    </row>
    <row r="354" spans="12:67" hidden="1" x14ac:dyDescent="0.2">
      <c r="L354" s="147">
        <v>0</v>
      </c>
      <c r="M354" s="147">
        <v>0</v>
      </c>
      <c r="N354" s="147">
        <v>0</v>
      </c>
      <c r="O354" s="147">
        <v>0</v>
      </c>
      <c r="P354" s="147">
        <v>0</v>
      </c>
      <c r="Q354" s="147">
        <v>0</v>
      </c>
      <c r="R354" s="147">
        <v>0</v>
      </c>
      <c r="S354" s="147">
        <v>0</v>
      </c>
      <c r="T354" s="147">
        <v>0</v>
      </c>
      <c r="U354" s="147">
        <v>0</v>
      </c>
      <c r="V354" s="147">
        <v>0</v>
      </c>
      <c r="W354" s="147">
        <v>0</v>
      </c>
      <c r="X354" s="147">
        <v>0</v>
      </c>
      <c r="Y354" s="147">
        <v>0</v>
      </c>
      <c r="Z354" s="147">
        <v>0</v>
      </c>
      <c r="AA354" s="147">
        <v>0</v>
      </c>
      <c r="AB354" s="147">
        <v>0</v>
      </c>
      <c r="AC354" s="147">
        <v>0</v>
      </c>
      <c r="AD354" s="147">
        <v>0</v>
      </c>
      <c r="AE354" s="147">
        <v>0</v>
      </c>
      <c r="AF354" s="147">
        <v>0</v>
      </c>
      <c r="AG354" s="147">
        <v>0</v>
      </c>
      <c r="AH354" s="147">
        <v>0</v>
      </c>
      <c r="AI354" s="147">
        <v>0</v>
      </c>
      <c r="AJ354" s="147">
        <v>0</v>
      </c>
      <c r="AK354" s="147">
        <v>0</v>
      </c>
      <c r="AL354" s="147">
        <v>0</v>
      </c>
      <c r="AM354" s="147">
        <v>0</v>
      </c>
      <c r="AN354" s="147">
        <v>0</v>
      </c>
      <c r="AO354" s="147">
        <v>0</v>
      </c>
      <c r="AP354" s="147">
        <v>0</v>
      </c>
      <c r="AQ354" s="147">
        <v>0</v>
      </c>
      <c r="AR354" s="147">
        <v>0</v>
      </c>
      <c r="AS354" s="147">
        <v>0</v>
      </c>
      <c r="AT354" s="147">
        <v>0</v>
      </c>
      <c r="AU354" s="147">
        <v>0</v>
      </c>
      <c r="AV354" s="147">
        <v>0</v>
      </c>
      <c r="AW354" s="147">
        <v>0</v>
      </c>
      <c r="AX354" s="147">
        <v>0</v>
      </c>
      <c r="AY354" s="147">
        <v>0</v>
      </c>
      <c r="AZ354" s="147">
        <v>0</v>
      </c>
      <c r="BA354" s="147">
        <v>0</v>
      </c>
      <c r="BB354" s="147">
        <v>0</v>
      </c>
      <c r="BC354" s="147">
        <v>0</v>
      </c>
      <c r="BD354" s="147">
        <v>0</v>
      </c>
      <c r="BE354" s="147">
        <v>0</v>
      </c>
      <c r="BF354" s="147">
        <v>0</v>
      </c>
      <c r="BG354" s="147">
        <v>0</v>
      </c>
      <c r="BH354" s="147">
        <v>0</v>
      </c>
      <c r="BI354" s="147">
        <v>0</v>
      </c>
      <c r="BJ354" s="147">
        <v>0</v>
      </c>
      <c r="BK354" s="147">
        <v>0</v>
      </c>
      <c r="BL354" s="147">
        <v>0</v>
      </c>
      <c r="BM354" s="147">
        <v>0</v>
      </c>
      <c r="BN354" s="147">
        <v>0</v>
      </c>
      <c r="BO354" s="147">
        <v>0</v>
      </c>
    </row>
    <row r="355" spans="12:67" hidden="1" x14ac:dyDescent="0.2">
      <c r="L355" s="147">
        <v>0</v>
      </c>
      <c r="M355" s="147">
        <v>0</v>
      </c>
      <c r="N355" s="147">
        <v>0</v>
      </c>
      <c r="O355" s="147">
        <v>0</v>
      </c>
      <c r="P355" s="147">
        <v>0</v>
      </c>
      <c r="Q355" s="147">
        <v>0</v>
      </c>
      <c r="R355" s="147">
        <v>0</v>
      </c>
      <c r="S355" s="147">
        <v>0</v>
      </c>
      <c r="T355" s="147">
        <v>0</v>
      </c>
      <c r="U355" s="147">
        <v>0</v>
      </c>
      <c r="V355" s="147">
        <v>0</v>
      </c>
      <c r="W355" s="147">
        <v>0</v>
      </c>
      <c r="X355" s="147">
        <v>0</v>
      </c>
      <c r="Y355" s="147">
        <v>0</v>
      </c>
      <c r="Z355" s="147">
        <v>0</v>
      </c>
      <c r="AA355" s="147">
        <v>0</v>
      </c>
      <c r="AB355" s="147">
        <v>0</v>
      </c>
      <c r="AC355" s="147">
        <v>0</v>
      </c>
      <c r="AD355" s="147">
        <v>0</v>
      </c>
      <c r="AE355" s="147">
        <v>0</v>
      </c>
      <c r="AF355" s="147">
        <v>0</v>
      </c>
      <c r="AG355" s="147">
        <v>0</v>
      </c>
      <c r="AH355" s="147">
        <v>0</v>
      </c>
      <c r="AI355" s="147">
        <v>0</v>
      </c>
      <c r="AJ355" s="147">
        <v>0</v>
      </c>
      <c r="AK355" s="147">
        <v>0</v>
      </c>
      <c r="AL355" s="147">
        <v>0</v>
      </c>
      <c r="AM355" s="147">
        <v>0</v>
      </c>
      <c r="AN355" s="147">
        <v>0</v>
      </c>
      <c r="AO355" s="147">
        <v>0</v>
      </c>
      <c r="AP355" s="147">
        <v>0</v>
      </c>
      <c r="AQ355" s="147">
        <v>0</v>
      </c>
      <c r="AR355" s="147">
        <v>0</v>
      </c>
      <c r="AS355" s="147">
        <v>0</v>
      </c>
      <c r="AT355" s="147">
        <v>0</v>
      </c>
      <c r="AU355" s="147">
        <v>0</v>
      </c>
      <c r="AV355" s="147">
        <v>0</v>
      </c>
      <c r="AW355" s="147">
        <v>0</v>
      </c>
      <c r="AX355" s="147">
        <v>0</v>
      </c>
      <c r="AY355" s="147">
        <v>0</v>
      </c>
      <c r="AZ355" s="147">
        <v>0</v>
      </c>
      <c r="BA355" s="147">
        <v>0</v>
      </c>
      <c r="BB355" s="147">
        <v>0</v>
      </c>
      <c r="BC355" s="147">
        <v>0</v>
      </c>
      <c r="BD355" s="147">
        <v>0</v>
      </c>
      <c r="BE355" s="147">
        <v>0</v>
      </c>
      <c r="BF355" s="147">
        <v>0</v>
      </c>
      <c r="BG355" s="147">
        <v>0</v>
      </c>
      <c r="BH355" s="147">
        <v>0</v>
      </c>
      <c r="BI355" s="147">
        <v>0</v>
      </c>
      <c r="BJ355" s="147">
        <v>0</v>
      </c>
      <c r="BK355" s="147">
        <v>0</v>
      </c>
      <c r="BL355" s="147">
        <v>0</v>
      </c>
      <c r="BM355" s="147">
        <v>0</v>
      </c>
      <c r="BN355" s="147">
        <v>0</v>
      </c>
      <c r="BO355" s="147">
        <v>0</v>
      </c>
    </row>
    <row r="356" spans="12:67" hidden="1" x14ac:dyDescent="0.2">
      <c r="L356" s="147">
        <v>0</v>
      </c>
      <c r="M356" s="147">
        <v>0</v>
      </c>
      <c r="N356" s="147">
        <v>0</v>
      </c>
      <c r="O356" s="147">
        <v>0</v>
      </c>
      <c r="P356" s="147">
        <v>0</v>
      </c>
      <c r="Q356" s="147">
        <v>0</v>
      </c>
      <c r="R356" s="147">
        <v>0</v>
      </c>
      <c r="S356" s="147">
        <v>0</v>
      </c>
      <c r="T356" s="147">
        <v>0</v>
      </c>
      <c r="U356" s="147">
        <v>0</v>
      </c>
      <c r="V356" s="147">
        <v>0</v>
      </c>
      <c r="W356" s="147">
        <v>0</v>
      </c>
      <c r="X356" s="147">
        <v>0</v>
      </c>
      <c r="Y356" s="147">
        <v>0</v>
      </c>
      <c r="Z356" s="147">
        <v>0</v>
      </c>
      <c r="AA356" s="147">
        <v>0</v>
      </c>
      <c r="AB356" s="147">
        <v>0</v>
      </c>
      <c r="AC356" s="147">
        <v>0</v>
      </c>
      <c r="AD356" s="147">
        <v>0</v>
      </c>
      <c r="AE356" s="147">
        <v>0</v>
      </c>
      <c r="AF356" s="147">
        <v>0</v>
      </c>
      <c r="AG356" s="147">
        <v>0</v>
      </c>
      <c r="AH356" s="147">
        <v>0</v>
      </c>
      <c r="AI356" s="147">
        <v>0</v>
      </c>
      <c r="AJ356" s="147">
        <v>0</v>
      </c>
      <c r="AK356" s="147">
        <v>0</v>
      </c>
      <c r="AL356" s="147">
        <v>0</v>
      </c>
      <c r="AM356" s="147">
        <v>0</v>
      </c>
      <c r="AN356" s="147">
        <v>0</v>
      </c>
      <c r="AO356" s="147">
        <v>0</v>
      </c>
      <c r="AP356" s="147">
        <v>0</v>
      </c>
      <c r="AQ356" s="147">
        <v>0</v>
      </c>
      <c r="AR356" s="147">
        <v>0</v>
      </c>
      <c r="AS356" s="147">
        <v>0</v>
      </c>
      <c r="AT356" s="147">
        <v>0</v>
      </c>
      <c r="AU356" s="147">
        <v>0</v>
      </c>
      <c r="AV356" s="147">
        <v>0</v>
      </c>
      <c r="AW356" s="147">
        <v>0</v>
      </c>
      <c r="AX356" s="147">
        <v>0</v>
      </c>
      <c r="AY356" s="147">
        <v>0</v>
      </c>
      <c r="AZ356" s="147">
        <v>0</v>
      </c>
      <c r="BA356" s="147">
        <v>0</v>
      </c>
      <c r="BB356" s="147">
        <v>0</v>
      </c>
      <c r="BC356" s="147">
        <v>0</v>
      </c>
      <c r="BD356" s="147">
        <v>0</v>
      </c>
      <c r="BE356" s="147">
        <v>0</v>
      </c>
      <c r="BF356" s="147">
        <v>0</v>
      </c>
      <c r="BG356" s="147">
        <v>0</v>
      </c>
      <c r="BH356" s="147">
        <v>0</v>
      </c>
      <c r="BI356" s="147">
        <v>0</v>
      </c>
      <c r="BJ356" s="147">
        <v>0</v>
      </c>
      <c r="BK356" s="147">
        <v>0</v>
      </c>
      <c r="BL356" s="147">
        <v>0</v>
      </c>
      <c r="BM356" s="147">
        <v>0</v>
      </c>
      <c r="BN356" s="147">
        <v>0</v>
      </c>
      <c r="BO356" s="147">
        <v>0</v>
      </c>
    </row>
    <row r="357" spans="12:67" hidden="1" x14ac:dyDescent="0.2"/>
    <row r="358" spans="12:67" hidden="1" x14ac:dyDescent="0.2"/>
    <row r="359" spans="12:67" hidden="1" x14ac:dyDescent="0.2"/>
    <row r="360" spans="12:67" hidden="1" x14ac:dyDescent="0.2"/>
    <row r="361" spans="12:67" hidden="1" x14ac:dyDescent="0.2"/>
    <row r="362" spans="12:67" hidden="1" x14ac:dyDescent="0.2"/>
    <row r="363" spans="12:67" hidden="1" x14ac:dyDescent="0.2"/>
  </sheetData>
  <mergeCells count="2">
    <mergeCell ref="G3:BT3"/>
    <mergeCell ref="BY3:EL3"/>
  </mergeCells>
  <pageMargins left="0.70866141732283472" right="0.70866141732283472" top="0.74803149606299213" bottom="0.74803149606299213" header="0.31496062992125984" footer="0.31496062992125984"/>
  <pageSetup paperSize="9" scale="4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7B473-AD79-43BE-AAA5-19DA1CC42224}">
  <sheetPr>
    <pageSetUpPr fitToPage="1"/>
  </sheetPr>
  <dimension ref="A2:EX102"/>
  <sheetViews>
    <sheetView view="pageBreakPreview" topLeftCell="D4" zoomScaleNormal="100" zoomScaleSheetLayoutView="100" workbookViewId="0">
      <selection activeCell="EM105" sqref="EM105"/>
    </sheetView>
  </sheetViews>
  <sheetFormatPr defaultColWidth="10" defaultRowHeight="12.75" x14ac:dyDescent="0.2"/>
  <cols>
    <col min="1" max="1" width="1.85546875" style="147" hidden="1" customWidth="1"/>
    <col min="2" max="3" width="0.85546875" style="147" hidden="1" customWidth="1"/>
    <col min="4" max="4" width="64.85546875" style="147" customWidth="1"/>
    <col min="5" max="5" width="7" style="205" customWidth="1"/>
    <col min="6" max="7" width="1" style="147" customWidth="1"/>
    <col min="8" max="8" width="17.85546875" style="147" customWidth="1"/>
    <col min="9" max="9" width="1" style="147" customWidth="1"/>
    <col min="10" max="10" width="0.85546875" style="147" customWidth="1"/>
    <col min="11" max="11" width="0.85546875" style="147" hidden="1" customWidth="1"/>
    <col min="12" max="12" width="1" style="147" hidden="1" customWidth="1"/>
    <col min="13" max="13" width="17.28515625" style="147" hidden="1" customWidth="1"/>
    <col min="14" max="17" width="1" style="147" hidden="1" customWidth="1"/>
    <col min="18" max="18" width="17.85546875" style="147" hidden="1" customWidth="1"/>
    <col min="19" max="22" width="1" style="147" hidden="1" customWidth="1"/>
    <col min="23" max="23" width="17.85546875" style="147" hidden="1" customWidth="1"/>
    <col min="24" max="25" width="1" style="147" hidden="1" customWidth="1"/>
    <col min="26" max="27" width="1" style="147" customWidth="1"/>
    <col min="28" max="28" width="17.85546875" style="147" customWidth="1"/>
    <col min="29" max="30" width="1" style="147" customWidth="1"/>
    <col min="31" max="32" width="1" style="147" hidden="1" customWidth="1"/>
    <col min="33" max="33" width="17.85546875" style="147" hidden="1" customWidth="1"/>
    <col min="34" max="37" width="1" style="147" hidden="1" customWidth="1"/>
    <col min="38" max="38" width="17.85546875" style="147" hidden="1" customWidth="1"/>
    <col min="39" max="40" width="1" style="147" hidden="1" customWidth="1"/>
    <col min="41" max="41" width="1.28515625" style="147" hidden="1" customWidth="1"/>
    <col min="42" max="42" width="1" style="147" hidden="1" customWidth="1"/>
    <col min="43" max="43" width="17.85546875" style="147" hidden="1" customWidth="1"/>
    <col min="44" max="47" width="1" style="147" hidden="1" customWidth="1"/>
    <col min="48" max="48" width="14.7109375" style="147" hidden="1" customWidth="1"/>
    <col min="49" max="52" width="1" style="147" hidden="1" customWidth="1"/>
    <col min="53" max="53" width="17.85546875" style="147" hidden="1" customWidth="1"/>
    <col min="54" max="57" width="1" style="147" hidden="1" customWidth="1"/>
    <col min="58" max="58" width="17.85546875" style="147" hidden="1" customWidth="1"/>
    <col min="59" max="62" width="1" style="147" hidden="1" customWidth="1"/>
    <col min="63" max="63" width="17.85546875" style="147" hidden="1" customWidth="1"/>
    <col min="64" max="67" width="1" style="147" hidden="1" customWidth="1"/>
    <col min="68" max="68" width="17.85546875" style="147" hidden="1" customWidth="1"/>
    <col min="69" max="70" width="1" style="147" hidden="1" customWidth="1"/>
    <col min="71" max="71" width="1.5703125" style="147" customWidth="1"/>
    <col min="72" max="72" width="1" style="147" customWidth="1"/>
    <col min="73" max="73" width="17.85546875" style="147" customWidth="1"/>
    <col min="74" max="77" width="1" style="147" customWidth="1"/>
    <col min="78" max="78" width="17.85546875" style="147" customWidth="1"/>
    <col min="79" max="79" width="0.7109375" style="147" customWidth="1"/>
    <col min="80" max="80" width="1" style="147" customWidth="1"/>
    <col min="81" max="81" width="1.42578125" style="147" hidden="1" customWidth="1"/>
    <col min="82" max="82" width="1" style="147" hidden="1" customWidth="1"/>
    <col min="83" max="83" width="17.28515625" style="147" hidden="1" customWidth="1"/>
    <col min="84" max="84" width="2.140625" style="147" hidden="1" customWidth="1"/>
    <col min="85" max="87" width="1" style="147" hidden="1" customWidth="1"/>
    <col min="88" max="88" width="13.140625" style="147" hidden="1" customWidth="1"/>
    <col min="89" max="89" width="1" style="147" hidden="1" customWidth="1"/>
    <col min="90" max="90" width="1.5703125" style="147" hidden="1" customWidth="1"/>
    <col min="91" max="92" width="1" style="147" hidden="1" customWidth="1"/>
    <col min="93" max="93" width="17.85546875" style="147" hidden="1" customWidth="1"/>
    <col min="94" max="95" width="1" style="147" hidden="1" customWidth="1"/>
    <col min="96" max="96" width="0.85546875" style="147" customWidth="1"/>
    <col min="97" max="97" width="1.140625" style="147" customWidth="1"/>
    <col min="98" max="98" width="17.85546875" style="147" customWidth="1"/>
    <col min="99" max="100" width="1" style="147" customWidth="1"/>
    <col min="101" max="102" width="1" style="147" hidden="1" customWidth="1"/>
    <col min="103" max="103" width="13.85546875" style="147" hidden="1" customWidth="1"/>
    <col min="104" max="107" width="1" style="147" hidden="1" customWidth="1"/>
    <col min="108" max="108" width="11.28515625" style="147" hidden="1" customWidth="1"/>
    <col min="109" max="112" width="1" style="147" hidden="1" customWidth="1"/>
    <col min="113" max="113" width="14.7109375" style="147" hidden="1" customWidth="1"/>
    <col min="114" max="114" width="1" style="147" hidden="1" customWidth="1"/>
    <col min="115" max="115" width="0.7109375" style="147" hidden="1" customWidth="1"/>
    <col min="116" max="116" width="1.7109375" style="147" hidden="1" customWidth="1"/>
    <col min="117" max="117" width="1" style="147" hidden="1" customWidth="1"/>
    <col min="118" max="118" width="13.5703125" style="147" hidden="1" customWidth="1"/>
    <col min="119" max="122" width="1" style="147" hidden="1" customWidth="1"/>
    <col min="123" max="123" width="13" style="147" hidden="1" customWidth="1"/>
    <col min="124" max="127" width="1" style="147" hidden="1" customWidth="1"/>
    <col min="128" max="128" width="14.28515625" style="147" hidden="1" customWidth="1"/>
    <col min="129" max="132" width="1" style="147" hidden="1" customWidth="1"/>
    <col min="133" max="133" width="13.42578125" style="147" hidden="1" customWidth="1"/>
    <col min="134" max="137" width="1" style="147" hidden="1" customWidth="1"/>
    <col min="138" max="138" width="16.85546875" style="147" hidden="1" customWidth="1"/>
    <col min="139" max="139" width="1" style="147" hidden="1" customWidth="1"/>
    <col min="140" max="140" width="2.42578125" style="147" hidden="1" customWidth="1"/>
    <col min="141" max="142" width="1" style="147" customWidth="1"/>
    <col min="143" max="143" width="17.85546875" style="147" customWidth="1"/>
    <col min="144" max="146" width="1" style="147" customWidth="1"/>
    <col min="147" max="147" width="1.85546875" style="147" customWidth="1"/>
    <col min="148" max="148" width="11.7109375" style="147" customWidth="1"/>
    <col min="149" max="149" width="11.28515625" style="147" customWidth="1"/>
    <col min="150" max="150" width="10.42578125" style="147" bestFit="1" customWidth="1"/>
    <col min="151" max="153" width="10" style="147"/>
    <col min="154" max="154" width="13.42578125" style="147" bestFit="1" customWidth="1"/>
    <col min="155" max="16384" width="10" style="147"/>
  </cols>
  <sheetData>
    <row r="2" spans="4:149" ht="3" customHeight="1" x14ac:dyDescent="0.2"/>
    <row r="4" spans="4:149" x14ac:dyDescent="0.2">
      <c r="D4" s="49"/>
      <c r="E4" s="609"/>
      <c r="F4" s="49"/>
      <c r="G4" s="49"/>
    </row>
    <row r="5" spans="4:149" x14ac:dyDescent="0.2">
      <c r="E5" s="609"/>
      <c r="F5" s="49"/>
      <c r="G5" s="49"/>
    </row>
    <row r="7" spans="4:149" ht="15.75" customHeight="1" x14ac:dyDescent="0.25">
      <c r="D7" s="540" t="s">
        <v>468</v>
      </c>
      <c r="E7" s="609"/>
      <c r="F7" s="49"/>
      <c r="G7" s="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EM7" s="149"/>
    </row>
    <row r="8" spans="4:149" ht="12.75" customHeight="1" x14ac:dyDescent="0.2">
      <c r="D8" s="261"/>
      <c r="E8" s="610"/>
      <c r="F8" s="611"/>
      <c r="G8" s="262"/>
      <c r="H8" s="805" t="s">
        <v>3</v>
      </c>
      <c r="I8" s="806"/>
      <c r="J8" s="806"/>
      <c r="K8" s="806"/>
      <c r="L8" s="806"/>
      <c r="M8" s="806"/>
      <c r="N8" s="806"/>
      <c r="O8" s="806"/>
      <c r="P8" s="806"/>
      <c r="Q8" s="806"/>
      <c r="R8" s="806"/>
      <c r="S8" s="806"/>
      <c r="T8" s="806"/>
      <c r="U8" s="806"/>
      <c r="V8" s="806"/>
      <c r="W8" s="806"/>
      <c r="X8" s="806"/>
      <c r="Y8" s="806"/>
      <c r="Z8" s="806"/>
      <c r="AA8" s="806"/>
      <c r="AB8" s="806"/>
      <c r="AC8" s="806"/>
      <c r="AD8" s="806"/>
      <c r="AE8" s="806"/>
      <c r="AF8" s="806"/>
      <c r="AG8" s="806"/>
      <c r="AH8" s="806"/>
      <c r="AI8" s="806"/>
      <c r="AJ8" s="806"/>
      <c r="AK8" s="806"/>
      <c r="AL8" s="806"/>
      <c r="AM8" s="806"/>
      <c r="AN8" s="806"/>
      <c r="AO8" s="806"/>
      <c r="AP8" s="806"/>
      <c r="AQ8" s="806"/>
      <c r="AR8" s="806"/>
      <c r="AS8" s="806"/>
      <c r="AT8" s="806"/>
      <c r="AU8" s="806"/>
      <c r="AV8" s="806"/>
      <c r="AW8" s="806"/>
      <c r="AX8" s="806"/>
      <c r="AY8" s="806"/>
      <c r="AZ8" s="806"/>
      <c r="BA8" s="806"/>
      <c r="BB8" s="806"/>
      <c r="BC8" s="806"/>
      <c r="BD8" s="806"/>
      <c r="BE8" s="806"/>
      <c r="BF8" s="806"/>
      <c r="BG8" s="806"/>
      <c r="BH8" s="806"/>
      <c r="BI8" s="806"/>
      <c r="BJ8" s="806"/>
      <c r="BK8" s="806"/>
      <c r="BL8" s="806"/>
      <c r="BM8" s="806"/>
      <c r="BN8" s="806"/>
      <c r="BO8" s="806"/>
      <c r="BP8" s="806"/>
      <c r="BQ8" s="806"/>
      <c r="BR8" s="806"/>
      <c r="BS8" s="806"/>
      <c r="BT8" s="806"/>
      <c r="BU8" s="806"/>
      <c r="BV8" s="612"/>
      <c r="BW8" s="612"/>
      <c r="BX8" s="613"/>
      <c r="BY8" s="612"/>
      <c r="BZ8" s="765" t="s">
        <v>4</v>
      </c>
      <c r="CA8" s="798"/>
      <c r="CB8" s="798"/>
      <c r="CC8" s="798"/>
      <c r="CD8" s="798"/>
      <c r="CE8" s="798"/>
      <c r="CF8" s="798"/>
      <c r="CG8" s="798"/>
      <c r="CH8" s="798"/>
      <c r="CI8" s="798"/>
      <c r="CJ8" s="798"/>
      <c r="CK8" s="798"/>
      <c r="CL8" s="798"/>
      <c r="CM8" s="798"/>
      <c r="CN8" s="798"/>
      <c r="CO8" s="798"/>
      <c r="CP8" s="798"/>
      <c r="CQ8" s="798"/>
      <c r="CR8" s="798"/>
      <c r="CS8" s="798"/>
      <c r="CT8" s="798"/>
      <c r="CU8" s="798"/>
      <c r="CV8" s="798"/>
      <c r="CW8" s="798"/>
      <c r="CX8" s="798"/>
      <c r="CY8" s="798"/>
      <c r="CZ8" s="798"/>
      <c r="DA8" s="798"/>
      <c r="DB8" s="798"/>
      <c r="DC8" s="798"/>
      <c r="DD8" s="798"/>
      <c r="DE8" s="798"/>
      <c r="DF8" s="798"/>
      <c r="DG8" s="798"/>
      <c r="DH8" s="798"/>
      <c r="DI8" s="798"/>
      <c r="DJ8" s="798"/>
      <c r="DK8" s="798"/>
      <c r="DL8" s="798"/>
      <c r="DM8" s="798"/>
      <c r="DN8" s="798"/>
      <c r="DO8" s="798"/>
      <c r="DP8" s="798"/>
      <c r="DQ8" s="798"/>
      <c r="DR8" s="798"/>
      <c r="DS8" s="798"/>
      <c r="DT8" s="798"/>
      <c r="DU8" s="798"/>
      <c r="DV8" s="798"/>
      <c r="DW8" s="798"/>
      <c r="DX8" s="798"/>
      <c r="DY8" s="798"/>
      <c r="DZ8" s="798"/>
      <c r="EA8" s="798"/>
      <c r="EB8" s="798"/>
      <c r="EC8" s="798"/>
      <c r="ED8" s="798"/>
      <c r="EE8" s="798"/>
      <c r="EF8" s="798"/>
      <c r="EG8" s="798"/>
      <c r="EH8" s="798"/>
      <c r="EI8" s="798"/>
      <c r="EJ8" s="798"/>
      <c r="EK8" s="798"/>
      <c r="EL8" s="798"/>
      <c r="EM8" s="798"/>
      <c r="EN8" s="612"/>
      <c r="EO8" s="614"/>
      <c r="EP8" s="572"/>
    </row>
    <row r="9" spans="4:149" ht="12.75" customHeight="1" x14ac:dyDescent="0.2">
      <c r="D9" s="241"/>
      <c r="E9" s="609"/>
      <c r="F9" s="530"/>
      <c r="G9" s="217"/>
      <c r="H9" s="157" t="s">
        <v>5</v>
      </c>
      <c r="I9" s="157"/>
      <c r="J9" s="157"/>
      <c r="K9" s="528"/>
      <c r="L9" s="157"/>
      <c r="M9" s="157" t="s">
        <v>6</v>
      </c>
      <c r="N9" s="157"/>
      <c r="O9" s="157"/>
      <c r="P9" s="458"/>
      <c r="Q9" s="157"/>
      <c r="R9" s="157" t="s">
        <v>7</v>
      </c>
      <c r="S9" s="157"/>
      <c r="T9" s="157"/>
      <c r="U9" s="458"/>
      <c r="V9" s="157"/>
      <c r="W9" s="157" t="s">
        <v>8</v>
      </c>
      <c r="X9" s="157"/>
      <c r="Y9" s="157"/>
      <c r="Z9" s="458"/>
      <c r="AA9" s="157"/>
      <c r="AB9" s="157" t="s">
        <v>9</v>
      </c>
      <c r="AC9" s="157"/>
      <c r="AD9" s="157"/>
      <c r="AE9" s="458"/>
      <c r="AF9" s="157"/>
      <c r="AG9" s="157" t="s">
        <v>10</v>
      </c>
      <c r="AH9" s="157"/>
      <c r="AI9" s="157"/>
      <c r="AJ9" s="458"/>
      <c r="AK9" s="157"/>
      <c r="AL9" s="157" t="s">
        <v>11</v>
      </c>
      <c r="AM9" s="157"/>
      <c r="AN9" s="157"/>
      <c r="AO9" s="458"/>
      <c r="AP9" s="157"/>
      <c r="AQ9" s="157" t="s">
        <v>12</v>
      </c>
      <c r="AR9" s="157"/>
      <c r="AS9" s="157"/>
      <c r="AT9" s="458"/>
      <c r="AU9" s="157"/>
      <c r="AV9" s="157" t="s">
        <v>13</v>
      </c>
      <c r="AW9" s="157"/>
      <c r="AX9" s="157"/>
      <c r="AY9" s="458"/>
      <c r="AZ9" s="157"/>
      <c r="BA9" s="157" t="s">
        <v>14</v>
      </c>
      <c r="BB9" s="157"/>
      <c r="BC9" s="157"/>
      <c r="BD9" s="458"/>
      <c r="BE9" s="157"/>
      <c r="BF9" s="157" t="s">
        <v>15</v>
      </c>
      <c r="BG9" s="157"/>
      <c r="BH9" s="157"/>
      <c r="BI9" s="458"/>
      <c r="BJ9" s="157"/>
      <c r="BK9" s="157" t="s">
        <v>16</v>
      </c>
      <c r="BL9" s="157"/>
      <c r="BM9" s="157"/>
      <c r="BN9" s="458"/>
      <c r="BO9" s="157"/>
      <c r="BP9" s="157" t="s">
        <v>17</v>
      </c>
      <c r="BQ9" s="157"/>
      <c r="BR9" s="157"/>
      <c r="BS9" s="458"/>
      <c r="BT9" s="157"/>
      <c r="BU9" s="157" t="s">
        <v>18</v>
      </c>
      <c r="BV9" s="157"/>
      <c r="BW9" s="157"/>
      <c r="BX9" s="458"/>
      <c r="BY9" s="157"/>
      <c r="BZ9" s="157" t="s">
        <v>19</v>
      </c>
      <c r="CA9" s="157"/>
      <c r="CB9" s="157"/>
      <c r="CC9" s="458"/>
      <c r="CD9" s="157"/>
      <c r="CE9" s="157" t="s">
        <v>6</v>
      </c>
      <c r="CF9" s="157"/>
      <c r="CG9" s="157"/>
      <c r="CH9" s="458"/>
      <c r="CI9" s="157"/>
      <c r="CJ9" s="157" t="s">
        <v>7</v>
      </c>
      <c r="CK9" s="157"/>
      <c r="CL9" s="157"/>
      <c r="CM9" s="458"/>
      <c r="CN9" s="157"/>
      <c r="CO9" s="157" t="s">
        <v>8</v>
      </c>
      <c r="CP9" s="157"/>
      <c r="CQ9" s="157"/>
      <c r="CR9" s="458"/>
      <c r="CS9" s="157"/>
      <c r="CT9" s="157" t="s">
        <v>9</v>
      </c>
      <c r="CU9" s="157"/>
      <c r="CV9" s="157"/>
      <c r="CW9" s="458"/>
      <c r="CX9" s="157"/>
      <c r="CY9" s="157" t="s">
        <v>10</v>
      </c>
      <c r="CZ9" s="157"/>
      <c r="DA9" s="157"/>
      <c r="DB9" s="458"/>
      <c r="DC9" s="157"/>
      <c r="DD9" s="157" t="s">
        <v>11</v>
      </c>
      <c r="DE9" s="157"/>
      <c r="DF9" s="157"/>
      <c r="DG9" s="458"/>
      <c r="DH9" s="157"/>
      <c r="DI9" s="157" t="s">
        <v>12</v>
      </c>
      <c r="DJ9" s="157"/>
      <c r="DK9" s="157"/>
      <c r="DL9" s="458"/>
      <c r="DM9" s="157"/>
      <c r="DN9" s="157" t="s">
        <v>13</v>
      </c>
      <c r="DO9" s="157"/>
      <c r="DP9" s="157"/>
      <c r="DQ9" s="458"/>
      <c r="DR9" s="157"/>
      <c r="DS9" s="157" t="s">
        <v>14</v>
      </c>
      <c r="DT9" s="157"/>
      <c r="DU9" s="157"/>
      <c r="DV9" s="458"/>
      <c r="DW9" s="157"/>
      <c r="DX9" s="157" t="s">
        <v>15</v>
      </c>
      <c r="DY9" s="157"/>
      <c r="DZ9" s="157"/>
      <c r="EA9" s="458"/>
      <c r="EB9" s="157"/>
      <c r="EC9" s="157" t="s">
        <v>16</v>
      </c>
      <c r="ED9" s="157"/>
      <c r="EE9" s="157"/>
      <c r="EF9" s="458"/>
      <c r="EG9" s="157"/>
      <c r="EH9" s="157" t="s">
        <v>17</v>
      </c>
      <c r="EI9" s="157"/>
      <c r="EJ9" s="157"/>
      <c r="EK9" s="458"/>
      <c r="EL9" s="157"/>
      <c r="EM9" s="157" t="s">
        <v>18</v>
      </c>
      <c r="EN9" s="157"/>
      <c r="EO9" s="615"/>
      <c r="EP9" s="616"/>
    </row>
    <row r="10" spans="4:149" ht="12.75" customHeight="1" x14ac:dyDescent="0.2">
      <c r="D10" s="480" t="s">
        <v>20</v>
      </c>
      <c r="E10" s="617"/>
      <c r="F10" s="548"/>
      <c r="G10" s="276"/>
      <c r="H10" s="226" t="s">
        <v>22</v>
      </c>
      <c r="I10" s="226"/>
      <c r="J10" s="161"/>
      <c r="K10" s="224"/>
      <c r="L10" s="226"/>
      <c r="M10" s="481"/>
      <c r="N10" s="481"/>
      <c r="O10" s="481"/>
      <c r="P10" s="548"/>
      <c r="Q10" s="481"/>
      <c r="R10" s="481"/>
      <c r="S10" s="481"/>
      <c r="T10" s="481"/>
      <c r="U10" s="548"/>
      <c r="V10" s="481"/>
      <c r="W10" s="481"/>
      <c r="X10" s="481"/>
      <c r="Y10" s="481"/>
      <c r="Z10" s="548"/>
      <c r="AA10" s="481"/>
      <c r="AB10" s="481"/>
      <c r="AC10" s="481"/>
      <c r="AD10" s="481"/>
      <c r="AE10" s="548"/>
      <c r="AF10" s="481"/>
      <c r="AG10" s="481"/>
      <c r="AH10" s="481"/>
      <c r="AI10" s="481"/>
      <c r="AJ10" s="548"/>
      <c r="AK10" s="481"/>
      <c r="AL10" s="481"/>
      <c r="AM10" s="481"/>
      <c r="AN10" s="481"/>
      <c r="AO10" s="548"/>
      <c r="AP10" s="481"/>
      <c r="AQ10" s="481"/>
      <c r="AR10" s="481"/>
      <c r="AS10" s="481"/>
      <c r="AT10" s="548"/>
      <c r="AU10" s="481"/>
      <c r="AV10" s="481"/>
      <c r="AW10" s="481"/>
      <c r="AX10" s="481"/>
      <c r="AY10" s="548"/>
      <c r="AZ10" s="481"/>
      <c r="BA10" s="481"/>
      <c r="BB10" s="481"/>
      <c r="BC10" s="481"/>
      <c r="BD10" s="548"/>
      <c r="BE10" s="481"/>
      <c r="BF10" s="481"/>
      <c r="BG10" s="481"/>
      <c r="BH10" s="481"/>
      <c r="BI10" s="548"/>
      <c r="BJ10" s="481"/>
      <c r="BK10" s="481"/>
      <c r="BL10" s="481"/>
      <c r="BM10" s="481"/>
      <c r="BN10" s="548"/>
      <c r="BO10" s="481"/>
      <c r="BP10" s="481"/>
      <c r="BQ10" s="481"/>
      <c r="BR10" s="481"/>
      <c r="BS10" s="548"/>
      <c r="BT10" s="481"/>
      <c r="BU10" s="481"/>
      <c r="BV10" s="481"/>
      <c r="BW10" s="481"/>
      <c r="BX10" s="548"/>
      <c r="BY10" s="481"/>
      <c r="BZ10" s="226" t="s">
        <v>56</v>
      </c>
      <c r="CA10" s="226"/>
      <c r="CB10" s="226"/>
      <c r="CC10" s="224"/>
      <c r="CD10" s="226"/>
      <c r="CE10" s="481"/>
      <c r="CF10" s="481"/>
      <c r="CG10" s="481"/>
      <c r="CH10" s="548"/>
      <c r="CI10" s="481"/>
      <c r="CJ10" s="481"/>
      <c r="CK10" s="481"/>
      <c r="CL10" s="481"/>
      <c r="CM10" s="548"/>
      <c r="CN10" s="481"/>
      <c r="CO10" s="481"/>
      <c r="CP10" s="481"/>
      <c r="CQ10" s="481"/>
      <c r="CR10" s="548"/>
      <c r="CS10" s="481"/>
      <c r="CT10" s="481"/>
      <c r="CU10" s="481"/>
      <c r="CV10" s="481"/>
      <c r="CW10" s="548"/>
      <c r="CX10" s="481"/>
      <c r="CY10" s="481"/>
      <c r="CZ10" s="481"/>
      <c r="DA10" s="481"/>
      <c r="DB10" s="548"/>
      <c r="DC10" s="481"/>
      <c r="DD10" s="481"/>
      <c r="DE10" s="481"/>
      <c r="DF10" s="481"/>
      <c r="DG10" s="548"/>
      <c r="DH10" s="481"/>
      <c r="DI10" s="481"/>
      <c r="DJ10" s="481"/>
      <c r="DK10" s="481"/>
      <c r="DL10" s="548"/>
      <c r="DM10" s="481"/>
      <c r="DN10" s="481"/>
      <c r="DO10" s="481"/>
      <c r="DP10" s="481"/>
      <c r="DQ10" s="548"/>
      <c r="DR10" s="481"/>
      <c r="DS10" s="481"/>
      <c r="DT10" s="481"/>
      <c r="DU10" s="481"/>
      <c r="DV10" s="548"/>
      <c r="DW10" s="481"/>
      <c r="DX10" s="481"/>
      <c r="DY10" s="481"/>
      <c r="DZ10" s="481"/>
      <c r="EA10" s="548"/>
      <c r="EB10" s="481"/>
      <c r="EC10" s="481"/>
      <c r="ED10" s="481"/>
      <c r="EE10" s="481"/>
      <c r="EF10" s="548"/>
      <c r="EG10" s="481"/>
      <c r="EH10" s="481"/>
      <c r="EI10" s="481"/>
      <c r="EJ10" s="481"/>
      <c r="EK10" s="548"/>
      <c r="EL10" s="481"/>
      <c r="EM10" s="481"/>
      <c r="EN10" s="481"/>
      <c r="EO10" s="607"/>
      <c r="EP10" s="572"/>
    </row>
    <row r="11" spans="4:149" x14ac:dyDescent="0.2">
      <c r="D11" s="153"/>
      <c r="F11" s="484"/>
      <c r="K11" s="484"/>
      <c r="P11" s="484"/>
      <c r="U11" s="484"/>
      <c r="Z11" s="484"/>
      <c r="AE11" s="484"/>
      <c r="AJ11" s="484"/>
      <c r="AO11" s="484"/>
      <c r="AT11" s="484"/>
      <c r="AY11" s="484"/>
      <c r="BD11" s="484"/>
      <c r="BI11" s="484"/>
      <c r="BN11" s="484"/>
      <c r="BS11" s="484"/>
      <c r="BX11" s="484"/>
      <c r="CC11" s="484"/>
      <c r="CH11" s="484"/>
      <c r="CM11" s="484"/>
      <c r="CR11" s="484"/>
      <c r="CW11" s="484"/>
      <c r="DB11" s="484"/>
      <c r="DG11" s="484"/>
      <c r="DL11" s="484"/>
      <c r="DQ11" s="484"/>
      <c r="DV11" s="484"/>
      <c r="EA11" s="484"/>
      <c r="EF11" s="484"/>
      <c r="EK11" s="484"/>
      <c r="EM11" s="218"/>
      <c r="EP11" s="153"/>
    </row>
    <row r="12" spans="4:149" s="49" customFormat="1" x14ac:dyDescent="0.2">
      <c r="D12" s="241" t="s">
        <v>469</v>
      </c>
      <c r="E12" s="205" t="s">
        <v>79</v>
      </c>
      <c r="F12" s="484"/>
      <c r="G12" s="147"/>
      <c r="H12" s="70">
        <v>99611000</v>
      </c>
      <c r="I12" s="70"/>
      <c r="J12" s="70"/>
      <c r="K12" s="598"/>
      <c r="L12" s="70"/>
      <c r="M12" s="70">
        <v>-23712019</v>
      </c>
      <c r="N12" s="70"/>
      <c r="O12" s="70"/>
      <c r="P12" s="598"/>
      <c r="Q12" s="70"/>
      <c r="R12" s="70">
        <v>9974227</v>
      </c>
      <c r="S12" s="70"/>
      <c r="T12" s="70"/>
      <c r="U12" s="598"/>
      <c r="V12" s="70"/>
      <c r="W12" s="70">
        <v>-108076143</v>
      </c>
      <c r="X12" s="70"/>
      <c r="Y12" s="70"/>
      <c r="Z12" s="598"/>
      <c r="AA12" s="70"/>
      <c r="AB12" s="70">
        <v>35166890</v>
      </c>
      <c r="AC12" s="70"/>
      <c r="AD12" s="70"/>
      <c r="AE12" s="598"/>
      <c r="AF12" s="70"/>
      <c r="AG12" s="70">
        <v>360631924</v>
      </c>
      <c r="AH12" s="70"/>
      <c r="AI12" s="70"/>
      <c r="AJ12" s="598"/>
      <c r="AK12" s="70"/>
      <c r="AL12" s="70">
        <v>0</v>
      </c>
      <c r="AM12" s="70"/>
      <c r="AN12" s="70"/>
      <c r="AO12" s="598"/>
      <c r="AP12" s="70"/>
      <c r="AQ12" s="70">
        <v>0</v>
      </c>
      <c r="AR12" s="70"/>
      <c r="AS12" s="70"/>
      <c r="AT12" s="598"/>
      <c r="AU12" s="70"/>
      <c r="AV12" s="70">
        <v>0</v>
      </c>
      <c r="AW12" s="70"/>
      <c r="AX12" s="70"/>
      <c r="AY12" s="598"/>
      <c r="AZ12" s="70"/>
      <c r="BA12" s="70">
        <v>0</v>
      </c>
      <c r="BB12" s="70"/>
      <c r="BC12" s="70"/>
      <c r="BD12" s="598"/>
      <c r="BE12" s="70"/>
      <c r="BF12" s="70">
        <v>0</v>
      </c>
      <c r="BG12" s="70"/>
      <c r="BH12" s="70"/>
      <c r="BI12" s="598"/>
      <c r="BJ12" s="70"/>
      <c r="BK12" s="70">
        <v>0</v>
      </c>
      <c r="BL12" s="70"/>
      <c r="BM12" s="70"/>
      <c r="BN12" s="598"/>
      <c r="BO12" s="70"/>
      <c r="BP12" s="70">
        <v>0</v>
      </c>
      <c r="BQ12" s="70"/>
      <c r="BR12" s="70"/>
      <c r="BS12" s="598"/>
      <c r="BT12" s="70"/>
      <c r="BU12" s="70">
        <v>-86647045</v>
      </c>
      <c r="BV12" s="70"/>
      <c r="BW12" s="70"/>
      <c r="BX12" s="598"/>
      <c r="BY12" s="70"/>
      <c r="BZ12" s="70">
        <v>63618801</v>
      </c>
      <c r="CA12" s="70"/>
      <c r="CB12" s="70"/>
      <c r="CC12" s="598"/>
      <c r="CD12" s="70"/>
      <c r="CE12" s="70">
        <v>46082220</v>
      </c>
      <c r="CF12" s="70"/>
      <c r="CG12" s="70"/>
      <c r="CH12" s="598"/>
      <c r="CI12" s="70"/>
      <c r="CJ12" s="70">
        <v>-13324945</v>
      </c>
      <c r="CK12" s="70"/>
      <c r="CL12" s="70"/>
      <c r="CM12" s="598"/>
      <c r="CN12" s="70"/>
      <c r="CO12" s="70">
        <v>-108017275</v>
      </c>
      <c r="CP12" s="70"/>
      <c r="CQ12" s="70"/>
      <c r="CR12" s="598"/>
      <c r="CS12" s="70"/>
      <c r="CT12" s="70">
        <v>112130563</v>
      </c>
      <c r="CU12" s="70"/>
      <c r="CV12" s="70"/>
      <c r="CW12" s="598"/>
      <c r="CX12" s="70"/>
      <c r="CY12" s="70">
        <v>19378870</v>
      </c>
      <c r="CZ12" s="70"/>
      <c r="DA12" s="70"/>
      <c r="DB12" s="598"/>
      <c r="DC12" s="70"/>
      <c r="DD12" s="70">
        <v>-9089134</v>
      </c>
      <c r="DE12" s="70"/>
      <c r="DF12" s="70"/>
      <c r="DG12" s="598"/>
      <c r="DH12" s="70"/>
      <c r="DI12" s="70">
        <v>8656413</v>
      </c>
      <c r="DJ12" s="70"/>
      <c r="DK12" s="70"/>
      <c r="DL12" s="598"/>
      <c r="DM12" s="70"/>
      <c r="DN12" s="70">
        <v>-11758617</v>
      </c>
      <c r="DO12" s="70"/>
      <c r="DP12" s="70"/>
      <c r="DQ12" s="598"/>
      <c r="DR12" s="70"/>
      <c r="DS12" s="70">
        <v>-63824067</v>
      </c>
      <c r="DT12" s="70"/>
      <c r="DU12" s="70"/>
      <c r="DV12" s="598"/>
      <c r="DW12" s="70"/>
      <c r="DX12" s="70">
        <v>109696169</v>
      </c>
      <c r="DY12" s="70"/>
      <c r="DZ12" s="70"/>
      <c r="EA12" s="598"/>
      <c r="EB12" s="70"/>
      <c r="EC12" s="70">
        <v>-26342016</v>
      </c>
      <c r="ED12" s="70"/>
      <c r="EE12" s="70"/>
      <c r="EF12" s="598"/>
      <c r="EG12" s="70"/>
      <c r="EH12" s="70">
        <v>30620</v>
      </c>
      <c r="EI12" s="70"/>
      <c r="EJ12" s="70"/>
      <c r="EK12" s="598"/>
      <c r="EL12" s="70"/>
      <c r="EM12" s="618">
        <v>36870563</v>
      </c>
      <c r="EN12" s="70"/>
      <c r="EO12" s="70"/>
      <c r="EP12" s="619"/>
    </row>
    <row r="13" spans="4:149" x14ac:dyDescent="0.2">
      <c r="D13" s="153" t="s">
        <v>470</v>
      </c>
      <c r="F13" s="484"/>
      <c r="G13" s="490"/>
      <c r="H13" s="620">
        <v>290012000</v>
      </c>
      <c r="I13" s="621"/>
      <c r="J13" s="101"/>
      <c r="K13" s="599"/>
      <c r="L13" s="622"/>
      <c r="M13" s="620">
        <v>273984879</v>
      </c>
      <c r="N13" s="621"/>
      <c r="O13" s="101"/>
      <c r="P13" s="599"/>
      <c r="Q13" s="622"/>
      <c r="R13" s="620">
        <v>297696898</v>
      </c>
      <c r="S13" s="621"/>
      <c r="T13" s="101"/>
      <c r="U13" s="599"/>
      <c r="V13" s="622"/>
      <c r="W13" s="620">
        <v>287722671</v>
      </c>
      <c r="X13" s="621"/>
      <c r="Y13" s="101"/>
      <c r="Z13" s="599"/>
      <c r="AA13" s="622"/>
      <c r="AB13" s="620">
        <v>395798814</v>
      </c>
      <c r="AC13" s="621"/>
      <c r="AD13" s="101"/>
      <c r="AE13" s="599"/>
      <c r="AF13" s="622"/>
      <c r="AG13" s="620">
        <v>360631924</v>
      </c>
      <c r="AH13" s="621"/>
      <c r="AI13" s="101"/>
      <c r="AJ13" s="599"/>
      <c r="AK13" s="622"/>
      <c r="AL13" s="620">
        <v>0</v>
      </c>
      <c r="AM13" s="621"/>
      <c r="AN13" s="101"/>
      <c r="AO13" s="599"/>
      <c r="AP13" s="622"/>
      <c r="AQ13" s="620">
        <v>0</v>
      </c>
      <c r="AR13" s="621"/>
      <c r="AS13" s="101"/>
      <c r="AT13" s="599"/>
      <c r="AU13" s="622"/>
      <c r="AV13" s="620">
        <v>0</v>
      </c>
      <c r="AW13" s="621"/>
      <c r="AX13" s="101"/>
      <c r="AY13" s="599"/>
      <c r="AZ13" s="622"/>
      <c r="BA13" s="620">
        <v>0</v>
      </c>
      <c r="BB13" s="621"/>
      <c r="BC13" s="101"/>
      <c r="BD13" s="599"/>
      <c r="BE13" s="622"/>
      <c r="BF13" s="620">
        <v>0</v>
      </c>
      <c r="BG13" s="621"/>
      <c r="BH13" s="101"/>
      <c r="BI13" s="599"/>
      <c r="BJ13" s="622"/>
      <c r="BK13" s="620">
        <v>0</v>
      </c>
      <c r="BL13" s="621"/>
      <c r="BM13" s="101"/>
      <c r="BN13" s="599"/>
      <c r="BO13" s="622"/>
      <c r="BP13" s="620">
        <v>0</v>
      </c>
      <c r="BQ13" s="621"/>
      <c r="BR13" s="101"/>
      <c r="BS13" s="599"/>
      <c r="BT13" s="622"/>
      <c r="BU13" s="620">
        <v>273984879</v>
      </c>
      <c r="BV13" s="621"/>
      <c r="BW13" s="101"/>
      <c r="BX13" s="599"/>
      <c r="BY13" s="622"/>
      <c r="BZ13" s="620">
        <v>337603680</v>
      </c>
      <c r="CA13" s="621"/>
      <c r="CB13" s="101"/>
      <c r="CC13" s="599"/>
      <c r="CD13" s="622"/>
      <c r="CE13" s="620">
        <v>337603680</v>
      </c>
      <c r="CF13" s="621"/>
      <c r="CG13" s="101"/>
      <c r="CH13" s="599"/>
      <c r="CI13" s="622"/>
      <c r="CJ13" s="620">
        <v>291521460</v>
      </c>
      <c r="CK13" s="621"/>
      <c r="CL13" s="101"/>
      <c r="CM13" s="599"/>
      <c r="CN13" s="622"/>
      <c r="CO13" s="620">
        <v>304846405</v>
      </c>
      <c r="CP13" s="621"/>
      <c r="CQ13" s="101"/>
      <c r="CR13" s="599"/>
      <c r="CS13" s="622"/>
      <c r="CT13" s="620">
        <v>412863680</v>
      </c>
      <c r="CU13" s="621"/>
      <c r="CV13" s="101"/>
      <c r="CW13" s="599"/>
      <c r="CX13" s="622"/>
      <c r="CY13" s="620">
        <v>300733117</v>
      </c>
      <c r="CZ13" s="621"/>
      <c r="DA13" s="101"/>
      <c r="DB13" s="599"/>
      <c r="DC13" s="622"/>
      <c r="DD13" s="620">
        <v>281354247</v>
      </c>
      <c r="DE13" s="621"/>
      <c r="DF13" s="101"/>
      <c r="DG13" s="599"/>
      <c r="DH13" s="622"/>
      <c r="DI13" s="620">
        <v>290443381</v>
      </c>
      <c r="DJ13" s="621"/>
      <c r="DK13" s="101"/>
      <c r="DL13" s="599"/>
      <c r="DM13" s="622"/>
      <c r="DN13" s="620">
        <v>281786968</v>
      </c>
      <c r="DO13" s="621"/>
      <c r="DP13" s="101"/>
      <c r="DQ13" s="599"/>
      <c r="DR13" s="622"/>
      <c r="DS13" s="620">
        <v>293545585</v>
      </c>
      <c r="DT13" s="621"/>
      <c r="DU13" s="101"/>
      <c r="DV13" s="599"/>
      <c r="DW13" s="622"/>
      <c r="DX13" s="620">
        <v>357369652</v>
      </c>
      <c r="DY13" s="621"/>
      <c r="DZ13" s="101"/>
      <c r="EA13" s="599"/>
      <c r="EB13" s="622"/>
      <c r="EC13" s="620">
        <v>247673483</v>
      </c>
      <c r="ED13" s="621"/>
      <c r="EE13" s="101"/>
      <c r="EF13" s="599"/>
      <c r="EG13" s="622"/>
      <c r="EH13" s="620">
        <v>274015499</v>
      </c>
      <c r="EI13" s="621"/>
      <c r="EJ13" s="101"/>
      <c r="EK13" s="599"/>
      <c r="EL13" s="622"/>
      <c r="EM13" s="620">
        <v>337603680</v>
      </c>
      <c r="EN13" s="621"/>
      <c r="EO13" s="101"/>
      <c r="EP13" s="623"/>
      <c r="ER13" s="49"/>
      <c r="ES13" s="49"/>
    </row>
    <row r="14" spans="4:149" x14ac:dyDescent="0.2">
      <c r="D14" s="153" t="s">
        <v>471</v>
      </c>
      <c r="F14" s="484"/>
      <c r="G14" s="484"/>
      <c r="H14" s="624">
        <v>185652000</v>
      </c>
      <c r="I14" s="100"/>
      <c r="J14" s="101"/>
      <c r="K14" s="599"/>
      <c r="L14" s="599"/>
      <c r="M14" s="624">
        <v>145289346</v>
      </c>
      <c r="N14" s="100"/>
      <c r="O14" s="101"/>
      <c r="P14" s="599"/>
      <c r="Q14" s="599"/>
      <c r="R14" s="624">
        <v>189293723</v>
      </c>
      <c r="S14" s="100"/>
      <c r="T14" s="101"/>
      <c r="U14" s="599"/>
      <c r="V14" s="599"/>
      <c r="W14" s="624">
        <v>172981345</v>
      </c>
      <c r="X14" s="100"/>
      <c r="Y14" s="101"/>
      <c r="Z14" s="599"/>
      <c r="AA14" s="599"/>
      <c r="AB14" s="624">
        <v>170907699</v>
      </c>
      <c r="AC14" s="100"/>
      <c r="AD14" s="101"/>
      <c r="AE14" s="599"/>
      <c r="AF14" s="599"/>
      <c r="AG14" s="624">
        <v>169083708</v>
      </c>
      <c r="AH14" s="100"/>
      <c r="AI14" s="101"/>
      <c r="AJ14" s="599"/>
      <c r="AK14" s="599"/>
      <c r="AL14" s="624">
        <v>0</v>
      </c>
      <c r="AM14" s="100"/>
      <c r="AN14" s="101"/>
      <c r="AO14" s="599"/>
      <c r="AP14" s="599"/>
      <c r="AQ14" s="624">
        <v>0</v>
      </c>
      <c r="AR14" s="100"/>
      <c r="AS14" s="101"/>
      <c r="AT14" s="599"/>
      <c r="AU14" s="599"/>
      <c r="AV14" s="624">
        <v>0</v>
      </c>
      <c r="AW14" s="100"/>
      <c r="AX14" s="101"/>
      <c r="AY14" s="599"/>
      <c r="AZ14" s="599"/>
      <c r="BA14" s="624">
        <v>0</v>
      </c>
      <c r="BB14" s="100"/>
      <c r="BC14" s="101"/>
      <c r="BD14" s="599"/>
      <c r="BE14" s="599"/>
      <c r="BF14" s="624">
        <v>0</v>
      </c>
      <c r="BG14" s="100"/>
      <c r="BH14" s="101"/>
      <c r="BI14" s="599"/>
      <c r="BJ14" s="599"/>
      <c r="BK14" s="624">
        <v>0</v>
      </c>
      <c r="BL14" s="100"/>
      <c r="BM14" s="101"/>
      <c r="BN14" s="599"/>
      <c r="BO14" s="599"/>
      <c r="BP14" s="624">
        <v>0</v>
      </c>
      <c r="BQ14" s="100"/>
      <c r="BR14" s="101"/>
      <c r="BS14" s="599"/>
      <c r="BT14" s="599"/>
      <c r="BU14" s="625">
        <v>145289346</v>
      </c>
      <c r="BV14" s="100"/>
      <c r="BW14" s="101"/>
      <c r="BX14" s="599"/>
      <c r="BY14" s="599"/>
      <c r="BZ14" s="624">
        <v>139049630</v>
      </c>
      <c r="CA14" s="100"/>
      <c r="CB14" s="101"/>
      <c r="CC14" s="599"/>
      <c r="CD14" s="599"/>
      <c r="CE14" s="624">
        <v>139049630</v>
      </c>
      <c r="CF14" s="100"/>
      <c r="CG14" s="101"/>
      <c r="CH14" s="599"/>
      <c r="CI14" s="599"/>
      <c r="CJ14" s="624">
        <v>137054271</v>
      </c>
      <c r="CK14" s="100"/>
      <c r="CL14" s="101"/>
      <c r="CM14" s="599"/>
      <c r="CN14" s="599"/>
      <c r="CO14" s="624">
        <v>136607709</v>
      </c>
      <c r="CP14" s="100"/>
      <c r="CQ14" s="101"/>
      <c r="CR14" s="599"/>
      <c r="CS14" s="599"/>
      <c r="CT14" s="624">
        <v>148178204</v>
      </c>
      <c r="CU14" s="100"/>
      <c r="CV14" s="101"/>
      <c r="CW14" s="599"/>
      <c r="CX14" s="599"/>
      <c r="CY14" s="624">
        <v>146233206</v>
      </c>
      <c r="CZ14" s="100"/>
      <c r="DA14" s="101"/>
      <c r="DB14" s="599"/>
      <c r="DC14" s="599"/>
      <c r="DD14" s="624">
        <v>144539099</v>
      </c>
      <c r="DE14" s="100"/>
      <c r="DF14" s="101"/>
      <c r="DG14" s="599"/>
      <c r="DH14" s="599"/>
      <c r="DI14" s="624">
        <v>136722463</v>
      </c>
      <c r="DJ14" s="100"/>
      <c r="DK14" s="101"/>
      <c r="DL14" s="599"/>
      <c r="DM14" s="599"/>
      <c r="DN14" s="624">
        <v>134466283</v>
      </c>
      <c r="DO14" s="100"/>
      <c r="DP14" s="101"/>
      <c r="DQ14" s="599"/>
      <c r="DR14" s="599"/>
      <c r="DS14" s="624">
        <v>148540639</v>
      </c>
      <c r="DT14" s="100"/>
      <c r="DU14" s="101"/>
      <c r="DV14" s="599"/>
      <c r="DW14" s="599"/>
      <c r="DX14" s="624">
        <v>142485704</v>
      </c>
      <c r="DY14" s="100"/>
      <c r="DZ14" s="101"/>
      <c r="EA14" s="599"/>
      <c r="EB14" s="599"/>
      <c r="EC14" s="624">
        <v>141049011</v>
      </c>
      <c r="ED14" s="100"/>
      <c r="EE14" s="101"/>
      <c r="EF14" s="599"/>
      <c r="EG14" s="599"/>
      <c r="EH14" s="624">
        <v>140242471</v>
      </c>
      <c r="EI14" s="100"/>
      <c r="EJ14" s="101"/>
      <c r="EK14" s="599"/>
      <c r="EL14" s="599"/>
      <c r="EM14" s="624">
        <v>139049630</v>
      </c>
      <c r="EN14" s="100"/>
      <c r="EO14" s="101"/>
      <c r="EP14" s="623"/>
      <c r="ES14" s="49"/>
    </row>
    <row r="15" spans="4:149" x14ac:dyDescent="0.2">
      <c r="D15" s="153" t="s">
        <v>472</v>
      </c>
      <c r="F15" s="484"/>
      <c r="G15" s="484"/>
      <c r="H15" s="626">
        <v>104360000</v>
      </c>
      <c r="I15" s="100"/>
      <c r="J15" s="101"/>
      <c r="K15" s="599"/>
      <c r="L15" s="599"/>
      <c r="M15" s="626">
        <v>128695533</v>
      </c>
      <c r="N15" s="100"/>
      <c r="O15" s="101"/>
      <c r="P15" s="599"/>
      <c r="Q15" s="599"/>
      <c r="R15" s="626">
        <v>108403175</v>
      </c>
      <c r="S15" s="100"/>
      <c r="T15" s="101"/>
      <c r="U15" s="599"/>
      <c r="V15" s="599"/>
      <c r="W15" s="626">
        <v>114741326</v>
      </c>
      <c r="X15" s="100"/>
      <c r="Y15" s="101"/>
      <c r="Z15" s="599"/>
      <c r="AA15" s="599"/>
      <c r="AB15" s="626">
        <v>224891115</v>
      </c>
      <c r="AC15" s="100"/>
      <c r="AD15" s="101"/>
      <c r="AE15" s="599"/>
      <c r="AF15" s="599"/>
      <c r="AG15" s="626">
        <v>191548216</v>
      </c>
      <c r="AH15" s="100"/>
      <c r="AI15" s="101"/>
      <c r="AJ15" s="599"/>
      <c r="AK15" s="599"/>
      <c r="AL15" s="626">
        <v>0</v>
      </c>
      <c r="AM15" s="100"/>
      <c r="AN15" s="101"/>
      <c r="AO15" s="599"/>
      <c r="AP15" s="599"/>
      <c r="AQ15" s="626">
        <v>0</v>
      </c>
      <c r="AR15" s="100"/>
      <c r="AS15" s="101"/>
      <c r="AT15" s="599"/>
      <c r="AU15" s="599"/>
      <c r="AV15" s="626">
        <v>0</v>
      </c>
      <c r="AW15" s="100"/>
      <c r="AX15" s="101"/>
      <c r="AY15" s="599"/>
      <c r="AZ15" s="599"/>
      <c r="BA15" s="626">
        <v>0</v>
      </c>
      <c r="BB15" s="100"/>
      <c r="BC15" s="101"/>
      <c r="BD15" s="599"/>
      <c r="BE15" s="599"/>
      <c r="BF15" s="626">
        <v>0</v>
      </c>
      <c r="BG15" s="100"/>
      <c r="BH15" s="101"/>
      <c r="BI15" s="599"/>
      <c r="BJ15" s="599"/>
      <c r="BK15" s="626">
        <v>0</v>
      </c>
      <c r="BL15" s="100"/>
      <c r="BM15" s="101"/>
      <c r="BN15" s="599"/>
      <c r="BO15" s="599"/>
      <c r="BP15" s="626">
        <v>0</v>
      </c>
      <c r="BQ15" s="100"/>
      <c r="BR15" s="101"/>
      <c r="BS15" s="599"/>
      <c r="BT15" s="599"/>
      <c r="BU15" s="121">
        <v>128695533</v>
      </c>
      <c r="BV15" s="100"/>
      <c r="BW15" s="101"/>
      <c r="BX15" s="599"/>
      <c r="BY15" s="599"/>
      <c r="BZ15" s="626">
        <v>198554050</v>
      </c>
      <c r="CA15" s="100"/>
      <c r="CB15" s="101"/>
      <c r="CC15" s="599"/>
      <c r="CD15" s="599"/>
      <c r="CE15" s="626">
        <v>198554050</v>
      </c>
      <c r="CF15" s="100"/>
      <c r="CG15" s="101"/>
      <c r="CH15" s="599"/>
      <c r="CI15" s="599"/>
      <c r="CJ15" s="626">
        <v>154467189</v>
      </c>
      <c r="CK15" s="100"/>
      <c r="CL15" s="101"/>
      <c r="CM15" s="599"/>
      <c r="CN15" s="599"/>
      <c r="CO15" s="626">
        <v>168238696</v>
      </c>
      <c r="CP15" s="100"/>
      <c r="CQ15" s="101"/>
      <c r="CR15" s="599"/>
      <c r="CS15" s="599"/>
      <c r="CT15" s="626">
        <v>264685476</v>
      </c>
      <c r="CU15" s="100"/>
      <c r="CV15" s="101"/>
      <c r="CW15" s="599"/>
      <c r="CX15" s="599"/>
      <c r="CY15" s="626">
        <v>154499911</v>
      </c>
      <c r="CZ15" s="100"/>
      <c r="DA15" s="101"/>
      <c r="DB15" s="599"/>
      <c r="DC15" s="599"/>
      <c r="DD15" s="626">
        <v>136815148</v>
      </c>
      <c r="DE15" s="100"/>
      <c r="DF15" s="101"/>
      <c r="DG15" s="599"/>
      <c r="DH15" s="599"/>
      <c r="DI15" s="626">
        <v>153720918</v>
      </c>
      <c r="DJ15" s="100"/>
      <c r="DK15" s="101"/>
      <c r="DL15" s="599"/>
      <c r="DM15" s="599"/>
      <c r="DN15" s="626">
        <v>147320685</v>
      </c>
      <c r="DO15" s="100"/>
      <c r="DP15" s="101"/>
      <c r="DQ15" s="599"/>
      <c r="DR15" s="599"/>
      <c r="DS15" s="626">
        <v>145004946</v>
      </c>
      <c r="DT15" s="100"/>
      <c r="DU15" s="101"/>
      <c r="DV15" s="599"/>
      <c r="DW15" s="599"/>
      <c r="DX15" s="626">
        <v>214883948</v>
      </c>
      <c r="DY15" s="100"/>
      <c r="DZ15" s="101"/>
      <c r="EA15" s="599"/>
      <c r="EB15" s="599"/>
      <c r="EC15" s="626">
        <v>106624472</v>
      </c>
      <c r="ED15" s="100"/>
      <c r="EE15" s="101"/>
      <c r="EF15" s="599"/>
      <c r="EG15" s="599"/>
      <c r="EH15" s="626">
        <v>133773028</v>
      </c>
      <c r="EI15" s="100"/>
      <c r="EJ15" s="101"/>
      <c r="EK15" s="599"/>
      <c r="EL15" s="599"/>
      <c r="EM15" s="626">
        <v>198554050</v>
      </c>
      <c r="EN15" s="100"/>
      <c r="EO15" s="101"/>
      <c r="EP15" s="623"/>
      <c r="ES15" s="49"/>
    </row>
    <row r="16" spans="4:149" x14ac:dyDescent="0.2">
      <c r="D16" s="153"/>
      <c r="F16" s="484"/>
      <c r="G16" s="484"/>
      <c r="H16" s="101"/>
      <c r="I16" s="100"/>
      <c r="J16" s="101"/>
      <c r="K16" s="599"/>
      <c r="L16" s="599"/>
      <c r="M16" s="101"/>
      <c r="N16" s="100"/>
      <c r="O16" s="101"/>
      <c r="P16" s="599"/>
      <c r="Q16" s="599"/>
      <c r="R16" s="101"/>
      <c r="S16" s="100"/>
      <c r="T16" s="101"/>
      <c r="U16" s="599"/>
      <c r="V16" s="599"/>
      <c r="W16" s="101"/>
      <c r="X16" s="100"/>
      <c r="Y16" s="101"/>
      <c r="Z16" s="599"/>
      <c r="AA16" s="599"/>
      <c r="AB16" s="101"/>
      <c r="AC16" s="100"/>
      <c r="AD16" s="101"/>
      <c r="AE16" s="599"/>
      <c r="AF16" s="599"/>
      <c r="AG16" s="101"/>
      <c r="AH16" s="100"/>
      <c r="AI16" s="101"/>
      <c r="AJ16" s="599"/>
      <c r="AK16" s="599"/>
      <c r="AL16" s="101"/>
      <c r="AM16" s="100"/>
      <c r="AN16" s="101"/>
      <c r="AO16" s="599"/>
      <c r="AP16" s="599"/>
      <c r="AQ16" s="101"/>
      <c r="AR16" s="100"/>
      <c r="AS16" s="101"/>
      <c r="AT16" s="599"/>
      <c r="AU16" s="599"/>
      <c r="AV16" s="101"/>
      <c r="AW16" s="100"/>
      <c r="AX16" s="101"/>
      <c r="AY16" s="599"/>
      <c r="AZ16" s="599"/>
      <c r="BA16" s="101"/>
      <c r="BB16" s="100"/>
      <c r="BC16" s="101"/>
      <c r="BD16" s="599"/>
      <c r="BE16" s="599"/>
      <c r="BF16" s="101"/>
      <c r="BG16" s="100"/>
      <c r="BH16" s="101"/>
      <c r="BI16" s="599"/>
      <c r="BJ16" s="599"/>
      <c r="BK16" s="101"/>
      <c r="BL16" s="100"/>
      <c r="BM16" s="101"/>
      <c r="BN16" s="599"/>
      <c r="BO16" s="599"/>
      <c r="BP16" s="101"/>
      <c r="BQ16" s="100"/>
      <c r="BR16" s="101"/>
      <c r="BS16" s="599"/>
      <c r="BT16" s="599"/>
      <c r="BU16" s="101"/>
      <c r="BV16" s="100"/>
      <c r="BW16" s="101"/>
      <c r="BX16" s="599"/>
      <c r="BY16" s="599"/>
      <c r="BZ16" s="101"/>
      <c r="CA16" s="100"/>
      <c r="CB16" s="101"/>
      <c r="CC16" s="599"/>
      <c r="CD16" s="599"/>
      <c r="CE16" s="101"/>
      <c r="CF16" s="100"/>
      <c r="CG16" s="101"/>
      <c r="CH16" s="599"/>
      <c r="CI16" s="599"/>
      <c r="CJ16" s="101"/>
      <c r="CK16" s="100"/>
      <c r="CL16" s="101"/>
      <c r="CM16" s="599"/>
      <c r="CN16" s="599"/>
      <c r="CO16" s="101"/>
      <c r="CP16" s="100"/>
      <c r="CQ16" s="101"/>
      <c r="CR16" s="599"/>
      <c r="CS16" s="599"/>
      <c r="CT16" s="101"/>
      <c r="CU16" s="100"/>
      <c r="CV16" s="101"/>
      <c r="CW16" s="599"/>
      <c r="CX16" s="599"/>
      <c r="CY16" s="101"/>
      <c r="CZ16" s="100"/>
      <c r="DA16" s="101"/>
      <c r="DB16" s="599"/>
      <c r="DC16" s="599"/>
      <c r="DD16" s="101"/>
      <c r="DE16" s="100"/>
      <c r="DF16" s="101"/>
      <c r="DG16" s="599"/>
      <c r="DH16" s="599"/>
      <c r="DI16" s="101"/>
      <c r="DJ16" s="100"/>
      <c r="DK16" s="101"/>
      <c r="DL16" s="599"/>
      <c r="DM16" s="599"/>
      <c r="DN16" s="101"/>
      <c r="DO16" s="100"/>
      <c r="DP16" s="101"/>
      <c r="DQ16" s="599"/>
      <c r="DR16" s="599"/>
      <c r="DS16" s="101"/>
      <c r="DT16" s="100"/>
      <c r="DU16" s="101"/>
      <c r="DV16" s="599"/>
      <c r="DW16" s="599"/>
      <c r="DX16" s="101"/>
      <c r="DY16" s="100"/>
      <c r="DZ16" s="101"/>
      <c r="EA16" s="599"/>
      <c r="EB16" s="599"/>
      <c r="EC16" s="101"/>
      <c r="ED16" s="100"/>
      <c r="EE16" s="101"/>
      <c r="EF16" s="599"/>
      <c r="EG16" s="599"/>
      <c r="EH16" s="101"/>
      <c r="EI16" s="100"/>
      <c r="EJ16" s="101"/>
      <c r="EK16" s="599"/>
      <c r="EL16" s="599"/>
      <c r="EM16" s="101"/>
      <c r="EN16" s="100"/>
      <c r="EO16" s="101"/>
      <c r="EP16" s="623"/>
      <c r="ER16" s="49"/>
      <c r="ES16" s="49"/>
    </row>
    <row r="17" spans="4:154" x14ac:dyDescent="0.2">
      <c r="D17" s="153" t="s">
        <v>473</v>
      </c>
      <c r="F17" s="484"/>
      <c r="G17" s="484"/>
      <c r="H17" s="101">
        <v>190401000</v>
      </c>
      <c r="I17" s="100"/>
      <c r="J17" s="101"/>
      <c r="K17" s="599"/>
      <c r="L17" s="599"/>
      <c r="M17" s="101">
        <v>297696898</v>
      </c>
      <c r="N17" s="100"/>
      <c r="O17" s="101"/>
      <c r="P17" s="599"/>
      <c r="Q17" s="599"/>
      <c r="R17" s="101">
        <v>287722671</v>
      </c>
      <c r="S17" s="100"/>
      <c r="T17" s="101"/>
      <c r="U17" s="599"/>
      <c r="V17" s="599"/>
      <c r="W17" s="101">
        <v>395798814</v>
      </c>
      <c r="X17" s="100"/>
      <c r="Y17" s="101"/>
      <c r="Z17" s="599"/>
      <c r="AA17" s="599"/>
      <c r="AB17" s="101">
        <v>360631924</v>
      </c>
      <c r="AC17" s="100"/>
      <c r="AD17" s="101"/>
      <c r="AE17" s="599"/>
      <c r="AF17" s="599"/>
      <c r="AG17" s="101">
        <v>0</v>
      </c>
      <c r="AH17" s="100"/>
      <c r="AI17" s="101"/>
      <c r="AJ17" s="599"/>
      <c r="AK17" s="599"/>
      <c r="AL17" s="101">
        <v>0</v>
      </c>
      <c r="AM17" s="100"/>
      <c r="AN17" s="101"/>
      <c r="AO17" s="599"/>
      <c r="AP17" s="599"/>
      <c r="AQ17" s="101">
        <v>0</v>
      </c>
      <c r="AR17" s="100"/>
      <c r="AS17" s="101"/>
      <c r="AT17" s="599"/>
      <c r="AU17" s="599"/>
      <c r="AV17" s="101">
        <v>0</v>
      </c>
      <c r="AW17" s="100"/>
      <c r="AX17" s="101"/>
      <c r="AY17" s="599"/>
      <c r="AZ17" s="599"/>
      <c r="BA17" s="101">
        <v>0</v>
      </c>
      <c r="BB17" s="100"/>
      <c r="BC17" s="101"/>
      <c r="BD17" s="599"/>
      <c r="BE17" s="599"/>
      <c r="BF17" s="101">
        <v>0</v>
      </c>
      <c r="BG17" s="100"/>
      <c r="BH17" s="101"/>
      <c r="BI17" s="599"/>
      <c r="BJ17" s="599"/>
      <c r="BK17" s="101">
        <v>0</v>
      </c>
      <c r="BL17" s="100"/>
      <c r="BM17" s="101"/>
      <c r="BN17" s="599"/>
      <c r="BO17" s="599"/>
      <c r="BP17" s="101">
        <v>0</v>
      </c>
      <c r="BQ17" s="100"/>
      <c r="BR17" s="101"/>
      <c r="BS17" s="599"/>
      <c r="BT17" s="599"/>
      <c r="BU17" s="101">
        <v>360631924</v>
      </c>
      <c r="BV17" s="100"/>
      <c r="BW17" s="101"/>
      <c r="BX17" s="599"/>
      <c r="BY17" s="599"/>
      <c r="BZ17" s="101">
        <v>273984879</v>
      </c>
      <c r="CA17" s="100"/>
      <c r="CB17" s="101"/>
      <c r="CC17" s="599"/>
      <c r="CD17" s="599"/>
      <c r="CE17" s="101">
        <v>291521460</v>
      </c>
      <c r="CF17" s="100"/>
      <c r="CG17" s="101"/>
      <c r="CH17" s="599"/>
      <c r="CI17" s="599"/>
      <c r="CJ17" s="101">
        <v>304846405</v>
      </c>
      <c r="CK17" s="100"/>
      <c r="CL17" s="101"/>
      <c r="CM17" s="599"/>
      <c r="CN17" s="599"/>
      <c r="CO17" s="101">
        <v>412863680</v>
      </c>
      <c r="CP17" s="100"/>
      <c r="CQ17" s="101"/>
      <c r="CR17" s="599"/>
      <c r="CS17" s="599"/>
      <c r="CT17" s="101">
        <v>300733117</v>
      </c>
      <c r="CU17" s="100"/>
      <c r="CV17" s="101"/>
      <c r="CW17" s="599"/>
      <c r="CX17" s="599"/>
      <c r="CY17" s="101">
        <v>281354247</v>
      </c>
      <c r="CZ17" s="100"/>
      <c r="DA17" s="101"/>
      <c r="DB17" s="599"/>
      <c r="DC17" s="599"/>
      <c r="DD17" s="101">
        <v>290443381</v>
      </c>
      <c r="DE17" s="100"/>
      <c r="DF17" s="101"/>
      <c r="DG17" s="599"/>
      <c r="DH17" s="599"/>
      <c r="DI17" s="101">
        <v>281786968</v>
      </c>
      <c r="DJ17" s="100"/>
      <c r="DK17" s="101"/>
      <c r="DL17" s="599"/>
      <c r="DM17" s="599"/>
      <c r="DN17" s="101">
        <v>293545585</v>
      </c>
      <c r="DO17" s="100"/>
      <c r="DP17" s="101"/>
      <c r="DQ17" s="599"/>
      <c r="DR17" s="599"/>
      <c r="DS17" s="101">
        <v>357369652</v>
      </c>
      <c r="DT17" s="100"/>
      <c r="DU17" s="101"/>
      <c r="DV17" s="599"/>
      <c r="DW17" s="599"/>
      <c r="DX17" s="101">
        <v>247673483</v>
      </c>
      <c r="DY17" s="100"/>
      <c r="DZ17" s="101"/>
      <c r="EA17" s="599"/>
      <c r="EB17" s="599"/>
      <c r="EC17" s="101">
        <v>274015499</v>
      </c>
      <c r="ED17" s="100"/>
      <c r="EE17" s="101"/>
      <c r="EF17" s="599"/>
      <c r="EG17" s="599"/>
      <c r="EH17" s="101">
        <v>273984879</v>
      </c>
      <c r="EI17" s="100"/>
      <c r="EJ17" s="101"/>
      <c r="EK17" s="599"/>
      <c r="EL17" s="599"/>
      <c r="EM17" s="101">
        <v>300733117</v>
      </c>
      <c r="EN17" s="100"/>
      <c r="EO17" s="101"/>
      <c r="EP17" s="623"/>
      <c r="ER17" s="49"/>
      <c r="ES17" s="49"/>
    </row>
    <row r="18" spans="4:154" x14ac:dyDescent="0.2">
      <c r="D18" s="153" t="s">
        <v>471</v>
      </c>
      <c r="F18" s="484"/>
      <c r="G18" s="484"/>
      <c r="H18" s="624">
        <v>140401000</v>
      </c>
      <c r="I18" s="100"/>
      <c r="J18" s="101"/>
      <c r="K18" s="599"/>
      <c r="L18" s="599"/>
      <c r="M18" s="624">
        <v>189293723</v>
      </c>
      <c r="N18" s="100"/>
      <c r="O18" s="101"/>
      <c r="P18" s="599"/>
      <c r="Q18" s="599"/>
      <c r="R18" s="624">
        <v>172981345</v>
      </c>
      <c r="S18" s="100"/>
      <c r="T18" s="101"/>
      <c r="U18" s="599"/>
      <c r="V18" s="599"/>
      <c r="W18" s="624">
        <v>170907699</v>
      </c>
      <c r="X18" s="100"/>
      <c r="Y18" s="101"/>
      <c r="Z18" s="599"/>
      <c r="AA18" s="599"/>
      <c r="AB18" s="624">
        <v>169083708</v>
      </c>
      <c r="AC18" s="100"/>
      <c r="AD18" s="101"/>
      <c r="AE18" s="599"/>
      <c r="AF18" s="599"/>
      <c r="AG18" s="624">
        <v>0</v>
      </c>
      <c r="AH18" s="100"/>
      <c r="AI18" s="101"/>
      <c r="AJ18" s="599"/>
      <c r="AK18" s="599"/>
      <c r="AL18" s="624">
        <v>0</v>
      </c>
      <c r="AM18" s="100"/>
      <c r="AN18" s="101"/>
      <c r="AO18" s="599"/>
      <c r="AP18" s="599"/>
      <c r="AQ18" s="624">
        <v>0</v>
      </c>
      <c r="AR18" s="100"/>
      <c r="AS18" s="101"/>
      <c r="AT18" s="599"/>
      <c r="AU18" s="599"/>
      <c r="AV18" s="624">
        <v>0</v>
      </c>
      <c r="AW18" s="100"/>
      <c r="AX18" s="101"/>
      <c r="AY18" s="599"/>
      <c r="AZ18" s="599"/>
      <c r="BA18" s="624">
        <v>0</v>
      </c>
      <c r="BB18" s="100"/>
      <c r="BC18" s="101"/>
      <c r="BD18" s="599"/>
      <c r="BE18" s="599"/>
      <c r="BF18" s="624">
        <v>0</v>
      </c>
      <c r="BG18" s="100"/>
      <c r="BH18" s="101"/>
      <c r="BI18" s="599"/>
      <c r="BJ18" s="599"/>
      <c r="BK18" s="624">
        <v>0</v>
      </c>
      <c r="BL18" s="100"/>
      <c r="BM18" s="101"/>
      <c r="BN18" s="599"/>
      <c r="BO18" s="599"/>
      <c r="BP18" s="624">
        <v>0</v>
      </c>
      <c r="BQ18" s="100"/>
      <c r="BR18" s="101"/>
      <c r="BS18" s="599"/>
      <c r="BT18" s="599"/>
      <c r="BU18" s="624">
        <v>169083708</v>
      </c>
      <c r="BV18" s="100"/>
      <c r="BW18" s="101"/>
      <c r="BX18" s="599"/>
      <c r="BY18" s="599"/>
      <c r="BZ18" s="624">
        <v>145289346</v>
      </c>
      <c r="CA18" s="100"/>
      <c r="CB18" s="101"/>
      <c r="CC18" s="599"/>
      <c r="CD18" s="599"/>
      <c r="CE18" s="624">
        <v>137054271</v>
      </c>
      <c r="CF18" s="100"/>
      <c r="CG18" s="101"/>
      <c r="CH18" s="599"/>
      <c r="CI18" s="599"/>
      <c r="CJ18" s="624">
        <v>136607709</v>
      </c>
      <c r="CK18" s="100"/>
      <c r="CL18" s="101"/>
      <c r="CM18" s="599"/>
      <c r="CN18" s="599"/>
      <c r="CO18" s="624">
        <v>148178204</v>
      </c>
      <c r="CP18" s="100"/>
      <c r="CQ18" s="101"/>
      <c r="CR18" s="599"/>
      <c r="CS18" s="599"/>
      <c r="CT18" s="624">
        <v>146233206</v>
      </c>
      <c r="CU18" s="100"/>
      <c r="CV18" s="101"/>
      <c r="CW18" s="599"/>
      <c r="CX18" s="599"/>
      <c r="CY18" s="624">
        <v>144539099</v>
      </c>
      <c r="CZ18" s="100"/>
      <c r="DA18" s="101"/>
      <c r="DB18" s="599"/>
      <c r="DC18" s="599"/>
      <c r="DD18" s="624">
        <v>136722463</v>
      </c>
      <c r="DE18" s="100"/>
      <c r="DF18" s="101"/>
      <c r="DG18" s="599"/>
      <c r="DH18" s="599"/>
      <c r="DI18" s="624">
        <v>134466283</v>
      </c>
      <c r="DJ18" s="100"/>
      <c r="DK18" s="101"/>
      <c r="DL18" s="599"/>
      <c r="DM18" s="599"/>
      <c r="DN18" s="624">
        <v>148540639</v>
      </c>
      <c r="DO18" s="100"/>
      <c r="DP18" s="101"/>
      <c r="DQ18" s="599"/>
      <c r="DR18" s="599"/>
      <c r="DS18" s="624">
        <v>142485704</v>
      </c>
      <c r="DT18" s="100"/>
      <c r="DU18" s="101"/>
      <c r="DV18" s="599"/>
      <c r="DW18" s="599"/>
      <c r="DX18" s="624">
        <v>141049011</v>
      </c>
      <c r="DY18" s="100"/>
      <c r="DZ18" s="101"/>
      <c r="EA18" s="599"/>
      <c r="EB18" s="599"/>
      <c r="EC18" s="624">
        <v>140242471</v>
      </c>
      <c r="ED18" s="100"/>
      <c r="EE18" s="101"/>
      <c r="EF18" s="599"/>
      <c r="EG18" s="599"/>
      <c r="EH18" s="624">
        <v>145289346</v>
      </c>
      <c r="EI18" s="100"/>
      <c r="EJ18" s="101"/>
      <c r="EK18" s="599"/>
      <c r="EL18" s="599"/>
      <c r="EM18" s="624">
        <v>146233206</v>
      </c>
      <c r="EN18" s="100"/>
      <c r="EO18" s="101"/>
      <c r="EP18" s="623"/>
      <c r="ER18" s="49"/>
      <c r="ES18" s="49"/>
    </row>
    <row r="19" spans="4:154" x14ac:dyDescent="0.2">
      <c r="D19" s="153" t="s">
        <v>472</v>
      </c>
      <c r="F19" s="484"/>
      <c r="G19" s="484"/>
      <c r="H19" s="626">
        <v>50000000</v>
      </c>
      <c r="I19" s="100"/>
      <c r="J19" s="101"/>
      <c r="K19" s="599"/>
      <c r="L19" s="599"/>
      <c r="M19" s="626">
        <v>108403175</v>
      </c>
      <c r="N19" s="100"/>
      <c r="O19" s="101"/>
      <c r="P19" s="599"/>
      <c r="Q19" s="599"/>
      <c r="R19" s="626">
        <v>114741326</v>
      </c>
      <c r="S19" s="100"/>
      <c r="T19" s="101"/>
      <c r="U19" s="599"/>
      <c r="V19" s="599"/>
      <c r="W19" s="626">
        <v>224891115</v>
      </c>
      <c r="X19" s="100"/>
      <c r="Y19" s="101"/>
      <c r="Z19" s="599"/>
      <c r="AA19" s="599"/>
      <c r="AB19" s="626">
        <v>191548216</v>
      </c>
      <c r="AC19" s="100"/>
      <c r="AD19" s="101"/>
      <c r="AE19" s="599"/>
      <c r="AF19" s="599"/>
      <c r="AG19" s="626">
        <v>0</v>
      </c>
      <c r="AH19" s="100"/>
      <c r="AI19" s="101"/>
      <c r="AJ19" s="599"/>
      <c r="AK19" s="599"/>
      <c r="AL19" s="626">
        <v>0</v>
      </c>
      <c r="AM19" s="100"/>
      <c r="AN19" s="101"/>
      <c r="AO19" s="599"/>
      <c r="AP19" s="599"/>
      <c r="AQ19" s="626">
        <v>0</v>
      </c>
      <c r="AR19" s="100"/>
      <c r="AS19" s="101"/>
      <c r="AT19" s="599"/>
      <c r="AU19" s="599"/>
      <c r="AV19" s="626">
        <v>0</v>
      </c>
      <c r="AW19" s="100"/>
      <c r="AX19" s="101"/>
      <c r="AY19" s="599"/>
      <c r="AZ19" s="599"/>
      <c r="BA19" s="626">
        <v>0</v>
      </c>
      <c r="BB19" s="100"/>
      <c r="BC19" s="101"/>
      <c r="BD19" s="599"/>
      <c r="BE19" s="599"/>
      <c r="BF19" s="626">
        <v>0</v>
      </c>
      <c r="BG19" s="100"/>
      <c r="BH19" s="101"/>
      <c r="BI19" s="599"/>
      <c r="BJ19" s="599"/>
      <c r="BK19" s="626">
        <v>0</v>
      </c>
      <c r="BL19" s="100"/>
      <c r="BM19" s="101"/>
      <c r="BN19" s="599"/>
      <c r="BO19" s="599"/>
      <c r="BP19" s="626">
        <v>0</v>
      </c>
      <c r="BQ19" s="100"/>
      <c r="BR19" s="101"/>
      <c r="BS19" s="599"/>
      <c r="BT19" s="599"/>
      <c r="BU19" s="626">
        <v>191548216</v>
      </c>
      <c r="BV19" s="100"/>
      <c r="BW19" s="101"/>
      <c r="BX19" s="599"/>
      <c r="BY19" s="599"/>
      <c r="BZ19" s="626">
        <v>128695533</v>
      </c>
      <c r="CA19" s="100"/>
      <c r="CB19" s="101"/>
      <c r="CC19" s="599"/>
      <c r="CD19" s="599"/>
      <c r="CE19" s="626">
        <v>154467189</v>
      </c>
      <c r="CF19" s="100"/>
      <c r="CG19" s="101"/>
      <c r="CH19" s="599"/>
      <c r="CI19" s="599"/>
      <c r="CJ19" s="626">
        <v>168238696</v>
      </c>
      <c r="CK19" s="100"/>
      <c r="CL19" s="101"/>
      <c r="CM19" s="599"/>
      <c r="CN19" s="599"/>
      <c r="CO19" s="626">
        <v>264685476</v>
      </c>
      <c r="CP19" s="100"/>
      <c r="CQ19" s="101"/>
      <c r="CR19" s="599"/>
      <c r="CS19" s="599"/>
      <c r="CT19" s="626">
        <v>154499911</v>
      </c>
      <c r="CU19" s="100"/>
      <c r="CV19" s="101"/>
      <c r="CW19" s="599"/>
      <c r="CX19" s="599"/>
      <c r="CY19" s="626">
        <v>136815148</v>
      </c>
      <c r="CZ19" s="100"/>
      <c r="DA19" s="101"/>
      <c r="DB19" s="599"/>
      <c r="DC19" s="599"/>
      <c r="DD19" s="626">
        <v>153720918</v>
      </c>
      <c r="DE19" s="100"/>
      <c r="DF19" s="101"/>
      <c r="DG19" s="599"/>
      <c r="DH19" s="599"/>
      <c r="DI19" s="626">
        <v>147320685</v>
      </c>
      <c r="DJ19" s="100"/>
      <c r="DK19" s="101"/>
      <c r="DL19" s="599"/>
      <c r="DM19" s="599"/>
      <c r="DN19" s="626">
        <v>145004946</v>
      </c>
      <c r="DO19" s="100"/>
      <c r="DP19" s="101"/>
      <c r="DQ19" s="599"/>
      <c r="DR19" s="599"/>
      <c r="DS19" s="626">
        <v>214883948</v>
      </c>
      <c r="DT19" s="100"/>
      <c r="DU19" s="101"/>
      <c r="DV19" s="599"/>
      <c r="DW19" s="599"/>
      <c r="DX19" s="626">
        <v>106624472</v>
      </c>
      <c r="DY19" s="100"/>
      <c r="DZ19" s="101"/>
      <c r="EA19" s="599"/>
      <c r="EB19" s="599"/>
      <c r="EC19" s="626">
        <v>133773028</v>
      </c>
      <c r="ED19" s="100"/>
      <c r="EE19" s="101"/>
      <c r="EF19" s="599"/>
      <c r="EG19" s="599"/>
      <c r="EH19" s="626">
        <v>128695533</v>
      </c>
      <c r="EI19" s="100"/>
      <c r="EJ19" s="101"/>
      <c r="EK19" s="599"/>
      <c r="EL19" s="599"/>
      <c r="EM19" s="626">
        <v>154499911</v>
      </c>
      <c r="EN19" s="100"/>
      <c r="EO19" s="101"/>
      <c r="EP19" s="623"/>
      <c r="ER19" s="49"/>
      <c r="ES19" s="49"/>
    </row>
    <row r="20" spans="4:154" x14ac:dyDescent="0.2">
      <c r="D20" s="153"/>
      <c r="F20" s="484"/>
      <c r="G20" s="504"/>
      <c r="H20" s="627"/>
      <c r="I20" s="628"/>
      <c r="J20" s="101"/>
      <c r="K20" s="599"/>
      <c r="L20" s="629"/>
      <c r="M20" s="627"/>
      <c r="N20" s="628"/>
      <c r="O20" s="101"/>
      <c r="P20" s="599"/>
      <c r="Q20" s="629"/>
      <c r="R20" s="627"/>
      <c r="S20" s="628"/>
      <c r="T20" s="101"/>
      <c r="U20" s="599"/>
      <c r="V20" s="629"/>
      <c r="W20" s="627"/>
      <c r="X20" s="628"/>
      <c r="Y20" s="101"/>
      <c r="Z20" s="599"/>
      <c r="AA20" s="629"/>
      <c r="AB20" s="627"/>
      <c r="AC20" s="628"/>
      <c r="AD20" s="101"/>
      <c r="AE20" s="599"/>
      <c r="AF20" s="629"/>
      <c r="AG20" s="627"/>
      <c r="AH20" s="628"/>
      <c r="AI20" s="101"/>
      <c r="AJ20" s="599"/>
      <c r="AK20" s="629"/>
      <c r="AL20" s="627"/>
      <c r="AM20" s="628"/>
      <c r="AN20" s="101"/>
      <c r="AO20" s="599"/>
      <c r="AP20" s="629"/>
      <c r="AQ20" s="627"/>
      <c r="AR20" s="628"/>
      <c r="AS20" s="101"/>
      <c r="AT20" s="599"/>
      <c r="AU20" s="629"/>
      <c r="AV20" s="627"/>
      <c r="AW20" s="628"/>
      <c r="AX20" s="101"/>
      <c r="AY20" s="599"/>
      <c r="AZ20" s="629"/>
      <c r="BA20" s="627"/>
      <c r="BB20" s="628"/>
      <c r="BC20" s="101"/>
      <c r="BD20" s="599"/>
      <c r="BE20" s="629"/>
      <c r="BF20" s="627"/>
      <c r="BG20" s="628"/>
      <c r="BH20" s="101"/>
      <c r="BI20" s="599"/>
      <c r="BJ20" s="629"/>
      <c r="BK20" s="627"/>
      <c r="BL20" s="628"/>
      <c r="BM20" s="101"/>
      <c r="BN20" s="599"/>
      <c r="BO20" s="629"/>
      <c r="BP20" s="627"/>
      <c r="BQ20" s="628"/>
      <c r="BR20" s="101"/>
      <c r="BS20" s="599"/>
      <c r="BT20" s="629"/>
      <c r="BU20" s="627"/>
      <c r="BV20" s="628"/>
      <c r="BW20" s="101"/>
      <c r="BX20" s="599"/>
      <c r="BY20" s="629"/>
      <c r="BZ20" s="627"/>
      <c r="CA20" s="628"/>
      <c r="CB20" s="101"/>
      <c r="CC20" s="599"/>
      <c r="CD20" s="629"/>
      <c r="CE20" s="627"/>
      <c r="CF20" s="628"/>
      <c r="CG20" s="101"/>
      <c r="CH20" s="599"/>
      <c r="CI20" s="629"/>
      <c r="CJ20" s="627"/>
      <c r="CK20" s="628"/>
      <c r="CL20" s="101"/>
      <c r="CM20" s="599"/>
      <c r="CN20" s="629"/>
      <c r="CO20" s="627"/>
      <c r="CP20" s="628"/>
      <c r="CQ20" s="101"/>
      <c r="CR20" s="599"/>
      <c r="CS20" s="629"/>
      <c r="CT20" s="627"/>
      <c r="CU20" s="628"/>
      <c r="CV20" s="101"/>
      <c r="CW20" s="599"/>
      <c r="CX20" s="629"/>
      <c r="CY20" s="627"/>
      <c r="CZ20" s="628"/>
      <c r="DA20" s="101"/>
      <c r="DB20" s="599"/>
      <c r="DC20" s="629"/>
      <c r="DD20" s="627"/>
      <c r="DE20" s="628"/>
      <c r="DF20" s="101"/>
      <c r="DG20" s="599"/>
      <c r="DH20" s="629"/>
      <c r="DI20" s="627"/>
      <c r="DJ20" s="628"/>
      <c r="DK20" s="101"/>
      <c r="DL20" s="599"/>
      <c r="DM20" s="629"/>
      <c r="DN20" s="627"/>
      <c r="DO20" s="628"/>
      <c r="DP20" s="101"/>
      <c r="DQ20" s="599"/>
      <c r="DR20" s="629"/>
      <c r="DS20" s="627"/>
      <c r="DT20" s="628"/>
      <c r="DU20" s="101"/>
      <c r="DV20" s="599"/>
      <c r="DW20" s="629"/>
      <c r="DX20" s="627"/>
      <c r="DY20" s="628"/>
      <c r="DZ20" s="101"/>
      <c r="EA20" s="599"/>
      <c r="EB20" s="629"/>
      <c r="EC20" s="627"/>
      <c r="ED20" s="628"/>
      <c r="EE20" s="101"/>
      <c r="EF20" s="599"/>
      <c r="EG20" s="629"/>
      <c r="EH20" s="627"/>
      <c r="EI20" s="628"/>
      <c r="EJ20" s="101"/>
      <c r="EK20" s="599"/>
      <c r="EL20" s="629"/>
      <c r="EM20" s="627"/>
      <c r="EN20" s="628"/>
      <c r="EO20" s="101"/>
      <c r="EP20" s="623"/>
      <c r="ER20" s="49"/>
      <c r="ES20" s="49"/>
    </row>
    <row r="21" spans="4:154" x14ac:dyDescent="0.2">
      <c r="D21" s="153"/>
      <c r="F21" s="484"/>
      <c r="H21" s="508"/>
      <c r="I21" s="508"/>
      <c r="J21" s="508"/>
      <c r="K21" s="507"/>
      <c r="L21" s="508"/>
      <c r="M21" s="508"/>
      <c r="N21" s="508"/>
      <c r="O21" s="508"/>
      <c r="P21" s="507"/>
      <c r="Q21" s="508"/>
      <c r="R21" s="508"/>
      <c r="S21" s="508"/>
      <c r="T21" s="508"/>
      <c r="U21" s="507"/>
      <c r="V21" s="508"/>
      <c r="W21" s="508"/>
      <c r="X21" s="508"/>
      <c r="Y21" s="508"/>
      <c r="Z21" s="507"/>
      <c r="AA21" s="508"/>
      <c r="AB21" s="508"/>
      <c r="AC21" s="508"/>
      <c r="AD21" s="508"/>
      <c r="AE21" s="507"/>
      <c r="AF21" s="508"/>
      <c r="AG21" s="508"/>
      <c r="AH21" s="508"/>
      <c r="AI21" s="508"/>
      <c r="AJ21" s="507"/>
      <c r="AK21" s="508"/>
      <c r="AL21" s="508"/>
      <c r="AM21" s="508"/>
      <c r="AN21" s="508"/>
      <c r="AO21" s="507"/>
      <c r="AP21" s="508"/>
      <c r="AQ21" s="508"/>
      <c r="AR21" s="508"/>
      <c r="AS21" s="508"/>
      <c r="AT21" s="507"/>
      <c r="AU21" s="508"/>
      <c r="AV21" s="508"/>
      <c r="AW21" s="508"/>
      <c r="AX21" s="508"/>
      <c r="AY21" s="507"/>
      <c r="AZ21" s="508"/>
      <c r="BA21" s="508"/>
      <c r="BB21" s="508"/>
      <c r="BC21" s="508"/>
      <c r="BD21" s="507"/>
      <c r="BE21" s="508"/>
      <c r="BF21" s="508"/>
      <c r="BG21" s="508"/>
      <c r="BH21" s="508"/>
      <c r="BI21" s="507"/>
      <c r="BJ21" s="508"/>
      <c r="BK21" s="508"/>
      <c r="BL21" s="508"/>
      <c r="BM21" s="508"/>
      <c r="BN21" s="507"/>
      <c r="BO21" s="508"/>
      <c r="BP21" s="508"/>
      <c r="BQ21" s="508"/>
      <c r="BR21" s="508"/>
      <c r="BS21" s="507"/>
      <c r="BT21" s="508"/>
      <c r="BU21" s="508"/>
      <c r="BV21" s="508"/>
      <c r="BW21" s="508"/>
      <c r="BX21" s="507"/>
      <c r="BY21" s="508"/>
      <c r="BZ21" s="508"/>
      <c r="CA21" s="508"/>
      <c r="CB21" s="508"/>
      <c r="CC21" s="507"/>
      <c r="CD21" s="508"/>
      <c r="CE21" s="508"/>
      <c r="CF21" s="508"/>
      <c r="CG21" s="508"/>
      <c r="CH21" s="507"/>
      <c r="CI21" s="508"/>
      <c r="CJ21" s="508"/>
      <c r="CK21" s="508"/>
      <c r="CL21" s="508"/>
      <c r="CM21" s="507"/>
      <c r="CN21" s="508"/>
      <c r="CO21" s="508"/>
      <c r="CP21" s="508"/>
      <c r="CQ21" s="508"/>
      <c r="CR21" s="507"/>
      <c r="CS21" s="508"/>
      <c r="CT21" s="508"/>
      <c r="CU21" s="508"/>
      <c r="CV21" s="508"/>
      <c r="CW21" s="507"/>
      <c r="CX21" s="508"/>
      <c r="CY21" s="508"/>
      <c r="CZ21" s="508"/>
      <c r="DA21" s="508"/>
      <c r="DB21" s="507"/>
      <c r="DC21" s="508"/>
      <c r="DD21" s="508"/>
      <c r="DE21" s="508"/>
      <c r="DF21" s="508"/>
      <c r="DG21" s="507"/>
      <c r="DH21" s="508"/>
      <c r="DI21" s="508"/>
      <c r="DJ21" s="508"/>
      <c r="DK21" s="508"/>
      <c r="DL21" s="507"/>
      <c r="DM21" s="508"/>
      <c r="DN21" s="508"/>
      <c r="DO21" s="508"/>
      <c r="DP21" s="508"/>
      <c r="DQ21" s="507"/>
      <c r="DR21" s="508"/>
      <c r="DS21" s="508"/>
      <c r="DT21" s="508"/>
      <c r="DU21" s="508"/>
      <c r="DV21" s="507"/>
      <c r="DW21" s="508"/>
      <c r="DX21" s="508"/>
      <c r="DY21" s="508"/>
      <c r="DZ21" s="508"/>
      <c r="EA21" s="507"/>
      <c r="EB21" s="508"/>
      <c r="EC21" s="508"/>
      <c r="ED21" s="508"/>
      <c r="EE21" s="508"/>
      <c r="EF21" s="507"/>
      <c r="EG21" s="508"/>
      <c r="EH21" s="508"/>
      <c r="EI21" s="508"/>
      <c r="EJ21" s="508"/>
      <c r="EK21" s="507"/>
      <c r="EL21" s="508"/>
      <c r="EM21" s="550"/>
      <c r="EN21" s="508"/>
      <c r="EO21" s="508"/>
      <c r="EP21" s="549"/>
      <c r="ER21" s="49"/>
      <c r="ES21" s="49"/>
    </row>
    <row r="22" spans="4:154" s="49" customFormat="1" x14ac:dyDescent="0.2">
      <c r="D22" s="241"/>
      <c r="E22" s="609"/>
      <c r="F22" s="486"/>
      <c r="H22" s="510"/>
      <c r="I22" s="510"/>
      <c r="J22" s="510"/>
      <c r="K22" s="509"/>
      <c r="L22" s="510"/>
      <c r="M22" s="510"/>
      <c r="N22" s="510"/>
      <c r="O22" s="510"/>
      <c r="P22" s="509"/>
      <c r="Q22" s="510"/>
      <c r="R22" s="510"/>
      <c r="S22" s="510"/>
      <c r="T22" s="510"/>
      <c r="U22" s="509"/>
      <c r="V22" s="510"/>
      <c r="W22" s="510"/>
      <c r="X22" s="510"/>
      <c r="Y22" s="510"/>
      <c r="Z22" s="509"/>
      <c r="AA22" s="510"/>
      <c r="AB22" s="510"/>
      <c r="AC22" s="510"/>
      <c r="AD22" s="510"/>
      <c r="AE22" s="509"/>
      <c r="AF22" s="510"/>
      <c r="AG22" s="510"/>
      <c r="AH22" s="510"/>
      <c r="AI22" s="510"/>
      <c r="AJ22" s="509"/>
      <c r="AK22" s="510"/>
      <c r="AL22" s="510"/>
      <c r="AM22" s="510"/>
      <c r="AN22" s="510"/>
      <c r="AO22" s="509"/>
      <c r="AP22" s="510"/>
      <c r="AQ22" s="510"/>
      <c r="AR22" s="510"/>
      <c r="AS22" s="510"/>
      <c r="AT22" s="509"/>
      <c r="AU22" s="510"/>
      <c r="AV22" s="510"/>
      <c r="AW22" s="510"/>
      <c r="AX22" s="510"/>
      <c r="AY22" s="509"/>
      <c r="AZ22" s="510"/>
      <c r="BA22" s="510"/>
      <c r="BB22" s="510"/>
      <c r="BC22" s="510"/>
      <c r="BD22" s="509"/>
      <c r="BE22" s="510"/>
      <c r="BF22" s="510"/>
      <c r="BG22" s="510"/>
      <c r="BH22" s="510"/>
      <c r="BI22" s="509"/>
      <c r="BJ22" s="510"/>
      <c r="BK22" s="510"/>
      <c r="BL22" s="510"/>
      <c r="BM22" s="510"/>
      <c r="BN22" s="509"/>
      <c r="BO22" s="510"/>
      <c r="BP22" s="510"/>
      <c r="BQ22" s="510"/>
      <c r="BR22" s="510"/>
      <c r="BS22" s="509"/>
      <c r="BT22" s="510"/>
      <c r="BU22" s="510"/>
      <c r="BV22" s="510"/>
      <c r="BW22" s="510"/>
      <c r="BX22" s="509"/>
      <c r="BY22" s="510"/>
      <c r="BZ22" s="510"/>
      <c r="CA22" s="510"/>
      <c r="CB22" s="510"/>
      <c r="CC22" s="509"/>
      <c r="CD22" s="510"/>
      <c r="CE22" s="510"/>
      <c r="CF22" s="510"/>
      <c r="CG22" s="510"/>
      <c r="CH22" s="509"/>
      <c r="CI22" s="510"/>
      <c r="CJ22" s="510"/>
      <c r="CK22" s="510"/>
      <c r="CL22" s="510"/>
      <c r="CM22" s="509"/>
      <c r="CN22" s="510"/>
      <c r="CO22" s="510"/>
      <c r="CP22" s="510"/>
      <c r="CQ22" s="510"/>
      <c r="CR22" s="509"/>
      <c r="CS22" s="510"/>
      <c r="CT22" s="510"/>
      <c r="CU22" s="510"/>
      <c r="CV22" s="510"/>
      <c r="CW22" s="509"/>
      <c r="CX22" s="510"/>
      <c r="CY22" s="510"/>
      <c r="CZ22" s="510"/>
      <c r="DA22" s="510"/>
      <c r="DB22" s="509"/>
      <c r="DC22" s="510"/>
      <c r="DD22" s="510"/>
      <c r="DE22" s="510"/>
      <c r="DF22" s="510"/>
      <c r="DG22" s="509"/>
      <c r="DH22" s="510"/>
      <c r="DI22" s="510"/>
      <c r="DJ22" s="510"/>
      <c r="DK22" s="510"/>
      <c r="DL22" s="509"/>
      <c r="DM22" s="510"/>
      <c r="DN22" s="510"/>
      <c r="DO22" s="510"/>
      <c r="DP22" s="510"/>
      <c r="DQ22" s="509"/>
      <c r="DR22" s="510"/>
      <c r="DS22" s="510"/>
      <c r="DT22" s="510"/>
      <c r="DU22" s="510"/>
      <c r="DV22" s="509"/>
      <c r="DW22" s="510"/>
      <c r="DX22" s="510"/>
      <c r="DY22" s="510"/>
      <c r="DZ22" s="510"/>
      <c r="EA22" s="509"/>
      <c r="EB22" s="510"/>
      <c r="EC22" s="510"/>
      <c r="ED22" s="510"/>
      <c r="EE22" s="510"/>
      <c r="EF22" s="509"/>
      <c r="EG22" s="510"/>
      <c r="EH22" s="510"/>
      <c r="EI22" s="510"/>
      <c r="EJ22" s="510"/>
      <c r="EK22" s="509"/>
      <c r="EL22" s="510"/>
      <c r="EM22" s="510"/>
      <c r="EN22" s="510"/>
      <c r="EO22" s="510"/>
      <c r="EP22" s="572"/>
    </row>
    <row r="23" spans="4:154" s="49" customFormat="1" x14ac:dyDescent="0.2">
      <c r="D23" s="267" t="s">
        <v>474</v>
      </c>
      <c r="E23" s="609"/>
      <c r="F23" s="486"/>
      <c r="H23" s="70">
        <v>0</v>
      </c>
      <c r="I23" s="70"/>
      <c r="J23" s="70"/>
      <c r="K23" s="598"/>
      <c r="L23" s="70"/>
      <c r="M23" s="70">
        <v>32499994</v>
      </c>
      <c r="N23" s="70"/>
      <c r="O23" s="70"/>
      <c r="P23" s="598"/>
      <c r="Q23" s="70"/>
      <c r="R23" s="70">
        <v>1683425</v>
      </c>
      <c r="S23" s="70"/>
      <c r="T23" s="70"/>
      <c r="U23" s="598"/>
      <c r="V23" s="70"/>
      <c r="W23" s="70">
        <v>3575832</v>
      </c>
      <c r="X23" s="70"/>
      <c r="Y23" s="70"/>
      <c r="Z23" s="598"/>
      <c r="AA23" s="70"/>
      <c r="AB23" s="70">
        <v>53727650</v>
      </c>
      <c r="AC23" s="70"/>
      <c r="AD23" s="70"/>
      <c r="AE23" s="598"/>
      <c r="AF23" s="70"/>
      <c r="AG23" s="70">
        <v>0</v>
      </c>
      <c r="AH23" s="70"/>
      <c r="AI23" s="70"/>
      <c r="AJ23" s="598"/>
      <c r="AK23" s="70"/>
      <c r="AL23" s="70">
        <v>0</v>
      </c>
      <c r="AM23" s="70"/>
      <c r="AN23" s="70"/>
      <c r="AO23" s="598"/>
      <c r="AP23" s="70"/>
      <c r="AQ23" s="70">
        <v>0</v>
      </c>
      <c r="AR23" s="70"/>
      <c r="AS23" s="70"/>
      <c r="AT23" s="598"/>
      <c r="AU23" s="70"/>
      <c r="AV23" s="70">
        <v>0</v>
      </c>
      <c r="AW23" s="70"/>
      <c r="AX23" s="70"/>
      <c r="AY23" s="598"/>
      <c r="AZ23" s="70"/>
      <c r="BA23" s="70">
        <v>0</v>
      </c>
      <c r="BB23" s="70"/>
      <c r="BC23" s="70"/>
      <c r="BD23" s="598"/>
      <c r="BE23" s="70"/>
      <c r="BF23" s="70">
        <v>0</v>
      </c>
      <c r="BG23" s="70"/>
      <c r="BH23" s="70"/>
      <c r="BI23" s="598"/>
      <c r="BJ23" s="70"/>
      <c r="BK23" s="70">
        <v>0</v>
      </c>
      <c r="BL23" s="70"/>
      <c r="BM23" s="70"/>
      <c r="BN23" s="598"/>
      <c r="BO23" s="70"/>
      <c r="BP23" s="70">
        <v>0</v>
      </c>
      <c r="BQ23" s="70"/>
      <c r="BR23" s="70"/>
      <c r="BS23" s="598"/>
      <c r="BT23" s="70"/>
      <c r="BU23" s="70">
        <v>91486901</v>
      </c>
      <c r="BV23" s="70"/>
      <c r="BW23" s="70"/>
      <c r="BX23" s="598"/>
      <c r="BY23" s="70"/>
      <c r="BZ23" s="70">
        <v>-17675966</v>
      </c>
      <c r="CA23" s="70"/>
      <c r="CB23" s="70"/>
      <c r="CC23" s="598"/>
      <c r="CD23" s="70"/>
      <c r="CE23" s="70">
        <v>-8786316</v>
      </c>
      <c r="CF23" s="70"/>
      <c r="CG23" s="70"/>
      <c r="CH23" s="598"/>
      <c r="CI23" s="70"/>
      <c r="CJ23" s="70">
        <v>10103585</v>
      </c>
      <c r="CK23" s="70"/>
      <c r="CL23" s="70"/>
      <c r="CM23" s="598"/>
      <c r="CN23" s="70"/>
      <c r="CO23" s="70">
        <v>-1521846</v>
      </c>
      <c r="CP23" s="70"/>
      <c r="CQ23" s="70"/>
      <c r="CR23" s="598"/>
      <c r="CS23" s="70"/>
      <c r="CT23" s="70">
        <v>6074461</v>
      </c>
      <c r="CU23" s="70"/>
      <c r="CV23" s="70"/>
      <c r="CW23" s="598"/>
      <c r="CX23" s="70"/>
      <c r="CY23" s="70">
        <v>516138</v>
      </c>
      <c r="CZ23" s="70"/>
      <c r="DA23" s="70"/>
      <c r="DB23" s="598"/>
      <c r="DC23" s="70"/>
      <c r="DD23" s="70">
        <v>-12799947</v>
      </c>
      <c r="DE23" s="70"/>
      <c r="DF23" s="70"/>
      <c r="DG23" s="598"/>
      <c r="DH23" s="70"/>
      <c r="DI23" s="70">
        <v>4934831</v>
      </c>
      <c r="DJ23" s="70"/>
      <c r="DK23" s="70"/>
      <c r="DL23" s="598"/>
      <c r="DM23" s="70"/>
      <c r="DN23" s="70">
        <v>-5282423</v>
      </c>
      <c r="DO23" s="70"/>
      <c r="DP23" s="70"/>
      <c r="DQ23" s="598"/>
      <c r="DR23" s="70"/>
      <c r="DS23" s="70">
        <v>2079416</v>
      </c>
      <c r="DT23" s="70"/>
      <c r="DU23" s="70"/>
      <c r="DV23" s="598"/>
      <c r="DW23" s="70"/>
      <c r="DX23" s="70">
        <v>-12244714</v>
      </c>
      <c r="DY23" s="70"/>
      <c r="DZ23" s="70"/>
      <c r="EA23" s="598"/>
      <c r="EB23" s="70"/>
      <c r="EC23" s="70">
        <v>14186127</v>
      </c>
      <c r="ED23" s="70"/>
      <c r="EE23" s="70"/>
      <c r="EF23" s="598"/>
      <c r="EG23" s="70"/>
      <c r="EH23" s="70">
        <v>-14935278</v>
      </c>
      <c r="EI23" s="70"/>
      <c r="EJ23" s="70"/>
      <c r="EK23" s="598"/>
      <c r="EL23" s="70"/>
      <c r="EM23" s="70">
        <v>5869884</v>
      </c>
      <c r="EN23" s="70"/>
      <c r="EO23" s="70"/>
      <c r="EP23" s="619"/>
    </row>
    <row r="24" spans="4:154" x14ac:dyDescent="0.2">
      <c r="D24" s="153"/>
      <c r="F24" s="484"/>
      <c r="H24" s="508"/>
      <c r="I24" s="508"/>
      <c r="J24" s="508"/>
      <c r="K24" s="507"/>
      <c r="L24" s="508"/>
      <c r="M24" s="508"/>
      <c r="N24" s="508"/>
      <c r="O24" s="508"/>
      <c r="P24" s="507"/>
      <c r="Q24" s="508"/>
      <c r="R24" s="508"/>
      <c r="S24" s="508"/>
      <c r="T24" s="508"/>
      <c r="U24" s="507"/>
      <c r="V24" s="508"/>
      <c r="W24" s="508"/>
      <c r="X24" s="508"/>
      <c r="Y24" s="508"/>
      <c r="Z24" s="507"/>
      <c r="AA24" s="508"/>
      <c r="AB24" s="508"/>
      <c r="AC24" s="508"/>
      <c r="AD24" s="508"/>
      <c r="AE24" s="507"/>
      <c r="AF24" s="508"/>
      <c r="AG24" s="508"/>
      <c r="AH24" s="508"/>
      <c r="AI24" s="508"/>
      <c r="AJ24" s="507"/>
      <c r="AK24" s="508"/>
      <c r="AL24" s="508"/>
      <c r="AM24" s="508"/>
      <c r="AN24" s="508"/>
      <c r="AO24" s="507"/>
      <c r="AP24" s="508"/>
      <c r="AQ24" s="508"/>
      <c r="AR24" s="508"/>
      <c r="AS24" s="508"/>
      <c r="AT24" s="507"/>
      <c r="AU24" s="508"/>
      <c r="AV24" s="508"/>
      <c r="AW24" s="508"/>
      <c r="AX24" s="508"/>
      <c r="AY24" s="507"/>
      <c r="AZ24" s="508"/>
      <c r="BA24" s="508"/>
      <c r="BB24" s="508"/>
      <c r="BC24" s="508"/>
      <c r="BD24" s="507"/>
      <c r="BE24" s="508"/>
      <c r="BF24" s="508"/>
      <c r="BG24" s="508"/>
      <c r="BH24" s="508"/>
      <c r="BI24" s="507"/>
      <c r="BJ24" s="508"/>
      <c r="BK24" s="508"/>
      <c r="BL24" s="508"/>
      <c r="BM24" s="508"/>
      <c r="BN24" s="507"/>
      <c r="BO24" s="508"/>
      <c r="BP24" s="508"/>
      <c r="BQ24" s="508"/>
      <c r="BR24" s="508"/>
      <c r="BS24" s="507"/>
      <c r="BT24" s="508"/>
      <c r="BX24" s="484"/>
      <c r="BZ24" s="508"/>
      <c r="CA24" s="508"/>
      <c r="CB24" s="508"/>
      <c r="CC24" s="507"/>
      <c r="CD24" s="508"/>
      <c r="CE24" s="508"/>
      <c r="CF24" s="508"/>
      <c r="CG24" s="508"/>
      <c r="CH24" s="507"/>
      <c r="CI24" s="508"/>
      <c r="CJ24" s="508"/>
      <c r="CK24" s="508"/>
      <c r="CL24" s="508"/>
      <c r="CM24" s="507"/>
      <c r="CN24" s="508"/>
      <c r="CO24" s="508"/>
      <c r="CP24" s="508"/>
      <c r="CQ24" s="508"/>
      <c r="CR24" s="507"/>
      <c r="CS24" s="508"/>
      <c r="CT24" s="508"/>
      <c r="CU24" s="508"/>
      <c r="CV24" s="508"/>
      <c r="CW24" s="507"/>
      <c r="CX24" s="508"/>
      <c r="CY24" s="508"/>
      <c r="CZ24" s="508"/>
      <c r="DA24" s="508"/>
      <c r="DB24" s="507"/>
      <c r="DC24" s="508"/>
      <c r="DD24" s="508"/>
      <c r="DE24" s="508"/>
      <c r="DF24" s="508"/>
      <c r="DG24" s="507"/>
      <c r="DH24" s="508"/>
      <c r="DI24" s="508"/>
      <c r="DJ24" s="508"/>
      <c r="DK24" s="508"/>
      <c r="DL24" s="507"/>
      <c r="DM24" s="508"/>
      <c r="DN24" s="508"/>
      <c r="DO24" s="508"/>
      <c r="DP24" s="508"/>
      <c r="DQ24" s="507"/>
      <c r="DR24" s="508"/>
      <c r="DS24" s="508"/>
      <c r="DT24" s="508"/>
      <c r="DU24" s="508"/>
      <c r="DV24" s="507"/>
      <c r="DW24" s="508"/>
      <c r="DX24" s="508"/>
      <c r="DY24" s="508"/>
      <c r="DZ24" s="508"/>
      <c r="EA24" s="507"/>
      <c r="EB24" s="508"/>
      <c r="EC24" s="508"/>
      <c r="ED24" s="508"/>
      <c r="EE24" s="508"/>
      <c r="EF24" s="507"/>
      <c r="EG24" s="508"/>
      <c r="EH24" s="508"/>
      <c r="EI24" s="508"/>
      <c r="EJ24" s="508"/>
      <c r="EK24" s="507"/>
      <c r="EL24" s="508"/>
      <c r="EP24" s="153"/>
      <c r="ER24" s="49"/>
      <c r="ES24" s="49"/>
    </row>
    <row r="25" spans="4:154" s="49" customFormat="1" x14ac:dyDescent="0.2">
      <c r="D25" s="241" t="s">
        <v>475</v>
      </c>
      <c r="E25" s="609"/>
      <c r="F25" s="486"/>
      <c r="H25" s="510">
        <v>0</v>
      </c>
      <c r="I25" s="510"/>
      <c r="J25" s="510"/>
      <c r="K25" s="509"/>
      <c r="L25" s="510"/>
      <c r="M25" s="510">
        <v>0</v>
      </c>
      <c r="N25" s="510"/>
      <c r="O25" s="510"/>
      <c r="P25" s="509"/>
      <c r="Q25" s="510"/>
      <c r="R25" s="510">
        <v>0</v>
      </c>
      <c r="S25" s="510"/>
      <c r="T25" s="510"/>
      <c r="U25" s="509"/>
      <c r="V25" s="510"/>
      <c r="W25" s="510">
        <v>0</v>
      </c>
      <c r="X25" s="510"/>
      <c r="Y25" s="510"/>
      <c r="Z25" s="509"/>
      <c r="AA25" s="510"/>
      <c r="AB25" s="510">
        <v>0</v>
      </c>
      <c r="AC25" s="510"/>
      <c r="AD25" s="510"/>
      <c r="AE25" s="509"/>
      <c r="AF25" s="510"/>
      <c r="AG25" s="510">
        <v>0</v>
      </c>
      <c r="AH25" s="510"/>
      <c r="AI25" s="510"/>
      <c r="AJ25" s="509"/>
      <c r="AK25" s="510"/>
      <c r="AL25" s="510">
        <v>0</v>
      </c>
      <c r="AM25" s="510"/>
      <c r="AN25" s="510"/>
      <c r="AO25" s="509"/>
      <c r="AP25" s="510"/>
      <c r="AQ25" s="510">
        <v>0</v>
      </c>
      <c r="AR25" s="510"/>
      <c r="AS25" s="510"/>
      <c r="AT25" s="509"/>
      <c r="AU25" s="510"/>
      <c r="AV25" s="510">
        <v>0</v>
      </c>
      <c r="AW25" s="510"/>
      <c r="AX25" s="510"/>
      <c r="AY25" s="509"/>
      <c r="AZ25" s="510"/>
      <c r="BA25" s="510">
        <v>0</v>
      </c>
      <c r="BB25" s="510"/>
      <c r="BC25" s="510"/>
      <c r="BD25" s="509"/>
      <c r="BE25" s="510"/>
      <c r="BF25" s="510">
        <v>0</v>
      </c>
      <c r="BG25" s="510"/>
      <c r="BH25" s="510"/>
      <c r="BI25" s="509"/>
      <c r="BJ25" s="510"/>
      <c r="BK25" s="510">
        <v>0</v>
      </c>
      <c r="BL25" s="510"/>
      <c r="BM25" s="510"/>
      <c r="BN25" s="509"/>
      <c r="BO25" s="510"/>
      <c r="BP25" s="510">
        <v>0</v>
      </c>
      <c r="BQ25" s="510"/>
      <c r="BR25" s="510"/>
      <c r="BS25" s="509"/>
      <c r="BT25" s="510"/>
      <c r="BU25" s="70">
        <v>0</v>
      </c>
      <c r="BX25" s="486"/>
      <c r="BZ25" s="510">
        <v>0</v>
      </c>
      <c r="CA25" s="510"/>
      <c r="CB25" s="510"/>
      <c r="CC25" s="509"/>
      <c r="CD25" s="510"/>
      <c r="CE25" s="510">
        <v>0</v>
      </c>
      <c r="CF25" s="510"/>
      <c r="CG25" s="510"/>
      <c r="CH25" s="509"/>
      <c r="CI25" s="510"/>
      <c r="CJ25" s="510">
        <v>0</v>
      </c>
      <c r="CK25" s="510"/>
      <c r="CL25" s="510"/>
      <c r="CM25" s="509"/>
      <c r="CN25" s="510"/>
      <c r="CO25" s="510">
        <v>0</v>
      </c>
      <c r="CP25" s="510"/>
      <c r="CQ25" s="510"/>
      <c r="CR25" s="509"/>
      <c r="CS25" s="510"/>
      <c r="CT25" s="510">
        <v>0</v>
      </c>
      <c r="CU25" s="510"/>
      <c r="CV25" s="510"/>
      <c r="CW25" s="509"/>
      <c r="CX25" s="510"/>
      <c r="CY25" s="510">
        <v>0</v>
      </c>
      <c r="CZ25" s="510"/>
      <c r="DA25" s="510"/>
      <c r="DB25" s="509"/>
      <c r="DC25" s="510"/>
      <c r="DD25" s="510">
        <v>0</v>
      </c>
      <c r="DE25" s="510"/>
      <c r="DF25" s="510"/>
      <c r="DG25" s="509"/>
      <c r="DH25" s="510"/>
      <c r="DI25" s="510">
        <v>0</v>
      </c>
      <c r="DJ25" s="510"/>
      <c r="DK25" s="510"/>
      <c r="DL25" s="509"/>
      <c r="DM25" s="510"/>
      <c r="DN25" s="510">
        <v>0</v>
      </c>
      <c r="DO25" s="510"/>
      <c r="DP25" s="510"/>
      <c r="DQ25" s="509"/>
      <c r="DR25" s="510"/>
      <c r="DS25" s="510">
        <v>0</v>
      </c>
      <c r="DT25" s="510"/>
      <c r="DU25" s="510"/>
      <c r="DV25" s="509"/>
      <c r="DW25" s="510"/>
      <c r="DX25" s="510">
        <v>0</v>
      </c>
      <c r="DY25" s="510"/>
      <c r="DZ25" s="510"/>
      <c r="EA25" s="509"/>
      <c r="EB25" s="510"/>
      <c r="EC25" s="510">
        <v>0</v>
      </c>
      <c r="ED25" s="510"/>
      <c r="EE25" s="510"/>
      <c r="EF25" s="509"/>
      <c r="EG25" s="510"/>
      <c r="EH25" s="510">
        <v>0</v>
      </c>
      <c r="EI25" s="510"/>
      <c r="EJ25" s="510"/>
      <c r="EK25" s="509"/>
      <c r="EL25" s="510"/>
      <c r="EM25" s="70">
        <v>0</v>
      </c>
      <c r="EP25" s="241"/>
      <c r="EX25" s="630"/>
    </row>
    <row r="26" spans="4:154" x14ac:dyDescent="0.2">
      <c r="D26" s="153"/>
      <c r="F26" s="484"/>
      <c r="H26" s="508"/>
      <c r="I26" s="508"/>
      <c r="J26" s="508"/>
      <c r="K26" s="507"/>
      <c r="L26" s="508"/>
      <c r="M26" s="508"/>
      <c r="N26" s="508"/>
      <c r="O26" s="508"/>
      <c r="P26" s="507"/>
      <c r="Q26" s="508"/>
      <c r="R26" s="508"/>
      <c r="S26" s="508"/>
      <c r="T26" s="508"/>
      <c r="U26" s="507"/>
      <c r="V26" s="508"/>
      <c r="W26" s="508"/>
      <c r="X26" s="508"/>
      <c r="Y26" s="508"/>
      <c r="Z26" s="507"/>
      <c r="AA26" s="508"/>
      <c r="AB26" s="508"/>
      <c r="AC26" s="508"/>
      <c r="AD26" s="508"/>
      <c r="AE26" s="507"/>
      <c r="AF26" s="508"/>
      <c r="AG26" s="508"/>
      <c r="AH26" s="508"/>
      <c r="AI26" s="508"/>
      <c r="AJ26" s="507"/>
      <c r="AK26" s="508"/>
      <c r="AL26" s="508"/>
      <c r="AM26" s="508"/>
      <c r="AN26" s="508"/>
      <c r="AO26" s="507"/>
      <c r="AP26" s="508"/>
      <c r="AQ26" s="508"/>
      <c r="AR26" s="508"/>
      <c r="AS26" s="508"/>
      <c r="AT26" s="507"/>
      <c r="AU26" s="508"/>
      <c r="AV26" s="508"/>
      <c r="AW26" s="508"/>
      <c r="AX26" s="508"/>
      <c r="AY26" s="507"/>
      <c r="AZ26" s="508"/>
      <c r="BA26" s="508"/>
      <c r="BB26" s="508"/>
      <c r="BC26" s="508"/>
      <c r="BD26" s="507"/>
      <c r="BE26" s="508"/>
      <c r="BF26" s="508"/>
      <c r="BG26" s="508"/>
      <c r="BH26" s="508"/>
      <c r="BI26" s="507"/>
      <c r="BJ26" s="508"/>
      <c r="BK26" s="508"/>
      <c r="BL26" s="508"/>
      <c r="BM26" s="508"/>
      <c r="BN26" s="507"/>
      <c r="BO26" s="508"/>
      <c r="BP26" s="508"/>
      <c r="BQ26" s="508"/>
      <c r="BR26" s="508"/>
      <c r="BS26" s="507"/>
      <c r="BT26" s="508"/>
      <c r="BU26" s="508"/>
      <c r="BV26" s="508"/>
      <c r="BW26" s="508"/>
      <c r="BX26" s="507"/>
      <c r="BY26" s="508"/>
      <c r="BZ26" s="508"/>
      <c r="CA26" s="508"/>
      <c r="CB26" s="508"/>
      <c r="CC26" s="507"/>
      <c r="CD26" s="508"/>
      <c r="CE26" s="508"/>
      <c r="CF26" s="508"/>
      <c r="CG26" s="508"/>
      <c r="CH26" s="507"/>
      <c r="CI26" s="508"/>
      <c r="CJ26" s="508"/>
      <c r="CK26" s="508"/>
      <c r="CL26" s="508"/>
      <c r="CM26" s="507"/>
      <c r="CN26" s="508"/>
      <c r="CO26" s="508"/>
      <c r="CP26" s="508"/>
      <c r="CQ26" s="508"/>
      <c r="CR26" s="507"/>
      <c r="CS26" s="508"/>
      <c r="CT26" s="508"/>
      <c r="CU26" s="508"/>
      <c r="CV26" s="508"/>
      <c r="CW26" s="507"/>
      <c r="CX26" s="508"/>
      <c r="CY26" s="508"/>
      <c r="CZ26" s="508"/>
      <c r="DA26" s="508"/>
      <c r="DB26" s="507"/>
      <c r="DC26" s="508"/>
      <c r="DD26" s="508"/>
      <c r="DE26" s="508"/>
      <c r="DF26" s="508"/>
      <c r="DG26" s="507"/>
      <c r="DH26" s="508"/>
      <c r="DI26" s="508"/>
      <c r="DJ26" s="508"/>
      <c r="DK26" s="508"/>
      <c r="DL26" s="507"/>
      <c r="DM26" s="508"/>
      <c r="DN26" s="508"/>
      <c r="DO26" s="508"/>
      <c r="DP26" s="508"/>
      <c r="DQ26" s="507"/>
      <c r="DR26" s="508"/>
      <c r="DS26" s="508"/>
      <c r="DT26" s="508"/>
      <c r="DU26" s="508"/>
      <c r="DV26" s="507"/>
      <c r="DW26" s="508"/>
      <c r="DX26" s="508"/>
      <c r="DY26" s="508"/>
      <c r="DZ26" s="508"/>
      <c r="EA26" s="507"/>
      <c r="EB26" s="508"/>
      <c r="EC26" s="508"/>
      <c r="ED26" s="508"/>
      <c r="EE26" s="508"/>
      <c r="EF26" s="507"/>
      <c r="EG26" s="508"/>
      <c r="EH26" s="508"/>
      <c r="EI26" s="508"/>
      <c r="EJ26" s="508"/>
      <c r="EK26" s="507"/>
      <c r="EL26" s="508"/>
      <c r="EM26" s="508"/>
      <c r="EN26" s="508"/>
      <c r="EO26" s="508"/>
      <c r="EP26" s="549"/>
      <c r="ER26" s="49"/>
      <c r="ES26" s="49"/>
    </row>
    <row r="27" spans="4:154" s="49" customFormat="1" x14ac:dyDescent="0.2">
      <c r="D27" s="241" t="s">
        <v>476</v>
      </c>
      <c r="E27" s="205" t="s">
        <v>96</v>
      </c>
      <c r="F27" s="484"/>
      <c r="G27" s="147"/>
      <c r="H27" s="70">
        <v>6573839.3780002603</v>
      </c>
      <c r="I27" s="70"/>
      <c r="J27" s="70"/>
      <c r="K27" s="598"/>
      <c r="L27" s="70"/>
      <c r="M27" s="70">
        <v>1585476</v>
      </c>
      <c r="N27" s="70"/>
      <c r="O27" s="70"/>
      <c r="P27" s="598"/>
      <c r="Q27" s="70"/>
      <c r="R27" s="70">
        <v>1883939</v>
      </c>
      <c r="S27" s="70"/>
      <c r="T27" s="70"/>
      <c r="U27" s="598"/>
      <c r="V27" s="70"/>
      <c r="W27" s="70">
        <v>1345</v>
      </c>
      <c r="X27" s="70"/>
      <c r="Y27" s="70"/>
      <c r="Z27" s="598"/>
      <c r="AA27" s="70"/>
      <c r="AB27" s="70">
        <v>7623</v>
      </c>
      <c r="AC27" s="70"/>
      <c r="AD27" s="70"/>
      <c r="AE27" s="598"/>
      <c r="AF27" s="70"/>
      <c r="AG27" s="70">
        <v>0</v>
      </c>
      <c r="AH27" s="70"/>
      <c r="AI27" s="70"/>
      <c r="AJ27" s="598"/>
      <c r="AK27" s="70"/>
      <c r="AL27" s="70">
        <v>0</v>
      </c>
      <c r="AM27" s="70"/>
      <c r="AN27" s="70"/>
      <c r="AO27" s="598"/>
      <c r="AP27" s="70"/>
      <c r="AQ27" s="70">
        <v>0</v>
      </c>
      <c r="AR27" s="70"/>
      <c r="AS27" s="70"/>
      <c r="AT27" s="598"/>
      <c r="AU27" s="70"/>
      <c r="AV27" s="70">
        <v>0</v>
      </c>
      <c r="AW27" s="70"/>
      <c r="AX27" s="70"/>
      <c r="AY27" s="598"/>
      <c r="AZ27" s="70"/>
      <c r="BA27" s="70">
        <v>0</v>
      </c>
      <c r="BB27" s="70"/>
      <c r="BC27" s="70"/>
      <c r="BD27" s="598"/>
      <c r="BE27" s="70"/>
      <c r="BF27" s="70">
        <v>0</v>
      </c>
      <c r="BG27" s="70"/>
      <c r="BH27" s="70"/>
      <c r="BI27" s="598"/>
      <c r="BJ27" s="70"/>
      <c r="BK27" s="70">
        <v>0</v>
      </c>
      <c r="BL27" s="70"/>
      <c r="BM27" s="70"/>
      <c r="BN27" s="598"/>
      <c r="BO27" s="70"/>
      <c r="BP27" s="70">
        <v>0</v>
      </c>
      <c r="BQ27" s="70"/>
      <c r="BR27" s="70"/>
      <c r="BS27" s="598"/>
      <c r="BT27" s="70"/>
      <c r="BU27" s="70">
        <v>3478383</v>
      </c>
      <c r="BV27" s="70"/>
      <c r="BW27" s="70"/>
      <c r="BX27" s="598"/>
      <c r="BY27" s="70"/>
      <c r="BZ27" s="70">
        <v>25341605</v>
      </c>
      <c r="CA27" s="70"/>
      <c r="CB27" s="70"/>
      <c r="CC27" s="598"/>
      <c r="CD27" s="70"/>
      <c r="CE27" s="70">
        <v>1088487</v>
      </c>
      <c r="CF27" s="70"/>
      <c r="CG27" s="70"/>
      <c r="CH27" s="598"/>
      <c r="CI27" s="70"/>
      <c r="CJ27" s="70">
        <v>1683039</v>
      </c>
      <c r="CK27" s="70"/>
      <c r="CL27" s="70"/>
      <c r="CM27" s="598"/>
      <c r="CN27" s="70"/>
      <c r="CO27" s="70">
        <v>239249</v>
      </c>
      <c r="CP27" s="70"/>
      <c r="CQ27" s="70"/>
      <c r="CR27" s="598"/>
      <c r="CS27" s="70"/>
      <c r="CT27" s="70">
        <v>17656</v>
      </c>
      <c r="CU27" s="70"/>
      <c r="CV27" s="70"/>
      <c r="CW27" s="598"/>
      <c r="CX27" s="70"/>
      <c r="CY27" s="70">
        <v>1013935</v>
      </c>
      <c r="CZ27" s="70"/>
      <c r="DA27" s="70"/>
      <c r="DB27" s="598"/>
      <c r="DC27" s="70"/>
      <c r="DD27" s="70">
        <v>1111697</v>
      </c>
      <c r="DE27" s="70"/>
      <c r="DF27" s="70"/>
      <c r="DG27" s="598"/>
      <c r="DH27" s="70"/>
      <c r="DI27" s="70">
        <v>530072</v>
      </c>
      <c r="DJ27" s="70"/>
      <c r="DK27" s="70"/>
      <c r="DL27" s="598"/>
      <c r="DM27" s="70"/>
      <c r="DN27" s="70">
        <v>6511671</v>
      </c>
      <c r="DO27" s="70"/>
      <c r="DP27" s="70"/>
      <c r="DQ27" s="598"/>
      <c r="DR27" s="70"/>
      <c r="DS27" s="70">
        <v>560492</v>
      </c>
      <c r="DT27" s="70"/>
      <c r="DU27" s="70"/>
      <c r="DV27" s="598"/>
      <c r="DW27" s="70"/>
      <c r="DX27" s="70">
        <v>2756088</v>
      </c>
      <c r="DY27" s="70"/>
      <c r="DZ27" s="70"/>
      <c r="EA27" s="598"/>
      <c r="EB27" s="70"/>
      <c r="EC27" s="70">
        <v>8032775</v>
      </c>
      <c r="ED27" s="70"/>
      <c r="EE27" s="70"/>
      <c r="EF27" s="598"/>
      <c r="EG27" s="70"/>
      <c r="EH27" s="70">
        <v>1796444</v>
      </c>
      <c r="EI27" s="70"/>
      <c r="EJ27" s="70"/>
      <c r="EK27" s="598"/>
      <c r="EL27" s="70"/>
      <c r="EM27" s="618">
        <v>3028431</v>
      </c>
      <c r="EN27" s="70"/>
      <c r="EO27" s="70"/>
      <c r="EP27" s="619"/>
    </row>
    <row r="28" spans="4:154" s="49" customFormat="1" x14ac:dyDescent="0.2">
      <c r="D28" s="631" t="s">
        <v>477</v>
      </c>
      <c r="E28" s="609"/>
      <c r="F28" s="270"/>
      <c r="G28" s="632"/>
      <c r="H28" s="633">
        <v>6573839.3780002603</v>
      </c>
      <c r="I28" s="633"/>
      <c r="J28" s="96"/>
      <c r="K28" s="96"/>
      <c r="L28" s="633"/>
      <c r="M28" s="633">
        <v>1585476</v>
      </c>
      <c r="N28" s="633"/>
      <c r="O28" s="96"/>
      <c r="P28" s="96"/>
      <c r="Q28" s="633"/>
      <c r="R28" s="633">
        <v>1883939</v>
      </c>
      <c r="S28" s="633"/>
      <c r="T28" s="96"/>
      <c r="U28" s="96"/>
      <c r="V28" s="633"/>
      <c r="W28" s="633">
        <v>1345</v>
      </c>
      <c r="X28" s="633"/>
      <c r="Y28" s="96"/>
      <c r="Z28" s="96"/>
      <c r="AA28" s="633"/>
      <c r="AB28" s="633">
        <v>7623</v>
      </c>
      <c r="AC28" s="633"/>
      <c r="AD28" s="96"/>
      <c r="AE28" s="96"/>
      <c r="AF28" s="633"/>
      <c r="AG28" s="633">
        <v>0</v>
      </c>
      <c r="AH28" s="633"/>
      <c r="AI28" s="96"/>
      <c r="AJ28" s="96"/>
      <c r="AK28" s="633"/>
      <c r="AL28" s="633">
        <v>0</v>
      </c>
      <c r="AM28" s="633"/>
      <c r="AN28" s="96"/>
      <c r="AO28" s="96"/>
      <c r="AP28" s="633"/>
      <c r="AQ28" s="633">
        <v>0</v>
      </c>
      <c r="AR28" s="633"/>
      <c r="AS28" s="96"/>
      <c r="AT28" s="96"/>
      <c r="AU28" s="633"/>
      <c r="AV28" s="633">
        <v>0</v>
      </c>
      <c r="AW28" s="633"/>
      <c r="AX28" s="96"/>
      <c r="AY28" s="96"/>
      <c r="AZ28" s="633"/>
      <c r="BA28" s="633">
        <v>0</v>
      </c>
      <c r="BB28" s="567"/>
      <c r="BC28" s="96"/>
      <c r="BD28" s="96"/>
      <c r="BE28" s="567"/>
      <c r="BF28" s="633">
        <v>0</v>
      </c>
      <c r="BG28" s="633"/>
      <c r="BH28" s="96"/>
      <c r="BI28" s="96"/>
      <c r="BJ28" s="633"/>
      <c r="BK28" s="633">
        <v>0</v>
      </c>
      <c r="BL28" s="633"/>
      <c r="BM28" s="96"/>
      <c r="BN28" s="96"/>
      <c r="BO28" s="633"/>
      <c r="BP28" s="633">
        <v>0</v>
      </c>
      <c r="BQ28" s="633"/>
      <c r="BR28" s="96"/>
      <c r="BS28" s="96"/>
      <c r="BT28" s="633"/>
      <c r="BU28" s="633">
        <v>3478383</v>
      </c>
      <c r="BV28" s="633"/>
      <c r="BW28" s="96"/>
      <c r="BX28" s="96"/>
      <c r="BY28" s="633"/>
      <c r="BZ28" s="633">
        <v>25341605</v>
      </c>
      <c r="CA28" s="633"/>
      <c r="CB28" s="96"/>
      <c r="CC28" s="96"/>
      <c r="CD28" s="633"/>
      <c r="CE28" s="633">
        <v>1088487</v>
      </c>
      <c r="CF28" s="633"/>
      <c r="CG28" s="96"/>
      <c r="CH28" s="96"/>
      <c r="CI28" s="633"/>
      <c r="CJ28" s="633">
        <v>1683039</v>
      </c>
      <c r="CK28" s="633"/>
      <c r="CL28" s="96"/>
      <c r="CM28" s="96"/>
      <c r="CN28" s="633"/>
      <c r="CO28" s="633">
        <v>239249</v>
      </c>
      <c r="CP28" s="633"/>
      <c r="CQ28" s="96"/>
      <c r="CR28" s="96"/>
      <c r="CS28" s="633"/>
      <c r="CT28" s="633">
        <v>17656</v>
      </c>
      <c r="CU28" s="633"/>
      <c r="CV28" s="96"/>
      <c r="CW28" s="96"/>
      <c r="CX28" s="633"/>
      <c r="CY28" s="633">
        <v>1013935</v>
      </c>
      <c r="CZ28" s="633"/>
      <c r="DA28" s="96"/>
      <c r="DB28" s="96"/>
      <c r="DC28" s="633"/>
      <c r="DD28" s="633">
        <v>1111697</v>
      </c>
      <c r="DE28" s="633"/>
      <c r="DF28" s="96"/>
      <c r="DG28" s="96"/>
      <c r="DH28" s="633"/>
      <c r="DI28" s="633">
        <v>530072</v>
      </c>
      <c r="DJ28" s="633"/>
      <c r="DK28" s="96"/>
      <c r="DL28" s="96"/>
      <c r="DM28" s="633"/>
      <c r="DN28" s="633">
        <v>6511671</v>
      </c>
      <c r="DO28" s="633"/>
      <c r="DP28" s="96"/>
      <c r="DQ28" s="96"/>
      <c r="DR28" s="633"/>
      <c r="DS28" s="633">
        <v>560492</v>
      </c>
      <c r="DT28" s="567"/>
      <c r="DU28" s="96"/>
      <c r="DV28" s="96"/>
      <c r="DW28" s="567"/>
      <c r="DX28" s="633">
        <v>2756088</v>
      </c>
      <c r="DY28" s="633"/>
      <c r="DZ28" s="96"/>
      <c r="EA28" s="96"/>
      <c r="EB28" s="633"/>
      <c r="EC28" s="633">
        <v>8032775</v>
      </c>
      <c r="ED28" s="633"/>
      <c r="EE28" s="96"/>
      <c r="EF28" s="96"/>
      <c r="EG28" s="633"/>
      <c r="EH28" s="633">
        <v>1796444</v>
      </c>
      <c r="EI28" s="633"/>
      <c r="EJ28" s="96"/>
      <c r="EK28" s="96"/>
      <c r="EL28" s="634"/>
      <c r="EM28" s="633">
        <v>3028431</v>
      </c>
      <c r="EN28" s="635"/>
      <c r="EO28" s="72"/>
      <c r="EP28" s="619"/>
    </row>
    <row r="29" spans="4:154" x14ac:dyDescent="0.2">
      <c r="D29" s="153"/>
      <c r="F29" s="484"/>
      <c r="K29" s="484"/>
      <c r="P29" s="484"/>
      <c r="U29" s="484"/>
      <c r="Z29" s="484"/>
      <c r="AE29" s="484"/>
      <c r="AJ29" s="484"/>
      <c r="AO29" s="484"/>
      <c r="AT29" s="484"/>
      <c r="AY29" s="484"/>
      <c r="BD29" s="484"/>
      <c r="BI29" s="484"/>
      <c r="BN29" s="484"/>
      <c r="BS29" s="484"/>
      <c r="BW29" s="101"/>
      <c r="BX29" s="599"/>
      <c r="BY29" s="101"/>
      <c r="CC29" s="484"/>
      <c r="CH29" s="484"/>
      <c r="CM29" s="484"/>
      <c r="CR29" s="484"/>
      <c r="CW29" s="484"/>
      <c r="DB29" s="484"/>
      <c r="DG29" s="484"/>
      <c r="DL29" s="484"/>
      <c r="DQ29" s="484"/>
      <c r="DV29" s="484"/>
      <c r="EA29" s="484"/>
      <c r="EF29" s="484"/>
      <c r="EK29" s="484"/>
      <c r="EM29" s="218"/>
      <c r="EN29" s="101"/>
      <c r="EO29" s="101"/>
      <c r="EP29" s="623"/>
      <c r="ER29" s="49"/>
      <c r="ES29" s="49"/>
    </row>
    <row r="30" spans="4:154" s="49" customFormat="1" x14ac:dyDescent="0.2">
      <c r="D30" s="241" t="s">
        <v>478</v>
      </c>
      <c r="E30" s="205" t="s">
        <v>98</v>
      </c>
      <c r="F30" s="484"/>
      <c r="G30" s="70"/>
      <c r="H30" s="510">
        <v>0</v>
      </c>
      <c r="I30" s="70"/>
      <c r="J30" s="70"/>
      <c r="K30" s="598"/>
      <c r="L30" s="70"/>
      <c r="M30" s="70">
        <v>0</v>
      </c>
      <c r="N30" s="70"/>
      <c r="O30" s="70"/>
      <c r="P30" s="598"/>
      <c r="Q30" s="70"/>
      <c r="R30" s="70">
        <v>0</v>
      </c>
      <c r="S30" s="70"/>
      <c r="T30" s="70"/>
      <c r="U30" s="598"/>
      <c r="V30" s="70"/>
      <c r="W30" s="70">
        <v>-28311</v>
      </c>
      <c r="X30" s="70"/>
      <c r="Y30" s="70"/>
      <c r="Z30" s="598"/>
      <c r="AA30" s="70"/>
      <c r="AB30" s="70">
        <v>28311</v>
      </c>
      <c r="AC30" s="70"/>
      <c r="AD30" s="70"/>
      <c r="AE30" s="598"/>
      <c r="AF30" s="70"/>
      <c r="AG30" s="70">
        <v>0</v>
      </c>
      <c r="AH30" s="70"/>
      <c r="AI30" s="70"/>
      <c r="AJ30" s="598"/>
      <c r="AK30" s="70"/>
      <c r="AL30" s="70">
        <v>0</v>
      </c>
      <c r="AM30" s="70"/>
      <c r="AN30" s="70"/>
      <c r="AO30" s="598"/>
      <c r="AP30" s="70"/>
      <c r="AQ30" s="70">
        <v>0</v>
      </c>
      <c r="AR30" s="70"/>
      <c r="AS30" s="70"/>
      <c r="AT30" s="598"/>
      <c r="AU30" s="70"/>
      <c r="AV30" s="70">
        <v>0</v>
      </c>
      <c r="AW30" s="70"/>
      <c r="AX30" s="70"/>
      <c r="AY30" s="598"/>
      <c r="AZ30" s="70"/>
      <c r="BA30" s="70">
        <v>0</v>
      </c>
      <c r="BB30" s="70"/>
      <c r="BC30" s="70"/>
      <c r="BD30" s="598"/>
      <c r="BE30" s="70"/>
      <c r="BF30" s="70">
        <v>0</v>
      </c>
      <c r="BG30" s="70"/>
      <c r="BH30" s="70"/>
      <c r="BI30" s="598"/>
      <c r="BJ30" s="70"/>
      <c r="BK30" s="70">
        <v>0</v>
      </c>
      <c r="BL30" s="70"/>
      <c r="BM30" s="70"/>
      <c r="BN30" s="598"/>
      <c r="BO30" s="70"/>
      <c r="BP30" s="70">
        <v>0</v>
      </c>
      <c r="BQ30" s="510"/>
      <c r="BR30" s="510"/>
      <c r="BS30" s="509"/>
      <c r="BT30" s="70"/>
      <c r="BU30" s="510">
        <v>0</v>
      </c>
      <c r="BV30" s="70"/>
      <c r="BW30" s="510"/>
      <c r="BX30" s="509"/>
      <c r="BY30" s="70"/>
      <c r="BZ30" s="510">
        <v>-915497</v>
      </c>
      <c r="CA30" s="70"/>
      <c r="CB30" s="70"/>
      <c r="CC30" s="598"/>
      <c r="CD30" s="70"/>
      <c r="CE30" s="70">
        <v>0</v>
      </c>
      <c r="CF30" s="70"/>
      <c r="CG30" s="70"/>
      <c r="CH30" s="598"/>
      <c r="CI30" s="70"/>
      <c r="CJ30" s="70">
        <v>0</v>
      </c>
      <c r="CK30" s="70"/>
      <c r="CL30" s="70"/>
      <c r="CM30" s="598"/>
      <c r="CN30" s="70"/>
      <c r="CO30" s="70">
        <v>-34139</v>
      </c>
      <c r="CP30" s="70"/>
      <c r="CQ30" s="70"/>
      <c r="CR30" s="598"/>
      <c r="CS30" s="70"/>
      <c r="CT30" s="70">
        <v>0</v>
      </c>
      <c r="CU30" s="70"/>
      <c r="CV30" s="70"/>
      <c r="CW30" s="598"/>
      <c r="CX30" s="70"/>
      <c r="CY30" s="70">
        <v>0</v>
      </c>
      <c r="CZ30" s="70"/>
      <c r="DA30" s="70"/>
      <c r="DB30" s="598"/>
      <c r="DC30" s="70"/>
      <c r="DD30" s="70">
        <v>-578417</v>
      </c>
      <c r="DE30" s="70"/>
      <c r="DF30" s="70"/>
      <c r="DG30" s="598"/>
      <c r="DH30" s="70"/>
      <c r="DI30" s="70">
        <v>0</v>
      </c>
      <c r="DJ30" s="70"/>
      <c r="DK30" s="70"/>
      <c r="DL30" s="598"/>
      <c r="DM30" s="70"/>
      <c r="DN30" s="70">
        <v>-266903</v>
      </c>
      <c r="DO30" s="70"/>
      <c r="DP30" s="70"/>
      <c r="DQ30" s="598"/>
      <c r="DR30" s="70"/>
      <c r="DS30" s="70">
        <v>0</v>
      </c>
      <c r="DT30" s="70"/>
      <c r="DU30" s="70"/>
      <c r="DV30" s="598"/>
      <c r="DW30" s="70"/>
      <c r="DX30" s="70">
        <v>0</v>
      </c>
      <c r="DY30" s="70"/>
      <c r="DZ30" s="70"/>
      <c r="EA30" s="598"/>
      <c r="EB30" s="70"/>
      <c r="EC30" s="70">
        <v>-14320</v>
      </c>
      <c r="ED30" s="70"/>
      <c r="EE30" s="70"/>
      <c r="EF30" s="598"/>
      <c r="EG30" s="70"/>
      <c r="EH30" s="70">
        <v>-21718</v>
      </c>
      <c r="EI30" s="510"/>
      <c r="EJ30" s="510"/>
      <c r="EK30" s="509"/>
      <c r="EL30" s="70"/>
      <c r="EM30" s="481">
        <v>-34139</v>
      </c>
      <c r="EN30" s="70"/>
      <c r="EO30" s="510"/>
      <c r="EP30" s="572"/>
    </row>
    <row r="31" spans="4:154" s="49" customFormat="1" x14ac:dyDescent="0.2">
      <c r="D31" s="631" t="s">
        <v>479</v>
      </c>
      <c r="E31" s="609"/>
      <c r="F31" s="270"/>
      <c r="G31" s="632"/>
      <c r="H31" s="633">
        <v>0</v>
      </c>
      <c r="I31" s="633"/>
      <c r="J31" s="96"/>
      <c r="K31" s="96"/>
      <c r="L31" s="633"/>
      <c r="M31" s="633">
        <v>0</v>
      </c>
      <c r="N31" s="633"/>
      <c r="O31" s="96"/>
      <c r="P31" s="96"/>
      <c r="Q31" s="633"/>
      <c r="R31" s="633">
        <v>0</v>
      </c>
      <c r="S31" s="633"/>
      <c r="T31" s="96"/>
      <c r="U31" s="96"/>
      <c r="V31" s="633"/>
      <c r="W31" s="633">
        <v>-28311</v>
      </c>
      <c r="X31" s="633"/>
      <c r="Y31" s="96"/>
      <c r="Z31" s="96"/>
      <c r="AA31" s="633"/>
      <c r="AB31" s="633">
        <v>28311</v>
      </c>
      <c r="AC31" s="633"/>
      <c r="AD31" s="96"/>
      <c r="AE31" s="96"/>
      <c r="AF31" s="633"/>
      <c r="AG31" s="633">
        <v>0</v>
      </c>
      <c r="AH31" s="633"/>
      <c r="AI31" s="96"/>
      <c r="AJ31" s="96"/>
      <c r="AK31" s="633"/>
      <c r="AL31" s="633">
        <v>0</v>
      </c>
      <c r="AM31" s="633"/>
      <c r="AN31" s="96"/>
      <c r="AO31" s="96"/>
      <c r="AP31" s="633"/>
      <c r="AQ31" s="633">
        <v>0</v>
      </c>
      <c r="AR31" s="633"/>
      <c r="AS31" s="96"/>
      <c r="AT31" s="96"/>
      <c r="AU31" s="633"/>
      <c r="AV31" s="633">
        <v>0</v>
      </c>
      <c r="AW31" s="633"/>
      <c r="AX31" s="96"/>
      <c r="AY31" s="96"/>
      <c r="AZ31" s="633"/>
      <c r="BA31" s="633">
        <v>0</v>
      </c>
      <c r="BB31" s="567"/>
      <c r="BC31" s="96"/>
      <c r="BD31" s="96"/>
      <c r="BE31" s="567"/>
      <c r="BF31" s="633">
        <v>0</v>
      </c>
      <c r="BG31" s="633"/>
      <c r="BH31" s="96"/>
      <c r="BI31" s="96"/>
      <c r="BJ31" s="633"/>
      <c r="BK31" s="633">
        <v>0</v>
      </c>
      <c r="BL31" s="633"/>
      <c r="BM31" s="96"/>
      <c r="BN31" s="96"/>
      <c r="BO31" s="633"/>
      <c r="BP31" s="633">
        <v>0</v>
      </c>
      <c r="BQ31" s="633"/>
      <c r="BR31" s="96"/>
      <c r="BS31" s="96"/>
      <c r="BT31" s="633"/>
      <c r="BU31" s="633">
        <v>0</v>
      </c>
      <c r="BV31" s="633"/>
      <c r="BW31" s="96"/>
      <c r="BX31" s="96"/>
      <c r="BY31" s="633"/>
      <c r="BZ31" s="633">
        <v>-915497</v>
      </c>
      <c r="CA31" s="633"/>
      <c r="CB31" s="96"/>
      <c r="CC31" s="96"/>
      <c r="CD31" s="633"/>
      <c r="CE31" s="633">
        <v>0</v>
      </c>
      <c r="CF31" s="633"/>
      <c r="CG31" s="96"/>
      <c r="CH31" s="96"/>
      <c r="CI31" s="633"/>
      <c r="CJ31" s="633">
        <v>0</v>
      </c>
      <c r="CK31" s="633"/>
      <c r="CL31" s="96"/>
      <c r="CM31" s="96"/>
      <c r="CN31" s="633"/>
      <c r="CO31" s="633">
        <v>-34139</v>
      </c>
      <c r="CP31" s="633"/>
      <c r="CQ31" s="96"/>
      <c r="CR31" s="96"/>
      <c r="CS31" s="633"/>
      <c r="CT31" s="633">
        <v>0</v>
      </c>
      <c r="CU31" s="633"/>
      <c r="CV31" s="96"/>
      <c r="CW31" s="96"/>
      <c r="CX31" s="633"/>
      <c r="CY31" s="633">
        <v>0</v>
      </c>
      <c r="CZ31" s="633"/>
      <c r="DA31" s="96"/>
      <c r="DB31" s="96"/>
      <c r="DC31" s="633"/>
      <c r="DD31" s="633">
        <v>-578417</v>
      </c>
      <c r="DE31" s="633"/>
      <c r="DF31" s="96"/>
      <c r="DG31" s="96"/>
      <c r="DH31" s="633"/>
      <c r="DI31" s="633">
        <v>0</v>
      </c>
      <c r="DJ31" s="633"/>
      <c r="DK31" s="96"/>
      <c r="DL31" s="96"/>
      <c r="DM31" s="633"/>
      <c r="DN31" s="633">
        <v>-266903</v>
      </c>
      <c r="DO31" s="633"/>
      <c r="DP31" s="96"/>
      <c r="DQ31" s="96"/>
      <c r="DR31" s="633"/>
      <c r="DS31" s="633">
        <v>0</v>
      </c>
      <c r="DT31" s="567"/>
      <c r="DU31" s="96"/>
      <c r="DV31" s="96"/>
      <c r="DW31" s="567"/>
      <c r="DX31" s="633">
        <v>0</v>
      </c>
      <c r="DY31" s="633"/>
      <c r="DZ31" s="96"/>
      <c r="EA31" s="96"/>
      <c r="EB31" s="633"/>
      <c r="EC31" s="633">
        <v>-14320</v>
      </c>
      <c r="ED31" s="633"/>
      <c r="EE31" s="96"/>
      <c r="EF31" s="96"/>
      <c r="EG31" s="633"/>
      <c r="EH31" s="633">
        <v>-21718</v>
      </c>
      <c r="EI31" s="633"/>
      <c r="EJ31" s="96"/>
      <c r="EK31" s="96"/>
      <c r="EL31" s="634"/>
      <c r="EM31" s="633">
        <v>-34139</v>
      </c>
      <c r="EN31" s="635"/>
      <c r="EO31" s="72"/>
      <c r="EP31" s="619"/>
    </row>
    <row r="32" spans="4:154" x14ac:dyDescent="0.2">
      <c r="D32" s="153"/>
      <c r="F32" s="484"/>
      <c r="H32" s="101"/>
      <c r="I32" s="101"/>
      <c r="J32" s="101"/>
      <c r="K32" s="599"/>
      <c r="L32" s="101"/>
      <c r="M32" s="101"/>
      <c r="N32" s="101"/>
      <c r="O32" s="101"/>
      <c r="P32" s="599"/>
      <c r="Q32" s="101"/>
      <c r="R32" s="101"/>
      <c r="S32" s="101"/>
      <c r="T32" s="101"/>
      <c r="U32" s="599"/>
      <c r="V32" s="101"/>
      <c r="W32" s="101"/>
      <c r="X32" s="101"/>
      <c r="Y32" s="101"/>
      <c r="Z32" s="599"/>
      <c r="AA32" s="101"/>
      <c r="AB32" s="101"/>
      <c r="AC32" s="101"/>
      <c r="AD32" s="101"/>
      <c r="AE32" s="599"/>
      <c r="AF32" s="101"/>
      <c r="AG32" s="101"/>
      <c r="AH32" s="101"/>
      <c r="AI32" s="101"/>
      <c r="AJ32" s="599"/>
      <c r="AK32" s="101"/>
      <c r="AL32" s="101"/>
      <c r="AM32" s="101"/>
      <c r="AN32" s="101"/>
      <c r="AO32" s="599"/>
      <c r="AP32" s="101"/>
      <c r="AQ32" s="101"/>
      <c r="AR32" s="101"/>
      <c r="AS32" s="101"/>
      <c r="AT32" s="599"/>
      <c r="AU32" s="101"/>
      <c r="AV32" s="101"/>
      <c r="AW32" s="620"/>
      <c r="AX32" s="101"/>
      <c r="AY32" s="599"/>
      <c r="AZ32" s="101"/>
      <c r="BA32" s="101"/>
      <c r="BB32" s="101"/>
      <c r="BC32" s="101"/>
      <c r="BD32" s="599"/>
      <c r="BE32" s="101"/>
      <c r="BF32" s="101"/>
      <c r="BG32" s="101"/>
      <c r="BH32" s="101"/>
      <c r="BI32" s="599"/>
      <c r="BJ32" s="101"/>
      <c r="BK32" s="101"/>
      <c r="BL32" s="101"/>
      <c r="BM32" s="101"/>
      <c r="BN32" s="599"/>
      <c r="BO32" s="620"/>
      <c r="BP32" s="101"/>
      <c r="BQ32" s="620"/>
      <c r="BR32" s="101"/>
      <c r="BS32" s="599"/>
      <c r="BT32" s="101"/>
      <c r="BU32" s="101"/>
      <c r="BV32" s="101"/>
      <c r="BW32" s="101"/>
      <c r="BX32" s="599"/>
      <c r="BY32" s="101"/>
      <c r="BZ32" s="101"/>
      <c r="CA32" s="101"/>
      <c r="CB32" s="101"/>
      <c r="CC32" s="599"/>
      <c r="CD32" s="101"/>
      <c r="CE32" s="101"/>
      <c r="CF32" s="101"/>
      <c r="CG32" s="101"/>
      <c r="CH32" s="599"/>
      <c r="CI32" s="101"/>
      <c r="CJ32" s="101"/>
      <c r="CK32" s="101"/>
      <c r="CL32" s="101"/>
      <c r="CM32" s="599"/>
      <c r="CN32" s="101"/>
      <c r="CO32" s="101"/>
      <c r="CP32" s="101"/>
      <c r="CQ32" s="101"/>
      <c r="CR32" s="599"/>
      <c r="CS32" s="101"/>
      <c r="CT32" s="101"/>
      <c r="CU32" s="101"/>
      <c r="CV32" s="101"/>
      <c r="CW32" s="599"/>
      <c r="CX32" s="101"/>
      <c r="CY32" s="101"/>
      <c r="CZ32" s="101"/>
      <c r="DA32" s="101"/>
      <c r="DB32" s="599"/>
      <c r="DC32" s="101"/>
      <c r="DD32" s="101"/>
      <c r="DE32" s="101"/>
      <c r="DF32" s="101"/>
      <c r="DG32" s="599"/>
      <c r="DH32" s="101"/>
      <c r="DI32" s="101"/>
      <c r="DJ32" s="101"/>
      <c r="DK32" s="101"/>
      <c r="DL32" s="599"/>
      <c r="DM32" s="101"/>
      <c r="DN32" s="101"/>
      <c r="DO32" s="620"/>
      <c r="DP32" s="101"/>
      <c r="DQ32" s="599"/>
      <c r="DR32" s="101"/>
      <c r="DS32" s="101"/>
      <c r="DT32" s="101"/>
      <c r="DU32" s="101"/>
      <c r="DV32" s="599"/>
      <c r="DW32" s="101"/>
      <c r="DX32" s="101"/>
      <c r="DY32" s="101"/>
      <c r="DZ32" s="101"/>
      <c r="EA32" s="599"/>
      <c r="EB32" s="101"/>
      <c r="EC32" s="101"/>
      <c r="ED32" s="101"/>
      <c r="EE32" s="101"/>
      <c r="EF32" s="599"/>
      <c r="EG32" s="620"/>
      <c r="EH32" s="101"/>
      <c r="EI32" s="620"/>
      <c r="EJ32" s="101"/>
      <c r="EK32" s="599"/>
      <c r="EL32" s="101"/>
      <c r="EM32" s="620"/>
      <c r="EN32" s="620"/>
      <c r="EO32" s="101"/>
      <c r="EP32" s="623"/>
      <c r="ER32" s="49"/>
      <c r="ES32" s="49"/>
    </row>
    <row r="33" spans="4:149" s="49" customFormat="1" x14ac:dyDescent="0.2">
      <c r="D33" s="241" t="s">
        <v>480</v>
      </c>
      <c r="E33" s="609"/>
      <c r="F33" s="270"/>
      <c r="G33" s="632"/>
      <c r="H33" s="636">
        <v>0</v>
      </c>
      <c r="I33" s="636"/>
      <c r="J33" s="69"/>
      <c r="K33" s="69"/>
      <c r="L33" s="636"/>
      <c r="M33" s="636">
        <v>-32836320.771990001</v>
      </c>
      <c r="N33" s="636"/>
      <c r="O33" s="69"/>
      <c r="P33" s="69"/>
      <c r="Q33" s="636"/>
      <c r="R33" s="636">
        <v>-5512617.4648199826</v>
      </c>
      <c r="S33" s="636"/>
      <c r="T33" s="69"/>
      <c r="U33" s="69"/>
      <c r="V33" s="636"/>
      <c r="W33" s="636">
        <v>3578503.2416499853</v>
      </c>
      <c r="X33" s="636"/>
      <c r="Y33" s="69"/>
      <c r="Z33" s="69"/>
      <c r="AA33" s="636"/>
      <c r="AB33" s="636">
        <v>-7197008.0788299739</v>
      </c>
      <c r="AC33" s="636"/>
      <c r="AD33" s="69"/>
      <c r="AE33" s="69"/>
      <c r="AF33" s="636"/>
      <c r="AG33" s="636">
        <v>0</v>
      </c>
      <c r="AH33" s="636"/>
      <c r="AI33" s="69"/>
      <c r="AJ33" s="69"/>
      <c r="AK33" s="636"/>
      <c r="AL33" s="636">
        <v>0</v>
      </c>
      <c r="AM33" s="636"/>
      <c r="AN33" s="69"/>
      <c r="AO33" s="69"/>
      <c r="AP33" s="636"/>
      <c r="AQ33" s="636">
        <v>0</v>
      </c>
      <c r="AR33" s="636"/>
      <c r="AS33" s="69"/>
      <c r="AT33" s="69"/>
      <c r="AU33" s="636"/>
      <c r="AV33" s="636">
        <v>0</v>
      </c>
      <c r="AW33" s="636"/>
      <c r="AX33" s="69"/>
      <c r="AY33" s="69"/>
      <c r="AZ33" s="636"/>
      <c r="BA33" s="636">
        <v>0</v>
      </c>
      <c r="BB33" s="637"/>
      <c r="BC33" s="69"/>
      <c r="BD33" s="69"/>
      <c r="BE33" s="637"/>
      <c r="BF33" s="636">
        <v>0</v>
      </c>
      <c r="BG33" s="636"/>
      <c r="BH33" s="69"/>
      <c r="BI33" s="69"/>
      <c r="BJ33" s="636"/>
      <c r="BK33" s="636">
        <v>0</v>
      </c>
      <c r="BL33" s="636"/>
      <c r="BM33" s="69"/>
      <c r="BN33" s="69"/>
      <c r="BO33" s="636"/>
      <c r="BP33" s="636">
        <v>0</v>
      </c>
      <c r="BQ33" s="636"/>
      <c r="BR33" s="69"/>
      <c r="BS33" s="69"/>
      <c r="BT33" s="636"/>
      <c r="BU33" s="636">
        <v>-41967443.073989972</v>
      </c>
      <c r="BV33" s="636"/>
      <c r="BW33" s="69"/>
      <c r="BX33" s="69"/>
      <c r="BY33" s="636"/>
      <c r="BZ33" s="636">
        <v>6935927.9633540809</v>
      </c>
      <c r="CA33" s="636"/>
      <c r="CB33" s="69"/>
      <c r="CC33" s="69"/>
      <c r="CD33" s="636"/>
      <c r="CE33" s="636">
        <v>5906544.219140023</v>
      </c>
      <c r="CF33" s="636"/>
      <c r="CG33" s="69"/>
      <c r="CH33" s="69"/>
      <c r="CI33" s="636"/>
      <c r="CJ33" s="636">
        <v>-12483950.991829976</v>
      </c>
      <c r="CK33" s="636"/>
      <c r="CL33" s="69"/>
      <c r="CM33" s="69"/>
      <c r="CN33" s="636"/>
      <c r="CO33" s="636">
        <v>3209022.3661100268</v>
      </c>
      <c r="CP33" s="636"/>
      <c r="CQ33" s="69"/>
      <c r="CR33" s="69"/>
      <c r="CS33" s="636"/>
      <c r="CT33" s="636">
        <v>-6553094.9010600448</v>
      </c>
      <c r="CU33" s="636"/>
      <c r="CV33" s="69"/>
      <c r="CW33" s="69"/>
      <c r="CX33" s="636"/>
      <c r="CY33" s="636">
        <v>-2782867.0139960051</v>
      </c>
      <c r="CZ33" s="636"/>
      <c r="DA33" s="69"/>
      <c r="DB33" s="69"/>
      <c r="DC33" s="636"/>
      <c r="DD33" s="636">
        <v>8997817.3801300079</v>
      </c>
      <c r="DE33" s="636"/>
      <c r="DF33" s="69"/>
      <c r="DG33" s="69"/>
      <c r="DH33" s="636"/>
      <c r="DI33" s="636">
        <v>-1449789.4983399957</v>
      </c>
      <c r="DJ33" s="636"/>
      <c r="DK33" s="69"/>
      <c r="DL33" s="69"/>
      <c r="DM33" s="636"/>
      <c r="DN33" s="636">
        <v>10616591.319769949</v>
      </c>
      <c r="DO33" s="636"/>
      <c r="DP33" s="69"/>
      <c r="DQ33" s="69"/>
      <c r="DR33" s="636"/>
      <c r="DS33" s="636">
        <v>383769.56102001667</v>
      </c>
      <c r="DT33" s="637"/>
      <c r="DU33" s="69"/>
      <c r="DV33" s="69"/>
      <c r="DW33" s="637"/>
      <c r="DX33" s="636">
        <v>4427766.5460499972</v>
      </c>
      <c r="DY33" s="636"/>
      <c r="DZ33" s="69"/>
      <c r="EA33" s="69"/>
      <c r="EB33" s="636"/>
      <c r="EC33" s="636">
        <v>-19891534.173719943</v>
      </c>
      <c r="ED33" s="636"/>
      <c r="EE33" s="69"/>
      <c r="EF33" s="69"/>
      <c r="EG33" s="636"/>
      <c r="EH33" s="636">
        <v>16555653.150080025</v>
      </c>
      <c r="EI33" s="636"/>
      <c r="EJ33" s="69"/>
      <c r="EK33" s="69"/>
      <c r="EL33" s="638"/>
      <c r="EM33" s="636">
        <v>-9921479.3076399714</v>
      </c>
      <c r="EN33" s="635"/>
      <c r="EO33" s="72"/>
      <c r="EP33" s="619"/>
      <c r="ER33" s="31"/>
    </row>
    <row r="34" spans="4:149" x14ac:dyDescent="0.2">
      <c r="D34" s="153"/>
      <c r="E34" s="639"/>
      <c r="F34" s="484"/>
      <c r="H34" s="101"/>
      <c r="I34" s="101"/>
      <c r="J34" s="101"/>
      <c r="K34" s="599"/>
      <c r="L34" s="101"/>
      <c r="M34" s="101"/>
      <c r="N34" s="101"/>
      <c r="O34" s="101"/>
      <c r="P34" s="599"/>
      <c r="Q34" s="101"/>
      <c r="R34" s="101"/>
      <c r="S34" s="101"/>
      <c r="T34" s="101"/>
      <c r="U34" s="599"/>
      <c r="V34" s="101"/>
      <c r="W34" s="101"/>
      <c r="X34" s="101"/>
      <c r="Y34" s="101"/>
      <c r="Z34" s="599"/>
      <c r="AA34" s="101"/>
      <c r="AB34" s="101"/>
      <c r="AC34" s="101"/>
      <c r="AD34" s="101"/>
      <c r="AE34" s="599"/>
      <c r="AF34" s="101"/>
      <c r="AG34" s="101"/>
      <c r="AH34" s="101"/>
      <c r="AI34" s="101"/>
      <c r="AJ34" s="599"/>
      <c r="AK34" s="101"/>
      <c r="AL34" s="101"/>
      <c r="AM34" s="101"/>
      <c r="AN34" s="101"/>
      <c r="AO34" s="599"/>
      <c r="AP34" s="101"/>
      <c r="AQ34" s="101"/>
      <c r="AR34" s="101"/>
      <c r="AS34" s="101"/>
      <c r="AT34" s="599"/>
      <c r="AU34" s="101"/>
      <c r="AV34" s="101"/>
      <c r="AW34" s="101"/>
      <c r="AX34" s="101"/>
      <c r="AY34" s="599"/>
      <c r="AZ34" s="101"/>
      <c r="BA34" s="101"/>
      <c r="BB34" s="101"/>
      <c r="BC34" s="101"/>
      <c r="BD34" s="599"/>
      <c r="BE34" s="101"/>
      <c r="BF34" s="101"/>
      <c r="BG34" s="101"/>
      <c r="BH34" s="101"/>
      <c r="BI34" s="599"/>
      <c r="BJ34" s="101"/>
      <c r="BK34" s="101"/>
      <c r="BL34" s="101"/>
      <c r="BM34" s="101"/>
      <c r="BN34" s="599"/>
      <c r="BO34" s="101"/>
      <c r="BP34" s="101"/>
      <c r="BQ34" s="101"/>
      <c r="BR34" s="101"/>
      <c r="BS34" s="599"/>
      <c r="BT34" s="101"/>
      <c r="BU34" s="101"/>
      <c r="BV34" s="101"/>
      <c r="BW34" s="101"/>
      <c r="BX34" s="599"/>
      <c r="BY34" s="101"/>
      <c r="BZ34" s="101"/>
      <c r="CA34" s="101"/>
      <c r="CB34" s="101"/>
      <c r="CC34" s="599"/>
      <c r="CD34" s="101"/>
      <c r="CE34" s="101"/>
      <c r="CF34" s="101"/>
      <c r="CG34" s="101"/>
      <c r="CH34" s="599"/>
      <c r="CI34" s="101"/>
      <c r="CJ34" s="101"/>
      <c r="CK34" s="101"/>
      <c r="CL34" s="101"/>
      <c r="CM34" s="599"/>
      <c r="CN34" s="101"/>
      <c r="CO34" s="101"/>
      <c r="CP34" s="101"/>
      <c r="CQ34" s="101"/>
      <c r="CR34" s="599"/>
      <c r="CS34" s="101"/>
      <c r="CT34" s="101"/>
      <c r="CU34" s="101"/>
      <c r="CV34" s="101"/>
      <c r="CW34" s="599"/>
      <c r="CX34" s="101"/>
      <c r="CY34" s="101"/>
      <c r="CZ34" s="101"/>
      <c r="DA34" s="101"/>
      <c r="DB34" s="599"/>
      <c r="DC34" s="101"/>
      <c r="DD34" s="101"/>
      <c r="DE34" s="101"/>
      <c r="DF34" s="101"/>
      <c r="DG34" s="599"/>
      <c r="DH34" s="101"/>
      <c r="DI34" s="101"/>
      <c r="DJ34" s="101"/>
      <c r="DK34" s="101"/>
      <c r="DL34" s="599"/>
      <c r="DM34" s="101"/>
      <c r="DN34" s="101"/>
      <c r="DO34" s="101"/>
      <c r="DP34" s="101"/>
      <c r="DQ34" s="599"/>
      <c r="DR34" s="101"/>
      <c r="DS34" s="101"/>
      <c r="DT34" s="101"/>
      <c r="DU34" s="101"/>
      <c r="DV34" s="599"/>
      <c r="DW34" s="101"/>
      <c r="DX34" s="101"/>
      <c r="DY34" s="101"/>
      <c r="DZ34" s="101"/>
      <c r="EA34" s="599"/>
      <c r="EB34" s="101"/>
      <c r="EC34" s="101"/>
      <c r="ED34" s="101"/>
      <c r="EE34" s="101"/>
      <c r="EF34" s="599"/>
      <c r="EG34" s="101"/>
      <c r="EH34" s="101"/>
      <c r="EI34" s="101"/>
      <c r="EJ34" s="101"/>
      <c r="EK34" s="599"/>
      <c r="EL34" s="101"/>
      <c r="EM34" s="101"/>
      <c r="EN34" s="633"/>
      <c r="EO34" s="101"/>
      <c r="EP34" s="623"/>
      <c r="ER34" s="640"/>
      <c r="ES34" s="49"/>
    </row>
    <row r="35" spans="4:149" s="49" customFormat="1" x14ac:dyDescent="0.2">
      <c r="D35" s="257" t="s">
        <v>481</v>
      </c>
      <c r="E35" s="641" t="s">
        <v>79</v>
      </c>
      <c r="F35" s="642"/>
      <c r="G35" s="54"/>
      <c r="H35" s="643">
        <v>106184839.37800026</v>
      </c>
      <c r="I35" s="643"/>
      <c r="J35" s="643"/>
      <c r="K35" s="644"/>
      <c r="L35" s="643"/>
      <c r="M35" s="643">
        <v>-22462869.771990001</v>
      </c>
      <c r="N35" s="643"/>
      <c r="O35" s="643"/>
      <c r="P35" s="644"/>
      <c r="Q35" s="643"/>
      <c r="R35" s="643">
        <v>8028973.5351800174</v>
      </c>
      <c r="S35" s="643"/>
      <c r="T35" s="643"/>
      <c r="U35" s="644"/>
      <c r="V35" s="643"/>
      <c r="W35" s="643">
        <v>-100948773.75835001</v>
      </c>
      <c r="X35" s="643"/>
      <c r="Y35" s="643"/>
      <c r="Z35" s="644"/>
      <c r="AA35" s="643"/>
      <c r="AB35" s="643">
        <v>81733465.921170026</v>
      </c>
      <c r="AC35" s="643"/>
      <c r="AD35" s="643"/>
      <c r="AE35" s="644"/>
      <c r="AF35" s="643"/>
      <c r="AG35" s="643">
        <v>360631924</v>
      </c>
      <c r="AH35" s="643"/>
      <c r="AI35" s="643"/>
      <c r="AJ35" s="644"/>
      <c r="AK35" s="643"/>
      <c r="AL35" s="643">
        <v>0</v>
      </c>
      <c r="AM35" s="643"/>
      <c r="AN35" s="643"/>
      <c r="AO35" s="644"/>
      <c r="AP35" s="643"/>
      <c r="AQ35" s="643">
        <v>0</v>
      </c>
      <c r="AR35" s="643"/>
      <c r="AS35" s="643"/>
      <c r="AT35" s="644"/>
      <c r="AU35" s="643"/>
      <c r="AV35" s="643">
        <v>0</v>
      </c>
      <c r="AW35" s="643"/>
      <c r="AX35" s="643"/>
      <c r="AY35" s="644"/>
      <c r="AZ35" s="643"/>
      <c r="BA35" s="643">
        <v>0</v>
      </c>
      <c r="BB35" s="643"/>
      <c r="BC35" s="643"/>
      <c r="BD35" s="644"/>
      <c r="BE35" s="643"/>
      <c r="BF35" s="643">
        <v>0</v>
      </c>
      <c r="BG35" s="643"/>
      <c r="BH35" s="643"/>
      <c r="BI35" s="644"/>
      <c r="BJ35" s="643"/>
      <c r="BK35" s="643">
        <v>0</v>
      </c>
      <c r="BL35" s="643"/>
      <c r="BM35" s="643"/>
      <c r="BN35" s="644"/>
      <c r="BO35" s="643"/>
      <c r="BP35" s="643">
        <v>0</v>
      </c>
      <c r="BQ35" s="643"/>
      <c r="BR35" s="643"/>
      <c r="BS35" s="644"/>
      <c r="BT35" s="643"/>
      <c r="BU35" s="643">
        <v>-33649204.073989972</v>
      </c>
      <c r="BV35" s="643"/>
      <c r="BW35" s="643"/>
      <c r="BX35" s="644"/>
      <c r="BY35" s="643"/>
      <c r="BZ35" s="643">
        <v>77304870.963354081</v>
      </c>
      <c r="CA35" s="643"/>
      <c r="CB35" s="643"/>
      <c r="CC35" s="644"/>
      <c r="CD35" s="643"/>
      <c r="CE35" s="643">
        <v>44290935.219140023</v>
      </c>
      <c r="CF35" s="643"/>
      <c r="CG35" s="643"/>
      <c r="CH35" s="644"/>
      <c r="CI35" s="643"/>
      <c r="CJ35" s="643">
        <v>-14022271.991829976</v>
      </c>
      <c r="CK35" s="643"/>
      <c r="CL35" s="643"/>
      <c r="CM35" s="644"/>
      <c r="CN35" s="643"/>
      <c r="CO35" s="643">
        <v>-106124988.63388997</v>
      </c>
      <c r="CP35" s="643"/>
      <c r="CQ35" s="643"/>
      <c r="CR35" s="644"/>
      <c r="CS35" s="643"/>
      <c r="CT35" s="643">
        <v>111669585.09893996</v>
      </c>
      <c r="CU35" s="643"/>
      <c r="CV35" s="643"/>
      <c r="CW35" s="644"/>
      <c r="CX35" s="643"/>
      <c r="CY35" s="643">
        <v>18126075.986003995</v>
      </c>
      <c r="CZ35" s="643"/>
      <c r="DA35" s="643"/>
      <c r="DB35" s="644"/>
      <c r="DC35" s="643"/>
      <c r="DD35" s="643">
        <v>-12357983.619869992</v>
      </c>
      <c r="DE35" s="643"/>
      <c r="DF35" s="643"/>
      <c r="DG35" s="644"/>
      <c r="DH35" s="643"/>
      <c r="DI35" s="643">
        <v>12671526.501660004</v>
      </c>
      <c r="DJ35" s="643"/>
      <c r="DK35" s="643"/>
      <c r="DL35" s="644"/>
      <c r="DM35" s="643"/>
      <c r="DN35" s="643">
        <v>-179680.68023005128</v>
      </c>
      <c r="DO35" s="643"/>
      <c r="DP35" s="643"/>
      <c r="DQ35" s="644"/>
      <c r="DR35" s="643"/>
      <c r="DS35" s="643">
        <v>-60800389.438979983</v>
      </c>
      <c r="DT35" s="643"/>
      <c r="DU35" s="643"/>
      <c r="DV35" s="644"/>
      <c r="DW35" s="643"/>
      <c r="DX35" s="643">
        <v>104635309.54605</v>
      </c>
      <c r="DY35" s="643"/>
      <c r="DZ35" s="643"/>
      <c r="EA35" s="644"/>
      <c r="EB35" s="643"/>
      <c r="EC35" s="643">
        <v>-24028968.173719943</v>
      </c>
      <c r="ED35" s="643"/>
      <c r="EE35" s="643"/>
      <c r="EF35" s="644"/>
      <c r="EG35" s="643"/>
      <c r="EH35" s="643">
        <v>3425721.1500800252</v>
      </c>
      <c r="EI35" s="643"/>
      <c r="EJ35" s="643"/>
      <c r="EK35" s="644"/>
      <c r="EL35" s="643"/>
      <c r="EM35" s="643">
        <v>35813259.692360029</v>
      </c>
      <c r="EN35" s="645"/>
      <c r="EO35" s="70"/>
      <c r="EP35" s="619"/>
      <c r="ER35" s="31"/>
    </row>
    <row r="36" spans="4:149" x14ac:dyDescent="0.2">
      <c r="D36" s="807" t="s">
        <v>44</v>
      </c>
      <c r="E36" s="807"/>
      <c r="F36" s="807"/>
      <c r="G36" s="807"/>
      <c r="H36" s="807"/>
      <c r="I36" s="807"/>
      <c r="J36" s="807"/>
      <c r="K36" s="807"/>
      <c r="L36" s="807"/>
      <c r="M36" s="807"/>
      <c r="N36" s="807"/>
      <c r="O36" s="807"/>
      <c r="P36" s="807"/>
      <c r="Q36" s="807"/>
      <c r="R36" s="807"/>
      <c r="S36" s="807"/>
      <c r="T36" s="807"/>
      <c r="U36" s="807"/>
      <c r="V36" s="807"/>
      <c r="W36" s="807"/>
      <c r="X36" s="807"/>
      <c r="Y36" s="807"/>
      <c r="Z36" s="807"/>
      <c r="AA36" s="807"/>
      <c r="AB36" s="807"/>
      <c r="AC36" s="807"/>
      <c r="AD36" s="807"/>
      <c r="AE36" s="807"/>
      <c r="AF36" s="807"/>
      <c r="AG36" s="807"/>
      <c r="AH36" s="807"/>
      <c r="AI36" s="807"/>
      <c r="AJ36" s="807"/>
      <c r="AK36" s="807"/>
      <c r="AL36" s="807"/>
      <c r="AM36" s="807"/>
      <c r="AN36" s="807"/>
      <c r="AO36" s="807"/>
      <c r="AP36" s="807"/>
      <c r="AQ36" s="807"/>
      <c r="AR36" s="807"/>
      <c r="AS36" s="807"/>
      <c r="AT36" s="807"/>
      <c r="AU36" s="807"/>
      <c r="AV36" s="807"/>
      <c r="AW36" s="807"/>
      <c r="AX36" s="807"/>
      <c r="AY36" s="807"/>
      <c r="AZ36" s="807"/>
      <c r="BA36" s="807"/>
      <c r="BB36" s="807"/>
      <c r="BC36" s="807"/>
      <c r="BD36" s="807"/>
      <c r="BE36" s="807"/>
      <c r="BF36" s="807"/>
      <c r="BG36" s="807"/>
      <c r="BH36" s="807"/>
      <c r="BI36" s="807"/>
      <c r="BJ36" s="807"/>
      <c r="BK36" s="807"/>
      <c r="BL36" s="807"/>
      <c r="BM36" s="807"/>
      <c r="BN36" s="807"/>
      <c r="BO36" s="807"/>
      <c r="BP36" s="807"/>
      <c r="BQ36" s="807"/>
      <c r="BR36" s="807"/>
      <c r="BS36" s="807"/>
      <c r="BT36" s="807"/>
      <c r="BU36" s="807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</row>
    <row r="37" spans="4:149" hidden="1" x14ac:dyDescent="0.2">
      <c r="D37" s="646" t="s">
        <v>482</v>
      </c>
    </row>
    <row r="38" spans="4:149" hidden="1" x14ac:dyDescent="0.2">
      <c r="D38" s="646" t="s">
        <v>483</v>
      </c>
    </row>
    <row r="39" spans="4:149" hidden="1" x14ac:dyDescent="0.2">
      <c r="D39" s="646" t="s">
        <v>484</v>
      </c>
    </row>
    <row r="40" spans="4:149" hidden="1" x14ac:dyDescent="0.2">
      <c r="D40" s="646" t="s">
        <v>485</v>
      </c>
    </row>
    <row r="41" spans="4:149" x14ac:dyDescent="0.2">
      <c r="D41" s="646" t="s">
        <v>486</v>
      </c>
      <c r="CJ41" s="49"/>
    </row>
    <row r="42" spans="4:149" x14ac:dyDescent="0.2">
      <c r="D42" s="646" t="s">
        <v>487</v>
      </c>
      <c r="E42" s="647"/>
      <c r="F42" s="646"/>
      <c r="G42" s="646"/>
      <c r="BZ42" s="648"/>
    </row>
    <row r="43" spans="4:149" x14ac:dyDescent="0.2">
      <c r="E43" s="647"/>
      <c r="F43" s="646"/>
      <c r="G43" s="646"/>
      <c r="M43" s="649"/>
      <c r="CA43" s="147">
        <v>2087353.7651195501</v>
      </c>
      <c r="DN43" s="101"/>
      <c r="DO43" s="101"/>
      <c r="DP43" s="101"/>
      <c r="DQ43" s="101"/>
      <c r="DR43" s="101"/>
    </row>
    <row r="44" spans="4:149" x14ac:dyDescent="0.2">
      <c r="E44" s="647"/>
      <c r="F44" s="646"/>
      <c r="G44" s="646"/>
    </row>
    <row r="45" spans="4:149" hidden="1" x14ac:dyDescent="0.2">
      <c r="BZ45" s="147">
        <v>3245038.1090099812</v>
      </c>
    </row>
    <row r="46" spans="4:149" hidden="1" x14ac:dyDescent="0.2">
      <c r="CO46" s="49">
        <v>8027406.3661100268</v>
      </c>
    </row>
    <row r="47" spans="4:149" hidden="1" x14ac:dyDescent="0.2">
      <c r="CJ47" s="147">
        <v>-13555856.991829976</v>
      </c>
      <c r="CO47" s="650">
        <v>4013703.1830550134</v>
      </c>
    </row>
    <row r="48" spans="4:149" hidden="1" x14ac:dyDescent="0.2">
      <c r="D48" s="651"/>
      <c r="M48" s="147">
        <v>-69794239</v>
      </c>
      <c r="N48" s="147">
        <v>0</v>
      </c>
      <c r="O48" s="147">
        <v>0</v>
      </c>
      <c r="P48" s="147">
        <v>0</v>
      </c>
      <c r="Q48" s="147">
        <v>0</v>
      </c>
      <c r="R48" s="147">
        <v>23299172</v>
      </c>
      <c r="S48" s="147">
        <v>0</v>
      </c>
      <c r="T48" s="147">
        <v>0</v>
      </c>
      <c r="U48" s="147">
        <v>0</v>
      </c>
      <c r="V48" s="147">
        <v>0</v>
      </c>
      <c r="W48" s="147">
        <v>-58868</v>
      </c>
      <c r="X48" s="147">
        <v>0</v>
      </c>
      <c r="Y48" s="147">
        <v>0</v>
      </c>
      <c r="Z48" s="147">
        <v>0</v>
      </c>
      <c r="AA48" s="147">
        <v>0</v>
      </c>
      <c r="AB48" s="147">
        <v>-76963673</v>
      </c>
      <c r="AC48" s="147">
        <v>0</v>
      </c>
      <c r="AD48" s="147">
        <v>0</v>
      </c>
      <c r="AE48" s="147">
        <v>0</v>
      </c>
      <c r="AF48" s="147">
        <v>0</v>
      </c>
      <c r="AG48" s="147">
        <v>341253054</v>
      </c>
      <c r="AH48" s="147">
        <v>0</v>
      </c>
      <c r="AI48" s="147">
        <v>0</v>
      </c>
      <c r="AJ48" s="147">
        <v>0</v>
      </c>
      <c r="AK48" s="147">
        <v>0</v>
      </c>
      <c r="AL48" s="147">
        <v>9089134</v>
      </c>
      <c r="AM48" s="147">
        <v>0</v>
      </c>
      <c r="AN48" s="147">
        <v>0</v>
      </c>
      <c r="AO48" s="147">
        <v>0</v>
      </c>
      <c r="AP48" s="147">
        <v>0</v>
      </c>
      <c r="AQ48" s="147">
        <v>-8656413</v>
      </c>
      <c r="AR48" s="147">
        <v>0</v>
      </c>
      <c r="AS48" s="147">
        <v>0</v>
      </c>
      <c r="AT48" s="147">
        <v>0</v>
      </c>
      <c r="AU48" s="147">
        <v>0</v>
      </c>
      <c r="AV48" s="147">
        <v>11758617</v>
      </c>
      <c r="AW48" s="147">
        <v>0</v>
      </c>
      <c r="AX48" s="147">
        <v>0</v>
      </c>
      <c r="AY48" s="147">
        <v>0</v>
      </c>
      <c r="AZ48" s="147">
        <v>0</v>
      </c>
      <c r="BA48" s="147">
        <v>63824067</v>
      </c>
      <c r="BB48" s="147">
        <v>0</v>
      </c>
      <c r="BC48" s="147">
        <v>0</v>
      </c>
      <c r="BD48" s="147">
        <v>0</v>
      </c>
      <c r="BE48" s="147">
        <v>0</v>
      </c>
      <c r="BF48" s="147">
        <v>-109696169</v>
      </c>
      <c r="BG48" s="147">
        <v>0</v>
      </c>
      <c r="BH48" s="147">
        <v>0</v>
      </c>
      <c r="BI48" s="147">
        <v>0</v>
      </c>
      <c r="BJ48" s="147">
        <v>0</v>
      </c>
      <c r="BK48" s="147">
        <v>26342016</v>
      </c>
      <c r="BL48" s="147">
        <v>0</v>
      </c>
      <c r="BM48" s="147">
        <v>0</v>
      </c>
      <c r="BN48" s="147">
        <v>0</v>
      </c>
      <c r="BO48" s="147">
        <v>0</v>
      </c>
      <c r="BP48" s="147">
        <v>-30620</v>
      </c>
      <c r="BQ48" s="147">
        <v>0</v>
      </c>
      <c r="BR48" s="147">
        <v>0</v>
      </c>
      <c r="BS48" s="147">
        <v>0</v>
      </c>
      <c r="BT48" s="147">
        <v>0</v>
      </c>
      <c r="BU48" s="147">
        <v>-123517608</v>
      </c>
    </row>
    <row r="49" spans="4:93" hidden="1" x14ac:dyDescent="0.2">
      <c r="M49" s="147">
        <v>-63618801</v>
      </c>
      <c r="N49" s="147">
        <v>0</v>
      </c>
      <c r="O49" s="147">
        <v>0</v>
      </c>
      <c r="P49" s="147">
        <v>0</v>
      </c>
      <c r="Q49" s="147">
        <v>0</v>
      </c>
      <c r="R49" s="147">
        <v>6175438</v>
      </c>
      <c r="S49" s="147">
        <v>0</v>
      </c>
      <c r="T49" s="147">
        <v>0</v>
      </c>
      <c r="U49" s="147">
        <v>0</v>
      </c>
      <c r="V49" s="147">
        <v>0</v>
      </c>
      <c r="W49" s="147">
        <v>-17123734</v>
      </c>
      <c r="X49" s="147">
        <v>0</v>
      </c>
      <c r="Y49" s="147">
        <v>0</v>
      </c>
      <c r="Z49" s="147">
        <v>0</v>
      </c>
      <c r="AA49" s="147">
        <v>0</v>
      </c>
      <c r="AB49" s="147">
        <v>-17064866</v>
      </c>
      <c r="AC49" s="147">
        <v>0</v>
      </c>
      <c r="AD49" s="147">
        <v>0</v>
      </c>
      <c r="AE49" s="147">
        <v>0</v>
      </c>
      <c r="AF49" s="147">
        <v>0</v>
      </c>
      <c r="AG49" s="147">
        <v>59898807</v>
      </c>
      <c r="AH49" s="147">
        <v>0</v>
      </c>
      <c r="AI49" s="147">
        <v>0</v>
      </c>
      <c r="AJ49" s="147">
        <v>0</v>
      </c>
      <c r="AK49" s="147">
        <v>0</v>
      </c>
      <c r="AL49" s="147">
        <v>-281354247</v>
      </c>
      <c r="AM49" s="147">
        <v>0</v>
      </c>
      <c r="AN49" s="147">
        <v>0</v>
      </c>
      <c r="AO49" s="147">
        <v>0</v>
      </c>
      <c r="AP49" s="147">
        <v>0</v>
      </c>
      <c r="AQ49" s="147">
        <v>-290443381</v>
      </c>
      <c r="AR49" s="147">
        <v>0</v>
      </c>
      <c r="AS49" s="147">
        <v>0</v>
      </c>
      <c r="AT49" s="147">
        <v>0</v>
      </c>
      <c r="AU49" s="147">
        <v>0</v>
      </c>
      <c r="AV49" s="147">
        <v>-281786968</v>
      </c>
      <c r="AW49" s="147">
        <v>0</v>
      </c>
      <c r="AX49" s="147">
        <v>0</v>
      </c>
      <c r="AY49" s="147">
        <v>0</v>
      </c>
      <c r="AZ49" s="147">
        <v>0</v>
      </c>
      <c r="BA49" s="147">
        <v>-293545585</v>
      </c>
      <c r="BB49" s="147">
        <v>0</v>
      </c>
      <c r="BC49" s="147">
        <v>0</v>
      </c>
      <c r="BD49" s="147">
        <v>0</v>
      </c>
      <c r="BE49" s="147">
        <v>0</v>
      </c>
      <c r="BF49" s="147">
        <v>-357369652</v>
      </c>
      <c r="BG49" s="147">
        <v>0</v>
      </c>
      <c r="BH49" s="147">
        <v>0</v>
      </c>
      <c r="BI49" s="147">
        <v>0</v>
      </c>
      <c r="BJ49" s="147">
        <v>0</v>
      </c>
      <c r="BK49" s="147">
        <v>-247673483</v>
      </c>
      <c r="BL49" s="147">
        <v>0</v>
      </c>
      <c r="BM49" s="147">
        <v>0</v>
      </c>
      <c r="BN49" s="147">
        <v>0</v>
      </c>
      <c r="BO49" s="147">
        <v>0</v>
      </c>
      <c r="BP49" s="147">
        <v>-274015499</v>
      </c>
      <c r="BQ49" s="147">
        <v>0</v>
      </c>
      <c r="BR49" s="147">
        <v>0</v>
      </c>
      <c r="BS49" s="147">
        <v>0</v>
      </c>
      <c r="BT49" s="147">
        <v>0</v>
      </c>
      <c r="BU49" s="147">
        <v>-63618801</v>
      </c>
      <c r="CO49" s="147">
        <v>-21583263.357940003</v>
      </c>
    </row>
    <row r="50" spans="4:93" hidden="1" x14ac:dyDescent="0.2">
      <c r="D50" s="652"/>
      <c r="M50" s="147">
        <v>6239716</v>
      </c>
      <c r="N50" s="147">
        <v>0</v>
      </c>
      <c r="O50" s="147">
        <v>0</v>
      </c>
      <c r="P50" s="147">
        <v>0</v>
      </c>
      <c r="Q50" s="147">
        <v>0</v>
      </c>
      <c r="R50" s="147">
        <v>52239452</v>
      </c>
      <c r="S50" s="147">
        <v>0</v>
      </c>
      <c r="T50" s="147">
        <v>0</v>
      </c>
      <c r="U50" s="147">
        <v>0</v>
      </c>
      <c r="V50" s="147">
        <v>0</v>
      </c>
      <c r="W50" s="147">
        <v>36373636</v>
      </c>
      <c r="X50" s="147">
        <v>0</v>
      </c>
      <c r="Y50" s="147">
        <v>0</v>
      </c>
      <c r="Z50" s="147">
        <v>0</v>
      </c>
      <c r="AA50" s="147">
        <v>0</v>
      </c>
      <c r="AB50" s="147">
        <v>22729495</v>
      </c>
      <c r="AC50" s="147">
        <v>0</v>
      </c>
      <c r="AD50" s="147">
        <v>0</v>
      </c>
      <c r="AE50" s="147">
        <v>0</v>
      </c>
      <c r="AF50" s="147">
        <v>0</v>
      </c>
      <c r="AG50" s="147">
        <v>22850502</v>
      </c>
      <c r="AH50" s="147">
        <v>0</v>
      </c>
      <c r="AI50" s="147">
        <v>0</v>
      </c>
      <c r="AJ50" s="147">
        <v>0</v>
      </c>
      <c r="AK50" s="147">
        <v>0</v>
      </c>
      <c r="AL50" s="147">
        <v>-144539099</v>
      </c>
      <c r="AM50" s="147">
        <v>0</v>
      </c>
      <c r="AN50" s="147">
        <v>0</v>
      </c>
      <c r="AO50" s="147">
        <v>0</v>
      </c>
      <c r="AP50" s="147">
        <v>0</v>
      </c>
      <c r="AQ50" s="147">
        <v>-136722463</v>
      </c>
      <c r="AR50" s="147">
        <v>0</v>
      </c>
      <c r="AS50" s="147">
        <v>0</v>
      </c>
      <c r="AT50" s="147">
        <v>0</v>
      </c>
      <c r="AU50" s="147">
        <v>0</v>
      </c>
      <c r="AV50" s="147">
        <v>-134466283</v>
      </c>
      <c r="AW50" s="147">
        <v>0</v>
      </c>
      <c r="AX50" s="147">
        <v>0</v>
      </c>
      <c r="AY50" s="147">
        <v>0</v>
      </c>
      <c r="AZ50" s="147">
        <v>0</v>
      </c>
      <c r="BA50" s="147">
        <v>-148540639</v>
      </c>
      <c r="BB50" s="147">
        <v>0</v>
      </c>
      <c r="BC50" s="147">
        <v>0</v>
      </c>
      <c r="BD50" s="147">
        <v>0</v>
      </c>
      <c r="BE50" s="147">
        <v>0</v>
      </c>
      <c r="BF50" s="147">
        <v>-142485704</v>
      </c>
      <c r="BG50" s="147">
        <v>0</v>
      </c>
      <c r="BH50" s="147">
        <v>0</v>
      </c>
      <c r="BI50" s="147">
        <v>0</v>
      </c>
      <c r="BJ50" s="147">
        <v>0</v>
      </c>
      <c r="BK50" s="147">
        <v>-141049011</v>
      </c>
      <c r="BL50" s="147">
        <v>0</v>
      </c>
      <c r="BM50" s="147">
        <v>0</v>
      </c>
      <c r="BN50" s="147">
        <v>0</v>
      </c>
      <c r="BO50" s="147">
        <v>0</v>
      </c>
      <c r="BP50" s="147">
        <v>-140242471</v>
      </c>
      <c r="BQ50" s="147">
        <v>0</v>
      </c>
      <c r="BR50" s="147">
        <v>0</v>
      </c>
      <c r="BS50" s="147">
        <v>0</v>
      </c>
      <c r="BT50" s="147">
        <v>0</v>
      </c>
      <c r="BU50" s="147">
        <v>6239716</v>
      </c>
    </row>
    <row r="51" spans="4:93" hidden="1" x14ac:dyDescent="0.2">
      <c r="D51" s="537"/>
      <c r="M51" s="147">
        <v>-69858517</v>
      </c>
      <c r="N51" s="147">
        <v>0</v>
      </c>
      <c r="O51" s="147">
        <v>0</v>
      </c>
      <c r="P51" s="147">
        <v>0</v>
      </c>
      <c r="Q51" s="147">
        <v>0</v>
      </c>
      <c r="R51" s="147">
        <v>-46064014</v>
      </c>
      <c r="S51" s="147">
        <v>0</v>
      </c>
      <c r="T51" s="147">
        <v>0</v>
      </c>
      <c r="U51" s="147">
        <v>0</v>
      </c>
      <c r="V51" s="147">
        <v>0</v>
      </c>
      <c r="W51" s="147">
        <v>-53497370</v>
      </c>
      <c r="X51" s="147">
        <v>0</v>
      </c>
      <c r="Y51" s="147">
        <v>0</v>
      </c>
      <c r="Z51" s="147">
        <v>0</v>
      </c>
      <c r="AA51" s="147">
        <v>0</v>
      </c>
      <c r="AB51" s="147">
        <v>-39794361</v>
      </c>
      <c r="AC51" s="147">
        <v>0</v>
      </c>
      <c r="AD51" s="147">
        <v>0</v>
      </c>
      <c r="AE51" s="147">
        <v>0</v>
      </c>
      <c r="AF51" s="147">
        <v>0</v>
      </c>
      <c r="AG51" s="147">
        <v>37048305</v>
      </c>
      <c r="AH51" s="147">
        <v>0</v>
      </c>
      <c r="AI51" s="147">
        <v>0</v>
      </c>
      <c r="AJ51" s="147">
        <v>0</v>
      </c>
      <c r="AK51" s="147">
        <v>0</v>
      </c>
      <c r="AL51" s="147">
        <v>-136815148</v>
      </c>
      <c r="AM51" s="147">
        <v>0</v>
      </c>
      <c r="AN51" s="147">
        <v>0</v>
      </c>
      <c r="AO51" s="147">
        <v>0</v>
      </c>
      <c r="AP51" s="147">
        <v>0</v>
      </c>
      <c r="AQ51" s="147">
        <v>-153720918</v>
      </c>
      <c r="AR51" s="147">
        <v>0</v>
      </c>
      <c r="AS51" s="147">
        <v>0</v>
      </c>
      <c r="AT51" s="147">
        <v>0</v>
      </c>
      <c r="AU51" s="147">
        <v>0</v>
      </c>
      <c r="AV51" s="147">
        <v>-147320685</v>
      </c>
      <c r="AW51" s="147">
        <v>0</v>
      </c>
      <c r="AX51" s="147">
        <v>0</v>
      </c>
      <c r="AY51" s="147">
        <v>0</v>
      </c>
      <c r="AZ51" s="147">
        <v>0</v>
      </c>
      <c r="BA51" s="147">
        <v>-145004946</v>
      </c>
      <c r="BB51" s="147">
        <v>0</v>
      </c>
      <c r="BC51" s="147">
        <v>0</v>
      </c>
      <c r="BD51" s="147">
        <v>0</v>
      </c>
      <c r="BE51" s="147">
        <v>0</v>
      </c>
      <c r="BF51" s="147">
        <v>-214883948</v>
      </c>
      <c r="BG51" s="147">
        <v>0</v>
      </c>
      <c r="BH51" s="147">
        <v>0</v>
      </c>
      <c r="BI51" s="147">
        <v>0</v>
      </c>
      <c r="BJ51" s="147">
        <v>0</v>
      </c>
      <c r="BK51" s="147">
        <v>-106624472</v>
      </c>
      <c r="BL51" s="147">
        <v>0</v>
      </c>
      <c r="BM51" s="147">
        <v>0</v>
      </c>
      <c r="BN51" s="147">
        <v>0</v>
      </c>
      <c r="BO51" s="147">
        <v>0</v>
      </c>
      <c r="BP51" s="147">
        <v>-133773028</v>
      </c>
      <c r="BQ51" s="147">
        <v>0</v>
      </c>
      <c r="BR51" s="147">
        <v>0</v>
      </c>
      <c r="BS51" s="147">
        <v>0</v>
      </c>
      <c r="BT51" s="147">
        <v>0</v>
      </c>
      <c r="BU51" s="147">
        <v>-69858517</v>
      </c>
    </row>
    <row r="52" spans="4:93" hidden="1" x14ac:dyDescent="0.2">
      <c r="D52" s="653"/>
      <c r="M52" s="147">
        <v>0</v>
      </c>
      <c r="N52" s="147">
        <v>0</v>
      </c>
      <c r="O52" s="147">
        <v>0</v>
      </c>
      <c r="P52" s="147">
        <v>0</v>
      </c>
      <c r="Q52" s="147">
        <v>0</v>
      </c>
      <c r="R52" s="147">
        <v>0</v>
      </c>
      <c r="S52" s="147">
        <v>0</v>
      </c>
      <c r="T52" s="147">
        <v>0</v>
      </c>
      <c r="U52" s="147">
        <v>0</v>
      </c>
      <c r="V52" s="147">
        <v>0</v>
      </c>
      <c r="W52" s="147">
        <v>0</v>
      </c>
      <c r="X52" s="147">
        <v>0</v>
      </c>
      <c r="Y52" s="147">
        <v>0</v>
      </c>
      <c r="Z52" s="147">
        <v>0</v>
      </c>
      <c r="AA52" s="147">
        <v>0</v>
      </c>
      <c r="AB52" s="147">
        <v>0</v>
      </c>
      <c r="AC52" s="147">
        <v>0</v>
      </c>
      <c r="AD52" s="147">
        <v>0</v>
      </c>
      <c r="AE52" s="147">
        <v>0</v>
      </c>
      <c r="AF52" s="147">
        <v>0</v>
      </c>
      <c r="AG52" s="147">
        <v>0</v>
      </c>
      <c r="AH52" s="147">
        <v>0</v>
      </c>
      <c r="AI52" s="147">
        <v>0</v>
      </c>
      <c r="AJ52" s="147">
        <v>0</v>
      </c>
      <c r="AK52" s="147">
        <v>0</v>
      </c>
      <c r="AL52" s="147">
        <v>0</v>
      </c>
      <c r="AM52" s="147">
        <v>0</v>
      </c>
      <c r="AN52" s="147">
        <v>0</v>
      </c>
      <c r="AO52" s="147">
        <v>0</v>
      </c>
      <c r="AP52" s="147">
        <v>0</v>
      </c>
      <c r="AQ52" s="147">
        <v>0</v>
      </c>
      <c r="AR52" s="147">
        <v>0</v>
      </c>
      <c r="AS52" s="147">
        <v>0</v>
      </c>
      <c r="AT52" s="147">
        <v>0</v>
      </c>
      <c r="AU52" s="147">
        <v>0</v>
      </c>
      <c r="AV52" s="147">
        <v>0</v>
      </c>
      <c r="AW52" s="147">
        <v>0</v>
      </c>
      <c r="AX52" s="147">
        <v>0</v>
      </c>
      <c r="AY52" s="147">
        <v>0</v>
      </c>
      <c r="AZ52" s="147">
        <v>0</v>
      </c>
      <c r="BA52" s="147">
        <v>0</v>
      </c>
      <c r="BB52" s="147">
        <v>0</v>
      </c>
      <c r="BC52" s="147">
        <v>0</v>
      </c>
      <c r="BD52" s="147">
        <v>0</v>
      </c>
      <c r="BE52" s="147">
        <v>0</v>
      </c>
      <c r="BF52" s="147">
        <v>0</v>
      </c>
      <c r="BG52" s="147">
        <v>0</v>
      </c>
      <c r="BH52" s="147">
        <v>0</v>
      </c>
      <c r="BI52" s="147">
        <v>0</v>
      </c>
      <c r="BJ52" s="147">
        <v>0</v>
      </c>
      <c r="BK52" s="147">
        <v>0</v>
      </c>
      <c r="BL52" s="147">
        <v>0</v>
      </c>
      <c r="BM52" s="147">
        <v>0</v>
      </c>
      <c r="BN52" s="147">
        <v>0</v>
      </c>
      <c r="BO52" s="147">
        <v>0</v>
      </c>
      <c r="BP52" s="147">
        <v>0</v>
      </c>
      <c r="BQ52" s="147">
        <v>0</v>
      </c>
      <c r="BR52" s="147">
        <v>0</v>
      </c>
      <c r="BS52" s="147">
        <v>0</v>
      </c>
      <c r="BT52" s="147">
        <v>0</v>
      </c>
      <c r="BU52" s="147">
        <v>0</v>
      </c>
      <c r="CJ52" s="654"/>
    </row>
    <row r="53" spans="4:93" hidden="1" x14ac:dyDescent="0.2">
      <c r="M53" s="147">
        <v>6175438</v>
      </c>
      <c r="N53" s="147">
        <v>0</v>
      </c>
      <c r="O53" s="147">
        <v>0</v>
      </c>
      <c r="P53" s="147">
        <v>0</v>
      </c>
      <c r="Q53" s="147">
        <v>0</v>
      </c>
      <c r="R53" s="147">
        <v>-17123734</v>
      </c>
      <c r="S53" s="147">
        <v>0</v>
      </c>
      <c r="T53" s="147">
        <v>0</v>
      </c>
      <c r="U53" s="147">
        <v>0</v>
      </c>
      <c r="V53" s="147">
        <v>0</v>
      </c>
      <c r="W53" s="147">
        <v>-17064866</v>
      </c>
      <c r="X53" s="147">
        <v>0</v>
      </c>
      <c r="Y53" s="147">
        <v>0</v>
      </c>
      <c r="Z53" s="147">
        <v>0</v>
      </c>
      <c r="AA53" s="147">
        <v>0</v>
      </c>
      <c r="AB53" s="147">
        <v>59898807</v>
      </c>
      <c r="AC53" s="147">
        <v>0</v>
      </c>
      <c r="AD53" s="147">
        <v>0</v>
      </c>
      <c r="AE53" s="147">
        <v>0</v>
      </c>
      <c r="AF53" s="147">
        <v>0</v>
      </c>
      <c r="AG53" s="147">
        <v>-281354247</v>
      </c>
      <c r="AH53" s="147">
        <v>0</v>
      </c>
      <c r="AI53" s="147">
        <v>0</v>
      </c>
      <c r="AJ53" s="147">
        <v>0</v>
      </c>
      <c r="AK53" s="147">
        <v>0</v>
      </c>
      <c r="AL53" s="147">
        <v>-290443381</v>
      </c>
      <c r="AM53" s="147">
        <v>0</v>
      </c>
      <c r="AN53" s="147">
        <v>0</v>
      </c>
      <c r="AO53" s="147">
        <v>0</v>
      </c>
      <c r="AP53" s="147">
        <v>0</v>
      </c>
      <c r="AQ53" s="147">
        <v>-281786968</v>
      </c>
      <c r="AR53" s="147">
        <v>0</v>
      </c>
      <c r="AS53" s="147">
        <v>0</v>
      </c>
      <c r="AT53" s="147">
        <v>0</v>
      </c>
      <c r="AU53" s="147">
        <v>0</v>
      </c>
      <c r="AV53" s="147">
        <v>-293545585</v>
      </c>
      <c r="AW53" s="147">
        <v>0</v>
      </c>
      <c r="AX53" s="147">
        <v>0</v>
      </c>
      <c r="AY53" s="147">
        <v>0</v>
      </c>
      <c r="AZ53" s="147">
        <v>0</v>
      </c>
      <c r="BA53" s="147">
        <v>-357369652</v>
      </c>
      <c r="BB53" s="147">
        <v>0</v>
      </c>
      <c r="BC53" s="147">
        <v>0</v>
      </c>
      <c r="BD53" s="147">
        <v>0</v>
      </c>
      <c r="BE53" s="147">
        <v>0</v>
      </c>
      <c r="BF53" s="147">
        <v>-247673483</v>
      </c>
      <c r="BG53" s="147">
        <v>0</v>
      </c>
      <c r="BH53" s="147">
        <v>0</v>
      </c>
      <c r="BI53" s="147">
        <v>0</v>
      </c>
      <c r="BJ53" s="147">
        <v>0</v>
      </c>
      <c r="BK53" s="147">
        <v>-274015499</v>
      </c>
      <c r="BL53" s="147">
        <v>0</v>
      </c>
      <c r="BM53" s="147">
        <v>0</v>
      </c>
      <c r="BN53" s="147">
        <v>0</v>
      </c>
      <c r="BO53" s="147">
        <v>0</v>
      </c>
      <c r="BP53" s="147">
        <v>-273984879</v>
      </c>
      <c r="BQ53" s="147">
        <v>0</v>
      </c>
      <c r="BR53" s="147">
        <v>0</v>
      </c>
      <c r="BS53" s="147">
        <v>0</v>
      </c>
      <c r="BT53" s="147">
        <v>0</v>
      </c>
      <c r="BU53" s="147">
        <v>59898807</v>
      </c>
    </row>
    <row r="54" spans="4:93" hidden="1" x14ac:dyDescent="0.2">
      <c r="M54" s="147">
        <v>52239452</v>
      </c>
      <c r="N54" s="147">
        <v>0</v>
      </c>
      <c r="O54" s="147">
        <v>0</v>
      </c>
      <c r="P54" s="147">
        <v>0</v>
      </c>
      <c r="Q54" s="147">
        <v>0</v>
      </c>
      <c r="R54" s="147">
        <v>36373636</v>
      </c>
      <c r="S54" s="147">
        <v>0</v>
      </c>
      <c r="T54" s="147">
        <v>0</v>
      </c>
      <c r="U54" s="147">
        <v>0</v>
      </c>
      <c r="V54" s="147">
        <v>0</v>
      </c>
      <c r="W54" s="147">
        <v>22729495</v>
      </c>
      <c r="X54" s="147">
        <v>0</v>
      </c>
      <c r="Y54" s="147">
        <v>0</v>
      </c>
      <c r="Z54" s="147">
        <v>0</v>
      </c>
      <c r="AA54" s="147">
        <v>0</v>
      </c>
      <c r="AB54" s="147">
        <v>22850502</v>
      </c>
      <c r="AC54" s="147">
        <v>0</v>
      </c>
      <c r="AD54" s="147">
        <v>0</v>
      </c>
      <c r="AE54" s="147">
        <v>0</v>
      </c>
      <c r="AF54" s="147">
        <v>0</v>
      </c>
      <c r="AG54" s="147">
        <v>-144539099</v>
      </c>
      <c r="AH54" s="147">
        <v>0</v>
      </c>
      <c r="AI54" s="147">
        <v>0</v>
      </c>
      <c r="AJ54" s="147">
        <v>0</v>
      </c>
      <c r="AK54" s="147">
        <v>0</v>
      </c>
      <c r="AL54" s="147">
        <v>-136722463</v>
      </c>
      <c r="AM54" s="147">
        <v>0</v>
      </c>
      <c r="AN54" s="147">
        <v>0</v>
      </c>
      <c r="AO54" s="147">
        <v>0</v>
      </c>
      <c r="AP54" s="147">
        <v>0</v>
      </c>
      <c r="AQ54" s="147">
        <v>-134466283</v>
      </c>
      <c r="AR54" s="147">
        <v>0</v>
      </c>
      <c r="AS54" s="147">
        <v>0</v>
      </c>
      <c r="AT54" s="147">
        <v>0</v>
      </c>
      <c r="AU54" s="147">
        <v>0</v>
      </c>
      <c r="AV54" s="147">
        <v>-148540639</v>
      </c>
      <c r="AW54" s="147">
        <v>0</v>
      </c>
      <c r="AX54" s="147">
        <v>0</v>
      </c>
      <c r="AY54" s="147">
        <v>0</v>
      </c>
      <c r="AZ54" s="147">
        <v>0</v>
      </c>
      <c r="BA54" s="147">
        <v>-142485704</v>
      </c>
      <c r="BB54" s="147">
        <v>0</v>
      </c>
      <c r="BC54" s="147">
        <v>0</v>
      </c>
      <c r="BD54" s="147">
        <v>0</v>
      </c>
      <c r="BE54" s="147">
        <v>0</v>
      </c>
      <c r="BF54" s="147">
        <v>-141049011</v>
      </c>
      <c r="BG54" s="147">
        <v>0</v>
      </c>
      <c r="BH54" s="147">
        <v>0</v>
      </c>
      <c r="BI54" s="147">
        <v>0</v>
      </c>
      <c r="BJ54" s="147">
        <v>0</v>
      </c>
      <c r="BK54" s="147">
        <v>-140242471</v>
      </c>
      <c r="BL54" s="147">
        <v>0</v>
      </c>
      <c r="BM54" s="147">
        <v>0</v>
      </c>
      <c r="BN54" s="147">
        <v>0</v>
      </c>
      <c r="BO54" s="147">
        <v>0</v>
      </c>
      <c r="BP54" s="147">
        <v>-145289346</v>
      </c>
      <c r="BQ54" s="147">
        <v>0</v>
      </c>
      <c r="BR54" s="147">
        <v>0</v>
      </c>
      <c r="BS54" s="147">
        <v>0</v>
      </c>
      <c r="BT54" s="147">
        <v>0</v>
      </c>
      <c r="BU54" s="147">
        <v>22850502</v>
      </c>
    </row>
    <row r="55" spans="4:93" hidden="1" x14ac:dyDescent="0.2">
      <c r="M55" s="147">
        <v>-46064014</v>
      </c>
      <c r="N55" s="147">
        <v>0</v>
      </c>
      <c r="O55" s="147">
        <v>0</v>
      </c>
      <c r="P55" s="147">
        <v>0</v>
      </c>
      <c r="Q55" s="147">
        <v>0</v>
      </c>
      <c r="R55" s="147">
        <v>-53497370</v>
      </c>
      <c r="S55" s="147">
        <v>0</v>
      </c>
      <c r="T55" s="147">
        <v>0</v>
      </c>
      <c r="U55" s="147">
        <v>0</v>
      </c>
      <c r="V55" s="147">
        <v>0</v>
      </c>
      <c r="W55" s="147">
        <v>-39794361</v>
      </c>
      <c r="X55" s="147">
        <v>0</v>
      </c>
      <c r="Y55" s="147">
        <v>0</v>
      </c>
      <c r="Z55" s="147">
        <v>0</v>
      </c>
      <c r="AA55" s="147">
        <v>0</v>
      </c>
      <c r="AB55" s="147">
        <v>37048305</v>
      </c>
      <c r="AC55" s="147">
        <v>0</v>
      </c>
      <c r="AD55" s="147">
        <v>0</v>
      </c>
      <c r="AE55" s="147">
        <v>0</v>
      </c>
      <c r="AF55" s="147">
        <v>0</v>
      </c>
      <c r="AG55" s="147">
        <v>-136815148</v>
      </c>
      <c r="AH55" s="147">
        <v>0</v>
      </c>
      <c r="AI55" s="147">
        <v>0</v>
      </c>
      <c r="AJ55" s="147">
        <v>0</v>
      </c>
      <c r="AK55" s="147">
        <v>0</v>
      </c>
      <c r="AL55" s="147">
        <v>-153720918</v>
      </c>
      <c r="AM55" s="147">
        <v>0</v>
      </c>
      <c r="AN55" s="147">
        <v>0</v>
      </c>
      <c r="AO55" s="147">
        <v>0</v>
      </c>
      <c r="AP55" s="147">
        <v>0</v>
      </c>
      <c r="AQ55" s="147">
        <v>-147320685</v>
      </c>
      <c r="AR55" s="147">
        <v>0</v>
      </c>
      <c r="AS55" s="147">
        <v>0</v>
      </c>
      <c r="AT55" s="147">
        <v>0</v>
      </c>
      <c r="AU55" s="147">
        <v>0</v>
      </c>
      <c r="AV55" s="147">
        <v>-145004946</v>
      </c>
      <c r="AW55" s="147">
        <v>0</v>
      </c>
      <c r="AX55" s="147">
        <v>0</v>
      </c>
      <c r="AY55" s="147">
        <v>0</v>
      </c>
      <c r="AZ55" s="147">
        <v>0</v>
      </c>
      <c r="BA55" s="147">
        <v>-214883948</v>
      </c>
      <c r="BB55" s="147">
        <v>0</v>
      </c>
      <c r="BC55" s="147">
        <v>0</v>
      </c>
      <c r="BD55" s="147">
        <v>0</v>
      </c>
      <c r="BE55" s="147">
        <v>0</v>
      </c>
      <c r="BF55" s="147">
        <v>-106624472</v>
      </c>
      <c r="BG55" s="147">
        <v>0</v>
      </c>
      <c r="BH55" s="147">
        <v>0</v>
      </c>
      <c r="BI55" s="147">
        <v>0</v>
      </c>
      <c r="BJ55" s="147">
        <v>0</v>
      </c>
      <c r="BK55" s="147">
        <v>-133773028</v>
      </c>
      <c r="BL55" s="147">
        <v>0</v>
      </c>
      <c r="BM55" s="147">
        <v>0</v>
      </c>
      <c r="BN55" s="147">
        <v>0</v>
      </c>
      <c r="BO55" s="147">
        <v>0</v>
      </c>
      <c r="BP55" s="147">
        <v>-128695533</v>
      </c>
      <c r="BQ55" s="147">
        <v>0</v>
      </c>
      <c r="BR55" s="147">
        <v>0</v>
      </c>
      <c r="BS55" s="147">
        <v>0</v>
      </c>
      <c r="BT55" s="147">
        <v>0</v>
      </c>
      <c r="BU55" s="147">
        <v>37048305</v>
      </c>
    </row>
    <row r="56" spans="4:93" hidden="1" x14ac:dyDescent="0.2">
      <c r="M56" s="147">
        <v>0</v>
      </c>
      <c r="N56" s="147">
        <v>0</v>
      </c>
      <c r="O56" s="147">
        <v>0</v>
      </c>
      <c r="P56" s="147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7">
        <v>0</v>
      </c>
      <c r="AL56" s="147">
        <v>0</v>
      </c>
      <c r="AM56" s="147">
        <v>0</v>
      </c>
      <c r="AN56" s="147">
        <v>0</v>
      </c>
      <c r="AO56" s="147">
        <v>0</v>
      </c>
      <c r="AP56" s="147">
        <v>0</v>
      </c>
      <c r="AQ56" s="147">
        <v>0</v>
      </c>
      <c r="AR56" s="147">
        <v>0</v>
      </c>
      <c r="AS56" s="147">
        <v>0</v>
      </c>
      <c r="AT56" s="147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  <c r="BA56" s="147">
        <v>0</v>
      </c>
      <c r="BB56" s="147">
        <v>0</v>
      </c>
      <c r="BC56" s="147">
        <v>0</v>
      </c>
      <c r="BD56" s="147">
        <v>0</v>
      </c>
      <c r="BE56" s="147">
        <v>0</v>
      </c>
      <c r="BF56" s="147">
        <v>0</v>
      </c>
      <c r="BG56" s="147">
        <v>0</v>
      </c>
      <c r="BH56" s="147">
        <v>0</v>
      </c>
      <c r="BI56" s="147">
        <v>0</v>
      </c>
      <c r="BJ56" s="147">
        <v>0</v>
      </c>
      <c r="BK56" s="147">
        <v>0</v>
      </c>
      <c r="BL56" s="147">
        <v>0</v>
      </c>
      <c r="BM56" s="147">
        <v>0</v>
      </c>
      <c r="BN56" s="147">
        <v>0</v>
      </c>
      <c r="BO56" s="147">
        <v>0</v>
      </c>
      <c r="BP56" s="147">
        <v>0</v>
      </c>
      <c r="BQ56" s="147">
        <v>0</v>
      </c>
      <c r="BR56" s="147">
        <v>0</v>
      </c>
      <c r="BS56" s="147">
        <v>0</v>
      </c>
      <c r="BT56" s="147">
        <v>0</v>
      </c>
      <c r="BU56" s="147">
        <v>0</v>
      </c>
    </row>
    <row r="57" spans="4:93" hidden="1" x14ac:dyDescent="0.2">
      <c r="M57" s="147">
        <v>0</v>
      </c>
      <c r="N57" s="147">
        <v>0</v>
      </c>
      <c r="O57" s="147">
        <v>0</v>
      </c>
      <c r="P57" s="147">
        <v>0</v>
      </c>
      <c r="Q57" s="147">
        <v>0</v>
      </c>
      <c r="R57" s="147">
        <v>0</v>
      </c>
      <c r="S57" s="147">
        <v>0</v>
      </c>
      <c r="T57" s="147">
        <v>0</v>
      </c>
      <c r="U57" s="147">
        <v>0</v>
      </c>
      <c r="V57" s="147">
        <v>0</v>
      </c>
      <c r="W57" s="147">
        <v>0</v>
      </c>
      <c r="X57" s="147">
        <v>0</v>
      </c>
      <c r="Y57" s="147">
        <v>0</v>
      </c>
      <c r="Z57" s="147">
        <v>0</v>
      </c>
      <c r="AA57" s="147">
        <v>0</v>
      </c>
      <c r="AB57" s="147">
        <v>0</v>
      </c>
      <c r="AC57" s="147">
        <v>0</v>
      </c>
      <c r="AD57" s="147">
        <v>0</v>
      </c>
      <c r="AE57" s="147">
        <v>0</v>
      </c>
      <c r="AF57" s="147">
        <v>0</v>
      </c>
      <c r="AG57" s="147">
        <v>0</v>
      </c>
      <c r="AH57" s="147">
        <v>0</v>
      </c>
      <c r="AI57" s="147">
        <v>0</v>
      </c>
      <c r="AJ57" s="147">
        <v>0</v>
      </c>
      <c r="AK57" s="147">
        <v>0</v>
      </c>
      <c r="AL57" s="147">
        <v>0</v>
      </c>
      <c r="AM57" s="147">
        <v>0</v>
      </c>
      <c r="AN57" s="147">
        <v>0</v>
      </c>
      <c r="AO57" s="147">
        <v>0</v>
      </c>
      <c r="AP57" s="147">
        <v>0</v>
      </c>
      <c r="AQ57" s="147">
        <v>0</v>
      </c>
      <c r="AR57" s="147">
        <v>0</v>
      </c>
      <c r="AS57" s="147">
        <v>0</v>
      </c>
      <c r="AT57" s="147">
        <v>0</v>
      </c>
      <c r="AU57" s="147">
        <v>0</v>
      </c>
      <c r="AV57" s="147">
        <v>0</v>
      </c>
      <c r="AW57" s="147">
        <v>0</v>
      </c>
      <c r="AX57" s="147">
        <v>0</v>
      </c>
      <c r="AY57" s="147">
        <v>0</v>
      </c>
      <c r="AZ57" s="147">
        <v>0</v>
      </c>
      <c r="BA57" s="147">
        <v>0</v>
      </c>
      <c r="BB57" s="147">
        <v>0</v>
      </c>
      <c r="BC57" s="147">
        <v>0</v>
      </c>
      <c r="BD57" s="147">
        <v>0</v>
      </c>
      <c r="BE57" s="147">
        <v>0</v>
      </c>
      <c r="BF57" s="147">
        <v>0</v>
      </c>
      <c r="BG57" s="147">
        <v>0</v>
      </c>
      <c r="BH57" s="147">
        <v>0</v>
      </c>
      <c r="BI57" s="147">
        <v>0</v>
      </c>
      <c r="BJ57" s="147">
        <v>0</v>
      </c>
      <c r="BK57" s="147">
        <v>0</v>
      </c>
      <c r="BL57" s="147">
        <v>0</v>
      </c>
      <c r="BM57" s="147">
        <v>0</v>
      </c>
      <c r="BN57" s="147">
        <v>0</v>
      </c>
      <c r="BO57" s="147">
        <v>0</v>
      </c>
      <c r="BP57" s="147">
        <v>0</v>
      </c>
      <c r="BQ57" s="147">
        <v>0</v>
      </c>
      <c r="BR57" s="147">
        <v>0</v>
      </c>
      <c r="BS57" s="147">
        <v>0</v>
      </c>
      <c r="BT57" s="147">
        <v>0</v>
      </c>
      <c r="BU57" s="147">
        <v>0</v>
      </c>
    </row>
    <row r="58" spans="4:93" hidden="1" x14ac:dyDescent="0.2">
      <c r="M58" s="147">
        <v>0</v>
      </c>
      <c r="N58" s="147">
        <v>0</v>
      </c>
      <c r="O58" s="147"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7">
        <v>0</v>
      </c>
      <c r="AC58" s="147">
        <v>0</v>
      </c>
      <c r="AD58" s="147">
        <v>0</v>
      </c>
      <c r="AE58" s="147">
        <v>0</v>
      </c>
      <c r="AF58" s="147">
        <v>0</v>
      </c>
      <c r="AG58" s="147">
        <v>0</v>
      </c>
      <c r="AH58" s="147">
        <v>0</v>
      </c>
      <c r="AI58" s="147">
        <v>0</v>
      </c>
      <c r="AJ58" s="147">
        <v>0</v>
      </c>
      <c r="AK58" s="147">
        <v>0</v>
      </c>
      <c r="AL58" s="147">
        <v>0</v>
      </c>
      <c r="AM58" s="147">
        <v>0</v>
      </c>
      <c r="AN58" s="147">
        <v>0</v>
      </c>
      <c r="AO58" s="147">
        <v>0</v>
      </c>
      <c r="AP58" s="147">
        <v>0</v>
      </c>
      <c r="AQ58" s="147">
        <v>0</v>
      </c>
      <c r="AR58" s="147">
        <v>0</v>
      </c>
      <c r="AS58" s="147">
        <v>0</v>
      </c>
      <c r="AT58" s="147">
        <v>0</v>
      </c>
      <c r="AU58" s="147">
        <v>0</v>
      </c>
      <c r="AV58" s="147">
        <v>0</v>
      </c>
      <c r="AW58" s="147">
        <v>0</v>
      </c>
      <c r="AX58" s="147">
        <v>0</v>
      </c>
      <c r="AY58" s="147">
        <v>0</v>
      </c>
      <c r="AZ58" s="147">
        <v>0</v>
      </c>
      <c r="BA58" s="147">
        <v>0</v>
      </c>
      <c r="BB58" s="147">
        <v>0</v>
      </c>
      <c r="BC58" s="147">
        <v>0</v>
      </c>
      <c r="BD58" s="147">
        <v>0</v>
      </c>
      <c r="BE58" s="147">
        <v>0</v>
      </c>
      <c r="BF58" s="147">
        <v>0</v>
      </c>
      <c r="BG58" s="147">
        <v>0</v>
      </c>
      <c r="BH58" s="147">
        <v>0</v>
      </c>
      <c r="BI58" s="147">
        <v>0</v>
      </c>
      <c r="BJ58" s="147">
        <v>0</v>
      </c>
      <c r="BK58" s="147">
        <v>0</v>
      </c>
      <c r="BL58" s="147">
        <v>0</v>
      </c>
      <c r="BM58" s="147">
        <v>0</v>
      </c>
      <c r="BN58" s="147">
        <v>0</v>
      </c>
      <c r="BO58" s="147">
        <v>0</v>
      </c>
      <c r="BP58" s="147">
        <v>0</v>
      </c>
      <c r="BQ58" s="147">
        <v>0</v>
      </c>
      <c r="BR58" s="147">
        <v>0</v>
      </c>
      <c r="BS58" s="147">
        <v>0</v>
      </c>
      <c r="BT58" s="147">
        <v>0</v>
      </c>
      <c r="BU58" s="147">
        <v>0</v>
      </c>
    </row>
    <row r="59" spans="4:93" hidden="1" x14ac:dyDescent="0.2">
      <c r="M59" s="147">
        <v>41286310</v>
      </c>
      <c r="N59" s="147">
        <v>0</v>
      </c>
      <c r="O59" s="147">
        <v>0</v>
      </c>
      <c r="P59" s="147">
        <v>0</v>
      </c>
      <c r="Q59" s="147">
        <v>0</v>
      </c>
      <c r="R59" s="147">
        <v>-8420160</v>
      </c>
      <c r="S59" s="147">
        <v>0</v>
      </c>
      <c r="T59" s="147">
        <v>0</v>
      </c>
      <c r="U59" s="147">
        <v>0</v>
      </c>
      <c r="V59" s="147">
        <v>0</v>
      </c>
      <c r="W59" s="147">
        <v>5097678</v>
      </c>
      <c r="X59" s="147">
        <v>0</v>
      </c>
      <c r="Y59" s="147">
        <v>0</v>
      </c>
      <c r="Z59" s="147">
        <v>0</v>
      </c>
      <c r="AA59" s="147">
        <v>0</v>
      </c>
      <c r="AB59" s="147">
        <v>47653189</v>
      </c>
      <c r="AC59" s="147">
        <v>0</v>
      </c>
      <c r="AD59" s="147">
        <v>0</v>
      </c>
      <c r="AE59" s="147">
        <v>0</v>
      </c>
      <c r="AF59" s="147">
        <v>0</v>
      </c>
      <c r="AG59" s="147">
        <v>-516138</v>
      </c>
      <c r="AH59" s="147">
        <v>0</v>
      </c>
      <c r="AI59" s="147">
        <v>0</v>
      </c>
      <c r="AJ59" s="147">
        <v>0</v>
      </c>
      <c r="AK59" s="147">
        <v>0</v>
      </c>
      <c r="AL59" s="147">
        <v>12799947</v>
      </c>
      <c r="AM59" s="147">
        <v>0</v>
      </c>
      <c r="AN59" s="147">
        <v>0</v>
      </c>
      <c r="AO59" s="147">
        <v>0</v>
      </c>
      <c r="AP59" s="147">
        <v>0</v>
      </c>
      <c r="AQ59" s="147">
        <v>-4934831</v>
      </c>
      <c r="AR59" s="147">
        <v>0</v>
      </c>
      <c r="AS59" s="147">
        <v>0</v>
      </c>
      <c r="AT59" s="147">
        <v>0</v>
      </c>
      <c r="AU59" s="147">
        <v>0</v>
      </c>
      <c r="AV59" s="147">
        <v>5282423</v>
      </c>
      <c r="AW59" s="147">
        <v>0</v>
      </c>
      <c r="AX59" s="147">
        <v>0</v>
      </c>
      <c r="AY59" s="147">
        <v>0</v>
      </c>
      <c r="AZ59" s="147">
        <v>0</v>
      </c>
      <c r="BA59" s="147">
        <v>-2079416</v>
      </c>
      <c r="BB59" s="147">
        <v>0</v>
      </c>
      <c r="BC59" s="147">
        <v>0</v>
      </c>
      <c r="BD59" s="147">
        <v>0</v>
      </c>
      <c r="BE59" s="147">
        <v>0</v>
      </c>
      <c r="BF59" s="147">
        <v>12244714</v>
      </c>
      <c r="BG59" s="147">
        <v>0</v>
      </c>
      <c r="BH59" s="147">
        <v>0</v>
      </c>
      <c r="BI59" s="147">
        <v>0</v>
      </c>
      <c r="BJ59" s="147">
        <v>0</v>
      </c>
      <c r="BK59" s="147">
        <v>-14186127</v>
      </c>
      <c r="BL59" s="147">
        <v>0</v>
      </c>
      <c r="BM59" s="147">
        <v>0</v>
      </c>
      <c r="BN59" s="147">
        <v>0</v>
      </c>
      <c r="BO59" s="147">
        <v>0</v>
      </c>
      <c r="BP59" s="147">
        <v>14935278</v>
      </c>
      <c r="BQ59" s="147">
        <v>0</v>
      </c>
      <c r="BR59" s="147">
        <v>0</v>
      </c>
      <c r="BS59" s="147">
        <v>0</v>
      </c>
      <c r="BT59" s="147">
        <v>0</v>
      </c>
      <c r="BU59" s="147">
        <v>85617017</v>
      </c>
    </row>
    <row r="60" spans="4:93" hidden="1" x14ac:dyDescent="0.2">
      <c r="M60" s="147">
        <v>0</v>
      </c>
      <c r="N60" s="147">
        <v>0</v>
      </c>
      <c r="O60" s="147">
        <v>0</v>
      </c>
      <c r="P60" s="147">
        <v>0</v>
      </c>
      <c r="Q60" s="147">
        <v>0</v>
      </c>
      <c r="R60" s="147">
        <v>0</v>
      </c>
      <c r="S60" s="147">
        <v>0</v>
      </c>
      <c r="T60" s="147">
        <v>0</v>
      </c>
      <c r="U60" s="147">
        <v>0</v>
      </c>
      <c r="V60" s="147">
        <v>0</v>
      </c>
      <c r="W60" s="147">
        <v>0</v>
      </c>
      <c r="X60" s="147">
        <v>0</v>
      </c>
      <c r="Y60" s="147">
        <v>0</v>
      </c>
      <c r="Z60" s="147">
        <v>0</v>
      </c>
      <c r="AA60" s="147">
        <v>0</v>
      </c>
      <c r="AB60" s="147">
        <v>0</v>
      </c>
      <c r="AC60" s="147">
        <v>0</v>
      </c>
      <c r="AD60" s="147">
        <v>0</v>
      </c>
      <c r="AE60" s="147">
        <v>0</v>
      </c>
      <c r="AF60" s="147">
        <v>0</v>
      </c>
      <c r="AG60" s="147">
        <v>0</v>
      </c>
      <c r="AH60" s="147">
        <v>0</v>
      </c>
      <c r="AI60" s="147">
        <v>0</v>
      </c>
      <c r="AJ60" s="147">
        <v>0</v>
      </c>
      <c r="AK60" s="147">
        <v>0</v>
      </c>
      <c r="AL60" s="147">
        <v>0</v>
      </c>
      <c r="AM60" s="147">
        <v>0</v>
      </c>
      <c r="AN60" s="147">
        <v>0</v>
      </c>
      <c r="AO60" s="147">
        <v>0</v>
      </c>
      <c r="AP60" s="147">
        <v>0</v>
      </c>
      <c r="AQ60" s="147">
        <v>0</v>
      </c>
      <c r="AR60" s="147">
        <v>0</v>
      </c>
      <c r="AS60" s="147">
        <v>0</v>
      </c>
      <c r="AT60" s="147">
        <v>0</v>
      </c>
      <c r="AU60" s="147">
        <v>0</v>
      </c>
      <c r="AV60" s="147">
        <v>0</v>
      </c>
      <c r="AW60" s="147">
        <v>0</v>
      </c>
      <c r="AX60" s="147">
        <v>0</v>
      </c>
      <c r="AY60" s="147">
        <v>0</v>
      </c>
      <c r="AZ60" s="147">
        <v>0</v>
      </c>
      <c r="BA60" s="147">
        <v>0</v>
      </c>
      <c r="BB60" s="147">
        <v>0</v>
      </c>
      <c r="BC60" s="147">
        <v>0</v>
      </c>
      <c r="BD60" s="147">
        <v>0</v>
      </c>
      <c r="BE60" s="147">
        <v>0</v>
      </c>
      <c r="BF60" s="147">
        <v>0</v>
      </c>
      <c r="BG60" s="147">
        <v>0</v>
      </c>
      <c r="BH60" s="147">
        <v>0</v>
      </c>
      <c r="BI60" s="147">
        <v>0</v>
      </c>
      <c r="BJ60" s="147">
        <v>0</v>
      </c>
      <c r="BK60" s="147">
        <v>0</v>
      </c>
      <c r="BL60" s="147">
        <v>0</v>
      </c>
      <c r="BM60" s="147">
        <v>0</v>
      </c>
      <c r="BN60" s="147">
        <v>0</v>
      </c>
      <c r="BO60" s="147">
        <v>0</v>
      </c>
      <c r="BP60" s="147">
        <v>0</v>
      </c>
      <c r="BQ60" s="147">
        <v>0</v>
      </c>
      <c r="BR60" s="147">
        <v>0</v>
      </c>
      <c r="BS60" s="147">
        <v>0</v>
      </c>
      <c r="BT60" s="147">
        <v>0</v>
      </c>
      <c r="BU60" s="147">
        <v>0</v>
      </c>
    </row>
    <row r="61" spans="4:93" hidden="1" x14ac:dyDescent="0.2">
      <c r="M61" s="147">
        <v>0</v>
      </c>
      <c r="N61" s="147">
        <v>0</v>
      </c>
      <c r="O61" s="147">
        <v>0</v>
      </c>
      <c r="P61" s="147">
        <v>0</v>
      </c>
      <c r="Q61" s="147">
        <v>0</v>
      </c>
      <c r="R61" s="147">
        <v>0</v>
      </c>
      <c r="S61" s="147">
        <v>0</v>
      </c>
      <c r="T61" s="147">
        <v>0</v>
      </c>
      <c r="U61" s="147">
        <v>0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47">
        <v>0</v>
      </c>
      <c r="AC61" s="147">
        <v>0</v>
      </c>
      <c r="AD61" s="147">
        <v>0</v>
      </c>
      <c r="AE61" s="147">
        <v>0</v>
      </c>
      <c r="AF61" s="147">
        <v>0</v>
      </c>
      <c r="AG61" s="147">
        <v>0</v>
      </c>
      <c r="AH61" s="147">
        <v>0</v>
      </c>
      <c r="AI61" s="147">
        <v>0</v>
      </c>
      <c r="AJ61" s="147">
        <v>0</v>
      </c>
      <c r="AK61" s="147">
        <v>0</v>
      </c>
      <c r="AL61" s="147">
        <v>0</v>
      </c>
      <c r="AM61" s="147">
        <v>0</v>
      </c>
      <c r="AN61" s="147">
        <v>0</v>
      </c>
      <c r="AO61" s="147">
        <v>0</v>
      </c>
      <c r="AP61" s="147">
        <v>0</v>
      </c>
      <c r="AQ61" s="147">
        <v>0</v>
      </c>
      <c r="AR61" s="147">
        <v>0</v>
      </c>
      <c r="AS61" s="147">
        <v>0</v>
      </c>
      <c r="AT61" s="147">
        <v>0</v>
      </c>
      <c r="AU61" s="147">
        <v>0</v>
      </c>
      <c r="AV61" s="147">
        <v>0</v>
      </c>
      <c r="AW61" s="147">
        <v>0</v>
      </c>
      <c r="AX61" s="147">
        <v>0</v>
      </c>
      <c r="AY61" s="147">
        <v>0</v>
      </c>
      <c r="AZ61" s="147">
        <v>0</v>
      </c>
      <c r="BA61" s="147">
        <v>0</v>
      </c>
      <c r="BB61" s="147">
        <v>0</v>
      </c>
      <c r="BC61" s="147">
        <v>0</v>
      </c>
      <c r="BD61" s="147">
        <v>0</v>
      </c>
      <c r="BE61" s="147">
        <v>0</v>
      </c>
      <c r="BF61" s="147">
        <v>0</v>
      </c>
      <c r="BG61" s="147">
        <v>0</v>
      </c>
      <c r="BH61" s="147">
        <v>0</v>
      </c>
      <c r="BI61" s="147">
        <v>0</v>
      </c>
      <c r="BJ61" s="147">
        <v>0</v>
      </c>
      <c r="BK61" s="147">
        <v>0</v>
      </c>
      <c r="BL61" s="147">
        <v>0</v>
      </c>
      <c r="BM61" s="147">
        <v>0</v>
      </c>
      <c r="BN61" s="147">
        <v>0</v>
      </c>
      <c r="BO61" s="147">
        <v>0</v>
      </c>
      <c r="BP61" s="147">
        <v>0</v>
      </c>
      <c r="BQ61" s="147">
        <v>0</v>
      </c>
      <c r="BR61" s="147">
        <v>0</v>
      </c>
      <c r="BS61" s="147">
        <v>0</v>
      </c>
      <c r="BT61" s="147">
        <v>0</v>
      </c>
      <c r="BU61" s="147">
        <v>0</v>
      </c>
    </row>
    <row r="62" spans="4:93" hidden="1" x14ac:dyDescent="0.2">
      <c r="M62" s="147">
        <v>0</v>
      </c>
      <c r="N62" s="147">
        <v>0</v>
      </c>
      <c r="O62" s="147">
        <v>0</v>
      </c>
      <c r="P62" s="147">
        <v>0</v>
      </c>
      <c r="Q62" s="147">
        <v>0</v>
      </c>
      <c r="R62" s="147">
        <v>0</v>
      </c>
      <c r="S62" s="147">
        <v>0</v>
      </c>
      <c r="T62" s="147">
        <v>0</v>
      </c>
      <c r="U62" s="147">
        <v>0</v>
      </c>
      <c r="V62" s="147">
        <v>0</v>
      </c>
      <c r="W62" s="147">
        <v>0</v>
      </c>
      <c r="X62" s="147">
        <v>0</v>
      </c>
      <c r="Y62" s="147">
        <v>0</v>
      </c>
      <c r="Z62" s="147">
        <v>0</v>
      </c>
      <c r="AA62" s="147">
        <v>0</v>
      </c>
      <c r="AB62" s="147">
        <v>0</v>
      </c>
      <c r="AC62" s="147">
        <v>0</v>
      </c>
      <c r="AD62" s="147">
        <v>0</v>
      </c>
      <c r="AE62" s="147">
        <v>0</v>
      </c>
      <c r="AF62" s="147">
        <v>0</v>
      </c>
      <c r="AG62" s="147">
        <v>0</v>
      </c>
      <c r="AH62" s="147">
        <v>0</v>
      </c>
      <c r="AI62" s="147">
        <v>0</v>
      </c>
      <c r="AJ62" s="147">
        <v>0</v>
      </c>
      <c r="AK62" s="147">
        <v>0</v>
      </c>
      <c r="AL62" s="147">
        <v>0</v>
      </c>
      <c r="AM62" s="147">
        <v>0</v>
      </c>
      <c r="AN62" s="147">
        <v>0</v>
      </c>
      <c r="AO62" s="147">
        <v>0</v>
      </c>
      <c r="AP62" s="147">
        <v>0</v>
      </c>
      <c r="AQ62" s="147">
        <v>0</v>
      </c>
      <c r="AR62" s="147">
        <v>0</v>
      </c>
      <c r="AS62" s="147">
        <v>0</v>
      </c>
      <c r="AT62" s="147">
        <v>0</v>
      </c>
      <c r="AU62" s="147">
        <v>0</v>
      </c>
      <c r="AV62" s="147">
        <v>0</v>
      </c>
      <c r="AW62" s="147">
        <v>0</v>
      </c>
      <c r="AX62" s="147">
        <v>0</v>
      </c>
      <c r="AY62" s="147">
        <v>0</v>
      </c>
      <c r="AZ62" s="147">
        <v>0</v>
      </c>
      <c r="BA62" s="147">
        <v>0</v>
      </c>
      <c r="BB62" s="147">
        <v>0</v>
      </c>
      <c r="BC62" s="147">
        <v>0</v>
      </c>
      <c r="BD62" s="147">
        <v>0</v>
      </c>
      <c r="BE62" s="147">
        <v>0</v>
      </c>
      <c r="BF62" s="147">
        <v>0</v>
      </c>
      <c r="BG62" s="147">
        <v>0</v>
      </c>
      <c r="BH62" s="147">
        <v>0</v>
      </c>
      <c r="BI62" s="147">
        <v>0</v>
      </c>
      <c r="BJ62" s="147">
        <v>0</v>
      </c>
      <c r="BK62" s="147">
        <v>0</v>
      </c>
      <c r="BL62" s="147">
        <v>0</v>
      </c>
      <c r="BM62" s="147">
        <v>0</v>
      </c>
      <c r="BN62" s="147">
        <v>0</v>
      </c>
      <c r="BO62" s="147">
        <v>0</v>
      </c>
      <c r="BP62" s="147">
        <v>0</v>
      </c>
      <c r="BQ62" s="147">
        <v>0</v>
      </c>
      <c r="BR62" s="147">
        <v>0</v>
      </c>
      <c r="BS62" s="147">
        <v>0</v>
      </c>
      <c r="BT62" s="147">
        <v>0</v>
      </c>
      <c r="BU62" s="147">
        <v>0</v>
      </c>
    </row>
    <row r="63" spans="4:93" hidden="1" x14ac:dyDescent="0.2">
      <c r="M63" s="147">
        <v>496989</v>
      </c>
      <c r="N63" s="147">
        <v>0</v>
      </c>
      <c r="O63" s="147">
        <v>0</v>
      </c>
      <c r="P63" s="147">
        <v>0</v>
      </c>
      <c r="Q63" s="147">
        <v>0</v>
      </c>
      <c r="R63" s="147">
        <v>200900</v>
      </c>
      <c r="S63" s="147">
        <v>0</v>
      </c>
      <c r="T63" s="147">
        <v>0</v>
      </c>
      <c r="U63" s="147">
        <v>0</v>
      </c>
      <c r="V63" s="147">
        <v>0</v>
      </c>
      <c r="W63" s="147">
        <v>-237904</v>
      </c>
      <c r="X63" s="147">
        <v>0</v>
      </c>
      <c r="Y63" s="147">
        <v>0</v>
      </c>
      <c r="Z63" s="147">
        <v>0</v>
      </c>
      <c r="AA63" s="147">
        <v>0</v>
      </c>
      <c r="AB63" s="147">
        <v>-10033</v>
      </c>
      <c r="AC63" s="147">
        <v>0</v>
      </c>
      <c r="AD63" s="147">
        <v>0</v>
      </c>
      <c r="AE63" s="147">
        <v>0</v>
      </c>
      <c r="AF63" s="147">
        <v>0</v>
      </c>
      <c r="AG63" s="147">
        <v>-1013935</v>
      </c>
      <c r="AH63" s="147">
        <v>0</v>
      </c>
      <c r="AI63" s="147">
        <v>0</v>
      </c>
      <c r="AJ63" s="147">
        <v>0</v>
      </c>
      <c r="AK63" s="147">
        <v>0</v>
      </c>
      <c r="AL63" s="147">
        <v>-1111697</v>
      </c>
      <c r="AM63" s="147">
        <v>0</v>
      </c>
      <c r="AN63" s="147">
        <v>0</v>
      </c>
      <c r="AO63" s="147">
        <v>0</v>
      </c>
      <c r="AP63" s="147">
        <v>0</v>
      </c>
      <c r="AQ63" s="147">
        <v>-530072</v>
      </c>
      <c r="AR63" s="147">
        <v>0</v>
      </c>
      <c r="AS63" s="147">
        <v>0</v>
      </c>
      <c r="AT63" s="147">
        <v>0</v>
      </c>
      <c r="AU63" s="147">
        <v>0</v>
      </c>
      <c r="AV63" s="147">
        <v>-6511671</v>
      </c>
      <c r="AW63" s="147">
        <v>0</v>
      </c>
      <c r="AX63" s="147">
        <v>0</v>
      </c>
      <c r="AY63" s="147">
        <v>0</v>
      </c>
      <c r="AZ63" s="147">
        <v>0</v>
      </c>
      <c r="BA63" s="147">
        <v>-560492</v>
      </c>
      <c r="BB63" s="147">
        <v>0</v>
      </c>
      <c r="BC63" s="147">
        <v>0</v>
      </c>
      <c r="BD63" s="147">
        <v>0</v>
      </c>
      <c r="BE63" s="147">
        <v>0</v>
      </c>
      <c r="BF63" s="147">
        <v>-2756088</v>
      </c>
      <c r="BG63" s="147">
        <v>0</v>
      </c>
      <c r="BH63" s="147">
        <v>0</v>
      </c>
      <c r="BI63" s="147">
        <v>0</v>
      </c>
      <c r="BJ63" s="147">
        <v>0</v>
      </c>
      <c r="BK63" s="147">
        <v>-8032775</v>
      </c>
      <c r="BL63" s="147">
        <v>0</v>
      </c>
      <c r="BM63" s="147">
        <v>0</v>
      </c>
      <c r="BN63" s="147">
        <v>0</v>
      </c>
      <c r="BO63" s="147">
        <v>0</v>
      </c>
      <c r="BP63" s="147">
        <v>-1796444</v>
      </c>
      <c r="BQ63" s="147">
        <v>0</v>
      </c>
      <c r="BR63" s="147">
        <v>0</v>
      </c>
      <c r="BS63" s="147">
        <v>0</v>
      </c>
      <c r="BT63" s="147">
        <v>0</v>
      </c>
      <c r="BU63" s="147">
        <v>449952</v>
      </c>
    </row>
    <row r="64" spans="4:93" hidden="1" x14ac:dyDescent="0.2">
      <c r="M64" s="147">
        <v>496989</v>
      </c>
      <c r="N64" s="147">
        <v>0</v>
      </c>
      <c r="O64" s="147">
        <v>0</v>
      </c>
      <c r="P64" s="147">
        <v>0</v>
      </c>
      <c r="Q64" s="147">
        <v>0</v>
      </c>
      <c r="R64" s="147">
        <v>200900</v>
      </c>
      <c r="S64" s="147">
        <v>0</v>
      </c>
      <c r="T64" s="147">
        <v>0</v>
      </c>
      <c r="U64" s="147">
        <v>0</v>
      </c>
      <c r="V64" s="147">
        <v>0</v>
      </c>
      <c r="W64" s="147">
        <v>-237904</v>
      </c>
      <c r="X64" s="147">
        <v>0</v>
      </c>
      <c r="Y64" s="147">
        <v>0</v>
      </c>
      <c r="Z64" s="147">
        <v>0</v>
      </c>
      <c r="AA64" s="147">
        <v>0</v>
      </c>
      <c r="AB64" s="147">
        <v>-10033</v>
      </c>
      <c r="AC64" s="147">
        <v>0</v>
      </c>
      <c r="AD64" s="147">
        <v>0</v>
      </c>
      <c r="AE64" s="147">
        <v>0</v>
      </c>
      <c r="AF64" s="147">
        <v>0</v>
      </c>
      <c r="AG64" s="147">
        <v>-1013935</v>
      </c>
      <c r="AH64" s="147">
        <v>0</v>
      </c>
      <c r="AI64" s="147">
        <v>0</v>
      </c>
      <c r="AJ64" s="147">
        <v>0</v>
      </c>
      <c r="AK64" s="147">
        <v>0</v>
      </c>
      <c r="AL64" s="147">
        <v>-1111697</v>
      </c>
      <c r="AM64" s="147">
        <v>0</v>
      </c>
      <c r="AN64" s="147">
        <v>0</v>
      </c>
      <c r="AO64" s="147">
        <v>0</v>
      </c>
      <c r="AP64" s="147">
        <v>0</v>
      </c>
      <c r="AQ64" s="147">
        <v>-530072</v>
      </c>
      <c r="AR64" s="147">
        <v>0</v>
      </c>
      <c r="AS64" s="147">
        <v>0</v>
      </c>
      <c r="AT64" s="147">
        <v>0</v>
      </c>
      <c r="AU64" s="147">
        <v>0</v>
      </c>
      <c r="AV64" s="147">
        <v>-6511671</v>
      </c>
      <c r="AW64" s="147">
        <v>0</v>
      </c>
      <c r="AX64" s="147">
        <v>0</v>
      </c>
      <c r="AY64" s="147">
        <v>0</v>
      </c>
      <c r="AZ64" s="147">
        <v>0</v>
      </c>
      <c r="BA64" s="147">
        <v>-560492</v>
      </c>
      <c r="BB64" s="147">
        <v>0</v>
      </c>
      <c r="BC64" s="147">
        <v>0</v>
      </c>
      <c r="BD64" s="147">
        <v>0</v>
      </c>
      <c r="BE64" s="147">
        <v>0</v>
      </c>
      <c r="BF64" s="147">
        <v>-2756088</v>
      </c>
      <c r="BG64" s="147">
        <v>0</v>
      </c>
      <c r="BH64" s="147">
        <v>0</v>
      </c>
      <c r="BI64" s="147">
        <v>0</v>
      </c>
      <c r="BJ64" s="147">
        <v>0</v>
      </c>
      <c r="BK64" s="147">
        <v>-8032775</v>
      </c>
      <c r="BL64" s="147">
        <v>0</v>
      </c>
      <c r="BM64" s="147">
        <v>0</v>
      </c>
      <c r="BN64" s="147">
        <v>0</v>
      </c>
      <c r="BO64" s="147">
        <v>0</v>
      </c>
      <c r="BP64" s="147">
        <v>-1796444</v>
      </c>
      <c r="BQ64" s="147">
        <v>0</v>
      </c>
      <c r="BR64" s="147">
        <v>0</v>
      </c>
      <c r="BS64" s="147">
        <v>0</v>
      </c>
      <c r="BT64" s="147">
        <v>0</v>
      </c>
      <c r="BU64" s="147">
        <v>449952</v>
      </c>
    </row>
    <row r="65" spans="13:73" hidden="1" x14ac:dyDescent="0.2">
      <c r="M65" s="147" t="e">
        <v>#REF!</v>
      </c>
      <c r="N65" s="147" t="e">
        <v>#REF!</v>
      </c>
      <c r="O65" s="147" t="e">
        <v>#REF!</v>
      </c>
      <c r="P65" s="147" t="e">
        <v>#REF!</v>
      </c>
      <c r="Q65" s="147" t="e">
        <v>#REF!</v>
      </c>
      <c r="R65" s="147" t="e">
        <v>#REF!</v>
      </c>
      <c r="S65" s="147" t="e">
        <v>#REF!</v>
      </c>
      <c r="T65" s="147" t="e">
        <v>#REF!</v>
      </c>
      <c r="U65" s="147" t="e">
        <v>#REF!</v>
      </c>
      <c r="V65" s="147" t="e">
        <v>#REF!</v>
      </c>
      <c r="W65" s="147" t="e">
        <v>#REF!</v>
      </c>
      <c r="X65" s="147" t="e">
        <v>#REF!</v>
      </c>
      <c r="Y65" s="147" t="e">
        <v>#REF!</v>
      </c>
      <c r="Z65" s="147" t="e">
        <v>#REF!</v>
      </c>
      <c r="AA65" s="147" t="e">
        <v>#REF!</v>
      </c>
      <c r="AB65" s="147" t="e">
        <v>#REF!</v>
      </c>
      <c r="AC65" s="147" t="e">
        <v>#REF!</v>
      </c>
      <c r="AD65" s="147" t="e">
        <v>#REF!</v>
      </c>
      <c r="AE65" s="147" t="e">
        <v>#REF!</v>
      </c>
      <c r="AF65" s="147" t="e">
        <v>#REF!</v>
      </c>
      <c r="AG65" s="147" t="e">
        <v>#REF!</v>
      </c>
      <c r="AH65" s="147" t="e">
        <v>#REF!</v>
      </c>
      <c r="AI65" s="147" t="e">
        <v>#REF!</v>
      </c>
      <c r="AJ65" s="147" t="e">
        <v>#REF!</v>
      </c>
      <c r="AK65" s="147" t="e">
        <v>#REF!</v>
      </c>
      <c r="AL65" s="147" t="e">
        <v>#REF!</v>
      </c>
      <c r="AM65" s="147" t="e">
        <v>#REF!</v>
      </c>
      <c r="AN65" s="147" t="e">
        <v>#REF!</v>
      </c>
      <c r="AO65" s="147" t="e">
        <v>#REF!</v>
      </c>
      <c r="AP65" s="147" t="e">
        <v>#REF!</v>
      </c>
      <c r="AQ65" s="147" t="e">
        <v>#REF!</v>
      </c>
      <c r="AR65" s="147" t="e">
        <v>#REF!</v>
      </c>
      <c r="AS65" s="147" t="e">
        <v>#REF!</v>
      </c>
      <c r="AT65" s="147" t="e">
        <v>#REF!</v>
      </c>
      <c r="AU65" s="147" t="e">
        <v>#REF!</v>
      </c>
      <c r="AV65" s="147" t="e">
        <v>#REF!</v>
      </c>
      <c r="AW65" s="147" t="e">
        <v>#REF!</v>
      </c>
      <c r="AX65" s="147" t="e">
        <v>#REF!</v>
      </c>
      <c r="AY65" s="147" t="e">
        <v>#REF!</v>
      </c>
      <c r="AZ65" s="147" t="e">
        <v>#REF!</v>
      </c>
      <c r="BA65" s="147" t="e">
        <v>#REF!</v>
      </c>
      <c r="BB65" s="147" t="e">
        <v>#REF!</v>
      </c>
      <c r="BC65" s="147" t="e">
        <v>#REF!</v>
      </c>
      <c r="BD65" s="147" t="e">
        <v>#REF!</v>
      </c>
      <c r="BE65" s="147" t="e">
        <v>#REF!</v>
      </c>
      <c r="BF65" s="147" t="e">
        <v>#REF!</v>
      </c>
      <c r="BG65" s="147" t="e">
        <v>#REF!</v>
      </c>
      <c r="BH65" s="147" t="e">
        <v>#REF!</v>
      </c>
      <c r="BI65" s="147" t="e">
        <v>#REF!</v>
      </c>
      <c r="BJ65" s="147" t="e">
        <v>#REF!</v>
      </c>
      <c r="BK65" s="147" t="e">
        <v>#REF!</v>
      </c>
      <c r="BL65" s="147" t="e">
        <v>#REF!</v>
      </c>
      <c r="BM65" s="147" t="e">
        <v>#REF!</v>
      </c>
      <c r="BN65" s="147" t="e">
        <v>#REF!</v>
      </c>
      <c r="BO65" s="147" t="e">
        <v>#REF!</v>
      </c>
      <c r="BP65" s="147" t="e">
        <v>#REF!</v>
      </c>
      <c r="BQ65" s="147" t="e">
        <v>#REF!</v>
      </c>
      <c r="BR65" s="147" t="e">
        <v>#REF!</v>
      </c>
      <c r="BS65" s="147" t="e">
        <v>#REF!</v>
      </c>
      <c r="BT65" s="147" t="e">
        <v>#REF!</v>
      </c>
      <c r="BU65" s="147" t="e">
        <v>#REF!</v>
      </c>
    </row>
    <row r="66" spans="13:73" hidden="1" x14ac:dyDescent="0.2">
      <c r="M66" s="147">
        <v>0</v>
      </c>
      <c r="N66" s="147">
        <v>0</v>
      </c>
      <c r="O66" s="147">
        <v>0</v>
      </c>
      <c r="P66" s="147">
        <v>0</v>
      </c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7">
        <v>0</v>
      </c>
      <c r="AL66" s="147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47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7">
        <v>0</v>
      </c>
      <c r="BB66" s="147">
        <v>0</v>
      </c>
      <c r="BC66" s="147">
        <v>0</v>
      </c>
      <c r="BD66" s="147">
        <v>0</v>
      </c>
      <c r="BE66" s="147">
        <v>0</v>
      </c>
      <c r="BF66" s="147">
        <v>0</v>
      </c>
      <c r="BG66" s="147">
        <v>0</v>
      </c>
      <c r="BH66" s="147">
        <v>0</v>
      </c>
      <c r="BI66" s="147">
        <v>0</v>
      </c>
      <c r="BJ66" s="147">
        <v>0</v>
      </c>
      <c r="BK66" s="147">
        <v>0</v>
      </c>
      <c r="BL66" s="147">
        <v>0</v>
      </c>
      <c r="BM66" s="147">
        <v>0</v>
      </c>
      <c r="BN66" s="147">
        <v>0</v>
      </c>
      <c r="BO66" s="147">
        <v>0</v>
      </c>
      <c r="BP66" s="147">
        <v>0</v>
      </c>
      <c r="BQ66" s="147">
        <v>0</v>
      </c>
      <c r="BR66" s="147">
        <v>0</v>
      </c>
      <c r="BS66" s="147">
        <v>0</v>
      </c>
      <c r="BT66" s="147">
        <v>0</v>
      </c>
      <c r="BU66" s="147">
        <v>0</v>
      </c>
    </row>
    <row r="67" spans="13:73" hidden="1" x14ac:dyDescent="0.2">
      <c r="M67" s="147" t="e">
        <v>#REF!</v>
      </c>
      <c r="N67" s="147" t="e">
        <v>#REF!</v>
      </c>
      <c r="O67" s="147" t="e">
        <v>#REF!</v>
      </c>
      <c r="P67" s="147" t="e">
        <v>#REF!</v>
      </c>
      <c r="Q67" s="147" t="e">
        <v>#REF!</v>
      </c>
      <c r="R67" s="147" t="e">
        <v>#REF!</v>
      </c>
      <c r="S67" s="147" t="e">
        <v>#REF!</v>
      </c>
      <c r="T67" s="147" t="e">
        <v>#REF!</v>
      </c>
      <c r="U67" s="147" t="e">
        <v>#REF!</v>
      </c>
      <c r="V67" s="147" t="e">
        <v>#REF!</v>
      </c>
      <c r="W67" s="147" t="e">
        <v>#REF!</v>
      </c>
      <c r="X67" s="147" t="e">
        <v>#REF!</v>
      </c>
      <c r="Y67" s="147" t="e">
        <v>#REF!</v>
      </c>
      <c r="Z67" s="147" t="e">
        <v>#REF!</v>
      </c>
      <c r="AA67" s="147" t="e">
        <v>#REF!</v>
      </c>
      <c r="AB67" s="147" t="e">
        <v>#REF!</v>
      </c>
      <c r="AC67" s="147" t="e">
        <v>#REF!</v>
      </c>
      <c r="AD67" s="147" t="e">
        <v>#REF!</v>
      </c>
      <c r="AE67" s="147" t="e">
        <v>#REF!</v>
      </c>
      <c r="AF67" s="147" t="e">
        <v>#REF!</v>
      </c>
      <c r="AG67" s="147" t="e">
        <v>#REF!</v>
      </c>
      <c r="AH67" s="147" t="e">
        <v>#REF!</v>
      </c>
      <c r="AI67" s="147" t="e">
        <v>#REF!</v>
      </c>
      <c r="AJ67" s="147" t="e">
        <v>#REF!</v>
      </c>
      <c r="AK67" s="147" t="e">
        <v>#REF!</v>
      </c>
      <c r="AL67" s="147" t="e">
        <v>#REF!</v>
      </c>
      <c r="AM67" s="147" t="e">
        <v>#REF!</v>
      </c>
      <c r="AN67" s="147" t="e">
        <v>#REF!</v>
      </c>
      <c r="AO67" s="147" t="e">
        <v>#REF!</v>
      </c>
      <c r="AP67" s="147" t="e">
        <v>#REF!</v>
      </c>
      <c r="AQ67" s="147" t="e">
        <v>#REF!</v>
      </c>
      <c r="AR67" s="147" t="e">
        <v>#REF!</v>
      </c>
      <c r="AS67" s="147" t="e">
        <v>#REF!</v>
      </c>
      <c r="AT67" s="147" t="e">
        <v>#REF!</v>
      </c>
      <c r="AU67" s="147" t="e">
        <v>#REF!</v>
      </c>
      <c r="AV67" s="147" t="e">
        <v>#REF!</v>
      </c>
      <c r="AW67" s="147" t="e">
        <v>#REF!</v>
      </c>
      <c r="AX67" s="147" t="e">
        <v>#REF!</v>
      </c>
      <c r="AY67" s="147" t="e">
        <v>#REF!</v>
      </c>
      <c r="AZ67" s="147" t="e">
        <v>#REF!</v>
      </c>
      <c r="BA67" s="147" t="e">
        <v>#REF!</v>
      </c>
      <c r="BB67" s="147" t="e">
        <v>#REF!</v>
      </c>
      <c r="BC67" s="147" t="e">
        <v>#REF!</v>
      </c>
      <c r="BD67" s="147" t="e">
        <v>#REF!</v>
      </c>
      <c r="BE67" s="147" t="e">
        <v>#REF!</v>
      </c>
      <c r="BF67" s="147" t="e">
        <v>#REF!</v>
      </c>
      <c r="BG67" s="147" t="e">
        <v>#REF!</v>
      </c>
      <c r="BH67" s="147" t="e">
        <v>#REF!</v>
      </c>
      <c r="BI67" s="147" t="e">
        <v>#REF!</v>
      </c>
      <c r="BJ67" s="147" t="e">
        <v>#REF!</v>
      </c>
      <c r="BK67" s="147" t="e">
        <v>#REF!</v>
      </c>
      <c r="BL67" s="147" t="e">
        <v>#REF!</v>
      </c>
      <c r="BM67" s="147" t="e">
        <v>#REF!</v>
      </c>
      <c r="BN67" s="147" t="e">
        <v>#REF!</v>
      </c>
      <c r="BO67" s="147" t="e">
        <v>#REF!</v>
      </c>
      <c r="BP67" s="147" t="e">
        <v>#REF!</v>
      </c>
      <c r="BQ67" s="147" t="e">
        <v>#REF!</v>
      </c>
      <c r="BR67" s="147" t="e">
        <v>#REF!</v>
      </c>
      <c r="BS67" s="147" t="e">
        <v>#REF!</v>
      </c>
      <c r="BT67" s="147" t="e">
        <v>#REF!</v>
      </c>
      <c r="BU67" s="147" t="e">
        <v>#REF!</v>
      </c>
    </row>
    <row r="68" spans="13:73" hidden="1" x14ac:dyDescent="0.2">
      <c r="M68" s="147">
        <v>0</v>
      </c>
      <c r="N68" s="147">
        <v>0</v>
      </c>
      <c r="O68" s="147">
        <v>0</v>
      </c>
      <c r="P68" s="147">
        <v>0</v>
      </c>
      <c r="Q68" s="147">
        <v>0</v>
      </c>
      <c r="R68" s="147">
        <v>0</v>
      </c>
      <c r="S68" s="147">
        <v>0</v>
      </c>
      <c r="T68" s="147">
        <v>0</v>
      </c>
      <c r="U68" s="147">
        <v>0</v>
      </c>
      <c r="V68" s="147">
        <v>0</v>
      </c>
      <c r="W68" s="147">
        <v>5828</v>
      </c>
      <c r="X68" s="147">
        <v>0</v>
      </c>
      <c r="Y68" s="147">
        <v>0</v>
      </c>
      <c r="Z68" s="147">
        <v>0</v>
      </c>
      <c r="AA68" s="147">
        <v>0</v>
      </c>
      <c r="AB68" s="147">
        <v>28311</v>
      </c>
      <c r="AC68" s="147">
        <v>0</v>
      </c>
      <c r="AD68" s="147">
        <v>0</v>
      </c>
      <c r="AE68" s="147">
        <v>0</v>
      </c>
      <c r="AF68" s="147">
        <v>0</v>
      </c>
      <c r="AG68" s="147">
        <v>0</v>
      </c>
      <c r="AH68" s="147">
        <v>0</v>
      </c>
      <c r="AI68" s="147">
        <v>0</v>
      </c>
      <c r="AJ68" s="147">
        <v>0</v>
      </c>
      <c r="AK68" s="147">
        <v>0</v>
      </c>
      <c r="AL68" s="147">
        <v>578417</v>
      </c>
      <c r="AM68" s="147">
        <v>0</v>
      </c>
      <c r="AN68" s="147">
        <v>0</v>
      </c>
      <c r="AO68" s="147">
        <v>0</v>
      </c>
      <c r="AP68" s="147">
        <v>0</v>
      </c>
      <c r="AQ68" s="147">
        <v>0</v>
      </c>
      <c r="AR68" s="147">
        <v>0</v>
      </c>
      <c r="AS68" s="147">
        <v>0</v>
      </c>
      <c r="AT68" s="147">
        <v>0</v>
      </c>
      <c r="AU68" s="147">
        <v>0</v>
      </c>
      <c r="AV68" s="147">
        <v>266903</v>
      </c>
      <c r="AW68" s="147">
        <v>0</v>
      </c>
      <c r="AX68" s="147">
        <v>0</v>
      </c>
      <c r="AY68" s="147">
        <v>0</v>
      </c>
      <c r="AZ68" s="147">
        <v>0</v>
      </c>
      <c r="BA68" s="147">
        <v>0</v>
      </c>
      <c r="BB68" s="147">
        <v>0</v>
      </c>
      <c r="BC68" s="147">
        <v>0</v>
      </c>
      <c r="BD68" s="147">
        <v>0</v>
      </c>
      <c r="BE68" s="147">
        <v>0</v>
      </c>
      <c r="BF68" s="147">
        <v>0</v>
      </c>
      <c r="BG68" s="147">
        <v>0</v>
      </c>
      <c r="BH68" s="147">
        <v>0</v>
      </c>
      <c r="BI68" s="147">
        <v>0</v>
      </c>
      <c r="BJ68" s="147">
        <v>0</v>
      </c>
      <c r="BK68" s="147">
        <v>14320</v>
      </c>
      <c r="BL68" s="147">
        <v>0</v>
      </c>
      <c r="BM68" s="147">
        <v>0</v>
      </c>
      <c r="BN68" s="147">
        <v>0</v>
      </c>
      <c r="BO68" s="147">
        <v>0</v>
      </c>
      <c r="BP68" s="147">
        <v>21718</v>
      </c>
      <c r="BQ68" s="147">
        <v>0</v>
      </c>
      <c r="BR68" s="147">
        <v>0</v>
      </c>
      <c r="BS68" s="147">
        <v>0</v>
      </c>
      <c r="BT68" s="147">
        <v>0</v>
      </c>
      <c r="BU68" s="147">
        <v>34139</v>
      </c>
    </row>
    <row r="69" spans="13:73" hidden="1" x14ac:dyDescent="0.2">
      <c r="M69" s="147">
        <v>0</v>
      </c>
      <c r="N69" s="147">
        <v>0</v>
      </c>
      <c r="O69" s="147">
        <v>0</v>
      </c>
      <c r="P69" s="147">
        <v>0</v>
      </c>
      <c r="Q69" s="147">
        <v>0</v>
      </c>
      <c r="R69" s="147">
        <v>0</v>
      </c>
      <c r="S69" s="147">
        <v>0</v>
      </c>
      <c r="T69" s="147">
        <v>0</v>
      </c>
      <c r="U69" s="147">
        <v>0</v>
      </c>
      <c r="V69" s="147">
        <v>0</v>
      </c>
      <c r="W69" s="147">
        <v>5828</v>
      </c>
      <c r="X69" s="147">
        <v>0</v>
      </c>
      <c r="Y69" s="147">
        <v>0</v>
      </c>
      <c r="Z69" s="147">
        <v>0</v>
      </c>
      <c r="AA69" s="147">
        <v>0</v>
      </c>
      <c r="AB69" s="147">
        <v>28311</v>
      </c>
      <c r="AC69" s="147">
        <v>0</v>
      </c>
      <c r="AD69" s="147">
        <v>0</v>
      </c>
      <c r="AE69" s="147">
        <v>0</v>
      </c>
      <c r="AF69" s="147">
        <v>0</v>
      </c>
      <c r="AG69" s="147">
        <v>0</v>
      </c>
      <c r="AH69" s="147">
        <v>0</v>
      </c>
      <c r="AI69" s="147">
        <v>0</v>
      </c>
      <c r="AJ69" s="147">
        <v>0</v>
      </c>
      <c r="AK69" s="147">
        <v>0</v>
      </c>
      <c r="AL69" s="147">
        <v>578417</v>
      </c>
      <c r="AM69" s="147">
        <v>0</v>
      </c>
      <c r="AN69" s="147">
        <v>0</v>
      </c>
      <c r="AO69" s="147">
        <v>0</v>
      </c>
      <c r="AP69" s="147">
        <v>0</v>
      </c>
      <c r="AQ69" s="147">
        <v>0</v>
      </c>
      <c r="AR69" s="147">
        <v>0</v>
      </c>
      <c r="AS69" s="147">
        <v>0</v>
      </c>
      <c r="AT69" s="147">
        <v>0</v>
      </c>
      <c r="AU69" s="147">
        <v>0</v>
      </c>
      <c r="AV69" s="147">
        <v>266903</v>
      </c>
      <c r="AW69" s="147">
        <v>0</v>
      </c>
      <c r="AX69" s="147">
        <v>0</v>
      </c>
      <c r="AY69" s="147">
        <v>0</v>
      </c>
      <c r="AZ69" s="147">
        <v>0</v>
      </c>
      <c r="BA69" s="147">
        <v>0</v>
      </c>
      <c r="BB69" s="147">
        <v>0</v>
      </c>
      <c r="BC69" s="147">
        <v>0</v>
      </c>
      <c r="BD69" s="147">
        <v>0</v>
      </c>
      <c r="BE69" s="147">
        <v>0</v>
      </c>
      <c r="BF69" s="147">
        <v>0</v>
      </c>
      <c r="BG69" s="147">
        <v>0</v>
      </c>
      <c r="BH69" s="147">
        <v>0</v>
      </c>
      <c r="BI69" s="147">
        <v>0</v>
      </c>
      <c r="BJ69" s="147">
        <v>0</v>
      </c>
      <c r="BK69" s="147">
        <v>14320</v>
      </c>
      <c r="BL69" s="147">
        <v>0</v>
      </c>
      <c r="BM69" s="147">
        <v>0</v>
      </c>
      <c r="BN69" s="147">
        <v>0</v>
      </c>
      <c r="BO69" s="147">
        <v>0</v>
      </c>
      <c r="BP69" s="147">
        <v>21718</v>
      </c>
      <c r="BQ69" s="147">
        <v>0</v>
      </c>
      <c r="BR69" s="147">
        <v>0</v>
      </c>
      <c r="BS69" s="147">
        <v>0</v>
      </c>
      <c r="BT69" s="147">
        <v>0</v>
      </c>
      <c r="BU69" s="147">
        <v>34139</v>
      </c>
    </row>
    <row r="70" spans="13:73" hidden="1" x14ac:dyDescent="0.2">
      <c r="M70" s="147" t="e">
        <v>#REF!</v>
      </c>
      <c r="N70" s="147" t="e">
        <v>#REF!</v>
      </c>
      <c r="O70" s="147" t="e">
        <v>#REF!</v>
      </c>
      <c r="P70" s="147" t="e">
        <v>#REF!</v>
      </c>
      <c r="Q70" s="147" t="e">
        <v>#REF!</v>
      </c>
      <c r="R70" s="147" t="e">
        <v>#REF!</v>
      </c>
      <c r="S70" s="147" t="e">
        <v>#REF!</v>
      </c>
      <c r="T70" s="147" t="e">
        <v>#REF!</v>
      </c>
      <c r="U70" s="147" t="e">
        <v>#REF!</v>
      </c>
      <c r="V70" s="147" t="e">
        <v>#REF!</v>
      </c>
      <c r="W70" s="147" t="e">
        <v>#REF!</v>
      </c>
      <c r="X70" s="147" t="e">
        <v>#REF!</v>
      </c>
      <c r="Y70" s="147" t="e">
        <v>#REF!</v>
      </c>
      <c r="Z70" s="147" t="e">
        <v>#REF!</v>
      </c>
      <c r="AA70" s="147" t="e">
        <v>#REF!</v>
      </c>
      <c r="AB70" s="147" t="e">
        <v>#REF!</v>
      </c>
      <c r="AC70" s="147" t="e">
        <v>#REF!</v>
      </c>
      <c r="AD70" s="147" t="e">
        <v>#REF!</v>
      </c>
      <c r="AE70" s="147" t="e">
        <v>#REF!</v>
      </c>
      <c r="AF70" s="147" t="e">
        <v>#REF!</v>
      </c>
      <c r="AG70" s="147" t="e">
        <v>#REF!</v>
      </c>
      <c r="AH70" s="147" t="e">
        <v>#REF!</v>
      </c>
      <c r="AI70" s="147" t="e">
        <v>#REF!</v>
      </c>
      <c r="AJ70" s="147" t="e">
        <v>#REF!</v>
      </c>
      <c r="AK70" s="147" t="e">
        <v>#REF!</v>
      </c>
      <c r="AL70" s="147" t="e">
        <v>#REF!</v>
      </c>
      <c r="AM70" s="147" t="e">
        <v>#REF!</v>
      </c>
      <c r="AN70" s="147" t="e">
        <v>#REF!</v>
      </c>
      <c r="AO70" s="147" t="e">
        <v>#REF!</v>
      </c>
      <c r="AP70" s="147" t="e">
        <v>#REF!</v>
      </c>
      <c r="AQ70" s="147" t="e">
        <v>#REF!</v>
      </c>
      <c r="AR70" s="147" t="e">
        <v>#REF!</v>
      </c>
      <c r="AS70" s="147" t="e">
        <v>#REF!</v>
      </c>
      <c r="AT70" s="147" t="e">
        <v>#REF!</v>
      </c>
      <c r="AU70" s="147" t="e">
        <v>#REF!</v>
      </c>
      <c r="AV70" s="147" t="e">
        <v>#REF!</v>
      </c>
      <c r="AW70" s="147" t="e">
        <v>#REF!</v>
      </c>
      <c r="AX70" s="147" t="e">
        <v>#REF!</v>
      </c>
      <c r="AY70" s="147" t="e">
        <v>#REF!</v>
      </c>
      <c r="AZ70" s="147" t="e">
        <v>#REF!</v>
      </c>
      <c r="BA70" s="147" t="e">
        <v>#REF!</v>
      </c>
      <c r="BB70" s="147" t="e">
        <v>#REF!</v>
      </c>
      <c r="BC70" s="147" t="e">
        <v>#REF!</v>
      </c>
      <c r="BD70" s="147" t="e">
        <v>#REF!</v>
      </c>
      <c r="BE70" s="147" t="e">
        <v>#REF!</v>
      </c>
      <c r="BF70" s="147" t="e">
        <v>#REF!</v>
      </c>
      <c r="BG70" s="147" t="e">
        <v>#REF!</v>
      </c>
      <c r="BH70" s="147" t="e">
        <v>#REF!</v>
      </c>
      <c r="BI70" s="147" t="e">
        <v>#REF!</v>
      </c>
      <c r="BJ70" s="147" t="e">
        <v>#REF!</v>
      </c>
      <c r="BK70" s="147" t="e">
        <v>#REF!</v>
      </c>
      <c r="BL70" s="147" t="e">
        <v>#REF!</v>
      </c>
      <c r="BM70" s="147" t="e">
        <v>#REF!</v>
      </c>
      <c r="BN70" s="147" t="e">
        <v>#REF!</v>
      </c>
      <c r="BO70" s="147" t="e">
        <v>#REF!</v>
      </c>
      <c r="BP70" s="147" t="e">
        <v>#REF!</v>
      </c>
      <c r="BQ70" s="147" t="e">
        <v>#REF!</v>
      </c>
      <c r="BR70" s="147" t="e">
        <v>#REF!</v>
      </c>
      <c r="BS70" s="147" t="e">
        <v>#REF!</v>
      </c>
      <c r="BT70" s="147" t="e">
        <v>#REF!</v>
      </c>
      <c r="BU70" s="147" t="e">
        <v>#REF!</v>
      </c>
    </row>
    <row r="71" spans="13:73" hidden="1" x14ac:dyDescent="0.2">
      <c r="M71" s="147">
        <v>0</v>
      </c>
      <c r="N71" s="147">
        <v>0</v>
      </c>
      <c r="O71" s="147">
        <v>0</v>
      </c>
      <c r="P71" s="147">
        <v>0</v>
      </c>
      <c r="Q71" s="147">
        <v>0</v>
      </c>
      <c r="R71" s="147">
        <v>0</v>
      </c>
      <c r="S71" s="147">
        <v>0</v>
      </c>
      <c r="T71" s="147">
        <v>0</v>
      </c>
      <c r="U71" s="147">
        <v>0</v>
      </c>
      <c r="V71" s="147">
        <v>0</v>
      </c>
      <c r="W71" s="147">
        <v>0</v>
      </c>
      <c r="X71" s="147">
        <v>0</v>
      </c>
      <c r="Y71" s="147">
        <v>0</v>
      </c>
      <c r="Z71" s="147">
        <v>0</v>
      </c>
      <c r="AA71" s="147">
        <v>0</v>
      </c>
      <c r="AB71" s="147">
        <v>0</v>
      </c>
      <c r="AC71" s="147">
        <v>0</v>
      </c>
      <c r="AD71" s="147">
        <v>0</v>
      </c>
      <c r="AE71" s="147">
        <v>0</v>
      </c>
      <c r="AF71" s="147">
        <v>0</v>
      </c>
      <c r="AG71" s="147">
        <v>0</v>
      </c>
      <c r="AH71" s="147">
        <v>0</v>
      </c>
      <c r="AI71" s="147">
        <v>0</v>
      </c>
      <c r="AJ71" s="147">
        <v>0</v>
      </c>
      <c r="AK71" s="147">
        <v>0</v>
      </c>
      <c r="AL71" s="147">
        <v>0</v>
      </c>
      <c r="AM71" s="147">
        <v>0</v>
      </c>
      <c r="AN71" s="147">
        <v>0</v>
      </c>
      <c r="AO71" s="147">
        <v>0</v>
      </c>
      <c r="AP71" s="147">
        <v>0</v>
      </c>
      <c r="AQ71" s="147">
        <v>0</v>
      </c>
      <c r="AR71" s="147">
        <v>0</v>
      </c>
      <c r="AS71" s="147">
        <v>0</v>
      </c>
      <c r="AT71" s="147">
        <v>0</v>
      </c>
      <c r="AU71" s="147">
        <v>0</v>
      </c>
      <c r="AV71" s="147">
        <v>0</v>
      </c>
      <c r="AW71" s="147">
        <v>0</v>
      </c>
      <c r="AX71" s="147">
        <v>0</v>
      </c>
      <c r="AY71" s="147">
        <v>0</v>
      </c>
      <c r="AZ71" s="147">
        <v>0</v>
      </c>
      <c r="BA71" s="147">
        <v>0</v>
      </c>
      <c r="BB71" s="147">
        <v>0</v>
      </c>
      <c r="BC71" s="147">
        <v>0</v>
      </c>
      <c r="BD71" s="147">
        <v>0</v>
      </c>
      <c r="BE71" s="147">
        <v>0</v>
      </c>
      <c r="BF71" s="147">
        <v>0</v>
      </c>
      <c r="BG71" s="147">
        <v>0</v>
      </c>
      <c r="BH71" s="147">
        <v>0</v>
      </c>
      <c r="BI71" s="147">
        <v>0</v>
      </c>
      <c r="BJ71" s="147">
        <v>0</v>
      </c>
      <c r="BK71" s="147">
        <v>0</v>
      </c>
      <c r="BL71" s="147">
        <v>0</v>
      </c>
      <c r="BM71" s="147">
        <v>0</v>
      </c>
      <c r="BN71" s="147">
        <v>0</v>
      </c>
      <c r="BO71" s="147">
        <v>0</v>
      </c>
      <c r="BP71" s="147">
        <v>0</v>
      </c>
      <c r="BQ71" s="147">
        <v>0</v>
      </c>
      <c r="BR71" s="147">
        <v>0</v>
      </c>
      <c r="BS71" s="147">
        <v>0</v>
      </c>
      <c r="BT71" s="147">
        <v>0</v>
      </c>
      <c r="BU71" s="147">
        <v>0</v>
      </c>
    </row>
    <row r="72" spans="13:73" hidden="1" x14ac:dyDescent="0.2">
      <c r="M72" s="147" t="e">
        <v>#REF!</v>
      </c>
      <c r="N72" s="147" t="e">
        <v>#REF!</v>
      </c>
      <c r="O72" s="147" t="e">
        <v>#REF!</v>
      </c>
      <c r="P72" s="147" t="e">
        <v>#REF!</v>
      </c>
      <c r="Q72" s="147" t="e">
        <v>#REF!</v>
      </c>
      <c r="R72" s="147" t="e">
        <v>#REF!</v>
      </c>
      <c r="S72" s="147" t="e">
        <v>#REF!</v>
      </c>
      <c r="T72" s="147" t="e">
        <v>#REF!</v>
      </c>
      <c r="U72" s="147" t="e">
        <v>#REF!</v>
      </c>
      <c r="V72" s="147" t="e">
        <v>#REF!</v>
      </c>
      <c r="W72" s="147" t="e">
        <v>#REF!</v>
      </c>
      <c r="X72" s="147" t="e">
        <v>#REF!</v>
      </c>
      <c r="Y72" s="147" t="e">
        <v>#REF!</v>
      </c>
      <c r="Z72" s="147" t="e">
        <v>#REF!</v>
      </c>
      <c r="AA72" s="147" t="e">
        <v>#REF!</v>
      </c>
      <c r="AB72" s="147" t="e">
        <v>#REF!</v>
      </c>
      <c r="AC72" s="147" t="e">
        <v>#REF!</v>
      </c>
      <c r="AD72" s="147" t="e">
        <v>#REF!</v>
      </c>
      <c r="AE72" s="147" t="e">
        <v>#REF!</v>
      </c>
      <c r="AF72" s="147" t="e">
        <v>#REF!</v>
      </c>
      <c r="AG72" s="147" t="e">
        <v>#REF!</v>
      </c>
      <c r="AH72" s="147" t="e">
        <v>#REF!</v>
      </c>
      <c r="AI72" s="147" t="e">
        <v>#REF!</v>
      </c>
      <c r="AJ72" s="147" t="e">
        <v>#REF!</v>
      </c>
      <c r="AK72" s="147" t="e">
        <v>#REF!</v>
      </c>
      <c r="AL72" s="147" t="e">
        <v>#REF!</v>
      </c>
      <c r="AM72" s="147" t="e">
        <v>#REF!</v>
      </c>
      <c r="AN72" s="147" t="e">
        <v>#REF!</v>
      </c>
      <c r="AO72" s="147" t="e">
        <v>#REF!</v>
      </c>
      <c r="AP72" s="147" t="e">
        <v>#REF!</v>
      </c>
      <c r="AQ72" s="147" t="e">
        <v>#REF!</v>
      </c>
      <c r="AR72" s="147" t="e">
        <v>#REF!</v>
      </c>
      <c r="AS72" s="147" t="e">
        <v>#REF!</v>
      </c>
      <c r="AT72" s="147" t="e">
        <v>#REF!</v>
      </c>
      <c r="AU72" s="147" t="e">
        <v>#REF!</v>
      </c>
      <c r="AV72" s="147" t="e">
        <v>#REF!</v>
      </c>
      <c r="AW72" s="147" t="e">
        <v>#REF!</v>
      </c>
      <c r="AX72" s="147" t="e">
        <v>#REF!</v>
      </c>
      <c r="AY72" s="147" t="e">
        <v>#REF!</v>
      </c>
      <c r="AZ72" s="147" t="e">
        <v>#REF!</v>
      </c>
      <c r="BA72" s="147" t="e">
        <v>#REF!</v>
      </c>
      <c r="BB72" s="147" t="e">
        <v>#REF!</v>
      </c>
      <c r="BC72" s="147" t="e">
        <v>#REF!</v>
      </c>
      <c r="BD72" s="147" t="e">
        <v>#REF!</v>
      </c>
      <c r="BE72" s="147" t="e">
        <v>#REF!</v>
      </c>
      <c r="BF72" s="147" t="e">
        <v>#REF!</v>
      </c>
      <c r="BG72" s="147" t="e">
        <v>#REF!</v>
      </c>
      <c r="BH72" s="147" t="e">
        <v>#REF!</v>
      </c>
      <c r="BI72" s="147" t="e">
        <v>#REF!</v>
      </c>
      <c r="BJ72" s="147" t="e">
        <v>#REF!</v>
      </c>
      <c r="BK72" s="147" t="e">
        <v>#REF!</v>
      </c>
      <c r="BL72" s="147" t="e">
        <v>#REF!</v>
      </c>
      <c r="BM72" s="147" t="e">
        <v>#REF!</v>
      </c>
      <c r="BN72" s="147" t="e">
        <v>#REF!</v>
      </c>
      <c r="BO72" s="147" t="e">
        <v>#REF!</v>
      </c>
      <c r="BP72" s="147" t="e">
        <v>#REF!</v>
      </c>
      <c r="BQ72" s="147" t="e">
        <v>#REF!</v>
      </c>
      <c r="BR72" s="147" t="e">
        <v>#REF!</v>
      </c>
      <c r="BS72" s="147" t="e">
        <v>#REF!</v>
      </c>
      <c r="BT72" s="147" t="e">
        <v>#REF!</v>
      </c>
      <c r="BU72" s="147" t="e">
        <v>#REF!</v>
      </c>
    </row>
    <row r="73" spans="13:73" hidden="1" x14ac:dyDescent="0.2">
      <c r="M73" s="147" t="e">
        <v>#REF!</v>
      </c>
      <c r="N73" s="147" t="e">
        <v>#REF!</v>
      </c>
      <c r="O73" s="147" t="e">
        <v>#REF!</v>
      </c>
      <c r="P73" s="147" t="e">
        <v>#REF!</v>
      </c>
      <c r="Q73" s="147" t="e">
        <v>#REF!</v>
      </c>
      <c r="R73" s="147" t="e">
        <v>#REF!</v>
      </c>
      <c r="S73" s="147" t="e">
        <v>#REF!</v>
      </c>
      <c r="T73" s="147" t="e">
        <v>#REF!</v>
      </c>
      <c r="U73" s="147" t="e">
        <v>#REF!</v>
      </c>
      <c r="V73" s="147" t="e">
        <v>#REF!</v>
      </c>
      <c r="W73" s="147" t="e">
        <v>#REF!</v>
      </c>
      <c r="X73" s="147" t="e">
        <v>#REF!</v>
      </c>
      <c r="Y73" s="147" t="e">
        <v>#REF!</v>
      </c>
      <c r="Z73" s="147" t="e">
        <v>#REF!</v>
      </c>
      <c r="AA73" s="147" t="e">
        <v>#REF!</v>
      </c>
      <c r="AB73" s="147" t="e">
        <v>#REF!</v>
      </c>
      <c r="AC73" s="147" t="e">
        <v>#REF!</v>
      </c>
      <c r="AD73" s="147" t="e">
        <v>#REF!</v>
      </c>
      <c r="AE73" s="147" t="e">
        <v>#REF!</v>
      </c>
      <c r="AF73" s="147" t="e">
        <v>#REF!</v>
      </c>
      <c r="AG73" s="147" t="e">
        <v>#REF!</v>
      </c>
      <c r="AH73" s="147" t="e">
        <v>#REF!</v>
      </c>
      <c r="AI73" s="147" t="e">
        <v>#REF!</v>
      </c>
      <c r="AJ73" s="147" t="e">
        <v>#REF!</v>
      </c>
      <c r="AK73" s="147" t="e">
        <v>#REF!</v>
      </c>
      <c r="AL73" s="147" t="e">
        <v>#REF!</v>
      </c>
      <c r="AM73" s="147" t="e">
        <v>#REF!</v>
      </c>
      <c r="AN73" s="147" t="e">
        <v>#REF!</v>
      </c>
      <c r="AO73" s="147" t="e">
        <v>#REF!</v>
      </c>
      <c r="AP73" s="147" t="e">
        <v>#REF!</v>
      </c>
      <c r="AQ73" s="147" t="e">
        <v>#REF!</v>
      </c>
      <c r="AR73" s="147" t="e">
        <v>#REF!</v>
      </c>
      <c r="AS73" s="147" t="e">
        <v>#REF!</v>
      </c>
      <c r="AT73" s="147" t="e">
        <v>#REF!</v>
      </c>
      <c r="AU73" s="147" t="e">
        <v>#REF!</v>
      </c>
      <c r="AV73" s="147" t="e">
        <v>#REF!</v>
      </c>
      <c r="AW73" s="147" t="e">
        <v>#REF!</v>
      </c>
      <c r="AX73" s="147" t="e">
        <v>#REF!</v>
      </c>
      <c r="AY73" s="147" t="e">
        <v>#REF!</v>
      </c>
      <c r="AZ73" s="147" t="e">
        <v>#REF!</v>
      </c>
      <c r="BA73" s="147" t="e">
        <v>#REF!</v>
      </c>
      <c r="BB73" s="147" t="e">
        <v>#REF!</v>
      </c>
      <c r="BC73" s="147" t="e">
        <v>#REF!</v>
      </c>
      <c r="BD73" s="147" t="e">
        <v>#REF!</v>
      </c>
      <c r="BE73" s="147" t="e">
        <v>#REF!</v>
      </c>
      <c r="BF73" s="147" t="e">
        <v>#REF!</v>
      </c>
      <c r="BG73" s="147" t="e">
        <v>#REF!</v>
      </c>
      <c r="BH73" s="147" t="e">
        <v>#REF!</v>
      </c>
      <c r="BI73" s="147" t="e">
        <v>#REF!</v>
      </c>
      <c r="BJ73" s="147" t="e">
        <v>#REF!</v>
      </c>
      <c r="BK73" s="147" t="e">
        <v>#REF!</v>
      </c>
      <c r="BL73" s="147" t="e">
        <v>#REF!</v>
      </c>
      <c r="BM73" s="147" t="e">
        <v>#REF!</v>
      </c>
      <c r="BN73" s="147" t="e">
        <v>#REF!</v>
      </c>
      <c r="BO73" s="147" t="e">
        <v>#REF!</v>
      </c>
      <c r="BP73" s="147" t="e">
        <v>#REF!</v>
      </c>
      <c r="BQ73" s="147" t="e">
        <v>#REF!</v>
      </c>
      <c r="BR73" s="147" t="e">
        <v>#REF!</v>
      </c>
      <c r="BS73" s="147" t="e">
        <v>#REF!</v>
      </c>
      <c r="BT73" s="147" t="e">
        <v>#REF!</v>
      </c>
      <c r="BU73" s="147" t="e">
        <v>#REF!</v>
      </c>
    </row>
    <row r="74" spans="13:73" hidden="1" x14ac:dyDescent="0.2">
      <c r="M74" s="147">
        <v>-38742864.991130024</v>
      </c>
      <c r="N74" s="147">
        <v>0</v>
      </c>
      <c r="O74" s="147">
        <v>0</v>
      </c>
      <c r="P74" s="147">
        <v>0</v>
      </c>
      <c r="Q74" s="147">
        <v>0</v>
      </c>
      <c r="R74" s="147">
        <v>6971333.5270099938</v>
      </c>
      <c r="S74" s="147">
        <v>0</v>
      </c>
      <c r="T74" s="147">
        <v>0</v>
      </c>
      <c r="U74" s="147">
        <v>0</v>
      </c>
      <c r="V74" s="147">
        <v>0</v>
      </c>
      <c r="W74" s="147">
        <v>369480.87553995848</v>
      </c>
      <c r="X74" s="147">
        <v>0</v>
      </c>
      <c r="Y74" s="147">
        <v>0</v>
      </c>
      <c r="Z74" s="147">
        <v>0</v>
      </c>
      <c r="AA74" s="147">
        <v>0</v>
      </c>
      <c r="AB74" s="147">
        <v>-643913.17776992917</v>
      </c>
      <c r="AC74" s="147">
        <v>0</v>
      </c>
      <c r="AD74" s="147">
        <v>0</v>
      </c>
      <c r="AE74" s="147">
        <v>0</v>
      </c>
      <c r="AF74" s="147">
        <v>0</v>
      </c>
      <c r="AG74" s="147">
        <v>2782867.0139960051</v>
      </c>
      <c r="AH74" s="147">
        <v>0</v>
      </c>
      <c r="AI74" s="147">
        <v>0</v>
      </c>
      <c r="AJ74" s="147">
        <v>0</v>
      </c>
      <c r="AK74" s="147">
        <v>0</v>
      </c>
      <c r="AL74" s="147">
        <v>-8997817.3801300079</v>
      </c>
      <c r="AM74" s="147">
        <v>0</v>
      </c>
      <c r="AN74" s="147">
        <v>0</v>
      </c>
      <c r="AO74" s="147">
        <v>0</v>
      </c>
      <c r="AP74" s="147">
        <v>0</v>
      </c>
      <c r="AQ74" s="147">
        <v>1449789.4983399957</v>
      </c>
      <c r="AR74" s="147">
        <v>0</v>
      </c>
      <c r="AS74" s="147">
        <v>0</v>
      </c>
      <c r="AT74" s="147">
        <v>0</v>
      </c>
      <c r="AU74" s="147">
        <v>0</v>
      </c>
      <c r="AV74" s="147">
        <v>-10616591.319769949</v>
      </c>
      <c r="AW74" s="147">
        <v>0</v>
      </c>
      <c r="AX74" s="147">
        <v>0</v>
      </c>
      <c r="AY74" s="147">
        <v>0</v>
      </c>
      <c r="AZ74" s="147">
        <v>0</v>
      </c>
      <c r="BA74" s="147">
        <v>-383769.56102001667</v>
      </c>
      <c r="BB74" s="147">
        <v>0</v>
      </c>
      <c r="BC74" s="147">
        <v>0</v>
      </c>
      <c r="BD74" s="147">
        <v>0</v>
      </c>
      <c r="BE74" s="147">
        <v>0</v>
      </c>
      <c r="BF74" s="147">
        <v>-4427766.5460499972</v>
      </c>
      <c r="BG74" s="147">
        <v>0</v>
      </c>
      <c r="BH74" s="147">
        <v>0</v>
      </c>
      <c r="BI74" s="147">
        <v>0</v>
      </c>
      <c r="BJ74" s="147">
        <v>0</v>
      </c>
      <c r="BK74" s="147">
        <v>19891534.173719943</v>
      </c>
      <c r="BL74" s="147">
        <v>0</v>
      </c>
      <c r="BM74" s="147">
        <v>0</v>
      </c>
      <c r="BN74" s="147">
        <v>0</v>
      </c>
      <c r="BO74" s="147">
        <v>0</v>
      </c>
      <c r="BP74" s="147">
        <v>-16555653.150080025</v>
      </c>
      <c r="BQ74" s="147">
        <v>0</v>
      </c>
      <c r="BR74" s="147">
        <v>0</v>
      </c>
      <c r="BS74" s="147">
        <v>0</v>
      </c>
      <c r="BT74" s="147">
        <v>0</v>
      </c>
      <c r="BU74" s="147">
        <v>-32045963.766350001</v>
      </c>
    </row>
    <row r="75" spans="13:73" hidden="1" x14ac:dyDescent="0.2">
      <c r="M75" s="147">
        <v>0</v>
      </c>
      <c r="N75" s="147">
        <v>0</v>
      </c>
      <c r="O75" s="147">
        <v>0</v>
      </c>
      <c r="P75" s="147">
        <v>0</v>
      </c>
      <c r="Q75" s="147">
        <v>0</v>
      </c>
      <c r="R75" s="147">
        <v>0</v>
      </c>
      <c r="S75" s="147">
        <v>0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7">
        <v>0</v>
      </c>
      <c r="AC75" s="147">
        <v>0</v>
      </c>
      <c r="AD75" s="147">
        <v>0</v>
      </c>
      <c r="AE75" s="147">
        <v>0</v>
      </c>
      <c r="AF75" s="147">
        <v>0</v>
      </c>
      <c r="AG75" s="147">
        <v>0</v>
      </c>
      <c r="AH75" s="147">
        <v>0</v>
      </c>
      <c r="AI75" s="147">
        <v>0</v>
      </c>
      <c r="AJ75" s="147">
        <v>0</v>
      </c>
      <c r="AK75" s="147">
        <v>0</v>
      </c>
      <c r="AL75" s="147">
        <v>0</v>
      </c>
      <c r="AM75" s="147">
        <v>0</v>
      </c>
      <c r="AN75" s="147">
        <v>0</v>
      </c>
      <c r="AO75" s="147">
        <v>0</v>
      </c>
      <c r="AP75" s="147">
        <v>0</v>
      </c>
      <c r="AQ75" s="147">
        <v>0</v>
      </c>
      <c r="AR75" s="147">
        <v>0</v>
      </c>
      <c r="AS75" s="147">
        <v>0</v>
      </c>
      <c r="AT75" s="147">
        <v>0</v>
      </c>
      <c r="AU75" s="147">
        <v>0</v>
      </c>
      <c r="AV75" s="147">
        <v>0</v>
      </c>
      <c r="AW75" s="147">
        <v>0</v>
      </c>
      <c r="AX75" s="147">
        <v>0</v>
      </c>
      <c r="AY75" s="147">
        <v>0</v>
      </c>
      <c r="AZ75" s="147">
        <v>0</v>
      </c>
      <c r="BA75" s="147">
        <v>0</v>
      </c>
      <c r="BB75" s="147">
        <v>0</v>
      </c>
      <c r="BC75" s="147">
        <v>0</v>
      </c>
      <c r="BD75" s="147">
        <v>0</v>
      </c>
      <c r="BE75" s="147">
        <v>0</v>
      </c>
      <c r="BF75" s="147">
        <v>0</v>
      </c>
      <c r="BG75" s="147">
        <v>0</v>
      </c>
      <c r="BH75" s="147">
        <v>0</v>
      </c>
      <c r="BI75" s="147">
        <v>0</v>
      </c>
      <c r="BJ75" s="147">
        <v>0</v>
      </c>
      <c r="BK75" s="147">
        <v>0</v>
      </c>
      <c r="BL75" s="147">
        <v>0</v>
      </c>
      <c r="BM75" s="147">
        <v>0</v>
      </c>
      <c r="BN75" s="147">
        <v>0</v>
      </c>
      <c r="BO75" s="147">
        <v>0</v>
      </c>
      <c r="BP75" s="147">
        <v>0</v>
      </c>
      <c r="BQ75" s="147">
        <v>0</v>
      </c>
      <c r="BR75" s="147">
        <v>0</v>
      </c>
      <c r="BS75" s="147">
        <v>0</v>
      </c>
      <c r="BT75" s="147">
        <v>0</v>
      </c>
      <c r="BU75" s="147">
        <v>0</v>
      </c>
    </row>
    <row r="76" spans="13:73" hidden="1" x14ac:dyDescent="0.2">
      <c r="M76" s="147">
        <v>-66753804.991130024</v>
      </c>
      <c r="N76" s="147">
        <v>0</v>
      </c>
      <c r="O76" s="147">
        <v>0</v>
      </c>
      <c r="P76" s="147">
        <v>0</v>
      </c>
      <c r="Q76" s="147">
        <v>0</v>
      </c>
      <c r="R76" s="147">
        <v>22051245.527009994</v>
      </c>
      <c r="S76" s="147">
        <v>0</v>
      </c>
      <c r="T76" s="147">
        <v>0</v>
      </c>
      <c r="U76" s="147">
        <v>0</v>
      </c>
      <c r="V76" s="147">
        <v>0</v>
      </c>
      <c r="W76" s="147">
        <v>5176214.8755399585</v>
      </c>
      <c r="X76" s="147">
        <v>0</v>
      </c>
      <c r="Y76" s="147">
        <v>0</v>
      </c>
      <c r="Z76" s="147">
        <v>0</v>
      </c>
      <c r="AA76" s="147">
        <v>0</v>
      </c>
      <c r="AB76" s="147">
        <v>-29936119.177769929</v>
      </c>
      <c r="AC76" s="147">
        <v>0</v>
      </c>
      <c r="AD76" s="147">
        <v>0</v>
      </c>
      <c r="AE76" s="147">
        <v>0</v>
      </c>
      <c r="AF76" s="147">
        <v>0</v>
      </c>
      <c r="AG76" s="147">
        <v>342505848.01399601</v>
      </c>
      <c r="AH76" s="147">
        <v>0</v>
      </c>
      <c r="AI76" s="147">
        <v>0</v>
      </c>
      <c r="AJ76" s="147">
        <v>0</v>
      </c>
      <c r="AK76" s="147">
        <v>0</v>
      </c>
      <c r="AL76" s="147">
        <v>12357983.619869992</v>
      </c>
      <c r="AM76" s="147">
        <v>0</v>
      </c>
      <c r="AN76" s="147">
        <v>0</v>
      </c>
      <c r="AO76" s="147">
        <v>0</v>
      </c>
      <c r="AP76" s="147">
        <v>0</v>
      </c>
      <c r="AQ76" s="147">
        <v>-12671526.501660004</v>
      </c>
      <c r="AR76" s="147">
        <v>0</v>
      </c>
      <c r="AS76" s="147">
        <v>0</v>
      </c>
      <c r="AT76" s="147">
        <v>0</v>
      </c>
      <c r="AU76" s="147">
        <v>0</v>
      </c>
      <c r="AV76" s="147">
        <v>179680.68023005128</v>
      </c>
      <c r="AW76" s="147">
        <v>0</v>
      </c>
      <c r="AX76" s="147">
        <v>0</v>
      </c>
      <c r="AY76" s="147">
        <v>0</v>
      </c>
      <c r="AZ76" s="147">
        <v>0</v>
      </c>
      <c r="BA76" s="147">
        <v>60800389.438979983</v>
      </c>
      <c r="BB76" s="147">
        <v>0</v>
      </c>
      <c r="BC76" s="147">
        <v>0</v>
      </c>
      <c r="BD76" s="147">
        <v>0</v>
      </c>
      <c r="BE76" s="147">
        <v>0</v>
      </c>
      <c r="BF76" s="147">
        <v>-104635309.54605</v>
      </c>
      <c r="BG76" s="147">
        <v>0</v>
      </c>
      <c r="BH76" s="147">
        <v>0</v>
      </c>
      <c r="BI76" s="147">
        <v>0</v>
      </c>
      <c r="BJ76" s="147">
        <v>0</v>
      </c>
      <c r="BK76" s="147">
        <v>24028968.173719943</v>
      </c>
      <c r="BL76" s="147">
        <v>0</v>
      </c>
      <c r="BM76" s="147">
        <v>0</v>
      </c>
      <c r="BN76" s="147">
        <v>0</v>
      </c>
      <c r="BO76" s="147">
        <v>0</v>
      </c>
      <c r="BP76" s="147">
        <v>-3425721.1500800252</v>
      </c>
      <c r="BQ76" s="147">
        <v>0</v>
      </c>
      <c r="BR76" s="147">
        <v>0</v>
      </c>
      <c r="BS76" s="147">
        <v>0</v>
      </c>
      <c r="BT76" s="147">
        <v>0</v>
      </c>
      <c r="BU76" s="147">
        <v>-69462463.766350001</v>
      </c>
    </row>
    <row r="77" spans="13:73" hidden="1" x14ac:dyDescent="0.2"/>
    <row r="78" spans="13:73" hidden="1" x14ac:dyDescent="0.2"/>
    <row r="79" spans="13:73" hidden="1" x14ac:dyDescent="0.2"/>
    <row r="80" spans="13:73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spans="13:116" hidden="1" x14ac:dyDescent="0.2"/>
    <row r="98" spans="13:116" hidden="1" x14ac:dyDescent="0.2"/>
    <row r="99" spans="13:116" hidden="1" x14ac:dyDescent="0.2"/>
    <row r="101" spans="13:116" x14ac:dyDescent="0.2">
      <c r="M101" s="562"/>
    </row>
    <row r="102" spans="13:116" x14ac:dyDescent="0.2">
      <c r="DL102" s="147">
        <v>2087353.7651195501</v>
      </c>
    </row>
  </sheetData>
  <mergeCells count="3">
    <mergeCell ref="H8:BU8"/>
    <mergeCell ref="BZ8:EM8"/>
    <mergeCell ref="D36:BU36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Summary</vt:lpstr>
      <vt:lpstr>Table 1</vt:lpstr>
      <vt:lpstr>Table 2 pg 1</vt:lpstr>
      <vt:lpstr>Table 2 pg 2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1'!Print_Area</vt:lpstr>
      <vt:lpstr>'Table 2 pg 1'!Print_Area</vt:lpstr>
      <vt:lpstr>'Table 3 summary'!Print_Area</vt:lpstr>
      <vt:lpstr>'Table 3.1'!Print_Area</vt:lpstr>
      <vt:lpstr>'Table 3.3'!Print_Area</vt:lpstr>
      <vt:lpstr>'Table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Millicent Bereda</dc:creator>
  <cp:lastModifiedBy>Millicent Bereda</cp:lastModifiedBy>
  <cp:lastPrinted>2022-08-26T13:01:22Z</cp:lastPrinted>
  <dcterms:created xsi:type="dcterms:W3CDTF">2022-08-24T08:44:28Z</dcterms:created>
  <dcterms:modified xsi:type="dcterms:W3CDTF">2022-08-26T13:02:08Z</dcterms:modified>
</cp:coreProperties>
</file>